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2.xml" ContentType="application/vnd.openxmlformats-officedocument.spreadsheetml.comments+xml"/>
  <Override PartName="/xl/drawings/drawing32.xml" ContentType="application/vnd.openxmlformats-officedocument.drawing+xml"/>
  <Override PartName="/xl/comments3.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4.xml" ContentType="application/vnd.openxmlformats-officedocument.spreadsheetml.comments+xml"/>
  <Override PartName="/xl/drawings/drawing37.xml" ContentType="application/vnd.openxmlformats-officedocument.drawing+xml"/>
  <Override PartName="/xl/comments5.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6.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7.xml" ContentType="application/vnd.openxmlformats-officedocument.spreadsheetml.comments+xml"/>
  <Override PartName="/xl/drawings/drawing45.xml" ContentType="application/vnd.openxmlformats-officedocument.drawing+xml"/>
  <Override PartName="/xl/comments8.xml" ContentType="application/vnd.openxmlformats-officedocument.spreadsheetml.comments+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9570" windowHeight="4260" tabRatio="915"/>
  </bookViews>
  <sheets>
    <sheet name="PORTADA" sheetId="1" r:id="rId1"/>
    <sheet name="M FACTIBILIDAD" sheetId="263" r:id="rId2"/>
    <sheet name="M VALORIZACION" sheetId="266" r:id="rId3"/>
    <sheet name="M DISEÑO P." sheetId="259" r:id="rId4"/>
    <sheet name="M PREDIAL" sheetId="274" r:id="rId5"/>
    <sheet name="M EJECUCION O." sheetId="260" r:id="rId6"/>
    <sheet name="M CONSERVACION" sheetId="282" r:id="rId7"/>
    <sheet name="E PLANEACION" sheetId="279" r:id="rId8"/>
    <sheet name="E INNOVACION" sheetId="277" r:id="rId9"/>
    <sheet name="E GESTION SOCIAL" sheetId="275" r:id="rId10"/>
    <sheet name="E INTERINSTITUCIONAL" sheetId="276" r:id="rId11"/>
    <sheet name="E COMUNICACIONES" sheetId="280" r:id="rId12"/>
    <sheet name="E GPROYECTOS" sheetId="272" r:id="rId13"/>
    <sheet name="A CONTRACTUAL" sheetId="265" r:id="rId14"/>
    <sheet name="A LEGAL" sheetId="273" r:id="rId15"/>
    <sheet name="A CALIDAD" sheetId="264" r:id="rId16"/>
    <sheet name="A RFISICOS" sheetId="267" r:id="rId17"/>
    <sheet name="A FINANCIERA" sheetId="271" r:id="rId18"/>
    <sheet name="A THUMANOS" sheetId="269" r:id="rId19"/>
    <sheet name="A TIC" sheetId="268" r:id="rId20"/>
    <sheet name="A DOCUMENTAL" sheetId="270" r:id="rId21"/>
    <sheet name="EC MEJORAMIENTO" sheetId="281" r:id="rId22"/>
    <sheet name="EC EVALUACION" sheetId="283" r:id="rId23"/>
    <sheet name="C PLANEACION" sheetId="312" r:id="rId24"/>
    <sheet name="C INNOVACION" sheetId="289" r:id="rId25"/>
    <sheet name="C GESTION SOCIAL" sheetId="313" r:id="rId26"/>
    <sheet name="C INTERISTITUCIONAL" sheetId="314" r:id="rId27"/>
    <sheet name="C COMUNICACIONES" sheetId="315" r:id="rId28"/>
    <sheet name="C FACTIBILIDAD" sheetId="316" r:id="rId29"/>
    <sheet name="C VALORIZACION" sheetId="317" r:id="rId30"/>
    <sheet name="C DISEÑO" sheetId="318" r:id="rId31"/>
    <sheet name="C PREDIAL" sheetId="319" r:id="rId32"/>
    <sheet name="C OBRAS" sheetId="320" r:id="rId33"/>
    <sheet name="C CONSERVACION" sheetId="322" r:id="rId34"/>
    <sheet name="C CONTRACTUAL" sheetId="323" r:id="rId35"/>
    <sheet name="C LEGAL" sheetId="324" r:id="rId36"/>
    <sheet name="C CALIDAD" sheetId="325" r:id="rId37"/>
    <sheet name="C THUMANO" sheetId="327" r:id="rId38"/>
    <sheet name="C TICs" sheetId="328" r:id="rId39"/>
    <sheet name="C FISICOS" sheetId="333" r:id="rId40"/>
    <sheet name="C DOCUMENTAL" sheetId="334" r:id="rId41"/>
    <sheet name="C FINANCIERA" sheetId="330" r:id="rId42"/>
    <sheet name="C GI PROYECTOS" sheetId="329" r:id="rId43"/>
    <sheet name="C EVALUACION" sheetId="332" r:id="rId44"/>
    <sheet name="C MEJORAMIENTO" sheetId="331" r:id="rId45"/>
    <sheet name="ESCALAS" sheetId="232" r:id="rId46"/>
    <sheet name="CONTROL" sheetId="129" r:id="rId47"/>
    <sheet name="Listas" sheetId="23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xlnm._FilterDatabase" localSheetId="15" hidden="1">'A CALIDAD'!$A$33:$AJ$42</definedName>
    <definedName name="_xlnm._FilterDatabase" localSheetId="13" hidden="1">'A CONTRACTUAL'!$A$77:$AJ$86</definedName>
    <definedName name="_xlnm._FilterDatabase" localSheetId="20" hidden="1">'A DOCUMENTAL'!$A$40:$AJ$49</definedName>
    <definedName name="_xlnm._FilterDatabase" localSheetId="17" hidden="1">'A FINANCIERA'!$A$62:$AJ$71</definedName>
    <definedName name="_xlnm._FilterDatabase" localSheetId="14" hidden="1">'A LEGAL'!$A$79:$AJ$88</definedName>
    <definedName name="_xlnm._FilterDatabase" localSheetId="16" hidden="1">'A RFISICOS'!$A$59:$AJ$68</definedName>
    <definedName name="_xlnm._FilterDatabase" localSheetId="18" hidden="1">'A THUMANOS'!$A$39:$AJ$48</definedName>
    <definedName name="_xlnm._FilterDatabase" localSheetId="19" hidden="1">'A TIC'!$A$79:$AJ$88</definedName>
    <definedName name="_xlnm._FilterDatabase" localSheetId="11" hidden="1">'E COMUNICACIONES'!$A$26:$AJ$35</definedName>
    <definedName name="_xlnm._FilterDatabase" localSheetId="9" hidden="1">'E GESTION SOCIAL'!$A$31:$AJ$40</definedName>
    <definedName name="_xlnm._FilterDatabase" localSheetId="12" hidden="1">'E GPROYECTOS'!$A$78:$AJ$87</definedName>
    <definedName name="_xlnm._FilterDatabase" localSheetId="8" hidden="1">'E INNOVACION'!$A$79:$AJ$88</definedName>
    <definedName name="_xlnm._FilterDatabase" localSheetId="10" hidden="1">'E INTERINSTITUCIONAL'!$A$79:$AJ$88</definedName>
    <definedName name="_xlnm._FilterDatabase" localSheetId="7" hidden="1">'E PLANEACION'!$A$27:$AJ$36</definedName>
    <definedName name="_xlnm._FilterDatabase" localSheetId="22" hidden="1">'EC EVALUACION'!$A$71:$AJ$80</definedName>
    <definedName name="_xlnm._FilterDatabase" localSheetId="21" hidden="1">'EC MEJORAMIENTO'!$A$38:$AJ$47</definedName>
    <definedName name="_xlnm._FilterDatabase" localSheetId="6" hidden="1">'M CONSERVACION'!$A$72:$AJ$81</definedName>
    <definedName name="_xlnm._FilterDatabase" localSheetId="3" hidden="1">'M DISEÑO P.'!$A$79:$AJ$88</definedName>
    <definedName name="_xlnm._FilterDatabase" localSheetId="5" hidden="1">'M EJECUCION O.'!$A$72:$AJ$81</definedName>
    <definedName name="_xlnm._FilterDatabase" localSheetId="1" hidden="1">'M FACTIBILIDAD'!$A$79:$AJ$88</definedName>
    <definedName name="_xlnm._FilterDatabase" localSheetId="4" hidden="1">'M PREDIAL'!$A$26:$AJ$35</definedName>
    <definedName name="_xlnm._FilterDatabase" localSheetId="2" hidden="1">'M VALORIZACION'!$A$47:$AJ$56</definedName>
    <definedName name="a">[1]Listas!$F$27:$F$35</definedName>
    <definedName name="Administracion" localSheetId="34">[2]Listas!$E$17:$E$19</definedName>
    <definedName name="Administracion" localSheetId="35">[2]Listas!$E$17:$E$19</definedName>
    <definedName name="Administracion" localSheetId="47">Listas!$E$23:$E$40</definedName>
    <definedName name="Administracion">[3]Listas!$E$17:$E$19</definedName>
    <definedName name="_xlnm.Print_Area" localSheetId="15">'A CALIDAD'!$A$1:$AJ$49</definedName>
    <definedName name="_xlnm.Print_Area" localSheetId="13">'A CONTRACTUAL'!$A$1:$AJ$93</definedName>
    <definedName name="_xlnm.Print_Area" localSheetId="20">'A DOCUMENTAL'!$A$1:$AJ$56</definedName>
    <definedName name="_xlnm.Print_Area" localSheetId="17">'A FINANCIERA'!$A$1:$AJ$78</definedName>
    <definedName name="_xlnm.Print_Area" localSheetId="14">'A LEGAL'!$A$1:$AJ$95</definedName>
    <definedName name="_xlnm.Print_Area" localSheetId="16">'A RFISICOS'!$A$1:$AJ$74</definedName>
    <definedName name="_xlnm.Print_Area" localSheetId="18">'A THUMANOS'!$A$1:$AJ$55</definedName>
    <definedName name="_xlnm.Print_Area" localSheetId="19">'A TIC'!$A$1:$AJ$95</definedName>
    <definedName name="_xlnm.Print_Area" localSheetId="36">'C CALIDAD'!$A$1:$BD$21</definedName>
    <definedName name="_xlnm.Print_Area" localSheetId="27">'C COMUNICACIONES'!$A$1:$BD$18</definedName>
    <definedName name="_xlnm.Print_Area" localSheetId="33">'C CONSERVACION'!$A$1:$BD$50</definedName>
    <definedName name="_xlnm.Print_Area" localSheetId="34">'C CONTRACTUAL'!$A$1:$BD$26</definedName>
    <definedName name="_xlnm.Print_Area" localSheetId="30">'C DISEÑO'!$A$1:$BD$21</definedName>
    <definedName name="_xlnm.Print_Area" localSheetId="40">'C DOCUMENTAL'!$A$1:$BD$17</definedName>
    <definedName name="_xlnm.Print_Area" localSheetId="43">'C EVALUACION'!$A$1:$BD$24</definedName>
    <definedName name="_xlnm.Print_Area" localSheetId="28">'C FACTIBILIDAD'!$A$1:$BB$15</definedName>
    <definedName name="_xlnm.Print_Area" localSheetId="41">'C FINANCIERA'!$A$1:$BD$22</definedName>
    <definedName name="_xlnm.Print_Area" localSheetId="39">'C FISICOS'!$A$1:$BD$22</definedName>
    <definedName name="_xlnm.Print_Area" localSheetId="25">'C GESTION SOCIAL'!$A$1:$BB$19</definedName>
    <definedName name="_xlnm.Print_Area" localSheetId="42">'C GI PROYECTOS'!$A$1:$BD$24</definedName>
    <definedName name="_xlnm.Print_Area" localSheetId="24">'C INNOVACION'!$A$1:$BD$20</definedName>
    <definedName name="_xlnm.Print_Area" localSheetId="26">'C INTERISTITUCIONAL'!$A$1:$BD$22</definedName>
    <definedName name="_xlnm.Print_Area" localSheetId="35">'C LEGAL'!$A$1:$BD$24</definedName>
    <definedName name="_xlnm.Print_Area" localSheetId="44">'C MEJORAMIENTO'!$A$1:$BD$19</definedName>
    <definedName name="_xlnm.Print_Area" localSheetId="32">'C OBRAS'!$A$1:$BD$19</definedName>
    <definedName name="_xlnm.Print_Area" localSheetId="23">'C PLANEACION'!$A$1:$BD$17</definedName>
    <definedName name="_xlnm.Print_Area" localSheetId="31">'C PREDIAL'!$A$1:$BD$20</definedName>
    <definedName name="_xlnm.Print_Area" localSheetId="37">'C THUMANO'!$A$1:$BD$21</definedName>
    <definedName name="_xlnm.Print_Area" localSheetId="46">CONTROL!$A$1:$K$39</definedName>
    <definedName name="_xlnm.Print_Area" localSheetId="11">'E COMUNICACIONES'!$A$1:$AJ$42</definedName>
    <definedName name="_xlnm.Print_Area" localSheetId="9">'E GESTION SOCIAL'!$A$1:$AJ$47</definedName>
    <definedName name="_xlnm.Print_Area" localSheetId="12">'E GPROYECTOS'!$A$1:$AJ$96</definedName>
    <definedName name="_xlnm.Print_Area" localSheetId="8">'E INNOVACION'!$A$1:$AJ$93</definedName>
    <definedName name="_xlnm.Print_Area" localSheetId="10">'E INTERINSTITUCIONAL'!$A$1:$AJ$95</definedName>
    <definedName name="_xlnm.Print_Area" localSheetId="7">'E PLANEACION'!$A$1:$AJ$43</definedName>
    <definedName name="_xlnm.Print_Area" localSheetId="22">'EC EVALUACION'!$A$1:$AJ$87</definedName>
    <definedName name="_xlnm.Print_Area" localSheetId="21">'EC MEJORAMIENTO'!$A$1:$AJ$54</definedName>
    <definedName name="_xlnm.Print_Area" localSheetId="6">'M CONSERVACION'!$A$1:$AJ$87</definedName>
    <definedName name="_xlnm.Print_Area" localSheetId="3">'M DISEÑO P.'!$A$1:$AJ$95</definedName>
    <definedName name="_xlnm.Print_Area" localSheetId="5">'M EJECUCION O.'!$A$1:$AJ$88</definedName>
    <definedName name="_xlnm.Print_Area" localSheetId="1">'M FACTIBILIDAD'!$A$1:$AJ$95</definedName>
    <definedName name="_xlnm.Print_Area" localSheetId="4">'M PREDIAL'!$A$1:$AJ$42</definedName>
    <definedName name="_xlnm.Print_Area" localSheetId="2">'M VALORIZACION'!$A$1:$AJ$63</definedName>
    <definedName name="_xlnm.Print_Area" localSheetId="0">PORTADA!$A$1:$U$38</definedName>
    <definedName name="Calificacion" localSheetId="34">[4]Listas!$S$3:$S$5</definedName>
    <definedName name="Calificacion" localSheetId="35">[4]Listas!$S$3:$S$5</definedName>
    <definedName name="Calificacion">[5]Listas!$S$3:$S$5</definedName>
    <definedName name="Causa" localSheetId="34">[6]Listas!$Q$3:$Q$14</definedName>
    <definedName name="Causa" localSheetId="35">[6]Listas!$Q$3:$Q$14</definedName>
    <definedName name="Causa">[7]Listas!$Q$3:$Q$14</definedName>
    <definedName name="Control" localSheetId="34">[2]Listas!$C$9:$C$11</definedName>
    <definedName name="Control" localSheetId="35">[2]Listas!$C$9:$C$11</definedName>
    <definedName name="Control" localSheetId="47">Listas!$C$14:$C$17</definedName>
    <definedName name="Control">[3]Listas!$C$9:$C$11</definedName>
    <definedName name="Decision" localSheetId="15">#REF!</definedName>
    <definedName name="Decision" localSheetId="13">#REF!</definedName>
    <definedName name="Decision" localSheetId="20">#REF!</definedName>
    <definedName name="Decision" localSheetId="17">#REF!</definedName>
    <definedName name="Decision" localSheetId="14">#REF!</definedName>
    <definedName name="Decision" localSheetId="16">#REF!</definedName>
    <definedName name="Decision" localSheetId="18">#REF!</definedName>
    <definedName name="Decision" localSheetId="19">#REF!</definedName>
    <definedName name="Decision" localSheetId="36">#REF!</definedName>
    <definedName name="Decision" localSheetId="27">#REF!</definedName>
    <definedName name="Decision" localSheetId="33">#REF!</definedName>
    <definedName name="Decision" localSheetId="34">#REF!</definedName>
    <definedName name="Decision" localSheetId="30">#REF!</definedName>
    <definedName name="Decision" localSheetId="40">#REF!</definedName>
    <definedName name="Decision" localSheetId="43">#REF!</definedName>
    <definedName name="Decision" localSheetId="28">#REF!</definedName>
    <definedName name="Decision" localSheetId="41">#REF!</definedName>
    <definedName name="Decision" localSheetId="39">#REF!</definedName>
    <definedName name="Decision" localSheetId="25">#REF!</definedName>
    <definedName name="Decision" localSheetId="42">#REF!</definedName>
    <definedName name="Decision" localSheetId="24">#REF!</definedName>
    <definedName name="Decision" localSheetId="26">#REF!</definedName>
    <definedName name="Decision" localSheetId="35">#REF!</definedName>
    <definedName name="Decision" localSheetId="44">#REF!</definedName>
    <definedName name="Decision" localSheetId="32">#REF!</definedName>
    <definedName name="Decision" localSheetId="23">#REF!</definedName>
    <definedName name="Decision" localSheetId="31">#REF!</definedName>
    <definedName name="Decision" localSheetId="37">#REF!</definedName>
    <definedName name="Decision" localSheetId="38">#REF!</definedName>
    <definedName name="Decision" localSheetId="29">#REF!</definedName>
    <definedName name="Decision" localSheetId="46">#REF!</definedName>
    <definedName name="Decision" localSheetId="11">#REF!</definedName>
    <definedName name="Decision" localSheetId="9">#REF!</definedName>
    <definedName name="Decision" localSheetId="12">#REF!</definedName>
    <definedName name="Decision" localSheetId="8">#REF!</definedName>
    <definedName name="Decision" localSheetId="10">#REF!</definedName>
    <definedName name="Decision" localSheetId="7">#REF!</definedName>
    <definedName name="Decision" localSheetId="21">#REF!</definedName>
    <definedName name="Decision" localSheetId="45">#REF!</definedName>
    <definedName name="Decision" localSheetId="47">#REF!</definedName>
    <definedName name="Decision" localSheetId="3">#REF!</definedName>
    <definedName name="Decision" localSheetId="5">#REF!</definedName>
    <definedName name="Decision" localSheetId="1">#REF!</definedName>
    <definedName name="Decision" localSheetId="4">#REF!</definedName>
    <definedName name="Decision" localSheetId="2">#REF!</definedName>
    <definedName name="Decision">#REF!</definedName>
    <definedName name="Efectividad" localSheetId="36">[8]Listas!$D$19:$D$21</definedName>
    <definedName name="Efectividad" localSheetId="27">[9]Listas!$D$19:$D$21</definedName>
    <definedName name="Efectividad" localSheetId="33">[10]Listas!$D$19:$D$21</definedName>
    <definedName name="Efectividad" localSheetId="34">[11]Listas!$D$19:$D$21</definedName>
    <definedName name="Efectividad" localSheetId="30">[12]Listas!$D$19:$D$21</definedName>
    <definedName name="Efectividad" localSheetId="40">[13]Listas!$D$19:$D$21</definedName>
    <definedName name="Efectividad" localSheetId="43">[14]Listas!$D$19:$D$21</definedName>
    <definedName name="Efectividad" localSheetId="28">[15]Listas!$D$19:$D$21</definedName>
    <definedName name="Efectividad" localSheetId="41">[16]Listas!$D$19:$D$21</definedName>
    <definedName name="Efectividad" localSheetId="39">[17]Listas!$D$19:$D$21</definedName>
    <definedName name="Efectividad" localSheetId="25">[18]Listas!$D$19:$D$21</definedName>
    <definedName name="Efectividad" localSheetId="42">[19]Listas!$D$19:$D$21</definedName>
    <definedName name="Efectividad" localSheetId="24">[20]Listas!$D$19:$D$21</definedName>
    <definedName name="Efectividad" localSheetId="26">[21]Listas!$D$19:$D$21</definedName>
    <definedName name="Efectividad" localSheetId="35">[22]Listas!$D$19:$D$21</definedName>
    <definedName name="Efectividad" localSheetId="44">[23]Listas!$D$19:$D$21</definedName>
    <definedName name="Efectividad" localSheetId="32">[24]Listas!$D$19:$D$21</definedName>
    <definedName name="Efectividad" localSheetId="23">[25]Listas!$D$19:$D$21</definedName>
    <definedName name="Efectividad" localSheetId="31">[26]Listas!$D$19:$D$21</definedName>
    <definedName name="Efectividad" localSheetId="37">[27]Listas!$D$19:$D$21</definedName>
    <definedName name="Efectividad" localSheetId="38">[28]Listas!$D$19:$D$21</definedName>
    <definedName name="Efectividad" localSheetId="29">[29]Listas!$D$19:$D$21</definedName>
    <definedName name="Efectividad" localSheetId="45">Listas!$D$19:$D$21</definedName>
    <definedName name="Efectividad" localSheetId="47">Listas!$D$19:$D$21</definedName>
    <definedName name="Efectividad">[3]Listas!$D$13:$D$15</definedName>
    <definedName name="Efecto" localSheetId="15">[30]Listas!$Y$34:$Y$37</definedName>
    <definedName name="Efecto" localSheetId="13">[31]Listas!$Y$34:$Y$37</definedName>
    <definedName name="Efecto" localSheetId="20">[32]Listas!$Y$34:$Y$37</definedName>
    <definedName name="Efecto" localSheetId="17">[33]Listas!$Y$34:$Y$37</definedName>
    <definedName name="Efecto" localSheetId="14">[34]Listas!$Y$34:$Y$37</definedName>
    <definedName name="Efecto" localSheetId="16">[35]Listas!$Y$34:$Y$37</definedName>
    <definedName name="Efecto" localSheetId="18">[36]Listas!$Y$34:$Y$37</definedName>
    <definedName name="Efecto" localSheetId="19">[37]Listas!$Y$34:$Y$37</definedName>
    <definedName name="Efecto" localSheetId="34">[4]Listas!$T$3:$T$6</definedName>
    <definedName name="Efecto" localSheetId="35">[4]Listas!$T$3:$T$6</definedName>
    <definedName name="Efecto" localSheetId="11">[38]Listas!$Y$34:$Y$37</definedName>
    <definedName name="Efecto" localSheetId="9">[39]Listas!$Y$34:$Y$37</definedName>
    <definedName name="Efecto" localSheetId="12">[40]Listas!$Y$34:$Y$37</definedName>
    <definedName name="Efecto" localSheetId="8">[41]Listas!$Y$34:$Y$37</definedName>
    <definedName name="Efecto" localSheetId="10">[42]Listas!$Y$34:$Y$37</definedName>
    <definedName name="Efecto" localSheetId="7">[43]Listas!$Y$34:$Y$37</definedName>
    <definedName name="Efecto" localSheetId="22">[44]Listas!$Y$34:$Y$37</definedName>
    <definedName name="Efecto" localSheetId="21">[45]Listas!$Y$34:$Y$37</definedName>
    <definedName name="Efecto" localSheetId="6">[46]Listas!$Y$34:$Y$37</definedName>
    <definedName name="Efecto" localSheetId="3">[47]Listas!$Y$34:$Y$37</definedName>
    <definedName name="Efecto" localSheetId="5">[48]Listas!$Y$34:$Y$37</definedName>
    <definedName name="Efecto" localSheetId="1">[49]Listas!$Y$34:$Y$37</definedName>
    <definedName name="Efecto" localSheetId="4">[50]Listas!$Y$34:$Y$37</definedName>
    <definedName name="Efecto" localSheetId="2">[51]Listas!$Y$34:$Y$37</definedName>
    <definedName name="Efecto">[5]Listas!$T$3:$T$6</definedName>
    <definedName name="IMPACTO" localSheetId="15">[30]Listas!$Q$21:$Q$25</definedName>
    <definedName name="IMPACTO" localSheetId="13">[31]Listas!$Q$21:$Q$25</definedName>
    <definedName name="IMPACTO" localSheetId="20">[32]Listas!$Q$21:$Q$25</definedName>
    <definedName name="IMPACTO" localSheetId="17">[33]Listas!$Q$21:$Q$25</definedName>
    <definedName name="IMPACTO" localSheetId="14">[34]Listas!$Q$21:$Q$25</definedName>
    <definedName name="IMPACTO" localSheetId="16">[35]Listas!$Q$21:$Q$25</definedName>
    <definedName name="IMPACTO" localSheetId="18">[36]Listas!$Q$21:$Q$25</definedName>
    <definedName name="IMPACTO" localSheetId="19">[37]Listas!$Q$21:$Q$25</definedName>
    <definedName name="Impacto" localSheetId="36">[8]Listas!$B$9:$B$12</definedName>
    <definedName name="Impacto" localSheetId="27">[9]Listas!$B$9:$B$12</definedName>
    <definedName name="Impacto" localSheetId="33">[10]Listas!$B$9:$B$12</definedName>
    <definedName name="Impacto" localSheetId="34">[11]Listas!$B$9:$B$12</definedName>
    <definedName name="Impacto" localSheetId="30">[12]Listas!$B$9:$B$12</definedName>
    <definedName name="Impacto" localSheetId="40">[13]Listas!$B$9:$B$12</definedName>
    <definedName name="Impacto" localSheetId="43">[14]Listas!$B$9:$B$12</definedName>
    <definedName name="Impacto" localSheetId="28">[15]Listas!$B$9:$B$12</definedName>
    <definedName name="Impacto" localSheetId="41">[16]Listas!$B$9:$B$12</definedName>
    <definedName name="Impacto" localSheetId="39">[17]Listas!$B$9:$B$12</definedName>
    <definedName name="Impacto" localSheetId="25">[18]Listas!$B$9:$B$12</definedName>
    <definedName name="Impacto" localSheetId="42">[19]Listas!$B$9:$B$12</definedName>
    <definedName name="Impacto" localSheetId="24">[20]Listas!$B$9:$B$12</definedName>
    <definedName name="Impacto" localSheetId="26">[21]Listas!$B$9:$B$12</definedName>
    <definedName name="Impacto" localSheetId="35">[22]Listas!$B$9:$B$12</definedName>
    <definedName name="Impacto" localSheetId="44">[23]Listas!$B$9:$B$12</definedName>
    <definedName name="Impacto" localSheetId="32">[24]Listas!$B$9:$B$12</definedName>
    <definedName name="Impacto" localSheetId="23">[25]Listas!$B$9:$B$12</definedName>
    <definedName name="Impacto" localSheetId="31">[26]Listas!$B$9:$B$12</definedName>
    <definedName name="Impacto" localSheetId="37">[27]Listas!$B$9:$B$12</definedName>
    <definedName name="Impacto" localSheetId="38">[28]Listas!$B$9:$B$12</definedName>
    <definedName name="Impacto" localSheetId="29">[29]Listas!$B$9:$B$12</definedName>
    <definedName name="IMPACTO" localSheetId="11">[38]Listas!$Q$21:$Q$25</definedName>
    <definedName name="IMPACTO" localSheetId="9">[39]Listas!$Q$21:$Q$25</definedName>
    <definedName name="IMPACTO" localSheetId="12">[40]Listas!$Q$21:$Q$25</definedName>
    <definedName name="IMPACTO" localSheetId="8">[41]Listas!$Q$21:$Q$25</definedName>
    <definedName name="IMPACTO" localSheetId="10">[42]Listas!$Q$21:$Q$25</definedName>
    <definedName name="IMPACTO" localSheetId="7">[43]Listas!$Q$21:$Q$25</definedName>
    <definedName name="IMPACTO" localSheetId="22">[44]Listas!$Q$21:$Q$25</definedName>
    <definedName name="IMPACTO" localSheetId="21">[45]Listas!$Q$21:$Q$25</definedName>
    <definedName name="Impacto" localSheetId="45">Listas!$B$9:$B$12</definedName>
    <definedName name="Impacto" localSheetId="47">Listas!$B$9:$B$12</definedName>
    <definedName name="IMPACTO" localSheetId="6">[46]Listas!$Q$21:$Q$25</definedName>
    <definedName name="IMPACTO" localSheetId="3">[47]Listas!$Q$21:$Q$25</definedName>
    <definedName name="IMPACTO" localSheetId="5">[48]Listas!$Q$21:$Q$25</definedName>
    <definedName name="IMPACTO" localSheetId="1">[49]Listas!$Q$21:$Q$25</definedName>
    <definedName name="IMPACTO" localSheetId="4">[50]Listas!$Q$21:$Q$25</definedName>
    <definedName name="IMPACTO" localSheetId="2">[51]Listas!$Q$21:$Q$25</definedName>
    <definedName name="Impacto">[52]Listas!$B$9:$B$12</definedName>
    <definedName name="Monitoreo" localSheetId="36">[8]Listas!$G$37:$G$39</definedName>
    <definedName name="Monitoreo" localSheetId="27">[9]Listas!$G$37:$G$39</definedName>
    <definedName name="Monitoreo" localSheetId="33">[10]Listas!$G$37:$G$39</definedName>
    <definedName name="Monitoreo" localSheetId="34">[11]Listas!$G$37:$G$39</definedName>
    <definedName name="Monitoreo" localSheetId="30">[12]Listas!$G$37:$G$39</definedName>
    <definedName name="Monitoreo" localSheetId="40">[13]Listas!$G$37:$G$39</definedName>
    <definedName name="Monitoreo" localSheetId="43">[14]Listas!$G$37:$G$39</definedName>
    <definedName name="Monitoreo" localSheetId="28">[15]Listas!$G$37:$G$39</definedName>
    <definedName name="Monitoreo" localSheetId="41">[16]Listas!$G$37:$G$39</definedName>
    <definedName name="Monitoreo" localSheetId="39">[17]Listas!$G$37:$G$39</definedName>
    <definedName name="Monitoreo" localSheetId="25">[18]Listas!$G$37:$G$39</definedName>
    <definedName name="Monitoreo" localSheetId="42">[19]Listas!$G$37:$G$39</definedName>
    <definedName name="Monitoreo" localSheetId="24">[20]Listas!$G$37:$G$39</definedName>
    <definedName name="Monitoreo" localSheetId="26">[21]Listas!$G$37:$G$39</definedName>
    <definedName name="Monitoreo" localSheetId="35">[22]Listas!$G$37:$G$39</definedName>
    <definedName name="Monitoreo" localSheetId="44">[23]Listas!$G$37:$G$39</definedName>
    <definedName name="Monitoreo" localSheetId="32">[24]Listas!$G$37:$G$39</definedName>
    <definedName name="Monitoreo" localSheetId="23">[25]Listas!$G$37:$G$39</definedName>
    <definedName name="Monitoreo" localSheetId="31">[26]Listas!$G$37:$G$39</definedName>
    <definedName name="Monitoreo" localSheetId="37">[27]Listas!$G$37:$G$39</definedName>
    <definedName name="Monitoreo" localSheetId="38">[28]Listas!$G$37:$G$39</definedName>
    <definedName name="Monitoreo" localSheetId="29">[29]Listas!$G$37:$G$39</definedName>
    <definedName name="Monitoreo" localSheetId="45">Listas!$G$37:$G$39</definedName>
    <definedName name="Monitoreo" localSheetId="47">Listas!$G$37:$G$39</definedName>
    <definedName name="Monitoreo">[52]Listas!$G$37:$G$39</definedName>
    <definedName name="Oportunidad" localSheetId="34">[4]Listas!$R$3:$R$5</definedName>
    <definedName name="Oportunidad" localSheetId="35">[4]Listas!$R$3:$R$5</definedName>
    <definedName name="Oportunidad">[5]Listas!$R$3:$R$5</definedName>
    <definedName name="otc" localSheetId="34">[53]Listas!$E$17:$E$19</definedName>
    <definedName name="otc" localSheetId="35">[53]Listas!$E$17:$E$19</definedName>
    <definedName name="otc">[54]Listas!$E$17:$E$19</definedName>
    <definedName name="Periodo" localSheetId="36">[8]Listas!$F$27:$F$35</definedName>
    <definedName name="Periodo" localSheetId="27">[9]Listas!$F$27:$F$35</definedName>
    <definedName name="Periodo" localSheetId="33">[10]Listas!$F$27:$F$35</definedName>
    <definedName name="Periodo" localSheetId="34">[11]Listas!$F$27:$F$35</definedName>
    <definedName name="Periodo" localSheetId="30">[12]Listas!$F$27:$F$35</definedName>
    <definedName name="Periodo" localSheetId="40">[13]Listas!$F$27:$F$35</definedName>
    <definedName name="Periodo" localSheetId="43">[14]Listas!$F$27:$F$35</definedName>
    <definedName name="Periodo" localSheetId="28">[15]Listas!$F$27:$F$35</definedName>
    <definedName name="Periodo" localSheetId="41">[16]Listas!$F$27:$F$35</definedName>
    <definedName name="Periodo" localSheetId="39">[17]Listas!$F$27:$F$35</definedName>
    <definedName name="Periodo" localSheetId="25">[18]Listas!$F$27:$F$35</definedName>
    <definedName name="Periodo" localSheetId="42">[19]Listas!$F$27:$F$35</definedName>
    <definedName name="Periodo" localSheetId="24">[20]Listas!$F$27:$F$35</definedName>
    <definedName name="Periodo" localSheetId="26">[21]Listas!$F$27:$F$35</definedName>
    <definedName name="Periodo" localSheetId="35">[22]Listas!$F$27:$F$35</definedName>
    <definedName name="Periodo" localSheetId="44">[23]Listas!$F$27:$F$35</definedName>
    <definedName name="Periodo" localSheetId="32">[24]Listas!$F$27:$F$35</definedName>
    <definedName name="Periodo" localSheetId="23">[25]Listas!$F$27:$F$35</definedName>
    <definedName name="Periodo" localSheetId="31">[26]Listas!$F$27:$F$35</definedName>
    <definedName name="Periodo" localSheetId="37">[27]Listas!$F$27:$F$35</definedName>
    <definedName name="Periodo" localSheetId="38">[28]Listas!$F$27:$F$35</definedName>
    <definedName name="Periodo" localSheetId="29">[29]Listas!$F$27:$F$35</definedName>
    <definedName name="Periodo" localSheetId="45">Listas!$F$27:$F$35</definedName>
    <definedName name="Periodo" localSheetId="47">Listas!$F$27:$F$35</definedName>
    <definedName name="Periodo">[52]Listas!$F$27:$F$35</definedName>
    <definedName name="previo" localSheetId="34">[55]Listas!$R$3:$R$5</definedName>
    <definedName name="previo" localSheetId="35">[55]Listas!$R$3:$R$5</definedName>
    <definedName name="previo">[56]Listas!$R$3:$R$5</definedName>
    <definedName name="PROBAB" localSheetId="15">[30]Listas!$O$14:$O$18</definedName>
    <definedName name="PROBAB" localSheetId="13">[31]Listas!$O$14:$O$18</definedName>
    <definedName name="PROBAB" localSheetId="20">[32]Listas!$O$14:$O$18</definedName>
    <definedName name="PROBAB" localSheetId="17">[33]Listas!$O$14:$O$18</definedName>
    <definedName name="PROBAB" localSheetId="14">[34]Listas!$O$14:$O$18</definedName>
    <definedName name="PROBAB" localSheetId="16">[35]Listas!$O$14:$O$18</definedName>
    <definedName name="PROBAB" localSheetId="18">[36]Listas!$O$14:$O$18</definedName>
    <definedName name="PROBAB" localSheetId="19">[37]Listas!$O$14:$O$18</definedName>
    <definedName name="PROBAB" localSheetId="34">[57]Listas!$O$14:$O$18</definedName>
    <definedName name="PROBAB" localSheetId="35">[57]Listas!$O$14:$O$18</definedName>
    <definedName name="PROBAB" localSheetId="9">[39]Listas!$O$14:$O$18</definedName>
    <definedName name="PROBAB" localSheetId="12">[40]Listas!$O$14:$O$18</definedName>
    <definedName name="PROBAB" localSheetId="8">[41]Listas!$O$14:$O$18</definedName>
    <definedName name="PROBAB" localSheetId="10">[42]Listas!$O$14:$O$18</definedName>
    <definedName name="PROBAB" localSheetId="7">[43]Listas!$O$14:$O$18</definedName>
    <definedName name="PROBAB" localSheetId="22">[44]Listas!$O$14:$O$18</definedName>
    <definedName name="PROBAB" localSheetId="21">[45]Listas!$O$14:$O$18</definedName>
    <definedName name="PROBAB" localSheetId="6">[46]Listas!$O$14:$O$18</definedName>
    <definedName name="PROBAB" localSheetId="3">[47]Listas!$O$14:$O$18</definedName>
    <definedName name="PROBAB" localSheetId="5">[48]Listas!$O$14:$O$18</definedName>
    <definedName name="PROBAB" localSheetId="1">[49]Listas!$O$14:$O$18</definedName>
    <definedName name="PROBAB" localSheetId="4">[50]Listas!$O$14:$O$18</definedName>
    <definedName name="PROBAB" localSheetId="2">[51]Listas!$O$14:$O$18</definedName>
    <definedName name="PROBAB">[38]Listas!$O$14:$O$18</definedName>
    <definedName name="Probabilidad" localSheetId="36">[8]Listas!$A$2:$A$7</definedName>
    <definedName name="Probabilidad" localSheetId="27">[9]Listas!$A$2:$A$7</definedName>
    <definedName name="Probabilidad" localSheetId="33">[10]Listas!$A$2:$A$7</definedName>
    <definedName name="Probabilidad" localSheetId="34">[11]Listas!$A$2:$A$7</definedName>
    <definedName name="Probabilidad" localSheetId="30">[12]Listas!$A$2:$A$7</definedName>
    <definedName name="Probabilidad" localSheetId="40">[13]Listas!$A$2:$A$7</definedName>
    <definedName name="Probabilidad" localSheetId="43">[14]Listas!$A$2:$A$7</definedName>
    <definedName name="Probabilidad" localSheetId="28">[15]Listas!$A$2:$A$7</definedName>
    <definedName name="Probabilidad" localSheetId="41">[16]Listas!$A$2:$A$7</definedName>
    <definedName name="Probabilidad" localSheetId="39">[17]Listas!$A$2:$A$7</definedName>
    <definedName name="Probabilidad" localSheetId="25">[18]Listas!$A$2:$A$7</definedName>
    <definedName name="Probabilidad" localSheetId="42">[19]Listas!$A$2:$A$7</definedName>
    <definedName name="Probabilidad" localSheetId="24">[20]Listas!$A$2:$A$7</definedName>
    <definedName name="Probabilidad" localSheetId="26">[21]Listas!$A$2:$A$7</definedName>
    <definedName name="Probabilidad" localSheetId="35">[22]Listas!$A$2:$A$7</definedName>
    <definedName name="Probabilidad" localSheetId="44">[23]Listas!$A$2:$A$7</definedName>
    <definedName name="Probabilidad" localSheetId="32">[24]Listas!$A$2:$A$7</definedName>
    <definedName name="Probabilidad" localSheetId="23">[25]Listas!$A$2:$A$7</definedName>
    <definedName name="Probabilidad" localSheetId="31">[26]Listas!$A$2:$A$7</definedName>
    <definedName name="Probabilidad" localSheetId="37">[27]Listas!$A$2:$A$7</definedName>
    <definedName name="Probabilidad" localSheetId="38">[28]Listas!$A$2:$A$7</definedName>
    <definedName name="Probabilidad" localSheetId="29">[29]Listas!$A$2:$A$7</definedName>
    <definedName name="Probabilidad" localSheetId="45">Listas!$A$2:$A$7</definedName>
    <definedName name="Probabilidad" localSheetId="47">Listas!$A$2:$A$7</definedName>
    <definedName name="Probabilidad">[3]Listas!$A$2:$A$4</definedName>
    <definedName name="Proceso" localSheetId="36">[8]Listas!$H$42:$H$64</definedName>
    <definedName name="Proceso" localSheetId="27">[9]Listas!$H$42:$H$64</definedName>
    <definedName name="Proceso" localSheetId="33">[10]Listas!$H$42:$H$64</definedName>
    <definedName name="Proceso" localSheetId="34">[11]Listas!$H$42:$H$64</definedName>
    <definedName name="Proceso" localSheetId="30">[12]Listas!$H$42:$H$64</definedName>
    <definedName name="Proceso" localSheetId="40">[13]Listas!$H$42:$H$64</definedName>
    <definedName name="Proceso" localSheetId="43">[14]Listas!$H$42:$H$64</definedName>
    <definedName name="Proceso" localSheetId="28">[15]Listas!$H$42:$H$64</definedName>
    <definedName name="Proceso" localSheetId="41">[16]Listas!$H$42:$H$64</definedName>
    <definedName name="Proceso" localSheetId="39">[17]Listas!$H$42:$H$64</definedName>
    <definedName name="Proceso" localSheetId="25">[18]Listas!$H$42:$H$64</definedName>
    <definedName name="Proceso" localSheetId="42">[19]Listas!$H$42:$H$64</definedName>
    <definedName name="Proceso" localSheetId="24">[20]Listas!$H$42:$H$64</definedName>
    <definedName name="Proceso" localSheetId="26">[21]Listas!$H$42:$H$64</definedName>
    <definedName name="Proceso" localSheetId="35">[22]Listas!$H$42:$H$64</definedName>
    <definedName name="Proceso" localSheetId="44">[23]Listas!$H$42:$H$64</definedName>
    <definedName name="Proceso" localSheetId="32">[24]Listas!$H$42:$H$64</definedName>
    <definedName name="Proceso" localSheetId="23">[25]Listas!$H$42:$H$64</definedName>
    <definedName name="Proceso" localSheetId="31">[26]Listas!$H$42:$H$64</definedName>
    <definedName name="Proceso" localSheetId="37">[27]Listas!$H$42:$H$64</definedName>
    <definedName name="Proceso" localSheetId="38">[28]Listas!$H$42:$H$64</definedName>
    <definedName name="Proceso" localSheetId="29">[29]Listas!$H$42:$H$64</definedName>
    <definedName name="Proceso" localSheetId="45">Listas!$H$42:$H$64</definedName>
    <definedName name="Proceso" localSheetId="47">Listas!$H$42:$H$64</definedName>
    <definedName name="Proceso">[52]Listas!$H$42:$H$64</definedName>
    <definedName name="_xlnm.Print_Titles" localSheetId="15">'A CALIDAD'!$A:$E,'A CALIDAD'!$1:$8</definedName>
    <definedName name="_xlnm.Print_Titles" localSheetId="13">'A CONTRACTUAL'!$A:$E,'A CONTRACTUAL'!$1:$8</definedName>
    <definedName name="_xlnm.Print_Titles" localSheetId="20">'A DOCUMENTAL'!$A:$E,'A DOCUMENTAL'!$1:$8</definedName>
    <definedName name="_xlnm.Print_Titles" localSheetId="17">'A FINANCIERA'!$A:$E,'A FINANCIERA'!$1:$8</definedName>
    <definedName name="_xlnm.Print_Titles" localSheetId="14">'A LEGAL'!$A:$E,'A LEGAL'!$1:$8</definedName>
    <definedName name="_xlnm.Print_Titles" localSheetId="16">'A RFISICOS'!$A:$E,'A RFISICOS'!$1:$7</definedName>
    <definedName name="_xlnm.Print_Titles" localSheetId="18">'A THUMANOS'!$A:$E,'A THUMANOS'!$1:$8</definedName>
    <definedName name="_xlnm.Print_Titles" localSheetId="19">'A TIC'!$A:$E,'A TIC'!$1:$8</definedName>
    <definedName name="_xlnm.Print_Titles" localSheetId="36">'C CALIDAD'!$8:$9</definedName>
    <definedName name="_xlnm.Print_Titles" localSheetId="27">'C COMUNICACIONES'!$8:$9</definedName>
    <definedName name="_xlnm.Print_Titles" localSheetId="33">'C CONSERVACION'!$8:$9</definedName>
    <definedName name="_xlnm.Print_Titles" localSheetId="34">'C CONTRACTUAL'!$8:$9</definedName>
    <definedName name="_xlnm.Print_Titles" localSheetId="30">'C DISEÑO'!$8:$9</definedName>
    <definedName name="_xlnm.Print_Titles" localSheetId="40">'C DOCUMENTAL'!$8:$9</definedName>
    <definedName name="_xlnm.Print_Titles" localSheetId="43">'C EVALUACION'!$8:$9</definedName>
    <definedName name="_xlnm.Print_Titles" localSheetId="28">'C FACTIBILIDAD'!$8:$9</definedName>
    <definedName name="_xlnm.Print_Titles" localSheetId="41">'C FINANCIERA'!$8:$9</definedName>
    <definedName name="_xlnm.Print_Titles" localSheetId="39">'C FISICOS'!$8:$9</definedName>
    <definedName name="_xlnm.Print_Titles" localSheetId="25">'C GESTION SOCIAL'!$8:$9</definedName>
    <definedName name="_xlnm.Print_Titles" localSheetId="42">'C GI PROYECTOS'!$8:$9</definedName>
    <definedName name="_xlnm.Print_Titles" localSheetId="24">'C INNOVACION'!$8:$9</definedName>
    <definedName name="_xlnm.Print_Titles" localSheetId="26">'C INTERISTITUCIONAL'!$8:$9</definedName>
    <definedName name="_xlnm.Print_Titles" localSheetId="35">'C LEGAL'!$8:$9</definedName>
    <definedName name="_xlnm.Print_Titles" localSheetId="44">'C MEJORAMIENTO'!$8:$9</definedName>
    <definedName name="_xlnm.Print_Titles" localSheetId="32">'C OBRAS'!$1:$9</definedName>
    <definedName name="_xlnm.Print_Titles" localSheetId="23">'C PLANEACION'!$8:$9</definedName>
    <definedName name="_xlnm.Print_Titles" localSheetId="31">'C PREDIAL'!$8:$9</definedName>
    <definedName name="_xlnm.Print_Titles" localSheetId="37">'C THUMANO'!$8:$9</definedName>
    <definedName name="_xlnm.Print_Titles" localSheetId="38">'C TICs'!$1:$9</definedName>
    <definedName name="_xlnm.Print_Titles" localSheetId="29">'C VALORIZACION'!$8:$9</definedName>
    <definedName name="_xlnm.Print_Titles" localSheetId="11">'E COMUNICACIONES'!$A:$E,'E COMUNICACIONES'!$1:$8</definedName>
    <definedName name="_xlnm.Print_Titles" localSheetId="9">'E GESTION SOCIAL'!$A:$E,'E GESTION SOCIAL'!$1:$8</definedName>
    <definedName name="_xlnm.Print_Titles" localSheetId="12">'E GPROYECTOS'!$A:$E,'E GPROYECTOS'!$1:$8</definedName>
    <definedName name="_xlnm.Print_Titles" localSheetId="8">'E INNOVACION'!$A:$E,'E INNOVACION'!$1:$8</definedName>
    <definedName name="_xlnm.Print_Titles" localSheetId="10">'E INTERINSTITUCIONAL'!$A:$E,'E INTERINSTITUCIONAL'!$1:$8</definedName>
    <definedName name="_xlnm.Print_Titles" localSheetId="7">'E PLANEACION'!$A:$E,'E PLANEACION'!$1:$8</definedName>
    <definedName name="_xlnm.Print_Titles" localSheetId="22">'EC EVALUACION'!$A:$E,'EC EVALUACION'!$1:$8</definedName>
    <definedName name="_xlnm.Print_Titles" localSheetId="21">'EC MEJORAMIENTO'!$A:$E,'EC MEJORAMIENTO'!$1:$8</definedName>
    <definedName name="_xlnm.Print_Titles" localSheetId="6">'M CONSERVACION'!$A:$E,'M CONSERVACION'!$1:$8</definedName>
    <definedName name="_xlnm.Print_Titles" localSheetId="3">'M DISEÑO P.'!$A:$E,'M DISEÑO P.'!$1:$8</definedName>
    <definedName name="_xlnm.Print_Titles" localSheetId="5">'M EJECUCION O.'!$A:$E,'M EJECUCION O.'!$1:$8</definedName>
    <definedName name="_xlnm.Print_Titles" localSheetId="1">'M FACTIBILIDAD'!$A:$E,'M FACTIBILIDAD'!$1:$8</definedName>
    <definedName name="_xlnm.Print_Titles" localSheetId="4">'M PREDIAL'!$A:$E,'M PREDIAL'!$1:$8</definedName>
    <definedName name="_xlnm.Print_Titles" localSheetId="2">'M VALORIZACION'!$A:$E,'M VALORIZACION'!$1:$8</definedName>
    <definedName name="Valoracion" localSheetId="15">#REF!</definedName>
    <definedName name="Valoracion" localSheetId="13">#REF!</definedName>
    <definedName name="Valoracion" localSheetId="20">#REF!</definedName>
    <definedName name="Valoracion" localSheetId="17">#REF!</definedName>
    <definedName name="Valoracion" localSheetId="14">#REF!</definedName>
    <definedName name="Valoracion" localSheetId="16">#REF!</definedName>
    <definedName name="Valoracion" localSheetId="18">#REF!</definedName>
    <definedName name="Valoracion" localSheetId="19">#REF!</definedName>
    <definedName name="Valoracion" localSheetId="36">#REF!</definedName>
    <definedName name="Valoracion" localSheetId="27">#REF!</definedName>
    <definedName name="Valoracion" localSheetId="33">#REF!</definedName>
    <definedName name="Valoracion" localSheetId="34">#REF!</definedName>
    <definedName name="Valoracion" localSheetId="30">#REF!</definedName>
    <definedName name="Valoracion" localSheetId="40">#REF!</definedName>
    <definedName name="Valoracion" localSheetId="43">#REF!</definedName>
    <definedName name="Valoracion" localSheetId="28">#REF!</definedName>
    <definedName name="Valoracion" localSheetId="41">#REF!</definedName>
    <definedName name="Valoracion" localSheetId="39">#REF!</definedName>
    <definedName name="Valoracion" localSheetId="25">#REF!</definedName>
    <definedName name="Valoracion" localSheetId="42">#REF!</definedName>
    <definedName name="Valoracion" localSheetId="24">#REF!</definedName>
    <definedName name="Valoracion" localSheetId="26">#REF!</definedName>
    <definedName name="Valoracion" localSheetId="35">#REF!</definedName>
    <definedName name="Valoracion" localSheetId="44">#REF!</definedName>
    <definedName name="Valoracion" localSheetId="32">#REF!</definedName>
    <definedName name="Valoracion" localSheetId="23">#REF!</definedName>
    <definedName name="Valoracion" localSheetId="31">#REF!</definedName>
    <definedName name="Valoracion" localSheetId="37">#REF!</definedName>
    <definedName name="Valoracion" localSheetId="38">#REF!</definedName>
    <definedName name="Valoracion" localSheetId="29">#REF!</definedName>
    <definedName name="Valoracion" localSheetId="46">#REF!</definedName>
    <definedName name="Valoracion" localSheetId="11">#REF!</definedName>
    <definedName name="Valoracion" localSheetId="9">#REF!</definedName>
    <definedName name="Valoracion" localSheetId="12">#REF!</definedName>
    <definedName name="Valoracion" localSheetId="8">#REF!</definedName>
    <definedName name="Valoracion" localSheetId="10">#REF!</definedName>
    <definedName name="Valoracion" localSheetId="7">#REF!</definedName>
    <definedName name="Valoracion" localSheetId="21">#REF!</definedName>
    <definedName name="Valoracion" localSheetId="45">#REF!</definedName>
    <definedName name="Valoracion" localSheetId="47">#REF!</definedName>
    <definedName name="Valoracion" localSheetId="3">#REF!</definedName>
    <definedName name="Valoracion" localSheetId="5">#REF!</definedName>
    <definedName name="Valoracion" localSheetId="1">#REF!</definedName>
    <definedName name="Valoracion" localSheetId="4">#REF!</definedName>
    <definedName name="Valoracion" localSheetId="2">#REF!</definedName>
    <definedName name="Valoracion">#REF!</definedName>
    <definedName name="VALORACIÓN" localSheetId="15">#REF!</definedName>
    <definedName name="VALORACIÓN" localSheetId="13">#REF!</definedName>
    <definedName name="VALORACIÓN" localSheetId="20">#REF!</definedName>
    <definedName name="VALORACIÓN" localSheetId="17">#REF!</definedName>
    <definedName name="VALORACIÓN" localSheetId="14">#REF!</definedName>
    <definedName name="VALORACIÓN" localSheetId="16">#REF!</definedName>
    <definedName name="VALORACIÓN" localSheetId="18">#REF!</definedName>
    <definedName name="VALORACIÓN" localSheetId="19">#REF!</definedName>
    <definedName name="VALORACIÓN" localSheetId="36">#REF!</definedName>
    <definedName name="VALORACIÓN" localSheetId="27">#REF!</definedName>
    <definedName name="VALORACIÓN" localSheetId="33">#REF!</definedName>
    <definedName name="VALORACIÓN" localSheetId="34">#REF!</definedName>
    <definedName name="VALORACIÓN" localSheetId="30">#REF!</definedName>
    <definedName name="VALORACIÓN" localSheetId="40">#REF!</definedName>
    <definedName name="VALORACIÓN" localSheetId="43">#REF!</definedName>
    <definedName name="VALORACIÓN" localSheetId="28">#REF!</definedName>
    <definedName name="VALORACIÓN" localSheetId="41">#REF!</definedName>
    <definedName name="VALORACIÓN" localSheetId="39">#REF!</definedName>
    <definedName name="VALORACIÓN" localSheetId="25">#REF!</definedName>
    <definedName name="VALORACIÓN" localSheetId="42">#REF!</definedName>
    <definedName name="VALORACIÓN" localSheetId="24">#REF!</definedName>
    <definedName name="VALORACIÓN" localSheetId="26">#REF!</definedName>
    <definedName name="VALORACIÓN" localSheetId="35">#REF!</definedName>
    <definedName name="VALORACIÓN" localSheetId="44">#REF!</definedName>
    <definedName name="VALORACIÓN" localSheetId="32">#REF!</definedName>
    <definedName name="VALORACIÓN" localSheetId="23">#REF!</definedName>
    <definedName name="VALORACIÓN" localSheetId="31">#REF!</definedName>
    <definedName name="VALORACIÓN" localSheetId="37">#REF!</definedName>
    <definedName name="VALORACIÓN" localSheetId="38">#REF!</definedName>
    <definedName name="VALORACIÓN" localSheetId="29">#REF!</definedName>
    <definedName name="VALORACIÓN" localSheetId="46">#REF!</definedName>
    <definedName name="VALORACIÓN" localSheetId="11">#REF!</definedName>
    <definedName name="VALORACIÓN" localSheetId="9">#REF!</definedName>
    <definedName name="VALORACIÓN" localSheetId="12">#REF!</definedName>
    <definedName name="VALORACIÓN" localSheetId="8">#REF!</definedName>
    <definedName name="VALORACIÓN" localSheetId="10">#REF!</definedName>
    <definedName name="VALORACIÓN" localSheetId="7">#REF!</definedName>
    <definedName name="VALORACIÓN" localSheetId="21">#REF!</definedName>
    <definedName name="VALORACIÓN" localSheetId="45">#REF!</definedName>
    <definedName name="VALORACIÓN" localSheetId="47">#REF!</definedName>
    <definedName name="VALORACIÓN" localSheetId="3">#REF!</definedName>
    <definedName name="VALORACIÓN" localSheetId="5">#REF!</definedName>
    <definedName name="VALORACIÓN" localSheetId="1">#REF!</definedName>
    <definedName name="VALORACIÓN" localSheetId="4">#REF!</definedName>
    <definedName name="VALORACIÓN" localSheetId="2">#REF!</definedName>
    <definedName name="VALORACIÓN">#REF!</definedName>
  </definedNames>
  <calcPr calcId="152511"/>
</workbook>
</file>

<file path=xl/calcChain.xml><?xml version="1.0" encoding="utf-8"?>
<calcChain xmlns="http://schemas.openxmlformats.org/spreadsheetml/2006/main">
  <c r="AM11" i="334" l="1"/>
  <c r="AL11" i="334"/>
  <c r="AK11" i="334"/>
  <c r="AJ11" i="334"/>
  <c r="AI11" i="334"/>
  <c r="AH11" i="334"/>
  <c r="AG11" i="334"/>
  <c r="AN11" i="334" s="1"/>
  <c r="R11" i="334"/>
  <c r="Q11" i="334"/>
  <c r="AS11" i="334" s="1"/>
  <c r="AT11" i="334" s="1"/>
  <c r="O11" i="334"/>
  <c r="AT10" i="334"/>
  <c r="AS10" i="334"/>
  <c r="AM10" i="334"/>
  <c r="AL10" i="334"/>
  <c r="AK10" i="334"/>
  <c r="AJ10" i="334"/>
  <c r="AN10" i="334" s="1"/>
  <c r="AI10" i="334"/>
  <c r="AH10" i="334"/>
  <c r="AG10" i="334"/>
  <c r="R10" i="334"/>
  <c r="Q10" i="334"/>
  <c r="O10" i="334"/>
  <c r="AM16" i="333"/>
  <c r="AL16" i="333"/>
  <c r="AK16" i="333"/>
  <c r="AJ16" i="333"/>
  <c r="AI16" i="333"/>
  <c r="AH16" i="333"/>
  <c r="AN16" i="333" s="1"/>
  <c r="AG16" i="333"/>
  <c r="R16" i="333"/>
  <c r="Q16" i="333"/>
  <c r="O16" i="333"/>
  <c r="AT15" i="333"/>
  <c r="AS15" i="333"/>
  <c r="AM15" i="333"/>
  <c r="AL15" i="333"/>
  <c r="AK15" i="333"/>
  <c r="AJ15" i="333"/>
  <c r="AN15" i="333" s="1"/>
  <c r="AI15" i="333"/>
  <c r="AH15" i="333"/>
  <c r="AG15" i="333"/>
  <c r="R15" i="333"/>
  <c r="Q15" i="333"/>
  <c r="O15" i="333"/>
  <c r="AM14" i="333"/>
  <c r="AL14" i="333"/>
  <c r="AK14" i="333"/>
  <c r="AJ14" i="333"/>
  <c r="AI14" i="333"/>
  <c r="AH14" i="333"/>
  <c r="AN14" i="333" s="1"/>
  <c r="AG14" i="333"/>
  <c r="R14" i="333"/>
  <c r="Q14" i="333"/>
  <c r="AS14" i="333" s="1"/>
  <c r="AT14" i="333" s="1"/>
  <c r="O14" i="333"/>
  <c r="AM13" i="333"/>
  <c r="AL13" i="333"/>
  <c r="AK13" i="333"/>
  <c r="AJ13" i="333"/>
  <c r="AN13" i="333" s="1"/>
  <c r="AI13" i="333"/>
  <c r="AH13" i="333"/>
  <c r="AG13" i="333"/>
  <c r="R13" i="333"/>
  <c r="Q13" i="333"/>
  <c r="O13" i="333"/>
  <c r="AM12" i="333"/>
  <c r="AL12" i="333"/>
  <c r="AK12" i="333"/>
  <c r="AJ12" i="333"/>
  <c r="AI12" i="333"/>
  <c r="AH12" i="333"/>
  <c r="AN12" i="333" s="1"/>
  <c r="AG12" i="333"/>
  <c r="R12" i="333"/>
  <c r="Q12" i="333"/>
  <c r="O12" i="333"/>
  <c r="AM11" i="333"/>
  <c r="AL11" i="333"/>
  <c r="AK11" i="333"/>
  <c r="AJ11" i="333"/>
  <c r="AN11" i="333" s="1"/>
  <c r="AI11" i="333"/>
  <c r="AH11" i="333"/>
  <c r="AG11" i="333"/>
  <c r="R11" i="333"/>
  <c r="Q11" i="333"/>
  <c r="AS11" i="333" s="1"/>
  <c r="AT11" i="333" s="1"/>
  <c r="O11" i="333"/>
  <c r="AM10" i="333"/>
  <c r="AL10" i="333"/>
  <c r="AK10" i="333"/>
  <c r="AJ10" i="333"/>
  <c r="AI10" i="333"/>
  <c r="AH10" i="333"/>
  <c r="AN10" i="333" s="1"/>
  <c r="AG10" i="333"/>
  <c r="R10" i="333"/>
  <c r="Q10" i="333"/>
  <c r="O10" i="333"/>
  <c r="AQ11" i="333" l="1"/>
  <c r="AR11" i="333" s="1"/>
  <c r="AU11" i="333" s="1"/>
  <c r="AO16" i="333"/>
  <c r="AP16" i="333" s="1"/>
  <c r="AS16" i="333"/>
  <c r="AT16" i="333" s="1"/>
  <c r="AO11" i="334"/>
  <c r="AP11" i="334" s="1"/>
  <c r="AQ10" i="333"/>
  <c r="AR10" i="333" s="1"/>
  <c r="AP10" i="333"/>
  <c r="AO10" i="333"/>
  <c r="AO11" i="333"/>
  <c r="AP11" i="333"/>
  <c r="AQ12" i="333"/>
  <c r="AR12" i="333" s="1"/>
  <c r="AO12" i="333"/>
  <c r="AP12" i="333" s="1"/>
  <c r="AO13" i="333"/>
  <c r="AS13" i="333" s="1"/>
  <c r="AT13" i="333" s="1"/>
  <c r="AP13" i="333"/>
  <c r="AO14" i="333"/>
  <c r="AQ14" i="333" s="1"/>
  <c r="AR14" i="333" s="1"/>
  <c r="AU14" i="333" s="1"/>
  <c r="AP14" i="333"/>
  <c r="AO15" i="333"/>
  <c r="AP15" i="333" s="1"/>
  <c r="AQ11" i="334"/>
  <c r="AR11" i="334" s="1"/>
  <c r="AU11" i="334" s="1"/>
  <c r="AQ13" i="333"/>
  <c r="AR13" i="333" s="1"/>
  <c r="AO10" i="334"/>
  <c r="AQ10" i="334" s="1"/>
  <c r="AR10" i="334" s="1"/>
  <c r="AU10" i="334" s="1"/>
  <c r="AP10" i="334"/>
  <c r="AS10" i="333"/>
  <c r="AT10" i="333" s="1"/>
  <c r="AM18" i="332"/>
  <c r="AL18" i="332"/>
  <c r="AK18" i="332"/>
  <c r="AJ18" i="332"/>
  <c r="AI18" i="332"/>
  <c r="AH18" i="332"/>
  <c r="AG18" i="332"/>
  <c r="AN18" i="332" s="1"/>
  <c r="R18" i="332"/>
  <c r="Q18" i="332"/>
  <c r="AS18" i="332" s="1"/>
  <c r="AT18" i="332" s="1"/>
  <c r="O18" i="332"/>
  <c r="AS17" i="332"/>
  <c r="AT17" i="332" s="1"/>
  <c r="AM17" i="332"/>
  <c r="AL17" i="332"/>
  <c r="AK17" i="332"/>
  <c r="AJ17" i="332"/>
  <c r="AI17" i="332"/>
  <c r="AH17" i="332"/>
  <c r="AG17" i="332"/>
  <c r="AN17" i="332" s="1"/>
  <c r="R17" i="332"/>
  <c r="Q17" i="332"/>
  <c r="O17" i="332"/>
  <c r="AM16" i="332"/>
  <c r="AL16" i="332"/>
  <c r="AK16" i="332"/>
  <c r="AJ16" i="332"/>
  <c r="AI16" i="332"/>
  <c r="AN16" i="332" s="1"/>
  <c r="AH16" i="332"/>
  <c r="AG16" i="332"/>
  <c r="R16" i="332"/>
  <c r="Q16" i="332"/>
  <c r="AS16" i="332" s="1"/>
  <c r="AT16" i="332" s="1"/>
  <c r="O16" i="332"/>
  <c r="AM15" i="332"/>
  <c r="AL15" i="332"/>
  <c r="AK15" i="332"/>
  <c r="AJ15" i="332"/>
  <c r="AI15" i="332"/>
  <c r="AH15" i="332"/>
  <c r="AG15" i="332"/>
  <c r="AN15" i="332" s="1"/>
  <c r="R15" i="332"/>
  <c r="Q15" i="332"/>
  <c r="O15" i="332"/>
  <c r="AM14" i="332"/>
  <c r="AL14" i="332"/>
  <c r="AK14" i="332"/>
  <c r="AJ14" i="332"/>
  <c r="AI14" i="332"/>
  <c r="AN14" i="332" s="1"/>
  <c r="AH14" i="332"/>
  <c r="AG14" i="332"/>
  <c r="R14" i="332"/>
  <c r="Q14" i="332"/>
  <c r="O14" i="332"/>
  <c r="AM13" i="332"/>
  <c r="AL13" i="332"/>
  <c r="AK13" i="332"/>
  <c r="AJ13" i="332"/>
  <c r="AI13" i="332"/>
  <c r="AH13" i="332"/>
  <c r="AG13" i="332"/>
  <c r="AN13" i="332" s="1"/>
  <c r="R13" i="332"/>
  <c r="Q13" i="332"/>
  <c r="O13" i="332"/>
  <c r="AM12" i="332"/>
  <c r="AL12" i="332"/>
  <c r="AK12" i="332"/>
  <c r="AJ12" i="332"/>
  <c r="AI12" i="332"/>
  <c r="AH12" i="332"/>
  <c r="AN12" i="332" s="1"/>
  <c r="AG12" i="332"/>
  <c r="R12" i="332"/>
  <c r="Q12" i="332"/>
  <c r="O12" i="332"/>
  <c r="AM11" i="332"/>
  <c r="AL11" i="332"/>
  <c r="AK11" i="332"/>
  <c r="AJ11" i="332"/>
  <c r="AI11" i="332"/>
  <c r="AH11" i="332"/>
  <c r="AG11" i="332"/>
  <c r="AN11" i="332" s="1"/>
  <c r="R11" i="332"/>
  <c r="Q11" i="332"/>
  <c r="O11" i="332"/>
  <c r="AM10" i="332"/>
  <c r="AL10" i="332"/>
  <c r="AK10" i="332"/>
  <c r="AJ10" i="332"/>
  <c r="AI10" i="332"/>
  <c r="AH10" i="332"/>
  <c r="AN10" i="332" s="1"/>
  <c r="AG10" i="332"/>
  <c r="R10" i="332"/>
  <c r="Q10" i="332"/>
  <c r="O10" i="332"/>
  <c r="AU13" i="333" l="1"/>
  <c r="AQ15" i="333"/>
  <c r="AR15" i="333" s="1"/>
  <c r="AU15" i="333" s="1"/>
  <c r="AU10" i="333"/>
  <c r="AS12" i="333"/>
  <c r="AT12" i="333" s="1"/>
  <c r="AU12" i="333" s="1"/>
  <c r="AQ16" i="333"/>
  <c r="AR16" i="333" s="1"/>
  <c r="AU16" i="333" s="1"/>
  <c r="AP12" i="332"/>
  <c r="AO12" i="332"/>
  <c r="AQ12" i="332" s="1"/>
  <c r="AR12" i="332" s="1"/>
  <c r="AO18" i="332"/>
  <c r="AQ18" i="332" s="1"/>
  <c r="AR18" i="332" s="1"/>
  <c r="AU18" i="332" s="1"/>
  <c r="AO11" i="332"/>
  <c r="AS11" i="332" s="1"/>
  <c r="AT11" i="332" s="1"/>
  <c r="AQ11" i="332"/>
  <c r="AR11" i="332" s="1"/>
  <c r="AU11" i="332" s="1"/>
  <c r="AO10" i="332"/>
  <c r="AQ10" i="332" s="1"/>
  <c r="AR10" i="332" s="1"/>
  <c r="AS12" i="332"/>
  <c r="AT12" i="332" s="1"/>
  <c r="AO14" i="332"/>
  <c r="AQ14" i="332" s="1"/>
  <c r="AR14" i="332" s="1"/>
  <c r="AO15" i="332"/>
  <c r="AS15" i="332" s="1"/>
  <c r="AT15" i="332" s="1"/>
  <c r="AO16" i="332"/>
  <c r="AQ16" i="332" s="1"/>
  <c r="AR16" i="332" s="1"/>
  <c r="AU16" i="332" s="1"/>
  <c r="AP17" i="332"/>
  <c r="AO17" i="332"/>
  <c r="AO13" i="332"/>
  <c r="AS13" i="332" s="1"/>
  <c r="AT13" i="332" s="1"/>
  <c r="AQ17" i="332"/>
  <c r="AR17" i="332" s="1"/>
  <c r="AU17" i="332" s="1"/>
  <c r="AP13" i="332" l="1"/>
  <c r="AP16" i="332"/>
  <c r="AP14" i="332"/>
  <c r="AQ15" i="332"/>
  <c r="AR15" i="332" s="1"/>
  <c r="AU15" i="332" s="1"/>
  <c r="AP11" i="332"/>
  <c r="AP18" i="332"/>
  <c r="AP10" i="332"/>
  <c r="AS14" i="332"/>
  <c r="AT14" i="332" s="1"/>
  <c r="AU14" i="332" s="1"/>
  <c r="AP15" i="332"/>
  <c r="AQ13" i="332"/>
  <c r="AR13" i="332" s="1"/>
  <c r="AU13" i="332" s="1"/>
  <c r="AU12" i="332"/>
  <c r="AS10" i="332"/>
  <c r="AT10" i="332" s="1"/>
  <c r="AU10" i="332" s="1"/>
  <c r="AM13" i="331" l="1"/>
  <c r="AL13" i="331"/>
  <c r="AK13" i="331"/>
  <c r="AJ13" i="331"/>
  <c r="AI13" i="331"/>
  <c r="AH13" i="331"/>
  <c r="AG13" i="331"/>
  <c r="AN13" i="331" s="1"/>
  <c r="R13" i="331"/>
  <c r="Q13" i="331"/>
  <c r="AS13" i="331" s="1"/>
  <c r="AT13" i="331" s="1"/>
  <c r="O13" i="331"/>
  <c r="AQ13" i="331" s="1"/>
  <c r="AR13" i="331" s="1"/>
  <c r="AM12" i="331"/>
  <c r="AL12" i="331"/>
  <c r="AK12" i="331"/>
  <c r="AJ12" i="331"/>
  <c r="AI12" i="331"/>
  <c r="AH12" i="331"/>
  <c r="AG12" i="331"/>
  <c r="AN12" i="331" s="1"/>
  <c r="R12" i="331"/>
  <c r="Q12" i="331"/>
  <c r="AS12" i="331" s="1"/>
  <c r="AT12" i="331" s="1"/>
  <c r="O12" i="331"/>
  <c r="AQ12" i="331" s="1"/>
  <c r="AR12" i="331" s="1"/>
  <c r="AM11" i="331"/>
  <c r="AL11" i="331"/>
  <c r="AK11" i="331"/>
  <c r="AJ11" i="331"/>
  <c r="AI11" i="331"/>
  <c r="AH11" i="331"/>
  <c r="AG11" i="331"/>
  <c r="AN11" i="331" s="1"/>
  <c r="R11" i="331"/>
  <c r="Q11" i="331"/>
  <c r="O11" i="331"/>
  <c r="AM10" i="331"/>
  <c r="AL10" i="331"/>
  <c r="AK10" i="331"/>
  <c r="AJ10" i="331"/>
  <c r="AI10" i="331"/>
  <c r="AH10" i="331"/>
  <c r="AG10" i="331"/>
  <c r="AN10" i="331" s="1"/>
  <c r="R10" i="331"/>
  <c r="Q10" i="331"/>
  <c r="O10" i="331"/>
  <c r="AU12" i="331" l="1"/>
  <c r="AO10" i="331"/>
  <c r="AS10" i="331" s="1"/>
  <c r="AT10" i="331" s="1"/>
  <c r="AO12" i="331"/>
  <c r="AP12" i="331" s="1"/>
  <c r="AQ10" i="331"/>
  <c r="AR10" i="331" s="1"/>
  <c r="AO11" i="331"/>
  <c r="AQ11" i="331" s="1"/>
  <c r="AR11" i="331" s="1"/>
  <c r="AU13" i="331"/>
  <c r="AO13" i="331"/>
  <c r="AP13" i="331" s="1"/>
  <c r="AP11" i="331" l="1"/>
  <c r="AS11" i="331"/>
  <c r="AT11" i="331" s="1"/>
  <c r="AU11" i="331" s="1"/>
  <c r="AU10" i="331"/>
  <c r="AP10" i="331"/>
  <c r="AM15" i="330" l="1"/>
  <c r="AL15" i="330"/>
  <c r="AK15" i="330"/>
  <c r="AJ15" i="330"/>
  <c r="AI15" i="330"/>
  <c r="AH15" i="330"/>
  <c r="AG15" i="330"/>
  <c r="AN15" i="330" s="1"/>
  <c r="R15" i="330"/>
  <c r="Q15" i="330"/>
  <c r="AS15" i="330" s="1"/>
  <c r="AT15" i="330" s="1"/>
  <c r="O15" i="330"/>
  <c r="AQ15" i="330" s="1"/>
  <c r="AR15" i="330" s="1"/>
  <c r="AS14" i="330"/>
  <c r="AT14" i="330" s="1"/>
  <c r="AM14" i="330"/>
  <c r="AL14" i="330"/>
  <c r="AK14" i="330"/>
  <c r="AJ14" i="330"/>
  <c r="AI14" i="330"/>
  <c r="AH14" i="330"/>
  <c r="AG14" i="330"/>
  <c r="AN14" i="330" s="1"/>
  <c r="R14" i="330"/>
  <c r="Q14" i="330"/>
  <c r="O14" i="330"/>
  <c r="AQ14" i="330" s="1"/>
  <c r="AR14" i="330" s="1"/>
  <c r="AM13" i="330"/>
  <c r="AL13" i="330"/>
  <c r="AK13" i="330"/>
  <c r="AJ13" i="330"/>
  <c r="AI13" i="330"/>
  <c r="AH13" i="330"/>
  <c r="AG13" i="330"/>
  <c r="AN13" i="330" s="1"/>
  <c r="R13" i="330"/>
  <c r="Q13" i="330"/>
  <c r="AS13" i="330" s="1"/>
  <c r="AT13" i="330" s="1"/>
  <c r="O13" i="330"/>
  <c r="AM12" i="330"/>
  <c r="AL12" i="330"/>
  <c r="AK12" i="330"/>
  <c r="AJ12" i="330"/>
  <c r="AI12" i="330"/>
  <c r="AH12" i="330"/>
  <c r="AG12" i="330"/>
  <c r="AN12" i="330" s="1"/>
  <c r="R12" i="330"/>
  <c r="Q12" i="330"/>
  <c r="O12" i="330"/>
  <c r="AM11" i="330"/>
  <c r="AL11" i="330"/>
  <c r="AK11" i="330"/>
  <c r="AJ11" i="330"/>
  <c r="AI11" i="330"/>
  <c r="AN11" i="330" s="1"/>
  <c r="AH11" i="330"/>
  <c r="AG11" i="330"/>
  <c r="R11" i="330"/>
  <c r="Q11" i="330"/>
  <c r="O11" i="330"/>
  <c r="AM10" i="330"/>
  <c r="AL10" i="330"/>
  <c r="AK10" i="330"/>
  <c r="AJ10" i="330"/>
  <c r="AI10" i="330"/>
  <c r="AH10" i="330"/>
  <c r="AG10" i="330"/>
  <c r="AN10" i="330" s="1"/>
  <c r="R10" i="330"/>
  <c r="Q10" i="330"/>
  <c r="O10" i="330"/>
  <c r="AM15" i="329"/>
  <c r="AL15" i="329"/>
  <c r="AK15" i="329"/>
  <c r="AJ15" i="329"/>
  <c r="AI15" i="329"/>
  <c r="AH15" i="329"/>
  <c r="AG15" i="329"/>
  <c r="AN15" i="329" s="1"/>
  <c r="R15" i="329"/>
  <c r="Q15" i="329"/>
  <c r="AS15" i="329" s="1"/>
  <c r="AT15" i="329" s="1"/>
  <c r="O15" i="329"/>
  <c r="AQ15" i="329" s="1"/>
  <c r="AR15" i="329" s="1"/>
  <c r="AM14" i="329"/>
  <c r="AL14" i="329"/>
  <c r="AK14" i="329"/>
  <c r="AJ14" i="329"/>
  <c r="AI14" i="329"/>
  <c r="AH14" i="329"/>
  <c r="AG14" i="329"/>
  <c r="AN14" i="329" s="1"/>
  <c r="R14" i="329"/>
  <c r="Q14" i="329"/>
  <c r="AS14" i="329" s="1"/>
  <c r="AT14" i="329" s="1"/>
  <c r="O14" i="329"/>
  <c r="AQ14" i="329" s="1"/>
  <c r="AR14" i="329" s="1"/>
  <c r="AM13" i="329"/>
  <c r="AL13" i="329"/>
  <c r="AK13" i="329"/>
  <c r="AJ13" i="329"/>
  <c r="AI13" i="329"/>
  <c r="AH13" i="329"/>
  <c r="AG13" i="329"/>
  <c r="AN13" i="329" s="1"/>
  <c r="R13" i="329"/>
  <c r="Q13" i="329"/>
  <c r="AS13" i="329" s="1"/>
  <c r="AT13" i="329" s="1"/>
  <c r="O13" i="329"/>
  <c r="AQ13" i="329" s="1"/>
  <c r="AR13" i="329" s="1"/>
  <c r="AQ12" i="329"/>
  <c r="AR12" i="329" s="1"/>
  <c r="AM12" i="329"/>
  <c r="AL12" i="329"/>
  <c r="AK12" i="329"/>
  <c r="AJ12" i="329"/>
  <c r="AI12" i="329"/>
  <c r="AH12" i="329"/>
  <c r="AG12" i="329"/>
  <c r="AN12" i="329" s="1"/>
  <c r="R12" i="329"/>
  <c r="Q12" i="329"/>
  <c r="AS12" i="329" s="1"/>
  <c r="AT12" i="329" s="1"/>
  <c r="O12" i="329"/>
  <c r="AM11" i="329"/>
  <c r="AL11" i="329"/>
  <c r="AK11" i="329"/>
  <c r="AJ11" i="329"/>
  <c r="AI11" i="329"/>
  <c r="AH11" i="329"/>
  <c r="AG11" i="329"/>
  <c r="AN11" i="329" s="1"/>
  <c r="R11" i="329"/>
  <c r="Q11" i="329"/>
  <c r="O11" i="329"/>
  <c r="AM10" i="329"/>
  <c r="AL10" i="329"/>
  <c r="AK10" i="329"/>
  <c r="AJ10" i="329"/>
  <c r="AI10" i="329"/>
  <c r="AH10" i="329"/>
  <c r="AG10" i="329"/>
  <c r="AN10" i="329" s="1"/>
  <c r="R10" i="329"/>
  <c r="Q10" i="329"/>
  <c r="O10" i="329"/>
  <c r="AR18" i="328"/>
  <c r="AP18" i="328"/>
  <c r="AS18" i="328" s="1"/>
  <c r="AK18" i="328"/>
  <c r="AL18" i="328" s="1"/>
  <c r="Q18" i="328"/>
  <c r="AR16" i="328"/>
  <c r="AP16" i="328"/>
  <c r="AS16" i="328" s="1"/>
  <c r="AK16" i="328"/>
  <c r="AL16" i="328" s="1"/>
  <c r="Q16" i="328"/>
  <c r="AR14" i="328"/>
  <c r="AP14" i="328"/>
  <c r="AS14" i="328" s="1"/>
  <c r="AK14" i="328"/>
  <c r="AL14" i="328" s="1"/>
  <c r="Q14" i="328"/>
  <c r="AL10" i="328"/>
  <c r="AK10" i="328"/>
  <c r="Q10" i="328"/>
  <c r="P10" i="328"/>
  <c r="AQ10" i="328" s="1"/>
  <c r="AR10" i="328" s="1"/>
  <c r="AU14" i="330" l="1"/>
  <c r="AU13" i="329"/>
  <c r="AO14" i="330"/>
  <c r="AP14" i="330" s="1"/>
  <c r="AP13" i="330"/>
  <c r="AO13" i="330"/>
  <c r="AQ13" i="330" s="1"/>
  <c r="AR13" i="330" s="1"/>
  <c r="AU13" i="330" s="1"/>
  <c r="AU15" i="330"/>
  <c r="AO15" i="330"/>
  <c r="AP15" i="330" s="1"/>
  <c r="AP10" i="330"/>
  <c r="AO10" i="330"/>
  <c r="AS10" i="330" s="1"/>
  <c r="AT10" i="330" s="1"/>
  <c r="AO11" i="330"/>
  <c r="AQ11" i="330" s="1"/>
  <c r="AR11" i="330" s="1"/>
  <c r="AO12" i="330"/>
  <c r="AS12" i="330" s="1"/>
  <c r="AT12" i="330" s="1"/>
  <c r="AQ10" i="330"/>
  <c r="AR10" i="330" s="1"/>
  <c r="AU14" i="329"/>
  <c r="AO14" i="329"/>
  <c r="AP14" i="329"/>
  <c r="AU15" i="329"/>
  <c r="AO10" i="329"/>
  <c r="AQ10" i="329" s="1"/>
  <c r="AR10" i="329" s="1"/>
  <c r="AO12" i="329"/>
  <c r="AP12" i="329"/>
  <c r="AP15" i="329"/>
  <c r="AO15" i="329"/>
  <c r="AO11" i="329"/>
  <c r="AS11" i="329" s="1"/>
  <c r="AT11" i="329" s="1"/>
  <c r="AU12" i="329"/>
  <c r="AO13" i="329"/>
  <c r="AP13" i="329" s="1"/>
  <c r="AM14" i="328"/>
  <c r="AN14" i="328" s="1"/>
  <c r="AM16" i="328"/>
  <c r="AN16" i="328" s="1"/>
  <c r="AM18" i="328"/>
  <c r="AN18" i="328" s="1"/>
  <c r="AM10" i="328"/>
  <c r="AO10" i="328" s="1"/>
  <c r="AP10" i="328" s="1"/>
  <c r="AS10" i="328" s="1"/>
  <c r="AU10" i="330" l="1"/>
  <c r="AP11" i="330"/>
  <c r="AS11" i="330"/>
  <c r="AT11" i="330" s="1"/>
  <c r="AU11" i="330" s="1"/>
  <c r="AQ12" i="330"/>
  <c r="AR12" i="330" s="1"/>
  <c r="AU12" i="330" s="1"/>
  <c r="AP12" i="330"/>
  <c r="AP11" i="329"/>
  <c r="AP10" i="329"/>
  <c r="AQ11" i="329"/>
  <c r="AR11" i="329" s="1"/>
  <c r="AU11" i="329" s="1"/>
  <c r="AS10" i="329"/>
  <c r="AT10" i="329" s="1"/>
  <c r="AU10" i="329" s="1"/>
  <c r="AN10" i="328"/>
  <c r="AM15" i="327" l="1"/>
  <c r="AL15" i="327"/>
  <c r="AK15" i="327"/>
  <c r="AJ15" i="327"/>
  <c r="AI15" i="327"/>
  <c r="AH15" i="327"/>
  <c r="AN15" i="327" s="1"/>
  <c r="AG15" i="327"/>
  <c r="R15" i="327"/>
  <c r="Q15" i="327"/>
  <c r="AS15" i="327" s="1"/>
  <c r="AT15" i="327" s="1"/>
  <c r="O15" i="327"/>
  <c r="AQ15" i="327" s="1"/>
  <c r="AR15" i="327" s="1"/>
  <c r="AS14" i="327"/>
  <c r="AT14" i="327" s="1"/>
  <c r="AM14" i="327"/>
  <c r="AL14" i="327"/>
  <c r="AK14" i="327"/>
  <c r="AJ14" i="327"/>
  <c r="AI14" i="327"/>
  <c r="AH14" i="327"/>
  <c r="AG14" i="327"/>
  <c r="AN14" i="327" s="1"/>
  <c r="R14" i="327"/>
  <c r="Q14" i="327"/>
  <c r="O14" i="327"/>
  <c r="AQ14" i="327" s="1"/>
  <c r="AR14" i="327" s="1"/>
  <c r="AQ13" i="327"/>
  <c r="AR13" i="327" s="1"/>
  <c r="AM13" i="327"/>
  <c r="AL13" i="327"/>
  <c r="AK13" i="327"/>
  <c r="AJ13" i="327"/>
  <c r="AI13" i="327"/>
  <c r="AH13" i="327"/>
  <c r="AN13" i="327" s="1"/>
  <c r="AG13" i="327"/>
  <c r="R13" i="327"/>
  <c r="Q13" i="327"/>
  <c r="AS13" i="327" s="1"/>
  <c r="AT13" i="327" s="1"/>
  <c r="O13" i="327"/>
  <c r="AM12" i="327"/>
  <c r="AL12" i="327"/>
  <c r="AK12" i="327"/>
  <c r="AJ12" i="327"/>
  <c r="AI12" i="327"/>
  <c r="AH12" i="327"/>
  <c r="AG12" i="327"/>
  <c r="AN12" i="327" s="1"/>
  <c r="R12" i="327"/>
  <c r="Q12" i="327"/>
  <c r="AS12" i="327" s="1"/>
  <c r="AT12" i="327" s="1"/>
  <c r="O12" i="327"/>
  <c r="AQ12" i="327" s="1"/>
  <c r="AR12" i="327" s="1"/>
  <c r="AM11" i="327"/>
  <c r="AL11" i="327"/>
  <c r="AK11" i="327"/>
  <c r="AJ11" i="327"/>
  <c r="AI11" i="327"/>
  <c r="AH11" i="327"/>
  <c r="AN11" i="327" s="1"/>
  <c r="AG11" i="327"/>
  <c r="R11" i="327"/>
  <c r="Q11" i="327"/>
  <c r="O11" i="327"/>
  <c r="AM10" i="327"/>
  <c r="AL10" i="327"/>
  <c r="AK10" i="327"/>
  <c r="AJ10" i="327"/>
  <c r="AI10" i="327"/>
  <c r="AH10" i="327"/>
  <c r="AG10" i="327"/>
  <c r="AN10" i="327" s="1"/>
  <c r="R10" i="327"/>
  <c r="Q10" i="327"/>
  <c r="O10" i="327"/>
  <c r="AU13" i="327" l="1"/>
  <c r="AU14" i="327"/>
  <c r="AO15" i="327"/>
  <c r="AP15" i="327" s="1"/>
  <c r="AO11" i="327"/>
  <c r="AQ11" i="327" s="1"/>
  <c r="AR11" i="327" s="1"/>
  <c r="AO10" i="327"/>
  <c r="AS10" i="327" s="1"/>
  <c r="AT10" i="327" s="1"/>
  <c r="AO13" i="327"/>
  <c r="AP13" i="327" s="1"/>
  <c r="AU15" i="327"/>
  <c r="AU12" i="327"/>
  <c r="AP14" i="327"/>
  <c r="AO14" i="327"/>
  <c r="AO12" i="327"/>
  <c r="AP12" i="327"/>
  <c r="AU11" i="327" l="1"/>
  <c r="AQ10" i="327"/>
  <c r="AR10" i="327" s="1"/>
  <c r="AU10" i="327" s="1"/>
  <c r="AS11" i="327"/>
  <c r="AT11" i="327" s="1"/>
  <c r="AP11" i="327"/>
  <c r="AP10" i="327"/>
  <c r="AO14" i="325" l="1"/>
  <c r="AP14" i="325" s="1"/>
  <c r="AN14" i="325"/>
  <c r="AM14" i="325"/>
  <c r="AL14" i="325"/>
  <c r="AK14" i="325"/>
  <c r="AJ14" i="325"/>
  <c r="AI14" i="325"/>
  <c r="AH14" i="325"/>
  <c r="AG14" i="325"/>
  <c r="R14" i="325"/>
  <c r="Q14" i="325"/>
  <c r="AS14" i="325" s="1"/>
  <c r="AT14" i="325" s="1"/>
  <c r="O14" i="325"/>
  <c r="AQ14" i="325" s="1"/>
  <c r="AR14" i="325" s="1"/>
  <c r="AU14" i="325" s="1"/>
  <c r="AS13" i="325"/>
  <c r="AT13" i="325" s="1"/>
  <c r="AN13" i="325"/>
  <c r="AO13" i="325" s="1"/>
  <c r="AM13" i="325"/>
  <c r="AL13" i="325"/>
  <c r="AK13" i="325"/>
  <c r="AJ13" i="325"/>
  <c r="AI13" i="325"/>
  <c r="AH13" i="325"/>
  <c r="AG13" i="325"/>
  <c r="R13" i="325"/>
  <c r="Q13" i="325"/>
  <c r="O13" i="325"/>
  <c r="AQ13" i="325" s="1"/>
  <c r="AR13" i="325" s="1"/>
  <c r="AO12" i="325"/>
  <c r="AP12" i="325" s="1"/>
  <c r="AN12" i="325"/>
  <c r="AM12" i="325"/>
  <c r="AL12" i="325"/>
  <c r="AK12" i="325"/>
  <c r="AJ12" i="325"/>
  <c r="AI12" i="325"/>
  <c r="AH12" i="325"/>
  <c r="AG12" i="325"/>
  <c r="R12" i="325"/>
  <c r="Q12" i="325"/>
  <c r="AS12" i="325" s="1"/>
  <c r="AT12" i="325" s="1"/>
  <c r="O12" i="325"/>
  <c r="AQ12" i="325" s="1"/>
  <c r="AR12" i="325" s="1"/>
  <c r="AU12" i="325" s="1"/>
  <c r="AS11" i="325"/>
  <c r="AT11" i="325" s="1"/>
  <c r="AN11" i="325"/>
  <c r="AO11" i="325" s="1"/>
  <c r="AM11" i="325"/>
  <c r="AL11" i="325"/>
  <c r="AK11" i="325"/>
  <c r="AJ11" i="325"/>
  <c r="AI11" i="325"/>
  <c r="AH11" i="325"/>
  <c r="AG11" i="325"/>
  <c r="R11" i="325"/>
  <c r="Q11" i="325"/>
  <c r="O11" i="325"/>
  <c r="AQ11" i="325" s="1"/>
  <c r="AR11" i="325" s="1"/>
  <c r="AO10" i="325"/>
  <c r="AP10" i="325" s="1"/>
  <c r="AN10" i="325"/>
  <c r="AM10" i="325"/>
  <c r="AL10" i="325"/>
  <c r="AK10" i="325"/>
  <c r="AJ10" i="325"/>
  <c r="AI10" i="325"/>
  <c r="AH10" i="325"/>
  <c r="AG10" i="325"/>
  <c r="R10" i="325"/>
  <c r="Q10" i="325"/>
  <c r="AS10" i="325" s="1"/>
  <c r="AT10" i="325" s="1"/>
  <c r="O10" i="325"/>
  <c r="AU11" i="325" l="1"/>
  <c r="AU13" i="325"/>
  <c r="AQ10" i="325"/>
  <c r="AR10" i="325" s="1"/>
  <c r="AU10" i="325" s="1"/>
  <c r="AP11" i="325"/>
  <c r="AP13" i="325"/>
  <c r="AM19" i="324" l="1"/>
  <c r="AL19" i="324"/>
  <c r="AK19" i="324"/>
  <c r="AJ19" i="324"/>
  <c r="AN19" i="324" s="1"/>
  <c r="AI19" i="324"/>
  <c r="AH19" i="324"/>
  <c r="AG19" i="324"/>
  <c r="R19" i="324"/>
  <c r="Q19" i="324"/>
  <c r="AS19" i="324" s="1"/>
  <c r="AT19" i="324" s="1"/>
  <c r="O19" i="324"/>
  <c r="AQ19" i="324" s="1"/>
  <c r="AR19" i="324" s="1"/>
  <c r="AU19" i="324" s="1"/>
  <c r="AT18" i="324"/>
  <c r="AS18" i="324"/>
  <c r="AM18" i="324"/>
  <c r="AL18" i="324"/>
  <c r="AK18" i="324"/>
  <c r="AJ18" i="324"/>
  <c r="AI18" i="324"/>
  <c r="AH18" i="324"/>
  <c r="AG18" i="324"/>
  <c r="AN18" i="324" s="1"/>
  <c r="R18" i="324"/>
  <c r="Q18" i="324"/>
  <c r="O18" i="324"/>
  <c r="AQ18" i="324" s="1"/>
  <c r="AR18" i="324" s="1"/>
  <c r="AU18" i="324" s="1"/>
  <c r="AM17" i="324"/>
  <c r="AL17" i="324"/>
  <c r="AK17" i="324"/>
  <c r="AJ17" i="324"/>
  <c r="AN17" i="324" s="1"/>
  <c r="AI17" i="324"/>
  <c r="AH17" i="324"/>
  <c r="AG17" i="324"/>
  <c r="R17" i="324"/>
  <c r="Q17" i="324"/>
  <c r="AS17" i="324" s="1"/>
  <c r="AT17" i="324" s="1"/>
  <c r="O17" i="324"/>
  <c r="AQ17" i="324" s="1"/>
  <c r="AR17" i="324" s="1"/>
  <c r="AT16" i="324"/>
  <c r="AS16" i="324"/>
  <c r="AM16" i="324"/>
  <c r="AL16" i="324"/>
  <c r="AK16" i="324"/>
  <c r="AJ16" i="324"/>
  <c r="AI16" i="324"/>
  <c r="AH16" i="324"/>
  <c r="AN16" i="324" s="1"/>
  <c r="AG16" i="324"/>
  <c r="R16" i="324"/>
  <c r="Q16" i="324"/>
  <c r="O16" i="324"/>
  <c r="AQ16" i="324" s="1"/>
  <c r="AR16" i="324" s="1"/>
  <c r="AU16" i="324" s="1"/>
  <c r="AM15" i="324"/>
  <c r="AL15" i="324"/>
  <c r="AK15" i="324"/>
  <c r="AJ15" i="324"/>
  <c r="AN15" i="324" s="1"/>
  <c r="AI15" i="324"/>
  <c r="AH15" i="324"/>
  <c r="AG15" i="324"/>
  <c r="R15" i="324"/>
  <c r="Q15" i="324"/>
  <c r="AS15" i="324" s="1"/>
  <c r="AT15" i="324" s="1"/>
  <c r="O15" i="324"/>
  <c r="AQ15" i="324" s="1"/>
  <c r="AR15" i="324" s="1"/>
  <c r="AU15" i="324" s="1"/>
  <c r="AT14" i="324"/>
  <c r="AS14" i="324"/>
  <c r="AM14" i="324"/>
  <c r="AL14" i="324"/>
  <c r="AK14" i="324"/>
  <c r="AJ14" i="324"/>
  <c r="AI14" i="324"/>
  <c r="AH14" i="324"/>
  <c r="AN14" i="324" s="1"/>
  <c r="AG14" i="324"/>
  <c r="R14" i="324"/>
  <c r="Q14" i="324"/>
  <c r="O14" i="324"/>
  <c r="AQ14" i="324" s="1"/>
  <c r="AR14" i="324" s="1"/>
  <c r="AU14" i="324" s="1"/>
  <c r="AM13" i="324"/>
  <c r="AL13" i="324"/>
  <c r="AK13" i="324"/>
  <c r="AJ13" i="324"/>
  <c r="AN13" i="324" s="1"/>
  <c r="AI13" i="324"/>
  <c r="AH13" i="324"/>
  <c r="AG13" i="324"/>
  <c r="R13" i="324"/>
  <c r="Q13" i="324"/>
  <c r="AS13" i="324" s="1"/>
  <c r="AT13" i="324" s="1"/>
  <c r="O13" i="324"/>
  <c r="AQ13" i="324" s="1"/>
  <c r="AR13" i="324" s="1"/>
  <c r="AM12" i="324"/>
  <c r="AL12" i="324"/>
  <c r="AK12" i="324"/>
  <c r="AJ12" i="324"/>
  <c r="AI12" i="324"/>
  <c r="AH12" i="324"/>
  <c r="AN12" i="324" s="1"/>
  <c r="AG12" i="324"/>
  <c r="R12" i="324"/>
  <c r="Q12" i="324"/>
  <c r="AS12" i="324" s="1"/>
  <c r="AT12" i="324" s="1"/>
  <c r="O12" i="324"/>
  <c r="AQ12" i="324" s="1"/>
  <c r="AR12" i="324" s="1"/>
  <c r="AU12" i="324" s="1"/>
  <c r="AM11" i="324"/>
  <c r="AL11" i="324"/>
  <c r="AK11" i="324"/>
  <c r="AJ11" i="324"/>
  <c r="AN11" i="324" s="1"/>
  <c r="AI11" i="324"/>
  <c r="AH11" i="324"/>
  <c r="AG11" i="324"/>
  <c r="R11" i="324"/>
  <c r="Q11" i="324"/>
  <c r="AS11" i="324" s="1"/>
  <c r="AT11" i="324" s="1"/>
  <c r="O11" i="324"/>
  <c r="AQ11" i="324" s="1"/>
  <c r="AR11" i="324" s="1"/>
  <c r="AM10" i="324"/>
  <c r="AL10" i="324"/>
  <c r="AK10" i="324"/>
  <c r="AJ10" i="324"/>
  <c r="AI10" i="324"/>
  <c r="AH10" i="324"/>
  <c r="AN10" i="324" s="1"/>
  <c r="AG10" i="324"/>
  <c r="R10" i="324"/>
  <c r="Q10" i="324"/>
  <c r="AS10" i="324" s="1"/>
  <c r="AT10" i="324" s="1"/>
  <c r="O10" i="324"/>
  <c r="AU11" i="324" l="1"/>
  <c r="AU13" i="324"/>
  <c r="AO15" i="324"/>
  <c r="AP15" i="324" s="1"/>
  <c r="AO16" i="324"/>
  <c r="AP16" i="324" s="1"/>
  <c r="AU17" i="324"/>
  <c r="AP19" i="324"/>
  <c r="AO19" i="324"/>
  <c r="AO18" i="324"/>
  <c r="AP18" i="324"/>
  <c r="AP17" i="324"/>
  <c r="AO17" i="324"/>
  <c r="AO10" i="324"/>
  <c r="AQ10" i="324" s="1"/>
  <c r="AR10" i="324" s="1"/>
  <c r="AU10" i="324" s="1"/>
  <c r="AP10" i="324"/>
  <c r="AP11" i="324"/>
  <c r="AO11" i="324"/>
  <c r="AO12" i="324"/>
  <c r="AP12" i="324"/>
  <c r="AP13" i="324"/>
  <c r="AO13" i="324"/>
  <c r="AO14" i="324"/>
  <c r="AP14" i="324"/>
  <c r="AM20" i="323" l="1"/>
  <c r="AL20" i="323"/>
  <c r="AK20" i="323"/>
  <c r="AJ20" i="323"/>
  <c r="AI20" i="323"/>
  <c r="AH20" i="323"/>
  <c r="AN20" i="323" s="1"/>
  <c r="AG20" i="323"/>
  <c r="R20" i="323"/>
  <c r="Q20" i="323"/>
  <c r="AS20" i="323" s="1"/>
  <c r="AT20" i="323" s="1"/>
  <c r="O20" i="323"/>
  <c r="AM19" i="323"/>
  <c r="AL19" i="323"/>
  <c r="AK19" i="323"/>
  <c r="AJ19" i="323"/>
  <c r="AI19" i="323"/>
  <c r="AH19" i="323"/>
  <c r="AG19" i="323"/>
  <c r="AN19" i="323" s="1"/>
  <c r="R19" i="323"/>
  <c r="Q19" i="323"/>
  <c r="AS19" i="323" s="1"/>
  <c r="AT19" i="323" s="1"/>
  <c r="O19" i="323"/>
  <c r="AM18" i="323"/>
  <c r="AL18" i="323"/>
  <c r="AK18" i="323"/>
  <c r="AJ18" i="323"/>
  <c r="AI18" i="323"/>
  <c r="AH18" i="323"/>
  <c r="AN18" i="323" s="1"/>
  <c r="AG18" i="323"/>
  <c r="R18" i="323"/>
  <c r="Q18" i="323"/>
  <c r="AS18" i="323" s="1"/>
  <c r="AT18" i="323" s="1"/>
  <c r="O18" i="323"/>
  <c r="AM17" i="323"/>
  <c r="AL17" i="323"/>
  <c r="AK17" i="323"/>
  <c r="AJ17" i="323"/>
  <c r="AI17" i="323"/>
  <c r="AH17" i="323"/>
  <c r="AG17" i="323"/>
  <c r="AN17" i="323" s="1"/>
  <c r="R17" i="323"/>
  <c r="Q17" i="323"/>
  <c r="AS17" i="323" s="1"/>
  <c r="AT17" i="323" s="1"/>
  <c r="O17" i="323"/>
  <c r="AM16" i="323"/>
  <c r="AL16" i="323"/>
  <c r="AK16" i="323"/>
  <c r="AJ16" i="323"/>
  <c r="AI16" i="323"/>
  <c r="AH16" i="323"/>
  <c r="AN16" i="323" s="1"/>
  <c r="AG16" i="323"/>
  <c r="R16" i="323"/>
  <c r="Q16" i="323"/>
  <c r="O16" i="323"/>
  <c r="AM15" i="323"/>
  <c r="AL15" i="323"/>
  <c r="AK15" i="323"/>
  <c r="AJ15" i="323"/>
  <c r="AI15" i="323"/>
  <c r="AH15" i="323"/>
  <c r="AG15" i="323"/>
  <c r="AN15" i="323" s="1"/>
  <c r="R15" i="323"/>
  <c r="Q15" i="323"/>
  <c r="AS15" i="323" s="1"/>
  <c r="AT15" i="323" s="1"/>
  <c r="O15" i="323"/>
  <c r="AM14" i="323"/>
  <c r="AL14" i="323"/>
  <c r="AK14" i="323"/>
  <c r="AJ14" i="323"/>
  <c r="AI14" i="323"/>
  <c r="AH14" i="323"/>
  <c r="AN14" i="323" s="1"/>
  <c r="AO14" i="323" s="1"/>
  <c r="AG14" i="323"/>
  <c r="Q14" i="323"/>
  <c r="AS14" i="323" s="1"/>
  <c r="O14" i="323"/>
  <c r="AQ14" i="323" s="1"/>
  <c r="AM13" i="323"/>
  <c r="AL13" i="323"/>
  <c r="AK13" i="323"/>
  <c r="AJ13" i="323"/>
  <c r="AN13" i="323" s="1"/>
  <c r="AO13" i="323" s="1"/>
  <c r="AI13" i="323"/>
  <c r="AH13" i="323"/>
  <c r="AG13" i="323"/>
  <c r="Q13" i="323"/>
  <c r="AS13" i="323" s="1"/>
  <c r="O13" i="323"/>
  <c r="AQ13" i="323" s="1"/>
  <c r="AM12" i="323"/>
  <c r="AL12" i="323"/>
  <c r="AK12" i="323"/>
  <c r="AJ12" i="323"/>
  <c r="AI12" i="323"/>
  <c r="AH12" i="323"/>
  <c r="AG12" i="323"/>
  <c r="AN12" i="323" s="1"/>
  <c r="AO12" i="323" s="1"/>
  <c r="Q12" i="323"/>
  <c r="AS12" i="323" s="1"/>
  <c r="O12" i="323"/>
  <c r="AQ12" i="323" s="1"/>
  <c r="AQ11" i="323"/>
  <c r="AM11" i="323"/>
  <c r="AL11" i="323"/>
  <c r="AK11" i="323"/>
  <c r="AJ11" i="323"/>
  <c r="AI11" i="323"/>
  <c r="AH11" i="323"/>
  <c r="AG11" i="323"/>
  <c r="AN11" i="323" s="1"/>
  <c r="AO11" i="323" s="1"/>
  <c r="Q11" i="323"/>
  <c r="AS11" i="323" s="1"/>
  <c r="O11" i="323"/>
  <c r="AM10" i="323"/>
  <c r="AL10" i="323"/>
  <c r="AK10" i="323"/>
  <c r="AJ10" i="323"/>
  <c r="AI10" i="323"/>
  <c r="AH10" i="323"/>
  <c r="AN10" i="323" s="1"/>
  <c r="AG10" i="323"/>
  <c r="R10" i="323"/>
  <c r="Q10" i="323"/>
  <c r="AS10" i="323" s="1"/>
  <c r="AT10" i="323" s="1"/>
  <c r="O10" i="323"/>
  <c r="AO15" i="323" l="1"/>
  <c r="AP15" i="323" s="1"/>
  <c r="AO16" i="323"/>
  <c r="AQ16" i="323" s="1"/>
  <c r="AR16" i="323" s="1"/>
  <c r="AS16" i="323"/>
  <c r="AT16" i="323" s="1"/>
  <c r="AO17" i="323"/>
  <c r="AP17" i="323" s="1"/>
  <c r="AO18" i="323"/>
  <c r="AQ18" i="323" s="1"/>
  <c r="AR18" i="323" s="1"/>
  <c r="AU18" i="323" s="1"/>
  <c r="AP19" i="323"/>
  <c r="AO19" i="323"/>
  <c r="AP20" i="323"/>
  <c r="AO20" i="323"/>
  <c r="AQ20" i="323" s="1"/>
  <c r="AR20" i="323" s="1"/>
  <c r="AU20" i="323" s="1"/>
  <c r="AP10" i="323"/>
  <c r="AO10" i="323"/>
  <c r="AQ10" i="323" s="1"/>
  <c r="AR10" i="323" s="1"/>
  <c r="AU10" i="323" s="1"/>
  <c r="AQ19" i="323"/>
  <c r="AR19" i="323" s="1"/>
  <c r="AU19" i="323" s="1"/>
  <c r="AU16" i="323" l="1"/>
  <c r="AQ17" i="323"/>
  <c r="AR17" i="323" s="1"/>
  <c r="AU17" i="323" s="1"/>
  <c r="AP16" i="323"/>
  <c r="AP18" i="323"/>
  <c r="AQ15" i="323"/>
  <c r="AR15" i="323" s="1"/>
  <c r="AU15" i="323" s="1"/>
  <c r="AM45" i="322" l="1"/>
  <c r="AL45" i="322"/>
  <c r="AK45" i="322"/>
  <c r="AJ45" i="322"/>
  <c r="AI45" i="322"/>
  <c r="AH45" i="322"/>
  <c r="AG45" i="322"/>
  <c r="R45" i="322"/>
  <c r="Q45" i="322"/>
  <c r="AS45" i="322" s="1"/>
  <c r="AT45" i="322" s="1"/>
  <c r="O45" i="322"/>
  <c r="AQ45" i="322" s="1"/>
  <c r="AR45" i="322" s="1"/>
  <c r="AM44" i="322"/>
  <c r="AL44" i="322"/>
  <c r="AK44" i="322"/>
  <c r="AJ44" i="322"/>
  <c r="AI44" i="322"/>
  <c r="AH44" i="322"/>
  <c r="AG44" i="322"/>
  <c r="R44" i="322"/>
  <c r="Q44" i="322"/>
  <c r="AS44" i="322" s="1"/>
  <c r="AT44" i="322" s="1"/>
  <c r="O44" i="322"/>
  <c r="AQ44" i="322" s="1"/>
  <c r="AR44" i="322" s="1"/>
  <c r="AM43" i="322"/>
  <c r="AL43" i="322"/>
  <c r="AK43" i="322"/>
  <c r="AJ43" i="322"/>
  <c r="AI43" i="322"/>
  <c r="AH43" i="322"/>
  <c r="AG43" i="322"/>
  <c r="R43" i="322"/>
  <c r="Q43" i="322"/>
  <c r="AS43" i="322" s="1"/>
  <c r="AT43" i="322" s="1"/>
  <c r="O43" i="322"/>
  <c r="AQ43" i="322" s="1"/>
  <c r="AR43" i="322" s="1"/>
  <c r="AM42" i="322"/>
  <c r="AL42" i="322"/>
  <c r="AK42" i="322"/>
  <c r="AJ42" i="322"/>
  <c r="AI42" i="322"/>
  <c r="AH42" i="322"/>
  <c r="AG42" i="322"/>
  <c r="R42" i="322"/>
  <c r="Q42" i="322"/>
  <c r="AS42" i="322" s="1"/>
  <c r="AT42" i="322" s="1"/>
  <c r="O42" i="322"/>
  <c r="AQ42" i="322" s="1"/>
  <c r="AR42" i="322" s="1"/>
  <c r="AM41" i="322"/>
  <c r="AL41" i="322"/>
  <c r="AK41" i="322"/>
  <c r="AJ41" i="322"/>
  <c r="AI41" i="322"/>
  <c r="AH41" i="322"/>
  <c r="AG41" i="322"/>
  <c r="R41" i="322"/>
  <c r="Q41" i="322"/>
  <c r="O41" i="322"/>
  <c r="AM40" i="322"/>
  <c r="AL40" i="322"/>
  <c r="AK40" i="322"/>
  <c r="AJ40" i="322"/>
  <c r="AI40" i="322"/>
  <c r="AH40" i="322"/>
  <c r="AG40" i="322"/>
  <c r="R40" i="322"/>
  <c r="Q40" i="322"/>
  <c r="O40" i="322"/>
  <c r="AM39" i="322"/>
  <c r="AL39" i="322"/>
  <c r="AK39" i="322"/>
  <c r="AJ39" i="322"/>
  <c r="AI39" i="322"/>
  <c r="AH39" i="322"/>
  <c r="AG39" i="322"/>
  <c r="R39" i="322"/>
  <c r="Q39" i="322"/>
  <c r="O39" i="322"/>
  <c r="AM38" i="322"/>
  <c r="AL38" i="322"/>
  <c r="AK38" i="322"/>
  <c r="AJ38" i="322"/>
  <c r="AI38" i="322"/>
  <c r="AH38" i="322"/>
  <c r="AG38" i="322"/>
  <c r="R38" i="322"/>
  <c r="Q38" i="322"/>
  <c r="O38" i="322"/>
  <c r="AM37" i="322"/>
  <c r="AL37" i="322"/>
  <c r="AK37" i="322"/>
  <c r="AJ37" i="322"/>
  <c r="AI37" i="322"/>
  <c r="AH37" i="322"/>
  <c r="AG37" i="322"/>
  <c r="R37" i="322"/>
  <c r="Q37" i="322"/>
  <c r="O37" i="322"/>
  <c r="AM36" i="322"/>
  <c r="AL36" i="322"/>
  <c r="AK36" i="322"/>
  <c r="AJ36" i="322"/>
  <c r="AI36" i="322"/>
  <c r="AH36" i="322"/>
  <c r="AG36" i="322"/>
  <c r="R36" i="322"/>
  <c r="Q36" i="322"/>
  <c r="O36" i="322"/>
  <c r="AM19" i="322"/>
  <c r="AL19" i="322"/>
  <c r="AK19" i="322"/>
  <c r="AJ19" i="322"/>
  <c r="AI19" i="322"/>
  <c r="AH19" i="322"/>
  <c r="AG19" i="322"/>
  <c r="R19" i="322"/>
  <c r="Q19" i="322"/>
  <c r="O19" i="322"/>
  <c r="BR17" i="322"/>
  <c r="AM17" i="322"/>
  <c r="AL17" i="322"/>
  <c r="AK17" i="322"/>
  <c r="AJ17" i="322"/>
  <c r="AI17" i="322"/>
  <c r="AH17" i="322"/>
  <c r="AG17" i="322"/>
  <c r="R17" i="322"/>
  <c r="Q17" i="322"/>
  <c r="O17" i="322"/>
  <c r="AM15" i="322"/>
  <c r="AL15" i="322"/>
  <c r="AK15" i="322"/>
  <c r="AJ15" i="322"/>
  <c r="AI15" i="322"/>
  <c r="AH15" i="322"/>
  <c r="AG15" i="322"/>
  <c r="R15" i="322"/>
  <c r="Q15" i="322"/>
  <c r="O15" i="322"/>
  <c r="AM14" i="322"/>
  <c r="AL14" i="322"/>
  <c r="AK14" i="322"/>
  <c r="AJ14" i="322"/>
  <c r="AI14" i="322"/>
  <c r="AH14" i="322"/>
  <c r="AG14" i="322"/>
  <c r="Q14" i="322"/>
  <c r="AS14" i="322" s="1"/>
  <c r="O14" i="322"/>
  <c r="AQ14" i="322" s="1"/>
  <c r="AM13" i="322"/>
  <c r="AL13" i="322"/>
  <c r="AK13" i="322"/>
  <c r="AJ13" i="322"/>
  <c r="AI13" i="322"/>
  <c r="AH13" i="322"/>
  <c r="AG13" i="322"/>
  <c r="Q13" i="322"/>
  <c r="AS13" i="322" s="1"/>
  <c r="O13" i="322"/>
  <c r="AQ13" i="322" s="1"/>
  <c r="AM12" i="322"/>
  <c r="AL12" i="322"/>
  <c r="AK12" i="322"/>
  <c r="AJ12" i="322"/>
  <c r="AI12" i="322"/>
  <c r="AH12" i="322"/>
  <c r="AG12" i="322"/>
  <c r="Q12" i="322"/>
  <c r="AS12" i="322" s="1"/>
  <c r="O12" i="322"/>
  <c r="AQ12" i="322" s="1"/>
  <c r="AM11" i="322"/>
  <c r="AL11" i="322"/>
  <c r="AK11" i="322"/>
  <c r="AJ11" i="322"/>
  <c r="AI11" i="322"/>
  <c r="AH11" i="322"/>
  <c r="AG11" i="322"/>
  <c r="R11" i="322"/>
  <c r="Q11" i="322"/>
  <c r="O11" i="322"/>
  <c r="AM10" i="322"/>
  <c r="AL10" i="322"/>
  <c r="AK10" i="322"/>
  <c r="AJ10" i="322"/>
  <c r="AI10" i="322"/>
  <c r="AH10" i="322"/>
  <c r="AG10" i="322"/>
  <c r="R10" i="322"/>
  <c r="Q10" i="322"/>
  <c r="O10" i="322"/>
  <c r="AN13" i="322" l="1"/>
  <c r="AO13" i="322" s="1"/>
  <c r="AN14" i="322"/>
  <c r="AO14" i="322" s="1"/>
  <c r="AN17" i="322"/>
  <c r="AO17" i="322" s="1"/>
  <c r="AQ17" i="322" s="1"/>
  <c r="AR17" i="322" s="1"/>
  <c r="AN19" i="322"/>
  <c r="AO19" i="322" s="1"/>
  <c r="AN36" i="322"/>
  <c r="AO36" i="322" s="1"/>
  <c r="AQ36" i="322" s="1"/>
  <c r="AR36" i="322" s="1"/>
  <c r="AN37" i="322"/>
  <c r="AO37" i="322" s="1"/>
  <c r="AS37" i="322" s="1"/>
  <c r="AT37" i="322" s="1"/>
  <c r="AN39" i="322"/>
  <c r="AO39" i="322" s="1"/>
  <c r="AS39" i="322" s="1"/>
  <c r="AT39" i="322" s="1"/>
  <c r="AN41" i="322"/>
  <c r="AO41" i="322" s="1"/>
  <c r="AS41" i="322" s="1"/>
  <c r="AT41" i="322" s="1"/>
  <c r="AN42" i="322"/>
  <c r="AO42" i="322" s="1"/>
  <c r="AP42" i="322" s="1"/>
  <c r="AU44" i="322"/>
  <c r="AN10" i="322"/>
  <c r="AO10" i="322" s="1"/>
  <c r="AN15" i="322"/>
  <c r="AO15" i="322" s="1"/>
  <c r="AS15" i="322" s="1"/>
  <c r="AT15" i="322" s="1"/>
  <c r="AN38" i="322"/>
  <c r="AO38" i="322" s="1"/>
  <c r="AN40" i="322"/>
  <c r="AO40" i="322" s="1"/>
  <c r="AQ40" i="322" s="1"/>
  <c r="AR40" i="322" s="1"/>
  <c r="AN45" i="322"/>
  <c r="AO45" i="322" s="1"/>
  <c r="AP45" i="322" s="1"/>
  <c r="AN11" i="322"/>
  <c r="AN43" i="322"/>
  <c r="AO43" i="322" s="1"/>
  <c r="AN12" i="322"/>
  <c r="AO12" i="322" s="1"/>
  <c r="AU43" i="322"/>
  <c r="AN44" i="322"/>
  <c r="AO44" i="322" s="1"/>
  <c r="AP44" i="322" s="1"/>
  <c r="AU45" i="322"/>
  <c r="AO11" i="322"/>
  <c r="AQ11" i="322" s="1"/>
  <c r="AR11" i="322" s="1"/>
  <c r="AU42" i="322"/>
  <c r="AS19" i="322" l="1"/>
  <c r="AT19" i="322" s="1"/>
  <c r="AQ19" i="322"/>
  <c r="AR19" i="322" s="1"/>
  <c r="AQ15" i="322"/>
  <c r="AR15" i="322" s="1"/>
  <c r="AU15" i="322" s="1"/>
  <c r="AP41" i="322"/>
  <c r="AS36" i="322"/>
  <c r="AT36" i="322" s="1"/>
  <c r="AU36" i="322" s="1"/>
  <c r="AP43" i="322"/>
  <c r="AQ38" i="322"/>
  <c r="AR38" i="322" s="1"/>
  <c r="AS38" i="322"/>
  <c r="AT38" i="322" s="1"/>
  <c r="AP15" i="322"/>
  <c r="AP40" i="322"/>
  <c r="AQ41" i="322"/>
  <c r="AR41" i="322" s="1"/>
  <c r="AU41" i="322" s="1"/>
  <c r="AS40" i="322"/>
  <c r="AT40" i="322" s="1"/>
  <c r="AU40" i="322" s="1"/>
  <c r="AP17" i="322"/>
  <c r="AP38" i="322"/>
  <c r="AS10" i="322"/>
  <c r="AT10" i="322" s="1"/>
  <c r="AQ10" i="322"/>
  <c r="AR10" i="322" s="1"/>
  <c r="AP10" i="322"/>
  <c r="AP37" i="322"/>
  <c r="AQ39" i="322"/>
  <c r="AR39" i="322" s="1"/>
  <c r="AU39" i="322" s="1"/>
  <c r="AP11" i="322"/>
  <c r="AP39" i="322"/>
  <c r="AP36" i="322"/>
  <c r="AP19" i="322"/>
  <c r="AS17" i="322"/>
  <c r="AT17" i="322" s="1"/>
  <c r="AU17" i="322" s="1"/>
  <c r="AQ37" i="322"/>
  <c r="AR37" i="322" s="1"/>
  <c r="AU37" i="322" s="1"/>
  <c r="AS11" i="322"/>
  <c r="AT11" i="322" s="1"/>
  <c r="AU11" i="322" s="1"/>
  <c r="AU19" i="322" l="1"/>
  <c r="AU38" i="322"/>
  <c r="AU10" i="322"/>
  <c r="AM14" i="320" l="1"/>
  <c r="AL14" i="320"/>
  <c r="AK14" i="320"/>
  <c r="AJ14" i="320"/>
  <c r="AI14" i="320"/>
  <c r="AH14" i="320"/>
  <c r="AG14" i="320"/>
  <c r="AN14" i="320" s="1"/>
  <c r="R14" i="320"/>
  <c r="Q14" i="320"/>
  <c r="AS14" i="320" s="1"/>
  <c r="AT14" i="320" s="1"/>
  <c r="O14" i="320"/>
  <c r="AM13" i="320"/>
  <c r="AL13" i="320"/>
  <c r="AK13" i="320"/>
  <c r="AJ13" i="320"/>
  <c r="AI13" i="320"/>
  <c r="AH13" i="320"/>
  <c r="AG13" i="320"/>
  <c r="AN13" i="320" s="1"/>
  <c r="R13" i="320"/>
  <c r="Q13" i="320"/>
  <c r="AS13" i="320" s="1"/>
  <c r="AT13" i="320" s="1"/>
  <c r="O13" i="320"/>
  <c r="AM12" i="320"/>
  <c r="AL12" i="320"/>
  <c r="AK12" i="320"/>
  <c r="AJ12" i="320"/>
  <c r="AI12" i="320"/>
  <c r="AN12" i="320" s="1"/>
  <c r="AH12" i="320"/>
  <c r="AG12" i="320"/>
  <c r="R12" i="320"/>
  <c r="Q12" i="320"/>
  <c r="AS12" i="320" s="1"/>
  <c r="AT12" i="320" s="1"/>
  <c r="O12" i="320"/>
  <c r="AS11" i="320"/>
  <c r="AT11" i="320" s="1"/>
  <c r="AM11" i="320"/>
  <c r="AL11" i="320"/>
  <c r="AK11" i="320"/>
  <c r="AJ11" i="320"/>
  <c r="AI11" i="320"/>
  <c r="AH11" i="320"/>
  <c r="AG11" i="320"/>
  <c r="AN11" i="320" s="1"/>
  <c r="R11" i="320"/>
  <c r="Q11" i="320"/>
  <c r="O11" i="320"/>
  <c r="AM10" i="320"/>
  <c r="AL10" i="320"/>
  <c r="AK10" i="320"/>
  <c r="AJ10" i="320"/>
  <c r="AI10" i="320"/>
  <c r="AH10" i="320"/>
  <c r="AN10" i="320" s="1"/>
  <c r="AG10" i="320"/>
  <c r="R10" i="320"/>
  <c r="Q10" i="320"/>
  <c r="AS10" i="320" s="1"/>
  <c r="AT10" i="320" s="1"/>
  <c r="O10" i="320"/>
  <c r="AM15" i="319"/>
  <c r="AL15" i="319"/>
  <c r="AK15" i="319"/>
  <c r="AJ15" i="319"/>
  <c r="AI15" i="319"/>
  <c r="AH15" i="319"/>
  <c r="AG15" i="319"/>
  <c r="AN15" i="319" s="1"/>
  <c r="R15" i="319"/>
  <c r="Q15" i="319"/>
  <c r="AS15" i="319" s="1"/>
  <c r="AT15" i="319" s="1"/>
  <c r="O15" i="319"/>
  <c r="AQ15" i="319" s="1"/>
  <c r="AR15" i="319" s="1"/>
  <c r="AM14" i="319"/>
  <c r="AL14" i="319"/>
  <c r="AK14" i="319"/>
  <c r="AJ14" i="319"/>
  <c r="AI14" i="319"/>
  <c r="AN14" i="319" s="1"/>
  <c r="AH14" i="319"/>
  <c r="AG14" i="319"/>
  <c r="R14" i="319"/>
  <c r="Q14" i="319"/>
  <c r="AS14" i="319" s="1"/>
  <c r="AT14" i="319" s="1"/>
  <c r="O14" i="319"/>
  <c r="AQ14" i="319" s="1"/>
  <c r="AR14" i="319" s="1"/>
  <c r="AM13" i="319"/>
  <c r="AL13" i="319"/>
  <c r="AK13" i="319"/>
  <c r="AJ13" i="319"/>
  <c r="AI13" i="319"/>
  <c r="AH13" i="319"/>
  <c r="AG13" i="319"/>
  <c r="AN13" i="319" s="1"/>
  <c r="R13" i="319"/>
  <c r="Q13" i="319"/>
  <c r="AS13" i="319" s="1"/>
  <c r="AT13" i="319" s="1"/>
  <c r="O13" i="319"/>
  <c r="AQ13" i="319" s="1"/>
  <c r="AR13" i="319" s="1"/>
  <c r="AM12" i="319"/>
  <c r="AL12" i="319"/>
  <c r="AK12" i="319"/>
  <c r="AJ12" i="319"/>
  <c r="AI12" i="319"/>
  <c r="AN12" i="319" s="1"/>
  <c r="AH12" i="319"/>
  <c r="AG12" i="319"/>
  <c r="R12" i="319"/>
  <c r="Q12" i="319"/>
  <c r="O12" i="319"/>
  <c r="AM11" i="319"/>
  <c r="AL11" i="319"/>
  <c r="AK11" i="319"/>
  <c r="AJ11" i="319"/>
  <c r="AI11" i="319"/>
  <c r="AH11" i="319"/>
  <c r="AG11" i="319"/>
  <c r="AN11" i="319" s="1"/>
  <c r="R11" i="319"/>
  <c r="Q11" i="319"/>
  <c r="O11" i="319"/>
  <c r="AM10" i="319"/>
  <c r="AL10" i="319"/>
  <c r="AK10" i="319"/>
  <c r="AJ10" i="319"/>
  <c r="AI10" i="319"/>
  <c r="AN10" i="319" s="1"/>
  <c r="AH10" i="319"/>
  <c r="AG10" i="319"/>
  <c r="R10" i="319"/>
  <c r="Q10" i="319"/>
  <c r="O10" i="319"/>
  <c r="AU13" i="319" l="1"/>
  <c r="AO11" i="320"/>
  <c r="AP11" i="320"/>
  <c r="AP12" i="320"/>
  <c r="AO12" i="320"/>
  <c r="AQ12" i="320" s="1"/>
  <c r="AR12" i="320" s="1"/>
  <c r="AU12" i="320" s="1"/>
  <c r="AO10" i="320"/>
  <c r="AQ10" i="320" s="1"/>
  <c r="AR10" i="320" s="1"/>
  <c r="AU10" i="320" s="1"/>
  <c r="AP14" i="320"/>
  <c r="AO14" i="320"/>
  <c r="AQ14" i="320" s="1"/>
  <c r="AR14" i="320" s="1"/>
  <c r="AU14" i="320" s="1"/>
  <c r="AQ11" i="320"/>
  <c r="AR11" i="320" s="1"/>
  <c r="AU11" i="320" s="1"/>
  <c r="AO13" i="320"/>
  <c r="AQ13" i="320" s="1"/>
  <c r="AR13" i="320" s="1"/>
  <c r="AU13" i="320" s="1"/>
  <c r="AP13" i="320"/>
  <c r="AU14" i="319"/>
  <c r="AP15" i="319"/>
  <c r="AO15" i="319"/>
  <c r="AU15" i="319"/>
  <c r="AO10" i="319"/>
  <c r="AQ10" i="319" s="1"/>
  <c r="AR10" i="319" s="1"/>
  <c r="AP11" i="319"/>
  <c r="AO11" i="319"/>
  <c r="AS11" i="319" s="1"/>
  <c r="AT11" i="319" s="1"/>
  <c r="AS12" i="319"/>
  <c r="AT12" i="319" s="1"/>
  <c r="AO12" i="319"/>
  <c r="AQ12" i="319" s="1"/>
  <c r="AR12" i="319" s="1"/>
  <c r="AP12" i="319"/>
  <c r="AO13" i="319"/>
  <c r="AP13" i="319" s="1"/>
  <c r="AQ11" i="319"/>
  <c r="AR11" i="319" s="1"/>
  <c r="AU11" i="319" s="1"/>
  <c r="AO14" i="319"/>
  <c r="AP14" i="319" s="1"/>
  <c r="AP10" i="320" l="1"/>
  <c r="AU12" i="319"/>
  <c r="AP10" i="319"/>
  <c r="AS10" i="319"/>
  <c r="AT10" i="319" s="1"/>
  <c r="AU10" i="319" s="1"/>
  <c r="AN16" i="318" l="1"/>
  <c r="AM16" i="318"/>
  <c r="AL16" i="318"/>
  <c r="AK16" i="318"/>
  <c r="AJ16" i="318"/>
  <c r="AI16" i="318"/>
  <c r="AH16" i="318"/>
  <c r="AG16" i="318"/>
  <c r="R16" i="318"/>
  <c r="Q16" i="318"/>
  <c r="AS16" i="318" s="1"/>
  <c r="AT16" i="318" s="1"/>
  <c r="O16" i="318"/>
  <c r="AQ16" i="318" s="1"/>
  <c r="AR16" i="318" s="1"/>
  <c r="AM15" i="318"/>
  <c r="AL15" i="318"/>
  <c r="AK15" i="318"/>
  <c r="AJ15" i="318"/>
  <c r="AI15" i="318"/>
  <c r="AH15" i="318"/>
  <c r="AG15" i="318"/>
  <c r="AN15" i="318" s="1"/>
  <c r="R15" i="318"/>
  <c r="Q15" i="318"/>
  <c r="AS15" i="318" s="1"/>
  <c r="AT15" i="318" s="1"/>
  <c r="O15" i="318"/>
  <c r="AQ15" i="318" s="1"/>
  <c r="AR15" i="318" s="1"/>
  <c r="AU15" i="318" s="1"/>
  <c r="AM14" i="318"/>
  <c r="AL14" i="318"/>
  <c r="AK14" i="318"/>
  <c r="AJ14" i="318"/>
  <c r="AN14" i="318" s="1"/>
  <c r="AI14" i="318"/>
  <c r="AH14" i="318"/>
  <c r="AG14" i="318"/>
  <c r="R14" i="318"/>
  <c r="Q14" i="318"/>
  <c r="AS14" i="318" s="1"/>
  <c r="AT14" i="318" s="1"/>
  <c r="O14" i="318"/>
  <c r="AQ14" i="318" s="1"/>
  <c r="AR14" i="318" s="1"/>
  <c r="AM13" i="318"/>
  <c r="AL13" i="318"/>
  <c r="AK13" i="318"/>
  <c r="AJ13" i="318"/>
  <c r="AI13" i="318"/>
  <c r="AH13" i="318"/>
  <c r="AG13" i="318"/>
  <c r="AN13" i="318" s="1"/>
  <c r="R13" i="318"/>
  <c r="Q13" i="318"/>
  <c r="AS13" i="318" s="1"/>
  <c r="AT13" i="318" s="1"/>
  <c r="O13" i="318"/>
  <c r="AQ13" i="318" s="1"/>
  <c r="AR13" i="318" s="1"/>
  <c r="AU13" i="318" s="1"/>
  <c r="AS12" i="318"/>
  <c r="AT12" i="318" s="1"/>
  <c r="AM12" i="318"/>
  <c r="AL12" i="318"/>
  <c r="AK12" i="318"/>
  <c r="AJ12" i="318"/>
  <c r="AN12" i="318" s="1"/>
  <c r="AI12" i="318"/>
  <c r="AH12" i="318"/>
  <c r="AG12" i="318"/>
  <c r="R12" i="318"/>
  <c r="Q12" i="318"/>
  <c r="O12" i="318"/>
  <c r="AQ12" i="318" s="1"/>
  <c r="AR12" i="318" s="1"/>
  <c r="AM11" i="318"/>
  <c r="AL11" i="318"/>
  <c r="AK11" i="318"/>
  <c r="AJ11" i="318"/>
  <c r="AI11" i="318"/>
  <c r="AH11" i="318"/>
  <c r="AG11" i="318"/>
  <c r="AN11" i="318" s="1"/>
  <c r="R11" i="318"/>
  <c r="Q11" i="318"/>
  <c r="AS11" i="318" s="1"/>
  <c r="AT11" i="318" s="1"/>
  <c r="O11" i="318"/>
  <c r="AM10" i="318"/>
  <c r="AL10" i="318"/>
  <c r="AK10" i="318"/>
  <c r="AJ10" i="318"/>
  <c r="AN10" i="318" s="1"/>
  <c r="AI10" i="318"/>
  <c r="AH10" i="318"/>
  <c r="AG10" i="318"/>
  <c r="R10" i="318"/>
  <c r="Q10" i="318"/>
  <c r="AS10" i="318" s="1"/>
  <c r="AT10" i="318" s="1"/>
  <c r="O10" i="318"/>
  <c r="AM20" i="317"/>
  <c r="AL20" i="317"/>
  <c r="AK20" i="317"/>
  <c r="AJ20" i="317"/>
  <c r="AN20" i="317" s="1"/>
  <c r="AI20" i="317"/>
  <c r="AH20" i="317"/>
  <c r="AG20" i="317"/>
  <c r="R20" i="317"/>
  <c r="Q20" i="317"/>
  <c r="AS20" i="317" s="1"/>
  <c r="AT20" i="317" s="1"/>
  <c r="O20" i="317"/>
  <c r="AQ20" i="317" s="1"/>
  <c r="AR20" i="317" s="1"/>
  <c r="AM19" i="317"/>
  <c r="AL19" i="317"/>
  <c r="AK19" i="317"/>
  <c r="AJ19" i="317"/>
  <c r="AI19" i="317"/>
  <c r="AH19" i="317"/>
  <c r="AG19" i="317"/>
  <c r="AN19" i="317" s="1"/>
  <c r="R19" i="317"/>
  <c r="Q19" i="317"/>
  <c r="AS19" i="317" s="1"/>
  <c r="AT19" i="317" s="1"/>
  <c r="O19" i="317"/>
  <c r="AQ19" i="317" s="1"/>
  <c r="AR19" i="317" s="1"/>
  <c r="AM18" i="317"/>
  <c r="AL18" i="317"/>
  <c r="AK18" i="317"/>
  <c r="AJ18" i="317"/>
  <c r="AN18" i="317" s="1"/>
  <c r="AI18" i="317"/>
  <c r="AH18" i="317"/>
  <c r="AG18" i="317"/>
  <c r="R18" i="317"/>
  <c r="Q18" i="317"/>
  <c r="AS18" i="317" s="1"/>
  <c r="AT18" i="317" s="1"/>
  <c r="O18" i="317"/>
  <c r="AQ18" i="317" s="1"/>
  <c r="AR18" i="317" s="1"/>
  <c r="AM17" i="317"/>
  <c r="AL17" i="317"/>
  <c r="AK17" i="317"/>
  <c r="AJ17" i="317"/>
  <c r="AI17" i="317"/>
  <c r="AH17" i="317"/>
  <c r="AN17" i="317" s="1"/>
  <c r="AG17" i="317"/>
  <c r="R17" i="317"/>
  <c r="Q17" i="317"/>
  <c r="AS17" i="317" s="1"/>
  <c r="AT17" i="317" s="1"/>
  <c r="O17" i="317"/>
  <c r="AQ17" i="317" s="1"/>
  <c r="AR17" i="317" s="1"/>
  <c r="AM16" i="317"/>
  <c r="AL16" i="317"/>
  <c r="AK16" i="317"/>
  <c r="AJ16" i="317"/>
  <c r="AN16" i="317" s="1"/>
  <c r="AI16" i="317"/>
  <c r="AH16" i="317"/>
  <c r="AG16" i="317"/>
  <c r="R16" i="317"/>
  <c r="Q16" i="317"/>
  <c r="AS16" i="317" s="1"/>
  <c r="AT16" i="317" s="1"/>
  <c r="O16" i="317"/>
  <c r="AM15" i="317"/>
  <c r="AL15" i="317"/>
  <c r="AK15" i="317"/>
  <c r="AJ15" i="317"/>
  <c r="AI15" i="317"/>
  <c r="AH15" i="317"/>
  <c r="AG15" i="317"/>
  <c r="AN15" i="317" s="1"/>
  <c r="R15" i="317"/>
  <c r="Q15" i="317"/>
  <c r="O15" i="317"/>
  <c r="AM14" i="317"/>
  <c r="AL14" i="317"/>
  <c r="AK14" i="317"/>
  <c r="AJ14" i="317"/>
  <c r="AN14" i="317" s="1"/>
  <c r="AI14" i="317"/>
  <c r="AH14" i="317"/>
  <c r="AG14" i="317"/>
  <c r="R14" i="317"/>
  <c r="Q14" i="317"/>
  <c r="O14" i="317"/>
  <c r="AM13" i="317"/>
  <c r="AL13" i="317"/>
  <c r="AK13" i="317"/>
  <c r="AJ13" i="317"/>
  <c r="AI13" i="317"/>
  <c r="AH13" i="317"/>
  <c r="AN13" i="317" s="1"/>
  <c r="AG13" i="317"/>
  <c r="R13" i="317"/>
  <c r="Q13" i="317"/>
  <c r="AS13" i="317" s="1"/>
  <c r="AT13" i="317" s="1"/>
  <c r="O13" i="317"/>
  <c r="AM12" i="317"/>
  <c r="AL12" i="317"/>
  <c r="AK12" i="317"/>
  <c r="AJ12" i="317"/>
  <c r="AN12" i="317" s="1"/>
  <c r="AI12" i="317"/>
  <c r="AH12" i="317"/>
  <c r="AG12" i="317"/>
  <c r="R12" i="317"/>
  <c r="Q12" i="317"/>
  <c r="O12" i="317"/>
  <c r="AM11" i="317"/>
  <c r="AL11" i="317"/>
  <c r="AK11" i="317"/>
  <c r="AJ11" i="317"/>
  <c r="AI11" i="317"/>
  <c r="AH11" i="317"/>
  <c r="AN11" i="317" s="1"/>
  <c r="AG11" i="317"/>
  <c r="R11" i="317"/>
  <c r="Q11" i="317"/>
  <c r="AS11" i="317" s="1"/>
  <c r="AT11" i="317" s="1"/>
  <c r="O11" i="317"/>
  <c r="AM10" i="317"/>
  <c r="AL10" i="317"/>
  <c r="AK10" i="317"/>
  <c r="AJ10" i="317"/>
  <c r="AN10" i="317" s="1"/>
  <c r="AI10" i="317"/>
  <c r="AH10" i="317"/>
  <c r="AG10" i="317"/>
  <c r="R10" i="317"/>
  <c r="Q10" i="317"/>
  <c r="AS10" i="317" s="1"/>
  <c r="AT10" i="317" s="1"/>
  <c r="O10" i="317"/>
  <c r="AK10" i="316"/>
  <c r="AI10" i="316"/>
  <c r="AG10" i="316"/>
  <c r="AE10" i="316"/>
  <c r="AC10" i="316"/>
  <c r="AA10" i="316"/>
  <c r="Y10" i="316"/>
  <c r="AL10" i="316" s="1"/>
  <c r="Q10" i="316"/>
  <c r="P10" i="316"/>
  <c r="AU16" i="318" l="1"/>
  <c r="AU12" i="318"/>
  <c r="AU17" i="317"/>
  <c r="AU19" i="317"/>
  <c r="AU20" i="317"/>
  <c r="AP12" i="318"/>
  <c r="AO12" i="318"/>
  <c r="AO13" i="318"/>
  <c r="AP13" i="318"/>
  <c r="AO14" i="318"/>
  <c r="AP14" i="318" s="1"/>
  <c r="AO15" i="318"/>
  <c r="AP15" i="318"/>
  <c r="AP16" i="318"/>
  <c r="AO10" i="318"/>
  <c r="AQ10" i="318" s="1"/>
  <c r="AR10" i="318" s="1"/>
  <c r="AU10" i="318" s="1"/>
  <c r="AO11" i="318"/>
  <c r="AQ11" i="318" s="1"/>
  <c r="AR11" i="318" s="1"/>
  <c r="AU11" i="318" s="1"/>
  <c r="AP11" i="318"/>
  <c r="AU14" i="318"/>
  <c r="AO16" i="318"/>
  <c r="AS12" i="317"/>
  <c r="AT12" i="317" s="1"/>
  <c r="AS14" i="317"/>
  <c r="AT14" i="317" s="1"/>
  <c r="AO19" i="317"/>
  <c r="AP19" i="317"/>
  <c r="AO17" i="317"/>
  <c r="AP17" i="317" s="1"/>
  <c r="AO18" i="317"/>
  <c r="AP18" i="317" s="1"/>
  <c r="AQ10" i="317"/>
  <c r="AR10" i="317" s="1"/>
  <c r="AU10" i="317" s="1"/>
  <c r="AQ14" i="317"/>
  <c r="AR14" i="317" s="1"/>
  <c r="AU18" i="317"/>
  <c r="AO20" i="317"/>
  <c r="AP20" i="317" s="1"/>
  <c r="AP14" i="317"/>
  <c r="AO14" i="317"/>
  <c r="AO15" i="317"/>
  <c r="AS15" i="317" s="1"/>
  <c r="AT15" i="317" s="1"/>
  <c r="AP10" i="317"/>
  <c r="AO10" i="317"/>
  <c r="AO11" i="317"/>
  <c r="AQ11" i="317" s="1"/>
  <c r="AR11" i="317" s="1"/>
  <c r="AU11" i="317" s="1"/>
  <c r="AP12" i="317"/>
  <c r="AO12" i="317"/>
  <c r="AQ12" i="317" s="1"/>
  <c r="AR12" i="317" s="1"/>
  <c r="AU12" i="317" s="1"/>
  <c r="AO13" i="317"/>
  <c r="AQ13" i="317" s="1"/>
  <c r="AR13" i="317" s="1"/>
  <c r="AU13" i="317" s="1"/>
  <c r="AQ15" i="317"/>
  <c r="AR15" i="317" s="1"/>
  <c r="AO16" i="317"/>
  <c r="AQ16" i="317" s="1"/>
  <c r="AR16" i="317" s="1"/>
  <c r="AU16" i="317" s="1"/>
  <c r="AM10" i="316"/>
  <c r="AO10" i="316" s="1"/>
  <c r="AP10" i="316" s="1"/>
  <c r="AS10" i="316" s="1"/>
  <c r="AN10" i="316"/>
  <c r="AQ10" i="316"/>
  <c r="AU15" i="317" l="1"/>
  <c r="AU14" i="317"/>
  <c r="AP10" i="318"/>
  <c r="AP16" i="317"/>
  <c r="AP13" i="317"/>
  <c r="AP11" i="317"/>
  <c r="AP15" i="317"/>
  <c r="AM14" i="315"/>
  <c r="AL14" i="315"/>
  <c r="AK14" i="315"/>
  <c r="AJ14" i="315"/>
  <c r="AI14" i="315"/>
  <c r="AH14" i="315"/>
  <c r="AG14" i="315"/>
  <c r="AN14" i="315" s="1"/>
  <c r="R14" i="315"/>
  <c r="Q14" i="315"/>
  <c r="AS14" i="315" s="1"/>
  <c r="AT14" i="315" s="1"/>
  <c r="O14" i="315"/>
  <c r="AQ14" i="315" s="1"/>
  <c r="AR14" i="315" s="1"/>
  <c r="AM13" i="315"/>
  <c r="AL13" i="315"/>
  <c r="AK13" i="315"/>
  <c r="AJ13" i="315"/>
  <c r="AI13" i="315"/>
  <c r="AN13" i="315" s="1"/>
  <c r="AH13" i="315"/>
  <c r="AG13" i="315"/>
  <c r="R13" i="315"/>
  <c r="Q13" i="315"/>
  <c r="AS13" i="315" s="1"/>
  <c r="AT13" i="315" s="1"/>
  <c r="O13" i="315"/>
  <c r="AQ13" i="315" s="1"/>
  <c r="AR13" i="315" s="1"/>
  <c r="AM12" i="315"/>
  <c r="AL12" i="315"/>
  <c r="AK12" i="315"/>
  <c r="AJ12" i="315"/>
  <c r="AI12" i="315"/>
  <c r="AH12" i="315"/>
  <c r="AG12" i="315"/>
  <c r="AN12" i="315" s="1"/>
  <c r="R12" i="315"/>
  <c r="Q12" i="315"/>
  <c r="AS12" i="315" s="1"/>
  <c r="AT12" i="315" s="1"/>
  <c r="O12" i="315"/>
  <c r="AQ12" i="315" s="1"/>
  <c r="AR12" i="315" s="1"/>
  <c r="AM11" i="315"/>
  <c r="AL11" i="315"/>
  <c r="AK11" i="315"/>
  <c r="AJ11" i="315"/>
  <c r="AI11" i="315"/>
  <c r="AN11" i="315" s="1"/>
  <c r="AH11" i="315"/>
  <c r="AG11" i="315"/>
  <c r="R11" i="315"/>
  <c r="Q11" i="315"/>
  <c r="AS11" i="315" s="1"/>
  <c r="AT11" i="315" s="1"/>
  <c r="O11" i="315"/>
  <c r="AQ11" i="315" s="1"/>
  <c r="AR11" i="315" s="1"/>
  <c r="AM10" i="315"/>
  <c r="AL10" i="315"/>
  <c r="AK10" i="315"/>
  <c r="AJ10" i="315"/>
  <c r="AI10" i="315"/>
  <c r="AH10" i="315"/>
  <c r="AG10" i="315"/>
  <c r="AN10" i="315" s="1"/>
  <c r="R10" i="315"/>
  <c r="Q10" i="315"/>
  <c r="AS10" i="315" s="1"/>
  <c r="AT10" i="315" s="1"/>
  <c r="O10" i="315"/>
  <c r="AU14" i="315" l="1"/>
  <c r="AO11" i="315"/>
  <c r="AP11" i="315"/>
  <c r="AU11" i="315"/>
  <c r="AO12" i="315"/>
  <c r="AP12" i="315"/>
  <c r="AU12" i="315"/>
  <c r="AO13" i="315"/>
  <c r="AP13" i="315"/>
  <c r="AO10" i="315"/>
  <c r="AQ10" i="315" s="1"/>
  <c r="AR10" i="315" s="1"/>
  <c r="AU10" i="315" s="1"/>
  <c r="AP10" i="315"/>
  <c r="AU13" i="315"/>
  <c r="AO14" i="315"/>
  <c r="AP14" i="315" s="1"/>
  <c r="AM15" i="314" l="1"/>
  <c r="AL15" i="314"/>
  <c r="AK15" i="314"/>
  <c r="AJ15" i="314"/>
  <c r="AI15" i="314"/>
  <c r="AH15" i="314"/>
  <c r="AG15" i="314"/>
  <c r="AN15" i="314" s="1"/>
  <c r="R15" i="314"/>
  <c r="Q15" i="314"/>
  <c r="AS15" i="314" s="1"/>
  <c r="AT15" i="314" s="1"/>
  <c r="O15" i="314"/>
  <c r="AQ15" i="314" s="1"/>
  <c r="AR15" i="314" s="1"/>
  <c r="AM14" i="314"/>
  <c r="AL14" i="314"/>
  <c r="AK14" i="314"/>
  <c r="AJ14" i="314"/>
  <c r="AI14" i="314"/>
  <c r="AN14" i="314" s="1"/>
  <c r="AH14" i="314"/>
  <c r="AG14" i="314"/>
  <c r="R14" i="314"/>
  <c r="Q14" i="314"/>
  <c r="AS14" i="314" s="1"/>
  <c r="AT14" i="314" s="1"/>
  <c r="O14" i="314"/>
  <c r="AQ14" i="314" s="1"/>
  <c r="AR14" i="314" s="1"/>
  <c r="AU14" i="314" s="1"/>
  <c r="AS13" i="314"/>
  <c r="AT13" i="314" s="1"/>
  <c r="AM13" i="314"/>
  <c r="AL13" i="314"/>
  <c r="AK13" i="314"/>
  <c r="AJ13" i="314"/>
  <c r="AI13" i="314"/>
  <c r="AH13" i="314"/>
  <c r="AG13" i="314"/>
  <c r="AN13" i="314" s="1"/>
  <c r="R13" i="314"/>
  <c r="Q13" i="314"/>
  <c r="O13" i="314"/>
  <c r="AQ13" i="314" s="1"/>
  <c r="AR13" i="314" s="1"/>
  <c r="AQ12" i="314"/>
  <c r="AR12" i="314" s="1"/>
  <c r="AM12" i="314"/>
  <c r="AL12" i="314"/>
  <c r="AK12" i="314"/>
  <c r="AJ12" i="314"/>
  <c r="AI12" i="314"/>
  <c r="AN12" i="314" s="1"/>
  <c r="AH12" i="314"/>
  <c r="AG12" i="314"/>
  <c r="R12" i="314"/>
  <c r="Q12" i="314"/>
  <c r="AS12" i="314" s="1"/>
  <c r="AT12" i="314" s="1"/>
  <c r="O12" i="314"/>
  <c r="AM11" i="314"/>
  <c r="AL11" i="314"/>
  <c r="AK11" i="314"/>
  <c r="AJ11" i="314"/>
  <c r="AI11" i="314"/>
  <c r="AH11" i="314"/>
  <c r="AG11" i="314"/>
  <c r="AN11" i="314" s="1"/>
  <c r="R11" i="314"/>
  <c r="Q11" i="314"/>
  <c r="AS11" i="314" s="1"/>
  <c r="AT11" i="314" s="1"/>
  <c r="O11" i="314"/>
  <c r="AQ11" i="314" s="1"/>
  <c r="AR11" i="314" s="1"/>
  <c r="AM10" i="314"/>
  <c r="AL10" i="314"/>
  <c r="AK10" i="314"/>
  <c r="AJ10" i="314"/>
  <c r="AI10" i="314"/>
  <c r="AN10" i="314" s="1"/>
  <c r="AH10" i="314"/>
  <c r="AG10" i="314"/>
  <c r="R10" i="314"/>
  <c r="Q10" i="314"/>
  <c r="O10" i="314"/>
  <c r="AU11" i="314" l="1"/>
  <c r="AU15" i="314"/>
  <c r="AO10" i="314"/>
  <c r="AQ10" i="314" s="1"/>
  <c r="AR10" i="314" s="1"/>
  <c r="AP10" i="314"/>
  <c r="AO11" i="314"/>
  <c r="AP11" i="314" s="1"/>
  <c r="AO15" i="314"/>
  <c r="AP15" i="314" s="1"/>
  <c r="AO12" i="314"/>
  <c r="AP12" i="314"/>
  <c r="AU12" i="314"/>
  <c r="AO13" i="314"/>
  <c r="AP13" i="314" s="1"/>
  <c r="AU13" i="314"/>
  <c r="AO14" i="314"/>
  <c r="AP14" i="314"/>
  <c r="AS10" i="314" l="1"/>
  <c r="AT10" i="314" s="1"/>
  <c r="AU10" i="314" s="1"/>
  <c r="AK14" i="313" l="1"/>
  <c r="AI14" i="313"/>
  <c r="AG14" i="313"/>
  <c r="AE14" i="313"/>
  <c r="AC14" i="313"/>
  <c r="AA14" i="313"/>
  <c r="AL14" i="313" s="1"/>
  <c r="Y14" i="313"/>
  <c r="Q14" i="313"/>
  <c r="P14" i="313"/>
  <c r="AQ14" i="313" s="1"/>
  <c r="AR14" i="313" s="1"/>
  <c r="M14" i="313"/>
  <c r="AK13" i="313"/>
  <c r="AI13" i="313"/>
  <c r="AG13" i="313"/>
  <c r="AE13" i="313"/>
  <c r="AL13" i="313" s="1"/>
  <c r="AM13" i="313" s="1"/>
  <c r="AC13" i="313"/>
  <c r="AA13" i="313"/>
  <c r="Y13" i="313"/>
  <c r="P13" i="313"/>
  <c r="M13" i="313"/>
  <c r="AK12" i="313"/>
  <c r="AI12" i="313"/>
  <c r="AG12" i="313"/>
  <c r="AE12" i="313"/>
  <c r="AC12" i="313"/>
  <c r="AA12" i="313"/>
  <c r="Y12" i="313"/>
  <c r="AL12" i="313" s="1"/>
  <c r="Q12" i="313"/>
  <c r="P12" i="313"/>
  <c r="AQ12" i="313" s="1"/>
  <c r="AR12" i="313" s="1"/>
  <c r="M12" i="313"/>
  <c r="AO11" i="313"/>
  <c r="AP11" i="313" s="1"/>
  <c r="AK11" i="313"/>
  <c r="AI11" i="313"/>
  <c r="AG11" i="313"/>
  <c r="AE11" i="313"/>
  <c r="AC11" i="313"/>
  <c r="AA11" i="313"/>
  <c r="Y11" i="313"/>
  <c r="AL11" i="313" s="1"/>
  <c r="Q11" i="313"/>
  <c r="P11" i="313"/>
  <c r="AQ11" i="313" s="1"/>
  <c r="AR11" i="313" s="1"/>
  <c r="M11" i="313"/>
  <c r="AQ10" i="313"/>
  <c r="AR10" i="313" s="1"/>
  <c r="AO10" i="313"/>
  <c r="AP10" i="313" s="1"/>
  <c r="AS10" i="313" s="1"/>
  <c r="AK10" i="313"/>
  <c r="AI10" i="313"/>
  <c r="AG10" i="313"/>
  <c r="AE10" i="313"/>
  <c r="AC10" i="313"/>
  <c r="AA10" i="313"/>
  <c r="Y10" i="313"/>
  <c r="AL10" i="313" s="1"/>
  <c r="Q10" i="313"/>
  <c r="P10" i="313"/>
  <c r="M10" i="313"/>
  <c r="AM12" i="312"/>
  <c r="AL12" i="312"/>
  <c r="AK12" i="312"/>
  <c r="AJ12" i="312"/>
  <c r="AI12" i="312"/>
  <c r="AH12" i="312"/>
  <c r="AG12" i="312"/>
  <c r="AN12" i="312" s="1"/>
  <c r="R12" i="312"/>
  <c r="Q12" i="312"/>
  <c r="AS12" i="312" s="1"/>
  <c r="AT12" i="312" s="1"/>
  <c r="O12" i="312"/>
  <c r="AQ12" i="312" s="1"/>
  <c r="AR12" i="312" s="1"/>
  <c r="AM11" i="312"/>
  <c r="AL11" i="312"/>
  <c r="AK11" i="312"/>
  <c r="AJ11" i="312"/>
  <c r="AI11" i="312"/>
  <c r="AN11" i="312" s="1"/>
  <c r="AH11" i="312"/>
  <c r="AG11" i="312"/>
  <c r="R11" i="312"/>
  <c r="Q11" i="312"/>
  <c r="AS11" i="312" s="1"/>
  <c r="AT11" i="312" s="1"/>
  <c r="O11" i="312"/>
  <c r="AS10" i="312"/>
  <c r="AT10" i="312" s="1"/>
  <c r="AM10" i="312"/>
  <c r="AL10" i="312"/>
  <c r="AK10" i="312"/>
  <c r="AJ10" i="312"/>
  <c r="AI10" i="312"/>
  <c r="AH10" i="312"/>
  <c r="AG10" i="312"/>
  <c r="AN10" i="312" s="1"/>
  <c r="R10" i="312"/>
  <c r="Q10" i="312"/>
  <c r="O10" i="312"/>
  <c r="AU12" i="312" l="1"/>
  <c r="AS11" i="313"/>
  <c r="AM12" i="313"/>
  <c r="AO12" i="313" s="1"/>
  <c r="AP12" i="313" s="1"/>
  <c r="AS12" i="313" s="1"/>
  <c r="AM14" i="313"/>
  <c r="AO14" i="313" s="1"/>
  <c r="AP14" i="313" s="1"/>
  <c r="AS14" i="313" s="1"/>
  <c r="AN10" i="313"/>
  <c r="AM10" i="313"/>
  <c r="AM11" i="313"/>
  <c r="AN11" i="313" s="1"/>
  <c r="AO11" i="312"/>
  <c r="AQ11" i="312" s="1"/>
  <c r="AR11" i="312" s="1"/>
  <c r="AU11" i="312" s="1"/>
  <c r="AO12" i="312"/>
  <c r="AP12" i="312" s="1"/>
  <c r="AQ10" i="312"/>
  <c r="AR10" i="312" s="1"/>
  <c r="AU10" i="312" s="1"/>
  <c r="AO10" i="312"/>
  <c r="AP10" i="312"/>
  <c r="AN12" i="313" l="1"/>
  <c r="AN14" i="313"/>
  <c r="AP11" i="312"/>
  <c r="O10" i="289" l="1"/>
  <c r="Q10" i="289"/>
  <c r="AS10" i="289" s="1"/>
  <c r="AT10" i="289" s="1"/>
  <c r="R10" i="289"/>
  <c r="AG10" i="289"/>
  <c r="AH10" i="289"/>
  <c r="AI10" i="289"/>
  <c r="AJ10" i="289"/>
  <c r="AK10" i="289"/>
  <c r="AL10" i="289"/>
  <c r="AM10" i="289"/>
  <c r="AN10" i="289"/>
  <c r="O11" i="289"/>
  <c r="Q11" i="289"/>
  <c r="AS11" i="289" s="1"/>
  <c r="AT11" i="289" s="1"/>
  <c r="R11" i="289"/>
  <c r="AG11" i="289"/>
  <c r="AH11" i="289"/>
  <c r="AI11" i="289"/>
  <c r="AJ11" i="289"/>
  <c r="AK11" i="289"/>
  <c r="AL11" i="289"/>
  <c r="AM11" i="289"/>
  <c r="O12" i="289"/>
  <c r="AQ12" i="289" s="1"/>
  <c r="AR12" i="289" s="1"/>
  <c r="Q12" i="289"/>
  <c r="AS12" i="289" s="1"/>
  <c r="AT12" i="289" s="1"/>
  <c r="R12" i="289"/>
  <c r="AG12" i="289"/>
  <c r="AH12" i="289"/>
  <c r="AN12" i="289" s="1"/>
  <c r="AI12" i="289"/>
  <c r="AJ12" i="289"/>
  <c r="AK12" i="289"/>
  <c r="AL12" i="289"/>
  <c r="AM12" i="289"/>
  <c r="O13" i="289"/>
  <c r="AQ13" i="289" s="1"/>
  <c r="AR13" i="289" s="1"/>
  <c r="Q13" i="289"/>
  <c r="AS13" i="289" s="1"/>
  <c r="AT13" i="289" s="1"/>
  <c r="R13" i="289"/>
  <c r="AG13" i="289"/>
  <c r="AH13" i="289"/>
  <c r="AI13" i="289"/>
  <c r="AJ13" i="289"/>
  <c r="AK13" i="289"/>
  <c r="AL13" i="289"/>
  <c r="AM13" i="289"/>
  <c r="O14" i="289"/>
  <c r="AQ14" i="289" s="1"/>
  <c r="AR14" i="289" s="1"/>
  <c r="Q14" i="289"/>
  <c r="AS14" i="289" s="1"/>
  <c r="AT14" i="289" s="1"/>
  <c r="R14" i="289"/>
  <c r="AG14" i="289"/>
  <c r="AN14" i="289" s="1"/>
  <c r="AH14" i="289"/>
  <c r="AI14" i="289"/>
  <c r="AJ14" i="289"/>
  <c r="AK14" i="289"/>
  <c r="AL14" i="289"/>
  <c r="AM14" i="289"/>
  <c r="O15" i="289"/>
  <c r="AQ15" i="289" s="1"/>
  <c r="AR15" i="289" s="1"/>
  <c r="Q15" i="289"/>
  <c r="AS15" i="289" s="1"/>
  <c r="AT15" i="289" s="1"/>
  <c r="R15" i="289"/>
  <c r="AG15" i="289"/>
  <c r="AH15" i="289"/>
  <c r="AI15" i="289"/>
  <c r="AJ15" i="289"/>
  <c r="AK15" i="289"/>
  <c r="AL15" i="289"/>
  <c r="AM15" i="289"/>
  <c r="AN15" i="289" l="1"/>
  <c r="AN13" i="289"/>
  <c r="AN11" i="289"/>
  <c r="AU15" i="289"/>
  <c r="AU12" i="289"/>
  <c r="AU14" i="289"/>
  <c r="AO13" i="289"/>
  <c r="AP13" i="289" s="1"/>
  <c r="AU13" i="289"/>
  <c r="AO15" i="289"/>
  <c r="AP15" i="289" s="1"/>
  <c r="AO14" i="289"/>
  <c r="AP14" i="289" s="1"/>
  <c r="AO12" i="289"/>
  <c r="AP12" i="289" s="1"/>
  <c r="AO10" i="289"/>
  <c r="AQ10" i="289" s="1"/>
  <c r="AR10" i="289" s="1"/>
  <c r="AU10" i="289" s="1"/>
  <c r="AO11" i="289" l="1"/>
  <c r="AQ11" i="289" s="1"/>
  <c r="AR11" i="289" s="1"/>
  <c r="AU11" i="289" s="1"/>
  <c r="AP10" i="289"/>
  <c r="AP11" i="289" l="1"/>
  <c r="AD80" i="283" l="1"/>
  <c r="U80" i="283"/>
  <c r="T80" i="283"/>
  <c r="AG80" i="283" s="1"/>
  <c r="AH80" i="283" s="1"/>
  <c r="S80" i="283"/>
  <c r="AE80" i="283" s="1"/>
  <c r="AD79" i="283"/>
  <c r="U79" i="283"/>
  <c r="T79" i="283"/>
  <c r="AG79" i="283" s="1"/>
  <c r="AH79" i="283" s="1"/>
  <c r="S79" i="283"/>
  <c r="AE79" i="283" s="1"/>
  <c r="AD78" i="283"/>
  <c r="U78" i="283"/>
  <c r="T78" i="283"/>
  <c r="AG78" i="283" s="1"/>
  <c r="AH78" i="283" s="1"/>
  <c r="S78" i="283"/>
  <c r="AE78" i="283" s="1"/>
  <c r="AD77" i="283"/>
  <c r="U77" i="283"/>
  <c r="T77" i="283"/>
  <c r="AG77" i="283" s="1"/>
  <c r="AH77" i="283" s="1"/>
  <c r="S77" i="283"/>
  <c r="AE77" i="283" s="1"/>
  <c r="AD76" i="283"/>
  <c r="U76" i="283"/>
  <c r="T76" i="283"/>
  <c r="AG76" i="283" s="1"/>
  <c r="AH76" i="283" s="1"/>
  <c r="S76" i="283"/>
  <c r="AE76" i="283" s="1"/>
  <c r="AD75" i="283"/>
  <c r="U75" i="283"/>
  <c r="T75" i="283"/>
  <c r="AG75" i="283" s="1"/>
  <c r="AH75" i="283" s="1"/>
  <c r="S75" i="283"/>
  <c r="AE75" i="283" s="1"/>
  <c r="AD74" i="283"/>
  <c r="U74" i="283"/>
  <c r="T74" i="283"/>
  <c r="AG74" i="283" s="1"/>
  <c r="AH74" i="283" s="1"/>
  <c r="S74" i="283"/>
  <c r="AE74" i="283" s="1"/>
  <c r="AD73" i="283"/>
  <c r="U73" i="283"/>
  <c r="T73" i="283"/>
  <c r="AG73" i="283" s="1"/>
  <c r="AH73" i="283" s="1"/>
  <c r="S73" i="283"/>
  <c r="AE73" i="283" s="1"/>
  <c r="AD72" i="283"/>
  <c r="U72" i="283"/>
  <c r="T72" i="283"/>
  <c r="AG72" i="283" s="1"/>
  <c r="AH72" i="283" s="1"/>
  <c r="S72" i="283"/>
  <c r="AE72" i="283" s="1"/>
  <c r="AD71" i="283"/>
  <c r="U71" i="283"/>
  <c r="T71" i="283"/>
  <c r="AG71" i="283" s="1"/>
  <c r="AH71" i="283" s="1"/>
  <c r="S71" i="283"/>
  <c r="AE71" i="283" s="1"/>
  <c r="AD70" i="283"/>
  <c r="U70" i="283"/>
  <c r="T70" i="283"/>
  <c r="AG70" i="283" s="1"/>
  <c r="AH70" i="283" s="1"/>
  <c r="S70" i="283"/>
  <c r="AE70" i="283" s="1"/>
  <c r="AD69" i="283"/>
  <c r="U69" i="283"/>
  <c r="T69" i="283"/>
  <c r="AG69" i="283" s="1"/>
  <c r="AH69" i="283" s="1"/>
  <c r="S69" i="283"/>
  <c r="AE69" i="283" s="1"/>
  <c r="AD68" i="283"/>
  <c r="U68" i="283"/>
  <c r="T68" i="283"/>
  <c r="AG68" i="283" s="1"/>
  <c r="AH68" i="283" s="1"/>
  <c r="S68" i="283"/>
  <c r="AE68" i="283" s="1"/>
  <c r="AD67" i="283"/>
  <c r="U67" i="283"/>
  <c r="T67" i="283"/>
  <c r="AG67" i="283" s="1"/>
  <c r="AH67" i="283" s="1"/>
  <c r="S67" i="283"/>
  <c r="AE67" i="283" s="1"/>
  <c r="AD66" i="283"/>
  <c r="U66" i="283"/>
  <c r="T66" i="283"/>
  <c r="AG66" i="283" s="1"/>
  <c r="AH66" i="283" s="1"/>
  <c r="S66" i="283"/>
  <c r="AE66" i="283" s="1"/>
  <c r="AD65" i="283"/>
  <c r="U65" i="283"/>
  <c r="T65" i="283"/>
  <c r="AG65" i="283" s="1"/>
  <c r="AH65" i="283" s="1"/>
  <c r="S65" i="283"/>
  <c r="AE65" i="283" s="1"/>
  <c r="AD64" i="283"/>
  <c r="U64" i="283"/>
  <c r="T64" i="283"/>
  <c r="AG64" i="283" s="1"/>
  <c r="AH64" i="283" s="1"/>
  <c r="S64" i="283"/>
  <c r="AE64" i="283" s="1"/>
  <c r="AD63" i="283"/>
  <c r="U63" i="283"/>
  <c r="T63" i="283"/>
  <c r="AG63" i="283" s="1"/>
  <c r="AH63" i="283" s="1"/>
  <c r="S63" i="283"/>
  <c r="AE63" i="283" s="1"/>
  <c r="AD62" i="283"/>
  <c r="U62" i="283"/>
  <c r="T62" i="283"/>
  <c r="AG62" i="283" s="1"/>
  <c r="AH62" i="283" s="1"/>
  <c r="S62" i="283"/>
  <c r="AE62" i="283" s="1"/>
  <c r="AD61" i="283"/>
  <c r="U61" i="283"/>
  <c r="T61" i="283"/>
  <c r="AG61" i="283" s="1"/>
  <c r="AH61" i="283" s="1"/>
  <c r="S61" i="283"/>
  <c r="AE61" i="283" s="1"/>
  <c r="AD60" i="283"/>
  <c r="U60" i="283"/>
  <c r="T60" i="283"/>
  <c r="AG60" i="283" s="1"/>
  <c r="AH60" i="283" s="1"/>
  <c r="S60" i="283"/>
  <c r="AE60" i="283" s="1"/>
  <c r="AD59" i="283"/>
  <c r="U59" i="283"/>
  <c r="T59" i="283"/>
  <c r="AG59" i="283" s="1"/>
  <c r="AH59" i="283" s="1"/>
  <c r="S59" i="283"/>
  <c r="AE59" i="283" s="1"/>
  <c r="AD58" i="283"/>
  <c r="U58" i="283"/>
  <c r="T58" i="283"/>
  <c r="AG58" i="283" s="1"/>
  <c r="AH58" i="283" s="1"/>
  <c r="S58" i="283"/>
  <c r="AE58" i="283" s="1"/>
  <c r="AD57" i="283"/>
  <c r="U57" i="283"/>
  <c r="T57" i="283"/>
  <c r="AG57" i="283" s="1"/>
  <c r="AH57" i="283" s="1"/>
  <c r="S57" i="283"/>
  <c r="AE57" i="283" s="1"/>
  <c r="AD56" i="283"/>
  <c r="U56" i="283"/>
  <c r="T56" i="283"/>
  <c r="AG56" i="283" s="1"/>
  <c r="AH56" i="283" s="1"/>
  <c r="S56" i="283"/>
  <c r="AE56" i="283" s="1"/>
  <c r="AD55" i="283"/>
  <c r="U55" i="283"/>
  <c r="T55" i="283"/>
  <c r="AG55" i="283" s="1"/>
  <c r="AH55" i="283" s="1"/>
  <c r="S55" i="283"/>
  <c r="AE55" i="283" s="1"/>
  <c r="AD54" i="283"/>
  <c r="U54" i="283"/>
  <c r="T54" i="283"/>
  <c r="AG54" i="283" s="1"/>
  <c r="AH54" i="283" s="1"/>
  <c r="S54" i="283"/>
  <c r="AE54" i="283" s="1"/>
  <c r="AD53" i="283"/>
  <c r="U53" i="283"/>
  <c r="T53" i="283"/>
  <c r="AG53" i="283" s="1"/>
  <c r="AH53" i="283" s="1"/>
  <c r="S53" i="283"/>
  <c r="AE53" i="283" s="1"/>
  <c r="AD52" i="283"/>
  <c r="U52" i="283"/>
  <c r="T52" i="283"/>
  <c r="AG52" i="283" s="1"/>
  <c r="AH52" i="283" s="1"/>
  <c r="S52" i="283"/>
  <c r="AE52" i="283" s="1"/>
  <c r="AD51" i="283"/>
  <c r="U51" i="283"/>
  <c r="T51" i="283"/>
  <c r="AG51" i="283" s="1"/>
  <c r="AH51" i="283" s="1"/>
  <c r="S51" i="283"/>
  <c r="AE51" i="283" s="1"/>
  <c r="AD50" i="283"/>
  <c r="U50" i="283"/>
  <c r="T50" i="283"/>
  <c r="AG50" i="283" s="1"/>
  <c r="AH50" i="283" s="1"/>
  <c r="S50" i="283"/>
  <c r="AE50" i="283" s="1"/>
  <c r="AD49" i="283"/>
  <c r="U49" i="283"/>
  <c r="T49" i="283"/>
  <c r="AG49" i="283" s="1"/>
  <c r="AH49" i="283" s="1"/>
  <c r="S49" i="283"/>
  <c r="AE49" i="283" s="1"/>
  <c r="AD48" i="283"/>
  <c r="U48" i="283"/>
  <c r="T48" i="283"/>
  <c r="AG48" i="283" s="1"/>
  <c r="AH48" i="283" s="1"/>
  <c r="S48" i="283"/>
  <c r="AE48" i="283" s="1"/>
  <c r="AD47" i="283"/>
  <c r="U47" i="283"/>
  <c r="T47" i="283"/>
  <c r="AG47" i="283" s="1"/>
  <c r="AH47" i="283" s="1"/>
  <c r="S47" i="283"/>
  <c r="AE47" i="283" s="1"/>
  <c r="AD46" i="283"/>
  <c r="U46" i="283"/>
  <c r="T46" i="283"/>
  <c r="AG46" i="283" s="1"/>
  <c r="AH46" i="283" s="1"/>
  <c r="S46" i="283"/>
  <c r="AE46" i="283" s="1"/>
  <c r="AD45" i="283"/>
  <c r="U45" i="283"/>
  <c r="T45" i="283"/>
  <c r="AG45" i="283" s="1"/>
  <c r="AH45" i="283" s="1"/>
  <c r="S45" i="283"/>
  <c r="AE45" i="283" s="1"/>
  <c r="AD44" i="283"/>
  <c r="U44" i="283"/>
  <c r="T44" i="283"/>
  <c r="AG44" i="283" s="1"/>
  <c r="AH44" i="283" s="1"/>
  <c r="S44" i="283"/>
  <c r="AE44" i="283" s="1"/>
  <c r="AD43" i="283"/>
  <c r="U43" i="283"/>
  <c r="T43" i="283"/>
  <c r="AG43" i="283" s="1"/>
  <c r="AH43" i="283" s="1"/>
  <c r="S43" i="283"/>
  <c r="AE43" i="283" s="1"/>
  <c r="AD42" i="283"/>
  <c r="U42" i="283"/>
  <c r="T42" i="283"/>
  <c r="AG42" i="283" s="1"/>
  <c r="AH42" i="283" s="1"/>
  <c r="S42" i="283"/>
  <c r="AE42" i="283" s="1"/>
  <c r="AD41" i="283"/>
  <c r="U41" i="283"/>
  <c r="T41" i="283"/>
  <c r="AG41" i="283" s="1"/>
  <c r="AH41" i="283" s="1"/>
  <c r="S41" i="283"/>
  <c r="AE41" i="283" s="1"/>
  <c r="AD40" i="283"/>
  <c r="T40" i="283"/>
  <c r="AG40" i="283" s="1"/>
  <c r="S40" i="283"/>
  <c r="AE40" i="283" s="1"/>
  <c r="AD39" i="283"/>
  <c r="T39" i="283"/>
  <c r="AG39" i="283" s="1"/>
  <c r="S39" i="283"/>
  <c r="AE39" i="283" s="1"/>
  <c r="AD38" i="283"/>
  <c r="U38" i="283"/>
  <c r="T38" i="283"/>
  <c r="AG38" i="283" s="1"/>
  <c r="AH38" i="283" s="1"/>
  <c r="S38" i="283"/>
  <c r="AD37" i="283"/>
  <c r="T37" i="283"/>
  <c r="AG37" i="283" s="1"/>
  <c r="S37" i="283"/>
  <c r="AE37" i="283" s="1"/>
  <c r="AD36" i="283"/>
  <c r="T36" i="283"/>
  <c r="AG36" i="283" s="1"/>
  <c r="S36" i="283"/>
  <c r="AE36" i="283" s="1"/>
  <c r="AD35" i="283"/>
  <c r="U35" i="283"/>
  <c r="T35" i="283"/>
  <c r="AG35" i="283" s="1"/>
  <c r="AH35" i="283" s="1"/>
  <c r="S35" i="283"/>
  <c r="AE35" i="283" s="1"/>
  <c r="AD34" i="283"/>
  <c r="T34" i="283"/>
  <c r="AG34" i="283" s="1"/>
  <c r="S34" i="283"/>
  <c r="AE34" i="283" s="1"/>
  <c r="AD33" i="283"/>
  <c r="U33" i="283"/>
  <c r="T33" i="283"/>
  <c r="AG33" i="283" s="1"/>
  <c r="AH33" i="283" s="1"/>
  <c r="S33" i="283"/>
  <c r="AD32" i="283"/>
  <c r="T32" i="283"/>
  <c r="AG32" i="283" s="1"/>
  <c r="S32" i="283"/>
  <c r="AE32" i="283" s="1"/>
  <c r="AD31" i="283"/>
  <c r="T31" i="283"/>
  <c r="AG31" i="283" s="1"/>
  <c r="S31" i="283"/>
  <c r="AE31" i="283" s="1"/>
  <c r="AD30" i="283"/>
  <c r="T30" i="283"/>
  <c r="AG30" i="283" s="1"/>
  <c r="S30" i="283"/>
  <c r="AE30" i="283" s="1"/>
  <c r="AD29" i="283"/>
  <c r="U29" i="283"/>
  <c r="T29" i="283"/>
  <c r="AG29" i="283" s="1"/>
  <c r="AH29" i="283" s="1"/>
  <c r="S29" i="283"/>
  <c r="AE29" i="283" s="1"/>
  <c r="AD28" i="283"/>
  <c r="T28" i="283"/>
  <c r="AG28" i="283" s="1"/>
  <c r="S28" i="283"/>
  <c r="AE28" i="283" s="1"/>
  <c r="AD27" i="283"/>
  <c r="T27" i="283"/>
  <c r="AG27" i="283" s="1"/>
  <c r="S27" i="283"/>
  <c r="AE27" i="283" s="1"/>
  <c r="AD26" i="283"/>
  <c r="U26" i="283"/>
  <c r="T26" i="283"/>
  <c r="S26" i="283"/>
  <c r="AE26" i="283" s="1"/>
  <c r="AD25" i="283"/>
  <c r="T25" i="283"/>
  <c r="AG25" i="283" s="1"/>
  <c r="S25" i="283"/>
  <c r="AE25" i="283" s="1"/>
  <c r="AD24" i="283"/>
  <c r="T24" i="283"/>
  <c r="AG24" i="283" s="1"/>
  <c r="S24" i="283"/>
  <c r="AE24" i="283" s="1"/>
  <c r="AD23" i="283"/>
  <c r="T23" i="283"/>
  <c r="AG23" i="283" s="1"/>
  <c r="S23" i="283"/>
  <c r="AE23" i="283" s="1"/>
  <c r="AD22" i="283"/>
  <c r="T22" i="283"/>
  <c r="AG22" i="283" s="1"/>
  <c r="S22" i="283"/>
  <c r="AE22" i="283" s="1"/>
  <c r="AD21" i="283"/>
  <c r="T21" i="283"/>
  <c r="AG21" i="283" s="1"/>
  <c r="S21" i="283"/>
  <c r="AE21" i="283" s="1"/>
  <c r="AD20" i="283"/>
  <c r="T20" i="283"/>
  <c r="AG20" i="283" s="1"/>
  <c r="S20" i="283"/>
  <c r="AE20" i="283" s="1"/>
  <c r="AD19" i="283"/>
  <c r="U19" i="283"/>
  <c r="T19" i="283"/>
  <c r="AG19" i="283" s="1"/>
  <c r="AH19" i="283" s="1"/>
  <c r="S19" i="283"/>
  <c r="AE19" i="283" s="1"/>
  <c r="AD18" i="283"/>
  <c r="T18" i="283"/>
  <c r="AG18" i="283" s="1"/>
  <c r="S18" i="283"/>
  <c r="AE18" i="283" s="1"/>
  <c r="AD17" i="283"/>
  <c r="T17" i="283"/>
  <c r="AG17" i="283" s="1"/>
  <c r="S17" i="283"/>
  <c r="AE17" i="283" s="1"/>
  <c r="AD16" i="283"/>
  <c r="T16" i="283"/>
  <c r="AG16" i="283" s="1"/>
  <c r="S16" i="283"/>
  <c r="AE16" i="283" s="1"/>
  <c r="AD15" i="283"/>
  <c r="U15" i="283"/>
  <c r="T15" i="283"/>
  <c r="AG15" i="283" s="1"/>
  <c r="AH15" i="283" s="1"/>
  <c r="S15" i="283"/>
  <c r="AD14" i="283"/>
  <c r="T14" i="283"/>
  <c r="AG14" i="283" s="1"/>
  <c r="S14" i="283"/>
  <c r="AE14" i="283" s="1"/>
  <c r="AD13" i="283"/>
  <c r="T13" i="283"/>
  <c r="AG13" i="283" s="1"/>
  <c r="S13" i="283"/>
  <c r="AE13" i="283" s="1"/>
  <c r="AD12" i="283"/>
  <c r="U12" i="283"/>
  <c r="T12" i="283"/>
  <c r="S12" i="283"/>
  <c r="AD11" i="283"/>
  <c r="T11" i="283"/>
  <c r="AG11" i="283" s="1"/>
  <c r="S11" i="283"/>
  <c r="AE11" i="283" s="1"/>
  <c r="AD10" i="283"/>
  <c r="T10" i="283"/>
  <c r="AG10" i="283" s="1"/>
  <c r="S10" i="283"/>
  <c r="AE10" i="283" s="1"/>
  <c r="AD9" i="283"/>
  <c r="U9" i="283"/>
  <c r="T9" i="283"/>
  <c r="AG9" i="283" s="1"/>
  <c r="AH9" i="283" s="1"/>
  <c r="S9" i="283"/>
  <c r="AD81" i="282"/>
  <c r="U81" i="282"/>
  <c r="T81" i="282"/>
  <c r="AG81" i="282" s="1"/>
  <c r="AH81" i="282" s="1"/>
  <c r="S81" i="282"/>
  <c r="AE81" i="282" s="1"/>
  <c r="AD80" i="282"/>
  <c r="U80" i="282"/>
  <c r="T80" i="282"/>
  <c r="AG80" i="282" s="1"/>
  <c r="AH80" i="282" s="1"/>
  <c r="S80" i="282"/>
  <c r="AE80" i="282" s="1"/>
  <c r="AD79" i="282"/>
  <c r="U79" i="282"/>
  <c r="T79" i="282"/>
  <c r="AG79" i="282" s="1"/>
  <c r="AH79" i="282" s="1"/>
  <c r="S79" i="282"/>
  <c r="AE79" i="282" s="1"/>
  <c r="AD78" i="282"/>
  <c r="U78" i="282"/>
  <c r="T78" i="282"/>
  <c r="AG78" i="282" s="1"/>
  <c r="AH78" i="282" s="1"/>
  <c r="S78" i="282"/>
  <c r="AE78" i="282" s="1"/>
  <c r="AD77" i="282"/>
  <c r="U77" i="282"/>
  <c r="T77" i="282"/>
  <c r="AG77" i="282" s="1"/>
  <c r="AH77" i="282" s="1"/>
  <c r="S77" i="282"/>
  <c r="AE77" i="282" s="1"/>
  <c r="AD76" i="282"/>
  <c r="U76" i="282"/>
  <c r="T76" i="282"/>
  <c r="AG76" i="282" s="1"/>
  <c r="AH76" i="282" s="1"/>
  <c r="S76" i="282"/>
  <c r="AE76" i="282" s="1"/>
  <c r="AD75" i="282"/>
  <c r="U75" i="282"/>
  <c r="T75" i="282"/>
  <c r="AG75" i="282" s="1"/>
  <c r="AH75" i="282" s="1"/>
  <c r="S75" i="282"/>
  <c r="AE75" i="282" s="1"/>
  <c r="AD74" i="282"/>
  <c r="U74" i="282"/>
  <c r="T74" i="282"/>
  <c r="AG74" i="282" s="1"/>
  <c r="AH74" i="282" s="1"/>
  <c r="S74" i="282"/>
  <c r="AE74" i="282" s="1"/>
  <c r="AD73" i="282"/>
  <c r="U73" i="282"/>
  <c r="T73" i="282"/>
  <c r="AG73" i="282" s="1"/>
  <c r="AH73" i="282" s="1"/>
  <c r="S73" i="282"/>
  <c r="AE73" i="282" s="1"/>
  <c r="AD72" i="282"/>
  <c r="U72" i="282"/>
  <c r="T72" i="282"/>
  <c r="AG72" i="282" s="1"/>
  <c r="AH72" i="282" s="1"/>
  <c r="S72" i="282"/>
  <c r="AE72" i="282" s="1"/>
  <c r="AD71" i="282"/>
  <c r="U71" i="282"/>
  <c r="T71" i="282"/>
  <c r="AG71" i="282" s="1"/>
  <c r="AH71" i="282" s="1"/>
  <c r="S71" i="282"/>
  <c r="AE71" i="282" s="1"/>
  <c r="AD70" i="282"/>
  <c r="U70" i="282"/>
  <c r="T70" i="282"/>
  <c r="AG70" i="282" s="1"/>
  <c r="AH70" i="282" s="1"/>
  <c r="S70" i="282"/>
  <c r="AE70" i="282" s="1"/>
  <c r="AD69" i="282"/>
  <c r="U69" i="282"/>
  <c r="T69" i="282"/>
  <c r="AG69" i="282" s="1"/>
  <c r="AH69" i="282" s="1"/>
  <c r="S69" i="282"/>
  <c r="AE69" i="282" s="1"/>
  <c r="AD68" i="282"/>
  <c r="U68" i="282"/>
  <c r="T68" i="282"/>
  <c r="AG68" i="282" s="1"/>
  <c r="AH68" i="282" s="1"/>
  <c r="S68" i="282"/>
  <c r="AE68" i="282" s="1"/>
  <c r="AD67" i="282"/>
  <c r="U67" i="282"/>
  <c r="T67" i="282"/>
  <c r="AG67" i="282" s="1"/>
  <c r="AH67" i="282" s="1"/>
  <c r="S67" i="282"/>
  <c r="AE67" i="282" s="1"/>
  <c r="AD66" i="282"/>
  <c r="U66" i="282"/>
  <c r="T66" i="282"/>
  <c r="AG66" i="282" s="1"/>
  <c r="AH66" i="282" s="1"/>
  <c r="S66" i="282"/>
  <c r="AE66" i="282" s="1"/>
  <c r="AD65" i="282"/>
  <c r="U65" i="282"/>
  <c r="T65" i="282"/>
  <c r="AG65" i="282" s="1"/>
  <c r="AH65" i="282" s="1"/>
  <c r="S65" i="282"/>
  <c r="AE65" i="282" s="1"/>
  <c r="AD64" i="282"/>
  <c r="U64" i="282"/>
  <c r="T64" i="282"/>
  <c r="AG64" i="282" s="1"/>
  <c r="AH64" i="282" s="1"/>
  <c r="S64" i="282"/>
  <c r="AE64" i="282" s="1"/>
  <c r="AD63" i="282"/>
  <c r="U63" i="282"/>
  <c r="T63" i="282"/>
  <c r="AG63" i="282" s="1"/>
  <c r="AH63" i="282" s="1"/>
  <c r="S63" i="282"/>
  <c r="AE63" i="282" s="1"/>
  <c r="AD62" i="282"/>
  <c r="U62" i="282"/>
  <c r="T62" i="282"/>
  <c r="AG62" i="282" s="1"/>
  <c r="AH62" i="282" s="1"/>
  <c r="S62" i="282"/>
  <c r="AE62" i="282" s="1"/>
  <c r="AD61" i="282"/>
  <c r="U61" i="282"/>
  <c r="T61" i="282"/>
  <c r="AG61" i="282" s="1"/>
  <c r="AH61" i="282" s="1"/>
  <c r="S61" i="282"/>
  <c r="AE61" i="282" s="1"/>
  <c r="AD60" i="282"/>
  <c r="U60" i="282"/>
  <c r="T60" i="282"/>
  <c r="AG60" i="282" s="1"/>
  <c r="AH60" i="282" s="1"/>
  <c r="S60" i="282"/>
  <c r="AE60" i="282" s="1"/>
  <c r="AD59" i="282"/>
  <c r="U59" i="282"/>
  <c r="T59" i="282"/>
  <c r="AG59" i="282" s="1"/>
  <c r="AH59" i="282" s="1"/>
  <c r="S59" i="282"/>
  <c r="AE59" i="282" s="1"/>
  <c r="AD58" i="282"/>
  <c r="U58" i="282"/>
  <c r="T58" i="282"/>
  <c r="AG58" i="282" s="1"/>
  <c r="AH58" i="282" s="1"/>
  <c r="S58" i="282"/>
  <c r="AE58" i="282" s="1"/>
  <c r="AD57" i="282"/>
  <c r="U57" i="282"/>
  <c r="T57" i="282"/>
  <c r="AG57" i="282" s="1"/>
  <c r="AH57" i="282" s="1"/>
  <c r="S57" i="282"/>
  <c r="AE57" i="282" s="1"/>
  <c r="AD56" i="282"/>
  <c r="U56" i="282"/>
  <c r="T56" i="282"/>
  <c r="AG56" i="282" s="1"/>
  <c r="AH56" i="282" s="1"/>
  <c r="S56" i="282"/>
  <c r="AE56" i="282" s="1"/>
  <c r="AD55" i="282"/>
  <c r="U55" i="282"/>
  <c r="T55" i="282"/>
  <c r="AG55" i="282" s="1"/>
  <c r="AH55" i="282" s="1"/>
  <c r="S55" i="282"/>
  <c r="AE55" i="282" s="1"/>
  <c r="AD54" i="282"/>
  <c r="U54" i="282"/>
  <c r="T54" i="282"/>
  <c r="AG54" i="282" s="1"/>
  <c r="AH54" i="282" s="1"/>
  <c r="S54" i="282"/>
  <c r="AE54" i="282" s="1"/>
  <c r="AD53" i="282"/>
  <c r="U53" i="282"/>
  <c r="T53" i="282"/>
  <c r="AG53" i="282" s="1"/>
  <c r="AH53" i="282" s="1"/>
  <c r="S53" i="282"/>
  <c r="AE53" i="282" s="1"/>
  <c r="AD52" i="282"/>
  <c r="U52" i="282"/>
  <c r="T52" i="282"/>
  <c r="AG52" i="282" s="1"/>
  <c r="AH52" i="282" s="1"/>
  <c r="S52" i="282"/>
  <c r="AE52" i="282" s="1"/>
  <c r="AD51" i="282"/>
  <c r="U51" i="282"/>
  <c r="T51" i="282"/>
  <c r="AG51" i="282" s="1"/>
  <c r="AH51" i="282" s="1"/>
  <c r="S51" i="282"/>
  <c r="AE51" i="282" s="1"/>
  <c r="AD50" i="282"/>
  <c r="U50" i="282"/>
  <c r="T50" i="282"/>
  <c r="AG50" i="282" s="1"/>
  <c r="AH50" i="282" s="1"/>
  <c r="S50" i="282"/>
  <c r="AE50" i="282" s="1"/>
  <c r="AD49" i="282"/>
  <c r="U49" i="282"/>
  <c r="T49" i="282"/>
  <c r="AG49" i="282" s="1"/>
  <c r="AH49" i="282" s="1"/>
  <c r="S49" i="282"/>
  <c r="AE49" i="282" s="1"/>
  <c r="AD48" i="282"/>
  <c r="U48" i="282"/>
  <c r="T48" i="282"/>
  <c r="AG48" i="282" s="1"/>
  <c r="AH48" i="282" s="1"/>
  <c r="S48" i="282"/>
  <c r="AE48" i="282" s="1"/>
  <c r="AD47" i="282"/>
  <c r="U47" i="282"/>
  <c r="T47" i="282"/>
  <c r="AG47" i="282" s="1"/>
  <c r="AH47" i="282" s="1"/>
  <c r="S47" i="282"/>
  <c r="AE47" i="282" s="1"/>
  <c r="AD46" i="282"/>
  <c r="U46" i="282"/>
  <c r="T46" i="282"/>
  <c r="AG46" i="282" s="1"/>
  <c r="AH46" i="282" s="1"/>
  <c r="S46" i="282"/>
  <c r="AE46" i="282" s="1"/>
  <c r="AD45" i="282"/>
  <c r="U45" i="282"/>
  <c r="T45" i="282"/>
  <c r="AG45" i="282" s="1"/>
  <c r="AH45" i="282" s="1"/>
  <c r="S45" i="282"/>
  <c r="AE45" i="282" s="1"/>
  <c r="AD44" i="282"/>
  <c r="U44" i="282"/>
  <c r="T44" i="282"/>
  <c r="AG44" i="282" s="1"/>
  <c r="AH44" i="282" s="1"/>
  <c r="S44" i="282"/>
  <c r="AE44" i="282" s="1"/>
  <c r="AD43" i="282"/>
  <c r="U43" i="282"/>
  <c r="T43" i="282"/>
  <c r="AG43" i="282" s="1"/>
  <c r="AH43" i="282" s="1"/>
  <c r="S43" i="282"/>
  <c r="AE43" i="282" s="1"/>
  <c r="AD42" i="282"/>
  <c r="U42" i="282"/>
  <c r="T42" i="282"/>
  <c r="S42" i="282"/>
  <c r="AE42" i="282" s="1"/>
  <c r="AD41" i="282"/>
  <c r="U41" i="282"/>
  <c r="T41" i="282"/>
  <c r="AG41" i="282" s="1"/>
  <c r="AH41" i="282" s="1"/>
  <c r="S41" i="282"/>
  <c r="AE41" i="282" s="1"/>
  <c r="AD40" i="282"/>
  <c r="U40" i="282"/>
  <c r="T40" i="282"/>
  <c r="AG40" i="282" s="1"/>
  <c r="AH40" i="282" s="1"/>
  <c r="S40" i="282"/>
  <c r="AE40" i="282" s="1"/>
  <c r="AD39" i="282"/>
  <c r="U39" i="282"/>
  <c r="T39" i="282"/>
  <c r="AG39" i="282" s="1"/>
  <c r="AH39" i="282" s="1"/>
  <c r="S39" i="282"/>
  <c r="AE39" i="282" s="1"/>
  <c r="AD38" i="282"/>
  <c r="U38" i="282"/>
  <c r="T38" i="282"/>
  <c r="AG38" i="282" s="1"/>
  <c r="AH38" i="282" s="1"/>
  <c r="S38" i="282"/>
  <c r="AE38" i="282" s="1"/>
  <c r="AD37" i="282"/>
  <c r="U37" i="282"/>
  <c r="T37" i="282"/>
  <c r="AG37" i="282" s="1"/>
  <c r="AH37" i="282" s="1"/>
  <c r="S37" i="282"/>
  <c r="AE37" i="282" s="1"/>
  <c r="AD36" i="282"/>
  <c r="U36" i="282"/>
  <c r="T36" i="282"/>
  <c r="AG36" i="282" s="1"/>
  <c r="AH36" i="282" s="1"/>
  <c r="S36" i="282"/>
  <c r="AE36" i="282" s="1"/>
  <c r="AD35" i="282"/>
  <c r="U35" i="282"/>
  <c r="T35" i="282"/>
  <c r="AG35" i="282" s="1"/>
  <c r="AH35" i="282" s="1"/>
  <c r="S35" i="282"/>
  <c r="AE35" i="282" s="1"/>
  <c r="AD34" i="282"/>
  <c r="U34" i="282"/>
  <c r="T34" i="282"/>
  <c r="AG34" i="282" s="1"/>
  <c r="AH34" i="282" s="1"/>
  <c r="S34" i="282"/>
  <c r="AE34" i="282" s="1"/>
  <c r="AD33" i="282"/>
  <c r="U33" i="282"/>
  <c r="T33" i="282"/>
  <c r="AG33" i="282" s="1"/>
  <c r="AH33" i="282" s="1"/>
  <c r="S33" i="282"/>
  <c r="AE33" i="282" s="1"/>
  <c r="AD32" i="282"/>
  <c r="U32" i="282"/>
  <c r="T32" i="282"/>
  <c r="AG32" i="282" s="1"/>
  <c r="AH32" i="282" s="1"/>
  <c r="S32" i="282"/>
  <c r="AE32" i="282" s="1"/>
  <c r="AD31" i="282"/>
  <c r="U31" i="282"/>
  <c r="T31" i="282"/>
  <c r="AG31" i="282" s="1"/>
  <c r="AH31" i="282" s="1"/>
  <c r="S31" i="282"/>
  <c r="AE31" i="282" s="1"/>
  <c r="AD30" i="282"/>
  <c r="U30" i="282"/>
  <c r="T30" i="282"/>
  <c r="AG30" i="282" s="1"/>
  <c r="AH30" i="282" s="1"/>
  <c r="S30" i="282"/>
  <c r="AE30" i="282" s="1"/>
  <c r="AD29" i="282"/>
  <c r="U29" i="282"/>
  <c r="T29" i="282"/>
  <c r="AG29" i="282" s="1"/>
  <c r="AH29" i="282" s="1"/>
  <c r="S29" i="282"/>
  <c r="AE29" i="282" s="1"/>
  <c r="AD28" i="282"/>
  <c r="U28" i="282"/>
  <c r="T28" i="282"/>
  <c r="AG28" i="282" s="1"/>
  <c r="AH28" i="282" s="1"/>
  <c r="S28" i="282"/>
  <c r="AE28" i="282" s="1"/>
  <c r="AD27" i="282"/>
  <c r="U27" i="282"/>
  <c r="T27" i="282"/>
  <c r="AG27" i="282" s="1"/>
  <c r="AH27" i="282" s="1"/>
  <c r="S27" i="282"/>
  <c r="AE27" i="282" s="1"/>
  <c r="AD26" i="282"/>
  <c r="U26" i="282"/>
  <c r="T26" i="282"/>
  <c r="AG26" i="282" s="1"/>
  <c r="AH26" i="282" s="1"/>
  <c r="S26" i="282"/>
  <c r="AE26" i="282" s="1"/>
  <c r="AD25" i="282"/>
  <c r="U25" i="282"/>
  <c r="T25" i="282"/>
  <c r="AG25" i="282" s="1"/>
  <c r="AH25" i="282" s="1"/>
  <c r="S25" i="282"/>
  <c r="AE25" i="282" s="1"/>
  <c r="AD24" i="282"/>
  <c r="U24" i="282"/>
  <c r="T24" i="282"/>
  <c r="AG24" i="282" s="1"/>
  <c r="AH24" i="282" s="1"/>
  <c r="S24" i="282"/>
  <c r="AE24" i="282" s="1"/>
  <c r="AD23" i="282"/>
  <c r="U23" i="282"/>
  <c r="T23" i="282"/>
  <c r="AG23" i="282" s="1"/>
  <c r="AH23" i="282" s="1"/>
  <c r="S23" i="282"/>
  <c r="AE23" i="282" s="1"/>
  <c r="AD22" i="282"/>
  <c r="U22" i="282"/>
  <c r="T22" i="282"/>
  <c r="AG22" i="282" s="1"/>
  <c r="AH22" i="282" s="1"/>
  <c r="S22" i="282"/>
  <c r="AE22" i="282" s="1"/>
  <c r="AD21" i="282"/>
  <c r="U21" i="282"/>
  <c r="T21" i="282"/>
  <c r="AG21" i="282" s="1"/>
  <c r="AH21" i="282" s="1"/>
  <c r="S21" i="282"/>
  <c r="AE21" i="282" s="1"/>
  <c r="AD20" i="282"/>
  <c r="U20" i="282"/>
  <c r="T20" i="282"/>
  <c r="AG20" i="282" s="1"/>
  <c r="AH20" i="282" s="1"/>
  <c r="S20" i="282"/>
  <c r="AE20" i="282" s="1"/>
  <c r="AD19" i="282"/>
  <c r="U19" i="282"/>
  <c r="T19" i="282"/>
  <c r="AG19" i="282" s="1"/>
  <c r="AH19" i="282" s="1"/>
  <c r="S19" i="282"/>
  <c r="AE19" i="282" s="1"/>
  <c r="AD18" i="282"/>
  <c r="U18" i="282"/>
  <c r="T18" i="282"/>
  <c r="AG18" i="282" s="1"/>
  <c r="AH18" i="282" s="1"/>
  <c r="S18" i="282"/>
  <c r="AE18" i="282" s="1"/>
  <c r="AD17" i="282"/>
  <c r="U17" i="282"/>
  <c r="T17" i="282"/>
  <c r="AG17" i="282" s="1"/>
  <c r="AH17" i="282" s="1"/>
  <c r="S17" i="282"/>
  <c r="AE17" i="282" s="1"/>
  <c r="T16" i="282"/>
  <c r="S16" i="282"/>
  <c r="T15" i="282"/>
  <c r="S15" i="282"/>
  <c r="AD14" i="282"/>
  <c r="U14" i="282"/>
  <c r="T14" i="282"/>
  <c r="AG14" i="282" s="1"/>
  <c r="AH14" i="282" s="1"/>
  <c r="S14" i="282"/>
  <c r="AE14" i="282" s="1"/>
  <c r="AD13" i="282"/>
  <c r="U13" i="282"/>
  <c r="T13" i="282"/>
  <c r="AG13" i="282" s="1"/>
  <c r="AH13" i="282" s="1"/>
  <c r="S13" i="282"/>
  <c r="AE13" i="282" s="1"/>
  <c r="AD12" i="282"/>
  <c r="U12" i="282"/>
  <c r="T12" i="282"/>
  <c r="AG12" i="282" s="1"/>
  <c r="AH12" i="282" s="1"/>
  <c r="S12" i="282"/>
  <c r="AE12" i="282" s="1"/>
  <c r="AD11" i="282"/>
  <c r="U11" i="282"/>
  <c r="T11" i="282"/>
  <c r="AG11" i="282" s="1"/>
  <c r="AH11" i="282" s="1"/>
  <c r="S11" i="282"/>
  <c r="AE11" i="282" s="1"/>
  <c r="AD10" i="282"/>
  <c r="U10" i="282"/>
  <c r="T10" i="282"/>
  <c r="AG10" i="282" s="1"/>
  <c r="AH10" i="282" s="1"/>
  <c r="S10" i="282"/>
  <c r="AE10" i="282" s="1"/>
  <c r="AD9" i="282"/>
  <c r="U9" i="282"/>
  <c r="T9" i="282"/>
  <c r="AG9" i="282" s="1"/>
  <c r="AH9" i="282" s="1"/>
  <c r="S9" i="282"/>
  <c r="AE9" i="282" s="1"/>
  <c r="AE9" i="283" l="1"/>
  <c r="AE15" i="283"/>
  <c r="AF15" i="283" s="1"/>
  <c r="AJ15" i="283" s="1"/>
  <c r="AG26" i="283"/>
  <c r="AH26" i="283" s="1"/>
  <c r="AE12" i="283"/>
  <c r="AI12" i="283" s="1"/>
  <c r="AE33" i="283"/>
  <c r="AI33" i="283" s="1"/>
  <c r="AG12" i="283"/>
  <c r="AH12" i="283" s="1"/>
  <c r="AE38" i="283"/>
  <c r="AI10" i="283"/>
  <c r="AI11" i="283"/>
  <c r="AI30" i="283"/>
  <c r="AI31" i="283"/>
  <c r="AI32" i="283"/>
  <c r="AI16" i="283"/>
  <c r="AI17" i="283"/>
  <c r="AI18" i="283"/>
  <c r="AI20" i="283"/>
  <c r="AI21" i="283"/>
  <c r="AI22" i="283"/>
  <c r="AI23" i="283"/>
  <c r="AI24" i="283"/>
  <c r="AI25" i="283"/>
  <c r="AI36" i="283"/>
  <c r="AI37" i="283"/>
  <c r="AG42" i="282"/>
  <c r="AH42" i="282" s="1"/>
  <c r="AI13" i="283"/>
  <c r="AI14" i="283"/>
  <c r="AI19" i="283"/>
  <c r="AF19" i="283"/>
  <c r="AJ19" i="283" s="1"/>
  <c r="AF26" i="283"/>
  <c r="AF38" i="283"/>
  <c r="AJ38" i="283" s="1"/>
  <c r="AI38" i="283"/>
  <c r="AF44" i="283"/>
  <c r="AJ44" i="283" s="1"/>
  <c r="AI44" i="283"/>
  <c r="AF41" i="283"/>
  <c r="AJ41" i="283" s="1"/>
  <c r="AI41" i="283"/>
  <c r="AF12" i="283"/>
  <c r="AJ12" i="283" s="1"/>
  <c r="AF33" i="283"/>
  <c r="AJ33" i="283" s="1"/>
  <c r="AF42" i="283"/>
  <c r="AJ42" i="283" s="1"/>
  <c r="AI42" i="283"/>
  <c r="AF9" i="283"/>
  <c r="AJ9" i="283" s="1"/>
  <c r="AI9" i="283"/>
  <c r="AF29" i="283"/>
  <c r="AJ29" i="283" s="1"/>
  <c r="AI29" i="283"/>
  <c r="AI15" i="283"/>
  <c r="AF35" i="283"/>
  <c r="AJ35" i="283" s="1"/>
  <c r="AI35" i="283"/>
  <c r="AF50" i="283"/>
  <c r="AJ50" i="283" s="1"/>
  <c r="AI50" i="283"/>
  <c r="AF66" i="283"/>
  <c r="AJ66" i="283" s="1"/>
  <c r="AI66" i="283"/>
  <c r="AF74" i="283"/>
  <c r="AJ74" i="283" s="1"/>
  <c r="AI74" i="283"/>
  <c r="AF78" i="283"/>
  <c r="AJ78" i="283" s="1"/>
  <c r="AI78" i="283"/>
  <c r="AF48" i="283"/>
  <c r="AJ48" i="283" s="1"/>
  <c r="AI48" i="283"/>
  <c r="AF52" i="283"/>
  <c r="AJ52" i="283" s="1"/>
  <c r="AI52" i="283"/>
  <c r="AF56" i="283"/>
  <c r="AJ56" i="283" s="1"/>
  <c r="AI56" i="283"/>
  <c r="AF60" i="283"/>
  <c r="AJ60" i="283" s="1"/>
  <c r="AI60" i="283"/>
  <c r="AF64" i="283"/>
  <c r="AJ64" i="283" s="1"/>
  <c r="AI64" i="283"/>
  <c r="AF68" i="283"/>
  <c r="AJ68" i="283" s="1"/>
  <c r="AI68" i="283"/>
  <c r="AF72" i="283"/>
  <c r="AJ72" i="283" s="1"/>
  <c r="AI72" i="283"/>
  <c r="AF76" i="283"/>
  <c r="AJ76" i="283" s="1"/>
  <c r="AI76" i="283"/>
  <c r="AF80" i="283"/>
  <c r="AJ80" i="283" s="1"/>
  <c r="AI80" i="283"/>
  <c r="AF54" i="283"/>
  <c r="AJ54" i="283" s="1"/>
  <c r="AI54" i="283"/>
  <c r="AF62" i="283"/>
  <c r="AJ62" i="283" s="1"/>
  <c r="AI62" i="283"/>
  <c r="AF70" i="283"/>
  <c r="AJ70" i="283" s="1"/>
  <c r="AI70" i="283"/>
  <c r="AI34" i="283"/>
  <c r="AF43" i="283"/>
  <c r="AJ43" i="283" s="1"/>
  <c r="AI43" i="283"/>
  <c r="AF45" i="283"/>
  <c r="AJ45" i="283" s="1"/>
  <c r="AI45" i="283"/>
  <c r="AF49" i="283"/>
  <c r="AJ49" i="283" s="1"/>
  <c r="AI49" i="283"/>
  <c r="AF53" i="283"/>
  <c r="AJ53" i="283" s="1"/>
  <c r="AI53" i="283"/>
  <c r="AF57" i="283"/>
  <c r="AJ57" i="283" s="1"/>
  <c r="AI57" i="283"/>
  <c r="AF61" i="283"/>
  <c r="AJ61" i="283" s="1"/>
  <c r="AI61" i="283"/>
  <c r="AF65" i="283"/>
  <c r="AJ65" i="283" s="1"/>
  <c r="AI65" i="283"/>
  <c r="AF69" i="283"/>
  <c r="AJ69" i="283" s="1"/>
  <c r="AI69" i="283"/>
  <c r="AF73" i="283"/>
  <c r="AJ73" i="283" s="1"/>
  <c r="AI73" i="283"/>
  <c r="AF77" i="283"/>
  <c r="AJ77" i="283" s="1"/>
  <c r="AI77" i="283"/>
  <c r="AF46" i="283"/>
  <c r="AJ46" i="283" s="1"/>
  <c r="AI46" i="283"/>
  <c r="AF58" i="283"/>
  <c r="AJ58" i="283" s="1"/>
  <c r="AI58" i="283"/>
  <c r="AI27" i="283"/>
  <c r="AI28" i="283"/>
  <c r="AI39" i="283"/>
  <c r="AI40" i="283"/>
  <c r="AF47" i="283"/>
  <c r="AJ47" i="283" s="1"/>
  <c r="AI47" i="283"/>
  <c r="AF51" i="283"/>
  <c r="AJ51" i="283" s="1"/>
  <c r="AI51" i="283"/>
  <c r="AF55" i="283"/>
  <c r="AJ55" i="283" s="1"/>
  <c r="AI55" i="283"/>
  <c r="AF59" i="283"/>
  <c r="AJ59" i="283" s="1"/>
  <c r="AI59" i="283"/>
  <c r="AF63" i="283"/>
  <c r="AJ63" i="283" s="1"/>
  <c r="AI63" i="283"/>
  <c r="AF67" i="283"/>
  <c r="AJ67" i="283" s="1"/>
  <c r="AI67" i="283"/>
  <c r="AF71" i="283"/>
  <c r="AJ71" i="283" s="1"/>
  <c r="AI71" i="283"/>
  <c r="AF75" i="283"/>
  <c r="AJ75" i="283" s="1"/>
  <c r="AI75" i="283"/>
  <c r="AF79" i="283"/>
  <c r="AJ79" i="283" s="1"/>
  <c r="AI79" i="283"/>
  <c r="AF24" i="282"/>
  <c r="AJ24" i="282" s="1"/>
  <c r="AI24" i="282"/>
  <c r="AF11" i="282"/>
  <c r="AJ11" i="282" s="1"/>
  <c r="AI11" i="282"/>
  <c r="AF12" i="282"/>
  <c r="AJ12" i="282" s="1"/>
  <c r="AI12" i="282"/>
  <c r="AF21" i="282"/>
  <c r="AJ21" i="282" s="1"/>
  <c r="AI21" i="282"/>
  <c r="AF35" i="282"/>
  <c r="AJ35" i="282" s="1"/>
  <c r="AI35" i="282"/>
  <c r="AI49" i="282"/>
  <c r="AF49" i="282"/>
  <c r="AJ49" i="282" s="1"/>
  <c r="AF53" i="282"/>
  <c r="AJ53" i="282" s="1"/>
  <c r="AI53" i="282"/>
  <c r="AF57" i="282"/>
  <c r="AJ57" i="282" s="1"/>
  <c r="AI57" i="282"/>
  <c r="AF63" i="282"/>
  <c r="AJ63" i="282" s="1"/>
  <c r="AI63" i="282"/>
  <c r="AF10" i="282"/>
  <c r="AJ10" i="282" s="1"/>
  <c r="AI10" i="282"/>
  <c r="AF14" i="282"/>
  <c r="AJ14" i="282" s="1"/>
  <c r="AI14" i="282"/>
  <c r="AI25" i="282"/>
  <c r="AF25" i="282"/>
  <c r="AJ25" i="282" s="1"/>
  <c r="AF20" i="282"/>
  <c r="AJ20" i="282" s="1"/>
  <c r="AI20" i="282"/>
  <c r="AF9" i="282"/>
  <c r="AJ9" i="282" s="1"/>
  <c r="AI9" i="282"/>
  <c r="AF13" i="282"/>
  <c r="AJ13" i="282" s="1"/>
  <c r="AI13" i="282"/>
  <c r="AF22" i="282"/>
  <c r="AJ22" i="282" s="1"/>
  <c r="AI22" i="282"/>
  <c r="AF23" i="282"/>
  <c r="AJ23" i="282" s="1"/>
  <c r="AI23" i="282"/>
  <c r="AF27" i="282"/>
  <c r="AJ27" i="282" s="1"/>
  <c r="AI27" i="282"/>
  <c r="AF28" i="282"/>
  <c r="AJ28" i="282" s="1"/>
  <c r="AI28" i="282"/>
  <c r="AI33" i="282"/>
  <c r="AF33" i="282"/>
  <c r="AJ33" i="282" s="1"/>
  <c r="AF36" i="282"/>
  <c r="AJ36" i="282" s="1"/>
  <c r="AI36" i="282"/>
  <c r="AI41" i="282"/>
  <c r="AF41" i="282"/>
  <c r="AJ41" i="282" s="1"/>
  <c r="AF45" i="282"/>
  <c r="AJ45" i="282" s="1"/>
  <c r="AI45" i="282"/>
  <c r="AF46" i="282"/>
  <c r="AJ46" i="282" s="1"/>
  <c r="AI46" i="282"/>
  <c r="AF50" i="282"/>
  <c r="AJ50" i="282" s="1"/>
  <c r="AI50" i="282"/>
  <c r="AF54" i="282"/>
  <c r="AJ54" i="282" s="1"/>
  <c r="AI54" i="282"/>
  <c r="AF17" i="282"/>
  <c r="AJ17" i="282" s="1"/>
  <c r="AI17" i="282"/>
  <c r="AF29" i="282"/>
  <c r="AJ29" i="282" s="1"/>
  <c r="AI29" i="282"/>
  <c r="AF30" i="282"/>
  <c r="AJ30" i="282" s="1"/>
  <c r="AI30" i="282"/>
  <c r="AF34" i="282"/>
  <c r="AJ34" i="282" s="1"/>
  <c r="AI34" i="282"/>
  <c r="AF37" i="282"/>
  <c r="AJ37" i="282" s="1"/>
  <c r="AI37" i="282"/>
  <c r="AF38" i="282"/>
  <c r="AJ38" i="282" s="1"/>
  <c r="AI38" i="282"/>
  <c r="AF42" i="282"/>
  <c r="AF43" i="282"/>
  <c r="AJ43" i="282" s="1"/>
  <c r="AI43" i="282"/>
  <c r="AI47" i="282"/>
  <c r="AF47" i="282"/>
  <c r="AJ47" i="282" s="1"/>
  <c r="AF48" i="282"/>
  <c r="AJ48" i="282" s="1"/>
  <c r="AI48" i="282"/>
  <c r="AF51" i="282"/>
  <c r="AJ51" i="282" s="1"/>
  <c r="AI51" i="282"/>
  <c r="AF55" i="282"/>
  <c r="AJ55" i="282" s="1"/>
  <c r="AI55" i="282"/>
  <c r="AF59" i="282"/>
  <c r="AJ59" i="282" s="1"/>
  <c r="AI59" i="282"/>
  <c r="AF18" i="282"/>
  <c r="AJ18" i="282" s="1"/>
  <c r="AI18" i="282"/>
  <c r="AF19" i="282"/>
  <c r="AJ19" i="282" s="1"/>
  <c r="AI19" i="282"/>
  <c r="AF26" i="282"/>
  <c r="AJ26" i="282" s="1"/>
  <c r="AI26" i="282"/>
  <c r="AI31" i="282"/>
  <c r="AF31" i="282"/>
  <c r="AJ31" i="282" s="1"/>
  <c r="AF32" i="282"/>
  <c r="AJ32" i="282" s="1"/>
  <c r="AI32" i="282"/>
  <c r="AI39" i="282"/>
  <c r="AF39" i="282"/>
  <c r="AJ39" i="282" s="1"/>
  <c r="AF40" i="282"/>
  <c r="AJ40" i="282" s="1"/>
  <c r="AI40" i="282"/>
  <c r="AF44" i="282"/>
  <c r="AJ44" i="282" s="1"/>
  <c r="AI44" i="282"/>
  <c r="AF52" i="282"/>
  <c r="AJ52" i="282" s="1"/>
  <c r="AI52" i="282"/>
  <c r="AF61" i="282"/>
  <c r="AJ61" i="282" s="1"/>
  <c r="AI61" i="282"/>
  <c r="AF64" i="282"/>
  <c r="AJ64" i="282" s="1"/>
  <c r="AI64" i="282"/>
  <c r="AF71" i="282"/>
  <c r="AJ71" i="282" s="1"/>
  <c r="AI71" i="282"/>
  <c r="AF72" i="282"/>
  <c r="AJ72" i="282" s="1"/>
  <c r="AI72" i="282"/>
  <c r="AF77" i="282"/>
  <c r="AJ77" i="282" s="1"/>
  <c r="AI77" i="282"/>
  <c r="AF78" i="282"/>
  <c r="AJ78" i="282" s="1"/>
  <c r="AI78" i="282"/>
  <c r="AF81" i="282"/>
  <c r="AJ81" i="282" s="1"/>
  <c r="AI81" i="282"/>
  <c r="AF62" i="282"/>
  <c r="AJ62" i="282" s="1"/>
  <c r="AI62" i="282"/>
  <c r="AF65" i="282"/>
  <c r="AJ65" i="282" s="1"/>
  <c r="AI65" i="282"/>
  <c r="AF66" i="282"/>
  <c r="AJ66" i="282" s="1"/>
  <c r="AI66" i="282"/>
  <c r="AF73" i="282"/>
  <c r="AJ73" i="282" s="1"/>
  <c r="AI73" i="282"/>
  <c r="AF74" i="282"/>
  <c r="AJ74" i="282" s="1"/>
  <c r="AI74" i="282"/>
  <c r="AF60" i="282"/>
  <c r="AJ60" i="282" s="1"/>
  <c r="AI60" i="282"/>
  <c r="AF67" i="282"/>
  <c r="AJ67" i="282" s="1"/>
  <c r="AI67" i="282"/>
  <c r="AF68" i="282"/>
  <c r="AJ68" i="282" s="1"/>
  <c r="AI68" i="282"/>
  <c r="AF75" i="282"/>
  <c r="AJ75" i="282" s="1"/>
  <c r="AI75" i="282"/>
  <c r="AF76" i="282"/>
  <c r="AJ76" i="282" s="1"/>
  <c r="AI76" i="282"/>
  <c r="AF79" i="282"/>
  <c r="AJ79" i="282" s="1"/>
  <c r="AI79" i="282"/>
  <c r="AF80" i="282"/>
  <c r="AJ80" i="282" s="1"/>
  <c r="AI80" i="282"/>
  <c r="AF56" i="282"/>
  <c r="AJ56" i="282" s="1"/>
  <c r="AI56" i="282"/>
  <c r="AF58" i="282"/>
  <c r="AJ58" i="282" s="1"/>
  <c r="AI58" i="282"/>
  <c r="AF69" i="282"/>
  <c r="AJ69" i="282" s="1"/>
  <c r="AI69" i="282"/>
  <c r="AF70" i="282"/>
  <c r="AJ70" i="282" s="1"/>
  <c r="AI70" i="282"/>
  <c r="AD47" i="281"/>
  <c r="U47" i="281"/>
  <c r="T47" i="281"/>
  <c r="AG47" i="281" s="1"/>
  <c r="AH47" i="281" s="1"/>
  <c r="S47" i="281"/>
  <c r="AE47" i="281" s="1"/>
  <c r="AD46" i="281"/>
  <c r="U46" i="281"/>
  <c r="T46" i="281"/>
  <c r="AG46" i="281" s="1"/>
  <c r="AH46" i="281" s="1"/>
  <c r="S46" i="281"/>
  <c r="AE46" i="281" s="1"/>
  <c r="AD45" i="281"/>
  <c r="U45" i="281"/>
  <c r="T45" i="281"/>
  <c r="AG45" i="281" s="1"/>
  <c r="AH45" i="281" s="1"/>
  <c r="S45" i="281"/>
  <c r="AE45" i="281" s="1"/>
  <c r="AD44" i="281"/>
  <c r="U44" i="281"/>
  <c r="T44" i="281"/>
  <c r="AG44" i="281" s="1"/>
  <c r="AH44" i="281" s="1"/>
  <c r="S44" i="281"/>
  <c r="AE44" i="281" s="1"/>
  <c r="AD43" i="281"/>
  <c r="U43" i="281"/>
  <c r="T43" i="281"/>
  <c r="AG43" i="281" s="1"/>
  <c r="AH43" i="281" s="1"/>
  <c r="S43" i="281"/>
  <c r="AE43" i="281" s="1"/>
  <c r="AD42" i="281"/>
  <c r="U42" i="281"/>
  <c r="T42" i="281"/>
  <c r="AG42" i="281" s="1"/>
  <c r="AH42" i="281" s="1"/>
  <c r="S42" i="281"/>
  <c r="AE42" i="281" s="1"/>
  <c r="AD41" i="281"/>
  <c r="U41" i="281"/>
  <c r="T41" i="281"/>
  <c r="AG41" i="281" s="1"/>
  <c r="AH41" i="281" s="1"/>
  <c r="S41" i="281"/>
  <c r="AE41" i="281" s="1"/>
  <c r="AD40" i="281"/>
  <c r="U40" i="281"/>
  <c r="T40" i="281"/>
  <c r="AG40" i="281" s="1"/>
  <c r="AH40" i="281" s="1"/>
  <c r="S40" i="281"/>
  <c r="AE40" i="281" s="1"/>
  <c r="AD39" i="281"/>
  <c r="U39" i="281"/>
  <c r="T39" i="281"/>
  <c r="AG39" i="281" s="1"/>
  <c r="AH39" i="281" s="1"/>
  <c r="S39" i="281"/>
  <c r="AE39" i="281" s="1"/>
  <c r="AD38" i="281"/>
  <c r="U38" i="281"/>
  <c r="T38" i="281"/>
  <c r="AG38" i="281" s="1"/>
  <c r="AH38" i="281" s="1"/>
  <c r="S38" i="281"/>
  <c r="AE38" i="281" s="1"/>
  <c r="AD37" i="281"/>
  <c r="U37" i="281"/>
  <c r="T37" i="281"/>
  <c r="AG37" i="281" s="1"/>
  <c r="AH37" i="281" s="1"/>
  <c r="S37" i="281"/>
  <c r="AE37" i="281" s="1"/>
  <c r="AD36" i="281"/>
  <c r="U36" i="281"/>
  <c r="T36" i="281"/>
  <c r="AG36" i="281" s="1"/>
  <c r="AH36" i="281" s="1"/>
  <c r="S36" i="281"/>
  <c r="AE36" i="281" s="1"/>
  <c r="AD35" i="281"/>
  <c r="U35" i="281"/>
  <c r="T35" i="281"/>
  <c r="AG35" i="281" s="1"/>
  <c r="AH35" i="281" s="1"/>
  <c r="S35" i="281"/>
  <c r="AE35" i="281" s="1"/>
  <c r="AD34" i="281"/>
  <c r="U34" i="281"/>
  <c r="T34" i="281"/>
  <c r="AG34" i="281" s="1"/>
  <c r="AH34" i="281" s="1"/>
  <c r="S34" i="281"/>
  <c r="AE34" i="281" s="1"/>
  <c r="AD33" i="281"/>
  <c r="U33" i="281"/>
  <c r="T33" i="281"/>
  <c r="AG33" i="281" s="1"/>
  <c r="AH33" i="281" s="1"/>
  <c r="S33" i="281"/>
  <c r="AE33" i="281" s="1"/>
  <c r="AD32" i="281"/>
  <c r="U32" i="281"/>
  <c r="T32" i="281"/>
  <c r="AG32" i="281" s="1"/>
  <c r="AH32" i="281" s="1"/>
  <c r="S32" i="281"/>
  <c r="AE32" i="281" s="1"/>
  <c r="AD31" i="281"/>
  <c r="U31" i="281"/>
  <c r="T31" i="281"/>
  <c r="AG31" i="281" s="1"/>
  <c r="AH31" i="281" s="1"/>
  <c r="S31" i="281"/>
  <c r="AE31" i="281" s="1"/>
  <c r="AD30" i="281"/>
  <c r="U30" i="281"/>
  <c r="T30" i="281"/>
  <c r="AG30" i="281" s="1"/>
  <c r="AH30" i="281" s="1"/>
  <c r="S30" i="281"/>
  <c r="AE30" i="281" s="1"/>
  <c r="AD29" i="281"/>
  <c r="U29" i="281"/>
  <c r="T29" i="281"/>
  <c r="AG29" i="281" s="1"/>
  <c r="AH29" i="281" s="1"/>
  <c r="S29" i="281"/>
  <c r="AE29" i="281" s="1"/>
  <c r="AD28" i="281"/>
  <c r="U28" i="281"/>
  <c r="T28" i="281"/>
  <c r="AG28" i="281" s="1"/>
  <c r="AH28" i="281" s="1"/>
  <c r="S28" i="281"/>
  <c r="AE28" i="281" s="1"/>
  <c r="AD27" i="281"/>
  <c r="T27" i="281"/>
  <c r="AG27" i="281" s="1"/>
  <c r="S27" i="281"/>
  <c r="AE27" i="281" s="1"/>
  <c r="AD26" i="281"/>
  <c r="T26" i="281"/>
  <c r="AG26" i="281" s="1"/>
  <c r="S26" i="281"/>
  <c r="AE26" i="281" s="1"/>
  <c r="AD25" i="281"/>
  <c r="U25" i="281"/>
  <c r="T25" i="281"/>
  <c r="S25" i="281"/>
  <c r="AE25" i="281" s="1"/>
  <c r="AD24" i="281"/>
  <c r="T24" i="281"/>
  <c r="AG24" i="281" s="1"/>
  <c r="S24" i="281"/>
  <c r="AE24" i="281" s="1"/>
  <c r="AD23" i="281"/>
  <c r="U23" i="281"/>
  <c r="T23" i="281"/>
  <c r="AG23" i="281" s="1"/>
  <c r="AH23" i="281" s="1"/>
  <c r="S23" i="281"/>
  <c r="AD22" i="281"/>
  <c r="T22" i="281"/>
  <c r="AG22" i="281" s="1"/>
  <c r="S22" i="281"/>
  <c r="AE22" i="281" s="1"/>
  <c r="AD21" i="281"/>
  <c r="T21" i="281"/>
  <c r="AG21" i="281" s="1"/>
  <c r="S21" i="281"/>
  <c r="AE21" i="281" s="1"/>
  <c r="AD20" i="281"/>
  <c r="T20" i="281"/>
  <c r="AG20" i="281" s="1"/>
  <c r="S20" i="281"/>
  <c r="AE20" i="281" s="1"/>
  <c r="AD19" i="281"/>
  <c r="T19" i="281"/>
  <c r="AG19" i="281" s="1"/>
  <c r="S19" i="281"/>
  <c r="AE19" i="281" s="1"/>
  <c r="AD18" i="281"/>
  <c r="U18" i="281"/>
  <c r="T18" i="281"/>
  <c r="AG18" i="281" s="1"/>
  <c r="AH18" i="281" s="1"/>
  <c r="S18" i="281"/>
  <c r="AD17" i="281"/>
  <c r="T17" i="281"/>
  <c r="AG17" i="281" s="1"/>
  <c r="S17" i="281"/>
  <c r="AE17" i="281" s="1"/>
  <c r="AD16" i="281"/>
  <c r="T16" i="281"/>
  <c r="AG16" i="281" s="1"/>
  <c r="S16" i="281"/>
  <c r="AE16" i="281" s="1"/>
  <c r="AD15" i="281"/>
  <c r="T15" i="281"/>
  <c r="AG15" i="281" s="1"/>
  <c r="S15" i="281"/>
  <c r="AE15" i="281" s="1"/>
  <c r="AD14" i="281"/>
  <c r="T14" i="281"/>
  <c r="AG14" i="281" s="1"/>
  <c r="S14" i="281"/>
  <c r="AE14" i="281" s="1"/>
  <c r="AD13" i="281"/>
  <c r="U13" i="281"/>
  <c r="T13" i="281"/>
  <c r="AG13" i="281" s="1"/>
  <c r="AH13" i="281" s="1"/>
  <c r="S13" i="281"/>
  <c r="AD12" i="281"/>
  <c r="T12" i="281"/>
  <c r="AG12" i="281" s="1"/>
  <c r="S12" i="281"/>
  <c r="AE12" i="281" s="1"/>
  <c r="AD11" i="281"/>
  <c r="T11" i="281"/>
  <c r="AG11" i="281" s="1"/>
  <c r="S11" i="281"/>
  <c r="AE11" i="281" s="1"/>
  <c r="AD10" i="281"/>
  <c r="T10" i="281"/>
  <c r="AG10" i="281" s="1"/>
  <c r="S10" i="281"/>
  <c r="AE10" i="281" s="1"/>
  <c r="AD9" i="281"/>
  <c r="U9" i="281"/>
  <c r="T9" i="281"/>
  <c r="AG9" i="281" s="1"/>
  <c r="AH9" i="281" s="1"/>
  <c r="S9" i="281"/>
  <c r="AD35" i="280"/>
  <c r="U35" i="280"/>
  <c r="T35" i="280"/>
  <c r="AG35" i="280" s="1"/>
  <c r="AH35" i="280" s="1"/>
  <c r="S35" i="280"/>
  <c r="AE35" i="280" s="1"/>
  <c r="AD34" i="280"/>
  <c r="U34" i="280"/>
  <c r="T34" i="280"/>
  <c r="AG34" i="280" s="1"/>
  <c r="AH34" i="280" s="1"/>
  <c r="S34" i="280"/>
  <c r="AE34" i="280" s="1"/>
  <c r="AD33" i="280"/>
  <c r="U33" i="280"/>
  <c r="T33" i="280"/>
  <c r="AG33" i="280" s="1"/>
  <c r="AH33" i="280" s="1"/>
  <c r="S33" i="280"/>
  <c r="AE33" i="280" s="1"/>
  <c r="AD32" i="280"/>
  <c r="U32" i="280"/>
  <c r="T32" i="280"/>
  <c r="AG32" i="280" s="1"/>
  <c r="AH32" i="280" s="1"/>
  <c r="S32" i="280"/>
  <c r="AE32" i="280" s="1"/>
  <c r="AD31" i="280"/>
  <c r="U31" i="280"/>
  <c r="T31" i="280"/>
  <c r="AG31" i="280" s="1"/>
  <c r="AH31" i="280" s="1"/>
  <c r="S31" i="280"/>
  <c r="AE31" i="280" s="1"/>
  <c r="AD30" i="280"/>
  <c r="U30" i="280"/>
  <c r="T30" i="280"/>
  <c r="AG30" i="280" s="1"/>
  <c r="AH30" i="280" s="1"/>
  <c r="S30" i="280"/>
  <c r="AE30" i="280" s="1"/>
  <c r="AD29" i="280"/>
  <c r="U29" i="280"/>
  <c r="T29" i="280"/>
  <c r="AG29" i="280" s="1"/>
  <c r="AH29" i="280" s="1"/>
  <c r="S29" i="280"/>
  <c r="AE29" i="280" s="1"/>
  <c r="AD28" i="280"/>
  <c r="U28" i="280"/>
  <c r="T28" i="280"/>
  <c r="AG28" i="280" s="1"/>
  <c r="AH28" i="280" s="1"/>
  <c r="S28" i="280"/>
  <c r="AE28" i="280" s="1"/>
  <c r="AD27" i="280"/>
  <c r="U27" i="280"/>
  <c r="T27" i="280"/>
  <c r="AG27" i="280" s="1"/>
  <c r="AH27" i="280" s="1"/>
  <c r="S27" i="280"/>
  <c r="AE27" i="280" s="1"/>
  <c r="AD26" i="280"/>
  <c r="U26" i="280"/>
  <c r="T26" i="280"/>
  <c r="AG26" i="280" s="1"/>
  <c r="AH26" i="280" s="1"/>
  <c r="S26" i="280"/>
  <c r="AE26" i="280" s="1"/>
  <c r="AD25" i="280"/>
  <c r="U25" i="280"/>
  <c r="T25" i="280"/>
  <c r="AG25" i="280" s="1"/>
  <c r="AH25" i="280" s="1"/>
  <c r="S25" i="280"/>
  <c r="AE25" i="280" s="1"/>
  <c r="AD24" i="280"/>
  <c r="U24" i="280"/>
  <c r="T24" i="280"/>
  <c r="AG24" i="280" s="1"/>
  <c r="AH24" i="280" s="1"/>
  <c r="S24" i="280"/>
  <c r="AE24" i="280" s="1"/>
  <c r="AD23" i="280"/>
  <c r="U23" i="280"/>
  <c r="T23" i="280"/>
  <c r="AG23" i="280" s="1"/>
  <c r="AH23" i="280" s="1"/>
  <c r="S23" i="280"/>
  <c r="AE23" i="280" s="1"/>
  <c r="AD22" i="280"/>
  <c r="U22" i="280"/>
  <c r="T22" i="280"/>
  <c r="AG22" i="280" s="1"/>
  <c r="AH22" i="280" s="1"/>
  <c r="S22" i="280"/>
  <c r="AE22" i="280" s="1"/>
  <c r="AD21" i="280"/>
  <c r="U21" i="280"/>
  <c r="T21" i="280"/>
  <c r="AG21" i="280" s="1"/>
  <c r="AH21" i="280" s="1"/>
  <c r="S21" i="280"/>
  <c r="AE21" i="280" s="1"/>
  <c r="AD20" i="280"/>
  <c r="U20" i="280"/>
  <c r="T20" i="280"/>
  <c r="AG20" i="280" s="1"/>
  <c r="AH20" i="280" s="1"/>
  <c r="S20" i="280"/>
  <c r="AE20" i="280" s="1"/>
  <c r="AD19" i="280"/>
  <c r="U19" i="280"/>
  <c r="T19" i="280"/>
  <c r="AG19" i="280" s="1"/>
  <c r="AH19" i="280" s="1"/>
  <c r="S19" i="280"/>
  <c r="AE19" i="280" s="1"/>
  <c r="AD18" i="280"/>
  <c r="U18" i="280"/>
  <c r="T18" i="280"/>
  <c r="AG18" i="280" s="1"/>
  <c r="AH18" i="280" s="1"/>
  <c r="S18" i="280"/>
  <c r="AE18" i="280" s="1"/>
  <c r="AD17" i="280"/>
  <c r="U17" i="280"/>
  <c r="T17" i="280"/>
  <c r="AG17" i="280" s="1"/>
  <c r="AH17" i="280" s="1"/>
  <c r="S17" i="280"/>
  <c r="AE17" i="280" s="1"/>
  <c r="AD16" i="280"/>
  <c r="U16" i="280"/>
  <c r="T16" i="280"/>
  <c r="AG16" i="280" s="1"/>
  <c r="AH16" i="280" s="1"/>
  <c r="S16" i="280"/>
  <c r="AE16" i="280" s="1"/>
  <c r="AD15" i="280"/>
  <c r="U15" i="280"/>
  <c r="T15" i="280"/>
  <c r="AG15" i="280" s="1"/>
  <c r="AH15" i="280" s="1"/>
  <c r="S15" i="280"/>
  <c r="AE15" i="280" s="1"/>
  <c r="AD14" i="280"/>
  <c r="T14" i="280"/>
  <c r="AG14" i="280" s="1"/>
  <c r="S14" i="280"/>
  <c r="AE14" i="280" s="1"/>
  <c r="AD13" i="280"/>
  <c r="U13" i="280"/>
  <c r="T13" i="280"/>
  <c r="AG13" i="280" s="1"/>
  <c r="AH13" i="280" s="1"/>
  <c r="S13" i="280"/>
  <c r="AD12" i="280"/>
  <c r="T12" i="280"/>
  <c r="AG12" i="280" s="1"/>
  <c r="S12" i="280"/>
  <c r="AE12" i="280" s="1"/>
  <c r="AD11" i="280"/>
  <c r="T11" i="280"/>
  <c r="AG11" i="280" s="1"/>
  <c r="S11" i="280"/>
  <c r="AE11" i="280" s="1"/>
  <c r="AD10" i="280"/>
  <c r="T10" i="280"/>
  <c r="AG10" i="280" s="1"/>
  <c r="S10" i="280"/>
  <c r="AE10" i="280" s="1"/>
  <c r="AD9" i="280"/>
  <c r="U9" i="280"/>
  <c r="T9" i="280"/>
  <c r="AG9" i="280" s="1"/>
  <c r="AH9" i="280" s="1"/>
  <c r="S9" i="280"/>
  <c r="AE9" i="280" s="1"/>
  <c r="AD36" i="279"/>
  <c r="U36" i="279"/>
  <c r="T36" i="279"/>
  <c r="AG36" i="279" s="1"/>
  <c r="AH36" i="279" s="1"/>
  <c r="S36" i="279"/>
  <c r="AE36" i="279" s="1"/>
  <c r="AD35" i="279"/>
  <c r="U35" i="279"/>
  <c r="T35" i="279"/>
  <c r="AG35" i="279" s="1"/>
  <c r="AH35" i="279" s="1"/>
  <c r="S35" i="279"/>
  <c r="AE35" i="279" s="1"/>
  <c r="AD34" i="279"/>
  <c r="U34" i="279"/>
  <c r="T34" i="279"/>
  <c r="AG34" i="279" s="1"/>
  <c r="AH34" i="279" s="1"/>
  <c r="S34" i="279"/>
  <c r="AE34" i="279" s="1"/>
  <c r="AD33" i="279"/>
  <c r="U33" i="279"/>
  <c r="T33" i="279"/>
  <c r="AG33" i="279" s="1"/>
  <c r="AH33" i="279" s="1"/>
  <c r="S33" i="279"/>
  <c r="AE33" i="279" s="1"/>
  <c r="AD32" i="279"/>
  <c r="U32" i="279"/>
  <c r="T32" i="279"/>
  <c r="AG32" i="279" s="1"/>
  <c r="AH32" i="279" s="1"/>
  <c r="S32" i="279"/>
  <c r="AE32" i="279" s="1"/>
  <c r="AD31" i="279"/>
  <c r="U31" i="279"/>
  <c r="T31" i="279"/>
  <c r="AG31" i="279" s="1"/>
  <c r="AH31" i="279" s="1"/>
  <c r="S31" i="279"/>
  <c r="AE31" i="279" s="1"/>
  <c r="AD30" i="279"/>
  <c r="U30" i="279"/>
  <c r="T30" i="279"/>
  <c r="AG30" i="279" s="1"/>
  <c r="AH30" i="279" s="1"/>
  <c r="S30" i="279"/>
  <c r="AE30" i="279" s="1"/>
  <c r="AD29" i="279"/>
  <c r="U29" i="279"/>
  <c r="T29" i="279"/>
  <c r="AG29" i="279" s="1"/>
  <c r="AH29" i="279" s="1"/>
  <c r="S29" i="279"/>
  <c r="AE29" i="279" s="1"/>
  <c r="AD28" i="279"/>
  <c r="U28" i="279"/>
  <c r="T28" i="279"/>
  <c r="AG28" i="279" s="1"/>
  <c r="AH28" i="279" s="1"/>
  <c r="S28" i="279"/>
  <c r="AE28" i="279" s="1"/>
  <c r="AD27" i="279"/>
  <c r="U27" i="279"/>
  <c r="T27" i="279"/>
  <c r="AG27" i="279" s="1"/>
  <c r="AH27" i="279" s="1"/>
  <c r="S27" i="279"/>
  <c r="AE27" i="279" s="1"/>
  <c r="AD26" i="279"/>
  <c r="U26" i="279"/>
  <c r="T26" i="279"/>
  <c r="AG26" i="279" s="1"/>
  <c r="AH26" i="279" s="1"/>
  <c r="S26" i="279"/>
  <c r="AE26" i="279" s="1"/>
  <c r="AD25" i="279"/>
  <c r="U25" i="279"/>
  <c r="T25" i="279"/>
  <c r="AG25" i="279" s="1"/>
  <c r="AH25" i="279" s="1"/>
  <c r="S25" i="279"/>
  <c r="AE25" i="279" s="1"/>
  <c r="AD24" i="279"/>
  <c r="U24" i="279"/>
  <c r="T24" i="279"/>
  <c r="AG24" i="279" s="1"/>
  <c r="AH24" i="279" s="1"/>
  <c r="S24" i="279"/>
  <c r="AE24" i="279" s="1"/>
  <c r="AD23" i="279"/>
  <c r="U23" i="279"/>
  <c r="T23" i="279"/>
  <c r="AG23" i="279" s="1"/>
  <c r="AH23" i="279" s="1"/>
  <c r="S23" i="279"/>
  <c r="AE23" i="279" s="1"/>
  <c r="AD22" i="279"/>
  <c r="U22" i="279"/>
  <c r="T22" i="279"/>
  <c r="AG22" i="279" s="1"/>
  <c r="AH22" i="279" s="1"/>
  <c r="S22" i="279"/>
  <c r="AE22" i="279" s="1"/>
  <c r="AD21" i="279"/>
  <c r="U21" i="279"/>
  <c r="T21" i="279"/>
  <c r="AG21" i="279" s="1"/>
  <c r="AH21" i="279" s="1"/>
  <c r="S21" i="279"/>
  <c r="AE21" i="279" s="1"/>
  <c r="AD20" i="279"/>
  <c r="U20" i="279"/>
  <c r="T20" i="279"/>
  <c r="AG20" i="279" s="1"/>
  <c r="AH20" i="279" s="1"/>
  <c r="S20" i="279"/>
  <c r="AE20" i="279" s="1"/>
  <c r="AD19" i="279"/>
  <c r="U19" i="279"/>
  <c r="T19" i="279"/>
  <c r="AG19" i="279" s="1"/>
  <c r="AH19" i="279" s="1"/>
  <c r="S19" i="279"/>
  <c r="AE19" i="279" s="1"/>
  <c r="AD18" i="279"/>
  <c r="U18" i="279"/>
  <c r="T18" i="279"/>
  <c r="AG18" i="279" s="1"/>
  <c r="AH18" i="279" s="1"/>
  <c r="S18" i="279"/>
  <c r="AE18" i="279" s="1"/>
  <c r="AD17" i="279"/>
  <c r="U17" i="279"/>
  <c r="T17" i="279"/>
  <c r="AG17" i="279" s="1"/>
  <c r="AH17" i="279" s="1"/>
  <c r="S17" i="279"/>
  <c r="AE17" i="279" s="1"/>
  <c r="AD16" i="279"/>
  <c r="U16" i="279"/>
  <c r="T16" i="279"/>
  <c r="AG16" i="279" s="1"/>
  <c r="AH16" i="279" s="1"/>
  <c r="S16" i="279"/>
  <c r="AE16" i="279" s="1"/>
  <c r="AD15" i="279"/>
  <c r="U15" i="279"/>
  <c r="T15" i="279"/>
  <c r="AG15" i="279" s="1"/>
  <c r="AH15" i="279" s="1"/>
  <c r="S15" i="279"/>
  <c r="AD14" i="279"/>
  <c r="U14" i="279"/>
  <c r="T14" i="279"/>
  <c r="AG14" i="279" s="1"/>
  <c r="AH14" i="279" s="1"/>
  <c r="S14" i="279"/>
  <c r="AE14" i="279" s="1"/>
  <c r="AD13" i="279"/>
  <c r="U13" i="279"/>
  <c r="T13" i="279"/>
  <c r="AG13" i="279" s="1"/>
  <c r="AH13" i="279" s="1"/>
  <c r="S13" i="279"/>
  <c r="AE13" i="279" s="1"/>
  <c r="AD12" i="279"/>
  <c r="U12" i="279"/>
  <c r="T12" i="279"/>
  <c r="AG12" i="279" s="1"/>
  <c r="AH12" i="279" s="1"/>
  <c r="S12" i="279"/>
  <c r="AE12" i="279" s="1"/>
  <c r="AD11" i="279"/>
  <c r="U11" i="279"/>
  <c r="T11" i="279"/>
  <c r="AG11" i="279" s="1"/>
  <c r="AH11" i="279" s="1"/>
  <c r="S11" i="279"/>
  <c r="AD10" i="279"/>
  <c r="U10" i="279"/>
  <c r="T10" i="279"/>
  <c r="AG10" i="279" s="1"/>
  <c r="AH10" i="279" s="1"/>
  <c r="S10" i="279"/>
  <c r="AE10" i="279" s="1"/>
  <c r="AD9" i="279"/>
  <c r="U9" i="279"/>
  <c r="T9" i="279"/>
  <c r="AG9" i="279" s="1"/>
  <c r="AH9" i="279" s="1"/>
  <c r="S9" i="279"/>
  <c r="AE9" i="279" s="1"/>
  <c r="AD88" i="277"/>
  <c r="U88" i="277"/>
  <c r="T88" i="277"/>
  <c r="AG88" i="277" s="1"/>
  <c r="AH88" i="277" s="1"/>
  <c r="S88" i="277"/>
  <c r="AE88" i="277" s="1"/>
  <c r="AD87" i="277"/>
  <c r="U87" i="277"/>
  <c r="T87" i="277"/>
  <c r="AG87" i="277" s="1"/>
  <c r="AH87" i="277" s="1"/>
  <c r="S87" i="277"/>
  <c r="AE87" i="277" s="1"/>
  <c r="AD86" i="277"/>
  <c r="U86" i="277"/>
  <c r="T86" i="277"/>
  <c r="AG86" i="277" s="1"/>
  <c r="AH86" i="277" s="1"/>
  <c r="S86" i="277"/>
  <c r="AE86" i="277" s="1"/>
  <c r="AD85" i="277"/>
  <c r="U85" i="277"/>
  <c r="T85" i="277"/>
  <c r="AG85" i="277" s="1"/>
  <c r="AH85" i="277" s="1"/>
  <c r="S85" i="277"/>
  <c r="AE85" i="277" s="1"/>
  <c r="AD84" i="277"/>
  <c r="U84" i="277"/>
  <c r="T84" i="277"/>
  <c r="AG84" i="277" s="1"/>
  <c r="AH84" i="277" s="1"/>
  <c r="S84" i="277"/>
  <c r="AE84" i="277" s="1"/>
  <c r="AD83" i="277"/>
  <c r="U83" i="277"/>
  <c r="T83" i="277"/>
  <c r="AG83" i="277" s="1"/>
  <c r="AH83" i="277" s="1"/>
  <c r="S83" i="277"/>
  <c r="AE83" i="277" s="1"/>
  <c r="AD82" i="277"/>
  <c r="U82" i="277"/>
  <c r="T82" i="277"/>
  <c r="AG82" i="277" s="1"/>
  <c r="AH82" i="277" s="1"/>
  <c r="S82" i="277"/>
  <c r="AE82" i="277" s="1"/>
  <c r="AD81" i="277"/>
  <c r="U81" i="277"/>
  <c r="T81" i="277"/>
  <c r="AG81" i="277" s="1"/>
  <c r="AH81" i="277" s="1"/>
  <c r="S81" i="277"/>
  <c r="AE81" i="277" s="1"/>
  <c r="AD80" i="277"/>
  <c r="U80" i="277"/>
  <c r="T80" i="277"/>
  <c r="AG80" i="277" s="1"/>
  <c r="AH80" i="277" s="1"/>
  <c r="S80" i="277"/>
  <c r="AE80" i="277" s="1"/>
  <c r="AD79" i="277"/>
  <c r="U79" i="277"/>
  <c r="T79" i="277"/>
  <c r="AG79" i="277" s="1"/>
  <c r="AH79" i="277" s="1"/>
  <c r="S79" i="277"/>
  <c r="AE79" i="277" s="1"/>
  <c r="AD78" i="277"/>
  <c r="U78" i="277"/>
  <c r="T78" i="277"/>
  <c r="AG78" i="277" s="1"/>
  <c r="AH78" i="277" s="1"/>
  <c r="S78" i="277"/>
  <c r="AE78" i="277" s="1"/>
  <c r="AD77" i="277"/>
  <c r="U77" i="277"/>
  <c r="T77" i="277"/>
  <c r="AG77" i="277" s="1"/>
  <c r="AH77" i="277" s="1"/>
  <c r="S77" i="277"/>
  <c r="AE77" i="277" s="1"/>
  <c r="AD76" i="277"/>
  <c r="U76" i="277"/>
  <c r="T76" i="277"/>
  <c r="AG76" i="277" s="1"/>
  <c r="AH76" i="277" s="1"/>
  <c r="S76" i="277"/>
  <c r="AE76" i="277" s="1"/>
  <c r="AD75" i="277"/>
  <c r="U75" i="277"/>
  <c r="T75" i="277"/>
  <c r="AG75" i="277" s="1"/>
  <c r="AH75" i="277" s="1"/>
  <c r="S75" i="277"/>
  <c r="AE75" i="277" s="1"/>
  <c r="AD74" i="277"/>
  <c r="U74" i="277"/>
  <c r="T74" i="277"/>
  <c r="AG74" i="277" s="1"/>
  <c r="AH74" i="277" s="1"/>
  <c r="S74" i="277"/>
  <c r="AE74" i="277" s="1"/>
  <c r="AD73" i="277"/>
  <c r="U73" i="277"/>
  <c r="T73" i="277"/>
  <c r="AG73" i="277" s="1"/>
  <c r="AH73" i="277" s="1"/>
  <c r="S73" i="277"/>
  <c r="AE73" i="277" s="1"/>
  <c r="AD72" i="277"/>
  <c r="U72" i="277"/>
  <c r="T72" i="277"/>
  <c r="AG72" i="277" s="1"/>
  <c r="AH72" i="277" s="1"/>
  <c r="S72" i="277"/>
  <c r="AE72" i="277" s="1"/>
  <c r="AD71" i="277"/>
  <c r="U71" i="277"/>
  <c r="T71" i="277"/>
  <c r="AG71" i="277" s="1"/>
  <c r="AH71" i="277" s="1"/>
  <c r="S71" i="277"/>
  <c r="AE71" i="277" s="1"/>
  <c r="AD70" i="277"/>
  <c r="U70" i="277"/>
  <c r="T70" i="277"/>
  <c r="AG70" i="277" s="1"/>
  <c r="AH70" i="277" s="1"/>
  <c r="S70" i="277"/>
  <c r="AE70" i="277" s="1"/>
  <c r="AD69" i="277"/>
  <c r="U69" i="277"/>
  <c r="T69" i="277"/>
  <c r="AG69" i="277" s="1"/>
  <c r="AH69" i="277" s="1"/>
  <c r="S69" i="277"/>
  <c r="AE69" i="277" s="1"/>
  <c r="AD68" i="277"/>
  <c r="U68" i="277"/>
  <c r="T68" i="277"/>
  <c r="AG68" i="277" s="1"/>
  <c r="AH68" i="277" s="1"/>
  <c r="S68" i="277"/>
  <c r="AE68" i="277" s="1"/>
  <c r="AD67" i="277"/>
  <c r="U67" i="277"/>
  <c r="T67" i="277"/>
  <c r="AG67" i="277" s="1"/>
  <c r="AH67" i="277" s="1"/>
  <c r="S67" i="277"/>
  <c r="AE67" i="277" s="1"/>
  <c r="AD66" i="277"/>
  <c r="U66" i="277"/>
  <c r="T66" i="277"/>
  <c r="AG66" i="277" s="1"/>
  <c r="AH66" i="277" s="1"/>
  <c r="S66" i="277"/>
  <c r="AE66" i="277" s="1"/>
  <c r="AD65" i="277"/>
  <c r="U65" i="277"/>
  <c r="T65" i="277"/>
  <c r="AG65" i="277" s="1"/>
  <c r="AH65" i="277" s="1"/>
  <c r="S65" i="277"/>
  <c r="AE65" i="277" s="1"/>
  <c r="AD64" i="277"/>
  <c r="U64" i="277"/>
  <c r="T64" i="277"/>
  <c r="AG64" i="277" s="1"/>
  <c r="AH64" i="277" s="1"/>
  <c r="S64" i="277"/>
  <c r="AE64" i="277" s="1"/>
  <c r="AD63" i="277"/>
  <c r="U63" i="277"/>
  <c r="T63" i="277"/>
  <c r="AG63" i="277" s="1"/>
  <c r="AH63" i="277" s="1"/>
  <c r="S63" i="277"/>
  <c r="AE63" i="277" s="1"/>
  <c r="AD62" i="277"/>
  <c r="U62" i="277"/>
  <c r="T62" i="277"/>
  <c r="AG62" i="277" s="1"/>
  <c r="AH62" i="277" s="1"/>
  <c r="S62" i="277"/>
  <c r="AE62" i="277" s="1"/>
  <c r="AD61" i="277"/>
  <c r="U61" i="277"/>
  <c r="T61" i="277"/>
  <c r="AG61" i="277" s="1"/>
  <c r="AH61" i="277" s="1"/>
  <c r="S61" i="277"/>
  <c r="AE61" i="277" s="1"/>
  <c r="AD60" i="277"/>
  <c r="U60" i="277"/>
  <c r="T60" i="277"/>
  <c r="AG60" i="277" s="1"/>
  <c r="AH60" i="277" s="1"/>
  <c r="S60" i="277"/>
  <c r="AE60" i="277" s="1"/>
  <c r="AD59" i="277"/>
  <c r="U59" i="277"/>
  <c r="T59" i="277"/>
  <c r="AG59" i="277" s="1"/>
  <c r="AH59" i="277" s="1"/>
  <c r="S59" i="277"/>
  <c r="AE59" i="277" s="1"/>
  <c r="AD58" i="277"/>
  <c r="U58" i="277"/>
  <c r="T58" i="277"/>
  <c r="AG58" i="277" s="1"/>
  <c r="AH58" i="277" s="1"/>
  <c r="S58" i="277"/>
  <c r="AE58" i="277" s="1"/>
  <c r="AD57" i="277"/>
  <c r="U57" i="277"/>
  <c r="T57" i="277"/>
  <c r="AG57" i="277" s="1"/>
  <c r="AH57" i="277" s="1"/>
  <c r="S57" i="277"/>
  <c r="AE57" i="277" s="1"/>
  <c r="AD56" i="277"/>
  <c r="U56" i="277"/>
  <c r="T56" i="277"/>
  <c r="AG56" i="277" s="1"/>
  <c r="AH56" i="277" s="1"/>
  <c r="S56" i="277"/>
  <c r="AE56" i="277" s="1"/>
  <c r="AD55" i="277"/>
  <c r="U55" i="277"/>
  <c r="T55" i="277"/>
  <c r="AG55" i="277" s="1"/>
  <c r="AH55" i="277" s="1"/>
  <c r="S55" i="277"/>
  <c r="AE55" i="277" s="1"/>
  <c r="AD54" i="277"/>
  <c r="U54" i="277"/>
  <c r="T54" i="277"/>
  <c r="AG54" i="277" s="1"/>
  <c r="AH54" i="277" s="1"/>
  <c r="S54" i="277"/>
  <c r="AE54" i="277" s="1"/>
  <c r="AD53" i="277"/>
  <c r="U53" i="277"/>
  <c r="T53" i="277"/>
  <c r="AG53" i="277" s="1"/>
  <c r="AH53" i="277" s="1"/>
  <c r="S53" i="277"/>
  <c r="AE53" i="277" s="1"/>
  <c r="AD52" i="277"/>
  <c r="U52" i="277"/>
  <c r="T52" i="277"/>
  <c r="AG52" i="277" s="1"/>
  <c r="AH52" i="277" s="1"/>
  <c r="S52" i="277"/>
  <c r="AE52" i="277" s="1"/>
  <c r="AD51" i="277"/>
  <c r="U51" i="277"/>
  <c r="T51" i="277"/>
  <c r="AG51" i="277" s="1"/>
  <c r="AH51" i="277" s="1"/>
  <c r="S51" i="277"/>
  <c r="AE51" i="277" s="1"/>
  <c r="AD50" i="277"/>
  <c r="U50" i="277"/>
  <c r="T50" i="277"/>
  <c r="AG50" i="277" s="1"/>
  <c r="AH50" i="277" s="1"/>
  <c r="S50" i="277"/>
  <c r="AE50" i="277" s="1"/>
  <c r="AD49" i="277"/>
  <c r="U49" i="277"/>
  <c r="T49" i="277"/>
  <c r="AG49" i="277" s="1"/>
  <c r="AH49" i="277" s="1"/>
  <c r="S49" i="277"/>
  <c r="AE49" i="277" s="1"/>
  <c r="AD48" i="277"/>
  <c r="U48" i="277"/>
  <c r="T48" i="277"/>
  <c r="AG48" i="277" s="1"/>
  <c r="AH48" i="277" s="1"/>
  <c r="S48" i="277"/>
  <c r="AE48" i="277" s="1"/>
  <c r="AD47" i="277"/>
  <c r="U47" i="277"/>
  <c r="T47" i="277"/>
  <c r="AG47" i="277" s="1"/>
  <c r="AH47" i="277" s="1"/>
  <c r="S47" i="277"/>
  <c r="AE47" i="277" s="1"/>
  <c r="AD46" i="277"/>
  <c r="U46" i="277"/>
  <c r="T46" i="277"/>
  <c r="AG46" i="277" s="1"/>
  <c r="AH46" i="277" s="1"/>
  <c r="S46" i="277"/>
  <c r="AE46" i="277" s="1"/>
  <c r="AD45" i="277"/>
  <c r="U45" i="277"/>
  <c r="T45" i="277"/>
  <c r="AG45" i="277" s="1"/>
  <c r="AH45" i="277" s="1"/>
  <c r="S45" i="277"/>
  <c r="AE45" i="277" s="1"/>
  <c r="AD44" i="277"/>
  <c r="U44" i="277"/>
  <c r="T44" i="277"/>
  <c r="AG44" i="277" s="1"/>
  <c r="AH44" i="277" s="1"/>
  <c r="S44" i="277"/>
  <c r="AE44" i="277" s="1"/>
  <c r="AD43" i="277"/>
  <c r="U43" i="277"/>
  <c r="T43" i="277"/>
  <c r="AG43" i="277" s="1"/>
  <c r="AH43" i="277" s="1"/>
  <c r="S43" i="277"/>
  <c r="AE43" i="277" s="1"/>
  <c r="AD42" i="277"/>
  <c r="U42" i="277"/>
  <c r="T42" i="277"/>
  <c r="AG42" i="277" s="1"/>
  <c r="AH42" i="277" s="1"/>
  <c r="S42" i="277"/>
  <c r="AE42" i="277" s="1"/>
  <c r="AD41" i="277"/>
  <c r="U41" i="277"/>
  <c r="T41" i="277"/>
  <c r="AG41" i="277" s="1"/>
  <c r="AH41" i="277" s="1"/>
  <c r="S41" i="277"/>
  <c r="AE41" i="277" s="1"/>
  <c r="AD40" i="277"/>
  <c r="U40" i="277"/>
  <c r="T40" i="277"/>
  <c r="AG40" i="277" s="1"/>
  <c r="AH40" i="277" s="1"/>
  <c r="S40" i="277"/>
  <c r="AE40" i="277" s="1"/>
  <c r="AD39" i="277"/>
  <c r="U39" i="277"/>
  <c r="T39" i="277"/>
  <c r="AG39" i="277" s="1"/>
  <c r="AH39" i="277" s="1"/>
  <c r="S39" i="277"/>
  <c r="AE39" i="277" s="1"/>
  <c r="AD38" i="277"/>
  <c r="U38" i="277"/>
  <c r="T38" i="277"/>
  <c r="AG38" i="277" s="1"/>
  <c r="AH38" i="277" s="1"/>
  <c r="S38" i="277"/>
  <c r="AE38" i="277" s="1"/>
  <c r="AD37" i="277"/>
  <c r="U37" i="277"/>
  <c r="T37" i="277"/>
  <c r="AG37" i="277" s="1"/>
  <c r="AH37" i="277" s="1"/>
  <c r="S37" i="277"/>
  <c r="AE37" i="277" s="1"/>
  <c r="AD36" i="277"/>
  <c r="U36" i="277"/>
  <c r="T36" i="277"/>
  <c r="AG36" i="277" s="1"/>
  <c r="AH36" i="277" s="1"/>
  <c r="S36" i="277"/>
  <c r="AE36" i="277" s="1"/>
  <c r="AD35" i="277"/>
  <c r="U35" i="277"/>
  <c r="T35" i="277"/>
  <c r="AG35" i="277" s="1"/>
  <c r="AH35" i="277" s="1"/>
  <c r="S35" i="277"/>
  <c r="AE35" i="277" s="1"/>
  <c r="AD34" i="277"/>
  <c r="U34" i="277"/>
  <c r="T34" i="277"/>
  <c r="AG34" i="277" s="1"/>
  <c r="AH34" i="277" s="1"/>
  <c r="S34" i="277"/>
  <c r="AE34" i="277" s="1"/>
  <c r="AD33" i="277"/>
  <c r="U33" i="277"/>
  <c r="T33" i="277"/>
  <c r="AG33" i="277" s="1"/>
  <c r="AH33" i="277" s="1"/>
  <c r="S33" i="277"/>
  <c r="AE33" i="277" s="1"/>
  <c r="AD32" i="277"/>
  <c r="U32" i="277"/>
  <c r="T32" i="277"/>
  <c r="AG32" i="277" s="1"/>
  <c r="AH32" i="277" s="1"/>
  <c r="S32" i="277"/>
  <c r="AE32" i="277" s="1"/>
  <c r="AD31" i="277"/>
  <c r="U31" i="277"/>
  <c r="T31" i="277"/>
  <c r="AG31" i="277" s="1"/>
  <c r="AH31" i="277" s="1"/>
  <c r="S31" i="277"/>
  <c r="AE31" i="277" s="1"/>
  <c r="AD30" i="277"/>
  <c r="U30" i="277"/>
  <c r="T30" i="277"/>
  <c r="AG30" i="277" s="1"/>
  <c r="AH30" i="277" s="1"/>
  <c r="S30" i="277"/>
  <c r="AE30" i="277" s="1"/>
  <c r="AD29" i="277"/>
  <c r="U29" i="277"/>
  <c r="T29" i="277"/>
  <c r="AG29" i="277" s="1"/>
  <c r="AH29" i="277" s="1"/>
  <c r="S29" i="277"/>
  <c r="AE29" i="277" s="1"/>
  <c r="AD28" i="277"/>
  <c r="U28" i="277"/>
  <c r="T28" i="277"/>
  <c r="AG28" i="277" s="1"/>
  <c r="AH28" i="277" s="1"/>
  <c r="S28" i="277"/>
  <c r="AE28" i="277" s="1"/>
  <c r="AD27" i="277"/>
  <c r="U27" i="277"/>
  <c r="T27" i="277"/>
  <c r="AG27" i="277" s="1"/>
  <c r="AH27" i="277" s="1"/>
  <c r="S27" i="277"/>
  <c r="AE27" i="277" s="1"/>
  <c r="AD26" i="277"/>
  <c r="U26" i="277"/>
  <c r="T26" i="277"/>
  <c r="AG26" i="277" s="1"/>
  <c r="AH26" i="277" s="1"/>
  <c r="S26" i="277"/>
  <c r="AE26" i="277" s="1"/>
  <c r="AD25" i="277"/>
  <c r="U25" i="277"/>
  <c r="T25" i="277"/>
  <c r="AG25" i="277" s="1"/>
  <c r="AH25" i="277" s="1"/>
  <c r="S25" i="277"/>
  <c r="AE25" i="277" s="1"/>
  <c r="AD24" i="277"/>
  <c r="U24" i="277"/>
  <c r="T24" i="277"/>
  <c r="AG24" i="277" s="1"/>
  <c r="AH24" i="277" s="1"/>
  <c r="S24" i="277"/>
  <c r="AE24" i="277" s="1"/>
  <c r="AD23" i="277"/>
  <c r="U23" i="277"/>
  <c r="T23" i="277"/>
  <c r="AG23" i="277" s="1"/>
  <c r="AH23" i="277" s="1"/>
  <c r="S23" i="277"/>
  <c r="AE23" i="277" s="1"/>
  <c r="AD22" i="277"/>
  <c r="U22" i="277"/>
  <c r="T22" i="277"/>
  <c r="AG22" i="277" s="1"/>
  <c r="AH22" i="277" s="1"/>
  <c r="S22" i="277"/>
  <c r="AE22" i="277" s="1"/>
  <c r="AD21" i="277"/>
  <c r="U21" i="277"/>
  <c r="T21" i="277"/>
  <c r="AG21" i="277" s="1"/>
  <c r="AH21" i="277" s="1"/>
  <c r="S21" i="277"/>
  <c r="AE21" i="277" s="1"/>
  <c r="AD20" i="277"/>
  <c r="U20" i="277"/>
  <c r="T20" i="277"/>
  <c r="AG20" i="277" s="1"/>
  <c r="AH20" i="277" s="1"/>
  <c r="S20" i="277"/>
  <c r="AE20" i="277" s="1"/>
  <c r="AD19" i="277"/>
  <c r="U19" i="277"/>
  <c r="T19" i="277"/>
  <c r="AG19" i="277" s="1"/>
  <c r="AH19" i="277" s="1"/>
  <c r="S19" i="277"/>
  <c r="AE19" i="277" s="1"/>
  <c r="AD18" i="277"/>
  <c r="U18" i="277"/>
  <c r="T18" i="277"/>
  <c r="AG18" i="277" s="1"/>
  <c r="AH18" i="277" s="1"/>
  <c r="S18" i="277"/>
  <c r="AE18" i="277" s="1"/>
  <c r="AD17" i="277"/>
  <c r="U17" i="277"/>
  <c r="T17" i="277"/>
  <c r="AG17" i="277" s="1"/>
  <c r="AH17" i="277" s="1"/>
  <c r="S17" i="277"/>
  <c r="AE17" i="277" s="1"/>
  <c r="AD16" i="277"/>
  <c r="U16" i="277"/>
  <c r="T16" i="277"/>
  <c r="AG16" i="277" s="1"/>
  <c r="AH16" i="277" s="1"/>
  <c r="S16" i="277"/>
  <c r="AE16" i="277" s="1"/>
  <c r="AD15" i="277"/>
  <c r="U15" i="277"/>
  <c r="T15" i="277"/>
  <c r="AG15" i="277" s="1"/>
  <c r="AH15" i="277" s="1"/>
  <c r="S15" i="277"/>
  <c r="AE15" i="277" s="1"/>
  <c r="AD14" i="277"/>
  <c r="U14" i="277"/>
  <c r="T14" i="277"/>
  <c r="AG14" i="277" s="1"/>
  <c r="AH14" i="277" s="1"/>
  <c r="S14" i="277"/>
  <c r="AE14" i="277" s="1"/>
  <c r="AD13" i="277"/>
  <c r="U13" i="277"/>
  <c r="T13" i="277"/>
  <c r="AG13" i="277" s="1"/>
  <c r="AH13" i="277" s="1"/>
  <c r="S13" i="277"/>
  <c r="AE13" i="277" s="1"/>
  <c r="AD12" i="277"/>
  <c r="T12" i="277"/>
  <c r="AG12" i="277" s="1"/>
  <c r="S12" i="277"/>
  <c r="AE12" i="277" s="1"/>
  <c r="AD11" i="277"/>
  <c r="T11" i="277"/>
  <c r="AG11" i="277" s="1"/>
  <c r="S11" i="277"/>
  <c r="AE11" i="277" s="1"/>
  <c r="AD10" i="277"/>
  <c r="T10" i="277"/>
  <c r="AG10" i="277" s="1"/>
  <c r="S10" i="277"/>
  <c r="AE10" i="277" s="1"/>
  <c r="AD9" i="277"/>
  <c r="U9" i="277"/>
  <c r="T9" i="277"/>
  <c r="AG9" i="277" s="1"/>
  <c r="AH9" i="277" s="1"/>
  <c r="S9" i="277"/>
  <c r="AD88" i="276"/>
  <c r="U88" i="276"/>
  <c r="T88" i="276"/>
  <c r="AG88" i="276" s="1"/>
  <c r="AH88" i="276" s="1"/>
  <c r="S88" i="276"/>
  <c r="AE88" i="276" s="1"/>
  <c r="AD87" i="276"/>
  <c r="U87" i="276"/>
  <c r="T87" i="276"/>
  <c r="AG87" i="276" s="1"/>
  <c r="AH87" i="276" s="1"/>
  <c r="S87" i="276"/>
  <c r="AE87" i="276" s="1"/>
  <c r="AD86" i="276"/>
  <c r="U86" i="276"/>
  <c r="T86" i="276"/>
  <c r="AG86" i="276" s="1"/>
  <c r="AH86" i="276" s="1"/>
  <c r="S86" i="276"/>
  <c r="AE86" i="276" s="1"/>
  <c r="AD85" i="276"/>
  <c r="U85" i="276"/>
  <c r="T85" i="276"/>
  <c r="AG85" i="276" s="1"/>
  <c r="AH85" i="276" s="1"/>
  <c r="S85" i="276"/>
  <c r="AE85" i="276" s="1"/>
  <c r="AD84" i="276"/>
  <c r="U84" i="276"/>
  <c r="T84" i="276"/>
  <c r="AG84" i="276" s="1"/>
  <c r="AH84" i="276" s="1"/>
  <c r="S84" i="276"/>
  <c r="AE84" i="276" s="1"/>
  <c r="AD83" i="276"/>
  <c r="U83" i="276"/>
  <c r="T83" i="276"/>
  <c r="AG83" i="276" s="1"/>
  <c r="AH83" i="276" s="1"/>
  <c r="S83" i="276"/>
  <c r="AE83" i="276" s="1"/>
  <c r="AD82" i="276"/>
  <c r="U82" i="276"/>
  <c r="T82" i="276"/>
  <c r="AG82" i="276" s="1"/>
  <c r="AH82" i="276" s="1"/>
  <c r="S82" i="276"/>
  <c r="AE82" i="276" s="1"/>
  <c r="AD81" i="276"/>
  <c r="U81" i="276"/>
  <c r="T81" i="276"/>
  <c r="AG81" i="276" s="1"/>
  <c r="AH81" i="276" s="1"/>
  <c r="S81" i="276"/>
  <c r="AE81" i="276" s="1"/>
  <c r="AD80" i="276"/>
  <c r="U80" i="276"/>
  <c r="T80" i="276"/>
  <c r="AG80" i="276" s="1"/>
  <c r="AH80" i="276" s="1"/>
  <c r="S80" i="276"/>
  <c r="AE80" i="276" s="1"/>
  <c r="AD79" i="276"/>
  <c r="U79" i="276"/>
  <c r="T79" i="276"/>
  <c r="AG79" i="276" s="1"/>
  <c r="AH79" i="276" s="1"/>
  <c r="S79" i="276"/>
  <c r="AE79" i="276" s="1"/>
  <c r="AD78" i="276"/>
  <c r="U78" i="276"/>
  <c r="T78" i="276"/>
  <c r="AG78" i="276" s="1"/>
  <c r="AH78" i="276" s="1"/>
  <c r="S78" i="276"/>
  <c r="AE78" i="276" s="1"/>
  <c r="AD77" i="276"/>
  <c r="U77" i="276"/>
  <c r="T77" i="276"/>
  <c r="AG77" i="276" s="1"/>
  <c r="AH77" i="276" s="1"/>
  <c r="S77" i="276"/>
  <c r="AE77" i="276" s="1"/>
  <c r="AD76" i="276"/>
  <c r="U76" i="276"/>
  <c r="T76" i="276"/>
  <c r="AG76" i="276" s="1"/>
  <c r="AH76" i="276" s="1"/>
  <c r="S76" i="276"/>
  <c r="AE76" i="276" s="1"/>
  <c r="AD75" i="276"/>
  <c r="U75" i="276"/>
  <c r="T75" i="276"/>
  <c r="AG75" i="276" s="1"/>
  <c r="AH75" i="276" s="1"/>
  <c r="S75" i="276"/>
  <c r="AE75" i="276" s="1"/>
  <c r="AD74" i="276"/>
  <c r="U74" i="276"/>
  <c r="T74" i="276"/>
  <c r="AG74" i="276" s="1"/>
  <c r="AH74" i="276" s="1"/>
  <c r="S74" i="276"/>
  <c r="AE74" i="276" s="1"/>
  <c r="AD73" i="276"/>
  <c r="U73" i="276"/>
  <c r="T73" i="276"/>
  <c r="AG73" i="276" s="1"/>
  <c r="AH73" i="276" s="1"/>
  <c r="S73" i="276"/>
  <c r="AE73" i="276" s="1"/>
  <c r="AD72" i="276"/>
  <c r="U72" i="276"/>
  <c r="T72" i="276"/>
  <c r="AG72" i="276" s="1"/>
  <c r="AH72" i="276" s="1"/>
  <c r="S72" i="276"/>
  <c r="AE72" i="276" s="1"/>
  <c r="AD71" i="276"/>
  <c r="U71" i="276"/>
  <c r="T71" i="276"/>
  <c r="AG71" i="276" s="1"/>
  <c r="AH71" i="276" s="1"/>
  <c r="S71" i="276"/>
  <c r="AE71" i="276" s="1"/>
  <c r="AD70" i="276"/>
  <c r="U70" i="276"/>
  <c r="T70" i="276"/>
  <c r="AG70" i="276" s="1"/>
  <c r="AH70" i="276" s="1"/>
  <c r="S70" i="276"/>
  <c r="AE70" i="276" s="1"/>
  <c r="AD69" i="276"/>
  <c r="U69" i="276"/>
  <c r="T69" i="276"/>
  <c r="AG69" i="276" s="1"/>
  <c r="AH69" i="276" s="1"/>
  <c r="S69" i="276"/>
  <c r="AE69" i="276" s="1"/>
  <c r="AD68" i="276"/>
  <c r="U68" i="276"/>
  <c r="T68" i="276"/>
  <c r="AG68" i="276" s="1"/>
  <c r="AH68" i="276" s="1"/>
  <c r="S68" i="276"/>
  <c r="AE68" i="276" s="1"/>
  <c r="AD67" i="276"/>
  <c r="U67" i="276"/>
  <c r="T67" i="276"/>
  <c r="AG67" i="276" s="1"/>
  <c r="AH67" i="276" s="1"/>
  <c r="S67" i="276"/>
  <c r="AE67" i="276" s="1"/>
  <c r="AD66" i="276"/>
  <c r="U66" i="276"/>
  <c r="T66" i="276"/>
  <c r="AG66" i="276" s="1"/>
  <c r="AH66" i="276" s="1"/>
  <c r="S66" i="276"/>
  <c r="AE66" i="276" s="1"/>
  <c r="AD65" i="276"/>
  <c r="U65" i="276"/>
  <c r="T65" i="276"/>
  <c r="AG65" i="276" s="1"/>
  <c r="AH65" i="276" s="1"/>
  <c r="S65" i="276"/>
  <c r="AE65" i="276" s="1"/>
  <c r="AD64" i="276"/>
  <c r="U64" i="276"/>
  <c r="T64" i="276"/>
  <c r="AG64" i="276" s="1"/>
  <c r="AH64" i="276" s="1"/>
  <c r="S64" i="276"/>
  <c r="AE64" i="276" s="1"/>
  <c r="AD63" i="276"/>
  <c r="U63" i="276"/>
  <c r="T63" i="276"/>
  <c r="AG63" i="276" s="1"/>
  <c r="AH63" i="276" s="1"/>
  <c r="S63" i="276"/>
  <c r="AE63" i="276" s="1"/>
  <c r="AD62" i="276"/>
  <c r="U62" i="276"/>
  <c r="T62" i="276"/>
  <c r="AG62" i="276" s="1"/>
  <c r="AH62" i="276" s="1"/>
  <c r="S62" i="276"/>
  <c r="AE62" i="276" s="1"/>
  <c r="AD61" i="276"/>
  <c r="U61" i="276"/>
  <c r="T61" i="276"/>
  <c r="AG61" i="276" s="1"/>
  <c r="AH61" i="276" s="1"/>
  <c r="S61" i="276"/>
  <c r="AE61" i="276" s="1"/>
  <c r="AD60" i="276"/>
  <c r="U60" i="276"/>
  <c r="T60" i="276"/>
  <c r="AG60" i="276" s="1"/>
  <c r="AH60" i="276" s="1"/>
  <c r="S60" i="276"/>
  <c r="AE60" i="276" s="1"/>
  <c r="AD59" i="276"/>
  <c r="U59" i="276"/>
  <c r="T59" i="276"/>
  <c r="AG59" i="276" s="1"/>
  <c r="AH59" i="276" s="1"/>
  <c r="S59" i="276"/>
  <c r="AE59" i="276" s="1"/>
  <c r="AD58" i="276"/>
  <c r="U58" i="276"/>
  <c r="T58" i="276"/>
  <c r="AG58" i="276" s="1"/>
  <c r="AH58" i="276" s="1"/>
  <c r="S58" i="276"/>
  <c r="AE58" i="276" s="1"/>
  <c r="AD57" i="276"/>
  <c r="U57" i="276"/>
  <c r="T57" i="276"/>
  <c r="AG57" i="276" s="1"/>
  <c r="AH57" i="276" s="1"/>
  <c r="S57" i="276"/>
  <c r="AE57" i="276" s="1"/>
  <c r="AD56" i="276"/>
  <c r="U56" i="276"/>
  <c r="T56" i="276"/>
  <c r="AG56" i="276" s="1"/>
  <c r="AH56" i="276" s="1"/>
  <c r="S56" i="276"/>
  <c r="AE56" i="276" s="1"/>
  <c r="AD55" i="276"/>
  <c r="U55" i="276"/>
  <c r="T55" i="276"/>
  <c r="AG55" i="276" s="1"/>
  <c r="AH55" i="276" s="1"/>
  <c r="S55" i="276"/>
  <c r="AE55" i="276" s="1"/>
  <c r="AD54" i="276"/>
  <c r="U54" i="276"/>
  <c r="T54" i="276"/>
  <c r="AG54" i="276" s="1"/>
  <c r="AH54" i="276" s="1"/>
  <c r="S54" i="276"/>
  <c r="AE54" i="276" s="1"/>
  <c r="AD53" i="276"/>
  <c r="U53" i="276"/>
  <c r="T53" i="276"/>
  <c r="AG53" i="276" s="1"/>
  <c r="AH53" i="276" s="1"/>
  <c r="S53" i="276"/>
  <c r="AE53" i="276" s="1"/>
  <c r="AD52" i="276"/>
  <c r="U52" i="276"/>
  <c r="T52" i="276"/>
  <c r="AG52" i="276" s="1"/>
  <c r="AH52" i="276" s="1"/>
  <c r="S52" i="276"/>
  <c r="AE52" i="276" s="1"/>
  <c r="AD51" i="276"/>
  <c r="U51" i="276"/>
  <c r="T51" i="276"/>
  <c r="AG51" i="276" s="1"/>
  <c r="AH51" i="276" s="1"/>
  <c r="S51" i="276"/>
  <c r="AE51" i="276" s="1"/>
  <c r="AD50" i="276"/>
  <c r="U50" i="276"/>
  <c r="T50" i="276"/>
  <c r="AG50" i="276" s="1"/>
  <c r="AH50" i="276" s="1"/>
  <c r="S50" i="276"/>
  <c r="AE50" i="276" s="1"/>
  <c r="AD49" i="276"/>
  <c r="U49" i="276"/>
  <c r="T49" i="276"/>
  <c r="AG49" i="276" s="1"/>
  <c r="AH49" i="276" s="1"/>
  <c r="S49" i="276"/>
  <c r="AE49" i="276" s="1"/>
  <c r="AD48" i="276"/>
  <c r="U48" i="276"/>
  <c r="T48" i="276"/>
  <c r="AG48" i="276" s="1"/>
  <c r="AH48" i="276" s="1"/>
  <c r="S48" i="276"/>
  <c r="AE48" i="276" s="1"/>
  <c r="AD47" i="276"/>
  <c r="U47" i="276"/>
  <c r="T47" i="276"/>
  <c r="AG47" i="276" s="1"/>
  <c r="AH47" i="276" s="1"/>
  <c r="S47" i="276"/>
  <c r="AE47" i="276" s="1"/>
  <c r="AD46" i="276"/>
  <c r="U46" i="276"/>
  <c r="T46" i="276"/>
  <c r="AG46" i="276" s="1"/>
  <c r="AH46" i="276" s="1"/>
  <c r="S46" i="276"/>
  <c r="AE46" i="276" s="1"/>
  <c r="AD45" i="276"/>
  <c r="U45" i="276"/>
  <c r="T45" i="276"/>
  <c r="AG45" i="276" s="1"/>
  <c r="AH45" i="276" s="1"/>
  <c r="S45" i="276"/>
  <c r="AE45" i="276" s="1"/>
  <c r="AD44" i="276"/>
  <c r="U44" i="276"/>
  <c r="T44" i="276"/>
  <c r="AG44" i="276" s="1"/>
  <c r="AH44" i="276" s="1"/>
  <c r="S44" i="276"/>
  <c r="AE44" i="276" s="1"/>
  <c r="AD43" i="276"/>
  <c r="U43" i="276"/>
  <c r="T43" i="276"/>
  <c r="AG43" i="276" s="1"/>
  <c r="AH43" i="276" s="1"/>
  <c r="S43" i="276"/>
  <c r="AE43" i="276" s="1"/>
  <c r="AD42" i="276"/>
  <c r="U42" i="276"/>
  <c r="T42" i="276"/>
  <c r="AG42" i="276" s="1"/>
  <c r="AH42" i="276" s="1"/>
  <c r="S42" i="276"/>
  <c r="AE42" i="276" s="1"/>
  <c r="AD41" i="276"/>
  <c r="U41" i="276"/>
  <c r="T41" i="276"/>
  <c r="AG41" i="276" s="1"/>
  <c r="AH41" i="276" s="1"/>
  <c r="S41" i="276"/>
  <c r="AE41" i="276" s="1"/>
  <c r="AD40" i="276"/>
  <c r="U40" i="276"/>
  <c r="T40" i="276"/>
  <c r="AG40" i="276" s="1"/>
  <c r="AH40" i="276" s="1"/>
  <c r="S40" i="276"/>
  <c r="AE40" i="276" s="1"/>
  <c r="AD39" i="276"/>
  <c r="U39" i="276"/>
  <c r="T39" i="276"/>
  <c r="AG39" i="276" s="1"/>
  <c r="AH39" i="276" s="1"/>
  <c r="S39" i="276"/>
  <c r="AE39" i="276" s="1"/>
  <c r="AD38" i="276"/>
  <c r="U38" i="276"/>
  <c r="T38" i="276"/>
  <c r="AG38" i="276" s="1"/>
  <c r="AH38" i="276" s="1"/>
  <c r="S38" i="276"/>
  <c r="AE38" i="276" s="1"/>
  <c r="AD37" i="276"/>
  <c r="U37" i="276"/>
  <c r="T37" i="276"/>
  <c r="AG37" i="276" s="1"/>
  <c r="AH37" i="276" s="1"/>
  <c r="S37" i="276"/>
  <c r="AE37" i="276" s="1"/>
  <c r="AD36" i="276"/>
  <c r="U36" i="276"/>
  <c r="T36" i="276"/>
  <c r="AG36" i="276" s="1"/>
  <c r="AH36" i="276" s="1"/>
  <c r="S36" i="276"/>
  <c r="AE36" i="276" s="1"/>
  <c r="AD35" i="276"/>
  <c r="U35" i="276"/>
  <c r="T35" i="276"/>
  <c r="AG35" i="276" s="1"/>
  <c r="AH35" i="276" s="1"/>
  <c r="S35" i="276"/>
  <c r="AE35" i="276" s="1"/>
  <c r="AD34" i="276"/>
  <c r="U34" i="276"/>
  <c r="T34" i="276"/>
  <c r="AG34" i="276" s="1"/>
  <c r="AH34" i="276" s="1"/>
  <c r="S34" i="276"/>
  <c r="AE34" i="276" s="1"/>
  <c r="AD33" i="276"/>
  <c r="U33" i="276"/>
  <c r="T33" i="276"/>
  <c r="AG33" i="276" s="1"/>
  <c r="AH33" i="276" s="1"/>
  <c r="S33" i="276"/>
  <c r="AE33" i="276" s="1"/>
  <c r="AD32" i="276"/>
  <c r="U32" i="276"/>
  <c r="T32" i="276"/>
  <c r="AG32" i="276" s="1"/>
  <c r="AH32" i="276" s="1"/>
  <c r="S32" i="276"/>
  <c r="AE32" i="276" s="1"/>
  <c r="AD31" i="276"/>
  <c r="U31" i="276"/>
  <c r="T31" i="276"/>
  <c r="AG31" i="276" s="1"/>
  <c r="AH31" i="276" s="1"/>
  <c r="S31" i="276"/>
  <c r="AE31" i="276" s="1"/>
  <c r="AD30" i="276"/>
  <c r="U30" i="276"/>
  <c r="T30" i="276"/>
  <c r="AG30" i="276" s="1"/>
  <c r="AH30" i="276" s="1"/>
  <c r="S30" i="276"/>
  <c r="AE30" i="276" s="1"/>
  <c r="AD29" i="276"/>
  <c r="U29" i="276"/>
  <c r="T29" i="276"/>
  <c r="AG29" i="276" s="1"/>
  <c r="AH29" i="276" s="1"/>
  <c r="S29" i="276"/>
  <c r="AE29" i="276" s="1"/>
  <c r="AD28" i="276"/>
  <c r="U28" i="276"/>
  <c r="T28" i="276"/>
  <c r="AG28" i="276" s="1"/>
  <c r="AH28" i="276" s="1"/>
  <c r="S28" i="276"/>
  <c r="AE28" i="276" s="1"/>
  <c r="AD27" i="276"/>
  <c r="U27" i="276"/>
  <c r="T27" i="276"/>
  <c r="AG27" i="276" s="1"/>
  <c r="AH27" i="276" s="1"/>
  <c r="S27" i="276"/>
  <c r="AE27" i="276" s="1"/>
  <c r="AD26" i="276"/>
  <c r="U26" i="276"/>
  <c r="T26" i="276"/>
  <c r="AG26" i="276" s="1"/>
  <c r="AH26" i="276" s="1"/>
  <c r="S26" i="276"/>
  <c r="AE26" i="276" s="1"/>
  <c r="AD25" i="276"/>
  <c r="U25" i="276"/>
  <c r="T25" i="276"/>
  <c r="AG25" i="276" s="1"/>
  <c r="AH25" i="276" s="1"/>
  <c r="S25" i="276"/>
  <c r="AE25" i="276" s="1"/>
  <c r="AD24" i="276"/>
  <c r="U24" i="276"/>
  <c r="T24" i="276"/>
  <c r="AG24" i="276" s="1"/>
  <c r="AH24" i="276" s="1"/>
  <c r="S24" i="276"/>
  <c r="AE24" i="276" s="1"/>
  <c r="AD23" i="276"/>
  <c r="U23" i="276"/>
  <c r="T23" i="276"/>
  <c r="AG23" i="276" s="1"/>
  <c r="AH23" i="276" s="1"/>
  <c r="S23" i="276"/>
  <c r="AE23" i="276" s="1"/>
  <c r="AD22" i="276"/>
  <c r="U22" i="276"/>
  <c r="T22" i="276"/>
  <c r="AG22" i="276" s="1"/>
  <c r="AH22" i="276" s="1"/>
  <c r="S22" i="276"/>
  <c r="AE22" i="276" s="1"/>
  <c r="AD21" i="276"/>
  <c r="U21" i="276"/>
  <c r="T21" i="276"/>
  <c r="AG21" i="276" s="1"/>
  <c r="AH21" i="276" s="1"/>
  <c r="S21" i="276"/>
  <c r="AE21" i="276" s="1"/>
  <c r="AD20" i="276"/>
  <c r="U20" i="276"/>
  <c r="T20" i="276"/>
  <c r="AG20" i="276" s="1"/>
  <c r="AH20" i="276" s="1"/>
  <c r="S20" i="276"/>
  <c r="AE20" i="276" s="1"/>
  <c r="AD19" i="276"/>
  <c r="U19" i="276"/>
  <c r="T19" i="276"/>
  <c r="AG19" i="276" s="1"/>
  <c r="AH19" i="276" s="1"/>
  <c r="S19" i="276"/>
  <c r="AE19" i="276" s="1"/>
  <c r="AD18" i="276"/>
  <c r="U18" i="276"/>
  <c r="T18" i="276"/>
  <c r="AG18" i="276" s="1"/>
  <c r="AH18" i="276" s="1"/>
  <c r="S18" i="276"/>
  <c r="AE18" i="276" s="1"/>
  <c r="AD17" i="276"/>
  <c r="T17" i="276"/>
  <c r="AG17" i="276" s="1"/>
  <c r="S17" i="276"/>
  <c r="AE17" i="276" s="1"/>
  <c r="AD16" i="276"/>
  <c r="T16" i="276"/>
  <c r="AG16" i="276" s="1"/>
  <c r="S16" i="276"/>
  <c r="AE16" i="276" s="1"/>
  <c r="AD15" i="276"/>
  <c r="U15" i="276"/>
  <c r="T15" i="276"/>
  <c r="AG15" i="276" s="1"/>
  <c r="AH15" i="276" s="1"/>
  <c r="S15" i="276"/>
  <c r="AE15" i="276" s="1"/>
  <c r="AD14" i="276"/>
  <c r="T14" i="276"/>
  <c r="AG14" i="276" s="1"/>
  <c r="S14" i="276"/>
  <c r="AE14" i="276" s="1"/>
  <c r="AD13" i="276"/>
  <c r="T13" i="276"/>
  <c r="AG13" i="276" s="1"/>
  <c r="S13" i="276"/>
  <c r="AE13" i="276" s="1"/>
  <c r="AD12" i="276"/>
  <c r="U12" i="276"/>
  <c r="T12" i="276"/>
  <c r="S12" i="276"/>
  <c r="AD11" i="276"/>
  <c r="T11" i="276"/>
  <c r="AG11" i="276" s="1"/>
  <c r="S11" i="276"/>
  <c r="AE11" i="276" s="1"/>
  <c r="AD10" i="276"/>
  <c r="T10" i="276"/>
  <c r="AG10" i="276" s="1"/>
  <c r="S10" i="276"/>
  <c r="AE10" i="276" s="1"/>
  <c r="AD9" i="276"/>
  <c r="U9" i="276"/>
  <c r="T9" i="276"/>
  <c r="S9" i="276"/>
  <c r="AD40" i="275"/>
  <c r="U40" i="275"/>
  <c r="T40" i="275"/>
  <c r="AG40" i="275" s="1"/>
  <c r="AH40" i="275" s="1"/>
  <c r="S40" i="275"/>
  <c r="AE40" i="275" s="1"/>
  <c r="AD39" i="275"/>
  <c r="U39" i="275"/>
  <c r="T39" i="275"/>
  <c r="AG39" i="275" s="1"/>
  <c r="AH39" i="275" s="1"/>
  <c r="S39" i="275"/>
  <c r="AE39" i="275" s="1"/>
  <c r="AD38" i="275"/>
  <c r="U38" i="275"/>
  <c r="T38" i="275"/>
  <c r="AG38" i="275" s="1"/>
  <c r="AH38" i="275" s="1"/>
  <c r="S38" i="275"/>
  <c r="AE38" i="275" s="1"/>
  <c r="AD37" i="275"/>
  <c r="U37" i="275"/>
  <c r="T37" i="275"/>
  <c r="AG37" i="275" s="1"/>
  <c r="AH37" i="275" s="1"/>
  <c r="S37" i="275"/>
  <c r="AE37" i="275" s="1"/>
  <c r="AD36" i="275"/>
  <c r="U36" i="275"/>
  <c r="T36" i="275"/>
  <c r="AG36" i="275" s="1"/>
  <c r="AH36" i="275" s="1"/>
  <c r="S36" i="275"/>
  <c r="AE36" i="275" s="1"/>
  <c r="AD35" i="275"/>
  <c r="U35" i="275"/>
  <c r="T35" i="275"/>
  <c r="AG35" i="275" s="1"/>
  <c r="AH35" i="275" s="1"/>
  <c r="S35" i="275"/>
  <c r="AE35" i="275" s="1"/>
  <c r="AD34" i="275"/>
  <c r="U34" i="275"/>
  <c r="T34" i="275"/>
  <c r="AG34" i="275" s="1"/>
  <c r="AH34" i="275" s="1"/>
  <c r="S34" i="275"/>
  <c r="AE34" i="275" s="1"/>
  <c r="AD33" i="275"/>
  <c r="U33" i="275"/>
  <c r="T33" i="275"/>
  <c r="AG33" i="275" s="1"/>
  <c r="AH33" i="275" s="1"/>
  <c r="S33" i="275"/>
  <c r="AE33" i="275" s="1"/>
  <c r="AD32" i="275"/>
  <c r="U32" i="275"/>
  <c r="T32" i="275"/>
  <c r="AG32" i="275" s="1"/>
  <c r="AH32" i="275" s="1"/>
  <c r="S32" i="275"/>
  <c r="AE32" i="275" s="1"/>
  <c r="AD31" i="275"/>
  <c r="U31" i="275"/>
  <c r="T31" i="275"/>
  <c r="AG31" i="275" s="1"/>
  <c r="AH31" i="275" s="1"/>
  <c r="S31" i="275"/>
  <c r="AE31" i="275" s="1"/>
  <c r="AD30" i="275"/>
  <c r="U30" i="275"/>
  <c r="T30" i="275"/>
  <c r="AG30" i="275" s="1"/>
  <c r="AH30" i="275" s="1"/>
  <c r="S30" i="275"/>
  <c r="AE30" i="275" s="1"/>
  <c r="AD29" i="275"/>
  <c r="U29" i="275"/>
  <c r="T29" i="275"/>
  <c r="AG29" i="275" s="1"/>
  <c r="AH29" i="275" s="1"/>
  <c r="S29" i="275"/>
  <c r="AE29" i="275" s="1"/>
  <c r="AD28" i="275"/>
  <c r="U28" i="275"/>
  <c r="T28" i="275"/>
  <c r="AG28" i="275" s="1"/>
  <c r="AH28" i="275" s="1"/>
  <c r="S28" i="275"/>
  <c r="AE28" i="275" s="1"/>
  <c r="AD27" i="275"/>
  <c r="U27" i="275"/>
  <c r="T27" i="275"/>
  <c r="AG27" i="275" s="1"/>
  <c r="AH27" i="275" s="1"/>
  <c r="S27" i="275"/>
  <c r="AE27" i="275" s="1"/>
  <c r="AD26" i="275"/>
  <c r="U26" i="275"/>
  <c r="T26" i="275"/>
  <c r="AG26" i="275" s="1"/>
  <c r="AH26" i="275" s="1"/>
  <c r="S26" i="275"/>
  <c r="AE26" i="275" s="1"/>
  <c r="AD25" i="275"/>
  <c r="U25" i="275"/>
  <c r="T25" i="275"/>
  <c r="AG25" i="275" s="1"/>
  <c r="AH25" i="275" s="1"/>
  <c r="S25" i="275"/>
  <c r="AE25" i="275" s="1"/>
  <c r="AD24" i="275"/>
  <c r="U24" i="275"/>
  <c r="T24" i="275"/>
  <c r="AG24" i="275" s="1"/>
  <c r="AH24" i="275" s="1"/>
  <c r="S24" i="275"/>
  <c r="AE24" i="275" s="1"/>
  <c r="AD23" i="275"/>
  <c r="U23" i="275"/>
  <c r="T23" i="275"/>
  <c r="AG23" i="275" s="1"/>
  <c r="AH23" i="275" s="1"/>
  <c r="S23" i="275"/>
  <c r="AE23" i="275" s="1"/>
  <c r="AD22" i="275"/>
  <c r="U22" i="275"/>
  <c r="T22" i="275"/>
  <c r="AG22" i="275" s="1"/>
  <c r="AH22" i="275" s="1"/>
  <c r="S22" i="275"/>
  <c r="AE22" i="275" s="1"/>
  <c r="AD21" i="275"/>
  <c r="U21" i="275"/>
  <c r="T21" i="275"/>
  <c r="AG21" i="275" s="1"/>
  <c r="AH21" i="275" s="1"/>
  <c r="S21" i="275"/>
  <c r="AE21" i="275" s="1"/>
  <c r="AD20" i="275"/>
  <c r="T20" i="275"/>
  <c r="AG20" i="275" s="1"/>
  <c r="S20" i="275"/>
  <c r="AE20" i="275" s="1"/>
  <c r="AD19" i="275"/>
  <c r="T19" i="275"/>
  <c r="AG19" i="275" s="1"/>
  <c r="S19" i="275"/>
  <c r="AE19" i="275" s="1"/>
  <c r="AD18" i="275"/>
  <c r="T18" i="275"/>
  <c r="AG18" i="275" s="1"/>
  <c r="S18" i="275"/>
  <c r="AE18" i="275" s="1"/>
  <c r="AD17" i="275"/>
  <c r="U17" i="275"/>
  <c r="T17" i="275"/>
  <c r="AG17" i="275" s="1"/>
  <c r="AH17" i="275" s="1"/>
  <c r="S17" i="275"/>
  <c r="AE17" i="275" s="1"/>
  <c r="AD16" i="275"/>
  <c r="T16" i="275"/>
  <c r="AG16" i="275" s="1"/>
  <c r="S16" i="275"/>
  <c r="AE16" i="275" s="1"/>
  <c r="AD15" i="275"/>
  <c r="T15" i="275"/>
  <c r="AG15" i="275" s="1"/>
  <c r="S15" i="275"/>
  <c r="AE15" i="275" s="1"/>
  <c r="AD14" i="275"/>
  <c r="T14" i="275"/>
  <c r="AG14" i="275" s="1"/>
  <c r="S14" i="275"/>
  <c r="AE14" i="275" s="1"/>
  <c r="AD13" i="275"/>
  <c r="U13" i="275"/>
  <c r="T13" i="275"/>
  <c r="S13" i="275"/>
  <c r="AD12" i="275"/>
  <c r="T12" i="275"/>
  <c r="AG12" i="275" s="1"/>
  <c r="S12" i="275"/>
  <c r="AE12" i="275" s="1"/>
  <c r="AD11" i="275"/>
  <c r="T11" i="275"/>
  <c r="AG11" i="275" s="1"/>
  <c r="S11" i="275"/>
  <c r="AE11" i="275" s="1"/>
  <c r="AD10" i="275"/>
  <c r="T10" i="275"/>
  <c r="AG10" i="275" s="1"/>
  <c r="S10" i="275"/>
  <c r="AE10" i="275" s="1"/>
  <c r="AD9" i="275"/>
  <c r="U9" i="275"/>
  <c r="T9" i="275"/>
  <c r="AG9" i="275" s="1"/>
  <c r="AH9" i="275" s="1"/>
  <c r="S9" i="275"/>
  <c r="AD35" i="274"/>
  <c r="U35" i="274"/>
  <c r="T35" i="274"/>
  <c r="AG35" i="274" s="1"/>
  <c r="AH35" i="274" s="1"/>
  <c r="S35" i="274"/>
  <c r="AE35" i="274" s="1"/>
  <c r="AD34" i="274"/>
  <c r="U34" i="274"/>
  <c r="T34" i="274"/>
  <c r="AG34" i="274" s="1"/>
  <c r="AH34" i="274" s="1"/>
  <c r="S34" i="274"/>
  <c r="AE34" i="274" s="1"/>
  <c r="AD33" i="274"/>
  <c r="U33" i="274"/>
  <c r="T33" i="274"/>
  <c r="AG33" i="274" s="1"/>
  <c r="AH33" i="274" s="1"/>
  <c r="S33" i="274"/>
  <c r="AE33" i="274" s="1"/>
  <c r="AD32" i="274"/>
  <c r="U32" i="274"/>
  <c r="T32" i="274"/>
  <c r="AG32" i="274" s="1"/>
  <c r="AH32" i="274" s="1"/>
  <c r="S32" i="274"/>
  <c r="AE32" i="274" s="1"/>
  <c r="AD31" i="274"/>
  <c r="U31" i="274"/>
  <c r="T31" i="274"/>
  <c r="AG31" i="274" s="1"/>
  <c r="AH31" i="274" s="1"/>
  <c r="S31" i="274"/>
  <c r="AE31" i="274" s="1"/>
  <c r="AD30" i="274"/>
  <c r="U30" i="274"/>
  <c r="T30" i="274"/>
  <c r="AG30" i="274" s="1"/>
  <c r="AH30" i="274" s="1"/>
  <c r="S30" i="274"/>
  <c r="AE30" i="274" s="1"/>
  <c r="AD29" i="274"/>
  <c r="U29" i="274"/>
  <c r="T29" i="274"/>
  <c r="AG29" i="274" s="1"/>
  <c r="AH29" i="274" s="1"/>
  <c r="S29" i="274"/>
  <c r="AE29" i="274" s="1"/>
  <c r="AD28" i="274"/>
  <c r="U28" i="274"/>
  <c r="T28" i="274"/>
  <c r="AG28" i="274" s="1"/>
  <c r="AH28" i="274" s="1"/>
  <c r="S28" i="274"/>
  <c r="AE28" i="274" s="1"/>
  <c r="AD27" i="274"/>
  <c r="U27" i="274"/>
  <c r="T27" i="274"/>
  <c r="AG27" i="274" s="1"/>
  <c r="AH27" i="274" s="1"/>
  <c r="S27" i="274"/>
  <c r="AE27" i="274" s="1"/>
  <c r="AD26" i="274"/>
  <c r="U26" i="274"/>
  <c r="T26" i="274"/>
  <c r="AG26" i="274" s="1"/>
  <c r="AH26" i="274" s="1"/>
  <c r="S26" i="274"/>
  <c r="AE26" i="274" s="1"/>
  <c r="AD25" i="274"/>
  <c r="U25" i="274"/>
  <c r="T25" i="274"/>
  <c r="AG25" i="274" s="1"/>
  <c r="AH25" i="274" s="1"/>
  <c r="S25" i="274"/>
  <c r="AE25" i="274" s="1"/>
  <c r="AD24" i="274"/>
  <c r="U24" i="274"/>
  <c r="T24" i="274"/>
  <c r="AG24" i="274" s="1"/>
  <c r="AH24" i="274" s="1"/>
  <c r="S24" i="274"/>
  <c r="AE24" i="274" s="1"/>
  <c r="AD23" i="274"/>
  <c r="U23" i="274"/>
  <c r="T23" i="274"/>
  <c r="AG23" i="274" s="1"/>
  <c r="AH23" i="274" s="1"/>
  <c r="S23" i="274"/>
  <c r="AE23" i="274" s="1"/>
  <c r="AD22" i="274"/>
  <c r="U22" i="274"/>
  <c r="T22" i="274"/>
  <c r="AG22" i="274" s="1"/>
  <c r="AH22" i="274" s="1"/>
  <c r="S22" i="274"/>
  <c r="AE22" i="274" s="1"/>
  <c r="AD21" i="274"/>
  <c r="U21" i="274"/>
  <c r="T21" i="274"/>
  <c r="AG21" i="274" s="1"/>
  <c r="AH21" i="274" s="1"/>
  <c r="S21" i="274"/>
  <c r="AE21" i="274" s="1"/>
  <c r="AD20" i="274"/>
  <c r="U20" i="274"/>
  <c r="T20" i="274"/>
  <c r="AG20" i="274" s="1"/>
  <c r="AH20" i="274" s="1"/>
  <c r="S20" i="274"/>
  <c r="AE20" i="274" s="1"/>
  <c r="AD19" i="274"/>
  <c r="U19" i="274"/>
  <c r="T19" i="274"/>
  <c r="AG19" i="274" s="1"/>
  <c r="AH19" i="274" s="1"/>
  <c r="S19" i="274"/>
  <c r="AE19" i="274" s="1"/>
  <c r="AD18" i="274"/>
  <c r="U18" i="274"/>
  <c r="T18" i="274"/>
  <c r="AG18" i="274" s="1"/>
  <c r="AH18" i="274" s="1"/>
  <c r="S18" i="274"/>
  <c r="AE18" i="274" s="1"/>
  <c r="AD17" i="274"/>
  <c r="U17" i="274"/>
  <c r="T17" i="274"/>
  <c r="AG17" i="274" s="1"/>
  <c r="AH17" i="274" s="1"/>
  <c r="S17" i="274"/>
  <c r="AE17" i="274" s="1"/>
  <c r="AD16" i="274"/>
  <c r="U16" i="274"/>
  <c r="T16" i="274"/>
  <c r="AG16" i="274" s="1"/>
  <c r="AH16" i="274" s="1"/>
  <c r="S16" i="274"/>
  <c r="AE16" i="274" s="1"/>
  <c r="AD15" i="274"/>
  <c r="U15" i="274"/>
  <c r="T15" i="274"/>
  <c r="AG15" i="274" s="1"/>
  <c r="AH15" i="274" s="1"/>
  <c r="S15" i="274"/>
  <c r="AD14" i="274"/>
  <c r="U14" i="274"/>
  <c r="T14" i="274"/>
  <c r="S14" i="274"/>
  <c r="AD13" i="274"/>
  <c r="U13" i="274"/>
  <c r="T13" i="274"/>
  <c r="AG13" i="274" s="1"/>
  <c r="AH13" i="274" s="1"/>
  <c r="S13" i="274"/>
  <c r="AD12" i="274"/>
  <c r="U12" i="274"/>
  <c r="T12" i="274"/>
  <c r="AG12" i="274" s="1"/>
  <c r="AH12" i="274" s="1"/>
  <c r="S12" i="274"/>
  <c r="AD11" i="274"/>
  <c r="U11" i="274"/>
  <c r="T11" i="274"/>
  <c r="S11" i="274"/>
  <c r="AD10" i="274"/>
  <c r="U10" i="274"/>
  <c r="T10" i="274"/>
  <c r="S10" i="274"/>
  <c r="AD9" i="274"/>
  <c r="U9" i="274"/>
  <c r="T9" i="274"/>
  <c r="S9" i="274"/>
  <c r="AD88" i="273"/>
  <c r="U88" i="273"/>
  <c r="T88" i="273"/>
  <c r="AG88" i="273" s="1"/>
  <c r="AH88" i="273" s="1"/>
  <c r="S88" i="273"/>
  <c r="AE88" i="273" s="1"/>
  <c r="AD87" i="273"/>
  <c r="U87" i="273"/>
  <c r="T87" i="273"/>
  <c r="AG87" i="273" s="1"/>
  <c r="AH87" i="273" s="1"/>
  <c r="S87" i="273"/>
  <c r="AE87" i="273" s="1"/>
  <c r="AD86" i="273"/>
  <c r="U86" i="273"/>
  <c r="T86" i="273"/>
  <c r="AG86" i="273" s="1"/>
  <c r="AH86" i="273" s="1"/>
  <c r="S86" i="273"/>
  <c r="AE86" i="273" s="1"/>
  <c r="AD85" i="273"/>
  <c r="U85" i="273"/>
  <c r="T85" i="273"/>
  <c r="AG85" i="273" s="1"/>
  <c r="AH85" i="273" s="1"/>
  <c r="S85" i="273"/>
  <c r="AE85" i="273" s="1"/>
  <c r="AD84" i="273"/>
  <c r="U84" i="273"/>
  <c r="T84" i="273"/>
  <c r="AG84" i="273" s="1"/>
  <c r="AH84" i="273" s="1"/>
  <c r="S84" i="273"/>
  <c r="AE84" i="273" s="1"/>
  <c r="AD83" i="273"/>
  <c r="U83" i="273"/>
  <c r="T83" i="273"/>
  <c r="AG83" i="273" s="1"/>
  <c r="AH83" i="273" s="1"/>
  <c r="S83" i="273"/>
  <c r="AE83" i="273" s="1"/>
  <c r="AD82" i="273"/>
  <c r="U82" i="273"/>
  <c r="T82" i="273"/>
  <c r="AG82" i="273" s="1"/>
  <c r="AH82" i="273" s="1"/>
  <c r="S82" i="273"/>
  <c r="AE82" i="273" s="1"/>
  <c r="AD81" i="273"/>
  <c r="U81" i="273"/>
  <c r="T81" i="273"/>
  <c r="AG81" i="273" s="1"/>
  <c r="AH81" i="273" s="1"/>
  <c r="S81" i="273"/>
  <c r="AE81" i="273" s="1"/>
  <c r="AD80" i="273"/>
  <c r="U80" i="273"/>
  <c r="T80" i="273"/>
  <c r="AG80" i="273" s="1"/>
  <c r="AH80" i="273" s="1"/>
  <c r="S80" i="273"/>
  <c r="AE80" i="273" s="1"/>
  <c r="AD79" i="273"/>
  <c r="U79" i="273"/>
  <c r="T79" i="273"/>
  <c r="AG79" i="273" s="1"/>
  <c r="AH79" i="273" s="1"/>
  <c r="S79" i="273"/>
  <c r="AE79" i="273" s="1"/>
  <c r="AD78" i="273"/>
  <c r="U78" i="273"/>
  <c r="T78" i="273"/>
  <c r="AG78" i="273" s="1"/>
  <c r="AH78" i="273" s="1"/>
  <c r="S78" i="273"/>
  <c r="AE78" i="273" s="1"/>
  <c r="AD77" i="273"/>
  <c r="U77" i="273"/>
  <c r="T77" i="273"/>
  <c r="AG77" i="273" s="1"/>
  <c r="AH77" i="273" s="1"/>
  <c r="S77" i="273"/>
  <c r="AE77" i="273" s="1"/>
  <c r="AD76" i="273"/>
  <c r="U76" i="273"/>
  <c r="T76" i="273"/>
  <c r="AG76" i="273" s="1"/>
  <c r="AH76" i="273" s="1"/>
  <c r="S76" i="273"/>
  <c r="AE76" i="273" s="1"/>
  <c r="AD75" i="273"/>
  <c r="U75" i="273"/>
  <c r="T75" i="273"/>
  <c r="AG75" i="273" s="1"/>
  <c r="AH75" i="273" s="1"/>
  <c r="S75" i="273"/>
  <c r="AE75" i="273" s="1"/>
  <c r="AD74" i="273"/>
  <c r="U74" i="273"/>
  <c r="T74" i="273"/>
  <c r="AG74" i="273" s="1"/>
  <c r="AH74" i="273" s="1"/>
  <c r="S74" i="273"/>
  <c r="AE74" i="273" s="1"/>
  <c r="AD73" i="273"/>
  <c r="U73" i="273"/>
  <c r="T73" i="273"/>
  <c r="AG73" i="273" s="1"/>
  <c r="AH73" i="273" s="1"/>
  <c r="S73" i="273"/>
  <c r="AE73" i="273" s="1"/>
  <c r="AD72" i="273"/>
  <c r="U72" i="273"/>
  <c r="T72" i="273"/>
  <c r="AG72" i="273" s="1"/>
  <c r="AH72" i="273" s="1"/>
  <c r="S72" i="273"/>
  <c r="AE72" i="273" s="1"/>
  <c r="AD71" i="273"/>
  <c r="U71" i="273"/>
  <c r="T71" i="273"/>
  <c r="AG71" i="273" s="1"/>
  <c r="AH71" i="273" s="1"/>
  <c r="S71" i="273"/>
  <c r="AE71" i="273" s="1"/>
  <c r="AD70" i="273"/>
  <c r="U70" i="273"/>
  <c r="T70" i="273"/>
  <c r="AG70" i="273" s="1"/>
  <c r="AH70" i="273" s="1"/>
  <c r="S70" i="273"/>
  <c r="AE70" i="273" s="1"/>
  <c r="AD69" i="273"/>
  <c r="U69" i="273"/>
  <c r="T69" i="273"/>
  <c r="AG69" i="273" s="1"/>
  <c r="AH69" i="273" s="1"/>
  <c r="S69" i="273"/>
  <c r="AE69" i="273" s="1"/>
  <c r="AD68" i="273"/>
  <c r="U68" i="273"/>
  <c r="T68" i="273"/>
  <c r="AG68" i="273" s="1"/>
  <c r="AH68" i="273" s="1"/>
  <c r="S68" i="273"/>
  <c r="AE68" i="273" s="1"/>
  <c r="AD67" i="273"/>
  <c r="U67" i="273"/>
  <c r="T67" i="273"/>
  <c r="AG67" i="273" s="1"/>
  <c r="AH67" i="273" s="1"/>
  <c r="S67" i="273"/>
  <c r="AE67" i="273" s="1"/>
  <c r="AD66" i="273"/>
  <c r="U66" i="273"/>
  <c r="T66" i="273"/>
  <c r="AG66" i="273" s="1"/>
  <c r="AH66" i="273" s="1"/>
  <c r="S66" i="273"/>
  <c r="AE66" i="273" s="1"/>
  <c r="AD65" i="273"/>
  <c r="U65" i="273"/>
  <c r="T65" i="273"/>
  <c r="AG65" i="273" s="1"/>
  <c r="AH65" i="273" s="1"/>
  <c r="S65" i="273"/>
  <c r="AE65" i="273" s="1"/>
  <c r="AD64" i="273"/>
  <c r="U64" i="273"/>
  <c r="T64" i="273"/>
  <c r="AG64" i="273" s="1"/>
  <c r="AH64" i="273" s="1"/>
  <c r="S64" i="273"/>
  <c r="AE64" i="273" s="1"/>
  <c r="AD63" i="273"/>
  <c r="U63" i="273"/>
  <c r="T63" i="273"/>
  <c r="AG63" i="273" s="1"/>
  <c r="AH63" i="273" s="1"/>
  <c r="S63" i="273"/>
  <c r="AE63" i="273" s="1"/>
  <c r="AD62" i="273"/>
  <c r="U62" i="273"/>
  <c r="T62" i="273"/>
  <c r="AG62" i="273" s="1"/>
  <c r="AH62" i="273" s="1"/>
  <c r="S62" i="273"/>
  <c r="AE62" i="273" s="1"/>
  <c r="AD61" i="273"/>
  <c r="U61" i="273"/>
  <c r="T61" i="273"/>
  <c r="AG61" i="273" s="1"/>
  <c r="AH61" i="273" s="1"/>
  <c r="S61" i="273"/>
  <c r="AE61" i="273" s="1"/>
  <c r="AD60" i="273"/>
  <c r="U60" i="273"/>
  <c r="T60" i="273"/>
  <c r="AG60" i="273" s="1"/>
  <c r="AH60" i="273" s="1"/>
  <c r="S60" i="273"/>
  <c r="AE60" i="273" s="1"/>
  <c r="AD59" i="273"/>
  <c r="U59" i="273"/>
  <c r="T59" i="273"/>
  <c r="AG59" i="273" s="1"/>
  <c r="AH59" i="273" s="1"/>
  <c r="S59" i="273"/>
  <c r="AE59" i="273" s="1"/>
  <c r="AD58" i="273"/>
  <c r="U58" i="273"/>
  <c r="T58" i="273"/>
  <c r="AG58" i="273" s="1"/>
  <c r="AH58" i="273" s="1"/>
  <c r="S58" i="273"/>
  <c r="AE58" i="273" s="1"/>
  <c r="AD57" i="273"/>
  <c r="U57" i="273"/>
  <c r="T57" i="273"/>
  <c r="AG57" i="273" s="1"/>
  <c r="AH57" i="273" s="1"/>
  <c r="S57" i="273"/>
  <c r="AE57" i="273" s="1"/>
  <c r="AD56" i="273"/>
  <c r="U56" i="273"/>
  <c r="T56" i="273"/>
  <c r="AG56" i="273" s="1"/>
  <c r="AH56" i="273" s="1"/>
  <c r="S56" i="273"/>
  <c r="AE56" i="273" s="1"/>
  <c r="AD55" i="273"/>
  <c r="U55" i="273"/>
  <c r="T55" i="273"/>
  <c r="AG55" i="273" s="1"/>
  <c r="AH55" i="273" s="1"/>
  <c r="S55" i="273"/>
  <c r="AE55" i="273" s="1"/>
  <c r="AD54" i="273"/>
  <c r="U54" i="273"/>
  <c r="T54" i="273"/>
  <c r="AG54" i="273" s="1"/>
  <c r="AH54" i="273" s="1"/>
  <c r="S54" i="273"/>
  <c r="AE54" i="273" s="1"/>
  <c r="AD53" i="273"/>
  <c r="U53" i="273"/>
  <c r="T53" i="273"/>
  <c r="AG53" i="273" s="1"/>
  <c r="AH53" i="273" s="1"/>
  <c r="S53" i="273"/>
  <c r="AE53" i="273" s="1"/>
  <c r="AD52" i="273"/>
  <c r="U52" i="273"/>
  <c r="T52" i="273"/>
  <c r="AG52" i="273" s="1"/>
  <c r="AH52" i="273" s="1"/>
  <c r="S52" i="273"/>
  <c r="AE52" i="273" s="1"/>
  <c r="AD51" i="273"/>
  <c r="U51" i="273"/>
  <c r="T51" i="273"/>
  <c r="AG51" i="273" s="1"/>
  <c r="AH51" i="273" s="1"/>
  <c r="S51" i="273"/>
  <c r="AE51" i="273" s="1"/>
  <c r="AD50" i="273"/>
  <c r="U50" i="273"/>
  <c r="T50" i="273"/>
  <c r="AG50" i="273" s="1"/>
  <c r="AH50" i="273" s="1"/>
  <c r="S50" i="273"/>
  <c r="AE50" i="273" s="1"/>
  <c r="AD49" i="273"/>
  <c r="U49" i="273"/>
  <c r="T49" i="273"/>
  <c r="AG49" i="273" s="1"/>
  <c r="AH49" i="273" s="1"/>
  <c r="S49" i="273"/>
  <c r="AE49" i="273" s="1"/>
  <c r="AD48" i="273"/>
  <c r="U48" i="273"/>
  <c r="T48" i="273"/>
  <c r="AG48" i="273" s="1"/>
  <c r="AH48" i="273" s="1"/>
  <c r="S48" i="273"/>
  <c r="AE48" i="273" s="1"/>
  <c r="AD47" i="273"/>
  <c r="U47" i="273"/>
  <c r="T47" i="273"/>
  <c r="AG47" i="273" s="1"/>
  <c r="AH47" i="273" s="1"/>
  <c r="S47" i="273"/>
  <c r="AE47" i="273" s="1"/>
  <c r="AD46" i="273"/>
  <c r="U46" i="273"/>
  <c r="T46" i="273"/>
  <c r="AG46" i="273" s="1"/>
  <c r="AH46" i="273" s="1"/>
  <c r="S46" i="273"/>
  <c r="AE46" i="273" s="1"/>
  <c r="AD45" i="273"/>
  <c r="U45" i="273"/>
  <c r="T45" i="273"/>
  <c r="AG45" i="273" s="1"/>
  <c r="AH45" i="273" s="1"/>
  <c r="S45" i="273"/>
  <c r="AE45" i="273" s="1"/>
  <c r="AD44" i="273"/>
  <c r="U44" i="273"/>
  <c r="T44" i="273"/>
  <c r="AG44" i="273" s="1"/>
  <c r="AH44" i="273" s="1"/>
  <c r="S44" i="273"/>
  <c r="AE44" i="273" s="1"/>
  <c r="AD43" i="273"/>
  <c r="U43" i="273"/>
  <c r="T43" i="273"/>
  <c r="AG43" i="273" s="1"/>
  <c r="AH43" i="273" s="1"/>
  <c r="S43" i="273"/>
  <c r="AE43" i="273" s="1"/>
  <c r="AD42" i="273"/>
  <c r="U42" i="273"/>
  <c r="T42" i="273"/>
  <c r="AG42" i="273" s="1"/>
  <c r="AH42" i="273" s="1"/>
  <c r="S42" i="273"/>
  <c r="AE42" i="273" s="1"/>
  <c r="AD41" i="273"/>
  <c r="U41" i="273"/>
  <c r="T41" i="273"/>
  <c r="AG41" i="273" s="1"/>
  <c r="AH41" i="273" s="1"/>
  <c r="S41" i="273"/>
  <c r="AE41" i="273" s="1"/>
  <c r="AD40" i="273"/>
  <c r="U40" i="273"/>
  <c r="T40" i="273"/>
  <c r="AG40" i="273" s="1"/>
  <c r="AH40" i="273" s="1"/>
  <c r="S40" i="273"/>
  <c r="AE40" i="273" s="1"/>
  <c r="AD39" i="273"/>
  <c r="U39" i="273"/>
  <c r="T39" i="273"/>
  <c r="AG39" i="273" s="1"/>
  <c r="AH39" i="273" s="1"/>
  <c r="S39" i="273"/>
  <c r="AE39" i="273" s="1"/>
  <c r="AD38" i="273"/>
  <c r="U38" i="273"/>
  <c r="T38" i="273"/>
  <c r="AG38" i="273" s="1"/>
  <c r="AH38" i="273" s="1"/>
  <c r="S38" i="273"/>
  <c r="AE38" i="273" s="1"/>
  <c r="AD37" i="273"/>
  <c r="U37" i="273"/>
  <c r="T37" i="273"/>
  <c r="AG37" i="273" s="1"/>
  <c r="AH37" i="273" s="1"/>
  <c r="S37" i="273"/>
  <c r="AE37" i="273" s="1"/>
  <c r="AD36" i="273"/>
  <c r="U36" i="273"/>
  <c r="T36" i="273"/>
  <c r="AG36" i="273" s="1"/>
  <c r="AH36" i="273" s="1"/>
  <c r="S36" i="273"/>
  <c r="AE36" i="273" s="1"/>
  <c r="AD35" i="273"/>
  <c r="U35" i="273"/>
  <c r="T35" i="273"/>
  <c r="AG35" i="273" s="1"/>
  <c r="AH35" i="273" s="1"/>
  <c r="S35" i="273"/>
  <c r="AE35" i="273" s="1"/>
  <c r="AD34" i="273"/>
  <c r="U34" i="273"/>
  <c r="T34" i="273"/>
  <c r="AG34" i="273" s="1"/>
  <c r="AH34" i="273" s="1"/>
  <c r="S34" i="273"/>
  <c r="AE34" i="273" s="1"/>
  <c r="AD33" i="273"/>
  <c r="U33" i="273"/>
  <c r="T33" i="273"/>
  <c r="AG33" i="273" s="1"/>
  <c r="AH33" i="273" s="1"/>
  <c r="S33" i="273"/>
  <c r="AE33" i="273" s="1"/>
  <c r="AD32" i="273"/>
  <c r="U32" i="273"/>
  <c r="T32" i="273"/>
  <c r="AG32" i="273" s="1"/>
  <c r="AH32" i="273" s="1"/>
  <c r="S32" i="273"/>
  <c r="AE32" i="273" s="1"/>
  <c r="AD31" i="273"/>
  <c r="U31" i="273"/>
  <c r="T31" i="273"/>
  <c r="AG31" i="273" s="1"/>
  <c r="AH31" i="273" s="1"/>
  <c r="S31" i="273"/>
  <c r="AE31" i="273" s="1"/>
  <c r="AD30" i="273"/>
  <c r="U30" i="273"/>
  <c r="T30" i="273"/>
  <c r="AG30" i="273" s="1"/>
  <c r="AH30" i="273" s="1"/>
  <c r="S30" i="273"/>
  <c r="AE30" i="273" s="1"/>
  <c r="AD29" i="273"/>
  <c r="U29" i="273"/>
  <c r="T29" i="273"/>
  <c r="AG29" i="273" s="1"/>
  <c r="AH29" i="273" s="1"/>
  <c r="S29" i="273"/>
  <c r="AE29" i="273" s="1"/>
  <c r="AD28" i="273"/>
  <c r="U28" i="273"/>
  <c r="T28" i="273"/>
  <c r="AG28" i="273" s="1"/>
  <c r="AH28" i="273" s="1"/>
  <c r="S28" i="273"/>
  <c r="AE28" i="273" s="1"/>
  <c r="AD27" i="273"/>
  <c r="U27" i="273"/>
  <c r="T27" i="273"/>
  <c r="AG27" i="273" s="1"/>
  <c r="AH27" i="273" s="1"/>
  <c r="S27" i="273"/>
  <c r="AE27" i="273" s="1"/>
  <c r="AD26" i="273"/>
  <c r="U26" i="273"/>
  <c r="T26" i="273"/>
  <c r="AG26" i="273" s="1"/>
  <c r="AH26" i="273" s="1"/>
  <c r="S26" i="273"/>
  <c r="AE26" i="273" s="1"/>
  <c r="AD25" i="273"/>
  <c r="U25" i="273"/>
  <c r="T25" i="273"/>
  <c r="AG25" i="273" s="1"/>
  <c r="AH25" i="273" s="1"/>
  <c r="S25" i="273"/>
  <c r="AE25" i="273" s="1"/>
  <c r="AD24" i="273"/>
  <c r="U24" i="273"/>
  <c r="T24" i="273"/>
  <c r="AG24" i="273" s="1"/>
  <c r="AH24" i="273" s="1"/>
  <c r="S24" i="273"/>
  <c r="AE24" i="273" s="1"/>
  <c r="AD23" i="273"/>
  <c r="U23" i="273"/>
  <c r="T23" i="273"/>
  <c r="AG23" i="273" s="1"/>
  <c r="AH23" i="273" s="1"/>
  <c r="S23" i="273"/>
  <c r="AE23" i="273" s="1"/>
  <c r="AD22" i="273"/>
  <c r="U22" i="273"/>
  <c r="T22" i="273"/>
  <c r="AG22" i="273" s="1"/>
  <c r="AH22" i="273" s="1"/>
  <c r="S22" i="273"/>
  <c r="AE22" i="273" s="1"/>
  <c r="AD21" i="273"/>
  <c r="U21" i="273"/>
  <c r="T21" i="273"/>
  <c r="AG21" i="273" s="1"/>
  <c r="AH21" i="273" s="1"/>
  <c r="S21" i="273"/>
  <c r="AE21" i="273" s="1"/>
  <c r="AD20" i="273"/>
  <c r="U20" i="273"/>
  <c r="T20" i="273"/>
  <c r="AG20" i="273" s="1"/>
  <c r="AH20" i="273" s="1"/>
  <c r="S20" i="273"/>
  <c r="AE20" i="273" s="1"/>
  <c r="AD19" i="273"/>
  <c r="U19" i="273"/>
  <c r="T19" i="273"/>
  <c r="AG19" i="273" s="1"/>
  <c r="AH19" i="273" s="1"/>
  <c r="S19" i="273"/>
  <c r="AE19" i="273" s="1"/>
  <c r="AD18" i="273"/>
  <c r="U18" i="273"/>
  <c r="T18" i="273"/>
  <c r="AG18" i="273" s="1"/>
  <c r="AH18" i="273" s="1"/>
  <c r="S18" i="273"/>
  <c r="AE18" i="273" s="1"/>
  <c r="AD17" i="273"/>
  <c r="U17" i="273"/>
  <c r="T17" i="273"/>
  <c r="AG17" i="273" s="1"/>
  <c r="AH17" i="273" s="1"/>
  <c r="S17" i="273"/>
  <c r="AE17" i="273" s="1"/>
  <c r="AD16" i="273"/>
  <c r="U16" i="273"/>
  <c r="T16" i="273"/>
  <c r="AG16" i="273" s="1"/>
  <c r="AH16" i="273" s="1"/>
  <c r="S16" i="273"/>
  <c r="AE16" i="273" s="1"/>
  <c r="AD15" i="273"/>
  <c r="U15" i="273"/>
  <c r="T15" i="273"/>
  <c r="AG15" i="273" s="1"/>
  <c r="AH15" i="273" s="1"/>
  <c r="S15" i="273"/>
  <c r="AE15" i="273" s="1"/>
  <c r="AD14" i="273"/>
  <c r="U14" i="273"/>
  <c r="T14" i="273"/>
  <c r="AG14" i="273" s="1"/>
  <c r="AH14" i="273" s="1"/>
  <c r="S14" i="273"/>
  <c r="AE14" i="273" s="1"/>
  <c r="AD13" i="273"/>
  <c r="U13" i="273"/>
  <c r="T13" i="273"/>
  <c r="AG13" i="273" s="1"/>
  <c r="AH13" i="273" s="1"/>
  <c r="S13" i="273"/>
  <c r="AE13" i="273" s="1"/>
  <c r="AD12" i="273"/>
  <c r="U12" i="273"/>
  <c r="T12" i="273"/>
  <c r="AG12" i="273" s="1"/>
  <c r="AH12" i="273" s="1"/>
  <c r="S12" i="273"/>
  <c r="AD11" i="273"/>
  <c r="U11" i="273"/>
  <c r="T11" i="273"/>
  <c r="S11" i="273"/>
  <c r="AD10" i="273"/>
  <c r="U10" i="273"/>
  <c r="T10" i="273"/>
  <c r="AG10" i="273" s="1"/>
  <c r="AH10" i="273" s="1"/>
  <c r="S10" i="273"/>
  <c r="AE10" i="273" s="1"/>
  <c r="AD9" i="273"/>
  <c r="U9" i="273"/>
  <c r="T9" i="273"/>
  <c r="AG9" i="273" s="1"/>
  <c r="AH9" i="273" s="1"/>
  <c r="S9" i="273"/>
  <c r="AE9" i="273" s="1"/>
  <c r="AD87" i="272"/>
  <c r="U87" i="272"/>
  <c r="T87" i="272"/>
  <c r="AG87" i="272" s="1"/>
  <c r="AH87" i="272" s="1"/>
  <c r="S87" i="272"/>
  <c r="AE87" i="272" s="1"/>
  <c r="AD86" i="272"/>
  <c r="U86" i="272"/>
  <c r="T86" i="272"/>
  <c r="AG86" i="272" s="1"/>
  <c r="AH86" i="272" s="1"/>
  <c r="S86" i="272"/>
  <c r="AE86" i="272" s="1"/>
  <c r="AD85" i="272"/>
  <c r="U85" i="272"/>
  <c r="T85" i="272"/>
  <c r="AG85" i="272" s="1"/>
  <c r="AH85" i="272" s="1"/>
  <c r="S85" i="272"/>
  <c r="AE85" i="272" s="1"/>
  <c r="AD84" i="272"/>
  <c r="U84" i="272"/>
  <c r="T84" i="272"/>
  <c r="AG84" i="272" s="1"/>
  <c r="AH84" i="272" s="1"/>
  <c r="S84" i="272"/>
  <c r="AE84" i="272" s="1"/>
  <c r="AD83" i="272"/>
  <c r="U83" i="272"/>
  <c r="T83" i="272"/>
  <c r="AG83" i="272" s="1"/>
  <c r="AH83" i="272" s="1"/>
  <c r="S83" i="272"/>
  <c r="AE83" i="272" s="1"/>
  <c r="AD82" i="272"/>
  <c r="U82" i="272"/>
  <c r="T82" i="272"/>
  <c r="AG82" i="272" s="1"/>
  <c r="AH82" i="272" s="1"/>
  <c r="S82" i="272"/>
  <c r="AE82" i="272" s="1"/>
  <c r="AD81" i="272"/>
  <c r="U81" i="272"/>
  <c r="T81" i="272"/>
  <c r="AG81" i="272" s="1"/>
  <c r="AH81" i="272" s="1"/>
  <c r="S81" i="272"/>
  <c r="AE81" i="272" s="1"/>
  <c r="AD80" i="272"/>
  <c r="U80" i="272"/>
  <c r="T80" i="272"/>
  <c r="AG80" i="272" s="1"/>
  <c r="AH80" i="272" s="1"/>
  <c r="S80" i="272"/>
  <c r="AE80" i="272" s="1"/>
  <c r="AD79" i="272"/>
  <c r="U79" i="272"/>
  <c r="T79" i="272"/>
  <c r="AG79" i="272" s="1"/>
  <c r="AH79" i="272" s="1"/>
  <c r="S79" i="272"/>
  <c r="AE79" i="272" s="1"/>
  <c r="AD78" i="272"/>
  <c r="U78" i="272"/>
  <c r="T78" i="272"/>
  <c r="AG78" i="272" s="1"/>
  <c r="AH78" i="272" s="1"/>
  <c r="S78" i="272"/>
  <c r="AE78" i="272" s="1"/>
  <c r="AD77" i="272"/>
  <c r="U77" i="272"/>
  <c r="T77" i="272"/>
  <c r="AG77" i="272" s="1"/>
  <c r="AH77" i="272" s="1"/>
  <c r="S77" i="272"/>
  <c r="AE77" i="272" s="1"/>
  <c r="AD76" i="272"/>
  <c r="U76" i="272"/>
  <c r="T76" i="272"/>
  <c r="AG76" i="272" s="1"/>
  <c r="AH76" i="272" s="1"/>
  <c r="S76" i="272"/>
  <c r="AE76" i="272" s="1"/>
  <c r="AD75" i="272"/>
  <c r="U75" i="272"/>
  <c r="T75" i="272"/>
  <c r="AG75" i="272" s="1"/>
  <c r="AH75" i="272" s="1"/>
  <c r="S75" i="272"/>
  <c r="AE75" i="272" s="1"/>
  <c r="AD74" i="272"/>
  <c r="U74" i="272"/>
  <c r="T74" i="272"/>
  <c r="AG74" i="272" s="1"/>
  <c r="AH74" i="272" s="1"/>
  <c r="S74" i="272"/>
  <c r="AE74" i="272" s="1"/>
  <c r="AD73" i="272"/>
  <c r="U73" i="272"/>
  <c r="T73" i="272"/>
  <c r="AG73" i="272" s="1"/>
  <c r="AH73" i="272" s="1"/>
  <c r="S73" i="272"/>
  <c r="AE73" i="272" s="1"/>
  <c r="AD72" i="272"/>
  <c r="U72" i="272"/>
  <c r="T72" i="272"/>
  <c r="AG72" i="272" s="1"/>
  <c r="AH72" i="272" s="1"/>
  <c r="S72" i="272"/>
  <c r="AE72" i="272" s="1"/>
  <c r="AD71" i="272"/>
  <c r="U71" i="272"/>
  <c r="T71" i="272"/>
  <c r="AG71" i="272" s="1"/>
  <c r="AH71" i="272" s="1"/>
  <c r="S71" i="272"/>
  <c r="AE71" i="272" s="1"/>
  <c r="AD70" i="272"/>
  <c r="U70" i="272"/>
  <c r="T70" i="272"/>
  <c r="AG70" i="272" s="1"/>
  <c r="AH70" i="272" s="1"/>
  <c r="S70" i="272"/>
  <c r="AE70" i="272" s="1"/>
  <c r="AD69" i="272"/>
  <c r="U69" i="272"/>
  <c r="T69" i="272"/>
  <c r="AG69" i="272" s="1"/>
  <c r="AH69" i="272" s="1"/>
  <c r="S69" i="272"/>
  <c r="AE69" i="272" s="1"/>
  <c r="AD68" i="272"/>
  <c r="U68" i="272"/>
  <c r="T68" i="272"/>
  <c r="AG68" i="272" s="1"/>
  <c r="AH68" i="272" s="1"/>
  <c r="S68" i="272"/>
  <c r="AE68" i="272" s="1"/>
  <c r="AD67" i="272"/>
  <c r="U67" i="272"/>
  <c r="T67" i="272"/>
  <c r="AG67" i="272" s="1"/>
  <c r="AH67" i="272" s="1"/>
  <c r="S67" i="272"/>
  <c r="AE67" i="272" s="1"/>
  <c r="AD66" i="272"/>
  <c r="U66" i="272"/>
  <c r="T66" i="272"/>
  <c r="AG66" i="272" s="1"/>
  <c r="AH66" i="272" s="1"/>
  <c r="S66" i="272"/>
  <c r="AE66" i="272" s="1"/>
  <c r="AD65" i="272"/>
  <c r="U65" i="272"/>
  <c r="T65" i="272"/>
  <c r="AG65" i="272" s="1"/>
  <c r="AH65" i="272" s="1"/>
  <c r="S65" i="272"/>
  <c r="AE65" i="272" s="1"/>
  <c r="AD64" i="272"/>
  <c r="U64" i="272"/>
  <c r="T64" i="272"/>
  <c r="AG64" i="272" s="1"/>
  <c r="AH64" i="272" s="1"/>
  <c r="S64" i="272"/>
  <c r="AE64" i="272" s="1"/>
  <c r="AD63" i="272"/>
  <c r="U63" i="272"/>
  <c r="T63" i="272"/>
  <c r="AG63" i="272" s="1"/>
  <c r="AH63" i="272" s="1"/>
  <c r="S63" i="272"/>
  <c r="AE63" i="272" s="1"/>
  <c r="AD62" i="272"/>
  <c r="U62" i="272"/>
  <c r="T62" i="272"/>
  <c r="AG62" i="272" s="1"/>
  <c r="AH62" i="272" s="1"/>
  <c r="S62" i="272"/>
  <c r="AE62" i="272" s="1"/>
  <c r="AD61" i="272"/>
  <c r="U61" i="272"/>
  <c r="T61" i="272"/>
  <c r="AG61" i="272" s="1"/>
  <c r="AH61" i="272" s="1"/>
  <c r="S61" i="272"/>
  <c r="AE61" i="272" s="1"/>
  <c r="AD60" i="272"/>
  <c r="U60" i="272"/>
  <c r="T60" i="272"/>
  <c r="AG60" i="272" s="1"/>
  <c r="AH60" i="272" s="1"/>
  <c r="S60" i="272"/>
  <c r="AE60" i="272" s="1"/>
  <c r="AD59" i="272"/>
  <c r="U59" i="272"/>
  <c r="T59" i="272"/>
  <c r="AG59" i="272" s="1"/>
  <c r="AH59" i="272" s="1"/>
  <c r="S59" i="272"/>
  <c r="AE59" i="272" s="1"/>
  <c r="AD58" i="272"/>
  <c r="U58" i="272"/>
  <c r="T58" i="272"/>
  <c r="AG58" i="272" s="1"/>
  <c r="AH58" i="272" s="1"/>
  <c r="S58" i="272"/>
  <c r="AE58" i="272" s="1"/>
  <c r="AD57" i="272"/>
  <c r="U57" i="272"/>
  <c r="T57" i="272"/>
  <c r="AG57" i="272" s="1"/>
  <c r="AH57" i="272" s="1"/>
  <c r="S57" i="272"/>
  <c r="AE57" i="272" s="1"/>
  <c r="AD56" i="272"/>
  <c r="U56" i="272"/>
  <c r="T56" i="272"/>
  <c r="AG56" i="272" s="1"/>
  <c r="AH56" i="272" s="1"/>
  <c r="S56" i="272"/>
  <c r="AE56" i="272" s="1"/>
  <c r="AD55" i="272"/>
  <c r="U55" i="272"/>
  <c r="T55" i="272"/>
  <c r="AG55" i="272" s="1"/>
  <c r="AH55" i="272" s="1"/>
  <c r="S55" i="272"/>
  <c r="AE55" i="272" s="1"/>
  <c r="AD54" i="272"/>
  <c r="U54" i="272"/>
  <c r="T54" i="272"/>
  <c r="AG54" i="272" s="1"/>
  <c r="AH54" i="272" s="1"/>
  <c r="S54" i="272"/>
  <c r="AE54" i="272" s="1"/>
  <c r="AD53" i="272"/>
  <c r="U53" i="272"/>
  <c r="T53" i="272"/>
  <c r="AG53" i="272" s="1"/>
  <c r="AH53" i="272" s="1"/>
  <c r="S53" i="272"/>
  <c r="AE53" i="272" s="1"/>
  <c r="AD52" i="272"/>
  <c r="U52" i="272"/>
  <c r="T52" i="272"/>
  <c r="AG52" i="272" s="1"/>
  <c r="AH52" i="272" s="1"/>
  <c r="S52" i="272"/>
  <c r="AE52" i="272" s="1"/>
  <c r="AD51" i="272"/>
  <c r="U51" i="272"/>
  <c r="T51" i="272"/>
  <c r="AG51" i="272" s="1"/>
  <c r="AH51" i="272" s="1"/>
  <c r="S51" i="272"/>
  <c r="AE51" i="272" s="1"/>
  <c r="AD50" i="272"/>
  <c r="U50" i="272"/>
  <c r="T50" i="272"/>
  <c r="AG50" i="272" s="1"/>
  <c r="AH50" i="272" s="1"/>
  <c r="S50" i="272"/>
  <c r="AE50" i="272" s="1"/>
  <c r="AD49" i="272"/>
  <c r="U49" i="272"/>
  <c r="T49" i="272"/>
  <c r="AG49" i="272" s="1"/>
  <c r="AH49" i="272" s="1"/>
  <c r="S49" i="272"/>
  <c r="AE49" i="272" s="1"/>
  <c r="AD48" i="272"/>
  <c r="U48" i="272"/>
  <c r="T48" i="272"/>
  <c r="AG48" i="272" s="1"/>
  <c r="AH48" i="272" s="1"/>
  <c r="S48" i="272"/>
  <c r="AE48" i="272" s="1"/>
  <c r="AD47" i="272"/>
  <c r="U47" i="272"/>
  <c r="T47" i="272"/>
  <c r="AG47" i="272" s="1"/>
  <c r="AH47" i="272" s="1"/>
  <c r="S47" i="272"/>
  <c r="AE47" i="272" s="1"/>
  <c r="AD46" i="272"/>
  <c r="U46" i="272"/>
  <c r="T46" i="272"/>
  <c r="AG46" i="272" s="1"/>
  <c r="AH46" i="272" s="1"/>
  <c r="S46" i="272"/>
  <c r="AE46" i="272" s="1"/>
  <c r="AD45" i="272"/>
  <c r="U45" i="272"/>
  <c r="T45" i="272"/>
  <c r="AG45" i="272" s="1"/>
  <c r="AH45" i="272" s="1"/>
  <c r="S45" i="272"/>
  <c r="AE45" i="272" s="1"/>
  <c r="AD44" i="272"/>
  <c r="U44" i="272"/>
  <c r="T44" i="272"/>
  <c r="AG44" i="272" s="1"/>
  <c r="AH44" i="272" s="1"/>
  <c r="S44" i="272"/>
  <c r="AE44" i="272" s="1"/>
  <c r="AD43" i="272"/>
  <c r="U43" i="272"/>
  <c r="T43" i="272"/>
  <c r="AG43" i="272" s="1"/>
  <c r="AH43" i="272" s="1"/>
  <c r="S43" i="272"/>
  <c r="AE43" i="272" s="1"/>
  <c r="AD42" i="272"/>
  <c r="U42" i="272"/>
  <c r="T42" i="272"/>
  <c r="AG42" i="272" s="1"/>
  <c r="AH42" i="272" s="1"/>
  <c r="S42" i="272"/>
  <c r="AE42" i="272" s="1"/>
  <c r="AD41" i="272"/>
  <c r="U41" i="272"/>
  <c r="T41" i="272"/>
  <c r="AG41" i="272" s="1"/>
  <c r="AH41" i="272" s="1"/>
  <c r="S41" i="272"/>
  <c r="AE41" i="272" s="1"/>
  <c r="AD40" i="272"/>
  <c r="U40" i="272"/>
  <c r="T40" i="272"/>
  <c r="AG40" i="272" s="1"/>
  <c r="AH40" i="272" s="1"/>
  <c r="S40" i="272"/>
  <c r="AE40" i="272" s="1"/>
  <c r="AD39" i="272"/>
  <c r="U39" i="272"/>
  <c r="T39" i="272"/>
  <c r="AG39" i="272" s="1"/>
  <c r="AH39" i="272" s="1"/>
  <c r="S39" i="272"/>
  <c r="AE39" i="272" s="1"/>
  <c r="AD38" i="272"/>
  <c r="U38" i="272"/>
  <c r="T38" i="272"/>
  <c r="AG38" i="272" s="1"/>
  <c r="AH38" i="272" s="1"/>
  <c r="S38" i="272"/>
  <c r="AE38" i="272" s="1"/>
  <c r="AD37" i="272"/>
  <c r="U37" i="272"/>
  <c r="T37" i="272"/>
  <c r="AG37" i="272" s="1"/>
  <c r="AH37" i="272" s="1"/>
  <c r="S37" i="272"/>
  <c r="AE37" i="272" s="1"/>
  <c r="AD36" i="272"/>
  <c r="U36" i="272"/>
  <c r="T36" i="272"/>
  <c r="AG36" i="272" s="1"/>
  <c r="AH36" i="272" s="1"/>
  <c r="S36" i="272"/>
  <c r="AE36" i="272" s="1"/>
  <c r="AD35" i="272"/>
  <c r="U35" i="272"/>
  <c r="T35" i="272"/>
  <c r="AG35" i="272" s="1"/>
  <c r="AH35" i="272" s="1"/>
  <c r="S35" i="272"/>
  <c r="AE35" i="272" s="1"/>
  <c r="AD34" i="272"/>
  <c r="U34" i="272"/>
  <c r="T34" i="272"/>
  <c r="AG34" i="272" s="1"/>
  <c r="AH34" i="272" s="1"/>
  <c r="S34" i="272"/>
  <c r="AE34" i="272" s="1"/>
  <c r="AD33" i="272"/>
  <c r="U33" i="272"/>
  <c r="T33" i="272"/>
  <c r="AG33" i="272" s="1"/>
  <c r="AH33" i="272" s="1"/>
  <c r="S33" i="272"/>
  <c r="AE33" i="272" s="1"/>
  <c r="AD32" i="272"/>
  <c r="U32" i="272"/>
  <c r="T32" i="272"/>
  <c r="AG32" i="272" s="1"/>
  <c r="AH32" i="272" s="1"/>
  <c r="S32" i="272"/>
  <c r="AE32" i="272" s="1"/>
  <c r="AD31" i="272"/>
  <c r="U31" i="272"/>
  <c r="T31" i="272"/>
  <c r="AG31" i="272" s="1"/>
  <c r="AH31" i="272" s="1"/>
  <c r="S31" i="272"/>
  <c r="AE31" i="272" s="1"/>
  <c r="AD30" i="272"/>
  <c r="U30" i="272"/>
  <c r="T30" i="272"/>
  <c r="AG30" i="272" s="1"/>
  <c r="AH30" i="272" s="1"/>
  <c r="S30" i="272"/>
  <c r="AE30" i="272" s="1"/>
  <c r="AD29" i="272"/>
  <c r="U29" i="272"/>
  <c r="T29" i="272"/>
  <c r="AG29" i="272" s="1"/>
  <c r="AH29" i="272" s="1"/>
  <c r="S29" i="272"/>
  <c r="AE29" i="272" s="1"/>
  <c r="AD28" i="272"/>
  <c r="U28" i="272"/>
  <c r="T28" i="272"/>
  <c r="AG28" i="272" s="1"/>
  <c r="AH28" i="272" s="1"/>
  <c r="S28" i="272"/>
  <c r="AE28" i="272" s="1"/>
  <c r="AD27" i="272"/>
  <c r="U27" i="272"/>
  <c r="T27" i="272"/>
  <c r="AG27" i="272" s="1"/>
  <c r="AH27" i="272" s="1"/>
  <c r="S27" i="272"/>
  <c r="AE27" i="272" s="1"/>
  <c r="AD26" i="272"/>
  <c r="U26" i="272"/>
  <c r="T26" i="272"/>
  <c r="AG26" i="272" s="1"/>
  <c r="AH26" i="272" s="1"/>
  <c r="S26" i="272"/>
  <c r="AE26" i="272" s="1"/>
  <c r="AD25" i="272"/>
  <c r="U25" i="272"/>
  <c r="T25" i="272"/>
  <c r="AG25" i="272" s="1"/>
  <c r="AH25" i="272" s="1"/>
  <c r="S25" i="272"/>
  <c r="AE25" i="272" s="1"/>
  <c r="AD24" i="272"/>
  <c r="U24" i="272"/>
  <c r="T24" i="272"/>
  <c r="AG24" i="272" s="1"/>
  <c r="AH24" i="272" s="1"/>
  <c r="S24" i="272"/>
  <c r="AE24" i="272" s="1"/>
  <c r="AD23" i="272"/>
  <c r="U23" i="272"/>
  <c r="T23" i="272"/>
  <c r="AG23" i="272" s="1"/>
  <c r="AH23" i="272" s="1"/>
  <c r="S23" i="272"/>
  <c r="AE23" i="272" s="1"/>
  <c r="AD22" i="272"/>
  <c r="U22" i="272"/>
  <c r="T22" i="272"/>
  <c r="AG22" i="272" s="1"/>
  <c r="AH22" i="272" s="1"/>
  <c r="S22" i="272"/>
  <c r="AE22" i="272" s="1"/>
  <c r="AD21" i="272"/>
  <c r="U21" i="272"/>
  <c r="T21" i="272"/>
  <c r="AG21" i="272" s="1"/>
  <c r="AH21" i="272" s="1"/>
  <c r="S21" i="272"/>
  <c r="AE21" i="272" s="1"/>
  <c r="AD20" i="272"/>
  <c r="U20" i="272"/>
  <c r="T20" i="272"/>
  <c r="AG20" i="272" s="1"/>
  <c r="AH20" i="272" s="1"/>
  <c r="S20" i="272"/>
  <c r="AE20" i="272" s="1"/>
  <c r="AD19" i="272"/>
  <c r="U19" i="272"/>
  <c r="T19" i="272"/>
  <c r="AG19" i="272" s="1"/>
  <c r="AH19" i="272" s="1"/>
  <c r="S19" i="272"/>
  <c r="AE19" i="272" s="1"/>
  <c r="AD18" i="272"/>
  <c r="U18" i="272"/>
  <c r="T18" i="272"/>
  <c r="AG18" i="272" s="1"/>
  <c r="AH18" i="272" s="1"/>
  <c r="S18" i="272"/>
  <c r="AE18" i="272" s="1"/>
  <c r="AD17" i="272"/>
  <c r="U17" i="272"/>
  <c r="T17" i="272"/>
  <c r="AG17" i="272" s="1"/>
  <c r="AH17" i="272" s="1"/>
  <c r="S17" i="272"/>
  <c r="AE17" i="272" s="1"/>
  <c r="AD16" i="272"/>
  <c r="U16" i="272"/>
  <c r="T16" i="272"/>
  <c r="AG16" i="272" s="1"/>
  <c r="AH16" i="272" s="1"/>
  <c r="S16" i="272"/>
  <c r="AE16" i="272" s="1"/>
  <c r="AD15" i="272"/>
  <c r="U15" i="272"/>
  <c r="T15" i="272"/>
  <c r="AG15" i="272" s="1"/>
  <c r="AH15" i="272" s="1"/>
  <c r="S15" i="272"/>
  <c r="AE15" i="272" s="1"/>
  <c r="AD14" i="272"/>
  <c r="T14" i="272"/>
  <c r="AG14" i="272" s="1"/>
  <c r="S14" i="272"/>
  <c r="AE14" i="272" s="1"/>
  <c r="AD13" i="272"/>
  <c r="T13" i="272"/>
  <c r="AG13" i="272" s="1"/>
  <c r="S13" i="272"/>
  <c r="AE13" i="272" s="1"/>
  <c r="AD12" i="272"/>
  <c r="U12" i="272"/>
  <c r="T12" i="272"/>
  <c r="AG12" i="272" s="1"/>
  <c r="AH12" i="272" s="1"/>
  <c r="S12" i="272"/>
  <c r="AE12" i="272" s="1"/>
  <c r="AD11" i="272"/>
  <c r="T11" i="272"/>
  <c r="AG11" i="272" s="1"/>
  <c r="S11" i="272"/>
  <c r="AE11" i="272" s="1"/>
  <c r="AD10" i="272"/>
  <c r="T10" i="272"/>
  <c r="AG10" i="272" s="1"/>
  <c r="S10" i="272"/>
  <c r="AE10" i="272" s="1"/>
  <c r="AD9" i="272"/>
  <c r="U9" i="272"/>
  <c r="T9" i="272"/>
  <c r="AG9" i="272" s="1"/>
  <c r="AH9" i="272" s="1"/>
  <c r="S9" i="272"/>
  <c r="AE9" i="272" s="1"/>
  <c r="AD71" i="271"/>
  <c r="U71" i="271"/>
  <c r="T71" i="271"/>
  <c r="AG71" i="271" s="1"/>
  <c r="AH71" i="271" s="1"/>
  <c r="S71" i="271"/>
  <c r="AE71" i="271" s="1"/>
  <c r="AD70" i="271"/>
  <c r="U70" i="271"/>
  <c r="T70" i="271"/>
  <c r="AG70" i="271" s="1"/>
  <c r="AH70" i="271" s="1"/>
  <c r="S70" i="271"/>
  <c r="AE70" i="271" s="1"/>
  <c r="AD69" i="271"/>
  <c r="U69" i="271"/>
  <c r="T69" i="271"/>
  <c r="AG69" i="271" s="1"/>
  <c r="AH69" i="271" s="1"/>
  <c r="S69" i="271"/>
  <c r="AE69" i="271" s="1"/>
  <c r="AD68" i="271"/>
  <c r="U68" i="271"/>
  <c r="T68" i="271"/>
  <c r="AG68" i="271" s="1"/>
  <c r="AH68" i="271" s="1"/>
  <c r="S68" i="271"/>
  <c r="AE68" i="271" s="1"/>
  <c r="AD67" i="271"/>
  <c r="U67" i="271"/>
  <c r="T67" i="271"/>
  <c r="AG67" i="271" s="1"/>
  <c r="AH67" i="271" s="1"/>
  <c r="S67" i="271"/>
  <c r="AE67" i="271" s="1"/>
  <c r="AD66" i="271"/>
  <c r="U66" i="271"/>
  <c r="T66" i="271"/>
  <c r="AG66" i="271" s="1"/>
  <c r="AH66" i="271" s="1"/>
  <c r="S66" i="271"/>
  <c r="AE66" i="271" s="1"/>
  <c r="AD65" i="271"/>
  <c r="U65" i="271"/>
  <c r="T65" i="271"/>
  <c r="AG65" i="271" s="1"/>
  <c r="AH65" i="271" s="1"/>
  <c r="S65" i="271"/>
  <c r="AE65" i="271" s="1"/>
  <c r="AD64" i="271"/>
  <c r="U64" i="271"/>
  <c r="T64" i="271"/>
  <c r="AG64" i="271" s="1"/>
  <c r="AH64" i="271" s="1"/>
  <c r="S64" i="271"/>
  <c r="AE64" i="271" s="1"/>
  <c r="AD63" i="271"/>
  <c r="U63" i="271"/>
  <c r="T63" i="271"/>
  <c r="AG63" i="271" s="1"/>
  <c r="AH63" i="271" s="1"/>
  <c r="S63" i="271"/>
  <c r="AE63" i="271" s="1"/>
  <c r="AD62" i="271"/>
  <c r="U62" i="271"/>
  <c r="T62" i="271"/>
  <c r="AG62" i="271" s="1"/>
  <c r="AH62" i="271" s="1"/>
  <c r="S62" i="271"/>
  <c r="AE62" i="271" s="1"/>
  <c r="AD61" i="271"/>
  <c r="U61" i="271"/>
  <c r="T61" i="271"/>
  <c r="AG61" i="271" s="1"/>
  <c r="AH61" i="271" s="1"/>
  <c r="S61" i="271"/>
  <c r="AE61" i="271" s="1"/>
  <c r="AD60" i="271"/>
  <c r="U60" i="271"/>
  <c r="T60" i="271"/>
  <c r="AG60" i="271" s="1"/>
  <c r="AH60" i="271" s="1"/>
  <c r="S60" i="271"/>
  <c r="AE60" i="271" s="1"/>
  <c r="AD59" i="271"/>
  <c r="U59" i="271"/>
  <c r="T59" i="271"/>
  <c r="AG59" i="271" s="1"/>
  <c r="AH59" i="271" s="1"/>
  <c r="S59" i="271"/>
  <c r="AE59" i="271" s="1"/>
  <c r="AD58" i="271"/>
  <c r="U58" i="271"/>
  <c r="T58" i="271"/>
  <c r="AG58" i="271" s="1"/>
  <c r="AH58" i="271" s="1"/>
  <c r="S58" i="271"/>
  <c r="AE58" i="271" s="1"/>
  <c r="AD57" i="271"/>
  <c r="U57" i="271"/>
  <c r="T57" i="271"/>
  <c r="AG57" i="271" s="1"/>
  <c r="AH57" i="271" s="1"/>
  <c r="S57" i="271"/>
  <c r="AE57" i="271" s="1"/>
  <c r="AD56" i="271"/>
  <c r="U56" i="271"/>
  <c r="T56" i="271"/>
  <c r="AG56" i="271" s="1"/>
  <c r="AH56" i="271" s="1"/>
  <c r="S56" i="271"/>
  <c r="AE56" i="271" s="1"/>
  <c r="AD55" i="271"/>
  <c r="U55" i="271"/>
  <c r="T55" i="271"/>
  <c r="AG55" i="271" s="1"/>
  <c r="AH55" i="271" s="1"/>
  <c r="S55" i="271"/>
  <c r="AE55" i="271" s="1"/>
  <c r="AD54" i="271"/>
  <c r="U54" i="271"/>
  <c r="T54" i="271"/>
  <c r="AG54" i="271" s="1"/>
  <c r="AH54" i="271" s="1"/>
  <c r="S54" i="271"/>
  <c r="AE54" i="271" s="1"/>
  <c r="AD53" i="271"/>
  <c r="U53" i="271"/>
  <c r="T53" i="271"/>
  <c r="AG53" i="271" s="1"/>
  <c r="AH53" i="271" s="1"/>
  <c r="S53" i="271"/>
  <c r="AE53" i="271" s="1"/>
  <c r="AD52" i="271"/>
  <c r="U52" i="271"/>
  <c r="T52" i="271"/>
  <c r="AG52" i="271" s="1"/>
  <c r="AH52" i="271" s="1"/>
  <c r="S52" i="271"/>
  <c r="AE52" i="271" s="1"/>
  <c r="AD48" i="271"/>
  <c r="U48" i="271"/>
  <c r="T48" i="271"/>
  <c r="AG48" i="271" s="1"/>
  <c r="AH48" i="271" s="1"/>
  <c r="S48" i="271"/>
  <c r="AE48" i="271" s="1"/>
  <c r="AD43" i="271"/>
  <c r="U43" i="271"/>
  <c r="T43" i="271"/>
  <c r="AG43" i="271" s="1"/>
  <c r="AH43" i="271" s="1"/>
  <c r="S43" i="271"/>
  <c r="AD40" i="271"/>
  <c r="U40" i="271"/>
  <c r="T40" i="271"/>
  <c r="S40" i="271"/>
  <c r="AD36" i="271"/>
  <c r="U36" i="271"/>
  <c r="T36" i="271"/>
  <c r="AG36" i="271" s="1"/>
  <c r="AH36" i="271" s="1"/>
  <c r="S36" i="271"/>
  <c r="AE36" i="271" s="1"/>
  <c r="AD29" i="271"/>
  <c r="U29" i="271"/>
  <c r="T29" i="271"/>
  <c r="AG29" i="271" s="1"/>
  <c r="AH29" i="271" s="1"/>
  <c r="S29" i="271"/>
  <c r="AE29" i="271" s="1"/>
  <c r="AD28" i="271"/>
  <c r="U28" i="271"/>
  <c r="T28" i="271"/>
  <c r="AG28" i="271" s="1"/>
  <c r="AH28" i="271" s="1"/>
  <c r="S28" i="271"/>
  <c r="AD26" i="271"/>
  <c r="U26" i="271"/>
  <c r="T26" i="271"/>
  <c r="S26" i="271"/>
  <c r="AD22" i="271"/>
  <c r="U22" i="271"/>
  <c r="T22" i="271"/>
  <c r="AG22" i="271" s="1"/>
  <c r="AH22" i="271" s="1"/>
  <c r="S22" i="271"/>
  <c r="AE22" i="271" s="1"/>
  <c r="AD18" i="271"/>
  <c r="U18" i="271"/>
  <c r="T18" i="271"/>
  <c r="AG18" i="271" s="1"/>
  <c r="AH18" i="271" s="1"/>
  <c r="S18" i="271"/>
  <c r="AE18" i="271" s="1"/>
  <c r="AD15" i="271"/>
  <c r="U15" i="271"/>
  <c r="T15" i="271"/>
  <c r="AG15" i="271" s="1"/>
  <c r="AH15" i="271" s="1"/>
  <c r="S15" i="271"/>
  <c r="AD9" i="271"/>
  <c r="U9" i="271"/>
  <c r="T9" i="271"/>
  <c r="S9" i="271"/>
  <c r="AD49" i="270"/>
  <c r="U49" i="270"/>
  <c r="T49" i="270"/>
  <c r="AG49" i="270" s="1"/>
  <c r="AH49" i="270" s="1"/>
  <c r="S49" i="270"/>
  <c r="AE49" i="270" s="1"/>
  <c r="AD48" i="270"/>
  <c r="U48" i="270"/>
  <c r="T48" i="270"/>
  <c r="AG48" i="270" s="1"/>
  <c r="AH48" i="270" s="1"/>
  <c r="S48" i="270"/>
  <c r="AE48" i="270" s="1"/>
  <c r="AD47" i="270"/>
  <c r="U47" i="270"/>
  <c r="T47" i="270"/>
  <c r="AG47" i="270" s="1"/>
  <c r="AH47" i="270" s="1"/>
  <c r="S47" i="270"/>
  <c r="AE47" i="270" s="1"/>
  <c r="AD46" i="270"/>
  <c r="U46" i="270"/>
  <c r="T46" i="270"/>
  <c r="AG46" i="270" s="1"/>
  <c r="AH46" i="270" s="1"/>
  <c r="S46" i="270"/>
  <c r="AE46" i="270" s="1"/>
  <c r="AD45" i="270"/>
  <c r="U45" i="270"/>
  <c r="T45" i="270"/>
  <c r="AG45" i="270" s="1"/>
  <c r="AH45" i="270" s="1"/>
  <c r="S45" i="270"/>
  <c r="AE45" i="270" s="1"/>
  <c r="AD44" i="270"/>
  <c r="U44" i="270"/>
  <c r="T44" i="270"/>
  <c r="AG44" i="270" s="1"/>
  <c r="AH44" i="270" s="1"/>
  <c r="S44" i="270"/>
  <c r="AE44" i="270" s="1"/>
  <c r="AD43" i="270"/>
  <c r="U43" i="270"/>
  <c r="T43" i="270"/>
  <c r="AG43" i="270" s="1"/>
  <c r="AH43" i="270" s="1"/>
  <c r="S43" i="270"/>
  <c r="AE43" i="270" s="1"/>
  <c r="AD42" i="270"/>
  <c r="U42" i="270"/>
  <c r="T42" i="270"/>
  <c r="AG42" i="270" s="1"/>
  <c r="AH42" i="270" s="1"/>
  <c r="S42" i="270"/>
  <c r="AE42" i="270" s="1"/>
  <c r="AD41" i="270"/>
  <c r="U41" i="270"/>
  <c r="T41" i="270"/>
  <c r="AG41" i="270" s="1"/>
  <c r="AH41" i="270" s="1"/>
  <c r="S41" i="270"/>
  <c r="AE41" i="270" s="1"/>
  <c r="AD40" i="270"/>
  <c r="U40" i="270"/>
  <c r="T40" i="270"/>
  <c r="AG40" i="270" s="1"/>
  <c r="AH40" i="270" s="1"/>
  <c r="S40" i="270"/>
  <c r="AE40" i="270" s="1"/>
  <c r="AD39" i="270"/>
  <c r="U39" i="270"/>
  <c r="T39" i="270"/>
  <c r="AG39" i="270" s="1"/>
  <c r="AH39" i="270" s="1"/>
  <c r="S39" i="270"/>
  <c r="AE39" i="270" s="1"/>
  <c r="AD38" i="270"/>
  <c r="U38" i="270"/>
  <c r="T38" i="270"/>
  <c r="AG38" i="270" s="1"/>
  <c r="AH38" i="270" s="1"/>
  <c r="S38" i="270"/>
  <c r="AE38" i="270" s="1"/>
  <c r="AD37" i="270"/>
  <c r="U37" i="270"/>
  <c r="T37" i="270"/>
  <c r="AG37" i="270" s="1"/>
  <c r="AH37" i="270" s="1"/>
  <c r="S37" i="270"/>
  <c r="AE37" i="270" s="1"/>
  <c r="AD36" i="270"/>
  <c r="U36" i="270"/>
  <c r="T36" i="270"/>
  <c r="AG36" i="270" s="1"/>
  <c r="AH36" i="270" s="1"/>
  <c r="S36" i="270"/>
  <c r="AE36" i="270" s="1"/>
  <c r="AD35" i="270"/>
  <c r="U35" i="270"/>
  <c r="T35" i="270"/>
  <c r="AG35" i="270" s="1"/>
  <c r="AH35" i="270" s="1"/>
  <c r="S35" i="270"/>
  <c r="AE35" i="270" s="1"/>
  <c r="AD34" i="270"/>
  <c r="U34" i="270"/>
  <c r="T34" i="270"/>
  <c r="AG34" i="270" s="1"/>
  <c r="AH34" i="270" s="1"/>
  <c r="S34" i="270"/>
  <c r="AE34" i="270" s="1"/>
  <c r="AD33" i="270"/>
  <c r="U33" i="270"/>
  <c r="T33" i="270"/>
  <c r="AG33" i="270" s="1"/>
  <c r="AH33" i="270" s="1"/>
  <c r="S33" i="270"/>
  <c r="AE33" i="270" s="1"/>
  <c r="AD32" i="270"/>
  <c r="U32" i="270"/>
  <c r="T32" i="270"/>
  <c r="AG32" i="270" s="1"/>
  <c r="AH32" i="270" s="1"/>
  <c r="S32" i="270"/>
  <c r="AE32" i="270" s="1"/>
  <c r="AD31" i="270"/>
  <c r="U31" i="270"/>
  <c r="T31" i="270"/>
  <c r="AG31" i="270" s="1"/>
  <c r="AH31" i="270" s="1"/>
  <c r="S31" i="270"/>
  <c r="AE31" i="270" s="1"/>
  <c r="AD30" i="270"/>
  <c r="U30" i="270"/>
  <c r="T30" i="270"/>
  <c r="AG30" i="270" s="1"/>
  <c r="AH30" i="270" s="1"/>
  <c r="S30" i="270"/>
  <c r="AE30" i="270" s="1"/>
  <c r="AD29" i="270"/>
  <c r="T29" i="270"/>
  <c r="AG29" i="270" s="1"/>
  <c r="S29" i="270"/>
  <c r="AE29" i="270" s="1"/>
  <c r="AD28" i="270"/>
  <c r="U28" i="270"/>
  <c r="T28" i="270"/>
  <c r="AG28" i="270" s="1"/>
  <c r="AH28" i="270" s="1"/>
  <c r="S28" i="270"/>
  <c r="AD27" i="270"/>
  <c r="T27" i="270"/>
  <c r="AG27" i="270" s="1"/>
  <c r="S27" i="270"/>
  <c r="AE27" i="270" s="1"/>
  <c r="AD26" i="270"/>
  <c r="T26" i="270"/>
  <c r="AG26" i="270" s="1"/>
  <c r="S26" i="270"/>
  <c r="AE26" i="270" s="1"/>
  <c r="AD25" i="270"/>
  <c r="T25" i="270"/>
  <c r="AG25" i="270" s="1"/>
  <c r="S25" i="270"/>
  <c r="AE25" i="270" s="1"/>
  <c r="AD24" i="270"/>
  <c r="T24" i="270"/>
  <c r="AG24" i="270" s="1"/>
  <c r="S24" i="270"/>
  <c r="AE24" i="270" s="1"/>
  <c r="AD23" i="270"/>
  <c r="U23" i="270"/>
  <c r="T23" i="270"/>
  <c r="S23" i="270"/>
  <c r="AD22" i="270"/>
  <c r="T22" i="270"/>
  <c r="AG22" i="270" s="1"/>
  <c r="S22" i="270"/>
  <c r="AE22" i="270" s="1"/>
  <c r="AD21" i="270"/>
  <c r="T21" i="270"/>
  <c r="AG21" i="270" s="1"/>
  <c r="S21" i="270"/>
  <c r="AE21" i="270" s="1"/>
  <c r="AD20" i="270"/>
  <c r="T20" i="270"/>
  <c r="AG20" i="270" s="1"/>
  <c r="S20" i="270"/>
  <c r="AE20" i="270" s="1"/>
  <c r="AD19" i="270"/>
  <c r="T19" i="270"/>
  <c r="AG19" i="270" s="1"/>
  <c r="S19" i="270"/>
  <c r="AE19" i="270" s="1"/>
  <c r="AD18" i="270"/>
  <c r="T18" i="270"/>
  <c r="AG18" i="270" s="1"/>
  <c r="S18" i="270"/>
  <c r="AE18" i="270" s="1"/>
  <c r="AD17" i="270"/>
  <c r="T17" i="270"/>
  <c r="AG17" i="270" s="1"/>
  <c r="S17" i="270"/>
  <c r="AE17" i="270" s="1"/>
  <c r="AD16" i="270"/>
  <c r="T16" i="270"/>
  <c r="AG16" i="270" s="1"/>
  <c r="S16" i="270"/>
  <c r="AE16" i="270" s="1"/>
  <c r="AD15" i="270"/>
  <c r="U15" i="270"/>
  <c r="T15" i="270"/>
  <c r="AG15" i="270" s="1"/>
  <c r="AH15" i="270" s="1"/>
  <c r="S15" i="270"/>
  <c r="AE15" i="270" s="1"/>
  <c r="AD14" i="270"/>
  <c r="T14" i="270"/>
  <c r="AG14" i="270" s="1"/>
  <c r="S14" i="270"/>
  <c r="AE14" i="270" s="1"/>
  <c r="AD13" i="270"/>
  <c r="T13" i="270"/>
  <c r="AG13" i="270" s="1"/>
  <c r="S13" i="270"/>
  <c r="AE13" i="270" s="1"/>
  <c r="AD12" i="270"/>
  <c r="T12" i="270"/>
  <c r="AG12" i="270" s="1"/>
  <c r="S12" i="270"/>
  <c r="AE12" i="270" s="1"/>
  <c r="AD11" i="270"/>
  <c r="T11" i="270"/>
  <c r="AG11" i="270" s="1"/>
  <c r="S11" i="270"/>
  <c r="AE11" i="270" s="1"/>
  <c r="AD10" i="270"/>
  <c r="T10" i="270"/>
  <c r="AG10" i="270" s="1"/>
  <c r="S10" i="270"/>
  <c r="AE10" i="270" s="1"/>
  <c r="AD9" i="270"/>
  <c r="U9" i="270"/>
  <c r="T9" i="270"/>
  <c r="S9" i="270"/>
  <c r="AD48" i="269"/>
  <c r="U48" i="269"/>
  <c r="T48" i="269"/>
  <c r="AG48" i="269" s="1"/>
  <c r="AH48" i="269" s="1"/>
  <c r="S48" i="269"/>
  <c r="AE48" i="269" s="1"/>
  <c r="AD47" i="269"/>
  <c r="U47" i="269"/>
  <c r="T47" i="269"/>
  <c r="AG47" i="269" s="1"/>
  <c r="AH47" i="269" s="1"/>
  <c r="S47" i="269"/>
  <c r="AE47" i="269" s="1"/>
  <c r="AD46" i="269"/>
  <c r="U46" i="269"/>
  <c r="T46" i="269"/>
  <c r="AG46" i="269" s="1"/>
  <c r="AH46" i="269" s="1"/>
  <c r="S46" i="269"/>
  <c r="AE46" i="269" s="1"/>
  <c r="AD45" i="269"/>
  <c r="U45" i="269"/>
  <c r="T45" i="269"/>
  <c r="AG45" i="269" s="1"/>
  <c r="AH45" i="269" s="1"/>
  <c r="S45" i="269"/>
  <c r="AE45" i="269" s="1"/>
  <c r="AD44" i="269"/>
  <c r="U44" i="269"/>
  <c r="T44" i="269"/>
  <c r="AG44" i="269" s="1"/>
  <c r="AH44" i="269" s="1"/>
  <c r="S44" i="269"/>
  <c r="AE44" i="269" s="1"/>
  <c r="AD43" i="269"/>
  <c r="U43" i="269"/>
  <c r="T43" i="269"/>
  <c r="AG43" i="269" s="1"/>
  <c r="AH43" i="269" s="1"/>
  <c r="S43" i="269"/>
  <c r="AE43" i="269" s="1"/>
  <c r="AD42" i="269"/>
  <c r="U42" i="269"/>
  <c r="T42" i="269"/>
  <c r="AG42" i="269" s="1"/>
  <c r="AH42" i="269" s="1"/>
  <c r="S42" i="269"/>
  <c r="AE42" i="269" s="1"/>
  <c r="AD41" i="269"/>
  <c r="U41" i="269"/>
  <c r="T41" i="269"/>
  <c r="AG41" i="269" s="1"/>
  <c r="AH41" i="269" s="1"/>
  <c r="S41" i="269"/>
  <c r="AE41" i="269" s="1"/>
  <c r="AD40" i="269"/>
  <c r="U40" i="269"/>
  <c r="T40" i="269"/>
  <c r="AG40" i="269" s="1"/>
  <c r="AH40" i="269" s="1"/>
  <c r="S40" i="269"/>
  <c r="AE40" i="269" s="1"/>
  <c r="AD39" i="269"/>
  <c r="U39" i="269"/>
  <c r="T39" i="269"/>
  <c r="AG39" i="269" s="1"/>
  <c r="AH39" i="269" s="1"/>
  <c r="S39" i="269"/>
  <c r="AE39" i="269" s="1"/>
  <c r="AD38" i="269"/>
  <c r="U38" i="269"/>
  <c r="T38" i="269"/>
  <c r="AG38" i="269" s="1"/>
  <c r="AH38" i="269" s="1"/>
  <c r="S38" i="269"/>
  <c r="AE38" i="269" s="1"/>
  <c r="AD37" i="269"/>
  <c r="U37" i="269"/>
  <c r="T37" i="269"/>
  <c r="AG37" i="269" s="1"/>
  <c r="AH37" i="269" s="1"/>
  <c r="S37" i="269"/>
  <c r="AE37" i="269" s="1"/>
  <c r="AD36" i="269"/>
  <c r="U36" i="269"/>
  <c r="T36" i="269"/>
  <c r="AG36" i="269" s="1"/>
  <c r="AH36" i="269" s="1"/>
  <c r="S36" i="269"/>
  <c r="AE36" i="269" s="1"/>
  <c r="AD35" i="269"/>
  <c r="U35" i="269"/>
  <c r="T35" i="269"/>
  <c r="AG35" i="269" s="1"/>
  <c r="AH35" i="269" s="1"/>
  <c r="S35" i="269"/>
  <c r="AE35" i="269" s="1"/>
  <c r="AD34" i="269"/>
  <c r="U34" i="269"/>
  <c r="T34" i="269"/>
  <c r="AG34" i="269" s="1"/>
  <c r="AH34" i="269" s="1"/>
  <c r="S34" i="269"/>
  <c r="AE34" i="269" s="1"/>
  <c r="AD33" i="269"/>
  <c r="U33" i="269"/>
  <c r="T33" i="269"/>
  <c r="AG33" i="269" s="1"/>
  <c r="AH33" i="269" s="1"/>
  <c r="S33" i="269"/>
  <c r="AE33" i="269" s="1"/>
  <c r="AD32" i="269"/>
  <c r="U32" i="269"/>
  <c r="T32" i="269"/>
  <c r="AG32" i="269" s="1"/>
  <c r="AH32" i="269" s="1"/>
  <c r="S32" i="269"/>
  <c r="AE32" i="269" s="1"/>
  <c r="AD31" i="269"/>
  <c r="U31" i="269"/>
  <c r="T31" i="269"/>
  <c r="AG31" i="269" s="1"/>
  <c r="AH31" i="269" s="1"/>
  <c r="S31" i="269"/>
  <c r="AE31" i="269" s="1"/>
  <c r="AD30" i="269"/>
  <c r="U30" i="269"/>
  <c r="T30" i="269"/>
  <c r="AG30" i="269" s="1"/>
  <c r="AH30" i="269" s="1"/>
  <c r="S30" i="269"/>
  <c r="AE30" i="269" s="1"/>
  <c r="AD29" i="269"/>
  <c r="U29" i="269"/>
  <c r="T29" i="269"/>
  <c r="AG29" i="269" s="1"/>
  <c r="AH29" i="269" s="1"/>
  <c r="S29" i="269"/>
  <c r="AE29" i="269" s="1"/>
  <c r="AD28" i="269"/>
  <c r="T28" i="269"/>
  <c r="AG28" i="269" s="1"/>
  <c r="S28" i="269"/>
  <c r="AE28" i="269" s="1"/>
  <c r="AD27" i="269"/>
  <c r="T27" i="269"/>
  <c r="AG27" i="269" s="1"/>
  <c r="S27" i="269"/>
  <c r="AE27" i="269" s="1"/>
  <c r="AD26" i="269"/>
  <c r="U26" i="269"/>
  <c r="T26" i="269"/>
  <c r="AG26" i="269" s="1"/>
  <c r="AH26" i="269" s="1"/>
  <c r="S26" i="269"/>
  <c r="AD25" i="269"/>
  <c r="T25" i="269"/>
  <c r="AG25" i="269" s="1"/>
  <c r="S25" i="269"/>
  <c r="AE25" i="269" s="1"/>
  <c r="AD24" i="269"/>
  <c r="T24" i="269"/>
  <c r="AG24" i="269" s="1"/>
  <c r="S24" i="269"/>
  <c r="AE24" i="269" s="1"/>
  <c r="AD23" i="269"/>
  <c r="U23" i="269"/>
  <c r="T23" i="269"/>
  <c r="AG23" i="269" s="1"/>
  <c r="AH23" i="269" s="1"/>
  <c r="S23" i="269"/>
  <c r="AD22" i="269"/>
  <c r="U22" i="269"/>
  <c r="T22" i="269"/>
  <c r="AG22" i="269" s="1"/>
  <c r="AH22" i="269" s="1"/>
  <c r="S22" i="269"/>
  <c r="AE22" i="269" s="1"/>
  <c r="AD21" i="269"/>
  <c r="T21" i="269"/>
  <c r="AG21" i="269" s="1"/>
  <c r="S21" i="269"/>
  <c r="AE21" i="269" s="1"/>
  <c r="AD20" i="269"/>
  <c r="T20" i="269"/>
  <c r="AG20" i="269" s="1"/>
  <c r="S20" i="269"/>
  <c r="AE20" i="269" s="1"/>
  <c r="AD19" i="269"/>
  <c r="T19" i="269"/>
  <c r="AG19" i="269" s="1"/>
  <c r="S19" i="269"/>
  <c r="AE19" i="269" s="1"/>
  <c r="AD18" i="269"/>
  <c r="U18" i="269"/>
  <c r="T18" i="269"/>
  <c r="AG18" i="269" s="1"/>
  <c r="AH18" i="269" s="1"/>
  <c r="S18" i="269"/>
  <c r="AE18" i="269" s="1"/>
  <c r="AD17" i="269"/>
  <c r="T17" i="269"/>
  <c r="AG17" i="269" s="1"/>
  <c r="S17" i="269"/>
  <c r="AE17" i="269" s="1"/>
  <c r="AD16" i="269"/>
  <c r="T16" i="269"/>
  <c r="AG16" i="269" s="1"/>
  <c r="S16" i="269"/>
  <c r="AE16" i="269" s="1"/>
  <c r="AD15" i="269"/>
  <c r="U15" i="269"/>
  <c r="T15" i="269"/>
  <c r="S15" i="269"/>
  <c r="AE15" i="269" s="1"/>
  <c r="AD14" i="269"/>
  <c r="T14" i="269"/>
  <c r="AG14" i="269" s="1"/>
  <c r="S14" i="269"/>
  <c r="AE14" i="269" s="1"/>
  <c r="AD13" i="269"/>
  <c r="U13" i="269"/>
  <c r="T13" i="269"/>
  <c r="AG13" i="269" s="1"/>
  <c r="AH13" i="269" s="1"/>
  <c r="S13" i="269"/>
  <c r="AD12" i="269"/>
  <c r="T12" i="269"/>
  <c r="AG12" i="269" s="1"/>
  <c r="S12" i="269"/>
  <c r="AE12" i="269" s="1"/>
  <c r="AD11" i="269"/>
  <c r="T11" i="269"/>
  <c r="AG11" i="269" s="1"/>
  <c r="S11" i="269"/>
  <c r="AE11" i="269" s="1"/>
  <c r="AD10" i="269"/>
  <c r="T10" i="269"/>
  <c r="AG10" i="269" s="1"/>
  <c r="S10" i="269"/>
  <c r="AE10" i="269" s="1"/>
  <c r="AD9" i="269"/>
  <c r="U9" i="269"/>
  <c r="T9" i="269"/>
  <c r="S9" i="269"/>
  <c r="AE9" i="269" s="1"/>
  <c r="AD88" i="268"/>
  <c r="U88" i="268"/>
  <c r="T88" i="268"/>
  <c r="AG88" i="268" s="1"/>
  <c r="AH88" i="268" s="1"/>
  <c r="S88" i="268"/>
  <c r="AE88" i="268" s="1"/>
  <c r="AD87" i="268"/>
  <c r="U87" i="268"/>
  <c r="T87" i="268"/>
  <c r="AG87" i="268" s="1"/>
  <c r="AH87" i="268" s="1"/>
  <c r="S87" i="268"/>
  <c r="AE87" i="268" s="1"/>
  <c r="AD86" i="268"/>
  <c r="U86" i="268"/>
  <c r="T86" i="268"/>
  <c r="AG86" i="268" s="1"/>
  <c r="AH86" i="268" s="1"/>
  <c r="S86" i="268"/>
  <c r="AE86" i="268" s="1"/>
  <c r="AD85" i="268"/>
  <c r="U85" i="268"/>
  <c r="T85" i="268"/>
  <c r="AG85" i="268" s="1"/>
  <c r="AH85" i="268" s="1"/>
  <c r="S85" i="268"/>
  <c r="AE85" i="268" s="1"/>
  <c r="AD84" i="268"/>
  <c r="U84" i="268"/>
  <c r="T84" i="268"/>
  <c r="AG84" i="268" s="1"/>
  <c r="AH84" i="268" s="1"/>
  <c r="S84" i="268"/>
  <c r="AE84" i="268" s="1"/>
  <c r="AD83" i="268"/>
  <c r="U83" i="268"/>
  <c r="T83" i="268"/>
  <c r="AG83" i="268" s="1"/>
  <c r="AH83" i="268" s="1"/>
  <c r="S83" i="268"/>
  <c r="AE83" i="268" s="1"/>
  <c r="AD82" i="268"/>
  <c r="U82" i="268"/>
  <c r="T82" i="268"/>
  <c r="AG82" i="268" s="1"/>
  <c r="AH82" i="268" s="1"/>
  <c r="S82" i="268"/>
  <c r="AE82" i="268" s="1"/>
  <c r="AD81" i="268"/>
  <c r="U81" i="268"/>
  <c r="T81" i="268"/>
  <c r="AG81" i="268" s="1"/>
  <c r="AH81" i="268" s="1"/>
  <c r="S81" i="268"/>
  <c r="AE81" i="268" s="1"/>
  <c r="AD80" i="268"/>
  <c r="U80" i="268"/>
  <c r="T80" i="268"/>
  <c r="AG80" i="268" s="1"/>
  <c r="AH80" i="268" s="1"/>
  <c r="S80" i="268"/>
  <c r="AE80" i="268" s="1"/>
  <c r="AD79" i="268"/>
  <c r="U79" i="268"/>
  <c r="T79" i="268"/>
  <c r="AG79" i="268" s="1"/>
  <c r="AH79" i="268" s="1"/>
  <c r="S79" i="268"/>
  <c r="AE79" i="268" s="1"/>
  <c r="AD78" i="268"/>
  <c r="U78" i="268"/>
  <c r="T78" i="268"/>
  <c r="AG78" i="268" s="1"/>
  <c r="AH78" i="268" s="1"/>
  <c r="S78" i="268"/>
  <c r="AE78" i="268" s="1"/>
  <c r="AD77" i="268"/>
  <c r="U77" i="268"/>
  <c r="T77" i="268"/>
  <c r="AG77" i="268" s="1"/>
  <c r="AH77" i="268" s="1"/>
  <c r="S77" i="268"/>
  <c r="AE77" i="268" s="1"/>
  <c r="AD76" i="268"/>
  <c r="U76" i="268"/>
  <c r="T76" i="268"/>
  <c r="AG76" i="268" s="1"/>
  <c r="AH76" i="268" s="1"/>
  <c r="S76" i="268"/>
  <c r="AE76" i="268" s="1"/>
  <c r="AD75" i="268"/>
  <c r="U75" i="268"/>
  <c r="T75" i="268"/>
  <c r="AG75" i="268" s="1"/>
  <c r="AH75" i="268" s="1"/>
  <c r="S75" i="268"/>
  <c r="AE75" i="268" s="1"/>
  <c r="AD74" i="268"/>
  <c r="U74" i="268"/>
  <c r="T74" i="268"/>
  <c r="AG74" i="268" s="1"/>
  <c r="AH74" i="268" s="1"/>
  <c r="S74" i="268"/>
  <c r="AE74" i="268" s="1"/>
  <c r="AD73" i="268"/>
  <c r="U73" i="268"/>
  <c r="T73" i="268"/>
  <c r="AG73" i="268" s="1"/>
  <c r="AH73" i="268" s="1"/>
  <c r="S73" i="268"/>
  <c r="AE73" i="268" s="1"/>
  <c r="AD72" i="268"/>
  <c r="U72" i="268"/>
  <c r="T72" i="268"/>
  <c r="AG72" i="268" s="1"/>
  <c r="AH72" i="268" s="1"/>
  <c r="S72" i="268"/>
  <c r="AE72" i="268" s="1"/>
  <c r="AD71" i="268"/>
  <c r="U71" i="268"/>
  <c r="T71" i="268"/>
  <c r="AG71" i="268" s="1"/>
  <c r="AH71" i="268" s="1"/>
  <c r="S71" i="268"/>
  <c r="AE71" i="268" s="1"/>
  <c r="AD70" i="268"/>
  <c r="U70" i="268"/>
  <c r="T70" i="268"/>
  <c r="AG70" i="268" s="1"/>
  <c r="AH70" i="268" s="1"/>
  <c r="S70" i="268"/>
  <c r="AE70" i="268" s="1"/>
  <c r="AD69" i="268"/>
  <c r="U69" i="268"/>
  <c r="T69" i="268"/>
  <c r="AG69" i="268" s="1"/>
  <c r="AH69" i="268" s="1"/>
  <c r="S69" i="268"/>
  <c r="AE69" i="268" s="1"/>
  <c r="AD68" i="268"/>
  <c r="U68" i="268"/>
  <c r="T68" i="268"/>
  <c r="AG68" i="268" s="1"/>
  <c r="AH68" i="268" s="1"/>
  <c r="S68" i="268"/>
  <c r="AE68" i="268" s="1"/>
  <c r="AD67" i="268"/>
  <c r="U67" i="268"/>
  <c r="T67" i="268"/>
  <c r="AG67" i="268" s="1"/>
  <c r="AH67" i="268" s="1"/>
  <c r="S67" i="268"/>
  <c r="AE67" i="268" s="1"/>
  <c r="AD66" i="268"/>
  <c r="U66" i="268"/>
  <c r="T66" i="268"/>
  <c r="AG66" i="268" s="1"/>
  <c r="AH66" i="268" s="1"/>
  <c r="S66" i="268"/>
  <c r="AE66" i="268" s="1"/>
  <c r="AD65" i="268"/>
  <c r="U65" i="268"/>
  <c r="T65" i="268"/>
  <c r="AG65" i="268" s="1"/>
  <c r="AH65" i="268" s="1"/>
  <c r="S65" i="268"/>
  <c r="AE65" i="268" s="1"/>
  <c r="AD64" i="268"/>
  <c r="U64" i="268"/>
  <c r="T64" i="268"/>
  <c r="AG64" i="268" s="1"/>
  <c r="AH64" i="268" s="1"/>
  <c r="S64" i="268"/>
  <c r="AE64" i="268" s="1"/>
  <c r="AD63" i="268"/>
  <c r="U63" i="268"/>
  <c r="T63" i="268"/>
  <c r="AG63" i="268" s="1"/>
  <c r="AH63" i="268" s="1"/>
  <c r="S63" i="268"/>
  <c r="AE63" i="268" s="1"/>
  <c r="AD62" i="268"/>
  <c r="U62" i="268"/>
  <c r="T62" i="268"/>
  <c r="AG62" i="268" s="1"/>
  <c r="AH62" i="268" s="1"/>
  <c r="S62" i="268"/>
  <c r="AE62" i="268" s="1"/>
  <c r="AD61" i="268"/>
  <c r="U61" i="268"/>
  <c r="T61" i="268"/>
  <c r="AG61" i="268" s="1"/>
  <c r="AH61" i="268" s="1"/>
  <c r="S61" i="268"/>
  <c r="AE61" i="268" s="1"/>
  <c r="AD60" i="268"/>
  <c r="U60" i="268"/>
  <c r="T60" i="268"/>
  <c r="AG60" i="268" s="1"/>
  <c r="AH60" i="268" s="1"/>
  <c r="S60" i="268"/>
  <c r="AE60" i="268" s="1"/>
  <c r="AD59" i="268"/>
  <c r="U59" i="268"/>
  <c r="T59" i="268"/>
  <c r="AG59" i="268" s="1"/>
  <c r="AH59" i="268" s="1"/>
  <c r="S59" i="268"/>
  <c r="AE59" i="268" s="1"/>
  <c r="AD58" i="268"/>
  <c r="U58" i="268"/>
  <c r="T58" i="268"/>
  <c r="AG58" i="268" s="1"/>
  <c r="AH58" i="268" s="1"/>
  <c r="S58" i="268"/>
  <c r="AE58" i="268" s="1"/>
  <c r="AD57" i="268"/>
  <c r="U57" i="268"/>
  <c r="T57" i="268"/>
  <c r="AG57" i="268" s="1"/>
  <c r="AH57" i="268" s="1"/>
  <c r="S57" i="268"/>
  <c r="AE57" i="268" s="1"/>
  <c r="AD56" i="268"/>
  <c r="U56" i="268"/>
  <c r="T56" i="268"/>
  <c r="AG56" i="268" s="1"/>
  <c r="AH56" i="268" s="1"/>
  <c r="S56" i="268"/>
  <c r="AE56" i="268" s="1"/>
  <c r="AD55" i="268"/>
  <c r="U55" i="268"/>
  <c r="T55" i="268"/>
  <c r="AG55" i="268" s="1"/>
  <c r="AH55" i="268" s="1"/>
  <c r="S55" i="268"/>
  <c r="AE55" i="268" s="1"/>
  <c r="AD54" i="268"/>
  <c r="U54" i="268"/>
  <c r="T54" i="268"/>
  <c r="AG54" i="268" s="1"/>
  <c r="AH54" i="268" s="1"/>
  <c r="S54" i="268"/>
  <c r="AE54" i="268" s="1"/>
  <c r="AD53" i="268"/>
  <c r="U53" i="268"/>
  <c r="T53" i="268"/>
  <c r="AG53" i="268" s="1"/>
  <c r="AH53" i="268" s="1"/>
  <c r="S53" i="268"/>
  <c r="AE53" i="268" s="1"/>
  <c r="AD52" i="268"/>
  <c r="U52" i="268"/>
  <c r="T52" i="268"/>
  <c r="AG52" i="268" s="1"/>
  <c r="AH52" i="268" s="1"/>
  <c r="S52" i="268"/>
  <c r="AE52" i="268" s="1"/>
  <c r="AD51" i="268"/>
  <c r="U51" i="268"/>
  <c r="T51" i="268"/>
  <c r="AG51" i="268" s="1"/>
  <c r="AH51" i="268" s="1"/>
  <c r="S51" i="268"/>
  <c r="AE51" i="268" s="1"/>
  <c r="AD50" i="268"/>
  <c r="U50" i="268"/>
  <c r="T50" i="268"/>
  <c r="AG50" i="268" s="1"/>
  <c r="AH50" i="268" s="1"/>
  <c r="S50" i="268"/>
  <c r="AE50" i="268" s="1"/>
  <c r="AD49" i="268"/>
  <c r="U49" i="268"/>
  <c r="T49" i="268"/>
  <c r="AG49" i="268" s="1"/>
  <c r="AH49" i="268" s="1"/>
  <c r="S49" i="268"/>
  <c r="AE49" i="268" s="1"/>
  <c r="AD48" i="268"/>
  <c r="U48" i="268"/>
  <c r="T48" i="268"/>
  <c r="AG48" i="268" s="1"/>
  <c r="AH48" i="268" s="1"/>
  <c r="S48" i="268"/>
  <c r="AE48" i="268" s="1"/>
  <c r="AD47" i="268"/>
  <c r="U47" i="268"/>
  <c r="T47" i="268"/>
  <c r="AG47" i="268" s="1"/>
  <c r="AH47" i="268" s="1"/>
  <c r="S47" i="268"/>
  <c r="AE47" i="268" s="1"/>
  <c r="AD46" i="268"/>
  <c r="U46" i="268"/>
  <c r="T46" i="268"/>
  <c r="AG46" i="268" s="1"/>
  <c r="AH46" i="268" s="1"/>
  <c r="S46" i="268"/>
  <c r="AE46" i="268" s="1"/>
  <c r="AD45" i="268"/>
  <c r="U45" i="268"/>
  <c r="T45" i="268"/>
  <c r="AG45" i="268" s="1"/>
  <c r="AH45" i="268" s="1"/>
  <c r="S45" i="268"/>
  <c r="AE45" i="268" s="1"/>
  <c r="AD44" i="268"/>
  <c r="U44" i="268"/>
  <c r="T44" i="268"/>
  <c r="AG44" i="268" s="1"/>
  <c r="AH44" i="268" s="1"/>
  <c r="S44" i="268"/>
  <c r="AE44" i="268" s="1"/>
  <c r="AD43" i="268"/>
  <c r="U43" i="268"/>
  <c r="T43" i="268"/>
  <c r="AG43" i="268" s="1"/>
  <c r="AH43" i="268" s="1"/>
  <c r="S43" i="268"/>
  <c r="AE43" i="268" s="1"/>
  <c r="AD42" i="268"/>
  <c r="U42" i="268"/>
  <c r="T42" i="268"/>
  <c r="AG42" i="268" s="1"/>
  <c r="AH42" i="268" s="1"/>
  <c r="S42" i="268"/>
  <c r="AE42" i="268" s="1"/>
  <c r="AD41" i="268"/>
  <c r="U41" i="268"/>
  <c r="T41" i="268"/>
  <c r="AG41" i="268" s="1"/>
  <c r="AH41" i="268" s="1"/>
  <c r="S41" i="268"/>
  <c r="AE41" i="268" s="1"/>
  <c r="AD40" i="268"/>
  <c r="U40" i="268"/>
  <c r="T40" i="268"/>
  <c r="AG40" i="268" s="1"/>
  <c r="AH40" i="268" s="1"/>
  <c r="S40" i="268"/>
  <c r="AE40" i="268" s="1"/>
  <c r="AD39" i="268"/>
  <c r="U39" i="268"/>
  <c r="T39" i="268"/>
  <c r="AG39" i="268" s="1"/>
  <c r="AH39" i="268" s="1"/>
  <c r="S39" i="268"/>
  <c r="AE39" i="268" s="1"/>
  <c r="AD38" i="268"/>
  <c r="U38" i="268"/>
  <c r="T38" i="268"/>
  <c r="AG38" i="268" s="1"/>
  <c r="AH38" i="268" s="1"/>
  <c r="S38" i="268"/>
  <c r="AE38" i="268" s="1"/>
  <c r="AD37" i="268"/>
  <c r="U37" i="268"/>
  <c r="T37" i="268"/>
  <c r="AG37" i="268" s="1"/>
  <c r="AH37" i="268" s="1"/>
  <c r="S37" i="268"/>
  <c r="AE37" i="268" s="1"/>
  <c r="AD36" i="268"/>
  <c r="U36" i="268"/>
  <c r="T36" i="268"/>
  <c r="AG36" i="268" s="1"/>
  <c r="AH36" i="268" s="1"/>
  <c r="S36" i="268"/>
  <c r="AE36" i="268" s="1"/>
  <c r="AD35" i="268"/>
  <c r="U35" i="268"/>
  <c r="T35" i="268"/>
  <c r="AG35" i="268" s="1"/>
  <c r="AH35" i="268" s="1"/>
  <c r="S35" i="268"/>
  <c r="AE35" i="268" s="1"/>
  <c r="AD34" i="268"/>
  <c r="U34" i="268"/>
  <c r="T34" i="268"/>
  <c r="AG34" i="268" s="1"/>
  <c r="AH34" i="268" s="1"/>
  <c r="S34" i="268"/>
  <c r="AE34" i="268" s="1"/>
  <c r="AD33" i="268"/>
  <c r="U33" i="268"/>
  <c r="T33" i="268"/>
  <c r="AG33" i="268" s="1"/>
  <c r="AH33" i="268" s="1"/>
  <c r="S33" i="268"/>
  <c r="AE33" i="268" s="1"/>
  <c r="AD32" i="268"/>
  <c r="U32" i="268"/>
  <c r="T32" i="268"/>
  <c r="AG32" i="268" s="1"/>
  <c r="AH32" i="268" s="1"/>
  <c r="S32" i="268"/>
  <c r="AE32" i="268" s="1"/>
  <c r="AD31" i="268"/>
  <c r="U31" i="268"/>
  <c r="T31" i="268"/>
  <c r="AG31" i="268" s="1"/>
  <c r="AH31" i="268" s="1"/>
  <c r="S31" i="268"/>
  <c r="AE31" i="268" s="1"/>
  <c r="AD30" i="268"/>
  <c r="U30" i="268"/>
  <c r="T30" i="268"/>
  <c r="AG30" i="268" s="1"/>
  <c r="AH30" i="268" s="1"/>
  <c r="S30" i="268"/>
  <c r="AE30" i="268" s="1"/>
  <c r="AD29" i="268"/>
  <c r="U29" i="268"/>
  <c r="T29" i="268"/>
  <c r="AG29" i="268" s="1"/>
  <c r="AH29" i="268" s="1"/>
  <c r="S29" i="268"/>
  <c r="AE29" i="268" s="1"/>
  <c r="AD28" i="268"/>
  <c r="U28" i="268"/>
  <c r="T28" i="268"/>
  <c r="AG28" i="268" s="1"/>
  <c r="AH28" i="268" s="1"/>
  <c r="S28" i="268"/>
  <c r="AE28" i="268" s="1"/>
  <c r="AD27" i="268"/>
  <c r="U27" i="268"/>
  <c r="T27" i="268"/>
  <c r="AG27" i="268" s="1"/>
  <c r="AH27" i="268" s="1"/>
  <c r="S27" i="268"/>
  <c r="AE27" i="268" s="1"/>
  <c r="AD26" i="268"/>
  <c r="U26" i="268"/>
  <c r="T26" i="268"/>
  <c r="AG26" i="268" s="1"/>
  <c r="AH26" i="268" s="1"/>
  <c r="S26" i="268"/>
  <c r="AE26" i="268" s="1"/>
  <c r="AD25" i="268"/>
  <c r="U25" i="268"/>
  <c r="T25" i="268"/>
  <c r="AG25" i="268" s="1"/>
  <c r="AH25" i="268" s="1"/>
  <c r="S25" i="268"/>
  <c r="AD24" i="268"/>
  <c r="U24" i="268"/>
  <c r="T24" i="268"/>
  <c r="AG24" i="268" s="1"/>
  <c r="AH24" i="268" s="1"/>
  <c r="S24" i="268"/>
  <c r="AE24" i="268" s="1"/>
  <c r="AD23" i="268"/>
  <c r="U23" i="268"/>
  <c r="T23" i="268"/>
  <c r="AG23" i="268" s="1"/>
  <c r="AH23" i="268" s="1"/>
  <c r="S23" i="268"/>
  <c r="AE23" i="268" s="1"/>
  <c r="AD22" i="268"/>
  <c r="U22" i="268"/>
  <c r="T22" i="268"/>
  <c r="AG22" i="268" s="1"/>
  <c r="AH22" i="268" s="1"/>
  <c r="S22" i="268"/>
  <c r="AE22" i="268" s="1"/>
  <c r="AD21" i="268"/>
  <c r="U21" i="268"/>
  <c r="T21" i="268"/>
  <c r="AG21" i="268" s="1"/>
  <c r="AH21" i="268" s="1"/>
  <c r="S21" i="268"/>
  <c r="AD20" i="268"/>
  <c r="U20" i="268"/>
  <c r="T20" i="268"/>
  <c r="AG20" i="268" s="1"/>
  <c r="AH20" i="268" s="1"/>
  <c r="S20" i="268"/>
  <c r="AE20" i="268" s="1"/>
  <c r="AD19" i="268"/>
  <c r="U19" i="268"/>
  <c r="T19" i="268"/>
  <c r="AG19" i="268" s="1"/>
  <c r="AH19" i="268" s="1"/>
  <c r="S19" i="268"/>
  <c r="AE19" i="268" s="1"/>
  <c r="AD18" i="268"/>
  <c r="U18" i="268"/>
  <c r="T18" i="268"/>
  <c r="AG18" i="268" s="1"/>
  <c r="AH18" i="268" s="1"/>
  <c r="S18" i="268"/>
  <c r="AD17" i="268"/>
  <c r="U17" i="268"/>
  <c r="T17" i="268"/>
  <c r="AG17" i="268" s="1"/>
  <c r="AH17" i="268" s="1"/>
  <c r="S17" i="268"/>
  <c r="AD16" i="268"/>
  <c r="U16" i="268"/>
  <c r="T16" i="268"/>
  <c r="AG16" i="268" s="1"/>
  <c r="AH16" i="268" s="1"/>
  <c r="S16" i="268"/>
  <c r="AE16" i="268" s="1"/>
  <c r="AD15" i="268"/>
  <c r="U15" i="268"/>
  <c r="T15" i="268"/>
  <c r="AG15" i="268" s="1"/>
  <c r="AH15" i="268" s="1"/>
  <c r="S15" i="268"/>
  <c r="AE15" i="268" s="1"/>
  <c r="AD14" i="268"/>
  <c r="U14" i="268"/>
  <c r="T14" i="268"/>
  <c r="AG14" i="268" s="1"/>
  <c r="AH14" i="268" s="1"/>
  <c r="S14" i="268"/>
  <c r="AD13" i="268"/>
  <c r="U13" i="268"/>
  <c r="T13" i="268"/>
  <c r="AG13" i="268" s="1"/>
  <c r="AH13" i="268" s="1"/>
  <c r="S13" i="268"/>
  <c r="AD12" i="268"/>
  <c r="U12" i="268"/>
  <c r="T12" i="268"/>
  <c r="AG12" i="268" s="1"/>
  <c r="AH12" i="268" s="1"/>
  <c r="S12" i="268"/>
  <c r="AE12" i="268" s="1"/>
  <c r="AD11" i="268"/>
  <c r="U11" i="268"/>
  <c r="T11" i="268"/>
  <c r="AG11" i="268" s="1"/>
  <c r="AH11" i="268" s="1"/>
  <c r="S11" i="268"/>
  <c r="AE11" i="268" s="1"/>
  <c r="AD10" i="268"/>
  <c r="U10" i="268"/>
  <c r="T10" i="268"/>
  <c r="AG10" i="268" s="1"/>
  <c r="AH10" i="268" s="1"/>
  <c r="S10" i="268"/>
  <c r="AD9" i="268"/>
  <c r="U9" i="268"/>
  <c r="T9" i="268"/>
  <c r="AG9" i="268" s="1"/>
  <c r="AH9" i="268" s="1"/>
  <c r="S9" i="268"/>
  <c r="AD68" i="267"/>
  <c r="U68" i="267"/>
  <c r="T68" i="267"/>
  <c r="AG68" i="267" s="1"/>
  <c r="AH68" i="267" s="1"/>
  <c r="S68" i="267"/>
  <c r="AE68" i="267" s="1"/>
  <c r="AD67" i="267"/>
  <c r="U67" i="267"/>
  <c r="T67" i="267"/>
  <c r="AG67" i="267" s="1"/>
  <c r="AH67" i="267" s="1"/>
  <c r="S67" i="267"/>
  <c r="AE67" i="267" s="1"/>
  <c r="AD66" i="267"/>
  <c r="U66" i="267"/>
  <c r="T66" i="267"/>
  <c r="AG66" i="267" s="1"/>
  <c r="AH66" i="267" s="1"/>
  <c r="S66" i="267"/>
  <c r="AE66" i="267" s="1"/>
  <c r="AD65" i="267"/>
  <c r="U65" i="267"/>
  <c r="T65" i="267"/>
  <c r="AG65" i="267" s="1"/>
  <c r="AH65" i="267" s="1"/>
  <c r="S65" i="267"/>
  <c r="AE65" i="267" s="1"/>
  <c r="AD64" i="267"/>
  <c r="U64" i="267"/>
  <c r="T64" i="267"/>
  <c r="AG64" i="267" s="1"/>
  <c r="AH64" i="267" s="1"/>
  <c r="S64" i="267"/>
  <c r="AE64" i="267" s="1"/>
  <c r="AD63" i="267"/>
  <c r="U63" i="267"/>
  <c r="T63" i="267"/>
  <c r="AG63" i="267" s="1"/>
  <c r="AH63" i="267" s="1"/>
  <c r="S63" i="267"/>
  <c r="AE63" i="267" s="1"/>
  <c r="AD62" i="267"/>
  <c r="U62" i="267"/>
  <c r="T62" i="267"/>
  <c r="AG62" i="267" s="1"/>
  <c r="AH62" i="267" s="1"/>
  <c r="S62" i="267"/>
  <c r="AE62" i="267" s="1"/>
  <c r="AD61" i="267"/>
  <c r="U61" i="267"/>
  <c r="T61" i="267"/>
  <c r="AG61" i="267" s="1"/>
  <c r="AH61" i="267" s="1"/>
  <c r="S61" i="267"/>
  <c r="AE61" i="267" s="1"/>
  <c r="AD60" i="267"/>
  <c r="U60" i="267"/>
  <c r="T60" i="267"/>
  <c r="AG60" i="267" s="1"/>
  <c r="AH60" i="267" s="1"/>
  <c r="S60" i="267"/>
  <c r="AE60" i="267" s="1"/>
  <c r="AD59" i="267"/>
  <c r="U59" i="267"/>
  <c r="T59" i="267"/>
  <c r="AG59" i="267" s="1"/>
  <c r="AH59" i="267" s="1"/>
  <c r="S59" i="267"/>
  <c r="AE59" i="267" s="1"/>
  <c r="AD58" i="267"/>
  <c r="U58" i="267"/>
  <c r="T58" i="267"/>
  <c r="AG58" i="267" s="1"/>
  <c r="AH58" i="267" s="1"/>
  <c r="S58" i="267"/>
  <c r="AE58" i="267" s="1"/>
  <c r="AD57" i="267"/>
  <c r="U57" i="267"/>
  <c r="T57" i="267"/>
  <c r="AG57" i="267" s="1"/>
  <c r="AH57" i="267" s="1"/>
  <c r="S57" i="267"/>
  <c r="AE57" i="267" s="1"/>
  <c r="AD56" i="267"/>
  <c r="U56" i="267"/>
  <c r="T56" i="267"/>
  <c r="AG56" i="267" s="1"/>
  <c r="AH56" i="267" s="1"/>
  <c r="S56" i="267"/>
  <c r="AE56" i="267" s="1"/>
  <c r="AD55" i="267"/>
  <c r="U55" i="267"/>
  <c r="T55" i="267"/>
  <c r="AG55" i="267" s="1"/>
  <c r="AH55" i="267" s="1"/>
  <c r="S55" i="267"/>
  <c r="AE55" i="267" s="1"/>
  <c r="AD54" i="267"/>
  <c r="U54" i="267"/>
  <c r="T54" i="267"/>
  <c r="AG54" i="267" s="1"/>
  <c r="AH54" i="267" s="1"/>
  <c r="S54" i="267"/>
  <c r="AE54" i="267" s="1"/>
  <c r="AD53" i="267"/>
  <c r="U53" i="267"/>
  <c r="T53" i="267"/>
  <c r="AG53" i="267" s="1"/>
  <c r="AH53" i="267" s="1"/>
  <c r="S53" i="267"/>
  <c r="AE53" i="267" s="1"/>
  <c r="AD52" i="267"/>
  <c r="U52" i="267"/>
  <c r="T52" i="267"/>
  <c r="AG52" i="267" s="1"/>
  <c r="AH52" i="267" s="1"/>
  <c r="S52" i="267"/>
  <c r="AE52" i="267" s="1"/>
  <c r="AD51" i="267"/>
  <c r="U51" i="267"/>
  <c r="T51" i="267"/>
  <c r="AG51" i="267" s="1"/>
  <c r="AH51" i="267" s="1"/>
  <c r="S51" i="267"/>
  <c r="AE51" i="267" s="1"/>
  <c r="AD50" i="267"/>
  <c r="U50" i="267"/>
  <c r="T50" i="267"/>
  <c r="AG50" i="267" s="1"/>
  <c r="AH50" i="267" s="1"/>
  <c r="S50" i="267"/>
  <c r="AE50" i="267" s="1"/>
  <c r="AD49" i="267"/>
  <c r="U49" i="267"/>
  <c r="T49" i="267"/>
  <c r="AG49" i="267" s="1"/>
  <c r="AH49" i="267" s="1"/>
  <c r="S49" i="267"/>
  <c r="AE49" i="267" s="1"/>
  <c r="AD48" i="267"/>
  <c r="T48" i="267"/>
  <c r="AG48" i="267" s="1"/>
  <c r="S48" i="267"/>
  <c r="AE48" i="267" s="1"/>
  <c r="AD47" i="267"/>
  <c r="T47" i="267"/>
  <c r="AG47" i="267" s="1"/>
  <c r="S47" i="267"/>
  <c r="AE47" i="267" s="1"/>
  <c r="AD46" i="267"/>
  <c r="T46" i="267"/>
  <c r="AG46" i="267" s="1"/>
  <c r="S46" i="267"/>
  <c r="AE46" i="267" s="1"/>
  <c r="AD45" i="267"/>
  <c r="T45" i="267"/>
  <c r="AG45" i="267" s="1"/>
  <c r="S45" i="267"/>
  <c r="AE45" i="267" s="1"/>
  <c r="AD44" i="267"/>
  <c r="T44" i="267"/>
  <c r="AG44" i="267" s="1"/>
  <c r="S44" i="267"/>
  <c r="AE44" i="267" s="1"/>
  <c r="AD43" i="267"/>
  <c r="T43" i="267"/>
  <c r="AG43" i="267" s="1"/>
  <c r="S43" i="267"/>
  <c r="AE43" i="267" s="1"/>
  <c r="AD42" i="267"/>
  <c r="T42" i="267"/>
  <c r="AG42" i="267" s="1"/>
  <c r="S42" i="267"/>
  <c r="AE42" i="267" s="1"/>
  <c r="AD41" i="267"/>
  <c r="U41" i="267"/>
  <c r="T41" i="267"/>
  <c r="AG41" i="267" s="1"/>
  <c r="AH41" i="267" s="1"/>
  <c r="S41" i="267"/>
  <c r="AD40" i="267"/>
  <c r="T40" i="267"/>
  <c r="AG40" i="267" s="1"/>
  <c r="S40" i="267"/>
  <c r="AE40" i="267" s="1"/>
  <c r="AD39" i="267"/>
  <c r="T39" i="267"/>
  <c r="AG39" i="267" s="1"/>
  <c r="S39" i="267"/>
  <c r="AE39" i="267" s="1"/>
  <c r="AD38" i="267"/>
  <c r="T38" i="267"/>
  <c r="AG38" i="267" s="1"/>
  <c r="S38" i="267"/>
  <c r="AE38" i="267" s="1"/>
  <c r="AD37" i="267"/>
  <c r="T37" i="267"/>
  <c r="AG37" i="267" s="1"/>
  <c r="S37" i="267"/>
  <c r="AE37" i="267" s="1"/>
  <c r="AD36" i="267"/>
  <c r="U36" i="267"/>
  <c r="T36" i="267"/>
  <c r="AG36" i="267" s="1"/>
  <c r="AH36" i="267" s="1"/>
  <c r="S36" i="267"/>
  <c r="AD35" i="267"/>
  <c r="T35" i="267"/>
  <c r="AG35" i="267" s="1"/>
  <c r="S35" i="267"/>
  <c r="AE35" i="267" s="1"/>
  <c r="AD34" i="267"/>
  <c r="T34" i="267"/>
  <c r="AG34" i="267" s="1"/>
  <c r="S34" i="267"/>
  <c r="AE34" i="267" s="1"/>
  <c r="AD33" i="267"/>
  <c r="U33" i="267"/>
  <c r="T33" i="267"/>
  <c r="AG33" i="267" s="1"/>
  <c r="AH33" i="267" s="1"/>
  <c r="S33" i="267"/>
  <c r="AD32" i="267"/>
  <c r="T32" i="267"/>
  <c r="AG32" i="267" s="1"/>
  <c r="S32" i="267"/>
  <c r="AE32" i="267" s="1"/>
  <c r="AD31" i="267"/>
  <c r="T31" i="267"/>
  <c r="AG31" i="267" s="1"/>
  <c r="S31" i="267"/>
  <c r="AE31" i="267" s="1"/>
  <c r="AD30" i="267"/>
  <c r="T30" i="267"/>
  <c r="AG30" i="267" s="1"/>
  <c r="S30" i="267"/>
  <c r="AE30" i="267" s="1"/>
  <c r="AD29" i="267"/>
  <c r="T29" i="267"/>
  <c r="AG29" i="267" s="1"/>
  <c r="S29" i="267"/>
  <c r="AE29" i="267" s="1"/>
  <c r="AD28" i="267"/>
  <c r="U28" i="267"/>
  <c r="T28" i="267"/>
  <c r="AG28" i="267" s="1"/>
  <c r="AH28" i="267" s="1"/>
  <c r="S28" i="267"/>
  <c r="AD27" i="267"/>
  <c r="T27" i="267"/>
  <c r="AG27" i="267" s="1"/>
  <c r="S27" i="267"/>
  <c r="AE27" i="267" s="1"/>
  <c r="AD26" i="267"/>
  <c r="T26" i="267"/>
  <c r="AG26" i="267" s="1"/>
  <c r="S26" i="267"/>
  <c r="AE26" i="267" s="1"/>
  <c r="AD25" i="267"/>
  <c r="U25" i="267"/>
  <c r="T25" i="267"/>
  <c r="AG25" i="267" s="1"/>
  <c r="AH25" i="267" s="1"/>
  <c r="S25" i="267"/>
  <c r="AD24" i="267"/>
  <c r="T24" i="267"/>
  <c r="AG24" i="267" s="1"/>
  <c r="S24" i="267"/>
  <c r="AE24" i="267" s="1"/>
  <c r="AD23" i="267"/>
  <c r="T23" i="267"/>
  <c r="AG23" i="267" s="1"/>
  <c r="S23" i="267"/>
  <c r="AE23" i="267" s="1"/>
  <c r="AD22" i="267"/>
  <c r="T22" i="267"/>
  <c r="AG22" i="267" s="1"/>
  <c r="S22" i="267"/>
  <c r="AE22" i="267" s="1"/>
  <c r="AD21" i="267"/>
  <c r="U21" i="267"/>
  <c r="T21" i="267"/>
  <c r="AG21" i="267" s="1"/>
  <c r="AH21" i="267" s="1"/>
  <c r="S21" i="267"/>
  <c r="AE21" i="267" s="1"/>
  <c r="AD20" i="267"/>
  <c r="T20" i="267"/>
  <c r="AG20" i="267" s="1"/>
  <c r="S20" i="267"/>
  <c r="AE20" i="267" s="1"/>
  <c r="AD19" i="267"/>
  <c r="T19" i="267"/>
  <c r="AG19" i="267" s="1"/>
  <c r="S19" i="267"/>
  <c r="AE19" i="267" s="1"/>
  <c r="AD18" i="267"/>
  <c r="T18" i="267"/>
  <c r="AG18" i="267" s="1"/>
  <c r="S18" i="267"/>
  <c r="AE18" i="267" s="1"/>
  <c r="AD17" i="267"/>
  <c r="U17" i="267"/>
  <c r="T17" i="267"/>
  <c r="AG17" i="267" s="1"/>
  <c r="AH17" i="267" s="1"/>
  <c r="S17" i="267"/>
  <c r="AD16" i="267"/>
  <c r="T16" i="267"/>
  <c r="AG16" i="267" s="1"/>
  <c r="S16" i="267"/>
  <c r="AE16" i="267" s="1"/>
  <c r="AD15" i="267"/>
  <c r="T15" i="267"/>
  <c r="AG15" i="267" s="1"/>
  <c r="S15" i="267"/>
  <c r="AE15" i="267" s="1"/>
  <c r="AD14" i="267"/>
  <c r="T14" i="267"/>
  <c r="AG14" i="267" s="1"/>
  <c r="S14" i="267"/>
  <c r="AE14" i="267" s="1"/>
  <c r="AD13" i="267"/>
  <c r="U13" i="267"/>
  <c r="T13" i="267"/>
  <c r="AG13" i="267" s="1"/>
  <c r="AH13" i="267" s="1"/>
  <c r="S13" i="267"/>
  <c r="AE13" i="267" s="1"/>
  <c r="AD12" i="267"/>
  <c r="T12" i="267"/>
  <c r="AG12" i="267" s="1"/>
  <c r="S12" i="267"/>
  <c r="AE12" i="267" s="1"/>
  <c r="AD11" i="267"/>
  <c r="U11" i="267"/>
  <c r="T11" i="267"/>
  <c r="S11" i="267"/>
  <c r="AD10" i="267"/>
  <c r="T10" i="267"/>
  <c r="AG10" i="267" s="1"/>
  <c r="S10" i="267"/>
  <c r="AE10" i="267" s="1"/>
  <c r="AD9" i="267"/>
  <c r="T9" i="267"/>
  <c r="AG9" i="267" s="1"/>
  <c r="S9" i="267"/>
  <c r="AE9" i="267" s="1"/>
  <c r="AD8" i="267"/>
  <c r="U8" i="267"/>
  <c r="T8" i="267"/>
  <c r="AG8" i="267" s="1"/>
  <c r="AH8" i="267" s="1"/>
  <c r="S8" i="267"/>
  <c r="AD56" i="266"/>
  <c r="U56" i="266"/>
  <c r="T56" i="266"/>
  <c r="AG56" i="266" s="1"/>
  <c r="AH56" i="266" s="1"/>
  <c r="S56" i="266"/>
  <c r="AE56" i="266" s="1"/>
  <c r="AD55" i="266"/>
  <c r="U55" i="266"/>
  <c r="T55" i="266"/>
  <c r="AG55" i="266" s="1"/>
  <c r="AH55" i="266" s="1"/>
  <c r="S55" i="266"/>
  <c r="AE55" i="266" s="1"/>
  <c r="AD54" i="266"/>
  <c r="U54" i="266"/>
  <c r="T54" i="266"/>
  <c r="AG54" i="266" s="1"/>
  <c r="AH54" i="266" s="1"/>
  <c r="S54" i="266"/>
  <c r="AE54" i="266" s="1"/>
  <c r="AD53" i="266"/>
  <c r="U53" i="266"/>
  <c r="T53" i="266"/>
  <c r="AG53" i="266" s="1"/>
  <c r="AH53" i="266" s="1"/>
  <c r="S53" i="266"/>
  <c r="AE53" i="266" s="1"/>
  <c r="AD52" i="266"/>
  <c r="U52" i="266"/>
  <c r="T52" i="266"/>
  <c r="AG52" i="266" s="1"/>
  <c r="AH52" i="266" s="1"/>
  <c r="S52" i="266"/>
  <c r="AE52" i="266" s="1"/>
  <c r="AD51" i="266"/>
  <c r="U51" i="266"/>
  <c r="T51" i="266"/>
  <c r="AG51" i="266" s="1"/>
  <c r="AH51" i="266" s="1"/>
  <c r="S51" i="266"/>
  <c r="AE51" i="266" s="1"/>
  <c r="AD50" i="266"/>
  <c r="U50" i="266"/>
  <c r="T50" i="266"/>
  <c r="AG50" i="266" s="1"/>
  <c r="AH50" i="266" s="1"/>
  <c r="S50" i="266"/>
  <c r="AE50" i="266" s="1"/>
  <c r="AD49" i="266"/>
  <c r="U49" i="266"/>
  <c r="T49" i="266"/>
  <c r="AG49" i="266" s="1"/>
  <c r="AH49" i="266" s="1"/>
  <c r="S49" i="266"/>
  <c r="AE49" i="266" s="1"/>
  <c r="AD48" i="266"/>
  <c r="U48" i="266"/>
  <c r="T48" i="266"/>
  <c r="AG48" i="266" s="1"/>
  <c r="AH48" i="266" s="1"/>
  <c r="S48" i="266"/>
  <c r="AE48" i="266" s="1"/>
  <c r="AD47" i="266"/>
  <c r="U47" i="266"/>
  <c r="T47" i="266"/>
  <c r="AG47" i="266" s="1"/>
  <c r="AH47" i="266" s="1"/>
  <c r="S47" i="266"/>
  <c r="AE47" i="266" s="1"/>
  <c r="AD46" i="266"/>
  <c r="U46" i="266"/>
  <c r="T46" i="266"/>
  <c r="AG46" i="266" s="1"/>
  <c r="AH46" i="266" s="1"/>
  <c r="S46" i="266"/>
  <c r="AE46" i="266" s="1"/>
  <c r="AD45" i="266"/>
  <c r="U45" i="266"/>
  <c r="T45" i="266"/>
  <c r="AG45" i="266" s="1"/>
  <c r="AH45" i="266" s="1"/>
  <c r="S45" i="266"/>
  <c r="AE45" i="266" s="1"/>
  <c r="AD44" i="266"/>
  <c r="U44" i="266"/>
  <c r="T44" i="266"/>
  <c r="AG44" i="266" s="1"/>
  <c r="AH44" i="266" s="1"/>
  <c r="S44" i="266"/>
  <c r="AD43" i="266"/>
  <c r="U43" i="266"/>
  <c r="T43" i="266"/>
  <c r="AG43" i="266" s="1"/>
  <c r="AH43" i="266" s="1"/>
  <c r="S43" i="266"/>
  <c r="AE43" i="266" s="1"/>
  <c r="AD42" i="266"/>
  <c r="U42" i="266"/>
  <c r="T42" i="266"/>
  <c r="AG42" i="266" s="1"/>
  <c r="AH42" i="266" s="1"/>
  <c r="S42" i="266"/>
  <c r="AE42" i="266" s="1"/>
  <c r="AD41" i="266"/>
  <c r="U41" i="266"/>
  <c r="T41" i="266"/>
  <c r="AG41" i="266" s="1"/>
  <c r="AH41" i="266" s="1"/>
  <c r="S41" i="266"/>
  <c r="AE41" i="266" s="1"/>
  <c r="AD40" i="266"/>
  <c r="U40" i="266"/>
  <c r="T40" i="266"/>
  <c r="AG40" i="266" s="1"/>
  <c r="AH40" i="266" s="1"/>
  <c r="S40" i="266"/>
  <c r="AD39" i="266"/>
  <c r="U39" i="266"/>
  <c r="T39" i="266"/>
  <c r="AG39" i="266" s="1"/>
  <c r="AH39" i="266" s="1"/>
  <c r="S39" i="266"/>
  <c r="AE39" i="266" s="1"/>
  <c r="AD38" i="266"/>
  <c r="U38" i="266"/>
  <c r="T38" i="266"/>
  <c r="S38" i="266"/>
  <c r="AD37" i="266"/>
  <c r="U37" i="266"/>
  <c r="T37" i="266"/>
  <c r="AG37" i="266" s="1"/>
  <c r="AH37" i="266" s="1"/>
  <c r="S37" i="266"/>
  <c r="AE37" i="266" s="1"/>
  <c r="AD36" i="266"/>
  <c r="U36" i="266"/>
  <c r="T36" i="266"/>
  <c r="AG36" i="266" s="1"/>
  <c r="AH36" i="266" s="1"/>
  <c r="S36" i="266"/>
  <c r="AE36" i="266" s="1"/>
  <c r="AD35" i="266"/>
  <c r="U35" i="266"/>
  <c r="T35" i="266"/>
  <c r="S35" i="266"/>
  <c r="AD34" i="266"/>
  <c r="U34" i="266"/>
  <c r="T34" i="266"/>
  <c r="AG34" i="266" s="1"/>
  <c r="AH34" i="266" s="1"/>
  <c r="S34" i="266"/>
  <c r="AE34" i="266" s="1"/>
  <c r="AD33" i="266"/>
  <c r="U33" i="266"/>
  <c r="T33" i="266"/>
  <c r="AG33" i="266" s="1"/>
  <c r="AH33" i="266" s="1"/>
  <c r="S33" i="266"/>
  <c r="AE33" i="266" s="1"/>
  <c r="AD32" i="266"/>
  <c r="U32" i="266"/>
  <c r="T32" i="266"/>
  <c r="AG32" i="266" s="1"/>
  <c r="AH32" i="266" s="1"/>
  <c r="S32" i="266"/>
  <c r="AE32" i="266" s="1"/>
  <c r="AD31" i="266"/>
  <c r="U31" i="266"/>
  <c r="T31" i="266"/>
  <c r="AG31" i="266" s="1"/>
  <c r="AH31" i="266" s="1"/>
  <c r="S31" i="266"/>
  <c r="AE31" i="266" s="1"/>
  <c r="AD30" i="266"/>
  <c r="U30" i="266"/>
  <c r="T30" i="266"/>
  <c r="AG30" i="266" s="1"/>
  <c r="AH30" i="266" s="1"/>
  <c r="S30" i="266"/>
  <c r="AD29" i="266"/>
  <c r="U29" i="266"/>
  <c r="T29" i="266"/>
  <c r="AG29" i="266" s="1"/>
  <c r="AH29" i="266" s="1"/>
  <c r="S29" i="266"/>
  <c r="AE29" i="266" s="1"/>
  <c r="AD28" i="266"/>
  <c r="U28" i="266"/>
  <c r="T28" i="266"/>
  <c r="AG28" i="266" s="1"/>
  <c r="AH28" i="266" s="1"/>
  <c r="S28" i="266"/>
  <c r="AE28" i="266" s="1"/>
  <c r="AD27" i="266"/>
  <c r="U27" i="266"/>
  <c r="T27" i="266"/>
  <c r="S27" i="266"/>
  <c r="AD26" i="266"/>
  <c r="U26" i="266"/>
  <c r="T26" i="266"/>
  <c r="AG26" i="266" s="1"/>
  <c r="AH26" i="266" s="1"/>
  <c r="S26" i="266"/>
  <c r="AE26" i="266" s="1"/>
  <c r="AD25" i="266"/>
  <c r="U25" i="266"/>
  <c r="T25" i="266"/>
  <c r="AG25" i="266" s="1"/>
  <c r="AH25" i="266" s="1"/>
  <c r="S25" i="266"/>
  <c r="AE25" i="266" s="1"/>
  <c r="AD24" i="266"/>
  <c r="U24" i="266"/>
  <c r="T24" i="266"/>
  <c r="AG24" i="266" s="1"/>
  <c r="AH24" i="266" s="1"/>
  <c r="S24" i="266"/>
  <c r="AD22" i="266"/>
  <c r="U22" i="266"/>
  <c r="T22" i="266"/>
  <c r="AG22" i="266" s="1"/>
  <c r="AH22" i="266" s="1"/>
  <c r="S22" i="266"/>
  <c r="AE22" i="266" s="1"/>
  <c r="AD21" i="266"/>
  <c r="U21" i="266"/>
  <c r="T21" i="266"/>
  <c r="S21" i="266"/>
  <c r="AD20" i="266"/>
  <c r="U20" i="266"/>
  <c r="T20" i="266"/>
  <c r="AG20" i="266" s="1"/>
  <c r="AH20" i="266" s="1"/>
  <c r="S20" i="266"/>
  <c r="AE20" i="266" s="1"/>
  <c r="AD19" i="266"/>
  <c r="U19" i="266"/>
  <c r="T19" i="266"/>
  <c r="AG19" i="266" s="1"/>
  <c r="AH19" i="266" s="1"/>
  <c r="S19" i="266"/>
  <c r="AE19" i="266" s="1"/>
  <c r="AD18" i="266"/>
  <c r="U18" i="266"/>
  <c r="T18" i="266"/>
  <c r="AG18" i="266" s="1"/>
  <c r="AH18" i="266" s="1"/>
  <c r="S18" i="266"/>
  <c r="AE18" i="266" s="1"/>
  <c r="AD17" i="266"/>
  <c r="U17" i="266"/>
  <c r="T17" i="266"/>
  <c r="AG17" i="266" s="1"/>
  <c r="AH17" i="266" s="1"/>
  <c r="S17" i="266"/>
  <c r="AE17" i="266" s="1"/>
  <c r="AD16" i="266"/>
  <c r="U16" i="266"/>
  <c r="T16" i="266"/>
  <c r="AG16" i="266" s="1"/>
  <c r="AH16" i="266" s="1"/>
  <c r="S16" i="266"/>
  <c r="AE16" i="266" s="1"/>
  <c r="AD15" i="266"/>
  <c r="U15" i="266"/>
  <c r="T15" i="266"/>
  <c r="S15" i="266"/>
  <c r="AD14" i="266"/>
  <c r="U14" i="266"/>
  <c r="T14" i="266"/>
  <c r="S14" i="266"/>
  <c r="AD12" i="266"/>
  <c r="T12" i="266"/>
  <c r="AG12" i="266" s="1"/>
  <c r="S12" i="266"/>
  <c r="AE12" i="266" s="1"/>
  <c r="AD11" i="266"/>
  <c r="T11" i="266"/>
  <c r="AG11" i="266" s="1"/>
  <c r="S11" i="266"/>
  <c r="AE11" i="266" s="1"/>
  <c r="AD9" i="266"/>
  <c r="U9" i="266"/>
  <c r="T9" i="266"/>
  <c r="AG9" i="266" s="1"/>
  <c r="AH9" i="266" s="1"/>
  <c r="S9" i="266"/>
  <c r="AD86" i="265"/>
  <c r="U86" i="265"/>
  <c r="T86" i="265"/>
  <c r="AG86" i="265" s="1"/>
  <c r="AH86" i="265" s="1"/>
  <c r="S86" i="265"/>
  <c r="AE86" i="265" s="1"/>
  <c r="AD85" i="265"/>
  <c r="U85" i="265"/>
  <c r="T85" i="265"/>
  <c r="AG85" i="265" s="1"/>
  <c r="AH85" i="265" s="1"/>
  <c r="S85" i="265"/>
  <c r="AE85" i="265" s="1"/>
  <c r="AD84" i="265"/>
  <c r="U84" i="265"/>
  <c r="T84" i="265"/>
  <c r="AG84" i="265" s="1"/>
  <c r="AH84" i="265" s="1"/>
  <c r="S84" i="265"/>
  <c r="AE84" i="265" s="1"/>
  <c r="AD83" i="265"/>
  <c r="U83" i="265"/>
  <c r="T83" i="265"/>
  <c r="AG83" i="265" s="1"/>
  <c r="AH83" i="265" s="1"/>
  <c r="S83" i="265"/>
  <c r="AE83" i="265" s="1"/>
  <c r="AD82" i="265"/>
  <c r="U82" i="265"/>
  <c r="T82" i="265"/>
  <c r="AG82" i="265" s="1"/>
  <c r="AH82" i="265" s="1"/>
  <c r="S82" i="265"/>
  <c r="AE82" i="265" s="1"/>
  <c r="AD81" i="265"/>
  <c r="U81" i="265"/>
  <c r="T81" i="265"/>
  <c r="AG81" i="265" s="1"/>
  <c r="AH81" i="265" s="1"/>
  <c r="S81" i="265"/>
  <c r="AE81" i="265" s="1"/>
  <c r="AD80" i="265"/>
  <c r="U80" i="265"/>
  <c r="T80" i="265"/>
  <c r="AG80" i="265" s="1"/>
  <c r="AH80" i="265" s="1"/>
  <c r="S80" i="265"/>
  <c r="AE80" i="265" s="1"/>
  <c r="AD79" i="265"/>
  <c r="U79" i="265"/>
  <c r="T79" i="265"/>
  <c r="AG79" i="265" s="1"/>
  <c r="AH79" i="265" s="1"/>
  <c r="S79" i="265"/>
  <c r="AE79" i="265" s="1"/>
  <c r="AD78" i="265"/>
  <c r="U78" i="265"/>
  <c r="T78" i="265"/>
  <c r="AG78" i="265" s="1"/>
  <c r="AH78" i="265" s="1"/>
  <c r="S78" i="265"/>
  <c r="AE78" i="265" s="1"/>
  <c r="AD77" i="265"/>
  <c r="U77" i="265"/>
  <c r="T77" i="265"/>
  <c r="AG77" i="265" s="1"/>
  <c r="AH77" i="265" s="1"/>
  <c r="S77" i="265"/>
  <c r="AE77" i="265" s="1"/>
  <c r="AD76" i="265"/>
  <c r="U76" i="265"/>
  <c r="T76" i="265"/>
  <c r="AG76" i="265" s="1"/>
  <c r="AH76" i="265" s="1"/>
  <c r="S76" i="265"/>
  <c r="AE76" i="265" s="1"/>
  <c r="AD75" i="265"/>
  <c r="U75" i="265"/>
  <c r="T75" i="265"/>
  <c r="AG75" i="265" s="1"/>
  <c r="AH75" i="265" s="1"/>
  <c r="S75" i="265"/>
  <c r="AE75" i="265" s="1"/>
  <c r="AD74" i="265"/>
  <c r="U74" i="265"/>
  <c r="T74" i="265"/>
  <c r="AG74" i="265" s="1"/>
  <c r="AH74" i="265" s="1"/>
  <c r="S74" i="265"/>
  <c r="AE74" i="265" s="1"/>
  <c r="AD73" i="265"/>
  <c r="U73" i="265"/>
  <c r="T73" i="265"/>
  <c r="AG73" i="265" s="1"/>
  <c r="AH73" i="265" s="1"/>
  <c r="S73" i="265"/>
  <c r="AE73" i="265" s="1"/>
  <c r="AD72" i="265"/>
  <c r="U72" i="265"/>
  <c r="T72" i="265"/>
  <c r="AG72" i="265" s="1"/>
  <c r="AH72" i="265" s="1"/>
  <c r="S72" i="265"/>
  <c r="AE72" i="265" s="1"/>
  <c r="AD71" i="265"/>
  <c r="U71" i="265"/>
  <c r="T71" i="265"/>
  <c r="AG71" i="265" s="1"/>
  <c r="AH71" i="265" s="1"/>
  <c r="S71" i="265"/>
  <c r="AE71" i="265" s="1"/>
  <c r="AD70" i="265"/>
  <c r="U70" i="265"/>
  <c r="T70" i="265"/>
  <c r="AG70" i="265" s="1"/>
  <c r="AH70" i="265" s="1"/>
  <c r="S70" i="265"/>
  <c r="AE70" i="265" s="1"/>
  <c r="AD69" i="265"/>
  <c r="U69" i="265"/>
  <c r="T69" i="265"/>
  <c r="AG69" i="265" s="1"/>
  <c r="AH69" i="265" s="1"/>
  <c r="S69" i="265"/>
  <c r="AE69" i="265" s="1"/>
  <c r="AD68" i="265"/>
  <c r="U68" i="265"/>
  <c r="T68" i="265"/>
  <c r="AG68" i="265" s="1"/>
  <c r="AH68" i="265" s="1"/>
  <c r="S68" i="265"/>
  <c r="AE68" i="265" s="1"/>
  <c r="AD67" i="265"/>
  <c r="U67" i="265"/>
  <c r="T67" i="265"/>
  <c r="AG67" i="265" s="1"/>
  <c r="AH67" i="265" s="1"/>
  <c r="S67" i="265"/>
  <c r="AE67" i="265" s="1"/>
  <c r="AD66" i="265"/>
  <c r="U66" i="265"/>
  <c r="T66" i="265"/>
  <c r="AG66" i="265" s="1"/>
  <c r="AH66" i="265" s="1"/>
  <c r="S66" i="265"/>
  <c r="AE66" i="265" s="1"/>
  <c r="AD65" i="265"/>
  <c r="U65" i="265"/>
  <c r="T65" i="265"/>
  <c r="AG65" i="265" s="1"/>
  <c r="AH65" i="265" s="1"/>
  <c r="S65" i="265"/>
  <c r="AE65" i="265" s="1"/>
  <c r="AD64" i="265"/>
  <c r="U64" i="265"/>
  <c r="T64" i="265"/>
  <c r="AG64" i="265" s="1"/>
  <c r="AH64" i="265" s="1"/>
  <c r="S64" i="265"/>
  <c r="AE64" i="265" s="1"/>
  <c r="AD63" i="265"/>
  <c r="U63" i="265"/>
  <c r="T63" i="265"/>
  <c r="AG63" i="265" s="1"/>
  <c r="AH63" i="265" s="1"/>
  <c r="S63" i="265"/>
  <c r="AE63" i="265" s="1"/>
  <c r="AD62" i="265"/>
  <c r="U62" i="265"/>
  <c r="T62" i="265"/>
  <c r="AG62" i="265" s="1"/>
  <c r="AH62" i="265" s="1"/>
  <c r="S62" i="265"/>
  <c r="AE62" i="265" s="1"/>
  <c r="AD61" i="265"/>
  <c r="U61" i="265"/>
  <c r="T61" i="265"/>
  <c r="AG61" i="265" s="1"/>
  <c r="AH61" i="265" s="1"/>
  <c r="S61" i="265"/>
  <c r="AE61" i="265" s="1"/>
  <c r="AD60" i="265"/>
  <c r="U60" i="265"/>
  <c r="T60" i="265"/>
  <c r="AG60" i="265" s="1"/>
  <c r="AH60" i="265" s="1"/>
  <c r="S60" i="265"/>
  <c r="AE60" i="265" s="1"/>
  <c r="AD59" i="265"/>
  <c r="U59" i="265"/>
  <c r="T59" i="265"/>
  <c r="AG59" i="265" s="1"/>
  <c r="AH59" i="265" s="1"/>
  <c r="S59" i="265"/>
  <c r="AE59" i="265" s="1"/>
  <c r="AD58" i="265"/>
  <c r="U58" i="265"/>
  <c r="T58" i="265"/>
  <c r="AG58" i="265" s="1"/>
  <c r="AH58" i="265" s="1"/>
  <c r="S58" i="265"/>
  <c r="AE58" i="265" s="1"/>
  <c r="AD57" i="265"/>
  <c r="U57" i="265"/>
  <c r="T57" i="265"/>
  <c r="AG57" i="265" s="1"/>
  <c r="AH57" i="265" s="1"/>
  <c r="S57" i="265"/>
  <c r="AE57" i="265" s="1"/>
  <c r="AD56" i="265"/>
  <c r="U56" i="265"/>
  <c r="T56" i="265"/>
  <c r="AG56" i="265" s="1"/>
  <c r="AH56" i="265" s="1"/>
  <c r="S56" i="265"/>
  <c r="AE56" i="265" s="1"/>
  <c r="AD55" i="265"/>
  <c r="U55" i="265"/>
  <c r="T55" i="265"/>
  <c r="AG55" i="265" s="1"/>
  <c r="AH55" i="265" s="1"/>
  <c r="S55" i="265"/>
  <c r="AE55" i="265" s="1"/>
  <c r="AD54" i="265"/>
  <c r="U54" i="265"/>
  <c r="T54" i="265"/>
  <c r="AG54" i="265" s="1"/>
  <c r="AH54" i="265" s="1"/>
  <c r="S54" i="265"/>
  <c r="AE54" i="265" s="1"/>
  <c r="AD53" i="265"/>
  <c r="U53" i="265"/>
  <c r="T53" i="265"/>
  <c r="AG53" i="265" s="1"/>
  <c r="AH53" i="265" s="1"/>
  <c r="S53" i="265"/>
  <c r="AE53" i="265" s="1"/>
  <c r="AD52" i="265"/>
  <c r="U52" i="265"/>
  <c r="T52" i="265"/>
  <c r="AG52" i="265" s="1"/>
  <c r="AH52" i="265" s="1"/>
  <c r="S52" i="265"/>
  <c r="AE52" i="265" s="1"/>
  <c r="AD51" i="265"/>
  <c r="U51" i="265"/>
  <c r="T51" i="265"/>
  <c r="AG51" i="265" s="1"/>
  <c r="AH51" i="265" s="1"/>
  <c r="S51" i="265"/>
  <c r="AE51" i="265" s="1"/>
  <c r="AD50" i="265"/>
  <c r="U50" i="265"/>
  <c r="T50" i="265"/>
  <c r="AG50" i="265" s="1"/>
  <c r="AH50" i="265" s="1"/>
  <c r="S50" i="265"/>
  <c r="AE50" i="265" s="1"/>
  <c r="AD49" i="265"/>
  <c r="U49" i="265"/>
  <c r="T49" i="265"/>
  <c r="AG49" i="265" s="1"/>
  <c r="AH49" i="265" s="1"/>
  <c r="S49" i="265"/>
  <c r="AE49" i="265" s="1"/>
  <c r="AD48" i="265"/>
  <c r="U48" i="265"/>
  <c r="T48" i="265"/>
  <c r="AG48" i="265" s="1"/>
  <c r="AH48" i="265" s="1"/>
  <c r="S48" i="265"/>
  <c r="AE48" i="265" s="1"/>
  <c r="AD47" i="265"/>
  <c r="U47" i="265"/>
  <c r="T47" i="265"/>
  <c r="AG47" i="265" s="1"/>
  <c r="AH47" i="265" s="1"/>
  <c r="S47" i="265"/>
  <c r="AE47" i="265" s="1"/>
  <c r="AD46" i="265"/>
  <c r="U46" i="265"/>
  <c r="T46" i="265"/>
  <c r="AG46" i="265" s="1"/>
  <c r="AH46" i="265" s="1"/>
  <c r="S46" i="265"/>
  <c r="AE46" i="265" s="1"/>
  <c r="AD45" i="265"/>
  <c r="U45" i="265"/>
  <c r="T45" i="265"/>
  <c r="AG45" i="265" s="1"/>
  <c r="AH45" i="265" s="1"/>
  <c r="S45" i="265"/>
  <c r="AE45" i="265" s="1"/>
  <c r="AD44" i="265"/>
  <c r="U44" i="265"/>
  <c r="T44" i="265"/>
  <c r="AG44" i="265" s="1"/>
  <c r="AH44" i="265" s="1"/>
  <c r="S44" i="265"/>
  <c r="AE44" i="265" s="1"/>
  <c r="AD43" i="265"/>
  <c r="U43" i="265"/>
  <c r="T43" i="265"/>
  <c r="AG43" i="265" s="1"/>
  <c r="AH43" i="265" s="1"/>
  <c r="S43" i="265"/>
  <c r="AE43" i="265" s="1"/>
  <c r="AD42" i="265"/>
  <c r="U42" i="265"/>
  <c r="T42" i="265"/>
  <c r="AG42" i="265" s="1"/>
  <c r="AH42" i="265" s="1"/>
  <c r="S42" i="265"/>
  <c r="AE42" i="265" s="1"/>
  <c r="AD41" i="265"/>
  <c r="U41" i="265"/>
  <c r="T41" i="265"/>
  <c r="AG41" i="265" s="1"/>
  <c r="AH41" i="265" s="1"/>
  <c r="S41" i="265"/>
  <c r="AE41" i="265" s="1"/>
  <c r="AD40" i="265"/>
  <c r="U40" i="265"/>
  <c r="T40" i="265"/>
  <c r="AG40" i="265" s="1"/>
  <c r="AH40" i="265" s="1"/>
  <c r="S40" i="265"/>
  <c r="AE40" i="265" s="1"/>
  <c r="AD39" i="265"/>
  <c r="U39" i="265"/>
  <c r="T39" i="265"/>
  <c r="AG39" i="265" s="1"/>
  <c r="AH39" i="265" s="1"/>
  <c r="S39" i="265"/>
  <c r="AE39" i="265" s="1"/>
  <c r="AD38" i="265"/>
  <c r="U38" i="265"/>
  <c r="T38" i="265"/>
  <c r="AG38" i="265" s="1"/>
  <c r="AH38" i="265" s="1"/>
  <c r="S38" i="265"/>
  <c r="AE38" i="265" s="1"/>
  <c r="AD37" i="265"/>
  <c r="U37" i="265"/>
  <c r="T37" i="265"/>
  <c r="AG37" i="265" s="1"/>
  <c r="AH37" i="265" s="1"/>
  <c r="S37" i="265"/>
  <c r="AE37" i="265" s="1"/>
  <c r="AD36" i="265"/>
  <c r="U36" i="265"/>
  <c r="T36" i="265"/>
  <c r="AG36" i="265" s="1"/>
  <c r="AH36" i="265" s="1"/>
  <c r="S36" i="265"/>
  <c r="AE36" i="265" s="1"/>
  <c r="AD35" i="265"/>
  <c r="U35" i="265"/>
  <c r="T35" i="265"/>
  <c r="AG35" i="265" s="1"/>
  <c r="AH35" i="265" s="1"/>
  <c r="S35" i="265"/>
  <c r="AE35" i="265" s="1"/>
  <c r="AD34" i="265"/>
  <c r="U34" i="265"/>
  <c r="T34" i="265"/>
  <c r="AG34" i="265" s="1"/>
  <c r="AH34" i="265" s="1"/>
  <c r="S34" i="265"/>
  <c r="AE34" i="265" s="1"/>
  <c r="AD33" i="265"/>
  <c r="U33" i="265"/>
  <c r="T33" i="265"/>
  <c r="AG33" i="265" s="1"/>
  <c r="AH33" i="265" s="1"/>
  <c r="S33" i="265"/>
  <c r="AE33" i="265" s="1"/>
  <c r="AD32" i="265"/>
  <c r="U32" i="265"/>
  <c r="T32" i="265"/>
  <c r="AG32" i="265" s="1"/>
  <c r="AH32" i="265" s="1"/>
  <c r="S32" i="265"/>
  <c r="AE32" i="265" s="1"/>
  <c r="AD31" i="265"/>
  <c r="U31" i="265"/>
  <c r="T31" i="265"/>
  <c r="AG31" i="265" s="1"/>
  <c r="AH31" i="265" s="1"/>
  <c r="S31" i="265"/>
  <c r="AE31" i="265" s="1"/>
  <c r="AD30" i="265"/>
  <c r="U30" i="265"/>
  <c r="T30" i="265"/>
  <c r="AG30" i="265" s="1"/>
  <c r="AH30" i="265" s="1"/>
  <c r="S30" i="265"/>
  <c r="AE30" i="265" s="1"/>
  <c r="AD29" i="265"/>
  <c r="U29" i="265"/>
  <c r="T29" i="265"/>
  <c r="AG29" i="265" s="1"/>
  <c r="AH29" i="265" s="1"/>
  <c r="S29" i="265"/>
  <c r="AE29" i="265" s="1"/>
  <c r="AD28" i="265"/>
  <c r="U28" i="265"/>
  <c r="T28" i="265"/>
  <c r="AG28" i="265" s="1"/>
  <c r="AH28" i="265" s="1"/>
  <c r="S28" i="265"/>
  <c r="AE28" i="265" s="1"/>
  <c r="AD27" i="265"/>
  <c r="U27" i="265"/>
  <c r="T27" i="265"/>
  <c r="AG27" i="265" s="1"/>
  <c r="AH27" i="265" s="1"/>
  <c r="S27" i="265"/>
  <c r="AE27" i="265" s="1"/>
  <c r="AD26" i="265"/>
  <c r="U26" i="265"/>
  <c r="T26" i="265"/>
  <c r="AG26" i="265" s="1"/>
  <c r="AH26" i="265" s="1"/>
  <c r="S26" i="265"/>
  <c r="AE26" i="265" s="1"/>
  <c r="AD25" i="265"/>
  <c r="U25" i="265"/>
  <c r="T25" i="265"/>
  <c r="AG25" i="265" s="1"/>
  <c r="AH25" i="265" s="1"/>
  <c r="S25" i="265"/>
  <c r="AD24" i="265"/>
  <c r="U24" i="265"/>
  <c r="T24" i="265"/>
  <c r="AG24" i="265" s="1"/>
  <c r="AH24" i="265" s="1"/>
  <c r="S24" i="265"/>
  <c r="AE24" i="265" s="1"/>
  <c r="AD22" i="265"/>
  <c r="U22" i="265"/>
  <c r="T22" i="265"/>
  <c r="AG22" i="265" s="1"/>
  <c r="AH22" i="265" s="1"/>
  <c r="S22" i="265"/>
  <c r="AE22" i="265" s="1"/>
  <c r="AD21" i="265"/>
  <c r="U21" i="265"/>
  <c r="T21" i="265"/>
  <c r="AG21" i="265" s="1"/>
  <c r="AH21" i="265" s="1"/>
  <c r="S21" i="265"/>
  <c r="AE21" i="265" s="1"/>
  <c r="AD20" i="265"/>
  <c r="U20" i="265"/>
  <c r="T20" i="265"/>
  <c r="AG20" i="265" s="1"/>
  <c r="AH20" i="265" s="1"/>
  <c r="S20" i="265"/>
  <c r="AE20" i="265" s="1"/>
  <c r="AD19" i="265"/>
  <c r="U19" i="265"/>
  <c r="T19" i="265"/>
  <c r="AG19" i="265" s="1"/>
  <c r="AH19" i="265" s="1"/>
  <c r="S19" i="265"/>
  <c r="AE19" i="265" s="1"/>
  <c r="AD18" i="265"/>
  <c r="U18" i="265"/>
  <c r="T18" i="265"/>
  <c r="AG18" i="265" s="1"/>
  <c r="AH18" i="265" s="1"/>
  <c r="S18" i="265"/>
  <c r="AE18" i="265" s="1"/>
  <c r="AD17" i="265"/>
  <c r="U17" i="265"/>
  <c r="T17" i="265"/>
  <c r="AG17" i="265" s="1"/>
  <c r="AH17" i="265" s="1"/>
  <c r="S17" i="265"/>
  <c r="AE17" i="265" s="1"/>
  <c r="AD16" i="265"/>
  <c r="U16" i="265"/>
  <c r="T16" i="265"/>
  <c r="AG16" i="265" s="1"/>
  <c r="AH16" i="265" s="1"/>
  <c r="S16" i="265"/>
  <c r="AE16" i="265" s="1"/>
  <c r="AD15" i="265"/>
  <c r="U15" i="265"/>
  <c r="T15" i="265"/>
  <c r="AG15" i="265" s="1"/>
  <c r="AH15" i="265" s="1"/>
  <c r="S15" i="265"/>
  <c r="AE15" i="265" s="1"/>
  <c r="AD14" i="265"/>
  <c r="U14" i="265"/>
  <c r="T14" i="265"/>
  <c r="AG14" i="265" s="1"/>
  <c r="AH14" i="265" s="1"/>
  <c r="S14" i="265"/>
  <c r="AE14" i="265" s="1"/>
  <c r="AD13" i="265"/>
  <c r="U13" i="265"/>
  <c r="T13" i="265"/>
  <c r="AG13" i="265" s="1"/>
  <c r="AH13" i="265" s="1"/>
  <c r="S13" i="265"/>
  <c r="AE13" i="265" s="1"/>
  <c r="AD12" i="265"/>
  <c r="U12" i="265"/>
  <c r="T12" i="265"/>
  <c r="AG12" i="265" s="1"/>
  <c r="AH12" i="265" s="1"/>
  <c r="S12" i="265"/>
  <c r="AE12" i="265" s="1"/>
  <c r="AD11" i="265"/>
  <c r="U11" i="265"/>
  <c r="T11" i="265"/>
  <c r="AG11" i="265" s="1"/>
  <c r="AH11" i="265" s="1"/>
  <c r="S11" i="265"/>
  <c r="AE11" i="265" s="1"/>
  <c r="AD10" i="265"/>
  <c r="U10" i="265"/>
  <c r="T10" i="265"/>
  <c r="AG10" i="265" s="1"/>
  <c r="AH10" i="265" s="1"/>
  <c r="S10" i="265"/>
  <c r="AE10" i="265" s="1"/>
  <c r="AF10" i="265" s="1"/>
  <c r="AD9" i="265"/>
  <c r="U9" i="265"/>
  <c r="T9" i="265"/>
  <c r="AG9" i="265" s="1"/>
  <c r="AH9" i="265" s="1"/>
  <c r="S9" i="265"/>
  <c r="AD42" i="264"/>
  <c r="U42" i="264"/>
  <c r="T42" i="264"/>
  <c r="AG42" i="264" s="1"/>
  <c r="AH42" i="264" s="1"/>
  <c r="S42" i="264"/>
  <c r="AE42" i="264" s="1"/>
  <c r="AD41" i="264"/>
  <c r="U41" i="264"/>
  <c r="T41" i="264"/>
  <c r="AG41" i="264" s="1"/>
  <c r="AH41" i="264" s="1"/>
  <c r="S41" i="264"/>
  <c r="AE41" i="264" s="1"/>
  <c r="AD40" i="264"/>
  <c r="U40" i="264"/>
  <c r="T40" i="264"/>
  <c r="AG40" i="264" s="1"/>
  <c r="AH40" i="264" s="1"/>
  <c r="S40" i="264"/>
  <c r="AE40" i="264" s="1"/>
  <c r="AD39" i="264"/>
  <c r="U39" i="264"/>
  <c r="T39" i="264"/>
  <c r="AG39" i="264" s="1"/>
  <c r="AH39" i="264" s="1"/>
  <c r="S39" i="264"/>
  <c r="AE39" i="264" s="1"/>
  <c r="AD38" i="264"/>
  <c r="U38" i="264"/>
  <c r="T38" i="264"/>
  <c r="AG38" i="264" s="1"/>
  <c r="AH38" i="264" s="1"/>
  <c r="S38" i="264"/>
  <c r="AE38" i="264" s="1"/>
  <c r="AD37" i="264"/>
  <c r="U37" i="264"/>
  <c r="T37" i="264"/>
  <c r="AG37" i="264" s="1"/>
  <c r="AH37" i="264" s="1"/>
  <c r="S37" i="264"/>
  <c r="AE37" i="264" s="1"/>
  <c r="AD36" i="264"/>
  <c r="U36" i="264"/>
  <c r="T36" i="264"/>
  <c r="AG36" i="264" s="1"/>
  <c r="AH36" i="264" s="1"/>
  <c r="S36" i="264"/>
  <c r="AE36" i="264" s="1"/>
  <c r="AD35" i="264"/>
  <c r="U35" i="264"/>
  <c r="T35" i="264"/>
  <c r="AG35" i="264" s="1"/>
  <c r="AH35" i="264" s="1"/>
  <c r="S35" i="264"/>
  <c r="AE35" i="264" s="1"/>
  <c r="AD34" i="264"/>
  <c r="U34" i="264"/>
  <c r="T34" i="264"/>
  <c r="AG34" i="264" s="1"/>
  <c r="AH34" i="264" s="1"/>
  <c r="S34" i="264"/>
  <c r="AE34" i="264" s="1"/>
  <c r="AD33" i="264"/>
  <c r="U33" i="264"/>
  <c r="T33" i="264"/>
  <c r="AG33" i="264" s="1"/>
  <c r="AH33" i="264" s="1"/>
  <c r="S33" i="264"/>
  <c r="AE33" i="264" s="1"/>
  <c r="AD32" i="264"/>
  <c r="U32" i="264"/>
  <c r="T32" i="264"/>
  <c r="AG32" i="264" s="1"/>
  <c r="AH32" i="264" s="1"/>
  <c r="S32" i="264"/>
  <c r="AE32" i="264" s="1"/>
  <c r="AD31" i="264"/>
  <c r="U31" i="264"/>
  <c r="T31" i="264"/>
  <c r="AG31" i="264" s="1"/>
  <c r="AH31" i="264" s="1"/>
  <c r="S31" i="264"/>
  <c r="AE31" i="264" s="1"/>
  <c r="AD30" i="264"/>
  <c r="U30" i="264"/>
  <c r="T30" i="264"/>
  <c r="AG30" i="264" s="1"/>
  <c r="AH30" i="264" s="1"/>
  <c r="S30" i="264"/>
  <c r="AE30" i="264" s="1"/>
  <c r="AD29" i="264"/>
  <c r="U29" i="264"/>
  <c r="T29" i="264"/>
  <c r="AG29" i="264" s="1"/>
  <c r="AH29" i="264" s="1"/>
  <c r="S29" i="264"/>
  <c r="AE29" i="264" s="1"/>
  <c r="AD28" i="264"/>
  <c r="U28" i="264"/>
  <c r="T28" i="264"/>
  <c r="AG28" i="264" s="1"/>
  <c r="AH28" i="264" s="1"/>
  <c r="S28" i="264"/>
  <c r="AE28" i="264" s="1"/>
  <c r="AD27" i="264"/>
  <c r="U27" i="264"/>
  <c r="T27" i="264"/>
  <c r="AG27" i="264" s="1"/>
  <c r="AH27" i="264" s="1"/>
  <c r="S27" i="264"/>
  <c r="AE27" i="264" s="1"/>
  <c r="AD26" i="264"/>
  <c r="U26" i="264"/>
  <c r="T26" i="264"/>
  <c r="AG26" i="264" s="1"/>
  <c r="AH26" i="264" s="1"/>
  <c r="S26" i="264"/>
  <c r="AE26" i="264" s="1"/>
  <c r="AD25" i="264"/>
  <c r="U25" i="264"/>
  <c r="T25" i="264"/>
  <c r="AG25" i="264" s="1"/>
  <c r="AH25" i="264" s="1"/>
  <c r="S25" i="264"/>
  <c r="AE25" i="264" s="1"/>
  <c r="AD24" i="264"/>
  <c r="U24" i="264"/>
  <c r="T24" i="264"/>
  <c r="AG24" i="264" s="1"/>
  <c r="AH24" i="264" s="1"/>
  <c r="S24" i="264"/>
  <c r="AE24" i="264" s="1"/>
  <c r="AD23" i="264"/>
  <c r="U23" i="264"/>
  <c r="T23" i="264"/>
  <c r="AG23" i="264" s="1"/>
  <c r="AH23" i="264" s="1"/>
  <c r="S23" i="264"/>
  <c r="AE23" i="264" s="1"/>
  <c r="AD22" i="264"/>
  <c r="T22" i="264"/>
  <c r="AG22" i="264" s="1"/>
  <c r="S22" i="264"/>
  <c r="AE22" i="264" s="1"/>
  <c r="AD21" i="264"/>
  <c r="T21" i="264"/>
  <c r="AG21" i="264" s="1"/>
  <c r="S21" i="264"/>
  <c r="AE21" i="264" s="1"/>
  <c r="AD20" i="264"/>
  <c r="T20" i="264"/>
  <c r="AG20" i="264" s="1"/>
  <c r="S20" i="264"/>
  <c r="AE20" i="264" s="1"/>
  <c r="AD19" i="264"/>
  <c r="T19" i="264"/>
  <c r="AG19" i="264" s="1"/>
  <c r="S19" i="264"/>
  <c r="AE19" i="264" s="1"/>
  <c r="AD18" i="264"/>
  <c r="U18" i="264"/>
  <c r="T18" i="264"/>
  <c r="AG18" i="264" s="1"/>
  <c r="AH18" i="264" s="1"/>
  <c r="S18" i="264"/>
  <c r="AE18" i="264" s="1"/>
  <c r="AD17" i="264"/>
  <c r="T17" i="264"/>
  <c r="AG17" i="264" s="1"/>
  <c r="S17" i="264"/>
  <c r="AE17" i="264" s="1"/>
  <c r="AD16" i="264"/>
  <c r="T16" i="264"/>
  <c r="AG16" i="264" s="1"/>
  <c r="S16" i="264"/>
  <c r="AE16" i="264" s="1"/>
  <c r="AD15" i="264"/>
  <c r="U15" i="264"/>
  <c r="T15" i="264"/>
  <c r="AG15" i="264" s="1"/>
  <c r="AH15" i="264" s="1"/>
  <c r="S15" i="264"/>
  <c r="AD14" i="264"/>
  <c r="T14" i="264"/>
  <c r="AG14" i="264" s="1"/>
  <c r="S14" i="264"/>
  <c r="AE14" i="264" s="1"/>
  <c r="AD13" i="264"/>
  <c r="T13" i="264"/>
  <c r="AG13" i="264" s="1"/>
  <c r="S13" i="264"/>
  <c r="AE13" i="264" s="1"/>
  <c r="AD12" i="264"/>
  <c r="T12" i="264"/>
  <c r="AG12" i="264" s="1"/>
  <c r="S12" i="264"/>
  <c r="AE12" i="264" s="1"/>
  <c r="AD11" i="264"/>
  <c r="T11" i="264"/>
  <c r="AG11" i="264" s="1"/>
  <c r="S11" i="264"/>
  <c r="AE11" i="264" s="1"/>
  <c r="AD10" i="264"/>
  <c r="T10" i="264"/>
  <c r="AG10" i="264" s="1"/>
  <c r="S10" i="264"/>
  <c r="AE10" i="264" s="1"/>
  <c r="AD9" i="264"/>
  <c r="U9" i="264"/>
  <c r="T9" i="264"/>
  <c r="S9" i="264"/>
  <c r="AD88" i="263"/>
  <c r="U88" i="263"/>
  <c r="T88" i="263"/>
  <c r="AG88" i="263" s="1"/>
  <c r="AH88" i="263" s="1"/>
  <c r="S88" i="263"/>
  <c r="AE88" i="263" s="1"/>
  <c r="AD87" i="263"/>
  <c r="U87" i="263"/>
  <c r="T87" i="263"/>
  <c r="AG87" i="263" s="1"/>
  <c r="AH87" i="263" s="1"/>
  <c r="S87" i="263"/>
  <c r="AE87" i="263" s="1"/>
  <c r="AD86" i="263"/>
  <c r="U86" i="263"/>
  <c r="T86" i="263"/>
  <c r="AG86" i="263" s="1"/>
  <c r="AH86" i="263" s="1"/>
  <c r="S86" i="263"/>
  <c r="AE86" i="263" s="1"/>
  <c r="AD85" i="263"/>
  <c r="U85" i="263"/>
  <c r="T85" i="263"/>
  <c r="AG85" i="263" s="1"/>
  <c r="AH85" i="263" s="1"/>
  <c r="S85" i="263"/>
  <c r="AE85" i="263" s="1"/>
  <c r="AD84" i="263"/>
  <c r="U84" i="263"/>
  <c r="T84" i="263"/>
  <c r="AG84" i="263" s="1"/>
  <c r="AH84" i="263" s="1"/>
  <c r="S84" i="263"/>
  <c r="AE84" i="263" s="1"/>
  <c r="AD83" i="263"/>
  <c r="U83" i="263"/>
  <c r="T83" i="263"/>
  <c r="AG83" i="263" s="1"/>
  <c r="AH83" i="263" s="1"/>
  <c r="S83" i="263"/>
  <c r="AE83" i="263" s="1"/>
  <c r="AD82" i="263"/>
  <c r="U82" i="263"/>
  <c r="T82" i="263"/>
  <c r="AG82" i="263" s="1"/>
  <c r="AH82" i="263" s="1"/>
  <c r="S82" i="263"/>
  <c r="AE82" i="263" s="1"/>
  <c r="AD81" i="263"/>
  <c r="U81" i="263"/>
  <c r="T81" i="263"/>
  <c r="AG81" i="263" s="1"/>
  <c r="AH81" i="263" s="1"/>
  <c r="S81" i="263"/>
  <c r="AE81" i="263" s="1"/>
  <c r="AD80" i="263"/>
  <c r="U80" i="263"/>
  <c r="T80" i="263"/>
  <c r="AG80" i="263" s="1"/>
  <c r="AH80" i="263" s="1"/>
  <c r="S80" i="263"/>
  <c r="AE80" i="263" s="1"/>
  <c r="AD79" i="263"/>
  <c r="U79" i="263"/>
  <c r="T79" i="263"/>
  <c r="AG79" i="263" s="1"/>
  <c r="AH79" i="263" s="1"/>
  <c r="S79" i="263"/>
  <c r="AE79" i="263" s="1"/>
  <c r="AD78" i="263"/>
  <c r="U78" i="263"/>
  <c r="T78" i="263"/>
  <c r="AG78" i="263" s="1"/>
  <c r="AH78" i="263" s="1"/>
  <c r="S78" i="263"/>
  <c r="AE78" i="263" s="1"/>
  <c r="AD77" i="263"/>
  <c r="U77" i="263"/>
  <c r="T77" i="263"/>
  <c r="AG77" i="263" s="1"/>
  <c r="AH77" i="263" s="1"/>
  <c r="S77" i="263"/>
  <c r="AE77" i="263" s="1"/>
  <c r="AD76" i="263"/>
  <c r="U76" i="263"/>
  <c r="T76" i="263"/>
  <c r="AG76" i="263" s="1"/>
  <c r="AH76" i="263" s="1"/>
  <c r="S76" i="263"/>
  <c r="AE76" i="263" s="1"/>
  <c r="AD75" i="263"/>
  <c r="U75" i="263"/>
  <c r="T75" i="263"/>
  <c r="AG75" i="263" s="1"/>
  <c r="AH75" i="263" s="1"/>
  <c r="S75" i="263"/>
  <c r="AE75" i="263" s="1"/>
  <c r="AD74" i="263"/>
  <c r="U74" i="263"/>
  <c r="T74" i="263"/>
  <c r="AG74" i="263" s="1"/>
  <c r="AH74" i="263" s="1"/>
  <c r="S74" i="263"/>
  <c r="AE74" i="263" s="1"/>
  <c r="AD73" i="263"/>
  <c r="U73" i="263"/>
  <c r="T73" i="263"/>
  <c r="AG73" i="263" s="1"/>
  <c r="AH73" i="263" s="1"/>
  <c r="S73" i="263"/>
  <c r="AE73" i="263" s="1"/>
  <c r="AD72" i="263"/>
  <c r="U72" i="263"/>
  <c r="T72" i="263"/>
  <c r="AG72" i="263" s="1"/>
  <c r="AH72" i="263" s="1"/>
  <c r="S72" i="263"/>
  <c r="AE72" i="263" s="1"/>
  <c r="AD71" i="263"/>
  <c r="U71" i="263"/>
  <c r="T71" i="263"/>
  <c r="AG71" i="263" s="1"/>
  <c r="AH71" i="263" s="1"/>
  <c r="S71" i="263"/>
  <c r="AE71" i="263" s="1"/>
  <c r="AD70" i="263"/>
  <c r="U70" i="263"/>
  <c r="T70" i="263"/>
  <c r="AG70" i="263" s="1"/>
  <c r="AH70" i="263" s="1"/>
  <c r="S70" i="263"/>
  <c r="AE70" i="263" s="1"/>
  <c r="AD69" i="263"/>
  <c r="U69" i="263"/>
  <c r="T69" i="263"/>
  <c r="AG69" i="263" s="1"/>
  <c r="AH69" i="263" s="1"/>
  <c r="S69" i="263"/>
  <c r="AE69" i="263" s="1"/>
  <c r="AD68" i="263"/>
  <c r="U68" i="263"/>
  <c r="T68" i="263"/>
  <c r="AG68" i="263" s="1"/>
  <c r="AH68" i="263" s="1"/>
  <c r="S68" i="263"/>
  <c r="AE68" i="263" s="1"/>
  <c r="AD67" i="263"/>
  <c r="U67" i="263"/>
  <c r="T67" i="263"/>
  <c r="AG67" i="263" s="1"/>
  <c r="AH67" i="263" s="1"/>
  <c r="S67" i="263"/>
  <c r="AE67" i="263" s="1"/>
  <c r="AD66" i="263"/>
  <c r="U66" i="263"/>
  <c r="T66" i="263"/>
  <c r="AG66" i="263" s="1"/>
  <c r="AH66" i="263" s="1"/>
  <c r="S66" i="263"/>
  <c r="AE66" i="263" s="1"/>
  <c r="AD65" i="263"/>
  <c r="U65" i="263"/>
  <c r="T65" i="263"/>
  <c r="AG65" i="263" s="1"/>
  <c r="AH65" i="263" s="1"/>
  <c r="S65" i="263"/>
  <c r="AE65" i="263" s="1"/>
  <c r="AD64" i="263"/>
  <c r="U64" i="263"/>
  <c r="T64" i="263"/>
  <c r="AG64" i="263" s="1"/>
  <c r="AH64" i="263" s="1"/>
  <c r="S64" i="263"/>
  <c r="AE64" i="263" s="1"/>
  <c r="AD63" i="263"/>
  <c r="U63" i="263"/>
  <c r="T63" i="263"/>
  <c r="AG63" i="263" s="1"/>
  <c r="AH63" i="263" s="1"/>
  <c r="S63" i="263"/>
  <c r="AE63" i="263" s="1"/>
  <c r="AD62" i="263"/>
  <c r="U62" i="263"/>
  <c r="T62" i="263"/>
  <c r="AG62" i="263" s="1"/>
  <c r="AH62" i="263" s="1"/>
  <c r="S62" i="263"/>
  <c r="AE62" i="263" s="1"/>
  <c r="AD61" i="263"/>
  <c r="U61" i="263"/>
  <c r="T61" i="263"/>
  <c r="AG61" i="263" s="1"/>
  <c r="AH61" i="263" s="1"/>
  <c r="S61" i="263"/>
  <c r="AE61" i="263" s="1"/>
  <c r="AD60" i="263"/>
  <c r="U60" i="263"/>
  <c r="T60" i="263"/>
  <c r="AG60" i="263" s="1"/>
  <c r="AH60" i="263" s="1"/>
  <c r="S60" i="263"/>
  <c r="AE60" i="263" s="1"/>
  <c r="AD59" i="263"/>
  <c r="U59" i="263"/>
  <c r="T59" i="263"/>
  <c r="AG59" i="263" s="1"/>
  <c r="AH59" i="263" s="1"/>
  <c r="S59" i="263"/>
  <c r="AE59" i="263" s="1"/>
  <c r="AD58" i="263"/>
  <c r="U58" i="263"/>
  <c r="T58" i="263"/>
  <c r="AG58" i="263" s="1"/>
  <c r="AH58" i="263" s="1"/>
  <c r="S58" i="263"/>
  <c r="AE58" i="263" s="1"/>
  <c r="AD57" i="263"/>
  <c r="U57" i="263"/>
  <c r="T57" i="263"/>
  <c r="AG57" i="263" s="1"/>
  <c r="AH57" i="263" s="1"/>
  <c r="S57" i="263"/>
  <c r="AE57" i="263" s="1"/>
  <c r="AD56" i="263"/>
  <c r="U56" i="263"/>
  <c r="T56" i="263"/>
  <c r="AG56" i="263" s="1"/>
  <c r="AH56" i="263" s="1"/>
  <c r="S56" i="263"/>
  <c r="AE56" i="263" s="1"/>
  <c r="AD55" i="263"/>
  <c r="U55" i="263"/>
  <c r="T55" i="263"/>
  <c r="AG55" i="263" s="1"/>
  <c r="AH55" i="263" s="1"/>
  <c r="S55" i="263"/>
  <c r="AE55" i="263" s="1"/>
  <c r="AD54" i="263"/>
  <c r="U54" i="263"/>
  <c r="T54" i="263"/>
  <c r="AG54" i="263" s="1"/>
  <c r="AH54" i="263" s="1"/>
  <c r="S54" i="263"/>
  <c r="AE54" i="263" s="1"/>
  <c r="AD53" i="263"/>
  <c r="U53" i="263"/>
  <c r="T53" i="263"/>
  <c r="AG53" i="263" s="1"/>
  <c r="AH53" i="263" s="1"/>
  <c r="S53" i="263"/>
  <c r="AE53" i="263" s="1"/>
  <c r="AD52" i="263"/>
  <c r="U52" i="263"/>
  <c r="T52" i="263"/>
  <c r="AG52" i="263" s="1"/>
  <c r="AH52" i="263" s="1"/>
  <c r="S52" i="263"/>
  <c r="AE52" i="263" s="1"/>
  <c r="AD51" i="263"/>
  <c r="U51" i="263"/>
  <c r="T51" i="263"/>
  <c r="AG51" i="263" s="1"/>
  <c r="AH51" i="263" s="1"/>
  <c r="S51" i="263"/>
  <c r="AE51" i="263" s="1"/>
  <c r="AD50" i="263"/>
  <c r="U50" i="263"/>
  <c r="T50" i="263"/>
  <c r="AG50" i="263" s="1"/>
  <c r="AH50" i="263" s="1"/>
  <c r="S50" i="263"/>
  <c r="AE50" i="263" s="1"/>
  <c r="AD49" i="263"/>
  <c r="U49" i="263"/>
  <c r="T49" i="263"/>
  <c r="AG49" i="263" s="1"/>
  <c r="AH49" i="263" s="1"/>
  <c r="S49" i="263"/>
  <c r="AE49" i="263" s="1"/>
  <c r="AD48" i="263"/>
  <c r="U48" i="263"/>
  <c r="T48" i="263"/>
  <c r="AG48" i="263" s="1"/>
  <c r="AH48" i="263" s="1"/>
  <c r="S48" i="263"/>
  <c r="AE48" i="263" s="1"/>
  <c r="AD47" i="263"/>
  <c r="U47" i="263"/>
  <c r="T47" i="263"/>
  <c r="AG47" i="263" s="1"/>
  <c r="AH47" i="263" s="1"/>
  <c r="S47" i="263"/>
  <c r="AE47" i="263" s="1"/>
  <c r="AD46" i="263"/>
  <c r="U46" i="263"/>
  <c r="T46" i="263"/>
  <c r="AG46" i="263" s="1"/>
  <c r="AH46" i="263" s="1"/>
  <c r="S46" i="263"/>
  <c r="AE46" i="263" s="1"/>
  <c r="AD45" i="263"/>
  <c r="U45" i="263"/>
  <c r="T45" i="263"/>
  <c r="AG45" i="263" s="1"/>
  <c r="AH45" i="263" s="1"/>
  <c r="S45" i="263"/>
  <c r="AE45" i="263" s="1"/>
  <c r="AD44" i="263"/>
  <c r="U44" i="263"/>
  <c r="T44" i="263"/>
  <c r="AG44" i="263" s="1"/>
  <c r="AH44" i="263" s="1"/>
  <c r="S44" i="263"/>
  <c r="AE44" i="263" s="1"/>
  <c r="AD43" i="263"/>
  <c r="U43" i="263"/>
  <c r="T43" i="263"/>
  <c r="AG43" i="263" s="1"/>
  <c r="AH43" i="263" s="1"/>
  <c r="S43" i="263"/>
  <c r="AE43" i="263" s="1"/>
  <c r="AD42" i="263"/>
  <c r="U42" i="263"/>
  <c r="T42" i="263"/>
  <c r="AG42" i="263" s="1"/>
  <c r="AH42" i="263" s="1"/>
  <c r="S42" i="263"/>
  <c r="AE42" i="263" s="1"/>
  <c r="AD41" i="263"/>
  <c r="U41" i="263"/>
  <c r="T41" i="263"/>
  <c r="AG41" i="263" s="1"/>
  <c r="AH41" i="263" s="1"/>
  <c r="S41" i="263"/>
  <c r="AE41" i="263" s="1"/>
  <c r="AD40" i="263"/>
  <c r="U40" i="263"/>
  <c r="T40" i="263"/>
  <c r="AG40" i="263" s="1"/>
  <c r="AH40" i="263" s="1"/>
  <c r="S40" i="263"/>
  <c r="AE40" i="263" s="1"/>
  <c r="AD39" i="263"/>
  <c r="U39" i="263"/>
  <c r="T39" i="263"/>
  <c r="AG39" i="263" s="1"/>
  <c r="AH39" i="263" s="1"/>
  <c r="S39" i="263"/>
  <c r="AE39" i="263" s="1"/>
  <c r="AD38" i="263"/>
  <c r="U38" i="263"/>
  <c r="T38" i="263"/>
  <c r="AG38" i="263" s="1"/>
  <c r="AH38" i="263" s="1"/>
  <c r="S38" i="263"/>
  <c r="AE38" i="263" s="1"/>
  <c r="AD37" i="263"/>
  <c r="U37" i="263"/>
  <c r="T37" i="263"/>
  <c r="AG37" i="263" s="1"/>
  <c r="AH37" i="263" s="1"/>
  <c r="S37" i="263"/>
  <c r="AE37" i="263" s="1"/>
  <c r="AD36" i="263"/>
  <c r="U36" i="263"/>
  <c r="T36" i="263"/>
  <c r="AG36" i="263" s="1"/>
  <c r="AH36" i="263" s="1"/>
  <c r="S36" i="263"/>
  <c r="AE36" i="263" s="1"/>
  <c r="AD35" i="263"/>
  <c r="U35" i="263"/>
  <c r="T35" i="263"/>
  <c r="AG35" i="263" s="1"/>
  <c r="AH35" i="263" s="1"/>
  <c r="S35" i="263"/>
  <c r="AE35" i="263" s="1"/>
  <c r="AD34" i="263"/>
  <c r="U34" i="263"/>
  <c r="T34" i="263"/>
  <c r="AG34" i="263" s="1"/>
  <c r="AH34" i="263" s="1"/>
  <c r="S34" i="263"/>
  <c r="AE34" i="263" s="1"/>
  <c r="AD33" i="263"/>
  <c r="U33" i="263"/>
  <c r="T33" i="263"/>
  <c r="AG33" i="263" s="1"/>
  <c r="AH33" i="263" s="1"/>
  <c r="S33" i="263"/>
  <c r="AE33" i="263" s="1"/>
  <c r="AD32" i="263"/>
  <c r="U32" i="263"/>
  <c r="T32" i="263"/>
  <c r="AG32" i="263" s="1"/>
  <c r="AH32" i="263" s="1"/>
  <c r="S32" i="263"/>
  <c r="AE32" i="263" s="1"/>
  <c r="AD31" i="263"/>
  <c r="U31" i="263"/>
  <c r="T31" i="263"/>
  <c r="AG31" i="263" s="1"/>
  <c r="AH31" i="263" s="1"/>
  <c r="S31" i="263"/>
  <c r="AE31" i="263" s="1"/>
  <c r="AD30" i="263"/>
  <c r="U30" i="263"/>
  <c r="T30" i="263"/>
  <c r="AG30" i="263" s="1"/>
  <c r="AH30" i="263" s="1"/>
  <c r="S30" i="263"/>
  <c r="AE30" i="263" s="1"/>
  <c r="AD29" i="263"/>
  <c r="U29" i="263"/>
  <c r="T29" i="263"/>
  <c r="AG29" i="263" s="1"/>
  <c r="AH29" i="263" s="1"/>
  <c r="S29" i="263"/>
  <c r="AE29" i="263" s="1"/>
  <c r="AD28" i="263"/>
  <c r="U28" i="263"/>
  <c r="T28" i="263"/>
  <c r="AG28" i="263" s="1"/>
  <c r="AH28" i="263" s="1"/>
  <c r="S28" i="263"/>
  <c r="AE28" i="263" s="1"/>
  <c r="AD27" i="263"/>
  <c r="U27" i="263"/>
  <c r="T27" i="263"/>
  <c r="AG27" i="263" s="1"/>
  <c r="AH27" i="263" s="1"/>
  <c r="S27" i="263"/>
  <c r="AE27" i="263" s="1"/>
  <c r="AD26" i="263"/>
  <c r="U26" i="263"/>
  <c r="T26" i="263"/>
  <c r="AG26" i="263" s="1"/>
  <c r="AH26" i="263" s="1"/>
  <c r="S26" i="263"/>
  <c r="AE26" i="263" s="1"/>
  <c r="AD25" i="263"/>
  <c r="U25" i="263"/>
  <c r="T25" i="263"/>
  <c r="AG25" i="263" s="1"/>
  <c r="AH25" i="263" s="1"/>
  <c r="S25" i="263"/>
  <c r="AE25" i="263" s="1"/>
  <c r="AD24" i="263"/>
  <c r="U24" i="263"/>
  <c r="T24" i="263"/>
  <c r="AG24" i="263" s="1"/>
  <c r="AH24" i="263" s="1"/>
  <c r="S24" i="263"/>
  <c r="AE24" i="263" s="1"/>
  <c r="AD23" i="263"/>
  <c r="U23" i="263"/>
  <c r="T23" i="263"/>
  <c r="AG23" i="263" s="1"/>
  <c r="AH23" i="263" s="1"/>
  <c r="S23" i="263"/>
  <c r="AE23" i="263" s="1"/>
  <c r="AD22" i="263"/>
  <c r="U22" i="263"/>
  <c r="T22" i="263"/>
  <c r="AG22" i="263" s="1"/>
  <c r="AH22" i="263" s="1"/>
  <c r="S22" i="263"/>
  <c r="AE22" i="263" s="1"/>
  <c r="AD21" i="263"/>
  <c r="U21" i="263"/>
  <c r="T21" i="263"/>
  <c r="AG21" i="263" s="1"/>
  <c r="AH21" i="263" s="1"/>
  <c r="S21" i="263"/>
  <c r="AE21" i="263" s="1"/>
  <c r="AD20" i="263"/>
  <c r="U20" i="263"/>
  <c r="T20" i="263"/>
  <c r="AG20" i="263" s="1"/>
  <c r="AH20" i="263" s="1"/>
  <c r="S20" i="263"/>
  <c r="AE20" i="263" s="1"/>
  <c r="AD19" i="263"/>
  <c r="U19" i="263"/>
  <c r="T19" i="263"/>
  <c r="AG19" i="263" s="1"/>
  <c r="AH19" i="263" s="1"/>
  <c r="S19" i="263"/>
  <c r="AE19" i="263" s="1"/>
  <c r="AD18" i="263"/>
  <c r="U18" i="263"/>
  <c r="T18" i="263"/>
  <c r="AG18" i="263" s="1"/>
  <c r="AH18" i="263" s="1"/>
  <c r="S18" i="263"/>
  <c r="AE18" i="263" s="1"/>
  <c r="AD17" i="263"/>
  <c r="U17" i="263"/>
  <c r="T17" i="263"/>
  <c r="AG17" i="263" s="1"/>
  <c r="AH17" i="263" s="1"/>
  <c r="S17" i="263"/>
  <c r="AE17" i="263" s="1"/>
  <c r="AD16" i="263"/>
  <c r="U16" i="263"/>
  <c r="T16" i="263"/>
  <c r="AG16" i="263" s="1"/>
  <c r="AH16" i="263" s="1"/>
  <c r="S16" i="263"/>
  <c r="AE16" i="263" s="1"/>
  <c r="AD15" i="263"/>
  <c r="U15" i="263"/>
  <c r="T15" i="263"/>
  <c r="AG15" i="263" s="1"/>
  <c r="AH15" i="263" s="1"/>
  <c r="S15" i="263"/>
  <c r="AE15" i="263" s="1"/>
  <c r="AD14" i="263"/>
  <c r="U14" i="263"/>
  <c r="T14" i="263"/>
  <c r="AG14" i="263" s="1"/>
  <c r="AH14" i="263" s="1"/>
  <c r="S14" i="263"/>
  <c r="AE14" i="263" s="1"/>
  <c r="AD13" i="263"/>
  <c r="U13" i="263"/>
  <c r="T13" i="263"/>
  <c r="AG13" i="263" s="1"/>
  <c r="AH13" i="263" s="1"/>
  <c r="S13" i="263"/>
  <c r="AE13" i="263" s="1"/>
  <c r="AD12" i="263"/>
  <c r="U12" i="263"/>
  <c r="T12" i="263"/>
  <c r="AG12" i="263" s="1"/>
  <c r="AH12" i="263" s="1"/>
  <c r="S12" i="263"/>
  <c r="AE12" i="263" s="1"/>
  <c r="AD11" i="263"/>
  <c r="U11" i="263"/>
  <c r="T11" i="263"/>
  <c r="AG11" i="263" s="1"/>
  <c r="AH11" i="263" s="1"/>
  <c r="S11" i="263"/>
  <c r="AE11" i="263" s="1"/>
  <c r="AD10" i="263"/>
  <c r="U10" i="263"/>
  <c r="T10" i="263"/>
  <c r="S10" i="263"/>
  <c r="AD9" i="263"/>
  <c r="U9" i="263"/>
  <c r="T9" i="263"/>
  <c r="S9" i="263"/>
  <c r="AD81" i="260"/>
  <c r="U81" i="260"/>
  <c r="T81" i="260"/>
  <c r="AG81" i="260" s="1"/>
  <c r="AH81" i="260" s="1"/>
  <c r="S81" i="260"/>
  <c r="AE81" i="260" s="1"/>
  <c r="AD80" i="260"/>
  <c r="U80" i="260"/>
  <c r="T80" i="260"/>
  <c r="AG80" i="260" s="1"/>
  <c r="AH80" i="260" s="1"/>
  <c r="S80" i="260"/>
  <c r="AE80" i="260" s="1"/>
  <c r="AD79" i="260"/>
  <c r="U79" i="260"/>
  <c r="T79" i="260"/>
  <c r="AG79" i="260" s="1"/>
  <c r="AH79" i="260" s="1"/>
  <c r="S79" i="260"/>
  <c r="AE79" i="260" s="1"/>
  <c r="AD78" i="260"/>
  <c r="U78" i="260"/>
  <c r="T78" i="260"/>
  <c r="AG78" i="260" s="1"/>
  <c r="AH78" i="260" s="1"/>
  <c r="S78" i="260"/>
  <c r="AE78" i="260" s="1"/>
  <c r="AD77" i="260"/>
  <c r="U77" i="260"/>
  <c r="T77" i="260"/>
  <c r="AG77" i="260" s="1"/>
  <c r="AH77" i="260" s="1"/>
  <c r="S77" i="260"/>
  <c r="AE77" i="260" s="1"/>
  <c r="AD76" i="260"/>
  <c r="U76" i="260"/>
  <c r="T76" i="260"/>
  <c r="AG76" i="260" s="1"/>
  <c r="AH76" i="260" s="1"/>
  <c r="S76" i="260"/>
  <c r="AE76" i="260" s="1"/>
  <c r="AD75" i="260"/>
  <c r="U75" i="260"/>
  <c r="T75" i="260"/>
  <c r="AG75" i="260" s="1"/>
  <c r="AH75" i="260" s="1"/>
  <c r="S75" i="260"/>
  <c r="AE75" i="260" s="1"/>
  <c r="AD74" i="260"/>
  <c r="U74" i="260"/>
  <c r="T74" i="260"/>
  <c r="AG74" i="260" s="1"/>
  <c r="AH74" i="260" s="1"/>
  <c r="S74" i="260"/>
  <c r="AE74" i="260" s="1"/>
  <c r="AD73" i="260"/>
  <c r="U73" i="260"/>
  <c r="T73" i="260"/>
  <c r="AG73" i="260" s="1"/>
  <c r="AH73" i="260" s="1"/>
  <c r="S73" i="260"/>
  <c r="AE73" i="260" s="1"/>
  <c r="AD72" i="260"/>
  <c r="U72" i="260"/>
  <c r="T72" i="260"/>
  <c r="AG72" i="260" s="1"/>
  <c r="AH72" i="260" s="1"/>
  <c r="S72" i="260"/>
  <c r="AE72" i="260" s="1"/>
  <c r="AD71" i="260"/>
  <c r="U71" i="260"/>
  <c r="T71" i="260"/>
  <c r="AG71" i="260" s="1"/>
  <c r="AH71" i="260" s="1"/>
  <c r="S71" i="260"/>
  <c r="AE71" i="260" s="1"/>
  <c r="AD70" i="260"/>
  <c r="U70" i="260"/>
  <c r="T70" i="260"/>
  <c r="AG70" i="260" s="1"/>
  <c r="AH70" i="260" s="1"/>
  <c r="S70" i="260"/>
  <c r="AE70" i="260" s="1"/>
  <c r="AD69" i="260"/>
  <c r="U69" i="260"/>
  <c r="T69" i="260"/>
  <c r="AG69" i="260" s="1"/>
  <c r="AH69" i="260" s="1"/>
  <c r="S69" i="260"/>
  <c r="AE69" i="260" s="1"/>
  <c r="AD68" i="260"/>
  <c r="U68" i="260"/>
  <c r="T68" i="260"/>
  <c r="AG68" i="260" s="1"/>
  <c r="AH68" i="260" s="1"/>
  <c r="S68" i="260"/>
  <c r="AE68" i="260" s="1"/>
  <c r="AD67" i="260"/>
  <c r="U67" i="260"/>
  <c r="T67" i="260"/>
  <c r="AG67" i="260" s="1"/>
  <c r="AH67" i="260" s="1"/>
  <c r="S67" i="260"/>
  <c r="AE67" i="260" s="1"/>
  <c r="AD66" i="260"/>
  <c r="U66" i="260"/>
  <c r="T66" i="260"/>
  <c r="AG66" i="260" s="1"/>
  <c r="AH66" i="260" s="1"/>
  <c r="S66" i="260"/>
  <c r="AE66" i="260" s="1"/>
  <c r="AD65" i="260"/>
  <c r="U65" i="260"/>
  <c r="T65" i="260"/>
  <c r="AG65" i="260" s="1"/>
  <c r="AH65" i="260" s="1"/>
  <c r="S65" i="260"/>
  <c r="AE65" i="260" s="1"/>
  <c r="AD64" i="260"/>
  <c r="U64" i="260"/>
  <c r="T64" i="260"/>
  <c r="AG64" i="260" s="1"/>
  <c r="AH64" i="260" s="1"/>
  <c r="S64" i="260"/>
  <c r="AE64" i="260" s="1"/>
  <c r="AD63" i="260"/>
  <c r="U63" i="260"/>
  <c r="T63" i="260"/>
  <c r="AG63" i="260" s="1"/>
  <c r="AH63" i="260" s="1"/>
  <c r="S63" i="260"/>
  <c r="AE63" i="260" s="1"/>
  <c r="AD62" i="260"/>
  <c r="U62" i="260"/>
  <c r="T62" i="260"/>
  <c r="AG62" i="260" s="1"/>
  <c r="AH62" i="260" s="1"/>
  <c r="S62" i="260"/>
  <c r="AE62" i="260" s="1"/>
  <c r="AD61" i="260"/>
  <c r="U61" i="260"/>
  <c r="T61" i="260"/>
  <c r="AG61" i="260" s="1"/>
  <c r="AH61" i="260" s="1"/>
  <c r="S61" i="260"/>
  <c r="AE61" i="260" s="1"/>
  <c r="AD60" i="260"/>
  <c r="U60" i="260"/>
  <c r="T60" i="260"/>
  <c r="AG60" i="260" s="1"/>
  <c r="AH60" i="260" s="1"/>
  <c r="S60" i="260"/>
  <c r="AE60" i="260" s="1"/>
  <c r="AD59" i="260"/>
  <c r="U59" i="260"/>
  <c r="T59" i="260"/>
  <c r="AG59" i="260" s="1"/>
  <c r="AH59" i="260" s="1"/>
  <c r="S59" i="260"/>
  <c r="AE59" i="260" s="1"/>
  <c r="AD58" i="260"/>
  <c r="U58" i="260"/>
  <c r="T58" i="260"/>
  <c r="AG58" i="260" s="1"/>
  <c r="AH58" i="260" s="1"/>
  <c r="S58" i="260"/>
  <c r="AE58" i="260" s="1"/>
  <c r="AD57" i="260"/>
  <c r="U57" i="260"/>
  <c r="T57" i="260"/>
  <c r="AG57" i="260" s="1"/>
  <c r="AH57" i="260" s="1"/>
  <c r="S57" i="260"/>
  <c r="AE57" i="260" s="1"/>
  <c r="AD56" i="260"/>
  <c r="U56" i="260"/>
  <c r="T56" i="260"/>
  <c r="AG56" i="260" s="1"/>
  <c r="AH56" i="260" s="1"/>
  <c r="S56" i="260"/>
  <c r="AE56" i="260" s="1"/>
  <c r="AD55" i="260"/>
  <c r="U55" i="260"/>
  <c r="T55" i="260"/>
  <c r="AG55" i="260" s="1"/>
  <c r="AH55" i="260" s="1"/>
  <c r="S55" i="260"/>
  <c r="AE55" i="260" s="1"/>
  <c r="AD54" i="260"/>
  <c r="U54" i="260"/>
  <c r="T54" i="260"/>
  <c r="AG54" i="260" s="1"/>
  <c r="AH54" i="260" s="1"/>
  <c r="S54" i="260"/>
  <c r="AE54" i="260" s="1"/>
  <c r="AD53" i="260"/>
  <c r="U53" i="260"/>
  <c r="T53" i="260"/>
  <c r="AG53" i="260" s="1"/>
  <c r="AH53" i="260" s="1"/>
  <c r="S53" i="260"/>
  <c r="AE53" i="260" s="1"/>
  <c r="AD52" i="260"/>
  <c r="U52" i="260"/>
  <c r="T52" i="260"/>
  <c r="AG52" i="260" s="1"/>
  <c r="AH52" i="260" s="1"/>
  <c r="S52" i="260"/>
  <c r="AE52" i="260" s="1"/>
  <c r="AD51" i="260"/>
  <c r="U51" i="260"/>
  <c r="T51" i="260"/>
  <c r="AG51" i="260" s="1"/>
  <c r="AH51" i="260" s="1"/>
  <c r="S51" i="260"/>
  <c r="AE51" i="260" s="1"/>
  <c r="AD50" i="260"/>
  <c r="U50" i="260"/>
  <c r="T50" i="260"/>
  <c r="AG50" i="260" s="1"/>
  <c r="AH50" i="260" s="1"/>
  <c r="S50" i="260"/>
  <c r="AE50" i="260" s="1"/>
  <c r="AD49" i="260"/>
  <c r="U49" i="260"/>
  <c r="T49" i="260"/>
  <c r="AG49" i="260" s="1"/>
  <c r="AH49" i="260" s="1"/>
  <c r="S49" i="260"/>
  <c r="AE49" i="260" s="1"/>
  <c r="AD48" i="260"/>
  <c r="U48" i="260"/>
  <c r="T48" i="260"/>
  <c r="AG48" i="260" s="1"/>
  <c r="AH48" i="260" s="1"/>
  <c r="S48" i="260"/>
  <c r="AE48" i="260" s="1"/>
  <c r="AD47" i="260"/>
  <c r="U47" i="260"/>
  <c r="T47" i="260"/>
  <c r="AG47" i="260" s="1"/>
  <c r="AH47" i="260" s="1"/>
  <c r="S47" i="260"/>
  <c r="AE47" i="260" s="1"/>
  <c r="AD46" i="260"/>
  <c r="U46" i="260"/>
  <c r="T46" i="260"/>
  <c r="AG46" i="260" s="1"/>
  <c r="AH46" i="260" s="1"/>
  <c r="S46" i="260"/>
  <c r="AE46" i="260" s="1"/>
  <c r="AD45" i="260"/>
  <c r="U45" i="260"/>
  <c r="T45" i="260"/>
  <c r="AG45" i="260" s="1"/>
  <c r="AH45" i="260" s="1"/>
  <c r="S45" i="260"/>
  <c r="AE45" i="260" s="1"/>
  <c r="AD44" i="260"/>
  <c r="U44" i="260"/>
  <c r="T44" i="260"/>
  <c r="AG44" i="260" s="1"/>
  <c r="AH44" i="260" s="1"/>
  <c r="S44" i="260"/>
  <c r="AE44" i="260" s="1"/>
  <c r="AD43" i="260"/>
  <c r="U43" i="260"/>
  <c r="T43" i="260"/>
  <c r="AG43" i="260" s="1"/>
  <c r="AH43" i="260" s="1"/>
  <c r="S43" i="260"/>
  <c r="AE43" i="260" s="1"/>
  <c r="AD42" i="260"/>
  <c r="U42" i="260"/>
  <c r="T42" i="260"/>
  <c r="AG42" i="260" s="1"/>
  <c r="AH42" i="260" s="1"/>
  <c r="S42" i="260"/>
  <c r="AE42" i="260" s="1"/>
  <c r="AD41" i="260"/>
  <c r="U41" i="260"/>
  <c r="T41" i="260"/>
  <c r="AG41" i="260" s="1"/>
  <c r="AH41" i="260" s="1"/>
  <c r="S41" i="260"/>
  <c r="AE41" i="260" s="1"/>
  <c r="AD40" i="260"/>
  <c r="U40" i="260"/>
  <c r="T40" i="260"/>
  <c r="AG40" i="260" s="1"/>
  <c r="AH40" i="260" s="1"/>
  <c r="S40" i="260"/>
  <c r="AE40" i="260" s="1"/>
  <c r="AD39" i="260"/>
  <c r="U39" i="260"/>
  <c r="T39" i="260"/>
  <c r="AG39" i="260" s="1"/>
  <c r="AH39" i="260" s="1"/>
  <c r="S39" i="260"/>
  <c r="AE39" i="260" s="1"/>
  <c r="AD38" i="260"/>
  <c r="U38" i="260"/>
  <c r="T38" i="260"/>
  <c r="AG38" i="260" s="1"/>
  <c r="AH38" i="260" s="1"/>
  <c r="S38" i="260"/>
  <c r="AE38" i="260" s="1"/>
  <c r="AD37" i="260"/>
  <c r="U37" i="260"/>
  <c r="T37" i="260"/>
  <c r="AG37" i="260" s="1"/>
  <c r="AH37" i="260" s="1"/>
  <c r="S37" i="260"/>
  <c r="AE37" i="260" s="1"/>
  <c r="AD36" i="260"/>
  <c r="U36" i="260"/>
  <c r="T36" i="260"/>
  <c r="AG36" i="260" s="1"/>
  <c r="AH36" i="260" s="1"/>
  <c r="S36" i="260"/>
  <c r="AE36" i="260" s="1"/>
  <c r="AD35" i="260"/>
  <c r="U35" i="260"/>
  <c r="T35" i="260"/>
  <c r="AG35" i="260" s="1"/>
  <c r="AH35" i="260" s="1"/>
  <c r="S35" i="260"/>
  <c r="AE35" i="260" s="1"/>
  <c r="AD34" i="260"/>
  <c r="U34" i="260"/>
  <c r="T34" i="260"/>
  <c r="AG34" i="260" s="1"/>
  <c r="AH34" i="260" s="1"/>
  <c r="S34" i="260"/>
  <c r="AE34" i="260" s="1"/>
  <c r="AD33" i="260"/>
  <c r="U33" i="260"/>
  <c r="T33" i="260"/>
  <c r="S33" i="260"/>
  <c r="AD32" i="260"/>
  <c r="U32" i="260"/>
  <c r="T32" i="260"/>
  <c r="AG32" i="260" s="1"/>
  <c r="AH32" i="260" s="1"/>
  <c r="S32" i="260"/>
  <c r="AE32" i="260" s="1"/>
  <c r="AD31" i="260"/>
  <c r="U31" i="260"/>
  <c r="T31" i="260"/>
  <c r="AG31" i="260" s="1"/>
  <c r="AH31" i="260" s="1"/>
  <c r="S31" i="260"/>
  <c r="AE31" i="260" s="1"/>
  <c r="AD30" i="260"/>
  <c r="U30" i="260"/>
  <c r="T30" i="260"/>
  <c r="S30" i="260"/>
  <c r="AD29" i="260"/>
  <c r="U29" i="260"/>
  <c r="T29" i="260"/>
  <c r="AG29" i="260" s="1"/>
  <c r="AH29" i="260" s="1"/>
  <c r="S29" i="260"/>
  <c r="AE29" i="260" s="1"/>
  <c r="AD28" i="260"/>
  <c r="U28" i="260"/>
  <c r="T28" i="260"/>
  <c r="S28" i="260"/>
  <c r="AD27" i="260"/>
  <c r="U27" i="260"/>
  <c r="T27" i="260"/>
  <c r="AG27" i="260" s="1"/>
  <c r="AH27" i="260" s="1"/>
  <c r="S27" i="260"/>
  <c r="AE27" i="260" s="1"/>
  <c r="AD26" i="260"/>
  <c r="U26" i="260"/>
  <c r="T26" i="260"/>
  <c r="AG26" i="260" s="1"/>
  <c r="AH26" i="260" s="1"/>
  <c r="S26" i="260"/>
  <c r="AE26" i="260" s="1"/>
  <c r="AD25" i="260"/>
  <c r="U25" i="260"/>
  <c r="T25" i="260"/>
  <c r="AG25" i="260" s="1"/>
  <c r="AH25" i="260" s="1"/>
  <c r="S25" i="260"/>
  <c r="AE25" i="260" s="1"/>
  <c r="AD24" i="260"/>
  <c r="U24" i="260"/>
  <c r="T24" i="260"/>
  <c r="AG24" i="260" s="1"/>
  <c r="AH24" i="260" s="1"/>
  <c r="S24" i="260"/>
  <c r="AE24" i="260" s="1"/>
  <c r="AD23" i="260"/>
  <c r="U23" i="260"/>
  <c r="T23" i="260"/>
  <c r="AG23" i="260" s="1"/>
  <c r="AH23" i="260" s="1"/>
  <c r="S23" i="260"/>
  <c r="AE23" i="260" s="1"/>
  <c r="AD22" i="260"/>
  <c r="U22" i="260"/>
  <c r="T22" i="260"/>
  <c r="AG22" i="260" s="1"/>
  <c r="AH22" i="260" s="1"/>
  <c r="S22" i="260"/>
  <c r="AE22" i="260" s="1"/>
  <c r="AD21" i="260"/>
  <c r="U21" i="260"/>
  <c r="T21" i="260"/>
  <c r="AG21" i="260" s="1"/>
  <c r="AH21" i="260" s="1"/>
  <c r="S21" i="260"/>
  <c r="AE21" i="260" s="1"/>
  <c r="AD20" i="260"/>
  <c r="U20" i="260"/>
  <c r="T20" i="260"/>
  <c r="S20" i="260"/>
  <c r="AD19" i="260"/>
  <c r="U19" i="260"/>
  <c r="T19" i="260"/>
  <c r="AG19" i="260" s="1"/>
  <c r="AH19" i="260" s="1"/>
  <c r="S19" i="260"/>
  <c r="AE19" i="260" s="1"/>
  <c r="AD18" i="260"/>
  <c r="U18" i="260"/>
  <c r="T18" i="260"/>
  <c r="AG18" i="260" s="1"/>
  <c r="AH18" i="260" s="1"/>
  <c r="S18" i="260"/>
  <c r="AE18" i="260" s="1"/>
  <c r="AD17" i="260"/>
  <c r="U17" i="260"/>
  <c r="T17" i="260"/>
  <c r="S17" i="260"/>
  <c r="AD16" i="260"/>
  <c r="U16" i="260"/>
  <c r="T16" i="260"/>
  <c r="AG16" i="260" s="1"/>
  <c r="AH16" i="260" s="1"/>
  <c r="S16" i="260"/>
  <c r="AE16" i="260" s="1"/>
  <c r="AD15" i="260"/>
  <c r="U15" i="260"/>
  <c r="T15" i="260"/>
  <c r="AG15" i="260" s="1"/>
  <c r="AH15" i="260" s="1"/>
  <c r="S15" i="260"/>
  <c r="AE15" i="260" s="1"/>
  <c r="AD14" i="260"/>
  <c r="U14" i="260"/>
  <c r="T14" i="260"/>
  <c r="AG14" i="260" s="1"/>
  <c r="AH14" i="260" s="1"/>
  <c r="S14" i="260"/>
  <c r="AE14" i="260" s="1"/>
  <c r="AD13" i="260"/>
  <c r="U13" i="260"/>
  <c r="T13" i="260"/>
  <c r="AG13" i="260" s="1"/>
  <c r="AH13" i="260" s="1"/>
  <c r="S13" i="260"/>
  <c r="AE13" i="260" s="1"/>
  <c r="AD12" i="260"/>
  <c r="U12" i="260"/>
  <c r="T12" i="260"/>
  <c r="AG12" i="260" s="1"/>
  <c r="AH12" i="260" s="1"/>
  <c r="S12" i="260"/>
  <c r="AE12" i="260" s="1"/>
  <c r="AD11" i="260"/>
  <c r="U11" i="260"/>
  <c r="T11" i="260"/>
  <c r="AG11" i="260" s="1"/>
  <c r="AH11" i="260" s="1"/>
  <c r="S11" i="260"/>
  <c r="AE11" i="260" s="1"/>
  <c r="AD10" i="260"/>
  <c r="U10" i="260"/>
  <c r="T10" i="260"/>
  <c r="AG10" i="260" s="1"/>
  <c r="AH10" i="260" s="1"/>
  <c r="S10" i="260"/>
  <c r="AE10" i="260" s="1"/>
  <c r="AD9" i="260"/>
  <c r="U9" i="260"/>
  <c r="T9" i="260"/>
  <c r="S9" i="260"/>
  <c r="AD88" i="259"/>
  <c r="U88" i="259"/>
  <c r="T88" i="259"/>
  <c r="AG88" i="259" s="1"/>
  <c r="AH88" i="259" s="1"/>
  <c r="S88" i="259"/>
  <c r="AE88" i="259" s="1"/>
  <c r="AD87" i="259"/>
  <c r="U87" i="259"/>
  <c r="T87" i="259"/>
  <c r="AG87" i="259" s="1"/>
  <c r="AH87" i="259" s="1"/>
  <c r="S87" i="259"/>
  <c r="AE87" i="259" s="1"/>
  <c r="AD86" i="259"/>
  <c r="U86" i="259"/>
  <c r="T86" i="259"/>
  <c r="AG86" i="259" s="1"/>
  <c r="AH86" i="259" s="1"/>
  <c r="S86" i="259"/>
  <c r="AE86" i="259" s="1"/>
  <c r="AD85" i="259"/>
  <c r="U85" i="259"/>
  <c r="T85" i="259"/>
  <c r="AG85" i="259" s="1"/>
  <c r="AH85" i="259" s="1"/>
  <c r="S85" i="259"/>
  <c r="AE85" i="259" s="1"/>
  <c r="AD84" i="259"/>
  <c r="U84" i="259"/>
  <c r="T84" i="259"/>
  <c r="AG84" i="259" s="1"/>
  <c r="AH84" i="259" s="1"/>
  <c r="S84" i="259"/>
  <c r="AE84" i="259" s="1"/>
  <c r="AD83" i="259"/>
  <c r="U83" i="259"/>
  <c r="T83" i="259"/>
  <c r="AG83" i="259" s="1"/>
  <c r="AH83" i="259" s="1"/>
  <c r="S83" i="259"/>
  <c r="AE83" i="259" s="1"/>
  <c r="AD82" i="259"/>
  <c r="U82" i="259"/>
  <c r="T82" i="259"/>
  <c r="AG82" i="259" s="1"/>
  <c r="AH82" i="259" s="1"/>
  <c r="S82" i="259"/>
  <c r="AE82" i="259" s="1"/>
  <c r="AD81" i="259"/>
  <c r="U81" i="259"/>
  <c r="T81" i="259"/>
  <c r="AG81" i="259" s="1"/>
  <c r="AH81" i="259" s="1"/>
  <c r="S81" i="259"/>
  <c r="AE81" i="259" s="1"/>
  <c r="AD80" i="259"/>
  <c r="U80" i="259"/>
  <c r="T80" i="259"/>
  <c r="AG80" i="259" s="1"/>
  <c r="AH80" i="259" s="1"/>
  <c r="S80" i="259"/>
  <c r="AE80" i="259" s="1"/>
  <c r="AD79" i="259"/>
  <c r="U79" i="259"/>
  <c r="T79" i="259"/>
  <c r="AG79" i="259" s="1"/>
  <c r="AH79" i="259" s="1"/>
  <c r="S79" i="259"/>
  <c r="AE79" i="259" s="1"/>
  <c r="AD78" i="259"/>
  <c r="U78" i="259"/>
  <c r="T78" i="259"/>
  <c r="AG78" i="259" s="1"/>
  <c r="AH78" i="259" s="1"/>
  <c r="S78" i="259"/>
  <c r="AE78" i="259" s="1"/>
  <c r="AD77" i="259"/>
  <c r="U77" i="259"/>
  <c r="T77" i="259"/>
  <c r="AG77" i="259" s="1"/>
  <c r="AH77" i="259" s="1"/>
  <c r="S77" i="259"/>
  <c r="AE77" i="259" s="1"/>
  <c r="AD76" i="259"/>
  <c r="U76" i="259"/>
  <c r="T76" i="259"/>
  <c r="AG76" i="259" s="1"/>
  <c r="AH76" i="259" s="1"/>
  <c r="S76" i="259"/>
  <c r="AE76" i="259" s="1"/>
  <c r="AD75" i="259"/>
  <c r="U75" i="259"/>
  <c r="T75" i="259"/>
  <c r="AG75" i="259" s="1"/>
  <c r="AH75" i="259" s="1"/>
  <c r="S75" i="259"/>
  <c r="AE75" i="259" s="1"/>
  <c r="AD74" i="259"/>
  <c r="U74" i="259"/>
  <c r="T74" i="259"/>
  <c r="AG74" i="259" s="1"/>
  <c r="AH74" i="259" s="1"/>
  <c r="S74" i="259"/>
  <c r="AE74" i="259" s="1"/>
  <c r="AD73" i="259"/>
  <c r="U73" i="259"/>
  <c r="T73" i="259"/>
  <c r="AG73" i="259" s="1"/>
  <c r="AH73" i="259" s="1"/>
  <c r="S73" i="259"/>
  <c r="AE73" i="259" s="1"/>
  <c r="AD72" i="259"/>
  <c r="U72" i="259"/>
  <c r="T72" i="259"/>
  <c r="AG72" i="259" s="1"/>
  <c r="AH72" i="259" s="1"/>
  <c r="S72" i="259"/>
  <c r="AE72" i="259" s="1"/>
  <c r="AD71" i="259"/>
  <c r="U71" i="259"/>
  <c r="T71" i="259"/>
  <c r="AG71" i="259" s="1"/>
  <c r="AH71" i="259" s="1"/>
  <c r="S71" i="259"/>
  <c r="AE71" i="259" s="1"/>
  <c r="AD70" i="259"/>
  <c r="U70" i="259"/>
  <c r="T70" i="259"/>
  <c r="AG70" i="259" s="1"/>
  <c r="AH70" i="259" s="1"/>
  <c r="S70" i="259"/>
  <c r="AE70" i="259" s="1"/>
  <c r="AD69" i="259"/>
  <c r="U69" i="259"/>
  <c r="T69" i="259"/>
  <c r="AG69" i="259" s="1"/>
  <c r="AH69" i="259" s="1"/>
  <c r="S69" i="259"/>
  <c r="AE69" i="259" s="1"/>
  <c r="AD68" i="259"/>
  <c r="U68" i="259"/>
  <c r="T68" i="259"/>
  <c r="AG68" i="259" s="1"/>
  <c r="AH68" i="259" s="1"/>
  <c r="S68" i="259"/>
  <c r="AE68" i="259" s="1"/>
  <c r="AD67" i="259"/>
  <c r="U67" i="259"/>
  <c r="T67" i="259"/>
  <c r="AG67" i="259" s="1"/>
  <c r="AH67" i="259" s="1"/>
  <c r="S67" i="259"/>
  <c r="AE67" i="259" s="1"/>
  <c r="AD66" i="259"/>
  <c r="U66" i="259"/>
  <c r="T66" i="259"/>
  <c r="AG66" i="259" s="1"/>
  <c r="AH66" i="259" s="1"/>
  <c r="S66" i="259"/>
  <c r="AE66" i="259" s="1"/>
  <c r="AD65" i="259"/>
  <c r="U65" i="259"/>
  <c r="T65" i="259"/>
  <c r="AG65" i="259" s="1"/>
  <c r="AH65" i="259" s="1"/>
  <c r="S65" i="259"/>
  <c r="AE65" i="259" s="1"/>
  <c r="AD64" i="259"/>
  <c r="U64" i="259"/>
  <c r="T64" i="259"/>
  <c r="AG64" i="259" s="1"/>
  <c r="AH64" i="259" s="1"/>
  <c r="S64" i="259"/>
  <c r="AE64" i="259" s="1"/>
  <c r="AD63" i="259"/>
  <c r="U63" i="259"/>
  <c r="T63" i="259"/>
  <c r="AG63" i="259" s="1"/>
  <c r="AH63" i="259" s="1"/>
  <c r="S63" i="259"/>
  <c r="AE63" i="259" s="1"/>
  <c r="AD62" i="259"/>
  <c r="U62" i="259"/>
  <c r="T62" i="259"/>
  <c r="AG62" i="259" s="1"/>
  <c r="AH62" i="259" s="1"/>
  <c r="S62" i="259"/>
  <c r="AE62" i="259" s="1"/>
  <c r="AD61" i="259"/>
  <c r="U61" i="259"/>
  <c r="T61" i="259"/>
  <c r="AG61" i="259" s="1"/>
  <c r="AH61" i="259" s="1"/>
  <c r="S61" i="259"/>
  <c r="AE61" i="259" s="1"/>
  <c r="AD60" i="259"/>
  <c r="U60" i="259"/>
  <c r="T60" i="259"/>
  <c r="AG60" i="259" s="1"/>
  <c r="AH60" i="259" s="1"/>
  <c r="S60" i="259"/>
  <c r="AE60" i="259" s="1"/>
  <c r="AD59" i="259"/>
  <c r="U59" i="259"/>
  <c r="T59" i="259"/>
  <c r="AG59" i="259" s="1"/>
  <c r="AH59" i="259" s="1"/>
  <c r="S59" i="259"/>
  <c r="AE59" i="259" s="1"/>
  <c r="AD58" i="259"/>
  <c r="U58" i="259"/>
  <c r="T58" i="259"/>
  <c r="AG58" i="259" s="1"/>
  <c r="AH58" i="259" s="1"/>
  <c r="S58" i="259"/>
  <c r="AE58" i="259" s="1"/>
  <c r="AD57" i="259"/>
  <c r="U57" i="259"/>
  <c r="T57" i="259"/>
  <c r="AG57" i="259" s="1"/>
  <c r="AH57" i="259" s="1"/>
  <c r="S57" i="259"/>
  <c r="AE57" i="259" s="1"/>
  <c r="AD56" i="259"/>
  <c r="U56" i="259"/>
  <c r="T56" i="259"/>
  <c r="AG56" i="259" s="1"/>
  <c r="AH56" i="259" s="1"/>
  <c r="S56" i="259"/>
  <c r="AE56" i="259" s="1"/>
  <c r="AD55" i="259"/>
  <c r="U55" i="259"/>
  <c r="T55" i="259"/>
  <c r="AG55" i="259" s="1"/>
  <c r="AH55" i="259" s="1"/>
  <c r="S55" i="259"/>
  <c r="AE55" i="259" s="1"/>
  <c r="AD54" i="259"/>
  <c r="U54" i="259"/>
  <c r="T54" i="259"/>
  <c r="AG54" i="259" s="1"/>
  <c r="AH54" i="259" s="1"/>
  <c r="S54" i="259"/>
  <c r="AE54" i="259" s="1"/>
  <c r="AD53" i="259"/>
  <c r="U53" i="259"/>
  <c r="T53" i="259"/>
  <c r="AG53" i="259" s="1"/>
  <c r="AH53" i="259" s="1"/>
  <c r="S53" i="259"/>
  <c r="AE53" i="259" s="1"/>
  <c r="AD52" i="259"/>
  <c r="U52" i="259"/>
  <c r="T52" i="259"/>
  <c r="AG52" i="259" s="1"/>
  <c r="AH52" i="259" s="1"/>
  <c r="S52" i="259"/>
  <c r="AE52" i="259" s="1"/>
  <c r="AD51" i="259"/>
  <c r="U51" i="259"/>
  <c r="T51" i="259"/>
  <c r="AG51" i="259" s="1"/>
  <c r="AH51" i="259" s="1"/>
  <c r="S51" i="259"/>
  <c r="AE51" i="259" s="1"/>
  <c r="AD50" i="259"/>
  <c r="U50" i="259"/>
  <c r="T50" i="259"/>
  <c r="AG50" i="259" s="1"/>
  <c r="AH50" i="259" s="1"/>
  <c r="S50" i="259"/>
  <c r="AE50" i="259" s="1"/>
  <c r="AD49" i="259"/>
  <c r="U49" i="259"/>
  <c r="T49" i="259"/>
  <c r="AG49" i="259" s="1"/>
  <c r="AH49" i="259" s="1"/>
  <c r="S49" i="259"/>
  <c r="AE49" i="259" s="1"/>
  <c r="AD48" i="259"/>
  <c r="U48" i="259"/>
  <c r="T48" i="259"/>
  <c r="AG48" i="259" s="1"/>
  <c r="AH48" i="259" s="1"/>
  <c r="S48" i="259"/>
  <c r="AE48" i="259" s="1"/>
  <c r="AD47" i="259"/>
  <c r="U47" i="259"/>
  <c r="T47" i="259"/>
  <c r="AG47" i="259" s="1"/>
  <c r="AH47" i="259" s="1"/>
  <c r="S47" i="259"/>
  <c r="AE47" i="259" s="1"/>
  <c r="AD46" i="259"/>
  <c r="U46" i="259"/>
  <c r="T46" i="259"/>
  <c r="AG46" i="259" s="1"/>
  <c r="AH46" i="259" s="1"/>
  <c r="S46" i="259"/>
  <c r="AE46" i="259" s="1"/>
  <c r="AD45" i="259"/>
  <c r="U45" i="259"/>
  <c r="T45" i="259"/>
  <c r="AG45" i="259" s="1"/>
  <c r="AH45" i="259" s="1"/>
  <c r="S45" i="259"/>
  <c r="AE45" i="259" s="1"/>
  <c r="AD44" i="259"/>
  <c r="U44" i="259"/>
  <c r="T44" i="259"/>
  <c r="AG44" i="259" s="1"/>
  <c r="AH44" i="259" s="1"/>
  <c r="S44" i="259"/>
  <c r="AE44" i="259" s="1"/>
  <c r="AD43" i="259"/>
  <c r="U43" i="259"/>
  <c r="T43" i="259"/>
  <c r="AG43" i="259" s="1"/>
  <c r="AH43" i="259" s="1"/>
  <c r="S43" i="259"/>
  <c r="AE43" i="259" s="1"/>
  <c r="AD42" i="259"/>
  <c r="U42" i="259"/>
  <c r="T42" i="259"/>
  <c r="AG42" i="259" s="1"/>
  <c r="AH42" i="259" s="1"/>
  <c r="S42" i="259"/>
  <c r="AE42" i="259" s="1"/>
  <c r="AD41" i="259"/>
  <c r="U41" i="259"/>
  <c r="T41" i="259"/>
  <c r="AG41" i="259" s="1"/>
  <c r="AH41" i="259" s="1"/>
  <c r="S41" i="259"/>
  <c r="AE41" i="259" s="1"/>
  <c r="AD40" i="259"/>
  <c r="U40" i="259"/>
  <c r="T40" i="259"/>
  <c r="AG40" i="259" s="1"/>
  <c r="AH40" i="259" s="1"/>
  <c r="S40" i="259"/>
  <c r="AE40" i="259" s="1"/>
  <c r="AD39" i="259"/>
  <c r="U39" i="259"/>
  <c r="T39" i="259"/>
  <c r="AG39" i="259" s="1"/>
  <c r="AH39" i="259" s="1"/>
  <c r="S39" i="259"/>
  <c r="AE39" i="259" s="1"/>
  <c r="AD38" i="259"/>
  <c r="U38" i="259"/>
  <c r="T38" i="259"/>
  <c r="AG38" i="259" s="1"/>
  <c r="AH38" i="259" s="1"/>
  <c r="S38" i="259"/>
  <c r="AE38" i="259" s="1"/>
  <c r="AD37" i="259"/>
  <c r="U37" i="259"/>
  <c r="T37" i="259"/>
  <c r="AG37" i="259" s="1"/>
  <c r="AH37" i="259" s="1"/>
  <c r="S37" i="259"/>
  <c r="AE37" i="259" s="1"/>
  <c r="AD36" i="259"/>
  <c r="U36" i="259"/>
  <c r="T36" i="259"/>
  <c r="AG36" i="259" s="1"/>
  <c r="AH36" i="259" s="1"/>
  <c r="S36" i="259"/>
  <c r="AE36" i="259" s="1"/>
  <c r="AD35" i="259"/>
  <c r="U35" i="259"/>
  <c r="T35" i="259"/>
  <c r="AG35" i="259" s="1"/>
  <c r="AH35" i="259" s="1"/>
  <c r="S35" i="259"/>
  <c r="AE35" i="259" s="1"/>
  <c r="AD34" i="259"/>
  <c r="U34" i="259"/>
  <c r="T34" i="259"/>
  <c r="AG34" i="259" s="1"/>
  <c r="AH34" i="259" s="1"/>
  <c r="S34" i="259"/>
  <c r="AE34" i="259" s="1"/>
  <c r="AD33" i="259"/>
  <c r="U33" i="259"/>
  <c r="T33" i="259"/>
  <c r="AG33" i="259" s="1"/>
  <c r="AH33" i="259" s="1"/>
  <c r="S33" i="259"/>
  <c r="AE33" i="259" s="1"/>
  <c r="AD32" i="259"/>
  <c r="U32" i="259"/>
  <c r="T32" i="259"/>
  <c r="AG32" i="259" s="1"/>
  <c r="AH32" i="259" s="1"/>
  <c r="S32" i="259"/>
  <c r="AE32" i="259" s="1"/>
  <c r="AD31" i="259"/>
  <c r="U31" i="259"/>
  <c r="T31" i="259"/>
  <c r="AG31" i="259" s="1"/>
  <c r="AH31" i="259" s="1"/>
  <c r="S31" i="259"/>
  <c r="AE31" i="259" s="1"/>
  <c r="AD30" i="259"/>
  <c r="U30" i="259"/>
  <c r="T30" i="259"/>
  <c r="AG30" i="259" s="1"/>
  <c r="AH30" i="259" s="1"/>
  <c r="S30" i="259"/>
  <c r="AE30" i="259" s="1"/>
  <c r="AD29" i="259"/>
  <c r="U29" i="259"/>
  <c r="T29" i="259"/>
  <c r="AG29" i="259" s="1"/>
  <c r="AH29" i="259" s="1"/>
  <c r="S29" i="259"/>
  <c r="AE29" i="259" s="1"/>
  <c r="AD28" i="259"/>
  <c r="U28" i="259"/>
  <c r="T28" i="259"/>
  <c r="AG28" i="259" s="1"/>
  <c r="AH28" i="259" s="1"/>
  <c r="S28" i="259"/>
  <c r="AE28" i="259" s="1"/>
  <c r="AD27" i="259"/>
  <c r="U27" i="259"/>
  <c r="T27" i="259"/>
  <c r="AG27" i="259" s="1"/>
  <c r="AH27" i="259" s="1"/>
  <c r="S27" i="259"/>
  <c r="AE27" i="259" s="1"/>
  <c r="AD26" i="259"/>
  <c r="U26" i="259"/>
  <c r="T26" i="259"/>
  <c r="AG26" i="259" s="1"/>
  <c r="AH26" i="259" s="1"/>
  <c r="S26" i="259"/>
  <c r="AE26" i="259" s="1"/>
  <c r="AD25" i="259"/>
  <c r="U25" i="259"/>
  <c r="T25" i="259"/>
  <c r="AG25" i="259" s="1"/>
  <c r="AH25" i="259" s="1"/>
  <c r="S25" i="259"/>
  <c r="AE25" i="259" s="1"/>
  <c r="AD24" i="259"/>
  <c r="U24" i="259"/>
  <c r="T24" i="259"/>
  <c r="AG24" i="259" s="1"/>
  <c r="AH24" i="259" s="1"/>
  <c r="S24" i="259"/>
  <c r="AE24" i="259" s="1"/>
  <c r="AD23" i="259"/>
  <c r="U23" i="259"/>
  <c r="T23" i="259"/>
  <c r="AG23" i="259" s="1"/>
  <c r="AH23" i="259" s="1"/>
  <c r="S23" i="259"/>
  <c r="AE23" i="259" s="1"/>
  <c r="AD22" i="259"/>
  <c r="U22" i="259"/>
  <c r="T22" i="259"/>
  <c r="AG22" i="259" s="1"/>
  <c r="AH22" i="259" s="1"/>
  <c r="S22" i="259"/>
  <c r="AE22" i="259" s="1"/>
  <c r="AD21" i="259"/>
  <c r="U21" i="259"/>
  <c r="T21" i="259"/>
  <c r="AG21" i="259" s="1"/>
  <c r="AH21" i="259" s="1"/>
  <c r="S21" i="259"/>
  <c r="AE21" i="259" s="1"/>
  <c r="AD20" i="259"/>
  <c r="U20" i="259"/>
  <c r="T20" i="259"/>
  <c r="AG20" i="259" s="1"/>
  <c r="AH20" i="259" s="1"/>
  <c r="S20" i="259"/>
  <c r="AE20" i="259" s="1"/>
  <c r="AD19" i="259"/>
  <c r="U19" i="259"/>
  <c r="T19" i="259"/>
  <c r="AG19" i="259" s="1"/>
  <c r="AH19" i="259" s="1"/>
  <c r="S19" i="259"/>
  <c r="AE19" i="259" s="1"/>
  <c r="AD18" i="259"/>
  <c r="U18" i="259"/>
  <c r="T18" i="259"/>
  <c r="AG18" i="259" s="1"/>
  <c r="AH18" i="259" s="1"/>
  <c r="S18" i="259"/>
  <c r="AE18" i="259" s="1"/>
  <c r="AD17" i="259"/>
  <c r="U17" i="259"/>
  <c r="T17" i="259"/>
  <c r="AG17" i="259" s="1"/>
  <c r="AH17" i="259" s="1"/>
  <c r="S17" i="259"/>
  <c r="AE17" i="259" s="1"/>
  <c r="AD16" i="259"/>
  <c r="U16" i="259"/>
  <c r="T16" i="259"/>
  <c r="AG16" i="259" s="1"/>
  <c r="AH16" i="259" s="1"/>
  <c r="S16" i="259"/>
  <c r="AE16" i="259" s="1"/>
  <c r="AD15" i="259"/>
  <c r="U15" i="259"/>
  <c r="T15" i="259"/>
  <c r="AG15" i="259" s="1"/>
  <c r="AH15" i="259" s="1"/>
  <c r="S15" i="259"/>
  <c r="AE15" i="259" s="1"/>
  <c r="AD14" i="259"/>
  <c r="U14" i="259"/>
  <c r="T14" i="259"/>
  <c r="AG14" i="259" s="1"/>
  <c r="AH14" i="259" s="1"/>
  <c r="S14" i="259"/>
  <c r="AE14" i="259" s="1"/>
  <c r="AD10" i="259"/>
  <c r="U10" i="259"/>
  <c r="T10" i="259"/>
  <c r="AG10" i="259" s="1"/>
  <c r="AH10" i="259" s="1"/>
  <c r="S10" i="259"/>
  <c r="AD9" i="259"/>
  <c r="U9" i="259"/>
  <c r="T9" i="259"/>
  <c r="S9" i="259"/>
  <c r="AI26" i="283" l="1"/>
  <c r="AI43" i="267"/>
  <c r="AJ26" i="283"/>
  <c r="AG9" i="264"/>
  <c r="AH9" i="264" s="1"/>
  <c r="AE9" i="266"/>
  <c r="AE28" i="267"/>
  <c r="AF28" i="267" s="1"/>
  <c r="AJ28" i="267" s="1"/>
  <c r="AG9" i="269"/>
  <c r="AH9" i="269" s="1"/>
  <c r="AG15" i="269"/>
  <c r="AH15" i="269" s="1"/>
  <c r="AE26" i="269"/>
  <c r="AE13" i="281"/>
  <c r="AI13" i="281" s="1"/>
  <c r="AE18" i="281"/>
  <c r="AI18" i="281" s="1"/>
  <c r="AG25" i="281"/>
  <c r="AH25" i="281" s="1"/>
  <c r="AE10" i="274"/>
  <c r="AE11" i="274"/>
  <c r="AI11" i="274" s="1"/>
  <c r="AE14" i="274"/>
  <c r="AF14" i="274" s="1"/>
  <c r="AE15" i="274"/>
  <c r="AI15" i="274" s="1"/>
  <c r="AE9" i="275"/>
  <c r="AE17" i="260"/>
  <c r="AF17" i="260" s="1"/>
  <c r="AE28" i="260"/>
  <c r="AF28" i="260" s="1"/>
  <c r="AE9" i="263"/>
  <c r="AI9" i="263" s="1"/>
  <c r="AE15" i="266"/>
  <c r="AE21" i="266"/>
  <c r="AF21" i="266" s="1"/>
  <c r="AE24" i="266"/>
  <c r="AF24" i="266" s="1"/>
  <c r="AJ24" i="266" s="1"/>
  <c r="AE30" i="266"/>
  <c r="AI30" i="266" s="1"/>
  <c r="AE38" i="266"/>
  <c r="AE40" i="266"/>
  <c r="AI40" i="266" s="1"/>
  <c r="AE44" i="266"/>
  <c r="AI44" i="266" s="1"/>
  <c r="AE8" i="267"/>
  <c r="AI8" i="267" s="1"/>
  <c r="AE36" i="267"/>
  <c r="AE23" i="270"/>
  <c r="AI23" i="270" s="1"/>
  <c r="AG9" i="274"/>
  <c r="AH9" i="274" s="1"/>
  <c r="AG10" i="274"/>
  <c r="AH10" i="274" s="1"/>
  <c r="AG11" i="274"/>
  <c r="AH11" i="274" s="1"/>
  <c r="AG14" i="274"/>
  <c r="AH14" i="274" s="1"/>
  <c r="AE13" i="275"/>
  <c r="AE9" i="260"/>
  <c r="AF9" i="260" s="1"/>
  <c r="AE20" i="260"/>
  <c r="AE30" i="260"/>
  <c r="AE33" i="260"/>
  <c r="AG9" i="260"/>
  <c r="AH9" i="260" s="1"/>
  <c r="AG17" i="260"/>
  <c r="AH17" i="260" s="1"/>
  <c r="AG28" i="260"/>
  <c r="AH28" i="260" s="1"/>
  <c r="AG30" i="260"/>
  <c r="AH30" i="260" s="1"/>
  <c r="AG33" i="260"/>
  <c r="AH33" i="260" s="1"/>
  <c r="AG9" i="263"/>
  <c r="AH9" i="263" s="1"/>
  <c r="AE9" i="264"/>
  <c r="AG15" i="266"/>
  <c r="AH15" i="266" s="1"/>
  <c r="AG21" i="266"/>
  <c r="AH21" i="266" s="1"/>
  <c r="AG27" i="266"/>
  <c r="AH27" i="266" s="1"/>
  <c r="AG35" i="266"/>
  <c r="AH35" i="266" s="1"/>
  <c r="AG38" i="266"/>
  <c r="AH38" i="266" s="1"/>
  <c r="AG9" i="270"/>
  <c r="AH9" i="270" s="1"/>
  <c r="AG23" i="270"/>
  <c r="AH23" i="270" s="1"/>
  <c r="AG13" i="275"/>
  <c r="AH13" i="275" s="1"/>
  <c r="AG12" i="276"/>
  <c r="AH12" i="276" s="1"/>
  <c r="AE9" i="281"/>
  <c r="AI9" i="281" s="1"/>
  <c r="AI42" i="282"/>
  <c r="AJ42" i="282"/>
  <c r="AI19" i="267"/>
  <c r="AI45" i="267"/>
  <c r="AG9" i="259"/>
  <c r="AH9" i="259" s="1"/>
  <c r="AG9" i="271"/>
  <c r="AH9" i="271" s="1"/>
  <c r="AG26" i="271"/>
  <c r="AH26" i="271" s="1"/>
  <c r="AI16" i="264"/>
  <c r="AI19" i="269"/>
  <c r="AI20" i="269"/>
  <c r="AI21" i="269"/>
  <c r="AI14" i="275"/>
  <c r="AJ10" i="265"/>
  <c r="AI16" i="275"/>
  <c r="AG10" i="263"/>
  <c r="AH10" i="263" s="1"/>
  <c r="AI17" i="264"/>
  <c r="AI20" i="267"/>
  <c r="AI44" i="267"/>
  <c r="AI35" i="267"/>
  <c r="AI42" i="267"/>
  <c r="AI46" i="267"/>
  <c r="AI10" i="275"/>
  <c r="AG9" i="276"/>
  <c r="AH9" i="276" s="1"/>
  <c r="AI11" i="277"/>
  <c r="AI12" i="275"/>
  <c r="AI14" i="281"/>
  <c r="AI15" i="281"/>
  <c r="AI16" i="281"/>
  <c r="AI17" i="281"/>
  <c r="AG40" i="271"/>
  <c r="AH40" i="271" s="1"/>
  <c r="AI27" i="281"/>
  <c r="AE10" i="259"/>
  <c r="AI10" i="259" s="1"/>
  <c r="AG14" i="266"/>
  <c r="AH14" i="266" s="1"/>
  <c r="AG11" i="267"/>
  <c r="AH11" i="267" s="1"/>
  <c r="AI18" i="267"/>
  <c r="AE9" i="259"/>
  <c r="AF9" i="259" s="1"/>
  <c r="AG20" i="260"/>
  <c r="AH20" i="260" s="1"/>
  <c r="AI12" i="267"/>
  <c r="AI26" i="267"/>
  <c r="AI27" i="267"/>
  <c r="AI10" i="264"/>
  <c r="AI11" i="264"/>
  <c r="AI12" i="264"/>
  <c r="AI13" i="264"/>
  <c r="AI14" i="264"/>
  <c r="AE15" i="264"/>
  <c r="AI15" i="264" s="1"/>
  <c r="AE9" i="265"/>
  <c r="AI9" i="265" s="1"/>
  <c r="AE25" i="265"/>
  <c r="AF25" i="265" s="1"/>
  <c r="AJ25" i="265" s="1"/>
  <c r="AI14" i="267"/>
  <c r="AI15" i="267"/>
  <c r="AI16" i="267"/>
  <c r="AE17" i="267"/>
  <c r="AF17" i="267" s="1"/>
  <c r="AJ17" i="267" s="1"/>
  <c r="AI29" i="267"/>
  <c r="AI30" i="267"/>
  <c r="AI31" i="267"/>
  <c r="AI34" i="267"/>
  <c r="AE10" i="263"/>
  <c r="AI19" i="264"/>
  <c r="AI20" i="264"/>
  <c r="AI21" i="264"/>
  <c r="AI22" i="264"/>
  <c r="AI11" i="266"/>
  <c r="AI12" i="266"/>
  <c r="AE14" i="266"/>
  <c r="AF14" i="266" s="1"/>
  <c r="AE27" i="266"/>
  <c r="AI27" i="266" s="1"/>
  <c r="AE35" i="266"/>
  <c r="AI9" i="267"/>
  <c r="AI10" i="267"/>
  <c r="AE11" i="267"/>
  <c r="AI22" i="267"/>
  <c r="AI23" i="267"/>
  <c r="AI24" i="267"/>
  <c r="AE25" i="267"/>
  <c r="AF25" i="267" s="1"/>
  <c r="AJ25" i="267" s="1"/>
  <c r="AI37" i="267"/>
  <c r="AI38" i="267"/>
  <c r="AI39" i="267"/>
  <c r="AI40" i="267"/>
  <c r="AE41" i="267"/>
  <c r="AF41" i="267" s="1"/>
  <c r="AJ41" i="267" s="1"/>
  <c r="AE9" i="268"/>
  <c r="AF9" i="268" s="1"/>
  <c r="AJ9" i="268" s="1"/>
  <c r="AE13" i="268"/>
  <c r="AF13" i="268" s="1"/>
  <c r="AJ13" i="268" s="1"/>
  <c r="AE17" i="268"/>
  <c r="AF17" i="268" s="1"/>
  <c r="AJ17" i="268" s="1"/>
  <c r="AE21" i="268"/>
  <c r="AF21" i="268" s="1"/>
  <c r="AJ21" i="268" s="1"/>
  <c r="AE25" i="268"/>
  <c r="AI25" i="268" s="1"/>
  <c r="AI10" i="269"/>
  <c r="AI11" i="269"/>
  <c r="AI12" i="269"/>
  <c r="AE13" i="269"/>
  <c r="AF13" i="269" s="1"/>
  <c r="AJ13" i="269" s="1"/>
  <c r="AE23" i="269"/>
  <c r="AF23" i="269" s="1"/>
  <c r="AJ23" i="269" s="1"/>
  <c r="AI24" i="270"/>
  <c r="AI25" i="270"/>
  <c r="AI26" i="270"/>
  <c r="AI27" i="270"/>
  <c r="AE28" i="270"/>
  <c r="AI28" i="270" s="1"/>
  <c r="AE9" i="271"/>
  <c r="AF9" i="271" s="1"/>
  <c r="AJ9" i="271" s="1"/>
  <c r="AE26" i="271"/>
  <c r="AE40" i="271"/>
  <c r="AF40" i="271" s="1"/>
  <c r="AI13" i="272"/>
  <c r="AI14" i="272"/>
  <c r="AE11" i="273"/>
  <c r="AE12" i="273"/>
  <c r="AI12" i="273" s="1"/>
  <c r="AI47" i="267"/>
  <c r="AI48" i="267"/>
  <c r="AE10" i="268"/>
  <c r="AI10" i="268" s="1"/>
  <c r="AE14" i="268"/>
  <c r="AI14" i="268" s="1"/>
  <c r="AE18" i="268"/>
  <c r="AI18" i="268" s="1"/>
  <c r="AI14" i="269"/>
  <c r="AI24" i="269"/>
  <c r="AI25" i="269"/>
  <c r="AE9" i="270"/>
  <c r="AI29" i="270"/>
  <c r="AE15" i="271"/>
  <c r="AI15" i="271" s="1"/>
  <c r="AE28" i="271"/>
  <c r="AF28" i="271" s="1"/>
  <c r="AJ28" i="271" s="1"/>
  <c r="AE43" i="271"/>
  <c r="AI43" i="271" s="1"/>
  <c r="AG11" i="273"/>
  <c r="AH11" i="273" s="1"/>
  <c r="AI32" i="267"/>
  <c r="AE33" i="267"/>
  <c r="AF33" i="267" s="1"/>
  <c r="AJ33" i="267" s="1"/>
  <c r="AI16" i="269"/>
  <c r="AI17" i="269"/>
  <c r="AI27" i="269"/>
  <c r="AI28" i="269"/>
  <c r="AI10" i="270"/>
  <c r="AI11" i="270"/>
  <c r="AI12" i="270"/>
  <c r="AI13" i="270"/>
  <c r="AI14" i="270"/>
  <c r="AI16" i="270"/>
  <c r="AI17" i="270"/>
  <c r="AI18" i="270"/>
  <c r="AI19" i="270"/>
  <c r="AI20" i="270"/>
  <c r="AI21" i="270"/>
  <c r="AI22" i="270"/>
  <c r="AI10" i="272"/>
  <c r="AI11" i="272"/>
  <c r="AE9" i="274"/>
  <c r="AF9" i="274" s="1"/>
  <c r="AJ9" i="274" s="1"/>
  <c r="AE13" i="274"/>
  <c r="AF13" i="274" s="1"/>
  <c r="AJ13" i="274" s="1"/>
  <c r="AE9" i="276"/>
  <c r="AF9" i="276" s="1"/>
  <c r="AE11" i="279"/>
  <c r="AI11" i="279" s="1"/>
  <c r="AE15" i="279"/>
  <c r="AI10" i="280"/>
  <c r="AI11" i="280"/>
  <c r="AI12" i="280"/>
  <c r="AE13" i="280"/>
  <c r="AF13" i="280" s="1"/>
  <c r="AJ13" i="280" s="1"/>
  <c r="AI24" i="281"/>
  <c r="AI10" i="276"/>
  <c r="AI11" i="276"/>
  <c r="AE12" i="276"/>
  <c r="AF12" i="276" s="1"/>
  <c r="AJ12" i="276" s="1"/>
  <c r="AI10" i="277"/>
  <c r="AI12" i="277"/>
  <c r="AI14" i="280"/>
  <c r="AI10" i="281"/>
  <c r="AI11" i="281"/>
  <c r="AI12" i="281"/>
  <c r="AI26" i="281"/>
  <c r="AI11" i="275"/>
  <c r="AI15" i="275"/>
  <c r="AI13" i="276"/>
  <c r="AI14" i="276"/>
  <c r="AE12" i="274"/>
  <c r="AF12" i="274" s="1"/>
  <c r="AJ12" i="274" s="1"/>
  <c r="AI16" i="276"/>
  <c r="AI17" i="276"/>
  <c r="AE9" i="277"/>
  <c r="AF9" i="277" s="1"/>
  <c r="AJ9" i="277" s="1"/>
  <c r="AI19" i="281"/>
  <c r="AI20" i="281"/>
  <c r="AI21" i="281"/>
  <c r="AI22" i="281"/>
  <c r="AE23" i="281"/>
  <c r="AI23" i="281" s="1"/>
  <c r="AF9" i="281"/>
  <c r="AJ9" i="281" s="1"/>
  <c r="AF25" i="281"/>
  <c r="AF31" i="281"/>
  <c r="AJ31" i="281" s="1"/>
  <c r="AI31" i="281"/>
  <c r="AF35" i="281"/>
  <c r="AJ35" i="281" s="1"/>
  <c r="AI35" i="281"/>
  <c r="AF39" i="281"/>
  <c r="AJ39" i="281" s="1"/>
  <c r="AI39" i="281"/>
  <c r="AF43" i="281"/>
  <c r="AJ43" i="281" s="1"/>
  <c r="AI43" i="281"/>
  <c r="AF47" i="281"/>
  <c r="AJ47" i="281" s="1"/>
  <c r="AI47" i="281"/>
  <c r="AF28" i="281"/>
  <c r="AJ28" i="281" s="1"/>
  <c r="AI28" i="281"/>
  <c r="AF32" i="281"/>
  <c r="AJ32" i="281" s="1"/>
  <c r="AI32" i="281"/>
  <c r="AF36" i="281"/>
  <c r="AJ36" i="281" s="1"/>
  <c r="AI36" i="281"/>
  <c r="AF40" i="281"/>
  <c r="AJ40" i="281" s="1"/>
  <c r="AI40" i="281"/>
  <c r="AF44" i="281"/>
  <c r="AJ44" i="281" s="1"/>
  <c r="AI44" i="281"/>
  <c r="AF18" i="281"/>
  <c r="AJ18" i="281" s="1"/>
  <c r="AF29" i="281"/>
  <c r="AJ29" i="281" s="1"/>
  <c r="AI29" i="281"/>
  <c r="AF33" i="281"/>
  <c r="AJ33" i="281" s="1"/>
  <c r="AI33" i="281"/>
  <c r="AF37" i="281"/>
  <c r="AJ37" i="281" s="1"/>
  <c r="AI37" i="281"/>
  <c r="AF41" i="281"/>
  <c r="AJ41" i="281" s="1"/>
  <c r="AI41" i="281"/>
  <c r="AF45" i="281"/>
  <c r="AJ45" i="281" s="1"/>
  <c r="AI45" i="281"/>
  <c r="AF30" i="281"/>
  <c r="AJ30" i="281" s="1"/>
  <c r="AI30" i="281"/>
  <c r="AF34" i="281"/>
  <c r="AJ34" i="281" s="1"/>
  <c r="AI34" i="281"/>
  <c r="AF38" i="281"/>
  <c r="AJ38" i="281" s="1"/>
  <c r="AI38" i="281"/>
  <c r="AF42" i="281"/>
  <c r="AJ42" i="281" s="1"/>
  <c r="AI42" i="281"/>
  <c r="AF46" i="281"/>
  <c r="AJ46" i="281" s="1"/>
  <c r="AI46" i="281"/>
  <c r="AF18" i="280"/>
  <c r="AJ18" i="280" s="1"/>
  <c r="AI18" i="280"/>
  <c r="AF22" i="280"/>
  <c r="AJ22" i="280" s="1"/>
  <c r="AI22" i="280"/>
  <c r="AF26" i="280"/>
  <c r="AJ26" i="280" s="1"/>
  <c r="AI26" i="280"/>
  <c r="AF30" i="280"/>
  <c r="AJ30" i="280" s="1"/>
  <c r="AI30" i="280"/>
  <c r="AF34" i="280"/>
  <c r="AJ34" i="280" s="1"/>
  <c r="AI34" i="280"/>
  <c r="AF35" i="280"/>
  <c r="AJ35" i="280" s="1"/>
  <c r="AI35" i="280"/>
  <c r="AF15" i="280"/>
  <c r="AJ15" i="280" s="1"/>
  <c r="AI15" i="280"/>
  <c r="AF19" i="280"/>
  <c r="AJ19" i="280" s="1"/>
  <c r="AI19" i="280"/>
  <c r="AF23" i="280"/>
  <c r="AJ23" i="280" s="1"/>
  <c r="AI23" i="280"/>
  <c r="AF27" i="280"/>
  <c r="AJ27" i="280" s="1"/>
  <c r="AI27" i="280"/>
  <c r="AF31" i="280"/>
  <c r="AJ31" i="280" s="1"/>
  <c r="AI31" i="280"/>
  <c r="AF16" i="280"/>
  <c r="AJ16" i="280" s="1"/>
  <c r="AI16" i="280"/>
  <c r="AF20" i="280"/>
  <c r="AJ20" i="280" s="1"/>
  <c r="AI20" i="280"/>
  <c r="AF24" i="280"/>
  <c r="AJ24" i="280" s="1"/>
  <c r="AI24" i="280"/>
  <c r="AF28" i="280"/>
  <c r="AJ28" i="280" s="1"/>
  <c r="AI28" i="280"/>
  <c r="AF32" i="280"/>
  <c r="AJ32" i="280" s="1"/>
  <c r="AI32" i="280"/>
  <c r="AF9" i="280"/>
  <c r="AJ9" i="280" s="1"/>
  <c r="AI9" i="280"/>
  <c r="AF17" i="280"/>
  <c r="AJ17" i="280" s="1"/>
  <c r="AI17" i="280"/>
  <c r="AF21" i="280"/>
  <c r="AJ21" i="280" s="1"/>
  <c r="AI21" i="280"/>
  <c r="AF25" i="280"/>
  <c r="AJ25" i="280" s="1"/>
  <c r="AI25" i="280"/>
  <c r="AF29" i="280"/>
  <c r="AJ29" i="280" s="1"/>
  <c r="AI29" i="280"/>
  <c r="AF33" i="280"/>
  <c r="AJ33" i="280" s="1"/>
  <c r="AI33" i="280"/>
  <c r="AF10" i="279"/>
  <c r="AJ10" i="279" s="1"/>
  <c r="AI10" i="279"/>
  <c r="AF14" i="279"/>
  <c r="AJ14" i="279" s="1"/>
  <c r="AI14" i="279"/>
  <c r="AF18" i="279"/>
  <c r="AJ18" i="279" s="1"/>
  <c r="AI18" i="279"/>
  <c r="AF22" i="279"/>
  <c r="AJ22" i="279" s="1"/>
  <c r="AI22" i="279"/>
  <c r="AF26" i="279"/>
  <c r="AJ26" i="279" s="1"/>
  <c r="AI26" i="279"/>
  <c r="AF31" i="279"/>
  <c r="AJ31" i="279" s="1"/>
  <c r="AI31" i="279"/>
  <c r="AF32" i="279"/>
  <c r="AJ32" i="279" s="1"/>
  <c r="AI32" i="279"/>
  <c r="AF35" i="279"/>
  <c r="AJ35" i="279" s="1"/>
  <c r="AI35" i="279"/>
  <c r="AF36" i="279"/>
  <c r="AJ36" i="279" s="1"/>
  <c r="AI36" i="279"/>
  <c r="AF19" i="279"/>
  <c r="AJ19" i="279" s="1"/>
  <c r="AI19" i="279"/>
  <c r="AF23" i="279"/>
  <c r="AJ23" i="279" s="1"/>
  <c r="AI23" i="279"/>
  <c r="AF29" i="279"/>
  <c r="AJ29" i="279" s="1"/>
  <c r="AI29" i="279"/>
  <c r="AF12" i="279"/>
  <c r="AJ12" i="279" s="1"/>
  <c r="AI12" i="279"/>
  <c r="AF16" i="279"/>
  <c r="AJ16" i="279" s="1"/>
  <c r="AI16" i="279"/>
  <c r="AF20" i="279"/>
  <c r="AJ20" i="279" s="1"/>
  <c r="AI20" i="279"/>
  <c r="AF24" i="279"/>
  <c r="AJ24" i="279" s="1"/>
  <c r="AI24" i="279"/>
  <c r="AF27" i="279"/>
  <c r="AJ27" i="279" s="1"/>
  <c r="AI27" i="279"/>
  <c r="AF30" i="279"/>
  <c r="AJ30" i="279" s="1"/>
  <c r="AI30" i="279"/>
  <c r="AF33" i="279"/>
  <c r="AJ33" i="279" s="1"/>
  <c r="AI33" i="279"/>
  <c r="AF34" i="279"/>
  <c r="AJ34" i="279" s="1"/>
  <c r="AI34" i="279"/>
  <c r="AF15" i="279"/>
  <c r="AJ15" i="279" s="1"/>
  <c r="AI15" i="279"/>
  <c r="AF9" i="279"/>
  <c r="AJ9" i="279" s="1"/>
  <c r="AI9" i="279"/>
  <c r="AF13" i="279"/>
  <c r="AJ13" i="279" s="1"/>
  <c r="AI13" i="279"/>
  <c r="AF17" i="279"/>
  <c r="AJ17" i="279" s="1"/>
  <c r="AI17" i="279"/>
  <c r="AF21" i="279"/>
  <c r="AJ21" i="279" s="1"/>
  <c r="AI21" i="279"/>
  <c r="AF25" i="279"/>
  <c r="AJ25" i="279" s="1"/>
  <c r="AI25" i="279"/>
  <c r="AF28" i="279"/>
  <c r="AJ28" i="279" s="1"/>
  <c r="AI28" i="279"/>
  <c r="AF14" i="277"/>
  <c r="AJ14" i="277" s="1"/>
  <c r="AI14" i="277"/>
  <c r="AI15" i="277"/>
  <c r="AF15" i="277"/>
  <c r="AJ15" i="277" s="1"/>
  <c r="AF18" i="277"/>
  <c r="AJ18" i="277" s="1"/>
  <c r="AI18" i="277"/>
  <c r="AI19" i="277"/>
  <c r="AF19" i="277"/>
  <c r="AJ19" i="277" s="1"/>
  <c r="AF22" i="277"/>
  <c r="AJ22" i="277" s="1"/>
  <c r="AI22" i="277"/>
  <c r="AI23" i="277"/>
  <c r="AF23" i="277"/>
  <c r="AJ23" i="277" s="1"/>
  <c r="AF34" i="277"/>
  <c r="AJ34" i="277" s="1"/>
  <c r="AI34" i="277"/>
  <c r="AI38" i="277"/>
  <c r="AF38" i="277"/>
  <c r="AJ38" i="277" s="1"/>
  <c r="AF42" i="277"/>
  <c r="AJ42" i="277" s="1"/>
  <c r="AI42" i="277"/>
  <c r="AI46" i="277"/>
  <c r="AF46" i="277"/>
  <c r="AJ46" i="277" s="1"/>
  <c r="AF50" i="277"/>
  <c r="AJ50" i="277" s="1"/>
  <c r="AI50" i="277"/>
  <c r="AI54" i="277"/>
  <c r="AF54" i="277"/>
  <c r="AJ54" i="277" s="1"/>
  <c r="AF57" i="277"/>
  <c r="AJ57" i="277" s="1"/>
  <c r="AI57" i="277"/>
  <c r="AF61" i="277"/>
  <c r="AJ61" i="277" s="1"/>
  <c r="AI61" i="277"/>
  <c r="AF65" i="277"/>
  <c r="AJ65" i="277" s="1"/>
  <c r="AI65" i="277"/>
  <c r="AF35" i="277"/>
  <c r="AJ35" i="277" s="1"/>
  <c r="AI35" i="277"/>
  <c r="AF39" i="277"/>
  <c r="AJ39" i="277" s="1"/>
  <c r="AI39" i="277"/>
  <c r="AF43" i="277"/>
  <c r="AJ43" i="277" s="1"/>
  <c r="AI43" i="277"/>
  <c r="AF47" i="277"/>
  <c r="AJ47" i="277" s="1"/>
  <c r="AI47" i="277"/>
  <c r="AF51" i="277"/>
  <c r="AJ51" i="277" s="1"/>
  <c r="AI51" i="277"/>
  <c r="AF55" i="277"/>
  <c r="AJ55" i="277" s="1"/>
  <c r="AI55" i="277"/>
  <c r="AF58" i="277"/>
  <c r="AJ58" i="277" s="1"/>
  <c r="AI58" i="277"/>
  <c r="AF62" i="277"/>
  <c r="AJ62" i="277" s="1"/>
  <c r="AI62" i="277"/>
  <c r="AF66" i="277"/>
  <c r="AJ66" i="277" s="1"/>
  <c r="AI66" i="277"/>
  <c r="AI13" i="277"/>
  <c r="AF13" i="277"/>
  <c r="AJ13" i="277" s="1"/>
  <c r="AF16" i="277"/>
  <c r="AJ16" i="277" s="1"/>
  <c r="AI16" i="277"/>
  <c r="AI17" i="277"/>
  <c r="AF17" i="277"/>
  <c r="AJ17" i="277" s="1"/>
  <c r="AF20" i="277"/>
  <c r="AJ20" i="277" s="1"/>
  <c r="AI20" i="277"/>
  <c r="AI21" i="277"/>
  <c r="AF21" i="277"/>
  <c r="AJ21" i="277" s="1"/>
  <c r="AF24" i="277"/>
  <c r="AJ24" i="277" s="1"/>
  <c r="AI24" i="277"/>
  <c r="AI25" i="277"/>
  <c r="AF25" i="277"/>
  <c r="AJ25" i="277" s="1"/>
  <c r="AF26" i="277"/>
  <c r="AJ26" i="277" s="1"/>
  <c r="AI26" i="277"/>
  <c r="AI27" i="277"/>
  <c r="AF27" i="277"/>
  <c r="AJ27" i="277" s="1"/>
  <c r="AF28" i="277"/>
  <c r="AJ28" i="277" s="1"/>
  <c r="AI28" i="277"/>
  <c r="AI29" i="277"/>
  <c r="AF29" i="277"/>
  <c r="AJ29" i="277" s="1"/>
  <c r="AF30" i="277"/>
  <c r="AJ30" i="277" s="1"/>
  <c r="AI30" i="277"/>
  <c r="AI31" i="277"/>
  <c r="AF31" i="277"/>
  <c r="AJ31" i="277" s="1"/>
  <c r="AF32" i="277"/>
  <c r="AJ32" i="277" s="1"/>
  <c r="AI32" i="277"/>
  <c r="AF33" i="277"/>
  <c r="AJ33" i="277" s="1"/>
  <c r="AI33" i="277"/>
  <c r="AI36" i="277"/>
  <c r="AF36" i="277"/>
  <c r="AJ36" i="277" s="1"/>
  <c r="AF37" i="277"/>
  <c r="AJ37" i="277" s="1"/>
  <c r="AI37" i="277"/>
  <c r="AF40" i="277"/>
  <c r="AJ40" i="277" s="1"/>
  <c r="AI40" i="277"/>
  <c r="AF41" i="277"/>
  <c r="AJ41" i="277" s="1"/>
  <c r="AI41" i="277"/>
  <c r="AI44" i="277"/>
  <c r="AF44" i="277"/>
  <c r="AJ44" i="277" s="1"/>
  <c r="AF45" i="277"/>
  <c r="AJ45" i="277" s="1"/>
  <c r="AI45" i="277"/>
  <c r="AF48" i="277"/>
  <c r="AJ48" i="277" s="1"/>
  <c r="AI48" i="277"/>
  <c r="AF49" i="277"/>
  <c r="AJ49" i="277" s="1"/>
  <c r="AI49" i="277"/>
  <c r="AI52" i="277"/>
  <c r="AF52" i="277"/>
  <c r="AJ52" i="277" s="1"/>
  <c r="AF53" i="277"/>
  <c r="AJ53" i="277" s="1"/>
  <c r="AI53" i="277"/>
  <c r="AF59" i="277"/>
  <c r="AJ59" i="277" s="1"/>
  <c r="AI59" i="277"/>
  <c r="AF63" i="277"/>
  <c r="AJ63" i="277" s="1"/>
  <c r="AI63" i="277"/>
  <c r="AF67" i="277"/>
  <c r="AJ67" i="277" s="1"/>
  <c r="AI67" i="277"/>
  <c r="AF56" i="277"/>
  <c r="AJ56" i="277" s="1"/>
  <c r="AI56" i="277"/>
  <c r="AF60" i="277"/>
  <c r="AJ60" i="277" s="1"/>
  <c r="AI60" i="277"/>
  <c r="AF64" i="277"/>
  <c r="AJ64" i="277" s="1"/>
  <c r="AI64" i="277"/>
  <c r="AF68" i="277"/>
  <c r="AJ68" i="277" s="1"/>
  <c r="AI68" i="277"/>
  <c r="AF69" i="277"/>
  <c r="AJ69" i="277" s="1"/>
  <c r="AI69" i="277"/>
  <c r="AF73" i="277"/>
  <c r="AJ73" i="277" s="1"/>
  <c r="AI73" i="277"/>
  <c r="AF76" i="277"/>
  <c r="AJ76" i="277" s="1"/>
  <c r="AI76" i="277"/>
  <c r="AF77" i="277"/>
  <c r="AJ77" i="277" s="1"/>
  <c r="AI77" i="277"/>
  <c r="AF80" i="277"/>
  <c r="AJ80" i="277" s="1"/>
  <c r="AI80" i="277"/>
  <c r="AF81" i="277"/>
  <c r="AJ81" i="277" s="1"/>
  <c r="AI81" i="277"/>
  <c r="AF84" i="277"/>
  <c r="AJ84" i="277" s="1"/>
  <c r="AI84" i="277"/>
  <c r="AF85" i="277"/>
  <c r="AJ85" i="277" s="1"/>
  <c r="AI85" i="277"/>
  <c r="AF88" i="277"/>
  <c r="AJ88" i="277" s="1"/>
  <c r="AI88" i="277"/>
  <c r="AF70" i="277"/>
  <c r="AJ70" i="277" s="1"/>
  <c r="AI70" i="277"/>
  <c r="AF74" i="277"/>
  <c r="AJ74" i="277" s="1"/>
  <c r="AI74" i="277"/>
  <c r="AF71" i="277"/>
  <c r="AJ71" i="277" s="1"/>
  <c r="AI71" i="277"/>
  <c r="AF75" i="277"/>
  <c r="AJ75" i="277" s="1"/>
  <c r="AI75" i="277"/>
  <c r="AF78" i="277"/>
  <c r="AJ78" i="277" s="1"/>
  <c r="AI78" i="277"/>
  <c r="AF79" i="277"/>
  <c r="AJ79" i="277" s="1"/>
  <c r="AI79" i="277"/>
  <c r="AF82" i="277"/>
  <c r="AJ82" i="277" s="1"/>
  <c r="AI82" i="277"/>
  <c r="AF83" i="277"/>
  <c r="AJ83" i="277" s="1"/>
  <c r="AI83" i="277"/>
  <c r="AF86" i="277"/>
  <c r="AJ86" i="277" s="1"/>
  <c r="AI86" i="277"/>
  <c r="AF87" i="277"/>
  <c r="AJ87" i="277" s="1"/>
  <c r="AI87" i="277"/>
  <c r="AF72" i="277"/>
  <c r="AJ72" i="277" s="1"/>
  <c r="AI72" i="277"/>
  <c r="AF18" i="276"/>
  <c r="AJ18" i="276" s="1"/>
  <c r="AI18" i="276"/>
  <c r="AF22" i="276"/>
  <c r="AJ22" i="276" s="1"/>
  <c r="AI22" i="276"/>
  <c r="AF28" i="276"/>
  <c r="AJ28" i="276" s="1"/>
  <c r="AI28" i="276"/>
  <c r="AF29" i="276"/>
  <c r="AJ29" i="276" s="1"/>
  <c r="AI29" i="276"/>
  <c r="AF40" i="276"/>
  <c r="AJ40" i="276" s="1"/>
  <c r="AI40" i="276"/>
  <c r="AF44" i="276"/>
  <c r="AJ44" i="276" s="1"/>
  <c r="AI44" i="276"/>
  <c r="AF48" i="276"/>
  <c r="AJ48" i="276" s="1"/>
  <c r="AI48" i="276"/>
  <c r="AF52" i="276"/>
  <c r="AJ52" i="276" s="1"/>
  <c r="AI52" i="276"/>
  <c r="AF56" i="276"/>
  <c r="AJ56" i="276" s="1"/>
  <c r="AI56" i="276"/>
  <c r="AF60" i="276"/>
  <c r="AJ60" i="276" s="1"/>
  <c r="AI60" i="276"/>
  <c r="AF64" i="276"/>
  <c r="AJ64" i="276" s="1"/>
  <c r="AI64" i="276"/>
  <c r="AF68" i="276"/>
  <c r="AJ68" i="276" s="1"/>
  <c r="AI68" i="276"/>
  <c r="AF19" i="276"/>
  <c r="AJ19" i="276" s="1"/>
  <c r="AI19" i="276"/>
  <c r="AF23" i="276"/>
  <c r="AJ23" i="276" s="1"/>
  <c r="AI23" i="276"/>
  <c r="AF26" i="276"/>
  <c r="AJ26" i="276" s="1"/>
  <c r="AI26" i="276"/>
  <c r="AF37" i="276"/>
  <c r="AJ37" i="276" s="1"/>
  <c r="AI37" i="276"/>
  <c r="AF41" i="276"/>
  <c r="AJ41" i="276" s="1"/>
  <c r="AI41" i="276"/>
  <c r="AF45" i="276"/>
  <c r="AJ45" i="276" s="1"/>
  <c r="AI45" i="276"/>
  <c r="AF49" i="276"/>
  <c r="AJ49" i="276" s="1"/>
  <c r="AI49" i="276"/>
  <c r="AF53" i="276"/>
  <c r="AJ53" i="276" s="1"/>
  <c r="AI53" i="276"/>
  <c r="AF57" i="276"/>
  <c r="AJ57" i="276" s="1"/>
  <c r="AI57" i="276"/>
  <c r="AF61" i="276"/>
  <c r="AJ61" i="276" s="1"/>
  <c r="AI61" i="276"/>
  <c r="AF65" i="276"/>
  <c r="AJ65" i="276" s="1"/>
  <c r="AI65" i="276"/>
  <c r="AF69" i="276"/>
  <c r="AJ69" i="276" s="1"/>
  <c r="AI69" i="276"/>
  <c r="AF20" i="276"/>
  <c r="AJ20" i="276" s="1"/>
  <c r="AI20" i="276"/>
  <c r="AF24" i="276"/>
  <c r="AJ24" i="276" s="1"/>
  <c r="AI24" i="276"/>
  <c r="AF27" i="276"/>
  <c r="AJ27" i="276" s="1"/>
  <c r="AI27" i="276"/>
  <c r="AF30" i="276"/>
  <c r="AJ30" i="276" s="1"/>
  <c r="AI30" i="276"/>
  <c r="AF31" i="276"/>
  <c r="AJ31" i="276" s="1"/>
  <c r="AI31" i="276"/>
  <c r="AF32" i="276"/>
  <c r="AJ32" i="276" s="1"/>
  <c r="AI32" i="276"/>
  <c r="AF33" i="276"/>
  <c r="AJ33" i="276" s="1"/>
  <c r="AI33" i="276"/>
  <c r="AF34" i="276"/>
  <c r="AJ34" i="276" s="1"/>
  <c r="AI34" i="276"/>
  <c r="AF38" i="276"/>
  <c r="AJ38" i="276" s="1"/>
  <c r="AI38" i="276"/>
  <c r="AF42" i="276"/>
  <c r="AJ42" i="276" s="1"/>
  <c r="AI42" i="276"/>
  <c r="AF46" i="276"/>
  <c r="AJ46" i="276" s="1"/>
  <c r="AI46" i="276"/>
  <c r="AF50" i="276"/>
  <c r="AJ50" i="276" s="1"/>
  <c r="AI50" i="276"/>
  <c r="AF54" i="276"/>
  <c r="AJ54" i="276" s="1"/>
  <c r="AI54" i="276"/>
  <c r="AF58" i="276"/>
  <c r="AJ58" i="276" s="1"/>
  <c r="AI58" i="276"/>
  <c r="AF62" i="276"/>
  <c r="AJ62" i="276" s="1"/>
  <c r="AI62" i="276"/>
  <c r="AF66" i="276"/>
  <c r="AJ66" i="276" s="1"/>
  <c r="AI66" i="276"/>
  <c r="AF70" i="276"/>
  <c r="AJ70" i="276" s="1"/>
  <c r="AI70" i="276"/>
  <c r="AF15" i="276"/>
  <c r="AJ15" i="276" s="1"/>
  <c r="AI15" i="276"/>
  <c r="AF21" i="276"/>
  <c r="AJ21" i="276" s="1"/>
  <c r="AI21" i="276"/>
  <c r="AF25" i="276"/>
  <c r="AJ25" i="276" s="1"/>
  <c r="AI25" i="276"/>
  <c r="AF35" i="276"/>
  <c r="AJ35" i="276" s="1"/>
  <c r="AI35" i="276"/>
  <c r="AF36" i="276"/>
  <c r="AJ36" i="276" s="1"/>
  <c r="AI36" i="276"/>
  <c r="AF39" i="276"/>
  <c r="AJ39" i="276" s="1"/>
  <c r="AI39" i="276"/>
  <c r="AF43" i="276"/>
  <c r="AJ43" i="276" s="1"/>
  <c r="AI43" i="276"/>
  <c r="AF47" i="276"/>
  <c r="AJ47" i="276" s="1"/>
  <c r="AI47" i="276"/>
  <c r="AF51" i="276"/>
  <c r="AJ51" i="276" s="1"/>
  <c r="AI51" i="276"/>
  <c r="AF55" i="276"/>
  <c r="AJ55" i="276" s="1"/>
  <c r="AI55" i="276"/>
  <c r="AF59" i="276"/>
  <c r="AJ59" i="276" s="1"/>
  <c r="AI59" i="276"/>
  <c r="AF63" i="276"/>
  <c r="AJ63" i="276" s="1"/>
  <c r="AI63" i="276"/>
  <c r="AF67" i="276"/>
  <c r="AJ67" i="276" s="1"/>
  <c r="AI67" i="276"/>
  <c r="AF71" i="276"/>
  <c r="AJ71" i="276" s="1"/>
  <c r="AI71" i="276"/>
  <c r="AF72" i="276"/>
  <c r="AJ72" i="276" s="1"/>
  <c r="AI72" i="276"/>
  <c r="AF76" i="276"/>
  <c r="AJ76" i="276" s="1"/>
  <c r="AI76" i="276"/>
  <c r="AF80" i="276"/>
  <c r="AJ80" i="276" s="1"/>
  <c r="AI80" i="276"/>
  <c r="AF84" i="276"/>
  <c r="AJ84" i="276" s="1"/>
  <c r="AI84" i="276"/>
  <c r="AF88" i="276"/>
  <c r="AJ88" i="276" s="1"/>
  <c r="AI88" i="276"/>
  <c r="AF73" i="276"/>
  <c r="AJ73" i="276" s="1"/>
  <c r="AI73" i="276"/>
  <c r="AF77" i="276"/>
  <c r="AJ77" i="276" s="1"/>
  <c r="AI77" i="276"/>
  <c r="AF81" i="276"/>
  <c r="AJ81" i="276" s="1"/>
  <c r="AI81" i="276"/>
  <c r="AF85" i="276"/>
  <c r="AJ85" i="276" s="1"/>
  <c r="AI85" i="276"/>
  <c r="AF74" i="276"/>
  <c r="AJ74" i="276" s="1"/>
  <c r="AI74" i="276"/>
  <c r="AF78" i="276"/>
  <c r="AJ78" i="276" s="1"/>
  <c r="AI78" i="276"/>
  <c r="AF82" i="276"/>
  <c r="AJ82" i="276" s="1"/>
  <c r="AI82" i="276"/>
  <c r="AF86" i="276"/>
  <c r="AJ86" i="276" s="1"/>
  <c r="AI86" i="276"/>
  <c r="AF75" i="276"/>
  <c r="AJ75" i="276" s="1"/>
  <c r="AI75" i="276"/>
  <c r="AF79" i="276"/>
  <c r="AJ79" i="276" s="1"/>
  <c r="AI79" i="276"/>
  <c r="AF83" i="276"/>
  <c r="AJ83" i="276" s="1"/>
  <c r="AI83" i="276"/>
  <c r="AF87" i="276"/>
  <c r="AJ87" i="276" s="1"/>
  <c r="AI87" i="276"/>
  <c r="AF24" i="275"/>
  <c r="AJ24" i="275" s="1"/>
  <c r="AI24" i="275"/>
  <c r="AF28" i="275"/>
  <c r="AJ28" i="275" s="1"/>
  <c r="AI28" i="275"/>
  <c r="AF32" i="275"/>
  <c r="AJ32" i="275" s="1"/>
  <c r="AI32" i="275"/>
  <c r="AF36" i="275"/>
  <c r="AJ36" i="275" s="1"/>
  <c r="AI36" i="275"/>
  <c r="AF40" i="275"/>
  <c r="AJ40" i="275" s="1"/>
  <c r="AI40" i="275"/>
  <c r="AI9" i="275"/>
  <c r="AF9" i="275"/>
  <c r="AJ9" i="275" s="1"/>
  <c r="AF13" i="275"/>
  <c r="AI17" i="275"/>
  <c r="AF17" i="275"/>
  <c r="AJ17" i="275" s="1"/>
  <c r="AF21" i="275"/>
  <c r="AJ21" i="275" s="1"/>
  <c r="AI21" i="275"/>
  <c r="AF25" i="275"/>
  <c r="AJ25" i="275" s="1"/>
  <c r="AI25" i="275"/>
  <c r="AF29" i="275"/>
  <c r="AJ29" i="275" s="1"/>
  <c r="AI29" i="275"/>
  <c r="AF33" i="275"/>
  <c r="AJ33" i="275" s="1"/>
  <c r="AI33" i="275"/>
  <c r="AF37" i="275"/>
  <c r="AJ37" i="275" s="1"/>
  <c r="AI37" i="275"/>
  <c r="AF22" i="275"/>
  <c r="AJ22" i="275" s="1"/>
  <c r="AI22" i="275"/>
  <c r="AF26" i="275"/>
  <c r="AJ26" i="275" s="1"/>
  <c r="AI26" i="275"/>
  <c r="AF30" i="275"/>
  <c r="AJ30" i="275" s="1"/>
  <c r="AI30" i="275"/>
  <c r="AF34" i="275"/>
  <c r="AJ34" i="275" s="1"/>
  <c r="AI34" i="275"/>
  <c r="AF38" i="275"/>
  <c r="AJ38" i="275" s="1"/>
  <c r="AI38" i="275"/>
  <c r="AF23" i="275"/>
  <c r="AJ23" i="275" s="1"/>
  <c r="AI23" i="275"/>
  <c r="AF27" i="275"/>
  <c r="AJ27" i="275" s="1"/>
  <c r="AI27" i="275"/>
  <c r="AF31" i="275"/>
  <c r="AJ31" i="275" s="1"/>
  <c r="AI31" i="275"/>
  <c r="AF35" i="275"/>
  <c r="AJ35" i="275" s="1"/>
  <c r="AI35" i="275"/>
  <c r="AF39" i="275"/>
  <c r="AJ39" i="275" s="1"/>
  <c r="AI39" i="275"/>
  <c r="AF10" i="274"/>
  <c r="AJ10" i="274" s="1"/>
  <c r="AF18" i="274"/>
  <c r="AJ18" i="274" s="1"/>
  <c r="AI18" i="274"/>
  <c r="AF22" i="274"/>
  <c r="AJ22" i="274" s="1"/>
  <c r="AI22" i="274"/>
  <c r="AF26" i="274"/>
  <c r="AJ26" i="274" s="1"/>
  <c r="AI26" i="274"/>
  <c r="AF30" i="274"/>
  <c r="AJ30" i="274" s="1"/>
  <c r="AI30" i="274"/>
  <c r="AF34" i="274"/>
  <c r="AJ34" i="274" s="1"/>
  <c r="AI34" i="274"/>
  <c r="AF35" i="274"/>
  <c r="AJ35" i="274" s="1"/>
  <c r="AI35" i="274"/>
  <c r="AF15" i="274"/>
  <c r="AJ15" i="274" s="1"/>
  <c r="AF19" i="274"/>
  <c r="AJ19" i="274" s="1"/>
  <c r="AI19" i="274"/>
  <c r="AF23" i="274"/>
  <c r="AJ23" i="274" s="1"/>
  <c r="AI23" i="274"/>
  <c r="AF27" i="274"/>
  <c r="AJ27" i="274" s="1"/>
  <c r="AI27" i="274"/>
  <c r="AF31" i="274"/>
  <c r="AJ31" i="274" s="1"/>
  <c r="AI31" i="274"/>
  <c r="AI12" i="274"/>
  <c r="AF16" i="274"/>
  <c r="AJ16" i="274" s="1"/>
  <c r="AI16" i="274"/>
  <c r="AF20" i="274"/>
  <c r="AJ20" i="274" s="1"/>
  <c r="AI20" i="274"/>
  <c r="AF24" i="274"/>
  <c r="AJ24" i="274" s="1"/>
  <c r="AI24" i="274"/>
  <c r="AF28" i="274"/>
  <c r="AJ28" i="274" s="1"/>
  <c r="AI28" i="274"/>
  <c r="AF32" i="274"/>
  <c r="AJ32" i="274" s="1"/>
  <c r="AI32" i="274"/>
  <c r="AI9" i="274"/>
  <c r="AI13" i="274"/>
  <c r="AF17" i="274"/>
  <c r="AJ17" i="274" s="1"/>
  <c r="AI17" i="274"/>
  <c r="AF21" i="274"/>
  <c r="AJ21" i="274" s="1"/>
  <c r="AI21" i="274"/>
  <c r="AF25" i="274"/>
  <c r="AJ25" i="274" s="1"/>
  <c r="AI25" i="274"/>
  <c r="AF29" i="274"/>
  <c r="AJ29" i="274" s="1"/>
  <c r="AI29" i="274"/>
  <c r="AF33" i="274"/>
  <c r="AJ33" i="274" s="1"/>
  <c r="AI33" i="274"/>
  <c r="AF46" i="273"/>
  <c r="AJ46" i="273" s="1"/>
  <c r="AI46" i="273"/>
  <c r="AF54" i="273"/>
  <c r="AJ54" i="273" s="1"/>
  <c r="AI54" i="273"/>
  <c r="AF58" i="273"/>
  <c r="AJ58" i="273" s="1"/>
  <c r="AI58" i="273"/>
  <c r="AF36" i="273"/>
  <c r="AJ36" i="273" s="1"/>
  <c r="AI36" i="273"/>
  <c r="AF40" i="273"/>
  <c r="AJ40" i="273" s="1"/>
  <c r="AI40" i="273"/>
  <c r="AF44" i="273"/>
  <c r="AJ44" i="273" s="1"/>
  <c r="AI44" i="273"/>
  <c r="AF48" i="273"/>
  <c r="AJ48" i="273" s="1"/>
  <c r="AI48" i="273"/>
  <c r="AF52" i="273"/>
  <c r="AJ52" i="273" s="1"/>
  <c r="AI52" i="273"/>
  <c r="AF56" i="273"/>
  <c r="AJ56" i="273" s="1"/>
  <c r="AI56" i="273"/>
  <c r="AF60" i="273"/>
  <c r="AJ60" i="273" s="1"/>
  <c r="AI60" i="273"/>
  <c r="AF64" i="273"/>
  <c r="AJ64" i="273" s="1"/>
  <c r="AI64" i="273"/>
  <c r="AF68" i="273"/>
  <c r="AJ68" i="273" s="1"/>
  <c r="AI68" i="273"/>
  <c r="AF13" i="273"/>
  <c r="AJ13" i="273" s="1"/>
  <c r="AI13" i="273"/>
  <c r="AF17" i="273"/>
  <c r="AJ17" i="273" s="1"/>
  <c r="AI17" i="273"/>
  <c r="AI21" i="273"/>
  <c r="AF21" i="273"/>
  <c r="AJ21" i="273" s="1"/>
  <c r="AF25" i="273"/>
  <c r="AJ25" i="273" s="1"/>
  <c r="AI25" i="273"/>
  <c r="AF29" i="273"/>
  <c r="AJ29" i="273" s="1"/>
  <c r="AI29" i="273"/>
  <c r="AI33" i="273"/>
  <c r="AF33" i="273"/>
  <c r="AJ33" i="273" s="1"/>
  <c r="AF41" i="273"/>
  <c r="AJ41" i="273" s="1"/>
  <c r="AI41" i="273"/>
  <c r="AF49" i="273"/>
  <c r="AJ49" i="273" s="1"/>
  <c r="AI49" i="273"/>
  <c r="AF61" i="273"/>
  <c r="AJ61" i="273" s="1"/>
  <c r="AI61" i="273"/>
  <c r="AF69" i="273"/>
  <c r="AJ69" i="273" s="1"/>
  <c r="AI69" i="273"/>
  <c r="AF38" i="273"/>
  <c r="AJ38" i="273" s="1"/>
  <c r="AI38" i="273"/>
  <c r="AF66" i="273"/>
  <c r="AJ66" i="273" s="1"/>
  <c r="AI66" i="273"/>
  <c r="AI9" i="273"/>
  <c r="AF9" i="273"/>
  <c r="AJ9" i="273" s="1"/>
  <c r="AI10" i="273"/>
  <c r="AF10" i="273"/>
  <c r="AJ10" i="273" s="1"/>
  <c r="AI14" i="273"/>
  <c r="AF14" i="273"/>
  <c r="AJ14" i="273" s="1"/>
  <c r="AI18" i="273"/>
  <c r="AF18" i="273"/>
  <c r="AJ18" i="273" s="1"/>
  <c r="AI22" i="273"/>
  <c r="AF22" i="273"/>
  <c r="AJ22" i="273" s="1"/>
  <c r="AI26" i="273"/>
  <c r="AF26" i="273"/>
  <c r="AJ26" i="273" s="1"/>
  <c r="AI30" i="273"/>
  <c r="AF30" i="273"/>
  <c r="AJ30" i="273" s="1"/>
  <c r="AF37" i="273"/>
  <c r="AJ37" i="273" s="1"/>
  <c r="AI37" i="273"/>
  <c r="AF45" i="273"/>
  <c r="AJ45" i="273" s="1"/>
  <c r="AI45" i="273"/>
  <c r="AF53" i="273"/>
  <c r="AJ53" i="273" s="1"/>
  <c r="AI53" i="273"/>
  <c r="AF57" i="273"/>
  <c r="AJ57" i="273" s="1"/>
  <c r="AI57" i="273"/>
  <c r="AF65" i="273"/>
  <c r="AJ65" i="273" s="1"/>
  <c r="AI65" i="273"/>
  <c r="AF34" i="273"/>
  <c r="AJ34" i="273" s="1"/>
  <c r="AI34" i="273"/>
  <c r="AF42" i="273"/>
  <c r="AJ42" i="273" s="1"/>
  <c r="AI42" i="273"/>
  <c r="AF50" i="273"/>
  <c r="AJ50" i="273" s="1"/>
  <c r="AI50" i="273"/>
  <c r="AF62" i="273"/>
  <c r="AJ62" i="273" s="1"/>
  <c r="AI62" i="273"/>
  <c r="AF11" i="273"/>
  <c r="AJ11" i="273" s="1"/>
  <c r="AI15" i="273"/>
  <c r="AF15" i="273"/>
  <c r="AJ15" i="273" s="1"/>
  <c r="AI16" i="273"/>
  <c r="AF16" i="273"/>
  <c r="AJ16" i="273" s="1"/>
  <c r="AF19" i="273"/>
  <c r="AJ19" i="273" s="1"/>
  <c r="AI19" i="273"/>
  <c r="AI20" i="273"/>
  <c r="AF20" i="273"/>
  <c r="AJ20" i="273" s="1"/>
  <c r="AF23" i="273"/>
  <c r="AJ23" i="273" s="1"/>
  <c r="AI23" i="273"/>
  <c r="AI24" i="273"/>
  <c r="AF24" i="273"/>
  <c r="AJ24" i="273" s="1"/>
  <c r="AI27" i="273"/>
  <c r="AF27" i="273"/>
  <c r="AJ27" i="273" s="1"/>
  <c r="AI28" i="273"/>
  <c r="AF28" i="273"/>
  <c r="AJ28" i="273" s="1"/>
  <c r="AI31" i="273"/>
  <c r="AF31" i="273"/>
  <c r="AJ31" i="273" s="1"/>
  <c r="AI32" i="273"/>
  <c r="AF32" i="273"/>
  <c r="AJ32" i="273" s="1"/>
  <c r="AF35" i="273"/>
  <c r="AJ35" i="273" s="1"/>
  <c r="AI35" i="273"/>
  <c r="AF39" i="273"/>
  <c r="AJ39" i="273" s="1"/>
  <c r="AI39" i="273"/>
  <c r="AF43" i="273"/>
  <c r="AJ43" i="273" s="1"/>
  <c r="AI43" i="273"/>
  <c r="AF47" i="273"/>
  <c r="AJ47" i="273" s="1"/>
  <c r="AI47" i="273"/>
  <c r="AF51" i="273"/>
  <c r="AJ51" i="273" s="1"/>
  <c r="AI51" i="273"/>
  <c r="AF55" i="273"/>
  <c r="AJ55" i="273" s="1"/>
  <c r="AI55" i="273"/>
  <c r="AF59" i="273"/>
  <c r="AJ59" i="273" s="1"/>
  <c r="AI59" i="273"/>
  <c r="AF63" i="273"/>
  <c r="AJ63" i="273" s="1"/>
  <c r="AI63" i="273"/>
  <c r="AF67" i="273"/>
  <c r="AJ67" i="273" s="1"/>
  <c r="AI67" i="273"/>
  <c r="AF72" i="273"/>
  <c r="AJ72" i="273" s="1"/>
  <c r="AI72" i="273"/>
  <c r="AF76" i="273"/>
  <c r="AJ76" i="273" s="1"/>
  <c r="AI76" i="273"/>
  <c r="AF80" i="273"/>
  <c r="AJ80" i="273" s="1"/>
  <c r="AI80" i="273"/>
  <c r="AF84" i="273"/>
  <c r="AJ84" i="273" s="1"/>
  <c r="AI84" i="273"/>
  <c r="AF88" i="273"/>
  <c r="AJ88" i="273" s="1"/>
  <c r="AI88" i="273"/>
  <c r="AF73" i="273"/>
  <c r="AJ73" i="273" s="1"/>
  <c r="AI73" i="273"/>
  <c r="AF77" i="273"/>
  <c r="AJ77" i="273" s="1"/>
  <c r="AI77" i="273"/>
  <c r="AF81" i="273"/>
  <c r="AJ81" i="273" s="1"/>
  <c r="AI81" i="273"/>
  <c r="AF85" i="273"/>
  <c r="AJ85" i="273" s="1"/>
  <c r="AI85" i="273"/>
  <c r="AF70" i="273"/>
  <c r="AJ70" i="273" s="1"/>
  <c r="AI70" i="273"/>
  <c r="AF74" i="273"/>
  <c r="AJ74" i="273" s="1"/>
  <c r="AI74" i="273"/>
  <c r="AF78" i="273"/>
  <c r="AJ78" i="273" s="1"/>
  <c r="AI78" i="273"/>
  <c r="AF82" i="273"/>
  <c r="AJ82" i="273" s="1"/>
  <c r="AI82" i="273"/>
  <c r="AF86" i="273"/>
  <c r="AJ86" i="273" s="1"/>
  <c r="AI86" i="273"/>
  <c r="AF71" i="273"/>
  <c r="AJ71" i="273" s="1"/>
  <c r="AI71" i="273"/>
  <c r="AF75" i="273"/>
  <c r="AJ75" i="273" s="1"/>
  <c r="AI75" i="273"/>
  <c r="AF79" i="273"/>
  <c r="AJ79" i="273" s="1"/>
  <c r="AI79" i="273"/>
  <c r="AF83" i="273"/>
  <c r="AJ83" i="273" s="1"/>
  <c r="AI83" i="273"/>
  <c r="AF87" i="273"/>
  <c r="AJ87" i="273" s="1"/>
  <c r="AI87" i="273"/>
  <c r="AF24" i="272"/>
  <c r="AJ24" i="272" s="1"/>
  <c r="AI24" i="272"/>
  <c r="AF39" i="272"/>
  <c r="AJ39" i="272" s="1"/>
  <c r="AI39" i="272"/>
  <c r="AF47" i="272"/>
  <c r="AJ47" i="272" s="1"/>
  <c r="AI47" i="272"/>
  <c r="AF51" i="272"/>
  <c r="AJ51" i="272" s="1"/>
  <c r="AI51" i="272"/>
  <c r="AF59" i="272"/>
  <c r="AJ59" i="272" s="1"/>
  <c r="AI59" i="272"/>
  <c r="AF63" i="272"/>
  <c r="AJ63" i="272" s="1"/>
  <c r="AI63" i="272"/>
  <c r="AF67" i="272"/>
  <c r="AJ67" i="272" s="1"/>
  <c r="AI67" i="272"/>
  <c r="AF12" i="272"/>
  <c r="AJ12" i="272" s="1"/>
  <c r="AI12" i="272"/>
  <c r="AF18" i="272"/>
  <c r="AJ18" i="272" s="1"/>
  <c r="AI18" i="272"/>
  <c r="AF22" i="272"/>
  <c r="AJ22" i="272" s="1"/>
  <c r="AI22" i="272"/>
  <c r="AF26" i="272"/>
  <c r="AJ26" i="272" s="1"/>
  <c r="AI26" i="272"/>
  <c r="AF27" i="272"/>
  <c r="AJ27" i="272" s="1"/>
  <c r="AI27" i="272"/>
  <c r="AF36" i="272"/>
  <c r="AJ36" i="272" s="1"/>
  <c r="AI36" i="272"/>
  <c r="AF40" i="272"/>
  <c r="AJ40" i="272" s="1"/>
  <c r="AI40" i="272"/>
  <c r="AF44" i="272"/>
  <c r="AJ44" i="272" s="1"/>
  <c r="AI44" i="272"/>
  <c r="AF48" i="272"/>
  <c r="AJ48" i="272" s="1"/>
  <c r="AI48" i="272"/>
  <c r="AF52" i="272"/>
  <c r="AJ52" i="272" s="1"/>
  <c r="AI52" i="272"/>
  <c r="AF56" i="272"/>
  <c r="AJ56" i="272" s="1"/>
  <c r="AI56" i="272"/>
  <c r="AF60" i="272"/>
  <c r="AJ60" i="272" s="1"/>
  <c r="AI60" i="272"/>
  <c r="AF64" i="272"/>
  <c r="AJ64" i="272" s="1"/>
  <c r="AI64" i="272"/>
  <c r="AF68" i="272"/>
  <c r="AJ68" i="272" s="1"/>
  <c r="AI68" i="272"/>
  <c r="AF9" i="272"/>
  <c r="AJ9" i="272" s="1"/>
  <c r="AI9" i="272"/>
  <c r="AF17" i="272"/>
  <c r="AJ17" i="272" s="1"/>
  <c r="AI17" i="272"/>
  <c r="AF21" i="272"/>
  <c r="AJ21" i="272" s="1"/>
  <c r="AI21" i="272"/>
  <c r="AF25" i="272"/>
  <c r="AJ25" i="272" s="1"/>
  <c r="AI25" i="272"/>
  <c r="AF43" i="272"/>
  <c r="AJ43" i="272" s="1"/>
  <c r="AI43" i="272"/>
  <c r="AF55" i="272"/>
  <c r="AJ55" i="272" s="1"/>
  <c r="AI55" i="272"/>
  <c r="AF15" i="272"/>
  <c r="AJ15" i="272" s="1"/>
  <c r="AI15" i="272"/>
  <c r="AF19" i="272"/>
  <c r="AJ19" i="272" s="1"/>
  <c r="AI19" i="272"/>
  <c r="AF28" i="272"/>
  <c r="AJ28" i="272" s="1"/>
  <c r="AI28" i="272"/>
  <c r="AF29" i="272"/>
  <c r="AJ29" i="272" s="1"/>
  <c r="AI29" i="272"/>
  <c r="AF30" i="272"/>
  <c r="AJ30" i="272" s="1"/>
  <c r="AI30" i="272"/>
  <c r="AF31" i="272"/>
  <c r="AJ31" i="272" s="1"/>
  <c r="AI31" i="272"/>
  <c r="AF32" i="272"/>
  <c r="AJ32" i="272" s="1"/>
  <c r="AI32" i="272"/>
  <c r="AF33" i="272"/>
  <c r="AJ33" i="272" s="1"/>
  <c r="AI33" i="272"/>
  <c r="AF37" i="272"/>
  <c r="AJ37" i="272" s="1"/>
  <c r="AI37" i="272"/>
  <c r="AF41" i="272"/>
  <c r="AJ41" i="272" s="1"/>
  <c r="AI41" i="272"/>
  <c r="AF45" i="272"/>
  <c r="AJ45" i="272" s="1"/>
  <c r="AI45" i="272"/>
  <c r="AF49" i="272"/>
  <c r="AJ49" i="272" s="1"/>
  <c r="AI49" i="272"/>
  <c r="AF53" i="272"/>
  <c r="AJ53" i="272" s="1"/>
  <c r="AI53" i="272"/>
  <c r="AF57" i="272"/>
  <c r="AJ57" i="272" s="1"/>
  <c r="AI57" i="272"/>
  <c r="AF61" i="272"/>
  <c r="AJ61" i="272" s="1"/>
  <c r="AI61" i="272"/>
  <c r="AF65" i="272"/>
  <c r="AJ65" i="272" s="1"/>
  <c r="AI65" i="272"/>
  <c r="AF16" i="272"/>
  <c r="AJ16" i="272" s="1"/>
  <c r="AI16" i="272"/>
  <c r="AF20" i="272"/>
  <c r="AJ20" i="272" s="1"/>
  <c r="AI20" i="272"/>
  <c r="AF23" i="272"/>
  <c r="AJ23" i="272" s="1"/>
  <c r="AI23" i="272"/>
  <c r="AF34" i="272"/>
  <c r="AJ34" i="272" s="1"/>
  <c r="AI34" i="272"/>
  <c r="AF35" i="272"/>
  <c r="AJ35" i="272" s="1"/>
  <c r="AI35" i="272"/>
  <c r="AF38" i="272"/>
  <c r="AJ38" i="272" s="1"/>
  <c r="AI38" i="272"/>
  <c r="AF42" i="272"/>
  <c r="AJ42" i="272" s="1"/>
  <c r="AI42" i="272"/>
  <c r="AF46" i="272"/>
  <c r="AJ46" i="272" s="1"/>
  <c r="AI46" i="272"/>
  <c r="AF50" i="272"/>
  <c r="AJ50" i="272" s="1"/>
  <c r="AI50" i="272"/>
  <c r="AF54" i="272"/>
  <c r="AJ54" i="272" s="1"/>
  <c r="AI54" i="272"/>
  <c r="AF58" i="272"/>
  <c r="AJ58" i="272" s="1"/>
  <c r="AI58" i="272"/>
  <c r="AF62" i="272"/>
  <c r="AJ62" i="272" s="1"/>
  <c r="AI62" i="272"/>
  <c r="AF66" i="272"/>
  <c r="AJ66" i="272" s="1"/>
  <c r="AI66" i="272"/>
  <c r="AF71" i="272"/>
  <c r="AJ71" i="272" s="1"/>
  <c r="AI71" i="272"/>
  <c r="AF75" i="272"/>
  <c r="AJ75" i="272" s="1"/>
  <c r="AI75" i="272"/>
  <c r="AF79" i="272"/>
  <c r="AJ79" i="272" s="1"/>
  <c r="AI79" i="272"/>
  <c r="AF83" i="272"/>
  <c r="AJ83" i="272" s="1"/>
  <c r="AI83" i="272"/>
  <c r="AF87" i="272"/>
  <c r="AJ87" i="272" s="1"/>
  <c r="AI87" i="272"/>
  <c r="AF72" i="272"/>
  <c r="AJ72" i="272" s="1"/>
  <c r="AI72" i="272"/>
  <c r="AF76" i="272"/>
  <c r="AJ76" i="272" s="1"/>
  <c r="AI76" i="272"/>
  <c r="AF80" i="272"/>
  <c r="AJ80" i="272" s="1"/>
  <c r="AI80" i="272"/>
  <c r="AF84" i="272"/>
  <c r="AJ84" i="272" s="1"/>
  <c r="AI84" i="272"/>
  <c r="AF69" i="272"/>
  <c r="AJ69" i="272" s="1"/>
  <c r="AI69" i="272"/>
  <c r="AF73" i="272"/>
  <c r="AJ73" i="272" s="1"/>
  <c r="AI73" i="272"/>
  <c r="AF77" i="272"/>
  <c r="AJ77" i="272" s="1"/>
  <c r="AI77" i="272"/>
  <c r="AF81" i="272"/>
  <c r="AJ81" i="272" s="1"/>
  <c r="AI81" i="272"/>
  <c r="AF85" i="272"/>
  <c r="AJ85" i="272" s="1"/>
  <c r="AI85" i="272"/>
  <c r="AF70" i="272"/>
  <c r="AJ70" i="272" s="1"/>
  <c r="AI70" i="272"/>
  <c r="AF74" i="272"/>
  <c r="AJ74" i="272" s="1"/>
  <c r="AI74" i="272"/>
  <c r="AF78" i="272"/>
  <c r="AJ78" i="272" s="1"/>
  <c r="AI78" i="272"/>
  <c r="AF82" i="272"/>
  <c r="AJ82" i="272" s="1"/>
  <c r="AI82" i="272"/>
  <c r="AF86" i="272"/>
  <c r="AJ86" i="272" s="1"/>
  <c r="AI86" i="272"/>
  <c r="AF18" i="271"/>
  <c r="AJ18" i="271" s="1"/>
  <c r="AI18" i="271"/>
  <c r="AF29" i="271"/>
  <c r="AJ29" i="271" s="1"/>
  <c r="AI29" i="271"/>
  <c r="AF48" i="271"/>
  <c r="AJ48" i="271" s="1"/>
  <c r="AI48" i="271"/>
  <c r="AF55" i="271"/>
  <c r="AJ55" i="271" s="1"/>
  <c r="AI55" i="271"/>
  <c r="AF59" i="271"/>
  <c r="AJ59" i="271" s="1"/>
  <c r="AI59" i="271"/>
  <c r="AF63" i="271"/>
  <c r="AJ63" i="271" s="1"/>
  <c r="AI63" i="271"/>
  <c r="AF67" i="271"/>
  <c r="AJ67" i="271" s="1"/>
  <c r="AI67" i="271"/>
  <c r="AF71" i="271"/>
  <c r="AJ71" i="271" s="1"/>
  <c r="AI71" i="271"/>
  <c r="AF22" i="271"/>
  <c r="AJ22" i="271" s="1"/>
  <c r="AI22" i="271"/>
  <c r="AF36" i="271"/>
  <c r="AJ36" i="271" s="1"/>
  <c r="AI36" i="271"/>
  <c r="AF52" i="271"/>
  <c r="AJ52" i="271" s="1"/>
  <c r="AI52" i="271"/>
  <c r="AF56" i="271"/>
  <c r="AJ56" i="271" s="1"/>
  <c r="AI56" i="271"/>
  <c r="AF60" i="271"/>
  <c r="AJ60" i="271" s="1"/>
  <c r="AI60" i="271"/>
  <c r="AF64" i="271"/>
  <c r="AJ64" i="271" s="1"/>
  <c r="AI64" i="271"/>
  <c r="AF68" i="271"/>
  <c r="AJ68" i="271" s="1"/>
  <c r="AI68" i="271"/>
  <c r="AF26" i="271"/>
  <c r="AJ26" i="271" s="1"/>
  <c r="AI26" i="271"/>
  <c r="AF53" i="271"/>
  <c r="AJ53" i="271" s="1"/>
  <c r="AI53" i="271"/>
  <c r="AF57" i="271"/>
  <c r="AJ57" i="271" s="1"/>
  <c r="AI57" i="271"/>
  <c r="AF61" i="271"/>
  <c r="AJ61" i="271" s="1"/>
  <c r="AI61" i="271"/>
  <c r="AF65" i="271"/>
  <c r="AJ65" i="271" s="1"/>
  <c r="AI65" i="271"/>
  <c r="AF69" i="271"/>
  <c r="AJ69" i="271" s="1"/>
  <c r="AI69" i="271"/>
  <c r="AF15" i="271"/>
  <c r="AJ15" i="271" s="1"/>
  <c r="AF43" i="271"/>
  <c r="AJ43" i="271" s="1"/>
  <c r="AF54" i="271"/>
  <c r="AJ54" i="271" s="1"/>
  <c r="AI54" i="271"/>
  <c r="AF58" i="271"/>
  <c r="AJ58" i="271" s="1"/>
  <c r="AI58" i="271"/>
  <c r="AF62" i="271"/>
  <c r="AJ62" i="271" s="1"/>
  <c r="AI62" i="271"/>
  <c r="AF66" i="271"/>
  <c r="AJ66" i="271" s="1"/>
  <c r="AI66" i="271"/>
  <c r="AF70" i="271"/>
  <c r="AJ70" i="271" s="1"/>
  <c r="AI70" i="271"/>
  <c r="AF28" i="270"/>
  <c r="AJ28" i="270" s="1"/>
  <c r="AF33" i="270"/>
  <c r="AJ33" i="270" s="1"/>
  <c r="AI33" i="270"/>
  <c r="AF37" i="270"/>
  <c r="AJ37" i="270" s="1"/>
  <c r="AI37" i="270"/>
  <c r="AF41" i="270"/>
  <c r="AJ41" i="270" s="1"/>
  <c r="AI41" i="270"/>
  <c r="AF45" i="270"/>
  <c r="AJ45" i="270" s="1"/>
  <c r="AI45" i="270"/>
  <c r="AF49" i="270"/>
  <c r="AJ49" i="270" s="1"/>
  <c r="AI49" i="270"/>
  <c r="AF9" i="270"/>
  <c r="AJ9" i="270" s="1"/>
  <c r="AF30" i="270"/>
  <c r="AJ30" i="270" s="1"/>
  <c r="AI30" i="270"/>
  <c r="AF34" i="270"/>
  <c r="AJ34" i="270" s="1"/>
  <c r="AI34" i="270"/>
  <c r="AF38" i="270"/>
  <c r="AJ38" i="270" s="1"/>
  <c r="AI38" i="270"/>
  <c r="AF42" i="270"/>
  <c r="AJ42" i="270" s="1"/>
  <c r="AI42" i="270"/>
  <c r="AF46" i="270"/>
  <c r="AJ46" i="270" s="1"/>
  <c r="AI46" i="270"/>
  <c r="AF15" i="270"/>
  <c r="AJ15" i="270" s="1"/>
  <c r="AI15" i="270"/>
  <c r="AF31" i="270"/>
  <c r="AJ31" i="270" s="1"/>
  <c r="AI31" i="270"/>
  <c r="AF35" i="270"/>
  <c r="AJ35" i="270" s="1"/>
  <c r="AI35" i="270"/>
  <c r="AF39" i="270"/>
  <c r="AJ39" i="270" s="1"/>
  <c r="AI39" i="270"/>
  <c r="AF43" i="270"/>
  <c r="AJ43" i="270" s="1"/>
  <c r="AI43" i="270"/>
  <c r="AF47" i="270"/>
  <c r="AJ47" i="270" s="1"/>
  <c r="AI47" i="270"/>
  <c r="AF32" i="270"/>
  <c r="AJ32" i="270" s="1"/>
  <c r="AI32" i="270"/>
  <c r="AF36" i="270"/>
  <c r="AJ36" i="270" s="1"/>
  <c r="AI36" i="270"/>
  <c r="AF40" i="270"/>
  <c r="AJ40" i="270" s="1"/>
  <c r="AI40" i="270"/>
  <c r="AF44" i="270"/>
  <c r="AJ44" i="270" s="1"/>
  <c r="AI44" i="270"/>
  <c r="AF48" i="270"/>
  <c r="AJ48" i="270" s="1"/>
  <c r="AI48" i="270"/>
  <c r="AF15" i="269"/>
  <c r="AF26" i="269"/>
  <c r="AJ26" i="269" s="1"/>
  <c r="AI26" i="269"/>
  <c r="AF36" i="269"/>
  <c r="AJ36" i="269" s="1"/>
  <c r="AI36" i="269"/>
  <c r="AF40" i="269"/>
  <c r="AJ40" i="269" s="1"/>
  <c r="AI40" i="269"/>
  <c r="AF44" i="269"/>
  <c r="AJ44" i="269" s="1"/>
  <c r="AI44" i="269"/>
  <c r="AF48" i="269"/>
  <c r="AJ48" i="269" s="1"/>
  <c r="AI48" i="269"/>
  <c r="AF18" i="269"/>
  <c r="AJ18" i="269" s="1"/>
  <c r="AI18" i="269"/>
  <c r="AF29" i="269"/>
  <c r="AJ29" i="269" s="1"/>
  <c r="AI29" i="269"/>
  <c r="AF33" i="269"/>
  <c r="AJ33" i="269" s="1"/>
  <c r="AI33" i="269"/>
  <c r="AF37" i="269"/>
  <c r="AJ37" i="269" s="1"/>
  <c r="AI37" i="269"/>
  <c r="AF41" i="269"/>
  <c r="AJ41" i="269" s="1"/>
  <c r="AI41" i="269"/>
  <c r="AF45" i="269"/>
  <c r="AJ45" i="269" s="1"/>
  <c r="AI45" i="269"/>
  <c r="AF9" i="269"/>
  <c r="AI9" i="269"/>
  <c r="AF22" i="269"/>
  <c r="AJ22" i="269" s="1"/>
  <c r="AI22" i="269"/>
  <c r="AF30" i="269"/>
  <c r="AJ30" i="269" s="1"/>
  <c r="AI30" i="269"/>
  <c r="AF34" i="269"/>
  <c r="AJ34" i="269" s="1"/>
  <c r="AI34" i="269"/>
  <c r="AF38" i="269"/>
  <c r="AJ38" i="269" s="1"/>
  <c r="AI38" i="269"/>
  <c r="AF42" i="269"/>
  <c r="AJ42" i="269" s="1"/>
  <c r="AI42" i="269"/>
  <c r="AF46" i="269"/>
  <c r="AJ46" i="269" s="1"/>
  <c r="AI46" i="269"/>
  <c r="AF32" i="269"/>
  <c r="AJ32" i="269" s="1"/>
  <c r="AI32" i="269"/>
  <c r="AI13" i="269"/>
  <c r="AF31" i="269"/>
  <c r="AJ31" i="269" s="1"/>
  <c r="AI31" i="269"/>
  <c r="AF35" i="269"/>
  <c r="AJ35" i="269" s="1"/>
  <c r="AI35" i="269"/>
  <c r="AF39" i="269"/>
  <c r="AJ39" i="269" s="1"/>
  <c r="AI39" i="269"/>
  <c r="AF43" i="269"/>
  <c r="AJ43" i="269" s="1"/>
  <c r="AI43" i="269"/>
  <c r="AF47" i="269"/>
  <c r="AJ47" i="269" s="1"/>
  <c r="AI47" i="269"/>
  <c r="AI12" i="268"/>
  <c r="AF12" i="268"/>
  <c r="AJ12" i="268" s="1"/>
  <c r="AI16" i="268"/>
  <c r="AF16" i="268"/>
  <c r="AJ16" i="268" s="1"/>
  <c r="AI20" i="268"/>
  <c r="AF20" i="268"/>
  <c r="AJ20" i="268" s="1"/>
  <c r="AI24" i="268"/>
  <c r="AF24" i="268"/>
  <c r="AJ24" i="268" s="1"/>
  <c r="AI28" i="268"/>
  <c r="AF28" i="268"/>
  <c r="AJ28" i="268" s="1"/>
  <c r="AF36" i="268"/>
  <c r="AJ36" i="268" s="1"/>
  <c r="AI36" i="268"/>
  <c r="AF40" i="268"/>
  <c r="AJ40" i="268" s="1"/>
  <c r="AI40" i="268"/>
  <c r="AF44" i="268"/>
  <c r="AJ44" i="268" s="1"/>
  <c r="AI44" i="268"/>
  <c r="AF48" i="268"/>
  <c r="AJ48" i="268" s="1"/>
  <c r="AI48" i="268"/>
  <c r="AF52" i="268"/>
  <c r="AJ52" i="268" s="1"/>
  <c r="AI52" i="268"/>
  <c r="AF56" i="268"/>
  <c r="AJ56" i="268" s="1"/>
  <c r="AI56" i="268"/>
  <c r="AF60" i="268"/>
  <c r="AJ60" i="268" s="1"/>
  <c r="AI60" i="268"/>
  <c r="AF64" i="268"/>
  <c r="AJ64" i="268" s="1"/>
  <c r="AI64" i="268"/>
  <c r="AF68" i="268"/>
  <c r="AJ68" i="268" s="1"/>
  <c r="AI68" i="268"/>
  <c r="AI9" i="268"/>
  <c r="AI13" i="268"/>
  <c r="AI17" i="268"/>
  <c r="AF25" i="268"/>
  <c r="AJ25" i="268" s="1"/>
  <c r="AF29" i="268"/>
  <c r="AJ29" i="268" s="1"/>
  <c r="AI29" i="268"/>
  <c r="AI30" i="268"/>
  <c r="AF30" i="268"/>
  <c r="AJ30" i="268" s="1"/>
  <c r="AI33" i="268"/>
  <c r="AF33" i="268"/>
  <c r="AJ33" i="268" s="1"/>
  <c r="AF37" i="268"/>
  <c r="AJ37" i="268" s="1"/>
  <c r="AI37" i="268"/>
  <c r="AF41" i="268"/>
  <c r="AJ41" i="268" s="1"/>
  <c r="AI41" i="268"/>
  <c r="AF45" i="268"/>
  <c r="AJ45" i="268" s="1"/>
  <c r="AI45" i="268"/>
  <c r="AF49" i="268"/>
  <c r="AJ49" i="268" s="1"/>
  <c r="AI49" i="268"/>
  <c r="AF53" i="268"/>
  <c r="AJ53" i="268" s="1"/>
  <c r="AI53" i="268"/>
  <c r="AF57" i="268"/>
  <c r="AJ57" i="268" s="1"/>
  <c r="AI57" i="268"/>
  <c r="AF61" i="268"/>
  <c r="AJ61" i="268" s="1"/>
  <c r="AI61" i="268"/>
  <c r="AF65" i="268"/>
  <c r="AJ65" i="268" s="1"/>
  <c r="AI65" i="268"/>
  <c r="AF69" i="268"/>
  <c r="AJ69" i="268" s="1"/>
  <c r="AI69" i="268"/>
  <c r="AF10" i="268"/>
  <c r="AJ10" i="268" s="1"/>
  <c r="AF18" i="268"/>
  <c r="AJ18" i="268" s="1"/>
  <c r="AI22" i="268"/>
  <c r="AF22" i="268"/>
  <c r="AJ22" i="268" s="1"/>
  <c r="AI26" i="268"/>
  <c r="AF26" i="268"/>
  <c r="AJ26" i="268" s="1"/>
  <c r="AF34" i="268"/>
  <c r="AJ34" i="268" s="1"/>
  <c r="AI34" i="268"/>
  <c r="AF38" i="268"/>
  <c r="AJ38" i="268" s="1"/>
  <c r="AI38" i="268"/>
  <c r="AF42" i="268"/>
  <c r="AJ42" i="268" s="1"/>
  <c r="AI42" i="268"/>
  <c r="AF46" i="268"/>
  <c r="AJ46" i="268" s="1"/>
  <c r="AI46" i="268"/>
  <c r="AF50" i="268"/>
  <c r="AJ50" i="268" s="1"/>
  <c r="AI50" i="268"/>
  <c r="AF54" i="268"/>
  <c r="AJ54" i="268" s="1"/>
  <c r="AI54" i="268"/>
  <c r="AF58" i="268"/>
  <c r="AJ58" i="268" s="1"/>
  <c r="AI58" i="268"/>
  <c r="AF62" i="268"/>
  <c r="AJ62" i="268" s="1"/>
  <c r="AI62" i="268"/>
  <c r="AF66" i="268"/>
  <c r="AJ66" i="268" s="1"/>
  <c r="AI66" i="268"/>
  <c r="AF11" i="268"/>
  <c r="AJ11" i="268" s="1"/>
  <c r="AI11" i="268"/>
  <c r="AF15" i="268"/>
  <c r="AJ15" i="268" s="1"/>
  <c r="AI15" i="268"/>
  <c r="AF19" i="268"/>
  <c r="AJ19" i="268" s="1"/>
  <c r="AI19" i="268"/>
  <c r="AF23" i="268"/>
  <c r="AJ23" i="268" s="1"/>
  <c r="AI23" i="268"/>
  <c r="AF27" i="268"/>
  <c r="AJ27" i="268" s="1"/>
  <c r="AI27" i="268"/>
  <c r="AF31" i="268"/>
  <c r="AJ31" i="268" s="1"/>
  <c r="AI31" i="268"/>
  <c r="AI32" i="268"/>
  <c r="AF32" i="268"/>
  <c r="AJ32" i="268" s="1"/>
  <c r="AF35" i="268"/>
  <c r="AJ35" i="268" s="1"/>
  <c r="AI35" i="268"/>
  <c r="AF39" i="268"/>
  <c r="AJ39" i="268" s="1"/>
  <c r="AI39" i="268"/>
  <c r="AF43" i="268"/>
  <c r="AJ43" i="268" s="1"/>
  <c r="AI43" i="268"/>
  <c r="AF47" i="268"/>
  <c r="AJ47" i="268" s="1"/>
  <c r="AI47" i="268"/>
  <c r="AF51" i="268"/>
  <c r="AJ51" i="268" s="1"/>
  <c r="AI51" i="268"/>
  <c r="AF55" i="268"/>
  <c r="AJ55" i="268" s="1"/>
  <c r="AI55" i="268"/>
  <c r="AF59" i="268"/>
  <c r="AJ59" i="268" s="1"/>
  <c r="AI59" i="268"/>
  <c r="AF63" i="268"/>
  <c r="AJ63" i="268" s="1"/>
  <c r="AI63" i="268"/>
  <c r="AF67" i="268"/>
  <c r="AJ67" i="268" s="1"/>
  <c r="AI67" i="268"/>
  <c r="AF72" i="268"/>
  <c r="AJ72" i="268" s="1"/>
  <c r="AI72" i="268"/>
  <c r="AF76" i="268"/>
  <c r="AJ76" i="268" s="1"/>
  <c r="AI76" i="268"/>
  <c r="AF80" i="268"/>
  <c r="AJ80" i="268" s="1"/>
  <c r="AI80" i="268"/>
  <c r="AF84" i="268"/>
  <c r="AJ84" i="268" s="1"/>
  <c r="AI84" i="268"/>
  <c r="AF88" i="268"/>
  <c r="AJ88" i="268" s="1"/>
  <c r="AI88" i="268"/>
  <c r="AF73" i="268"/>
  <c r="AJ73" i="268" s="1"/>
  <c r="AI73" i="268"/>
  <c r="AF77" i="268"/>
  <c r="AJ77" i="268" s="1"/>
  <c r="AI77" i="268"/>
  <c r="AF81" i="268"/>
  <c r="AJ81" i="268" s="1"/>
  <c r="AI81" i="268"/>
  <c r="AF85" i="268"/>
  <c r="AJ85" i="268" s="1"/>
  <c r="AI85" i="268"/>
  <c r="AF70" i="268"/>
  <c r="AJ70" i="268" s="1"/>
  <c r="AI70" i="268"/>
  <c r="AF74" i="268"/>
  <c r="AJ74" i="268" s="1"/>
  <c r="AI74" i="268"/>
  <c r="AF78" i="268"/>
  <c r="AJ78" i="268" s="1"/>
  <c r="AI78" i="268"/>
  <c r="AF82" i="268"/>
  <c r="AJ82" i="268" s="1"/>
  <c r="AI82" i="268"/>
  <c r="AF86" i="268"/>
  <c r="AJ86" i="268" s="1"/>
  <c r="AI86" i="268"/>
  <c r="AF71" i="268"/>
  <c r="AJ71" i="268" s="1"/>
  <c r="AI71" i="268"/>
  <c r="AF75" i="268"/>
  <c r="AJ75" i="268" s="1"/>
  <c r="AI75" i="268"/>
  <c r="AF79" i="268"/>
  <c r="AJ79" i="268" s="1"/>
  <c r="AI79" i="268"/>
  <c r="AF83" i="268"/>
  <c r="AJ83" i="268" s="1"/>
  <c r="AI83" i="268"/>
  <c r="AF87" i="268"/>
  <c r="AJ87" i="268" s="1"/>
  <c r="AI87" i="268"/>
  <c r="AI25" i="267"/>
  <c r="AI41" i="267"/>
  <c r="AF52" i="267"/>
  <c r="AJ52" i="267" s="1"/>
  <c r="AI52" i="267"/>
  <c r="AF56" i="267"/>
  <c r="AJ56" i="267" s="1"/>
  <c r="AI56" i="267"/>
  <c r="AF60" i="267"/>
  <c r="AJ60" i="267" s="1"/>
  <c r="AI60" i="267"/>
  <c r="AF64" i="267"/>
  <c r="AJ64" i="267" s="1"/>
  <c r="AI64" i="267"/>
  <c r="AF68" i="267"/>
  <c r="AJ68" i="267" s="1"/>
  <c r="AI68" i="267"/>
  <c r="AF13" i="267"/>
  <c r="AJ13" i="267" s="1"/>
  <c r="AI13" i="267"/>
  <c r="AF49" i="267"/>
  <c r="AJ49" i="267" s="1"/>
  <c r="AI49" i="267"/>
  <c r="AF53" i="267"/>
  <c r="AJ53" i="267" s="1"/>
  <c r="AI53" i="267"/>
  <c r="AF57" i="267"/>
  <c r="AJ57" i="267" s="1"/>
  <c r="AI57" i="267"/>
  <c r="AF61" i="267"/>
  <c r="AJ61" i="267" s="1"/>
  <c r="AI61" i="267"/>
  <c r="AF65" i="267"/>
  <c r="AJ65" i="267" s="1"/>
  <c r="AI65" i="267"/>
  <c r="AF50" i="267"/>
  <c r="AJ50" i="267" s="1"/>
  <c r="AI50" i="267"/>
  <c r="AF54" i="267"/>
  <c r="AJ54" i="267" s="1"/>
  <c r="AI54" i="267"/>
  <c r="AF58" i="267"/>
  <c r="AJ58" i="267" s="1"/>
  <c r="AI58" i="267"/>
  <c r="AF62" i="267"/>
  <c r="AJ62" i="267" s="1"/>
  <c r="AI62" i="267"/>
  <c r="AF66" i="267"/>
  <c r="AJ66" i="267" s="1"/>
  <c r="AI66" i="267"/>
  <c r="AF21" i="267"/>
  <c r="AJ21" i="267" s="1"/>
  <c r="AI21" i="267"/>
  <c r="AF36" i="267"/>
  <c r="AJ36" i="267" s="1"/>
  <c r="AI36" i="267"/>
  <c r="AF51" i="267"/>
  <c r="AJ51" i="267" s="1"/>
  <c r="AI51" i="267"/>
  <c r="AF55" i="267"/>
  <c r="AJ55" i="267" s="1"/>
  <c r="AI55" i="267"/>
  <c r="AF59" i="267"/>
  <c r="AJ59" i="267" s="1"/>
  <c r="AI59" i="267"/>
  <c r="AF63" i="267"/>
  <c r="AJ63" i="267" s="1"/>
  <c r="AI63" i="267"/>
  <c r="AF67" i="267"/>
  <c r="AJ67" i="267" s="1"/>
  <c r="AI67" i="267"/>
  <c r="AF9" i="266"/>
  <c r="AJ9" i="266" s="1"/>
  <c r="AI9" i="266"/>
  <c r="AF17" i="266"/>
  <c r="AJ17" i="266" s="1"/>
  <c r="AI17" i="266"/>
  <c r="AF26" i="266"/>
  <c r="AJ26" i="266" s="1"/>
  <c r="AI26" i="266"/>
  <c r="AF30" i="266"/>
  <c r="AJ30" i="266" s="1"/>
  <c r="AF34" i="266"/>
  <c r="AJ34" i="266" s="1"/>
  <c r="AI34" i="266"/>
  <c r="AF38" i="266"/>
  <c r="AJ38" i="266" s="1"/>
  <c r="AF42" i="266"/>
  <c r="AJ42" i="266" s="1"/>
  <c r="AI42" i="266"/>
  <c r="AF46" i="266"/>
  <c r="AJ46" i="266" s="1"/>
  <c r="AI46" i="266"/>
  <c r="AF50" i="266"/>
  <c r="AJ50" i="266" s="1"/>
  <c r="AI50" i="266"/>
  <c r="AF54" i="266"/>
  <c r="AJ54" i="266" s="1"/>
  <c r="AI54" i="266"/>
  <c r="AF55" i="266"/>
  <c r="AJ55" i="266" s="1"/>
  <c r="AI55" i="266"/>
  <c r="AF56" i="266"/>
  <c r="AJ56" i="266" s="1"/>
  <c r="AI56" i="266"/>
  <c r="AF18" i="266"/>
  <c r="AJ18" i="266" s="1"/>
  <c r="AI18" i="266"/>
  <c r="AF22" i="266"/>
  <c r="AJ22" i="266" s="1"/>
  <c r="AI22" i="266"/>
  <c r="AF31" i="266"/>
  <c r="AJ31" i="266" s="1"/>
  <c r="AI31" i="266"/>
  <c r="AF35" i="266"/>
  <c r="AF39" i="266"/>
  <c r="AJ39" i="266" s="1"/>
  <c r="AI39" i="266"/>
  <c r="AF43" i="266"/>
  <c r="AJ43" i="266" s="1"/>
  <c r="AI43" i="266"/>
  <c r="AF47" i="266"/>
  <c r="AJ47" i="266" s="1"/>
  <c r="AI47" i="266"/>
  <c r="AF51" i="266"/>
  <c r="AJ51" i="266" s="1"/>
  <c r="AI51" i="266"/>
  <c r="AF15" i="266"/>
  <c r="AI15" i="266"/>
  <c r="AF19" i="266"/>
  <c r="AJ19" i="266" s="1"/>
  <c r="AI19" i="266"/>
  <c r="AF28" i="266"/>
  <c r="AJ28" i="266" s="1"/>
  <c r="AI28" i="266"/>
  <c r="AF32" i="266"/>
  <c r="AJ32" i="266" s="1"/>
  <c r="AI32" i="266"/>
  <c r="AF36" i="266"/>
  <c r="AJ36" i="266" s="1"/>
  <c r="AI36" i="266"/>
  <c r="AF44" i="266"/>
  <c r="AJ44" i="266" s="1"/>
  <c r="AF48" i="266"/>
  <c r="AJ48" i="266" s="1"/>
  <c r="AI48" i="266"/>
  <c r="AF52" i="266"/>
  <c r="AJ52" i="266" s="1"/>
  <c r="AI52" i="266"/>
  <c r="AI24" i="266"/>
  <c r="AF16" i="266"/>
  <c r="AJ16" i="266" s="1"/>
  <c r="AI16" i="266"/>
  <c r="AF20" i="266"/>
  <c r="AJ20" i="266" s="1"/>
  <c r="AI20" i="266"/>
  <c r="AF25" i="266"/>
  <c r="AJ25" i="266" s="1"/>
  <c r="AI25" i="266"/>
  <c r="AF29" i="266"/>
  <c r="AJ29" i="266" s="1"/>
  <c r="AI29" i="266"/>
  <c r="AF33" i="266"/>
  <c r="AJ33" i="266" s="1"/>
  <c r="AI33" i="266"/>
  <c r="AF37" i="266"/>
  <c r="AJ37" i="266" s="1"/>
  <c r="AI37" i="266"/>
  <c r="AF41" i="266"/>
  <c r="AJ41" i="266" s="1"/>
  <c r="AI41" i="266"/>
  <c r="AF45" i="266"/>
  <c r="AJ45" i="266" s="1"/>
  <c r="AI45" i="266"/>
  <c r="AF49" i="266"/>
  <c r="AJ49" i="266" s="1"/>
  <c r="AI49" i="266"/>
  <c r="AF53" i="266"/>
  <c r="AJ53" i="266" s="1"/>
  <c r="AI53" i="266"/>
  <c r="AF13" i="265"/>
  <c r="AJ13" i="265" s="1"/>
  <c r="AI13" i="265"/>
  <c r="AF17" i="265"/>
  <c r="AJ17" i="265" s="1"/>
  <c r="AI17" i="265"/>
  <c r="AF26" i="265"/>
  <c r="AJ26" i="265" s="1"/>
  <c r="AI26" i="265"/>
  <c r="AI33" i="265"/>
  <c r="AF33" i="265"/>
  <c r="AJ33" i="265" s="1"/>
  <c r="AF34" i="265"/>
  <c r="AJ34" i="265" s="1"/>
  <c r="AI34" i="265"/>
  <c r="AF42" i="265"/>
  <c r="AJ42" i="265" s="1"/>
  <c r="AI42" i="265"/>
  <c r="AF46" i="265"/>
  <c r="AJ46" i="265" s="1"/>
  <c r="AI46" i="265"/>
  <c r="AF50" i="265"/>
  <c r="AJ50" i="265" s="1"/>
  <c r="AI50" i="265"/>
  <c r="AF54" i="265"/>
  <c r="AJ54" i="265" s="1"/>
  <c r="AI54" i="265"/>
  <c r="AF58" i="265"/>
  <c r="AJ58" i="265" s="1"/>
  <c r="AI58" i="265"/>
  <c r="AF62" i="265"/>
  <c r="AJ62" i="265" s="1"/>
  <c r="AI62" i="265"/>
  <c r="AF66" i="265"/>
  <c r="AJ66" i="265" s="1"/>
  <c r="AI66" i="265"/>
  <c r="AF14" i="265"/>
  <c r="AJ14" i="265" s="1"/>
  <c r="AI14" i="265"/>
  <c r="AF18" i="265"/>
  <c r="AJ18" i="265" s="1"/>
  <c r="AI18" i="265"/>
  <c r="AF22" i="265"/>
  <c r="AJ22" i="265" s="1"/>
  <c r="AI22" i="265"/>
  <c r="AF27" i="265"/>
  <c r="AJ27" i="265" s="1"/>
  <c r="AI27" i="265"/>
  <c r="AF39" i="265"/>
  <c r="AJ39" i="265" s="1"/>
  <c r="AI39" i="265"/>
  <c r="AF43" i="265"/>
  <c r="AJ43" i="265" s="1"/>
  <c r="AI43" i="265"/>
  <c r="AF47" i="265"/>
  <c r="AJ47" i="265" s="1"/>
  <c r="AI47" i="265"/>
  <c r="AF51" i="265"/>
  <c r="AJ51" i="265" s="1"/>
  <c r="AI51" i="265"/>
  <c r="AF55" i="265"/>
  <c r="AJ55" i="265" s="1"/>
  <c r="AI55" i="265"/>
  <c r="AF59" i="265"/>
  <c r="AJ59" i="265" s="1"/>
  <c r="AI59" i="265"/>
  <c r="AF63" i="265"/>
  <c r="AJ63" i="265" s="1"/>
  <c r="AI63" i="265"/>
  <c r="AF67" i="265"/>
  <c r="AJ67" i="265" s="1"/>
  <c r="AI67" i="265"/>
  <c r="AF11" i="265"/>
  <c r="AJ11" i="265" s="1"/>
  <c r="AI11" i="265"/>
  <c r="AF15" i="265"/>
  <c r="AJ15" i="265" s="1"/>
  <c r="AI15" i="265"/>
  <c r="AF19" i="265"/>
  <c r="AJ19" i="265" s="1"/>
  <c r="AI19" i="265"/>
  <c r="AF24" i="265"/>
  <c r="AJ24" i="265" s="1"/>
  <c r="AI24" i="265"/>
  <c r="AF28" i="265"/>
  <c r="AJ28" i="265" s="1"/>
  <c r="AI28" i="265"/>
  <c r="AF29" i="265"/>
  <c r="AJ29" i="265" s="1"/>
  <c r="AI29" i="265"/>
  <c r="AF30" i="265"/>
  <c r="AJ30" i="265" s="1"/>
  <c r="AI30" i="265"/>
  <c r="AI31" i="265"/>
  <c r="AF31" i="265"/>
  <c r="AJ31" i="265" s="1"/>
  <c r="AF35" i="265"/>
  <c r="AJ35" i="265" s="1"/>
  <c r="AI35" i="265"/>
  <c r="AF36" i="265"/>
  <c r="AJ36" i="265" s="1"/>
  <c r="AI36" i="265"/>
  <c r="AF40" i="265"/>
  <c r="AJ40" i="265" s="1"/>
  <c r="AI40" i="265"/>
  <c r="AF44" i="265"/>
  <c r="AJ44" i="265" s="1"/>
  <c r="AI44" i="265"/>
  <c r="AF48" i="265"/>
  <c r="AJ48" i="265" s="1"/>
  <c r="AI48" i="265"/>
  <c r="AF52" i="265"/>
  <c r="AJ52" i="265" s="1"/>
  <c r="AI52" i="265"/>
  <c r="AF56" i="265"/>
  <c r="AJ56" i="265" s="1"/>
  <c r="AI56" i="265"/>
  <c r="AF60" i="265"/>
  <c r="AJ60" i="265" s="1"/>
  <c r="AI60" i="265"/>
  <c r="AF64" i="265"/>
  <c r="AJ64" i="265" s="1"/>
  <c r="AI64" i="265"/>
  <c r="AF21" i="265"/>
  <c r="AJ21" i="265" s="1"/>
  <c r="AI21" i="265"/>
  <c r="AF9" i="265"/>
  <c r="AJ9" i="265" s="1"/>
  <c r="AF12" i="265"/>
  <c r="AJ12" i="265" s="1"/>
  <c r="AI12" i="265"/>
  <c r="AF16" i="265"/>
  <c r="AJ16" i="265" s="1"/>
  <c r="AI16" i="265"/>
  <c r="AF20" i="265"/>
  <c r="AJ20" i="265" s="1"/>
  <c r="AI20" i="265"/>
  <c r="AI25" i="265"/>
  <c r="AF32" i="265"/>
  <c r="AJ32" i="265" s="1"/>
  <c r="AI32" i="265"/>
  <c r="AF37" i="265"/>
  <c r="AJ37" i="265" s="1"/>
  <c r="AI37" i="265"/>
  <c r="AF38" i="265"/>
  <c r="AJ38" i="265" s="1"/>
  <c r="AI38" i="265"/>
  <c r="AF41" i="265"/>
  <c r="AJ41" i="265" s="1"/>
  <c r="AI41" i="265"/>
  <c r="AF45" i="265"/>
  <c r="AJ45" i="265" s="1"/>
  <c r="AI45" i="265"/>
  <c r="AF49" i="265"/>
  <c r="AJ49" i="265" s="1"/>
  <c r="AI49" i="265"/>
  <c r="AF53" i="265"/>
  <c r="AJ53" i="265" s="1"/>
  <c r="AI53" i="265"/>
  <c r="AF57" i="265"/>
  <c r="AJ57" i="265" s="1"/>
  <c r="AI57" i="265"/>
  <c r="AF61" i="265"/>
  <c r="AJ61" i="265" s="1"/>
  <c r="AI61" i="265"/>
  <c r="AF65" i="265"/>
  <c r="AJ65" i="265" s="1"/>
  <c r="AI65" i="265"/>
  <c r="AI10" i="265"/>
  <c r="AF70" i="265"/>
  <c r="AJ70" i="265" s="1"/>
  <c r="AI70" i="265"/>
  <c r="AF74" i="265"/>
  <c r="AJ74" i="265" s="1"/>
  <c r="AI74" i="265"/>
  <c r="AF78" i="265"/>
  <c r="AJ78" i="265" s="1"/>
  <c r="AI78" i="265"/>
  <c r="AF82" i="265"/>
  <c r="AJ82" i="265" s="1"/>
  <c r="AI82" i="265"/>
  <c r="AF86" i="265"/>
  <c r="AJ86" i="265" s="1"/>
  <c r="AI86" i="265"/>
  <c r="AF71" i="265"/>
  <c r="AJ71" i="265" s="1"/>
  <c r="AI71" i="265"/>
  <c r="AF75" i="265"/>
  <c r="AJ75" i="265" s="1"/>
  <c r="AI75" i="265"/>
  <c r="AF79" i="265"/>
  <c r="AJ79" i="265" s="1"/>
  <c r="AI79" i="265"/>
  <c r="AF83" i="265"/>
  <c r="AJ83" i="265" s="1"/>
  <c r="AI83" i="265"/>
  <c r="AF68" i="265"/>
  <c r="AJ68" i="265" s="1"/>
  <c r="AI68" i="265"/>
  <c r="AF72" i="265"/>
  <c r="AJ72" i="265" s="1"/>
  <c r="AI72" i="265"/>
  <c r="AF76" i="265"/>
  <c r="AJ76" i="265" s="1"/>
  <c r="AI76" i="265"/>
  <c r="AF80" i="265"/>
  <c r="AJ80" i="265" s="1"/>
  <c r="AI80" i="265"/>
  <c r="AF84" i="265"/>
  <c r="AJ84" i="265" s="1"/>
  <c r="AI84" i="265"/>
  <c r="AF69" i="265"/>
  <c r="AJ69" i="265" s="1"/>
  <c r="AI69" i="265"/>
  <c r="AF73" i="265"/>
  <c r="AJ73" i="265" s="1"/>
  <c r="AI73" i="265"/>
  <c r="AF77" i="265"/>
  <c r="AJ77" i="265" s="1"/>
  <c r="AI77" i="265"/>
  <c r="AF81" i="265"/>
  <c r="AJ81" i="265" s="1"/>
  <c r="AI81" i="265"/>
  <c r="AF85" i="265"/>
  <c r="AJ85" i="265" s="1"/>
  <c r="AI85" i="265"/>
  <c r="AF15" i="264"/>
  <c r="AJ15" i="264" s="1"/>
  <c r="AF25" i="264"/>
  <c r="AJ25" i="264" s="1"/>
  <c r="AI25" i="264"/>
  <c r="AF29" i="264"/>
  <c r="AJ29" i="264" s="1"/>
  <c r="AI29" i="264"/>
  <c r="AF33" i="264"/>
  <c r="AJ33" i="264" s="1"/>
  <c r="AI33" i="264"/>
  <c r="AF37" i="264"/>
  <c r="AJ37" i="264" s="1"/>
  <c r="AI37" i="264"/>
  <c r="AF41" i="264"/>
  <c r="AJ41" i="264" s="1"/>
  <c r="AI41" i="264"/>
  <c r="AF42" i="264"/>
  <c r="AJ42" i="264" s="1"/>
  <c r="AI42" i="264"/>
  <c r="AF18" i="264"/>
  <c r="AJ18" i="264" s="1"/>
  <c r="AI18" i="264"/>
  <c r="AF26" i="264"/>
  <c r="AJ26" i="264" s="1"/>
  <c r="AI26" i="264"/>
  <c r="AF30" i="264"/>
  <c r="AJ30" i="264" s="1"/>
  <c r="AI30" i="264"/>
  <c r="AF34" i="264"/>
  <c r="AJ34" i="264" s="1"/>
  <c r="AI34" i="264"/>
  <c r="AF38" i="264"/>
  <c r="AJ38" i="264" s="1"/>
  <c r="AI38" i="264"/>
  <c r="AF23" i="264"/>
  <c r="AJ23" i="264" s="1"/>
  <c r="AI23" i="264"/>
  <c r="AF27" i="264"/>
  <c r="AJ27" i="264" s="1"/>
  <c r="AI27" i="264"/>
  <c r="AF31" i="264"/>
  <c r="AJ31" i="264" s="1"/>
  <c r="AI31" i="264"/>
  <c r="AF35" i="264"/>
  <c r="AJ35" i="264" s="1"/>
  <c r="AI35" i="264"/>
  <c r="AF39" i="264"/>
  <c r="AJ39" i="264" s="1"/>
  <c r="AI39" i="264"/>
  <c r="AF24" i="264"/>
  <c r="AJ24" i="264" s="1"/>
  <c r="AI24" i="264"/>
  <c r="AF28" i="264"/>
  <c r="AJ28" i="264" s="1"/>
  <c r="AI28" i="264"/>
  <c r="AF32" i="264"/>
  <c r="AJ32" i="264" s="1"/>
  <c r="AI32" i="264"/>
  <c r="AF36" i="264"/>
  <c r="AJ36" i="264" s="1"/>
  <c r="AI36" i="264"/>
  <c r="AF40" i="264"/>
  <c r="AJ40" i="264" s="1"/>
  <c r="AI40" i="264"/>
  <c r="AF12" i="263"/>
  <c r="AJ12" i="263" s="1"/>
  <c r="AI12" i="263"/>
  <c r="AF13" i="263"/>
  <c r="AJ13" i="263" s="1"/>
  <c r="AI13" i="263"/>
  <c r="AF20" i="263"/>
  <c r="AJ20" i="263" s="1"/>
  <c r="AI20" i="263"/>
  <c r="AF21" i="263"/>
  <c r="AJ21" i="263" s="1"/>
  <c r="AI21" i="263"/>
  <c r="AF35" i="263"/>
  <c r="AJ35" i="263" s="1"/>
  <c r="AI35" i="263"/>
  <c r="AF40" i="263"/>
  <c r="AJ40" i="263" s="1"/>
  <c r="AI40" i="263"/>
  <c r="AF44" i="263"/>
  <c r="AJ44" i="263" s="1"/>
  <c r="AI44" i="263"/>
  <c r="AF48" i="263"/>
  <c r="AJ48" i="263" s="1"/>
  <c r="AI48" i="263"/>
  <c r="AF52" i="263"/>
  <c r="AJ52" i="263" s="1"/>
  <c r="AI52" i="263"/>
  <c r="AF56" i="263"/>
  <c r="AJ56" i="263" s="1"/>
  <c r="AI56" i="263"/>
  <c r="AF60" i="263"/>
  <c r="AJ60" i="263" s="1"/>
  <c r="AI60" i="263"/>
  <c r="AF64" i="263"/>
  <c r="AJ64" i="263" s="1"/>
  <c r="AI64" i="263"/>
  <c r="AF68" i="263"/>
  <c r="AJ68" i="263" s="1"/>
  <c r="AI68" i="263"/>
  <c r="AF72" i="263"/>
  <c r="AJ72" i="263" s="1"/>
  <c r="AI72" i="263"/>
  <c r="AF76" i="263"/>
  <c r="AJ76" i="263" s="1"/>
  <c r="AI76" i="263"/>
  <c r="AF80" i="263"/>
  <c r="AJ80" i="263" s="1"/>
  <c r="AI80" i="263"/>
  <c r="AF84" i="263"/>
  <c r="AJ84" i="263" s="1"/>
  <c r="AI84" i="263"/>
  <c r="AF88" i="263"/>
  <c r="AJ88" i="263" s="1"/>
  <c r="AI88" i="263"/>
  <c r="AF14" i="263"/>
  <c r="AJ14" i="263" s="1"/>
  <c r="AI14" i="263"/>
  <c r="AF15" i="263"/>
  <c r="AJ15" i="263" s="1"/>
  <c r="AI15" i="263"/>
  <c r="AF22" i="263"/>
  <c r="AJ22" i="263" s="1"/>
  <c r="AI22" i="263"/>
  <c r="AF23" i="263"/>
  <c r="AJ23" i="263" s="1"/>
  <c r="AI23" i="263"/>
  <c r="AF24" i="263"/>
  <c r="AJ24" i="263" s="1"/>
  <c r="AI24" i="263"/>
  <c r="AF25" i="263"/>
  <c r="AJ25" i="263" s="1"/>
  <c r="AI25" i="263"/>
  <c r="AF26" i="263"/>
  <c r="AJ26" i="263" s="1"/>
  <c r="AI26" i="263"/>
  <c r="AF27" i="263"/>
  <c r="AJ27" i="263" s="1"/>
  <c r="AI27" i="263"/>
  <c r="AF28" i="263"/>
  <c r="AJ28" i="263" s="1"/>
  <c r="AI28" i="263"/>
  <c r="AF29" i="263"/>
  <c r="AJ29" i="263" s="1"/>
  <c r="AI29" i="263"/>
  <c r="AF30" i="263"/>
  <c r="AJ30" i="263" s="1"/>
  <c r="AI30" i="263"/>
  <c r="AF31" i="263"/>
  <c r="AJ31" i="263" s="1"/>
  <c r="AI31" i="263"/>
  <c r="AF32" i="263"/>
  <c r="AJ32" i="263" s="1"/>
  <c r="AI32" i="263"/>
  <c r="AF33" i="263"/>
  <c r="AJ33" i="263" s="1"/>
  <c r="AI33" i="263"/>
  <c r="AI36" i="263"/>
  <c r="AF36" i="263"/>
  <c r="AJ36" i="263" s="1"/>
  <c r="AF37" i="263"/>
  <c r="AJ37" i="263" s="1"/>
  <c r="AI37" i="263"/>
  <c r="AF41" i="263"/>
  <c r="AJ41" i="263" s="1"/>
  <c r="AI41" i="263"/>
  <c r="AF45" i="263"/>
  <c r="AJ45" i="263" s="1"/>
  <c r="AI45" i="263"/>
  <c r="AF49" i="263"/>
  <c r="AJ49" i="263" s="1"/>
  <c r="AI49" i="263"/>
  <c r="AF53" i="263"/>
  <c r="AJ53" i="263" s="1"/>
  <c r="AI53" i="263"/>
  <c r="AF57" i="263"/>
  <c r="AJ57" i="263" s="1"/>
  <c r="AI57" i="263"/>
  <c r="AF61" i="263"/>
  <c r="AJ61" i="263" s="1"/>
  <c r="AI61" i="263"/>
  <c r="AF65" i="263"/>
  <c r="AJ65" i="263" s="1"/>
  <c r="AI65" i="263"/>
  <c r="AF16" i="263"/>
  <c r="AJ16" i="263" s="1"/>
  <c r="AI16" i="263"/>
  <c r="AF17" i="263"/>
  <c r="AJ17" i="263" s="1"/>
  <c r="AI17" i="263"/>
  <c r="AF42" i="263"/>
  <c r="AJ42" i="263" s="1"/>
  <c r="AI42" i="263"/>
  <c r="AF46" i="263"/>
  <c r="AJ46" i="263" s="1"/>
  <c r="AI46" i="263"/>
  <c r="AF50" i="263"/>
  <c r="AJ50" i="263" s="1"/>
  <c r="AI50" i="263"/>
  <c r="AF54" i="263"/>
  <c r="AJ54" i="263" s="1"/>
  <c r="AI54" i="263"/>
  <c r="AF58" i="263"/>
  <c r="AJ58" i="263" s="1"/>
  <c r="AI58" i="263"/>
  <c r="AF62" i="263"/>
  <c r="AJ62" i="263" s="1"/>
  <c r="AI62" i="263"/>
  <c r="AF66" i="263"/>
  <c r="AJ66" i="263" s="1"/>
  <c r="AI66" i="263"/>
  <c r="AF70" i="263"/>
  <c r="AJ70" i="263" s="1"/>
  <c r="AI70" i="263"/>
  <c r="AF74" i="263"/>
  <c r="AJ74" i="263" s="1"/>
  <c r="AI74" i="263"/>
  <c r="AF78" i="263"/>
  <c r="AJ78" i="263" s="1"/>
  <c r="AI78" i="263"/>
  <c r="AF82" i="263"/>
  <c r="AJ82" i="263" s="1"/>
  <c r="AI82" i="263"/>
  <c r="AF86" i="263"/>
  <c r="AJ86" i="263" s="1"/>
  <c r="AI86" i="263"/>
  <c r="AF11" i="263"/>
  <c r="AJ11" i="263" s="1"/>
  <c r="AI11" i="263"/>
  <c r="AF18" i="263"/>
  <c r="AJ18" i="263" s="1"/>
  <c r="AI18" i="263"/>
  <c r="AF19" i="263"/>
  <c r="AJ19" i="263" s="1"/>
  <c r="AI19" i="263"/>
  <c r="AI34" i="263"/>
  <c r="AF34" i="263"/>
  <c r="AJ34" i="263" s="1"/>
  <c r="AF38" i="263"/>
  <c r="AJ38" i="263" s="1"/>
  <c r="AI38" i="263"/>
  <c r="AF39" i="263"/>
  <c r="AJ39" i="263" s="1"/>
  <c r="AI39" i="263"/>
  <c r="AF43" i="263"/>
  <c r="AJ43" i="263" s="1"/>
  <c r="AI43" i="263"/>
  <c r="AF47" i="263"/>
  <c r="AJ47" i="263" s="1"/>
  <c r="AI47" i="263"/>
  <c r="AF51" i="263"/>
  <c r="AJ51" i="263" s="1"/>
  <c r="AI51" i="263"/>
  <c r="AF55" i="263"/>
  <c r="AJ55" i="263" s="1"/>
  <c r="AI55" i="263"/>
  <c r="AF59" i="263"/>
  <c r="AJ59" i="263" s="1"/>
  <c r="AI59" i="263"/>
  <c r="AF63" i="263"/>
  <c r="AJ63" i="263" s="1"/>
  <c r="AI63" i="263"/>
  <c r="AF67" i="263"/>
  <c r="AJ67" i="263" s="1"/>
  <c r="AI67" i="263"/>
  <c r="AF69" i="263"/>
  <c r="AJ69" i="263" s="1"/>
  <c r="AI69" i="263"/>
  <c r="AF71" i="263"/>
  <c r="AJ71" i="263" s="1"/>
  <c r="AI71" i="263"/>
  <c r="AF73" i="263"/>
  <c r="AJ73" i="263" s="1"/>
  <c r="AI73" i="263"/>
  <c r="AF75" i="263"/>
  <c r="AJ75" i="263" s="1"/>
  <c r="AI75" i="263"/>
  <c r="AF77" i="263"/>
  <c r="AJ77" i="263" s="1"/>
  <c r="AI77" i="263"/>
  <c r="AF79" i="263"/>
  <c r="AJ79" i="263" s="1"/>
  <c r="AI79" i="263"/>
  <c r="AF81" i="263"/>
  <c r="AJ81" i="263" s="1"/>
  <c r="AI81" i="263"/>
  <c r="AF83" i="263"/>
  <c r="AJ83" i="263" s="1"/>
  <c r="AI83" i="263"/>
  <c r="AF85" i="263"/>
  <c r="AJ85" i="263" s="1"/>
  <c r="AI85" i="263"/>
  <c r="AF87" i="263"/>
  <c r="AJ87" i="263" s="1"/>
  <c r="AI87" i="263"/>
  <c r="AF12" i="260"/>
  <c r="AJ12" i="260" s="1"/>
  <c r="AI12" i="260"/>
  <c r="AF16" i="260"/>
  <c r="AJ16" i="260" s="1"/>
  <c r="AI16" i="260"/>
  <c r="AF20" i="260"/>
  <c r="AF21" i="260"/>
  <c r="AJ21" i="260" s="1"/>
  <c r="AI21" i="260"/>
  <c r="AF22" i="260"/>
  <c r="AJ22" i="260" s="1"/>
  <c r="AI22" i="260"/>
  <c r="AF33" i="260"/>
  <c r="AI33" i="260"/>
  <c r="AF37" i="260"/>
  <c r="AJ37" i="260" s="1"/>
  <c r="AI37" i="260"/>
  <c r="AF41" i="260"/>
  <c r="AJ41" i="260" s="1"/>
  <c r="AI41" i="260"/>
  <c r="AF45" i="260"/>
  <c r="AJ45" i="260" s="1"/>
  <c r="AI45" i="260"/>
  <c r="AF49" i="260"/>
  <c r="AJ49" i="260" s="1"/>
  <c r="AI49" i="260"/>
  <c r="AF53" i="260"/>
  <c r="AJ53" i="260" s="1"/>
  <c r="AI53" i="260"/>
  <c r="AF57" i="260"/>
  <c r="AJ57" i="260" s="1"/>
  <c r="AI57" i="260"/>
  <c r="AF61" i="260"/>
  <c r="AJ61" i="260" s="1"/>
  <c r="AI61" i="260"/>
  <c r="AI9" i="260"/>
  <c r="AF13" i="260"/>
  <c r="AJ13" i="260" s="1"/>
  <c r="AI13" i="260"/>
  <c r="AI17" i="260"/>
  <c r="AF34" i="260"/>
  <c r="AJ34" i="260" s="1"/>
  <c r="AI34" i="260"/>
  <c r="AF38" i="260"/>
  <c r="AJ38" i="260" s="1"/>
  <c r="AI38" i="260"/>
  <c r="AF42" i="260"/>
  <c r="AJ42" i="260" s="1"/>
  <c r="AI42" i="260"/>
  <c r="AF46" i="260"/>
  <c r="AJ46" i="260" s="1"/>
  <c r="AI46" i="260"/>
  <c r="AF50" i="260"/>
  <c r="AJ50" i="260" s="1"/>
  <c r="AI50" i="260"/>
  <c r="AF54" i="260"/>
  <c r="AJ54" i="260" s="1"/>
  <c r="AI54" i="260"/>
  <c r="AF58" i="260"/>
  <c r="AJ58" i="260" s="1"/>
  <c r="AI58" i="260"/>
  <c r="AF62" i="260"/>
  <c r="AJ62" i="260" s="1"/>
  <c r="AI62" i="260"/>
  <c r="AF10" i="260"/>
  <c r="AJ10" i="260" s="1"/>
  <c r="AI10" i="260"/>
  <c r="AF14" i="260"/>
  <c r="AJ14" i="260" s="1"/>
  <c r="AI14" i="260"/>
  <c r="AF18" i="260"/>
  <c r="AJ18" i="260" s="1"/>
  <c r="AI18" i="260"/>
  <c r="AF23" i="260"/>
  <c r="AJ23" i="260" s="1"/>
  <c r="AI23" i="260"/>
  <c r="AF24" i="260"/>
  <c r="AJ24" i="260" s="1"/>
  <c r="AI24" i="260"/>
  <c r="AF25" i="260"/>
  <c r="AJ25" i="260" s="1"/>
  <c r="AI25" i="260"/>
  <c r="AF26" i="260"/>
  <c r="AJ26" i="260" s="1"/>
  <c r="AI26" i="260"/>
  <c r="AF27" i="260"/>
  <c r="AJ27" i="260" s="1"/>
  <c r="AI27" i="260"/>
  <c r="AF31" i="260"/>
  <c r="AJ31" i="260" s="1"/>
  <c r="AI31" i="260"/>
  <c r="AF35" i="260"/>
  <c r="AJ35" i="260" s="1"/>
  <c r="AI35" i="260"/>
  <c r="AF39" i="260"/>
  <c r="AJ39" i="260" s="1"/>
  <c r="AI39" i="260"/>
  <c r="AF43" i="260"/>
  <c r="AJ43" i="260" s="1"/>
  <c r="AI43" i="260"/>
  <c r="AF47" i="260"/>
  <c r="AJ47" i="260" s="1"/>
  <c r="AI47" i="260"/>
  <c r="AF51" i="260"/>
  <c r="AJ51" i="260" s="1"/>
  <c r="AI51" i="260"/>
  <c r="AF55" i="260"/>
  <c r="AJ55" i="260" s="1"/>
  <c r="AI55" i="260"/>
  <c r="AF59" i="260"/>
  <c r="AJ59" i="260" s="1"/>
  <c r="AI59" i="260"/>
  <c r="AF11" i="260"/>
  <c r="AJ11" i="260" s="1"/>
  <c r="AI11" i="260"/>
  <c r="AF15" i="260"/>
  <c r="AJ15" i="260" s="1"/>
  <c r="AI15" i="260"/>
  <c r="AF19" i="260"/>
  <c r="AJ19" i="260" s="1"/>
  <c r="AI19" i="260"/>
  <c r="AF29" i="260"/>
  <c r="AJ29" i="260" s="1"/>
  <c r="AI29" i="260"/>
  <c r="AF32" i="260"/>
  <c r="AJ32" i="260" s="1"/>
  <c r="AI32" i="260"/>
  <c r="AF36" i="260"/>
  <c r="AJ36" i="260" s="1"/>
  <c r="AI36" i="260"/>
  <c r="AF40" i="260"/>
  <c r="AJ40" i="260" s="1"/>
  <c r="AI40" i="260"/>
  <c r="AF44" i="260"/>
  <c r="AJ44" i="260" s="1"/>
  <c r="AI44" i="260"/>
  <c r="AF48" i="260"/>
  <c r="AJ48" i="260" s="1"/>
  <c r="AI48" i="260"/>
  <c r="AF52" i="260"/>
  <c r="AJ52" i="260" s="1"/>
  <c r="AI52" i="260"/>
  <c r="AF56" i="260"/>
  <c r="AJ56" i="260" s="1"/>
  <c r="AI56" i="260"/>
  <c r="AF60" i="260"/>
  <c r="AJ60" i="260" s="1"/>
  <c r="AI60" i="260"/>
  <c r="AF65" i="260"/>
  <c r="AJ65" i="260" s="1"/>
  <c r="AI65" i="260"/>
  <c r="AF69" i="260"/>
  <c r="AJ69" i="260" s="1"/>
  <c r="AI69" i="260"/>
  <c r="AF73" i="260"/>
  <c r="AJ73" i="260" s="1"/>
  <c r="AI73" i="260"/>
  <c r="AF77" i="260"/>
  <c r="AJ77" i="260" s="1"/>
  <c r="AI77" i="260"/>
  <c r="AF81" i="260"/>
  <c r="AJ81" i="260" s="1"/>
  <c r="AI81" i="260"/>
  <c r="AF66" i="260"/>
  <c r="AJ66" i="260" s="1"/>
  <c r="AI66" i="260"/>
  <c r="AF70" i="260"/>
  <c r="AJ70" i="260" s="1"/>
  <c r="AI70" i="260"/>
  <c r="AF74" i="260"/>
  <c r="AJ74" i="260" s="1"/>
  <c r="AI74" i="260"/>
  <c r="AF78" i="260"/>
  <c r="AJ78" i="260" s="1"/>
  <c r="AI78" i="260"/>
  <c r="AF63" i="260"/>
  <c r="AJ63" i="260" s="1"/>
  <c r="AI63" i="260"/>
  <c r="AF67" i="260"/>
  <c r="AJ67" i="260" s="1"/>
  <c r="AI67" i="260"/>
  <c r="AF71" i="260"/>
  <c r="AJ71" i="260" s="1"/>
  <c r="AI71" i="260"/>
  <c r="AF75" i="260"/>
  <c r="AJ75" i="260" s="1"/>
  <c r="AI75" i="260"/>
  <c r="AF79" i="260"/>
  <c r="AJ79" i="260" s="1"/>
  <c r="AI79" i="260"/>
  <c r="AF64" i="260"/>
  <c r="AJ64" i="260" s="1"/>
  <c r="AI64" i="260"/>
  <c r="AF68" i="260"/>
  <c r="AJ68" i="260" s="1"/>
  <c r="AI68" i="260"/>
  <c r="AF72" i="260"/>
  <c r="AJ72" i="260" s="1"/>
  <c r="AI72" i="260"/>
  <c r="AF76" i="260"/>
  <c r="AJ76" i="260" s="1"/>
  <c r="AI76" i="260"/>
  <c r="AF80" i="260"/>
  <c r="AJ80" i="260" s="1"/>
  <c r="AI80" i="260"/>
  <c r="AF14" i="259"/>
  <c r="AJ14" i="259" s="1"/>
  <c r="AI14" i="259"/>
  <c r="AF16" i="259"/>
  <c r="AJ16" i="259" s="1"/>
  <c r="AI16" i="259"/>
  <c r="AF20" i="259"/>
  <c r="AJ20" i="259" s="1"/>
  <c r="AI20" i="259"/>
  <c r="AF28" i="259"/>
  <c r="AJ28" i="259" s="1"/>
  <c r="AI28" i="259"/>
  <c r="AF17" i="259"/>
  <c r="AJ17" i="259" s="1"/>
  <c r="AI17" i="259"/>
  <c r="AF21" i="259"/>
  <c r="AJ21" i="259" s="1"/>
  <c r="AI21" i="259"/>
  <c r="AF29" i="259"/>
  <c r="AJ29" i="259" s="1"/>
  <c r="AI29" i="259"/>
  <c r="AF30" i="259"/>
  <c r="AJ30" i="259" s="1"/>
  <c r="AI30" i="259"/>
  <c r="AF36" i="259"/>
  <c r="AJ36" i="259" s="1"/>
  <c r="AI36" i="259"/>
  <c r="AF40" i="259"/>
  <c r="AJ40" i="259" s="1"/>
  <c r="AI40" i="259"/>
  <c r="AF44" i="259"/>
  <c r="AJ44" i="259" s="1"/>
  <c r="AI44" i="259"/>
  <c r="AF48" i="259"/>
  <c r="AJ48" i="259" s="1"/>
  <c r="AI48" i="259"/>
  <c r="AF52" i="259"/>
  <c r="AJ52" i="259" s="1"/>
  <c r="AI52" i="259"/>
  <c r="AF56" i="259"/>
  <c r="AJ56" i="259" s="1"/>
  <c r="AI56" i="259"/>
  <c r="AF60" i="259"/>
  <c r="AJ60" i="259" s="1"/>
  <c r="AI60" i="259"/>
  <c r="AF64" i="259"/>
  <c r="AJ64" i="259" s="1"/>
  <c r="AI64" i="259"/>
  <c r="AF68" i="259"/>
  <c r="AJ68" i="259" s="1"/>
  <c r="AI68" i="259"/>
  <c r="AF18" i="259"/>
  <c r="AJ18" i="259" s="1"/>
  <c r="AI18" i="259"/>
  <c r="AF24" i="259"/>
  <c r="AJ24" i="259" s="1"/>
  <c r="AI24" i="259"/>
  <c r="AF31" i="259"/>
  <c r="AJ31" i="259" s="1"/>
  <c r="AI31" i="259"/>
  <c r="AF32" i="259"/>
  <c r="AJ32" i="259" s="1"/>
  <c r="AI32" i="259"/>
  <c r="AF33" i="259"/>
  <c r="AJ33" i="259" s="1"/>
  <c r="AI33" i="259"/>
  <c r="AF37" i="259"/>
  <c r="AJ37" i="259" s="1"/>
  <c r="AI37" i="259"/>
  <c r="AF41" i="259"/>
  <c r="AJ41" i="259" s="1"/>
  <c r="AI41" i="259"/>
  <c r="AF45" i="259"/>
  <c r="AJ45" i="259" s="1"/>
  <c r="AI45" i="259"/>
  <c r="AF49" i="259"/>
  <c r="AJ49" i="259" s="1"/>
  <c r="AI49" i="259"/>
  <c r="AF53" i="259"/>
  <c r="AJ53" i="259" s="1"/>
  <c r="AI53" i="259"/>
  <c r="AF57" i="259"/>
  <c r="AJ57" i="259" s="1"/>
  <c r="AI57" i="259"/>
  <c r="AF61" i="259"/>
  <c r="AJ61" i="259" s="1"/>
  <c r="AI61" i="259"/>
  <c r="AF65" i="259"/>
  <c r="AJ65" i="259" s="1"/>
  <c r="AI65" i="259"/>
  <c r="AF15" i="259"/>
  <c r="AJ15" i="259" s="1"/>
  <c r="AI15" i="259"/>
  <c r="AF19" i="259"/>
  <c r="AJ19" i="259" s="1"/>
  <c r="AI19" i="259"/>
  <c r="AF22" i="259"/>
  <c r="AJ22" i="259" s="1"/>
  <c r="AI22" i="259"/>
  <c r="AF25" i="259"/>
  <c r="AJ25" i="259" s="1"/>
  <c r="AI25" i="259"/>
  <c r="AF26" i="259"/>
  <c r="AJ26" i="259" s="1"/>
  <c r="AI26" i="259"/>
  <c r="AF34" i="259"/>
  <c r="AJ34" i="259" s="1"/>
  <c r="AI34" i="259"/>
  <c r="AF38" i="259"/>
  <c r="AJ38" i="259" s="1"/>
  <c r="AI38" i="259"/>
  <c r="AF42" i="259"/>
  <c r="AJ42" i="259" s="1"/>
  <c r="AI42" i="259"/>
  <c r="AF46" i="259"/>
  <c r="AJ46" i="259" s="1"/>
  <c r="AI46" i="259"/>
  <c r="AF50" i="259"/>
  <c r="AJ50" i="259" s="1"/>
  <c r="AI50" i="259"/>
  <c r="AF54" i="259"/>
  <c r="AJ54" i="259" s="1"/>
  <c r="AI54" i="259"/>
  <c r="AF58" i="259"/>
  <c r="AJ58" i="259" s="1"/>
  <c r="AI58" i="259"/>
  <c r="AF62" i="259"/>
  <c r="AJ62" i="259" s="1"/>
  <c r="AI62" i="259"/>
  <c r="AF66" i="259"/>
  <c r="AJ66" i="259" s="1"/>
  <c r="AI66" i="259"/>
  <c r="AF23" i="259"/>
  <c r="AJ23" i="259" s="1"/>
  <c r="AI23" i="259"/>
  <c r="AF27" i="259"/>
  <c r="AJ27" i="259" s="1"/>
  <c r="AI27" i="259"/>
  <c r="AF35" i="259"/>
  <c r="AJ35" i="259" s="1"/>
  <c r="AI35" i="259"/>
  <c r="AF39" i="259"/>
  <c r="AJ39" i="259" s="1"/>
  <c r="AI39" i="259"/>
  <c r="AF43" i="259"/>
  <c r="AJ43" i="259" s="1"/>
  <c r="AI43" i="259"/>
  <c r="AF47" i="259"/>
  <c r="AJ47" i="259" s="1"/>
  <c r="AI47" i="259"/>
  <c r="AF51" i="259"/>
  <c r="AJ51" i="259" s="1"/>
  <c r="AI51" i="259"/>
  <c r="AF55" i="259"/>
  <c r="AJ55" i="259" s="1"/>
  <c r="AI55" i="259"/>
  <c r="AF59" i="259"/>
  <c r="AJ59" i="259" s="1"/>
  <c r="AI59" i="259"/>
  <c r="AF63" i="259"/>
  <c r="AJ63" i="259" s="1"/>
  <c r="AI63" i="259"/>
  <c r="AF67" i="259"/>
  <c r="AJ67" i="259" s="1"/>
  <c r="AI67" i="259"/>
  <c r="AF72" i="259"/>
  <c r="AJ72" i="259" s="1"/>
  <c r="AI72" i="259"/>
  <c r="AF76" i="259"/>
  <c r="AJ76" i="259" s="1"/>
  <c r="AI76" i="259"/>
  <c r="AF80" i="259"/>
  <c r="AJ80" i="259" s="1"/>
  <c r="AI80" i="259"/>
  <c r="AF84" i="259"/>
  <c r="AJ84" i="259" s="1"/>
  <c r="AI84" i="259"/>
  <c r="AF88" i="259"/>
  <c r="AJ88" i="259" s="1"/>
  <c r="AI88" i="259"/>
  <c r="AF69" i="259"/>
  <c r="AJ69" i="259" s="1"/>
  <c r="AI69" i="259"/>
  <c r="AF73" i="259"/>
  <c r="AJ73" i="259" s="1"/>
  <c r="AI73" i="259"/>
  <c r="AF77" i="259"/>
  <c r="AJ77" i="259" s="1"/>
  <c r="AI77" i="259"/>
  <c r="AF81" i="259"/>
  <c r="AJ81" i="259" s="1"/>
  <c r="AI81" i="259"/>
  <c r="AF85" i="259"/>
  <c r="AJ85" i="259" s="1"/>
  <c r="AI85" i="259"/>
  <c r="AF70" i="259"/>
  <c r="AJ70" i="259" s="1"/>
  <c r="AI70" i="259"/>
  <c r="AF74" i="259"/>
  <c r="AJ74" i="259" s="1"/>
  <c r="AI74" i="259"/>
  <c r="AF78" i="259"/>
  <c r="AJ78" i="259" s="1"/>
  <c r="AI78" i="259"/>
  <c r="AF82" i="259"/>
  <c r="AJ82" i="259" s="1"/>
  <c r="AI82" i="259"/>
  <c r="AF86" i="259"/>
  <c r="AJ86" i="259" s="1"/>
  <c r="AI86" i="259"/>
  <c r="AF71" i="259"/>
  <c r="AJ71" i="259" s="1"/>
  <c r="AI71" i="259"/>
  <c r="AF75" i="259"/>
  <c r="AJ75" i="259" s="1"/>
  <c r="AI75" i="259"/>
  <c r="AF79" i="259"/>
  <c r="AJ79" i="259" s="1"/>
  <c r="AI79" i="259"/>
  <c r="AF83" i="259"/>
  <c r="AJ83" i="259" s="1"/>
  <c r="AI83" i="259"/>
  <c r="AF87" i="259"/>
  <c r="AJ87" i="259" s="1"/>
  <c r="AI87" i="259"/>
  <c r="AI21" i="268" l="1"/>
  <c r="AI9" i="271"/>
  <c r="AF11" i="274"/>
  <c r="AJ11" i="274" s="1"/>
  <c r="AJ40" i="271"/>
  <c r="AJ9" i="260"/>
  <c r="AI28" i="267"/>
  <c r="AF23" i="270"/>
  <c r="AJ23" i="270" s="1"/>
  <c r="AI11" i="273"/>
  <c r="AF11" i="279"/>
  <c r="AJ11" i="279" s="1"/>
  <c r="AI15" i="269"/>
  <c r="AJ33" i="260"/>
  <c r="AI17" i="267"/>
  <c r="AF9" i="263"/>
  <c r="AJ9" i="263" s="1"/>
  <c r="AJ15" i="266"/>
  <c r="AI14" i="266"/>
  <c r="AF8" i="267"/>
  <c r="AJ8" i="267" s="1"/>
  <c r="AJ9" i="269"/>
  <c r="AJ15" i="269"/>
  <c r="AI12" i="276"/>
  <c r="AJ25" i="281"/>
  <c r="AI9" i="264"/>
  <c r="AI30" i="260"/>
  <c r="AJ21" i="266"/>
  <c r="AJ17" i="260"/>
  <c r="AF10" i="259"/>
  <c r="AJ10" i="259" s="1"/>
  <c r="AI25" i="281"/>
  <c r="AI38" i="266"/>
  <c r="AI40" i="271"/>
  <c r="AI10" i="274"/>
  <c r="AJ9" i="276"/>
  <c r="AI9" i="270"/>
  <c r="AI11" i="267"/>
  <c r="AI10" i="263"/>
  <c r="AJ28" i="260"/>
  <c r="AF30" i="260"/>
  <c r="AJ30" i="260" s="1"/>
  <c r="AJ20" i="260"/>
  <c r="AF10" i="263"/>
  <c r="AJ10" i="263" s="1"/>
  <c r="AF9" i="264"/>
  <c r="AJ9" i="264" s="1"/>
  <c r="AF40" i="266"/>
  <c r="AJ40" i="266" s="1"/>
  <c r="AJ35" i="266"/>
  <c r="AF27" i="266"/>
  <c r="AJ27" i="266" s="1"/>
  <c r="AF11" i="267"/>
  <c r="AJ11" i="267" s="1"/>
  <c r="AF13" i="281"/>
  <c r="AJ13" i="281" s="1"/>
  <c r="AI21" i="266"/>
  <c r="AI14" i="274"/>
  <c r="AJ13" i="275"/>
  <c r="AI9" i="276"/>
  <c r="AJ14" i="266"/>
  <c r="AJ9" i="259"/>
  <c r="AI28" i="260"/>
  <c r="AI20" i="260"/>
  <c r="AI35" i="266"/>
  <c r="AJ14" i="274"/>
  <c r="AI13" i="275"/>
  <c r="AI9" i="259"/>
  <c r="AI33" i="267"/>
  <c r="AF14" i="268"/>
  <c r="AJ14" i="268" s="1"/>
  <c r="AI23" i="269"/>
  <c r="AI28" i="271"/>
  <c r="AF12" i="273"/>
  <c r="AJ12" i="273" s="1"/>
  <c r="AI9" i="277"/>
  <c r="AF23" i="281"/>
  <c r="AJ23" i="281" s="1"/>
  <c r="AI13" i="280"/>
</calcChain>
</file>

<file path=xl/comments1.xml><?xml version="1.0" encoding="utf-8"?>
<comments xmlns="http://schemas.openxmlformats.org/spreadsheetml/2006/main">
  <authors>
    <author>John Alexander Quiroga Fuquene</author>
  </authors>
  <commentList>
    <comment ref="X14" authorId="0">
      <text>
        <r>
          <rPr>
            <sz val="8"/>
            <color indexed="81"/>
            <rFont val="Tahoma"/>
            <family val="2"/>
          </rPr>
          <t>"Oculte las filas no diligenciadas"</t>
        </r>
      </text>
    </comment>
  </commentList>
</comments>
</file>

<file path=xl/comments2.xml><?xml version="1.0" encoding="utf-8"?>
<comments xmlns="http://schemas.openxmlformats.org/spreadsheetml/2006/main">
  <authors>
    <author>John Alexander Quiroga Fuquene</author>
  </authors>
  <commentList>
    <comment ref="X18" authorId="0">
      <text>
        <r>
          <rPr>
            <sz val="8"/>
            <color indexed="81"/>
            <rFont val="Tahoma"/>
            <family val="2"/>
          </rPr>
          <t>"Oculte las filas no diligenciadas"</t>
        </r>
      </text>
    </comment>
  </commentList>
</comments>
</file>

<file path=xl/comments3.xml><?xml version="1.0" encoding="utf-8"?>
<comments xmlns="http://schemas.openxmlformats.org/spreadsheetml/2006/main">
  <authors>
    <author>John Alexander Quiroga Fuquene</author>
  </authors>
  <commentList>
    <comment ref="X17" authorId="0">
      <text>
        <r>
          <rPr>
            <sz val="8"/>
            <color indexed="81"/>
            <rFont val="Tahoma"/>
            <family val="2"/>
          </rPr>
          <t>"Oculte las filas no diligenciadas"</t>
        </r>
      </text>
    </comment>
  </commentList>
</comments>
</file>

<file path=xl/comments4.xml><?xml version="1.0" encoding="utf-8"?>
<comments xmlns="http://schemas.openxmlformats.org/spreadsheetml/2006/main">
  <authors>
    <author>John Alexander Quiroga Fuquene</author>
  </authors>
  <commentList>
    <comment ref="X21" authorId="0">
      <text>
        <r>
          <rPr>
            <sz val="8"/>
            <color indexed="81"/>
            <rFont val="Tahoma"/>
            <family val="2"/>
          </rPr>
          <t>"Oculte las filas no diligenciadas"</t>
        </r>
      </text>
    </comment>
  </commentList>
</comments>
</file>

<file path=xl/comments5.xml><?xml version="1.0" encoding="utf-8"?>
<comments xmlns="http://schemas.openxmlformats.org/spreadsheetml/2006/main">
  <authors>
    <author>John Alexander Quiroga Fuquene</author>
  </authors>
  <commentList>
    <comment ref="X16" authorId="0">
      <text>
        <r>
          <rPr>
            <sz val="8"/>
            <color indexed="81"/>
            <rFont val="Tahoma"/>
            <family val="2"/>
          </rPr>
          <t>"Oculte las filas no diligenciadas"</t>
        </r>
      </text>
    </comment>
  </commentList>
</comments>
</file>

<file path=xl/comments6.xml><?xml version="1.0" encoding="utf-8"?>
<comments xmlns="http://schemas.openxmlformats.org/spreadsheetml/2006/main">
  <authors>
    <author>John Alexander Quiroga Fuquene</author>
  </authors>
  <commentList>
    <comment ref="X13" authorId="0">
      <text>
        <r>
          <rPr>
            <sz val="8"/>
            <color indexed="81"/>
            <rFont val="Tahoma"/>
            <family val="2"/>
          </rPr>
          <t>"Oculte las filas no diligenciadas"</t>
        </r>
      </text>
    </comment>
  </commentList>
</comments>
</file>

<file path=xl/comments7.xml><?xml version="1.0" encoding="utf-8"?>
<comments xmlns="http://schemas.openxmlformats.org/spreadsheetml/2006/main">
  <authors>
    <author>John Alexander Quiroga Fuquene</author>
  </authors>
  <commentList>
    <comment ref="X20" authorId="0">
      <text>
        <r>
          <rPr>
            <sz val="8"/>
            <color indexed="81"/>
            <rFont val="Tahoma"/>
            <family val="2"/>
          </rPr>
          <t>"Oculte las filas no diligenciadas"</t>
        </r>
      </text>
    </comment>
  </commentList>
</comments>
</file>

<file path=xl/comments8.xml><?xml version="1.0" encoding="utf-8"?>
<comments xmlns="http://schemas.openxmlformats.org/spreadsheetml/2006/main">
  <authors>
    <author>John Alexander Quiroga Fuquene</author>
  </authors>
  <commentList>
    <comment ref="X15" authorId="0">
      <text>
        <r>
          <rPr>
            <sz val="8"/>
            <color indexed="81"/>
            <rFont val="Tahoma"/>
            <family val="2"/>
          </rPr>
          <t>"Oculte las filas no diligenciadas"</t>
        </r>
      </text>
    </comment>
  </commentList>
</comments>
</file>

<file path=xl/sharedStrings.xml><?xml version="1.0" encoding="utf-8"?>
<sst xmlns="http://schemas.openxmlformats.org/spreadsheetml/2006/main" count="8718" uniqueCount="3018">
  <si>
    <t>RECAUDO</t>
  </si>
  <si>
    <t>Desconocimiento o no aplicación del procedimiento</t>
  </si>
  <si>
    <t>Error en la expedición de facturas de valorización por falta de revisión de la información</t>
  </si>
  <si>
    <t>Deficiencia en la información enviada por los bancos</t>
  </si>
  <si>
    <t>Abono inoportuno de recursos recaudados por los bancos</t>
  </si>
  <si>
    <t>Que no se encuentren disponibles los medios de pago que ofrece la entidad (pago electrónico y bancos)</t>
  </si>
  <si>
    <t>1) Quejas, reclamos, derechos de petición
2) No recepción oportuna de recursos para desarrollar la misión del IDU</t>
  </si>
  <si>
    <t>Que los bancos no tengan habilitada la plataforma para el recaudo</t>
  </si>
  <si>
    <t>ADMINISTRACIÓN DE RECURSOS</t>
  </si>
  <si>
    <t>1) No contar con los recursos necesarios para el pago de obligaciones. 
2) Cobro de intereses de mora en los pagos
3) Quejas y reclamos de beneficiarios del pago</t>
  </si>
  <si>
    <t>Fallas en los portales bancarios</t>
  </si>
  <si>
    <t>PAGO A TERCEROS</t>
  </si>
  <si>
    <t>Realizar un pago diferente a lo ordenado (valor mayor, menor valor o a un tercero diferente)</t>
  </si>
  <si>
    <t>Errores en el ingreso de la información de los pagos en los portales bancarios</t>
  </si>
  <si>
    <t>Que se gire a cuentas incorrectas</t>
  </si>
  <si>
    <t>Que no se cuente con liquidez en las cuentas bancarias</t>
  </si>
  <si>
    <t>Fallas en el servidor de Internet del IDU</t>
  </si>
  <si>
    <t>Protocolo de seguridad</t>
  </si>
  <si>
    <t>Administración inadecuada de claves, tokens y títulos valores</t>
  </si>
  <si>
    <t>Que no se cierren los requerimientos de la comunidad</t>
  </si>
  <si>
    <t>El cierre definitivo del patio de fresado</t>
  </si>
  <si>
    <t>Contratos de mantenimiento y/o conservación</t>
  </si>
  <si>
    <t>Proceso Disciplinario</t>
  </si>
  <si>
    <t>X</t>
  </si>
  <si>
    <t>Oposición o condicionamiento de la comunidad a la ejecución del proyecto</t>
  </si>
  <si>
    <t>Información inconsistente y desactualizada sobre las redes existentes</t>
  </si>
  <si>
    <t>Riesgos de Corrupción</t>
  </si>
  <si>
    <t>INNOVACIÓN Y GESTIÓN DEL CONOCIMENTO</t>
  </si>
  <si>
    <t>Estructurar, adelantar, orientar y acompañar la gestión precontractual y contractual, de conformidad con las disposiciones legales vigentes, para el éxito de los procesos institucionales.</t>
  </si>
  <si>
    <t>DTPS</t>
  </si>
  <si>
    <t>Indebida aplicación de los criterios de evaluación</t>
  </si>
  <si>
    <t>Aplicación de Modelos de Pliegos de Condiciones desactualizados o no aprobados</t>
  </si>
  <si>
    <t>GESTIÓN AMBIENTAL, CALIDAD Y S&amp;SO</t>
  </si>
  <si>
    <t>TECNOLOGÍAS DE INFORMACIÓN Y COMUNICACIÓN</t>
  </si>
  <si>
    <t>CONTROL INTERNO</t>
  </si>
  <si>
    <t xml:space="preserve">Riesgos de Gestión </t>
  </si>
  <si>
    <t>MATRIZ DE RIESGOS INSTITUCIONAL IDU</t>
  </si>
  <si>
    <t>OCD</t>
  </si>
  <si>
    <t>C.TI.02</t>
  </si>
  <si>
    <t>C.TI.03</t>
  </si>
  <si>
    <t>C.CI.01</t>
  </si>
  <si>
    <t>OCI</t>
  </si>
  <si>
    <t>C.CI.02</t>
  </si>
  <si>
    <t>Que la Alta Dirección y/o los auditados no atiendan, sin la debida justificación o intencionalmente, 
las observaciones, hallazgos y/o no conformidades, 
presentadas por la Oficina
de Control Interno en sus
informes de auditoría y/o
evaluaciones</t>
  </si>
  <si>
    <t>C.CI.03</t>
  </si>
  <si>
    <t>C.CI.04</t>
  </si>
  <si>
    <t>Dilatación del proceso de auditoría y/o evaluación para beneficiar a un tercero</t>
  </si>
  <si>
    <t>C.CI.05</t>
  </si>
  <si>
    <t>Imprecisión y/o inoportunidad intencionadas en la entrega de
información por parte del
auditado</t>
  </si>
  <si>
    <t>C.MC.01</t>
  </si>
  <si>
    <t>Desarrollar las competencias del talento humano, gestionando planes, programas y proyectos que contribuyan a mejorar su calidad de vida para el cumplimiento de la misión, visión y objetivos estratégicos bajo la normatividad vigente.</t>
  </si>
  <si>
    <t>C.RH.01</t>
  </si>
  <si>
    <t>Gestionar la implementación, actualización y mantenimiento de los sistemas de información y la infraestructura tecnológica de acuerdo con las necesidades de la entidad y la incorporación de nuevas tecnologías, para asegurar la confidencialidad, integridad y disponibilidad de la información requerida en el logro de los objetivos institucionales.</t>
  </si>
  <si>
    <t>STRT</t>
  </si>
  <si>
    <t>Garantizar la representación judicial y extrajudicial en los procesos en que el Instituto haga parte como demandante o como  demandado.</t>
  </si>
  <si>
    <t>C.RF.01</t>
  </si>
  <si>
    <t>C.RF.02</t>
  </si>
  <si>
    <t>C.RF.03</t>
  </si>
  <si>
    <t>C.RF.04</t>
  </si>
  <si>
    <t>C.RF.05</t>
  </si>
  <si>
    <t>DTGC</t>
  </si>
  <si>
    <t>EJECUCIÓN DE OBRAS</t>
  </si>
  <si>
    <t>NO</t>
  </si>
  <si>
    <t>Casi Seguro</t>
  </si>
  <si>
    <t>Acuerdos entre el propietario y el profesional que haga visita a terreno</t>
  </si>
  <si>
    <t>STOP</t>
  </si>
  <si>
    <t>Introducir datos errados que favorecen al contribuyente.</t>
  </si>
  <si>
    <t>STJEF</t>
  </si>
  <si>
    <t>Previa verificación del estado de cuenta del inmueble, se proyectará un oficio con la solicitud de levantamiento del gravamen de valorización para ser remitido a la Oficina de Registro de Instrumentos Públicos que corresponda</t>
  </si>
  <si>
    <t>C.GP.01</t>
  </si>
  <si>
    <t>C.GP.02</t>
  </si>
  <si>
    <t>C.GP.03</t>
  </si>
  <si>
    <t>OTC</t>
  </si>
  <si>
    <t>OAC</t>
  </si>
  <si>
    <t>Actas de reunión</t>
  </si>
  <si>
    <t>R.SP.02</t>
  </si>
  <si>
    <t>MEJORAMIENTO CONTINUO</t>
  </si>
  <si>
    <t>Planes de Mejoramiento</t>
  </si>
  <si>
    <t>R.MC.01</t>
  </si>
  <si>
    <t xml:space="preserve">NO CONTAR CON EL PLAN DE MEJORAMIENTO INSTITUCIONAL CONSOLIDADO DENTRO DE LOS PLAZOS ESTABLECIDOS POR EL ENTE DE CONTROL </t>
  </si>
  <si>
    <t>1. Inicio de procesos sancionatorios por parte del Ente de control.
2. Inicio de procesos disciplinarios por parte del ente competente.
3. Desmejora en la calificación del Sistema de Control Interno
4. Bajos niveles de la Gestión Institucional</t>
  </si>
  <si>
    <t>R.MC.02</t>
  </si>
  <si>
    <t>INCUMPLIMIENTO DE LAS ACCIONES PLANTEADAS DENTRO DE LAS FECHAS ESTABLECIDAS EN EL PLAN DE MEJORAMIENTO</t>
  </si>
  <si>
    <t>1. Inicio de procesos sancionatorios por parte del Ente de control.
2. Inicio de procesos disciplinarios por parte del ente competente.
3. Desmejora en la clasificación del Sistema de Control Interno
4. Bajos niveles de la Gestión Institucional</t>
  </si>
  <si>
    <t>Acciones correctivas (AC), Acciones Preventivas (AP)</t>
  </si>
  <si>
    <t>R.MC.03</t>
  </si>
  <si>
    <t>Que las áreas del IDU no tengan el conocimiento del procedimiento de acciones correctivas y preventivas</t>
  </si>
  <si>
    <t>Que dentro del grupo que define las AC-AP, no estén presentes las personas que están relacionadas con la responsabilidad y ejecución de las mismas. Que los ejecutores no conozcan las acciones a implementar.</t>
  </si>
  <si>
    <t>No realizar una adecuada identificación de causas relacionadas con los eventos ocurridos o potenciales.</t>
  </si>
  <si>
    <t>FECHA ACTUALIZACIÓN</t>
  </si>
  <si>
    <t>MATRIZ DE RIESGOS DE CORRUPCIÓN</t>
  </si>
  <si>
    <t>FO-PE-05</t>
  </si>
  <si>
    <t>ENTIDAD:</t>
  </si>
  <si>
    <t>INSTITUTO DE DESARROLLO URBANO</t>
  </si>
  <si>
    <t>OBJETIVO DEL PROCESO:</t>
  </si>
  <si>
    <t>Proveer al IDU de una estructura de gestión estratégica, táctica y operativa, capaz de aportar a la entidad un enfoque sistémico e integral,  proyectado en el tiempo y en el territorio de conformidad con los estatutos institucionales y el Plan Distrital de Desarrollo. para garantizar la sostenibilidad y reconocimiento institucional de la entidad por la generación de valores públicos.</t>
  </si>
  <si>
    <t>CAUSAS</t>
  </si>
  <si>
    <t>RESPONSABLE</t>
  </si>
  <si>
    <t>INDICADOR</t>
  </si>
  <si>
    <t>Efectividad</t>
  </si>
  <si>
    <t>C.PL.01</t>
  </si>
  <si>
    <t>Posible</t>
  </si>
  <si>
    <t>SI</t>
  </si>
  <si>
    <t>C.PL.02</t>
  </si>
  <si>
    <t>Verificación, aprobación o devolución de las solicitudes Validaciones POAI y modificaciones presupuestales.</t>
  </si>
  <si>
    <t xml:space="preserve">INNOVACIÓN Y GESTIÓN DEL CONOCIMIENTO </t>
  </si>
  <si>
    <t>DTE</t>
  </si>
  <si>
    <t>PLANEACIÓN</t>
  </si>
  <si>
    <t>Asesorar, diseñar, implementar y evaluar la gestión social y el servicio a la ciudadanía, relacionados con los procesos misionales; en el marco de la participación ciudadana, cultura ciudadana, derecho a la ciudad y responsabilidad social aplicables a la entidad, conforme a  la normatividad vigente y los ejes estratégicos del Plan de Desarrollo con el fin de vincular a la ciudadanía en el Desarrollo Urbano de Bogotá.</t>
  </si>
  <si>
    <t>No clasificación y análisis adecuado de la correspondencia</t>
  </si>
  <si>
    <t>Directora Técnica Administrativa y Financiera</t>
  </si>
  <si>
    <t>Gestión de Tecnologías de la Información y la Comunicación</t>
  </si>
  <si>
    <t>Desarrollo de 
Aplicaciones</t>
  </si>
  <si>
    <t>R.TI.01</t>
  </si>
  <si>
    <t>Inadecuada definición de los requerimientos del software a desarrollar</t>
  </si>
  <si>
    <t>Proyectos no funcionales para atender los requerimientos de la entidad</t>
  </si>
  <si>
    <t>R.TI.02</t>
  </si>
  <si>
    <t>R.TI.03</t>
  </si>
  <si>
    <t>R.TI.04</t>
  </si>
  <si>
    <t>R.TI.05</t>
  </si>
  <si>
    <t>Seguridad</t>
  </si>
  <si>
    <t>Manipulación o alteración de información en los sistemas de información.</t>
  </si>
  <si>
    <t>GESTIÓN DOCUMENTAL</t>
  </si>
  <si>
    <t>Que no se  implemente completa y correctamente el Subsistema de Gestión Documental</t>
  </si>
  <si>
    <t>Que no exista apoyo de nivel gerencial</t>
  </si>
  <si>
    <t>HALLAZGOS DE LOS ENTES DE CONTROL
INCUMPLIMIENTO EN LA APLICACIÓN DE LA NORMATIVIDAD ARCHIVÍSTICA
POSIBLES INVESTIGACIONES DISCIPLINARIAS</t>
  </si>
  <si>
    <t>No contar con el presupuesto requerido para la implementación del Sistema de Gestión Documental</t>
  </si>
  <si>
    <t>Traslado de documentos entre sedes</t>
  </si>
  <si>
    <t>Que se preste servicio ineficiente al usuario</t>
  </si>
  <si>
    <t>SANCIONES DISCIPLINARIAS POR CONSULTAR INFORMACIÓN DESACTUALIZADA. TOMAR DECISIONES ERRADAS POR CONSULTAR INFORMACIÓN DESACTUALIZADA</t>
  </si>
  <si>
    <t>EVALUACIÓN Y CONTROL</t>
  </si>
  <si>
    <t>No contar con un adecuado compromiso por parte del equipo directivo para desarrollar el proceso</t>
  </si>
  <si>
    <t>Insuficiente divulgación del concepto de autocontrol</t>
  </si>
  <si>
    <t>Insuficiente conocimiento del proceso por parte del equipo directivo</t>
  </si>
  <si>
    <t>Etapa de planeación y ejecución</t>
  </si>
  <si>
    <t>No tener en cuenta la normatividad o sus modificaciones asociadas a los temas de Evaluación y autoevaluación</t>
  </si>
  <si>
    <t>No contar con la información oportuna, pertinente, suficiente, veraz y confiable para desarrollar el proceso de evaluación</t>
  </si>
  <si>
    <t>Que las personas designadas por las áreas no sean las idóneas</t>
  </si>
  <si>
    <t>1. Inapropiada evaluación del sistema de control interno, Sistemas de Gestión y/u objetos de auditoría.
2. Desvío de políticas, objetivos y metas establecidos por la Entidad.
3. Desviación de los controles de los procesos evaluados.
4. Debilitamiento del Sistema de Control Interno.
5.  Pérdida de recursos.
6. Incumplimiento de objetivos del SCI</t>
  </si>
  <si>
    <t>Insuficiente colaboración de los evaluados en la entrega de la información.</t>
  </si>
  <si>
    <t>Inadecuada solicitud de la información por parte del evaluador</t>
  </si>
  <si>
    <t xml:space="preserve">No contar con sistemas de información actualizados. </t>
  </si>
  <si>
    <t>Etapa de Planear</t>
  </si>
  <si>
    <t>No contar con las adecuadas competencias profesionales, experiencia y calidades éticas del equipo evaluador del Sistema de Control Interno</t>
  </si>
  <si>
    <t>No contar con el adecuado respaldo de la alta dirección</t>
  </si>
  <si>
    <t>Falta de liderazgo en el equipo evaluador y/o el líder del proceso</t>
  </si>
  <si>
    <t>Imposición de restricciones y limitación de alcances al equipo evaluador.</t>
  </si>
  <si>
    <t>Inadecuada coordinación con el Representante de la Dirección para el Sistema de Control Interno</t>
  </si>
  <si>
    <t>Insuficiente conocimiento de la entidad por parte del equipo evaluador</t>
  </si>
  <si>
    <t>Evaluación Independiente al Sistema de Control Interno</t>
  </si>
  <si>
    <t>Inadecuada comunicación de resultados de la evaluación</t>
  </si>
  <si>
    <t>Estilo de dirección con enfoque en el rol de fiscalización.</t>
  </si>
  <si>
    <t>Utilización de lenguaje no asertivo</t>
  </si>
  <si>
    <t>R.RF.02</t>
  </si>
  <si>
    <t>R.RF.03</t>
  </si>
  <si>
    <t>R.RF.04</t>
  </si>
  <si>
    <t>ADMINISTRACIÓN DE SEGUROS</t>
  </si>
  <si>
    <t>R.RF.05</t>
  </si>
  <si>
    <t>Atención inoportuna a los requerimientos de la entidad</t>
  </si>
  <si>
    <t>Falta de planeación y verificación de cumplimiento de las necesidades de la entidad en seguimiento por parte de la aseguradora y el corredor</t>
  </si>
  <si>
    <t>R.RF.06</t>
  </si>
  <si>
    <t>R.RF.07</t>
  </si>
  <si>
    <t>R.RF.08</t>
  </si>
  <si>
    <t>R.RF.09</t>
  </si>
  <si>
    <t>La no presentación  de las solicitudes en las fechas establecidas</t>
  </si>
  <si>
    <t>No contar con disponibilidad financiera en algunos de los rubros  por los cuales se debe efectuar el pago.</t>
  </si>
  <si>
    <t>No contar con el reembolso a tiempo para atender las necesidades del mes siguiente.</t>
  </si>
  <si>
    <t>R.RF.10</t>
  </si>
  <si>
    <t>GESTIÓN FINANCIERA</t>
  </si>
  <si>
    <t>PRESUPUESTO Y CONTABILIDAD</t>
  </si>
  <si>
    <t>Hecho económico no considerado en el Plan General de la Contabilidad Pública y no definido en la doctrina contable pública.</t>
  </si>
  <si>
    <t>GESTIÓN DEL TALENTO HUMANO</t>
  </si>
  <si>
    <t>SUBDIRECCIÓN TÉCNICA DE RECURSOS HUMANOS</t>
  </si>
  <si>
    <t>R.RH.01</t>
  </si>
  <si>
    <t>R.RH.03</t>
  </si>
  <si>
    <t>SANCIONES ECONÓMICAS Y DISCIPLINARIAS</t>
  </si>
  <si>
    <t>PROCESOS JURÍDICOS</t>
  </si>
  <si>
    <t>R.RH.02</t>
  </si>
  <si>
    <t>R.RH.05</t>
  </si>
  <si>
    <t>R.RH.06</t>
  </si>
  <si>
    <t>R.RH.07</t>
  </si>
  <si>
    <t>CAPACITACIÓN</t>
  </si>
  <si>
    <t>Falta de calidad en los proveedores de servicios de capacitación</t>
  </si>
  <si>
    <t>BIODATA</t>
  </si>
  <si>
    <t>RESPUESTA A ENTES DE CONTROL</t>
  </si>
  <si>
    <t>Manual de Comunicaciones MG-IDU-004 _V2.0</t>
  </si>
  <si>
    <t>DAR INFORMACION INEXACTA ACERCA DE LA GESTION Y/O PROYECTOS DE LA ENTIDAD</t>
  </si>
  <si>
    <t>FALTA DE OPORTUNIDAD EN LA COMUNICACION  INTERNA</t>
  </si>
  <si>
    <t>ACTIVIDADES DEL IDU QUE REQUIEREN DE DIVULGACION NO LOGREN LOS RESULTADOS ESPERADOS</t>
  </si>
  <si>
    <t>COMUNICACIÓN INTERNA</t>
  </si>
  <si>
    <t>QUE LAS AREAS DEL IDU NO UTILICEN LOS CANALES Y/O PROCESOS DE COMUNICACION INTERNOS ESTABLECIDOS</t>
  </si>
  <si>
    <t>GESTIÓN CONTRACTUAL</t>
  </si>
  <si>
    <t xml:space="preserve">ELABORAR, SUSCRIBIR Y LEGALIZAR LOS CONTRATOS Y CONVENIOS CON SUS MODIFICACIONES
</t>
  </si>
  <si>
    <t>Mayor tiempo en la elaboración, suscripción, legalización de los contratos y sus modificaciones contractuales.</t>
  </si>
  <si>
    <t>EFECTUAR APOYO JURÍDICO DURANTE LA EJECUCIÓN DE LOS CONTRATOS Y CONVENIOS CELEBRADOS POR EL IDU</t>
  </si>
  <si>
    <t>Cambio y/o rotación del personal en las áreas involucradas.</t>
  </si>
  <si>
    <t xml:space="preserve">1. Acciones populares
2. Perjuicios económicos que podrían terminar en demandas
3. Vencimiento de las actuaciones administrativas dentro del término legal.
4. Deterioro de la imagen de la Entidad.
5. Reclamaciones económicas de los contratistas.
</t>
  </si>
  <si>
    <t>Demora en la entrega y/o inconsistencia del concepto técnico, y del documento de las etapas precontractual, contractual, frente al desarrollo del procedimientos administrativos.</t>
  </si>
  <si>
    <t>PR-GC-06
PR-GC-105</t>
  </si>
  <si>
    <t>VERIFICAR LA OPORTUNIDAD EN LA PUBLICACIÓN EN LOS PORTALES DE CONTRATACIÓN</t>
  </si>
  <si>
    <t>No publicación oportuna de documentación contractual en los portales de contratación pública CAV y SECOP</t>
  </si>
  <si>
    <t>GESTIÓN LEGAL</t>
  </si>
  <si>
    <t>Recepción de información, análisis preliminar y ejecución del proceso</t>
  </si>
  <si>
    <t>No conocer por parte de la DTGJ de forma oportuna las solicitudes provenientes de los diferentes despachos judiciales y de los ciudadanos radicadas en el IDU</t>
  </si>
  <si>
    <t>Falta de Representación Judicial del IDU</t>
  </si>
  <si>
    <t>Actualización del Sistema de Información de Procesos Judiciales SIPROJ</t>
  </si>
  <si>
    <t>Continúas caídas de la red que impiden ingresar al aplicativo SIPROJ,  perjudicando la ejecución normal de las actividades.</t>
  </si>
  <si>
    <t>OAP</t>
  </si>
  <si>
    <t>Sistema Integrado de Gestión (SIG)</t>
  </si>
  <si>
    <t>R.AC.01</t>
  </si>
  <si>
    <t>R.AC.02</t>
  </si>
  <si>
    <t>Desconocimiento de nueva normatividad que aplique al proceso por parte de los responsables.</t>
  </si>
  <si>
    <t>GESTIÓN DE RECURSOS FÍSICOS</t>
  </si>
  <si>
    <t>RECURSOS FÍSICOS</t>
  </si>
  <si>
    <t>R.RF.01</t>
  </si>
  <si>
    <t xml:space="preserve">Programación y Seguimiento de Inversión </t>
  </si>
  <si>
    <t>R.PE.01</t>
  </si>
  <si>
    <t>Deficiencia en la programación presupuestal</t>
  </si>
  <si>
    <t>R.PE.02</t>
  </si>
  <si>
    <t>R.PE.03</t>
  </si>
  <si>
    <t>Que se entregue el anteproyecto sin el ajuste a la cuota global de gasto.</t>
  </si>
  <si>
    <t>R.PE.05</t>
  </si>
  <si>
    <t>Que haya diligenciamiento incompleto o incorrecto del módulo Validación POAI-SIAC</t>
  </si>
  <si>
    <t>R.PE.06</t>
  </si>
  <si>
    <t>R.PE.07</t>
  </si>
  <si>
    <t>Que se Incumplan los parámetros establecidos para modificaciones presupuestales internas.</t>
  </si>
  <si>
    <t>Administración del Riesgo</t>
  </si>
  <si>
    <t>Seguimiento a la gestión</t>
  </si>
  <si>
    <t>INNOVACIÓN Y GESTIÓN DEL CONOCIMIENTO</t>
  </si>
  <si>
    <t>R.IC.01</t>
  </si>
  <si>
    <t>GESTIÓN SOCIAL Y PARTICIPACION CIUDADANA</t>
  </si>
  <si>
    <t>ADMINISTRACIÓN Y POLÍTICAS DE CANALES</t>
  </si>
  <si>
    <t>R.SC.01</t>
  </si>
  <si>
    <t>No responder en el tiempo oportuno una queja o reclamo</t>
  </si>
  <si>
    <t>Fallas en el proceso de comunicación interna entre las áreas del IDU.</t>
  </si>
  <si>
    <t>Que existan fallas en la plataforma Orfeo, afectando la radicación y seguimiento de quejas.</t>
  </si>
  <si>
    <t>Que existan fallas o deficiencias en las plataformas tecnológicas del IDU, que demore o imposibilite la consulta de información para el ciudadano.</t>
  </si>
  <si>
    <t>Que no exista un adecuado análisis del requerimiento del ciudadano por parte del funcionario que recibe la queja  inicialmente (Tipología de las solicitudes)</t>
  </si>
  <si>
    <t>Que el personal de atención al ciudadano no reciba actualización en los temas de interés de los ciudadanos referentes a los servicios que presta el IDU.</t>
  </si>
  <si>
    <t>R.SC.03</t>
  </si>
  <si>
    <t>Que el personal que atiende la solicitud no cuente con la competencia, habilidad o actitud requerida</t>
  </si>
  <si>
    <t xml:space="preserve">1. Falta de legitimidad del IDU frente a las comunidades
2. Bajos niveles de participación de la comunidad en el desarrollo de los proyectos, lo que repercute en el bajo control social a contratistas e interventores. 
3. Aumento de PQRS por falta de información o mala calidad de la misma a la comunidad, sobre los proyectos IDU. </t>
  </si>
  <si>
    <t>Que las organizaciones sociales de cada territorio no estén identificadas</t>
  </si>
  <si>
    <t xml:space="preserve">Directorios sociales </t>
  </si>
  <si>
    <t>No establecer canales efectivos de diálogo continuo con los ciudadanos del área de influencia de los proyectos</t>
  </si>
  <si>
    <t>GESTIÓN SOCIAL Y PARTICIPACIÓN CIUDADANA</t>
  </si>
  <si>
    <t>GESTIÓN INTERINSTITUCIONAL</t>
  </si>
  <si>
    <t>R.GI.01</t>
  </si>
  <si>
    <t>R.GI.02</t>
  </si>
  <si>
    <t>SUBDIRECTOR GENERAL DE DESARROLLO URBANO</t>
  </si>
  <si>
    <t>COMUNICACIONES</t>
  </si>
  <si>
    <t>NO INFORMAR  LA GESTION Y/O  PROYECTOS DE LA ENTIDAD A LA COMUNIDAD</t>
  </si>
  <si>
    <t>QUE LAS AREAS DEL IDU NO ENTREGUEN DE MANERA CLARA Y OPORTUNA LA INFORMACION A DIVULGAR</t>
  </si>
  <si>
    <t>DESACREDITACION DE LA ENTIDAD ANTE LACIUDADANIA, POSIBLES SANCIONES DISCIPLINARIAS</t>
  </si>
  <si>
    <t>R.EO.08</t>
  </si>
  <si>
    <t>Recibo y Liquidación de Proyectos de Construcción</t>
  </si>
  <si>
    <t>R.EO.09</t>
  </si>
  <si>
    <t>Se requieren al contratista con suficiente antelación al vencimiento del plazo de liquidación:
Coordinador Técnico 
Cumplimiento parcial
documentado en el manual de Interventoría</t>
  </si>
  <si>
    <t>Se realiza acompañamiento técnico y jurídico para la liquidación de contratos a los coordinadores técnicos.
No se evidencia un control efectivo</t>
  </si>
  <si>
    <t xml:space="preserve">Se envía memorando a las áreas competentes con el fin de resolver el inconveniente que se presenta.
Coordinador Técnico/ Grupo de liquidaciones
Cubrimiento Limitado 
</t>
  </si>
  <si>
    <t>CONSERVACIÓN DE INFRAESTRUCTURA</t>
  </si>
  <si>
    <t xml:space="preserve">No recibir el valor del recaudo real de los ingresos por parqueaderos por parte del concesionario </t>
  </si>
  <si>
    <t xml:space="preserve">CONTROLES: Reuniones de concertación, QUIEN LO EJECUTA?: Trabajadores sociales, oficina de Atención al ciudadano. CUANDO SE HACE?: Antes de iniciar las obras y durante su ejecución. ACCIÓN DE : control. EL CONTROL cubre parcialmente la causa. EL CONTROL se encuentra documentado. CALIFICACIÓN DEL CONTROL: medio. </t>
  </si>
  <si>
    <t>CONTROLES: En el manual de Gestión Contractual vigente se establece  en el numeral 5.3 "Otros requisitos para el trámite de procesos"; literal (e) Concepto de adquisición de predios, dado por la Dirección Técnica de Predios, antes de iniciar el proceso selectivo el cual debe ser favorable. Mínimo 80% de predios adquiridos y el 100% de ofertas de compra.
Procedimiento de gestión contractual.</t>
  </si>
  <si>
    <t>CONTROLES: Comités interinstitucionales, QUIEN LO EJECUTA?: Coordinadores, CUANDO SE HACE? Antes de iniciar las obras. ACCIÓN DE: control. El control cubre parcialmente la causa, El control se encuentra documentado mediante actas, CALIFICACIÓN DEL CONTROL: medio.
En el manual de Gestión Contractual vigente se establece  en el numeral 5.3 "Otros requisitos para el trámite de procesos"; literal (L) que para la ejecución de los proyectos se debe contar con estudios,  diseños, planos, evaluaciones de prefactibilidad y factibilidad, estudios y diseños de redes, licencias ambientales y PMT, aprobados.</t>
  </si>
  <si>
    <t>Falta de coordinación entre las áreas del IDU.</t>
  </si>
  <si>
    <t>CONTROLES: Comités, reuniones, mesas de trabajo, QUIEN LO EJECUTA?: Coordinadores, CUANDO SE HACE? En desarrollo de las obras. ACCIÓN DE : control. El control cubre parcialmente la causa, El control se encuentra documentado mediante actas, CALIFICACIÓN DEL CONTROL: medio.</t>
  </si>
  <si>
    <t>No disponer de la totalidad de los predios requeridos para la ejecución de la obra.</t>
  </si>
  <si>
    <t>R.EO.03</t>
  </si>
  <si>
    <t>Inadecuado seguimiento por parte de la interventoría.</t>
  </si>
  <si>
    <t>CONTROLES: Informes mensuales presentados por la interventoría, de acuerdo con lo exigido en el Manual de  Gestión Integral de Proyectos, numeral 5.1 "Informes de la Interventoría".</t>
  </si>
  <si>
    <t xml:space="preserve"> R.EO.04</t>
  </si>
  <si>
    <t>Demora en la ejecución de la Obra</t>
  </si>
  <si>
    <t>CONTROLES: Puntos de atención a la comunidad CREA.
Reuniones con la comunidad.
El Instituto creo la figura del defensor del ciudadano, Jefe de la Oficina de Atención al Ciudadano.</t>
  </si>
  <si>
    <t>R.EO.05</t>
  </si>
  <si>
    <t>Mayor valor de obra al presupuestado inicialmente</t>
  </si>
  <si>
    <t>Mayores cantidades de obra, cantidades no previstas y/o adicionales</t>
  </si>
  <si>
    <t>(Proceso de Diseño de Proyectos); Procedimiento de Programación, ejecución y seguimiento al diseño de proyectos.
Manual de Gestión Contractual.
Manual de Gestión Integral de Proyectos.
Interventoría.
Coordinadores.
Presupuestos de obra entregados por el Consultor, con sus respectivos APU.</t>
  </si>
  <si>
    <t>Cantidades de obra no previstas y/o adicionales.</t>
  </si>
  <si>
    <t>Que no se realice una adecuada coordinación interinstitucional con la autoridad ambiental</t>
  </si>
  <si>
    <t>Entrega  de información errada a la empresa de correo por parte del IDU, por no contar con bases de datos actualizadas, ni  en terreno por parte de Catastro.</t>
  </si>
  <si>
    <t>Que la información requerida de otras áreas y/o entidades no sea entregada a tiempo</t>
  </si>
  <si>
    <t>Atención al contribuyente</t>
  </si>
  <si>
    <t>Devoluciones</t>
  </si>
  <si>
    <t>DISEÑO DE PROYECTOS</t>
  </si>
  <si>
    <t>R.DP.02</t>
  </si>
  <si>
    <t>R.DP.04</t>
  </si>
  <si>
    <t>R.DP.05</t>
  </si>
  <si>
    <t>GESTIÓN PREDIAL</t>
  </si>
  <si>
    <t>DIRECCIÓN TÉCNICA DE PREDIOS</t>
  </si>
  <si>
    <t>R.GP.01</t>
  </si>
  <si>
    <t>R.GP.03</t>
  </si>
  <si>
    <t>R.GP.04</t>
  </si>
  <si>
    <t>R.GP.05</t>
  </si>
  <si>
    <t>R.GP.06</t>
  </si>
  <si>
    <t>R.GP.07</t>
  </si>
  <si>
    <t>Seguimiento a la Ejecución de Proyectos de Construcción</t>
  </si>
  <si>
    <t xml:space="preserve"> R.EO.01</t>
  </si>
  <si>
    <t>1. Posibles reclamaciones del contratista y/o interventor, por restablecimiento del equilibrio económico.
2. Demandas de la comunidad, acciones populares.
3. Inicio de investigaciones administrativas y disciplinarias por parte de los entes de control.
4. Retraso en plazos del contrato.
5. Mayores costos de obra. (Reajuste en precios).</t>
  </si>
  <si>
    <t>FORMATO</t>
  </si>
  <si>
    <t>PROCESO:</t>
  </si>
  <si>
    <t>FECHA DE ACTUALIZACIÓN</t>
  </si>
  <si>
    <t>CÓDIGO</t>
  </si>
  <si>
    <t>PROCESO</t>
  </si>
  <si>
    <t>VERSIÓN</t>
  </si>
  <si>
    <t>FO-PE-06</t>
  </si>
  <si>
    <t>PLANEACIÓN ESTRATÉGICA</t>
  </si>
  <si>
    <t>IDENTIFICACIÓN</t>
  </si>
  <si>
    <t>TIPOS</t>
  </si>
  <si>
    <t>VALORACIÓN</t>
  </si>
  <si>
    <t>ACTIVIDAD</t>
  </si>
  <si>
    <t>RIESGO</t>
  </si>
  <si>
    <t>CONSECUENCIAS</t>
  </si>
  <si>
    <t>PDD</t>
  </si>
  <si>
    <t>P</t>
  </si>
  <si>
    <t>I</t>
  </si>
  <si>
    <t>Ri</t>
  </si>
  <si>
    <t>DESCRIPCIÓN DEL CONTROL EXISTENTE</t>
  </si>
  <si>
    <t>Documentación</t>
  </si>
  <si>
    <t>Rr</t>
  </si>
  <si>
    <t>NIVEL</t>
  </si>
  <si>
    <t>Impacto</t>
  </si>
  <si>
    <t>Ambos</t>
  </si>
  <si>
    <t>Probabilidad</t>
  </si>
  <si>
    <t>ADRIANA BAREÑO ROJAS</t>
  </si>
  <si>
    <t>JEFE OFICINA ASESORA DE PLANEACIÓN</t>
  </si>
  <si>
    <t>FACTIBILIDAD DE PROYECTOS</t>
  </si>
  <si>
    <t>GESTIÓN DE LA VALORIZACIÓN Y FINANCIACIÓN</t>
  </si>
  <si>
    <t>Estructuración de Acuerdos de Valorización</t>
  </si>
  <si>
    <t>R.VF.01</t>
  </si>
  <si>
    <t>Que se presente deficiencia en la planificación de los acuerdos de valorización</t>
  </si>
  <si>
    <t>Insuficientes estudios socio económicos para las zonas de influencia</t>
  </si>
  <si>
    <t>Debilidad en la Coordinación interinstitucional e intersectorial.</t>
  </si>
  <si>
    <t>R.VF.02</t>
  </si>
  <si>
    <t>Memorandos y correos</t>
  </si>
  <si>
    <t>Liquidación</t>
  </si>
  <si>
    <t>R.VF.04</t>
  </si>
  <si>
    <t>Cobro y Recaudo</t>
  </si>
  <si>
    <t>R.VF.05</t>
  </si>
  <si>
    <t>Que se genere incorrectamente las cuentas de cobro mensual</t>
  </si>
  <si>
    <t>Integridad y confiabilidad de la información.</t>
  </si>
  <si>
    <t>R.VF.06</t>
  </si>
  <si>
    <t>R.VF.08</t>
  </si>
  <si>
    <t>Gestión deficiente de la interventoría frente a la toma de decisiones relacionadas con el seguimiento al cronograma de obra  y sus  reprogramaciones</t>
  </si>
  <si>
    <t>Que exista discrepancia entre las partes del contrato y se generen reclamaciones o controversias por eventos que durante la ejecución no se solucionaron o no fueron expuestos por el contratista en dicha etapa de ejecución</t>
  </si>
  <si>
    <t>1. Contractualmente el contratista tiene la obligación  de dar cumplimiento al cronograma que apruebe  la interventoría, así mismo esta establecido los apremios y sanciones por eventuales incumplimientos al respecto
2. Seguimiento al cronograma de obra  que hace la interventoría 
3. El  supervisor  IDU  hace seguimiento al cronograma de obra  a través de los comités y con base en los informes de interventoría.</t>
  </si>
  <si>
    <t>Actas de coordinación Oficios</t>
  </si>
  <si>
    <t>SUBDIRECTOR GENERAL DE INFRAESTRUCTURA</t>
  </si>
  <si>
    <t>Subdirector General de Gestión Corporativa</t>
  </si>
  <si>
    <t>VLADIMIRO ALBERTO ESTRADA MONCAYO</t>
  </si>
  <si>
    <t>1- Procedimiento 
PR-CI-03 Seguimiento a la estabilidad y calidad de obras con póliza vigente V_5.0</t>
  </si>
  <si>
    <t>Ignorar el cumplimiento de especificaciones técnicas vigentes, al momento de efectuar el recibo de reparaciones de la infraestructura vial.</t>
  </si>
  <si>
    <t>1- Procedimiento 
PR-CI-03 Seguimiento a la estabilidad y calidad de obras con póliza vigente V_5.0
2- Especificaciones técnicas vigentes</t>
  </si>
  <si>
    <t>Desconocer el cumplimiento del anexo técnico vigente al momento de recibir las recuperaciones del espacio público intervenido con Licencia de Excavación.</t>
  </si>
  <si>
    <t>Otorgar permisos de uso temporal del espacio público y/o antejardines a cargo del Instituto, sin el cumplimiento de la totalidad de requisitos.</t>
  </si>
  <si>
    <t>Pago a profesionales de la entidad para que otorguen la licencia de excavación sin el cumplimiento de requisitos exigidos.</t>
  </si>
  <si>
    <t>Otorgar licencias de excavación sin el cumplimiento de la totalidad de los requisitos.</t>
  </si>
  <si>
    <t>1- La solicitud de Licencia de Excavación (FO-CI-02) debe radicarse en correspondencia, donde al momento de recibir efectúan un primer filtro de verificación de documentación requerida, dejando por escrito y como parte del expediente las observaciones respecto al cumplimiento de requisitos (formato de revisión de información).
2- Una vez la solicitud es recibida por el profesional se verifica el cumplimiento y validez de la información entregada como soporte, acorde con la lista de chequeo establecida en el formato de solicitud (FO-CI-02).
3- Si en el momento de la revisión se encuentra documentos faltantes o que no tienen validez dentro del proceso, se requiere al solicitante mediante Acta de observaciones y correcciones.</t>
  </si>
  <si>
    <t>1- El supervisor del contrato se encarga de revisar y calcular el valor que el concesionario debe consignar mensualmente al IDU.
2- Se realizan visitas de inspección a los parqueaderos con el fin de tomar información de las bases de datos e imprimir reporte de operación, en tiempo real por muestreo.</t>
  </si>
  <si>
    <t>Desviación de los dineros girados al contratista por concepto de anticipo en los contratos de conservación</t>
  </si>
  <si>
    <t>Pérdida de material de fresado</t>
  </si>
  <si>
    <t>Subdirector General de Infraestructura</t>
  </si>
  <si>
    <t>Director Técnico de Administración de Infraestructura</t>
  </si>
  <si>
    <t>DTP</t>
  </si>
  <si>
    <t>-</t>
  </si>
  <si>
    <t xml:space="preserve">No contar con la información necesaria para la programación y/o seguimiento del módulo de seguimiento de territorialización y/o del módulo de Plan de Acción de SEGPLAN </t>
  </si>
  <si>
    <t>R.P.08</t>
  </si>
  <si>
    <t>R.PE.09</t>
  </si>
  <si>
    <t>NOMBRE</t>
  </si>
  <si>
    <t>CARGO</t>
  </si>
  <si>
    <t>FIRMA</t>
  </si>
  <si>
    <t xml:space="preserve">Información Geográfica, Precios de Referencia, Directorio de Proveedores, Especificaciones Técnicas y Documentos Técnicos de Infraestructura Vial y Espacio Publico. </t>
  </si>
  <si>
    <t>Resistencia al cambio por parte de los usuarios del proceso</t>
  </si>
  <si>
    <t>SGDU</t>
  </si>
  <si>
    <t>OFICINA DE ATENCIÓN AL CIUDADANO</t>
  </si>
  <si>
    <t>Que en el punto CREA no de trámite a un requerimiento del ciudadano.</t>
  </si>
  <si>
    <t>Aplicativo para el seguimiento de requerimiento ciudadanos</t>
  </si>
  <si>
    <t>Correo electrónico, memorando, actas de reunión</t>
  </si>
  <si>
    <t>Que el personal  que atiende la queja por los canales de atención dispuestos por la OTC no sea competente para este fin</t>
  </si>
  <si>
    <t>1. Capacitación permanente del personal de atención al ciudadano.</t>
  </si>
  <si>
    <t>Soportes de Capacitación, listados de asistencia, actas de reunión</t>
  </si>
  <si>
    <t>1. Realización de encuestas de satisfacción a los ciudadanos frente al servicio recibido por los encargados de responder a los requerimientos de la ciudadanía.
2. Entrenamiento a las personas que atienden a la ciudadanía.</t>
  </si>
  <si>
    <t>Actas de Reunión 
Listados de asistencia</t>
  </si>
  <si>
    <t>GUSC01_GESTION_SOCIAL_PARA_EL_DESARROLLO_URBANO_SUSTENTABLE_V_1.0.pdf</t>
  </si>
  <si>
    <t>1. Ayudas de Memoria
2. Actas de Reunión
3. FOSC228_FORMATO_ DE_ ASISTENCIA_ A REUNIONES CON POBLACIONES Y O ORGANIZACIONES V_2.0.xlsx</t>
  </si>
  <si>
    <t>R.GI.03</t>
  </si>
  <si>
    <t>Subdirector General de Desarrollo Urbano</t>
  </si>
  <si>
    <t>SGI</t>
  </si>
  <si>
    <t>OFICINA ASESORA DE COMUNICACIONES</t>
  </si>
  <si>
    <t>COMUNICACIÓN EXTERNA</t>
  </si>
  <si>
    <t>R.CO.01</t>
  </si>
  <si>
    <t>Procedimiento y formato de anteproyecto de presupuesto</t>
  </si>
  <si>
    <t>R.CO.02</t>
  </si>
  <si>
    <t>R.CO.03</t>
  </si>
  <si>
    <t>Descentralización de la información producto de la alta rotación del personal que elabora los contratos.</t>
  </si>
  <si>
    <t>1. Demora en el inicio y/o ejecución de los contratos.
2. Demora en los plazos de elaboración y entrega de los contratos y/o convenios
3. Atraso en el inicio y ejecución de los proyectos asociados al Plan de Desarrollo Distrital.
4.Obras y/o proyectos inconclusos.
5. Demandas a la entidad.
6.Deterioro de la imagen de la Entidad.
7. Reclamaciones económicas de los contratistas.</t>
  </si>
  <si>
    <t>1. Publicación de la minuta definitiva para cada proceso de selección en los portales de contratación pública CAV y SECOP.
2. Existe proceso para entrega de la información y presentación de informe de gestión, acta de entrega y formato de paz y salvo del personal que se retira o finaliza su contrato. (se debe anexar CD de la información).
3. Acompañamiento jurídico permanente a los diferentes comités de obra 
4. Plan de Contratación de PSP, Cargas de trabajo</t>
  </si>
  <si>
    <t>1. Minuta del contrato 
2. Formatos de informe de gestión y 3. Acta de entrega y formato de Paz y Salvo
4. Informe de acompañamiento a comité de obra</t>
  </si>
  <si>
    <t>Los documentos recibidos de procesos selectivos o de la dependencia ordenadora del gasto, se encuentran incompletos y/o presentan inconsistencia entre la etapa precontractual y contractual.</t>
  </si>
  <si>
    <t>Demoras en la entrega de la documentación por parte de los contratistas  para la elaboración del contrato (UT y/o consorcios), la legalización (garantías, anexos) y las modificaciones contractuales .</t>
  </si>
  <si>
    <t>Demora en los plazos para la revisión y firma del contrato y/o modificación por parte del ordenador del gasto y/o contratista.</t>
  </si>
  <si>
    <t>1. La resolución de adjudicación en los procesos de selección, establece un plazo para la suscripción del contrato a partir de la fecha de adjudicación del proceso.
2. Aplicación del procedimiento para la Elaboración, suscripción, legalización de contratos derivados de procesos de selección.
3. Aplicación del procedimiento para la contratación de prestación de servicios profesionales y los de apoyo a la gestión.
4. Aplicación del Procedimiento para la elaboración y suscripción de convenios y contratos bajo la modalidad de contratación directa por casuales distintas a PSP.
5. Aplicación de Procedimiento para la modificación y suspensión a contratos estatales excepto PSP.</t>
  </si>
  <si>
    <t>1. Existe proceso para entrega de la información y presentación de informe de gestión, acta de entrega y formato de paz y salvo del personal que se retira o finaliza su contrato. (se debe anexar CD de la información)
2. Acompañamiento jurídico permanente a los diferentes comités de obra.
3. Plan de Contratación de PSP</t>
  </si>
  <si>
    <t>R.GC.03</t>
  </si>
  <si>
    <t>Requisitos incompletos en los formatos entregados por las áreas, solicitando publicaciones.</t>
  </si>
  <si>
    <t>Memorandos de instrucción jurídica
ORFEO</t>
  </si>
  <si>
    <t>Fallas en la  conexión a internet en el Instituto o fallos propios de los portales de contratación pública.</t>
  </si>
  <si>
    <t>Plataforma de correo electrónico institucional
Plataforma ARANDA
Plataforma ORFEO</t>
  </si>
  <si>
    <t>R.GC.04</t>
  </si>
  <si>
    <t>Normograma
Memorandos
Listas de asistencia</t>
  </si>
  <si>
    <t>Cronogramas de las AOG
ORFEO</t>
  </si>
  <si>
    <t>R.GC.05</t>
  </si>
  <si>
    <t>SGJ</t>
  </si>
  <si>
    <t xml:space="preserve">* Incumplimiento en los términos que generan sanciones disciplinarias 
* No ejercer en debida forma la defensa judicial </t>
  </si>
  <si>
    <t>* Fallos desfavorables al IDU 
* Condenas para la Entidad Acciones de Repetición.</t>
  </si>
  <si>
    <t>* Perdida de memoria institucional 
* Fallos desfavorables al IDU por no contar con la conitunidad y dedicación de los procesos</t>
  </si>
  <si>
    <t>* Plan de Contratación
* Informes de gestión del personal del proceso
* Minuta del Contrato</t>
  </si>
  <si>
    <t>* Aumento en las demandas Fallos desfavorables  
* Condenas para la entidad Acciones de Repetición</t>
  </si>
  <si>
    <t>Desactualizacion del sistema de información SIPROJ, incumpliendo con el Decreto 654 de 2011 Articulo 110  de la Alcaldia Mayor de Bogotá.</t>
  </si>
  <si>
    <t>DTGJ</t>
  </si>
  <si>
    <t>Cambio constante en la normatividad, las normas de gestión, técnicas y lineamientos por parte de los órganos rectores.</t>
  </si>
  <si>
    <t>Que las dependencias responsables de definir la implementación del SIG no cuenten con el personal idóneo para tal fin.</t>
  </si>
  <si>
    <t>FO-GC-10 Lista de Chequeo verificación documental de contratación</t>
  </si>
  <si>
    <t>Que la documentación publicada se encuentre desactualizada y/o  incompleta</t>
  </si>
  <si>
    <t>STRH</t>
  </si>
  <si>
    <t>Acumulación o sobre stock de bienes inservibles en bodega</t>
  </si>
  <si>
    <t xml:space="preserve"> FOGAF117 y 
FO-RF-05</t>
  </si>
  <si>
    <t xml:space="preserve">Adquisición de bienes </t>
  </si>
  <si>
    <t>Plan  Anual de Seguridad y Salud en el Trabajo  STRH</t>
  </si>
  <si>
    <t>SGGC</t>
  </si>
  <si>
    <t>DTAF</t>
  </si>
  <si>
    <t>STRF</t>
  </si>
  <si>
    <t>Realizar una aplicación incorrecta o inoportuna del recaudo realizado en el sistema Valorización</t>
  </si>
  <si>
    <t>Falla en los sistemas de información (valoricemos, Stone)</t>
  </si>
  <si>
    <t>Desconocimiento o no aplicación de los procedimientos por parte de las áreas usuarias, al igual que la alta rotación de personal de apoyo a la gestión.</t>
  </si>
  <si>
    <t xml:space="preserve">Pagos no incluidos en la programación mensual reportada por las áreas </t>
  </si>
  <si>
    <t xml:space="preserve">Pérdida de recursos por inadecuada inversión </t>
  </si>
  <si>
    <t>Que no se programe oportunamente el PAC</t>
  </si>
  <si>
    <t>GU-GAF-003 Guía programación inicial y reprogramación del PAC.</t>
  </si>
  <si>
    <t>Que el IDU no realice la solicitud de los recursos a la SHD en los tiempos establecidos.</t>
  </si>
  <si>
    <t>Robo o desviación de dineros o pérdida</t>
  </si>
  <si>
    <t>Omisión del protocolo de seguridad y manejo de títulos valores</t>
  </si>
  <si>
    <t xml:space="preserve">Registrar  valores inexactos en los aplicativos Administrativos y Financieros </t>
  </si>
  <si>
    <t>R.GF.10</t>
  </si>
  <si>
    <t xml:space="preserve"> Desconocimiento de cambios en la normatividad y en las disposiciones reglamentarias</t>
  </si>
  <si>
    <t>R.GF.12</t>
  </si>
  <si>
    <t>STTR</t>
  </si>
  <si>
    <t>STPC</t>
  </si>
  <si>
    <t>Subdirector Técnico de Presupuesto y Contabilidad</t>
  </si>
  <si>
    <t>NO REPORTE OPORTUNO DE INFORMACIÓN REQUERIDA POR LA STPC</t>
  </si>
  <si>
    <t>Reportes KACTUS</t>
  </si>
  <si>
    <t>Actas de Comité de Conciliación</t>
  </si>
  <si>
    <t>DEMORA EN LA EJECUCIÓN DEL PIC (Plan Institucional de Capacitación)</t>
  </si>
  <si>
    <t>Demora en el proceso de contratación de proveedores</t>
  </si>
  <si>
    <t>Agenda del auditorio</t>
  </si>
  <si>
    <t>No devolución de documentos de la historia laboral que fueron prestados</t>
  </si>
  <si>
    <t>Tarjeta de préstamos</t>
  </si>
  <si>
    <t>Plataforma correo institucional</t>
  </si>
  <si>
    <t>Que otras áreas entreguen información de manera inoportuna</t>
  </si>
  <si>
    <t>DIRECTORA TÉCNICA ADMINISTRATIVA Y FINANCIERA</t>
  </si>
  <si>
    <t>Subdirección Técnica de Recursos Tecnológicos</t>
  </si>
  <si>
    <t>Direccionamiento estratégico de TIC</t>
  </si>
  <si>
    <t>Insuficiente asignación de recursos para el cumplimiento de los objetivos o actividades requeridas al proceso.</t>
  </si>
  <si>
    <t>Gestión de Infraestructura de T.I.</t>
  </si>
  <si>
    <t>Inadecuada gestión de la Infraestructura de TI</t>
  </si>
  <si>
    <t>Directora Técnica</t>
  </si>
  <si>
    <t>Subdirector General</t>
  </si>
  <si>
    <t>SUBDIRECCIÓN TÉCNICA DE RECURSOS FÍSICOS</t>
  </si>
  <si>
    <t>R.DO.01</t>
  </si>
  <si>
    <t>Actas de Comité</t>
  </si>
  <si>
    <t xml:space="preserve">Pesonal insuficiente y no capacitado </t>
  </si>
  <si>
    <t xml:space="preserve">Resistencia al cambio y/o falta de compromiso </t>
  </si>
  <si>
    <t>Presentacion,  lista asistencia y soporte de seguimiento</t>
  </si>
  <si>
    <t>Desconocimiento de la normatividad archivística y de los beneficios que esta brinda</t>
  </si>
  <si>
    <t>Se socializan los procesos técnicos en organización documental al personal asignado.</t>
  </si>
  <si>
    <t>Presentacion y correos electrónicos</t>
  </si>
  <si>
    <t>Formatos procesos Gestion Financiera</t>
  </si>
  <si>
    <t xml:space="preserve">Que se presente pérdida o deterioro de la información </t>
  </si>
  <si>
    <t>Robo o sustracción de información, no devolución de documentos, pérdida o extravío de los mismos.</t>
  </si>
  <si>
    <t xml:space="preserve">SANCIONES LEGALES POR NO PROTEGER EL PATRIMONIO CULTURAL DOCUMENTAL DE LA CIUDAD
PERDIDA DE LA MEMORIA DOCUMENTAL E INSTITUCIONAL DEL IDU
DEMORA EN LA TOMA DE DECISIONES
HALLAZGOS DE LOS ORGANISMOS DE CONTROL
DUPLICIDAD DE ESFUERZOS EN LA RECUPERACIÓN DE LA INFORMACIÓN (TIEMPO, PERSONAL, COSTOS)
</t>
  </si>
  <si>
    <t>Indebida aplicación de la Tabla de Retención Documental lo que conlleva a la inadecuada preservacion de la información</t>
  </si>
  <si>
    <t xml:space="preserve">Socializacion de la asignación de la TRD. </t>
  </si>
  <si>
    <t>Alta rotación del Recurso Humano en el  IDU</t>
  </si>
  <si>
    <t xml:space="preserve">No aplicación del Manual para realizacion y restauracion de back-Up de informacion. </t>
  </si>
  <si>
    <t>Los supervisores de contratos al liquidar, no transfieren al Centro de Documentación los informes y planos finales definitivos</t>
  </si>
  <si>
    <t>R.DO.03</t>
  </si>
  <si>
    <t>INSATISFACCION Y POSIBLES QUEJAS DE LOS USUARIOS</t>
  </si>
  <si>
    <t>Presentacion y listas de asistencia</t>
  </si>
  <si>
    <t xml:space="preserve">FO_PAZ Y SALVO
Presentacion
planillas </t>
  </si>
  <si>
    <t>Desconocimiento de los procedimientos del proceso</t>
  </si>
  <si>
    <t>Anteproyecto de presupuesto</t>
  </si>
  <si>
    <t>1. Solicitud  anual de necesidades de la dependencia a la Dirección General y a la Subdirección General de Gestión Corporativa.
2. Identificar y definir requerimientos de necesidades de aplicativos y/o sistemas de información y hacer solicitud.</t>
  </si>
  <si>
    <t>Jefe Oficina Asesora de Planeación</t>
  </si>
  <si>
    <t>Que no se asignen los recursos necesarios financieros o logísticos para una adecuada implementación de las AC-AP, originadas en la autoevaluación del proceso.</t>
  </si>
  <si>
    <t>Asesoría Independiente OCI</t>
  </si>
  <si>
    <t>R.MC.04</t>
  </si>
  <si>
    <t>Que se desvirtúe el concepto de asesoría y se confunda con auditoría</t>
  </si>
  <si>
    <t>1. Perdida potencial de oportunidades para mejorar los procesos de la entidad al no disponer de la asesoría que puede brindar la OCI.</t>
  </si>
  <si>
    <t>JEFE OFICINA DE CONTROL DISCIPLINARIO</t>
  </si>
  <si>
    <t xml:space="preserve">R.SP.01  </t>
  </si>
  <si>
    <t>R.SP.03</t>
  </si>
  <si>
    <t>No contar con la información necesaria para generar los indicadores requeridos para cada fase del proyecto</t>
  </si>
  <si>
    <t>No identificar acciones de mejora para promover el cumplimiento de otros proyectos en ejecución y/o en liquidación</t>
  </si>
  <si>
    <t>Actualización de la Matriz de Indicadores (etapa de factibilidad), de igual manera se realizan acercamientos con la comunidad con el fin de levantar la información requerida.</t>
  </si>
  <si>
    <t>Entablar relaciones con la comunidad apra sensibilizar de los beneficios de la obra y llegar a posibles acuerdos.</t>
  </si>
  <si>
    <t>Relizar control de calidad al momento de la digitación y procesamiento de la información a través de cruce de variables con el fin de identificar posibles errores o inconsistencias</t>
  </si>
  <si>
    <t>Excel (Dinámicas)</t>
  </si>
  <si>
    <t>Correo Electrónico</t>
  </si>
  <si>
    <t>Inconsistencia en la estructura de datos de la información suministrada por otras entidades.</t>
  </si>
  <si>
    <t>Inconsistencia en el contenido de la información suministrada por entidades externas, relacionada con la veracidad del dato.</t>
  </si>
  <si>
    <t>Implementación inadecuada del proceso de control de calidad de la información.</t>
  </si>
  <si>
    <t>Solicitudes de control de calidad generadas en el sistema de valoricemos.</t>
  </si>
  <si>
    <t>En el sistema de información valoricemos.</t>
  </si>
  <si>
    <t>Errores en la parametrización del aplicativo por proyecto de valorización, de acuerdo con decretos o normatividad que afecte los procesos de liquidación y facturación mensual.</t>
  </si>
  <si>
    <t>Correos electrónicos y llamadas</t>
  </si>
  <si>
    <t>Base de datos control de calidad</t>
  </si>
  <si>
    <t>Seguimiento y auditoría continua a los reportes presentados por la empresa de correo y aplicación de las sanciones establecidas en el contrato por incumplimiento.</t>
  </si>
  <si>
    <t xml:space="preserve">Contrato, oficios, informe, memorandos. </t>
  </si>
  <si>
    <t>Certificado de Libertad y Tradición, boletín catastral</t>
  </si>
  <si>
    <t>RVF.11</t>
  </si>
  <si>
    <t>Proyección errada de un concepto técnico.</t>
  </si>
  <si>
    <t>RVF.12</t>
  </si>
  <si>
    <t>Las reclamaciones allegadas no cuentan con la suficiente claridad para dar respuesta de fondo a la solicitud por parte del contribuyente.</t>
  </si>
  <si>
    <t>Memorandos y oficios y reportes del sistema Valoricemos.</t>
  </si>
  <si>
    <t>RVF.13</t>
  </si>
  <si>
    <t>Aplicativos Valora y Valoricemos.</t>
  </si>
  <si>
    <t>Planillas de asistencia, actas y correo institucional.</t>
  </si>
  <si>
    <t>Demoras en la atención al contribuyente en los puntos de atención.</t>
  </si>
  <si>
    <t>DTAV</t>
  </si>
  <si>
    <t>Demora en la entrega de insumos por parte de las ESPs,  y Entidades Distritales para el desarrollo  de los diseños.</t>
  </si>
  <si>
    <t>6. Elaborar los pliegos de condiciones de los proyectos de construcción y conservación.</t>
  </si>
  <si>
    <t>3. Ejecutar o realizar los estudios y diseños.</t>
  </si>
  <si>
    <t>Que se termine el plazo de ejecución de los estudios y diseños sin recibir los productos aprobados.</t>
  </si>
  <si>
    <t>1. Aplicación del Procedimiento sancionatorio.
2. Se controla con la forma de pago por productos, la cual queda establecida en el contrato.
3. Realización de reuniones semanales y mensuales, por parte de la supervisión del proyecto o interventoría.</t>
  </si>
  <si>
    <t>1. Memorandos enviados a la DTGC.
2. Actas de pago.
3. Acta de seguimiento al contrato.
4. Manual de Interventoría.</t>
  </si>
  <si>
    <t>Demora en la revisión y aprobación por parte de la interventoría.</t>
  </si>
  <si>
    <t>1. Memorandos enviados a la DTGC.
2. Actas de pago.
3. Acta de seguimiento al contrato.
4. Manual de Interventoría.
5. Cronograma reprogramado aprobado por la interventoría.
6. PRGC06 Procedimiento Declaratoria de incumplimiento, imposición multa, cláusula penal, caducidad y o afectación de la garantía única de cumplimiento</t>
  </si>
  <si>
    <t>Incumplimiento del consultor en los plazos establecidos en el cronograma aprobado por la interventoría.</t>
  </si>
  <si>
    <t>PRPE02 Procedimiento de Elaboración del anteproyecto de presupuesto</t>
  </si>
  <si>
    <t>R.GP.08</t>
  </si>
  <si>
    <t>DTDP</t>
  </si>
  <si>
    <t>MARIA DEL PILAR GRAJALES RESTREPO</t>
  </si>
  <si>
    <t>DIRECTORA TÉCNICA</t>
  </si>
  <si>
    <t>Ejecución y seguimiento</t>
  </si>
  <si>
    <t>Mayores tiempos y/o mayores costos en la ejecución de obra objeto de los contratos de conservación y/o mantenimiento</t>
  </si>
  <si>
    <t>Gestión deficiente del contratista y/o interventor ante las ESP y demás entidades distritales</t>
  </si>
  <si>
    <t>Falta de recursos  del contratista ( de personal, materiales, maquinaria y equipo y financieros) para dar cumplimiento al contrato</t>
  </si>
  <si>
    <t>Pliegos de condiciones Contrato
Planos de redes existentes  de cada una de las ESP</t>
  </si>
  <si>
    <t>Inclusión de metas físicas  no contempladas  inicialmente en el contrato</t>
  </si>
  <si>
    <t>1. Durante el desarrollo del contrato  se informa a la DTP, área que prioriza las vías a intervenir en los contratos de conservación,  sobre el estado del contrato en cuanto a ejecución de metas físicas  y recursos financieros  invertidos</t>
  </si>
  <si>
    <t>Memorandos con destino a la DTP</t>
  </si>
  <si>
    <t>Recibo de obra y liquidación</t>
  </si>
  <si>
    <t>Que las ESP no expidan los paz y salvos</t>
  </si>
  <si>
    <t>Que la SDM, JBB, SDA y demás entidades distritales que aplique no reciban las obras ejecutadas para las mismas</t>
  </si>
  <si>
    <t>Contratos de obra e interventoría</t>
  </si>
  <si>
    <t>Pliegos, contrato y demás documentos contractuales-obligaciones de obra e interventoría
Informes mensuales de interventoría-seguimiento al cronograma</t>
  </si>
  <si>
    <t>Memorando de asignación de supervisor
Formato  de Acta para cambio de supervisor</t>
  </si>
  <si>
    <t>Componentes Ambiental, S&amp;ST, Forestal y Mecánico</t>
  </si>
  <si>
    <t>* Atrasos en la liquidación del contrato
* Que la entidad deba asumir los costos de los pasivos  ambientales
* Que el contratista y/o el interventor no respondan al momento que la autoridad ambiental  genera alguna multa
* Que ocurran posibles accidentes por causa de individuos arbóreos que estén en peligro  de volcamiento</t>
  </si>
  <si>
    <t>Fresado</t>
  </si>
  <si>
    <t xml:space="preserve">
Respuesta a PQRS</t>
  </si>
  <si>
    <t>Emergencias</t>
  </si>
  <si>
    <t>Incapacidad en la atención de una emergencia a nivel distrital por parte del IDU</t>
  </si>
  <si>
    <t>Insuficiencia  en la disponibilidad  de recursos  en los contratos de conservación  o mantenimiento para atender adecuadamente una eventual emergencia</t>
  </si>
  <si>
    <t xml:space="preserve">*Incumplimiento de las obligaciones establecidas para el l IDU  en el  Plan de Emergencias de Bogotá
*Impacto negativo y deterioro de la imagen  de la Entidad por  la no atención de la infraestructura a cargo del  Instituto
*Pérdidas económicas
</t>
  </si>
  <si>
    <t>1. Los contratos de mantenimiento contemplan obligaciones para atención de emergencias, sin embargo, los recursos con que cuentan  son mínimos  y  muy  limitado el campo de acción  de la atención de la emergencia</t>
  </si>
  <si>
    <t>DTAI</t>
  </si>
  <si>
    <t>DTM</t>
  </si>
  <si>
    <t>DIRECCIÓN TÉCNICA DE CONSTRUCCIONES</t>
  </si>
  <si>
    <t>Demora en la aprobación y revisión de las hojas de vida de los equipos de trabajo en el contrato de obra y en el de interventoría.</t>
  </si>
  <si>
    <t>Estudios y diseños deficientes y/o desactualizados, que inciden en hacer nuevos diseños y nuevos presupuestos.</t>
  </si>
  <si>
    <t>Que no se cumpla el término establecido en el contrato y/o la Ley, para liquidar.</t>
  </si>
  <si>
    <t>1. Inicio de posibles acciones disciplinarias contra el coordinador del contrato.
2. Futuras demandas por parte de los contratistas por la demora en el saldo que se debe cancelar contra acta de liquidación.
3. Investigaciones por parte de los organismos de control por la demora en la liquidación de los contratos.
4. Perdida de potestad para Liquidar el contrato.
5. Perdida de la trazabilidad de los documentos del contrato dificultando su liquidación.</t>
  </si>
  <si>
    <t>Que se presenten daños a las redes imputables al contratista y éste no las pague o no las arregle</t>
  </si>
  <si>
    <t>DTC</t>
  </si>
  <si>
    <t>CONTROL DISCIPLINARIO</t>
  </si>
  <si>
    <t>C-DP-01</t>
  </si>
  <si>
    <t>C-DP-02</t>
  </si>
  <si>
    <t>C.CI.07</t>
  </si>
  <si>
    <t>C.CI.08</t>
  </si>
  <si>
    <t>C.CI.10</t>
  </si>
  <si>
    <t>C.CI.11</t>
  </si>
  <si>
    <t>FO-XX-XX</t>
  </si>
  <si>
    <t>CONTROL DEL FORMATO.</t>
  </si>
  <si>
    <t>Participaron en la elaboración:</t>
  </si>
  <si>
    <t>(El alcance de participación en la elaboración de este documento</t>
  </si>
  <si>
    <t>corresponde a las funciones del área que representan)</t>
  </si>
  <si>
    <t>Control de Versiones</t>
  </si>
  <si>
    <t>Versión</t>
  </si>
  <si>
    <t>Fecha</t>
  </si>
  <si>
    <t>Descripción Modificación</t>
  </si>
  <si>
    <t xml:space="preserve">Folios </t>
  </si>
  <si>
    <t xml:space="preserve">MATRIZ RIESGOS INSTITUCIONAL IDU </t>
  </si>
  <si>
    <t>John Alexander Quiroga Fúquene - Profesional Especializado (OAP)</t>
  </si>
  <si>
    <t>John Byron Isaza Salazar - Profesional Especializado (Contratista OAP)</t>
  </si>
  <si>
    <t xml:space="preserve">Actualización de Riesgos de Corrucpión primer cuatrimestre 2015 </t>
  </si>
  <si>
    <t xml:space="preserve">Actualización de Riesgos de Corrucpión segundo cuatrimestre 2015 </t>
  </si>
  <si>
    <t xml:space="preserve">Actualización de Riesgos de Gestión </t>
  </si>
  <si>
    <t>Validado y Aprobado por:</t>
  </si>
  <si>
    <t>Actualización Matriz de Riesgos de Gestión (Inclusión de los procesos estratégicos en Conjunto</t>
  </si>
  <si>
    <t>LUIS ERNESTO BERNAL RIVERA</t>
  </si>
  <si>
    <t>C.GC.05</t>
  </si>
  <si>
    <t>C.GC.06</t>
  </si>
  <si>
    <t>C.GC.07</t>
  </si>
  <si>
    <t xml:space="preserve">Actualización de Riesgos de Corrucpión tercer cuatrimestre 2015 </t>
  </si>
  <si>
    <t>ANÁLISIS (Riesgo inherente)</t>
  </si>
  <si>
    <t>VALORACIÓN DELRIESGO</t>
  </si>
  <si>
    <t>MONITOREO Y REVISIÓN</t>
  </si>
  <si>
    <t>RIESGO
Descripción</t>
  </si>
  <si>
    <t>PROBABILIDAD</t>
  </si>
  <si>
    <t>Pro_inh</t>
  </si>
  <si>
    <t># Preguntas Imp</t>
  </si>
  <si>
    <t>IMPACTO</t>
  </si>
  <si>
    <t>Imp_inh</t>
  </si>
  <si>
    <t>ZONA RIESGO INHERENTE</t>
  </si>
  <si>
    <t>CONTROLES</t>
  </si>
  <si>
    <t>PREVENTIVO</t>
  </si>
  <si>
    <t>CORRECTIVO</t>
  </si>
  <si>
    <t>DETECTIVO</t>
  </si>
  <si>
    <t>Documentado</t>
  </si>
  <si>
    <t>Doc</t>
  </si>
  <si>
    <t>Responsable</t>
  </si>
  <si>
    <t>Resp</t>
  </si>
  <si>
    <t>Automático</t>
  </si>
  <si>
    <t>Aut</t>
  </si>
  <si>
    <t>Manual</t>
  </si>
  <si>
    <t>Man</t>
  </si>
  <si>
    <t>Frecuencia</t>
  </si>
  <si>
    <t>Frec</t>
  </si>
  <si>
    <t>Evidencia</t>
  </si>
  <si>
    <t>Evid</t>
  </si>
  <si>
    <t>Efec</t>
  </si>
  <si>
    <t>CALIFICACIÓN CONTROL</t>
  </si>
  <si>
    <t>NIVEL A DISMINUIR</t>
  </si>
  <si>
    <t>VALORACIÓN
CONTROL</t>
  </si>
  <si>
    <t>Pro_res</t>
  </si>
  <si>
    <t>Imp_res</t>
  </si>
  <si>
    <t>ZONA RIESGO RESIDUAL</t>
  </si>
  <si>
    <t>PERIODO DE EJECUCIÓN</t>
  </si>
  <si>
    <t>ACCIONES ASOCIADAS AL CONTROL</t>
  </si>
  <si>
    <t>REGISTRO</t>
  </si>
  <si>
    <t>PERIODO DE MONITOREO</t>
  </si>
  <si>
    <t>ACCIONES DE MONITOREO</t>
  </si>
  <si>
    <r>
      <t xml:space="preserve">
</t>
    </r>
    <r>
      <rPr>
        <b/>
        <sz val="8"/>
        <rFont val="Arial"/>
        <family val="2"/>
      </rPr>
      <t xml:space="preserve">Alterar la asignación y destinación de  recursos, omitiendo las políticas y procediientos presupuestales, con el fin de favorecer un tercero.  </t>
    </r>
  </si>
  <si>
    <t>1. Investigaciones disciplinarias y/o fiscales y/o Administrativas y/o penal.
2. Reprocesos
3. Incumplimiento de planes y proyectos
4. Mala imagen de la entidad frente a la comunidad</t>
  </si>
  <si>
    <t>Mayor</t>
  </si>
  <si>
    <t xml:space="preserve">1. Verificación, aprobación o devolución de las solicitudes mediante el procedimiento "PRPE01 Modificaciones Presupusestales V 1.0"    Validaciones POAI y modificaciones presupuestales usando el formato "FOPE02 Modificaciones Presupusestales  V1.0"
2. Aplicabilidad de las normas presupuestales.  </t>
  </si>
  <si>
    <t>Según evento</t>
  </si>
  <si>
    <t>Formatos de Solicitudes de modificación presupuestal debidamente diligenciadas.</t>
  </si>
  <si>
    <t xml:space="preserve">Indique los ajustes realizados en:
Causas:
Riesgo: 
Consecuencias: 
Controles: 
Acciones asociadas:
</t>
  </si>
  <si>
    <t>Ocultar o manipular información, relacionada con la planeación, la inversión, sus resultados y metas alcanzados para favorecer a terceros (externos o internos)</t>
  </si>
  <si>
    <t>1. Presentar información inexacta a la SHD y/o a la comunidad.
2. Investigaciones disciplinarias y/o administrativas
3. Reprocesos</t>
  </si>
  <si>
    <t>Moderado</t>
  </si>
  <si>
    <t>Mensual</t>
  </si>
  <si>
    <t>No Aplica</t>
  </si>
  <si>
    <t>Firmas de revisión por parte del líder del proceso y líder(es) Operativo(s):</t>
  </si>
  <si>
    <t>ÁREA</t>
  </si>
  <si>
    <t>NOMBRES</t>
  </si>
  <si>
    <t>OFICINA ASESORA DE PLANEACIÓN</t>
  </si>
  <si>
    <t>ISAURO CABRERA VEGA</t>
  </si>
  <si>
    <t xml:space="preserve">JEFE DE OFICINA </t>
  </si>
  <si>
    <t>ORIGINAL FIRMADO</t>
  </si>
  <si>
    <t>C-IC-02</t>
  </si>
  <si>
    <t>Rara vez</t>
  </si>
  <si>
    <t>NO APLICA</t>
  </si>
  <si>
    <t>C-IC-03</t>
  </si>
  <si>
    <t xml:space="preserve">Subdirección General de Desarrollo Urbano </t>
  </si>
  <si>
    <t>Improbable</t>
  </si>
  <si>
    <t>Catastrófico</t>
  </si>
  <si>
    <t>Definir acciones interinstitucionales para facilitar la ejecución de los proyectos de infraestructura urbana de los sistemas de movilidad y espacio público, en el marco de las funciones y misión institucional del IDU, mediante la articulación y coordinación de actuaciones entre el Instituto y Particulares, Empresas de Servicios Públicos y Entidades del orden Nacional, Departamental y Distrital.</t>
  </si>
  <si>
    <t>C-GI-01</t>
  </si>
  <si>
    <t>Que por omisión o extralimitación de competencias, se realice la estructuración y seguimiento de convenios o acuerdos, con fines o intereses particulares, en detrimento del IDU y la ciudad.</t>
  </si>
  <si>
    <t>Subdirección General de Desarrollo Urbano</t>
  </si>
  <si>
    <t>Subdirección General de Infraestructura</t>
  </si>
  <si>
    <t>C-CO-1</t>
  </si>
  <si>
    <t>Ocultar y/o manipular la información  que se publica sobre la entidad y su gestión, en beneficio de un tercero, una dependencia de la entidad o la entidad en general</t>
  </si>
  <si>
    <t xml:space="preserve">1. Desinformacion a la comunicadad y medios
2. Desprestigio en la imagen de la entidad
3. Ocurrencia de procesos disciplinarios, penales y fiscales
4. Afectacion del clima organizacional
</t>
  </si>
  <si>
    <t xml:space="preserve">
1. El profesional de comunicaciones gestiona las solicitudes allegadas por las areas y de igual manera realiza la gestión para que las áreas entreguen la información que aun no ha sido recibida. Asi mismo se aplica la política de comunicación definida en el Procedimiento PR-CO-026 Medios de Comunicación y el procedimiento PR-CO-027 Canales de información.
2. De acuerdo con la información suministrada por las áreas técnicas de la entidad, la Oficina realiza un registro fotográfico y/o en video para ilustrar y divulgar los avances de las obras.
Adicionalmente, toda información que vaya a ser publicada, debe contar con el visto bueno, aprobación o aval  de la correspondiente área que es responsable de dicha información. (Este soporte puede ser mediante correo electrónico, firma sobre el documento a publicar o con base en los formatos vigente para solicitud de elaboración de material de divulgación y boletines de prensa)
</t>
  </si>
  <si>
    <t>1. Realizar seguimiento para que las fuentes de información la entreguen siempre a través de un medio que permita su seguimiento y trazabilidad (correo electrónico)
2. Seguimiento a través del formato FO-CO-193 para registro de solicitudes de información y entrevistas externas.</t>
  </si>
  <si>
    <t>JEFE DE OFICINA ASESORA</t>
  </si>
  <si>
    <t>C.FP.01</t>
  </si>
  <si>
    <t>Omisión de los requisitos en la selección de alternativas viables en los proyectos de Infraestructura vial y/o de conservación vial o espacio público, desde el punto de vista economico y/o técnico  para favorecer Intereses particulares.</t>
  </si>
  <si>
    <t>SUBDIRECCIÓN GENERAL DE DESARROLLO URBANO</t>
  </si>
  <si>
    <t>DIRECCIÓN TÉCNICA DE PROYECTOS</t>
  </si>
  <si>
    <t>DIRECTORA TÉCNICA DE PROYECTOS</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</si>
  <si>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</si>
  <si>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Impacto social.
Impacto económico al no percibir posibles cobros de valorización.</t>
  </si>
  <si>
    <t>Introducir datos errados o falsos para favorecer a terceros en registros ya incorporados al sistema</t>
  </si>
  <si>
    <t>Afectación en el monto individual de los cobros de valorización.
Menor recaudo percibido</t>
  </si>
  <si>
    <t>Realizar un trámite indebido ante la notaria y
Menor recuado percibido por parte del IDU</t>
  </si>
  <si>
    <t>Alertas en la homologación de los predios y en la detección del chip
Comparación contínua entre el estado de cuenta de los predios con paz y salvos emitidos</t>
  </si>
  <si>
    <t>Instructivo para generar CECTN (Paz y salvos)
Archivos mensuales de las verificaciones realizadas</t>
  </si>
  <si>
    <t>Menor recaudo percibido por parte del IDU</t>
  </si>
  <si>
    <t>Revisión por parte del funcionario designado para tal fin, verificando que la información de los predios coincidan con los datos oficales
Revisión periódica de una muestra aleatoria de los conceptos técnicos emitidos</t>
  </si>
  <si>
    <t>Comparación entre los datos cargados en el sistema, datos oficiales, imágenes y cartografías
Verificación de las bases de datos en el sistema valoricemos</t>
  </si>
  <si>
    <t xml:space="preserve">Instructivo para elaborar conceptos técnico
</t>
  </si>
  <si>
    <t>Menor recaudo por parte del IDU</t>
  </si>
  <si>
    <t>El sistema solo permite las modificaciones de los predios a los perfiles autorizados</t>
  </si>
  <si>
    <t>Verificar que en el certificado de tradición y libertad  conste una medida de gravamen vigente y que el estado de cuenta de la contribución este al día, para solicitar el levantamiento de la misma en la Oficina de Registro de Instrumentos Públicos que corresponda</t>
  </si>
  <si>
    <t xml:space="preserve">Lista de chequeo de los Actos Administrativos revisados y su  físico
</t>
  </si>
  <si>
    <t>SUBDIRECTOR TÉCNICO</t>
  </si>
  <si>
    <t>Probable</t>
  </si>
  <si>
    <t>Realizar la adquisición predial, reasentamiento integral de población y expedir viabilidades prediales basados en Decreto de Urgencia, oferta de compra, evaluación técnica, jurídica y
social para desarrollar proyectos de infraestructura vial y espacio público adelantados por el IDU, en el marco del Plan de Ordenamiento Territorial, el Plan Maestro de Movilidad y los
Planes de Desarrollo Distrital, de acuerdo con las normas legales vigentes y garantizando los Derechos Constitucionales de la ciudadanía</t>
  </si>
  <si>
    <t>Realizar seguimiento a la ejecución de los proyectos del sistema vial, de transporte y espacio público, de acuerdo con las características de diseño para construir las obras definidas en el plan de desarrollo y cumplir la misión del IDU.</t>
  </si>
  <si>
    <t>RC-EO-01</t>
  </si>
  <si>
    <t>RC-EO-02</t>
  </si>
  <si>
    <t>RC-EO-03</t>
  </si>
  <si>
    <t>RC-EO-04</t>
  </si>
  <si>
    <t>RC-EO-05</t>
  </si>
  <si>
    <t>Dirección Técnica de Construcciones</t>
  </si>
  <si>
    <t>Detrimento patrimonial por pérdida de los dineros del anticipo
Que no se cumpla con el objeto  del contrato
Que se afecte la comunidad  beneficiada con las obras  objeto del contrato
Se afecte la imagen de la entidad</t>
  </si>
  <si>
    <t>Sobrecostos en actividades del contrato de obra para beneficio del contratista.</t>
  </si>
  <si>
    <t>En el Manual de Interventoría y  Manual de Gestión Contractual se establece  el procedimiento  a seguir  al pactar precios no previstos o precios adicionales a las pactados contractualmente, con lo que se busca   controlar y obtener racionalidad  en dichos precios.
El  control es  efectuado por el  interventor quien como parte de sus obligaciones  debe revisar,  validar   y aprobar el APU no previsto  para ser presentado al IDU. (formato APU, aprobado por la Interventoría)
Se cuenta con los precios contractuales los cuales son inmodificables durante el desarrollo del contrato
La supervisión  verifica que los precios no previstos  aprobados por la interventoría cumplan ,entre otros, con los siguientes requisitos:
-Que  no supere el precio  de referencia IDU 
-En caso que lo supere, que este debidamente justificado
-Que no sea un precio producto del fraccionamiento de actividades 
-Que el precio  realmente aplique para la  obra que se ejecuta
Que no corresponda a un precio contractual  y no tenga ninguna equivalencia técnica con los mismos
Se realizan comités semanales para seguimiento al contrato de obra  que  incluyen recorridos  a los frentes  en ejecución,  lo que permite a la DTM  a través de la supervisión, ejercer alguna verificación  aunque macro  sobre   las actividades  que se realizan.</t>
  </si>
  <si>
    <t>Detrimento patrimonial
Posible afectación de obras
Pérdida de imagen institucional</t>
  </si>
  <si>
    <t>Recibo de actividades del contrato de obra sin el cumplimiento de los requisitos técnicos y de calidad por acuerdo entre contratista e interventor</t>
  </si>
  <si>
    <t>Que en los pagos efectuados a contratistas  e interventores se contemple  el personal  que no haya cumplido los requisitos de dedicación previstos para el contrato   y/o que el personal  de la interventoría y contratista de obra se encuentre vinculado a proyectos IDU con más  del 100% de dedicación</t>
  </si>
  <si>
    <t>Detrimento patrimonial
Afectación en la calidad de las
 obras</t>
  </si>
  <si>
    <t>Acuerdo entre el contratista con profesionales de la entidad para no reportar el daño o afectación de la infraestructura vial.</t>
  </si>
  <si>
    <t>C.CI.06</t>
  </si>
  <si>
    <t>Omisión en la identificación de daños en la infraestructura vial, favoreciendo a terceros en el procedimiento de seguimiento a pólizas.</t>
  </si>
  <si>
    <t>* Deterioro de la infraestructura vial y espacio público de la Ciudad
* Afectación a la calidad de vida de los ciudadanos</t>
  </si>
  <si>
    <t xml:space="preserve">1- El procedimiento establece que la identificación de daños se realice en visita de seguimiento, a la cual no asiste el contratista (no hay acuerdos).
2- Los daños identificados se ingresan al aplicativo SIP (tiene controles de usuario) para generar el informe de visita, que finalmente es revisado y aprobado por el Coordinador Técnico. </t>
  </si>
  <si>
    <t xml:space="preserve">1- Revisiones periódicas con muestras aleatorias.     </t>
  </si>
  <si>
    <t>Acuerdo entre el contratista y los profesionales de la entidad para recibir las reparaciones de la infraestructura vial sin el cumplimiento de las especificaciones técnicas exigidas.</t>
  </si>
  <si>
    <t xml:space="preserve">1- Se realiza visita conjunta para poner en conocimiento del Contratista los daños previamente evidenciados y se firma en terreno un Acta de Compromiso de Reparaciones (FO-AI-012) la cual contiene los parámetros para el recibo de las reparaciones.
2- En visita de verificación de reparaciones se evalúa el cumplimiento y calidad de las reparaciones realizadas por el contratista, dejando como evidencia el Acta de Verificación de Reparación de Daños (FO-AI-013) firmada en terreno.
3- Los resultados obtenidos en terreno se incluyen en el aplicativo SIP para general el informe correspondiente, que finalmente es revisado y aprobado por el Coordinador Técnico. </t>
  </si>
  <si>
    <t>1- En el artículo tercero de la resolución que otorga la licencia de excavación establece la obligación de recuperación del espacio público cumpliendo con lo dispuesto en la Guía GU-CI-01_versión 3.0.
2- Se realiza visita de recibo de recuperaciones, previa solicitud y cumplimiento de requisitos (Art. 4 de la Resolución que otorga la licencia) por parte del contratista, dejando como evidencia el registro fotográfico tomado en terreno.
3- Se elabora el correspondiente informe de visita (FO-AI-047) donde se establece el cumplimiento o incumplimiento de la recuperación.</t>
  </si>
  <si>
    <t>1- Guía GU-CI-01 V_3.0 Anexo técnico para la recuperación del espacio público intervenido bajo Licencia de Excavación
2- Instructivo IN-CI-02 Expedición y recibo de obra del espacio público intervenido con licencia de excavación V_1.0</t>
  </si>
  <si>
    <t>C.CI.09</t>
  </si>
  <si>
    <t>* Uso indebido del espacio público y/o antejardines.
* Daño del espacio público y correspondiente mobiliario urbano.
* Afectación a la calidad de vida de los ciudadanos.</t>
  </si>
  <si>
    <t>Dentro de la Guía de tramites y servicios:
1- Están establecidos los requisitos para la ocupación temporal acorde con el Decreto 190 de 2004.
2- Se establece que la solicitud de ocupación se debe dirigir al IDU con información exigida.
3- Se establecen los documentos necesarios que debe aportar el solicitante para la expedición del permiso.</t>
  </si>
  <si>
    <t>1- Decreto 190-2004. En sus Art. 270 y 279 reglamenta «…normas aplicables a los antejardines y usos temporales en los elementos que constituyen el sistema de espacio público construido...»
1- Procedimiento PR-CI-02 V_2.0 Expedición de permisos de uso temporal del espacio público y antejardines</t>
  </si>
  <si>
    <t>* Deterioro de la infraestructura vial y espacio público de la Ciudad.
* Fomentar practicas indebidas por parte de tramitadores.
* Afectación a la calidad de vida de los ciudadanos.</t>
  </si>
  <si>
    <t>1- Decreto Nacional 1469-2010 «...reglamenta las disposiciones relativas a las licencias urbanísticas...»
2- Procedimiento PR-CI-09 Expedición y recibo de licencias de excavación V_5.0</t>
  </si>
  <si>
    <t>Que se presente manipulación de los sistemas electrónicos instalados en parqueaderos de manera que no se reporte la totalidad de los componentes variables.</t>
  </si>
  <si>
    <t>* Detrimento patrimonial.</t>
  </si>
  <si>
    <t>1- Contratos de concesión de parqueaderos vigentes
2- Instructivo IN-CI-03 Supervisión de contratos de concesión de parqueaderos V_1.0</t>
  </si>
  <si>
    <t>Falta de idoneidad y/o desconocimiento de procedimientos y normas por parte servidores públicos (Personal de planta y contratistas de prestación de servicios) que permiten injerencia indebida de terceros en desarrollo de los proceso de selección.</t>
  </si>
  <si>
    <t>C.GC.01</t>
  </si>
  <si>
    <t>Intervención colusiva de los directivos, funcionarios y/o contratistas  que intervienen en el proceso de selección con personas ajenas al área para favorecer la adjudicación del proceso de selección.</t>
  </si>
  <si>
    <t>C.GC.03</t>
  </si>
  <si>
    <t>C.GC.04</t>
  </si>
  <si>
    <t xml:space="preserve">Omisión o inoportunidad de la publicación de los documentos en los portales de contratación, con el fin de manipular la información y favorecer a un particular </t>
  </si>
  <si>
    <t>Intereses economicos de terceros (proponentes), dirigidos a obtener por medios persuasivos no licitos determinado comportamiento por parte del comité evaluador.</t>
  </si>
  <si>
    <t>Presiones indebidas de terceros, tendientes a obtener el favorecimiento a un particular, mediante la adjudicación irregular de un proceso de selección.</t>
  </si>
  <si>
    <t>1. Sistema de Gestión Documental ORFEO.
2. Sistema de Información y Acompañamiento Contractual - SIAC.
3. Estudios y documentos Previos.
4. Matriz de riesgos.
5. Certificado de Idoneidad.
6. Formato reporte de verificación de cumplimiento de categoría.
7. Formato único de Hoja de Vida validado por la STRH.
8. Certificados de estudio y experiencia.
9. Registros de jornadas de capacitación.</t>
  </si>
  <si>
    <t>Realizar modificaciones contractuales omitiendo los requisitos legales, técnicos y/o presupuestales con el fin de favorecer un tercero.</t>
  </si>
  <si>
    <t xml:space="preserve">1. Revisión de las solicitudes y verificación de los soportes técnicos y financieros por parte del abogado asignado para la elaboración de la modificación y del Director (a) Técnico (a) de Gestión Contractual. </t>
  </si>
  <si>
    <t>1. Memorando de solicitud de modificación radicado por el sistema de gestión documental ORFEO y sus respectivos documentos soporte.
2. Normograma Institucional publicado en la pagina Web institucional con sus respectivas actualizaciones.
3. Lista de chequeo verificación documental de contratación debidamente validado por el abogado asignado.</t>
  </si>
  <si>
    <t>C.GC.08</t>
  </si>
  <si>
    <t xml:space="preserve">Alteración de las condiciones del proceso de selección adjudicado, las cuales se plasman a  través de la minuta contractual con el fin de beneficiar a un particular. </t>
  </si>
  <si>
    <t>1. Estructuración de minutas tipo.
2. Envió de minuta al área técnica para revisión con anterioridad a la suscripción del contrato.
3. Revisión periódica de las minutas por cambios normativos en materia de contratación.
4. Revisión por parte del abogado asignado y del Director (a) Técnico (a) de Gestión Contractual de la información contrastando la minuta, la resolución de adjudicación, los estudios previos, pliegos de condiciones, anexos técnicos, adendas y en general toda la documentación de la etapa precontractual. 
5. Solicitud del expediente físico al Archivo de la entidad para verificar cada uno de los documentos de la etapa precontractual.</t>
  </si>
  <si>
    <t xml:space="preserve">Subdirección General Jurídica </t>
  </si>
  <si>
    <t xml:space="preserve">Sandra Liliana Roya Blanco </t>
  </si>
  <si>
    <t xml:space="preserve">Dirección Técnica de Procesos Selectivos </t>
  </si>
  <si>
    <t xml:space="preserve">Dirección Técnica de Gestión Contractual </t>
  </si>
  <si>
    <t>C.GL.01</t>
  </si>
  <si>
    <t>DIRECCIÓN TÉCNICA DE GESTIÓN JUDICIAL</t>
  </si>
  <si>
    <t>JOSE FERNANDO SUÁREZ VENEGAS</t>
  </si>
  <si>
    <t>DIRECTOR TÉCNICO</t>
  </si>
  <si>
    <t>SUBDIRECCIÓN GENERAL  JURÍDICA</t>
  </si>
  <si>
    <t>GESTIÓN AMBIENTAL, CALIDAD Y SST</t>
  </si>
  <si>
    <t>C.AC.01</t>
  </si>
  <si>
    <t>1. Investigaciones disciplinarias
2. Perdida de recursos (Detrimento patrimonial)
3. Pérdida de credibilidad en el SIG
4, Pérdida de trazabilidad de la documentación del SIG
5. Reprocesos</t>
  </si>
  <si>
    <t>01 de Enero - 30 de Abril</t>
  </si>
  <si>
    <t>SUBDIRECCIÓN GENERAL DE GESTIÓN CORPORATIVA</t>
  </si>
  <si>
    <t>CARLOS HUMBERTO MORENO BERMÚDEZ</t>
  </si>
  <si>
    <t>Administrar, gestionar y suministrar los bienes muebles e inmuebles de la entidad así como,  los recursos físicos de forma oportuna, adecuada y eficiente, asegurando el normal funcionamiento de los procesos y las áreas del Instituto y la correspondiente satisfacción de las necesidades internas.</t>
  </si>
  <si>
    <t>ROBOS DE ACTIVOS FÍSICOS EN EL ALMACEN, O BODEGAS DEL IDU O EN USO DEL PERSONAL DEL IDU</t>
  </si>
  <si>
    <t xml:space="preserve">PÉRDIDA DE RECURSOS FINANCIEROS DE LA CAJA MENOR DEL IDU
</t>
  </si>
  <si>
    <t xml:space="preserve">Actas de arqueo
Saldos en Bancos
Reporte del aplicativo Stone
</t>
  </si>
  <si>
    <t>Trámite ineficiente a reclamaciones por parte del IDU, ante el corredor de seguros, por acuerdo en beneficio de un tercero.</t>
  </si>
  <si>
    <t xml:space="preserve">Imposibilidad de recuperar los bienes muebles o inmuebles siniestrados
Detrimento patrimonial 
Afectación de los activos fijos </t>
  </si>
  <si>
    <t>Verificación y seguimiento de la presentación de reclamaciones ante el corredor de seguros dentro del tiempo regular. (60 días) 
Exigencia de la presentación del informe de seguimiento del programa de seguros de la Entidad.
• Campañas de capacitación a conductores para minimizar siniestralidad 
* Diseño Plan Estratégico de Seguridad Vial - PESV</t>
  </si>
  <si>
    <t xml:space="preserve">Oficios dirigidos a los corredores de seguros y a la compañía aseguradora
</t>
  </si>
  <si>
    <t>1. Inadecuado control al contrato de suministro de  combustible
2. Por acuerdo entre conductores (planta o contrato) suministro de  menor cantidad de combustible y posteriores favores por parte de la Estación de Gasolina</t>
  </si>
  <si>
    <t>ROBO CONTINUADO DE COMBUSTIBLE O REPUESTOS DE VEHÍCULOS</t>
  </si>
  <si>
    <t>Detrimento en el patrimonio público</t>
  </si>
  <si>
    <t>Control del soporte físico del suministro de gasolina el cual es generado automáticamente por la máquina que expende el combustible.
Instalación de Chip de control en el vehículo y no puede ser suministrado en ningún carro diferente al de la Entidad
Control en la plataforma de la empresa que suministra combustible</t>
  </si>
  <si>
    <t xml:space="preserve">Reportes de consumo quincenal  por vehículo
Cuadro consolidado mensual de consumos para control de estadísticas por vehículo y generación de alertas   </t>
  </si>
  <si>
    <t>C.RF.06</t>
  </si>
  <si>
    <t>MANEJO INADECUADO DE LA INFORMACIÓN REQUERIDA PARA LA REALIZACIÓN DE PROCESOS CONTRACTUALES
CONTRATACIÓN SUBJETIVA</t>
  </si>
  <si>
    <t>Aplicación del manual de gestión contractual del  Instituto, para dar cumplimiento a las etapas precontractuales de los procesos</t>
  </si>
  <si>
    <t>C.RF.07</t>
  </si>
  <si>
    <t>EJECUCIÓN DE CONTRATOS REALIZADA PARA FAVORECIMIENTO A TERCEROS</t>
  </si>
  <si>
    <t>SUBDIRECTORA TÉCNICA DE RECURSOS FÍSICOS</t>
  </si>
  <si>
    <t>DIRECCIÓN TÉCNICA ADMINISTRATIVA Y FINANCIERA</t>
  </si>
  <si>
    <t>1. Investigaciones disciplinarias y/o fiscales.
2. Falta de credibilidad hacia la Institución y funcionarios.
3. No contar con el personal idóneo para desarrollar las funciones.</t>
  </si>
  <si>
    <t>1. Recepción y verificación del Formato Único de Hoja de Vida Persona Natural contra soportes presentados por los funcionarios y/o contratistas de prestación de servicios.
2.  Diligenciamiento de la Lista de Chequeo de Documentos Requeridos para la Posesión de Funcionarios.
3. Elaboración de oficio de convalidación de estudios a las instituciones educativas para verificar la autenticidad de los soportes de estudio aportados.</t>
  </si>
  <si>
    <t>1. Oficios de solicitud de autenticidad a instituciones educativas.
2. Lista de chequeo de documentos requeridos para la posesión de funcionarios.
3.  Formato Único de Hoja de Vida Persona Natural del funcionario o del contratista</t>
  </si>
  <si>
    <t>Carlos Humberto Moreno Bermúdez</t>
  </si>
  <si>
    <t>GESTIÓN TECNOLOGÍAS DE LA INFORMACIÓN Y COMUNICACIÓN</t>
  </si>
  <si>
    <t>C.TI.01</t>
  </si>
  <si>
    <t>Pérdida de la integridad de la información.
Procesos poco transparentes.
Pérdida de imagen institucional.
Responsabilidades Disciplinarias y/o fiscales.</t>
  </si>
  <si>
    <t>Diario</t>
  </si>
  <si>
    <t>Revelar información de carácter confidencial a terceros que se vean beneficiados por la oportunidad de la misma</t>
  </si>
  <si>
    <t>Pérdida de la confidencialidad de la información.
Procesos poco transparentes.
Pérdida de imagen institucional.
Responsabilidades Disciplinarias y/o fiscales.
Fuga de información reservada.</t>
  </si>
  <si>
    <t>Actas de reunión o actos administrativos de soporte</t>
  </si>
  <si>
    <t>Ocultar o NO divulgar a la ciudadanía información considerada pública en beneficio propio o de un tercero.</t>
  </si>
  <si>
    <t>Pérdida de la disponibilidad de la información.
Procesos poco transparentes.
Pérdida de imagen institucional.
Responsabilidades Disciplinarias y/o fiscales.</t>
  </si>
  <si>
    <t>Página web actualizada</t>
  </si>
  <si>
    <t>C.TI.04</t>
  </si>
  <si>
    <t>Pérdida de la confianza en los procesos involucrados
Procesos poco transparentes.</t>
  </si>
  <si>
    <t>Informe de casos atendidos y en proceso</t>
  </si>
  <si>
    <t>Subdirección General de Gestión Corporativa</t>
  </si>
  <si>
    <t>Dirección Técnica Administrativa y Financiera</t>
  </si>
  <si>
    <t>Determinar e implementar las directrices para la administración documental mediante la aplicación de políticas y lineamientos, para garantizar la recuperación, consulta y conservación
de la memoria institucional.</t>
  </si>
  <si>
    <t>Administrar y disponer oportunamente  los recursos financieros para la ejecución de los planes, programas y proyectos, en el desarrollo de los procesos de la entidad.</t>
  </si>
  <si>
    <t>C.GF.01</t>
  </si>
  <si>
    <t xml:space="preserve">1. Pérdida de recursos públicos
2. Investigaciones disciplinarias y/o fiscales
3. Mala imagen de la entidad ante el sector financiero y la comunidad
</t>
  </si>
  <si>
    <t>1. Comunicados con los bancos (email, audios)
2. Actas de inversión y del Comité  de Seguimiento y Control Financiero.</t>
  </si>
  <si>
    <t>Captura manual,  aplicación y/o reversión por parte de los usuarios del sistema valoricemos en la Subdirección Técnica de Tesorería y Recaudo y/o en la Subdirección Técnica de Operaciones y/o por parte del administrador del sistema</t>
  </si>
  <si>
    <t>C.GF.02</t>
  </si>
  <si>
    <t xml:space="preserve">Manipulación de la información en el Sistema VALORICEMOS con el ánimo de aplicar y/o reversar pagos, con el fin de favorecer a un tercero. </t>
  </si>
  <si>
    <t xml:space="preserve">1. Investigaciones disciplinarias y/o fiscales.
2. No recaudo de recursos por concepto de valorización.
3. Pérdida de Información.
4. Perdida de credibilidad de la entidad.
5. Afectación de la ejecución de los proyectos por falta de recursos  </t>
  </si>
  <si>
    <t>C.GF.03</t>
  </si>
  <si>
    <t>Tramitar pagos, con  documentos  incompletos, falsos o adulterados, así como violar el derecho al turno, consignado en el articulo 19 de la Ley 1150 de 2007, con el fin de favorecer un tercero.</t>
  </si>
  <si>
    <t>1. Pérdida de recursos.
2. Investigaciones disciplinarias, fiscales, penales y/o administraitvas</t>
  </si>
  <si>
    <t>C.GF.04</t>
  </si>
  <si>
    <t>1. Desvío de recursos.
2. Investigaciones penales, fiscales, disciplinarias y/o administrativas, al cometer errores que contradicen la normatividad vigente.</t>
  </si>
  <si>
    <t xml:space="preserve">1. Aplicación del Manual Operativo Presupuestal del Distrito Capital.
2. Aplicación de la normativad presupuestal vigente.
3. Socialización continua de los procedimientos vigentes.
</t>
  </si>
  <si>
    <t>1. Informes de ejecución presupuestal.
2. Listados de asistencia a capacitaciones</t>
  </si>
  <si>
    <t xml:space="preserve">SUBDIRECTOR GENERAL </t>
  </si>
  <si>
    <t>DIRECCCIÓN ADMINISTRATIVA Y FINANCIERA</t>
  </si>
  <si>
    <t>SUBDIRECCIÓN TÉCNICA DE TESORERÍA Y RECAUDO</t>
  </si>
  <si>
    <t>SUBDIRECCIÓN TÉCNICA DE PRESUPUESTO Y CONTABILIDAD</t>
  </si>
  <si>
    <t>GESTIÓN INTEGRAL DE PROYECTOS</t>
  </si>
  <si>
    <t>C.GI-01</t>
  </si>
  <si>
    <t>Semanal</t>
  </si>
  <si>
    <t>C.GI-02</t>
  </si>
  <si>
    <t>Verificar el cumplimiento de metas, planes y normas en los procesos de la Entidad y en las actuaciones de los servidores públicos, para asegurar el cumplimiento de los fines institucionales a través de la aplicación de los instrumentos pertinentes.</t>
  </si>
  <si>
    <t>1. No formulación de Planes de Mejoramiento
2. Planes de mejoramiento inocuos.
3. Materialización de riesgos identificados en los informes</t>
  </si>
  <si>
    <t>1.Inoportunidad en la toma de correctivos
2.Materialización de riesgos identificados en el proceso u objeto de auditoria</t>
  </si>
  <si>
    <t>1.Listado de asistencias
2. Actas de las reuniones de seguimiento de la OCI</t>
  </si>
  <si>
    <t>1. Ocultar irregularidades en la
operación
2. Intención de generar mala imagen institucional al área evaluadora. 
3. Buscar que se incumplan los objetivos de la evaluación que se adelanta.</t>
  </si>
  <si>
    <t>1. Negligencia por parte de la Alta Dirección y/o los auditados.
2. Deseo de obtener o mantener una ventaja para si o para un tercero.
3. Intención de desviar posibles responsabilidades derivadas de los informes de auditoría.</t>
  </si>
  <si>
    <t>Que la Alta Dirección y/o los potenciales auditados interfieran en la planeación de las auditorías, de manera que impidan su programación o realización</t>
  </si>
  <si>
    <t>1.Inoportunidad en la toma de correctivos
2.Materialización de riesgos identificados en el proceso u objeto de auditoria
3. Direccionamien to de la toma de decisiones</t>
  </si>
  <si>
    <t>Permanente</t>
  </si>
  <si>
    <t>Incumplimiento injustificado de los términos legales para adoptar las decisiones correspondientes, que dé lugar a caducidad o prescripción, en beneficio propio o de un tercero</t>
  </si>
  <si>
    <t>OFICINA DE CONTROL INTERNO</t>
  </si>
  <si>
    <t>JEFE DE OFICINA</t>
  </si>
  <si>
    <t>OFICINA DE CONTROL DISCIPLINARIO</t>
  </si>
  <si>
    <t>1. Materialización de riesgos institucionales.
2. Investigaciones  disciplinarias y/o  administrativas y/o fiscales y/o penales.
3. Reprocesos.
4. Ineficacia del proceso.
5. Pérdida de credibilidad en el proceso de mejoramiento continuo.</t>
  </si>
  <si>
    <t>Actualización de las matrices de riesgos de corrupción de acuerdo con el documento "Estrategias para la construcción del Plan Anticorrupción y de atención al ciudadanoV2" y la "Guía para la Gestión de Riesgo de Corrupcion"Guía para la Gestión de Riesgo de Corrucpión" emitidas por la Presidencia de la República.</t>
  </si>
  <si>
    <t xml:space="preserve">Indique los ajustes realizados en:
Causas: Se mantienen 
Riesgo: conseerva su probabilidad e impacto, no se materializó.
Consecuencias: Se mantienen las identificadas.
Controles:  Se contnuan aplicando.
Acciones asociadas: Se mantienen.
</t>
  </si>
  <si>
    <t>Jefe Oficina Asesora de Plenaciónn / Profesional Especializado 06 y Profesional Especializado 04</t>
  </si>
  <si>
    <t>1. Verificación y consistencia de los datos y  avance de los proyectos de inversión, son registrados en SEGPLAN y PREDIS.
2. Reportes de plan de acción
3. Reportes de inversión y gestión.
4. Reporte de componente de inversión.
5. Reporte de teritorialización de la inversión</t>
  </si>
  <si>
    <t xml:space="preserve">Jefe de Oficina Aseora de Planeación / Profesional 03 </t>
  </si>
  <si>
    <t>Por presiones internas o externas se incluyan en el directorio de proveedores del IDU, empresas que suministran materiales para las obras de construcción sin el cumplimiento de los requisitos ambientales y mineros vigentes, con el fin de favorecer un particular.</t>
  </si>
  <si>
    <t xml:space="preserve">1. Solicitud de información mediante oficio a autoridades ambientales municipales y mineras.                                                                                                  2. Consulta a CAR y Secretaria Distrital de Ambiente     
3. Aplicación de procedimiento PRIC03 Directorio de Proveedores                                                     </t>
  </si>
  <si>
    <t>SGDU
SGI</t>
  </si>
  <si>
    <r>
      <t xml:space="preserve">Indique los ajustes realizados en:
</t>
    </r>
    <r>
      <rPr>
        <b/>
        <sz val="8"/>
        <rFont val="Arial"/>
        <family val="2"/>
      </rPr>
      <t xml:space="preserve">Causas: </t>
    </r>
    <r>
      <rPr>
        <sz val="8"/>
        <rFont val="Arial"/>
        <family val="2"/>
      </rPr>
      <t xml:space="preserve">Se mantienen las mismas
</t>
    </r>
    <r>
      <rPr>
        <b/>
        <sz val="8"/>
        <rFont val="Arial"/>
        <family val="2"/>
      </rPr>
      <t>Riesgo</t>
    </r>
    <r>
      <rPr>
        <sz val="8"/>
        <rFont val="Arial"/>
        <family val="2"/>
      </rPr>
      <t xml:space="preserve">: No se materializó en el periodo reportado 
</t>
    </r>
    <r>
      <rPr>
        <b/>
        <sz val="8"/>
        <rFont val="Arial"/>
        <family val="2"/>
      </rPr>
      <t xml:space="preserve">Consecuencias: </t>
    </r>
    <r>
      <rPr>
        <sz val="8"/>
        <rFont val="Arial"/>
        <family val="2"/>
      </rPr>
      <t xml:space="preserve">Se mantienen las mismas
</t>
    </r>
    <r>
      <rPr>
        <b/>
        <sz val="8"/>
        <rFont val="Arial"/>
        <family val="2"/>
      </rPr>
      <t>Controles</t>
    </r>
    <r>
      <rPr>
        <sz val="8"/>
        <rFont val="Arial"/>
        <family val="2"/>
      </rPr>
      <t xml:space="preserve">: Se mantienen los mismos
</t>
    </r>
    <r>
      <rPr>
        <b/>
        <sz val="8"/>
        <rFont val="Arial"/>
        <family val="2"/>
      </rPr>
      <t>Acciones asociada</t>
    </r>
    <r>
      <rPr>
        <sz val="8"/>
        <rFont val="Arial"/>
        <family val="2"/>
      </rPr>
      <t xml:space="preserve">s: Se mantienen las mismas
</t>
    </r>
  </si>
  <si>
    <t>JEFE DE OFICINA DE COMUNICACIONES</t>
  </si>
  <si>
    <t>Desarrollar proyectos  sostenibles  para  mejorar las condiciones de  movilidad  en  términos de equidad, integración, seguridad y accesibilidad de los habitantes del Distrito Capital, mediante la construcción y conservación de obras de infraestructura de los sistemas de movilidad y espacio público.</t>
  </si>
  <si>
    <t xml:space="preserve">Emisión de conceptos técnicos omitiendo los procedimientos definidos, con la intención de favorecer un contribuyente en cuanto a factores gravables </t>
  </si>
  <si>
    <t>Acuerdos entre propietarios y el profesional que realice  las liquidaciones de cartera</t>
  </si>
  <si>
    <t xml:space="preserve"> Proyectar oficios con solicitud de levantamiento de medidas sin estar cancelada la contribución.Acuerdos entre funcionarios y contribuyentes</t>
  </si>
  <si>
    <t>Afectación en la tradición de inmuebles sin que la contribución de valorización haya sido cancelada por el interesado, para favorecer a terceros</t>
  </si>
  <si>
    <t>Se genera detrimento patrimonial y acciones de repetición en contra del IDU</t>
  </si>
  <si>
    <t>Proyectar actos administrativos con información errada. Acuerdos entre funcionarios y contribuyentes</t>
  </si>
  <si>
    <t>Omitir o extralimitarse en la elaboración y aprobación de  un acto adminsitrativo con contenido no congruente con la normatividad con el ánimo de favorecer a un particular</t>
  </si>
  <si>
    <t>Constatar que tanto la infomación jurídica como la perteneciente a los atributos prediales corresponda a los que se encuentran en el sistema de información Valoricemos.</t>
  </si>
  <si>
    <t>CARLOS HUMBERTO MORENO BERMUDEZ</t>
  </si>
  <si>
    <t>HERNANDO ARENAS CASTRO</t>
  </si>
  <si>
    <t>Director Técnico de Apoyo a la Valorización</t>
  </si>
  <si>
    <t>CARLOS FRANCISCO RAMIREZ CARDENAS</t>
  </si>
  <si>
    <t>Subdirector Técnico Jurídico y de Ejecuciones Fiscales</t>
  </si>
  <si>
    <t xml:space="preserve">• Verificar que en el Formato FO-DP-200 se haya diligenciado la aprobación del producto en el periodo.                                                              </t>
  </si>
  <si>
    <t>1. Romper el proceso de confidencialidad previo a la notificación de la Oferta de Compra mediante el acto administrativo</t>
  </si>
  <si>
    <t>Omitir o extralimitar funciones u obligaciones, para entregar información a los afectados por obras públicas, antes de la formalización de la compra, con el fin de beneficiar un particular</t>
  </si>
  <si>
    <t>1. Sistematización de la información en aplicación PREDIOS. 
2. Restricción de permisos a los Usuarios del Aplicativo de Predios por actividades, a través de la solicitud de creación de usuarios</t>
  </si>
  <si>
    <t>DIRECTORA TÉCNICA DE PREDIOS</t>
  </si>
  <si>
    <t>Manipular y/o alterar la documentación contenida en los expedientes prediales por parte de usuarios o personas internas o externas del IDU,  para favorecer un tercero</t>
  </si>
  <si>
    <t>1. Perdida de documentos que hacen parte de un expediente.
2. Alteración o falsedad de  documentos de un expediente. 
3. Reprocesos.
4. Vencimientos de términos
5. Demandas
6. Retrasos en la entrega de los predios afectados</t>
  </si>
  <si>
    <t>1. Verificación de la documentación de los expedientes por parte del articulador garantizando la completitud de la misma.</t>
  </si>
  <si>
    <t>1. FO-GP-23 lista chequeo expedientes gestión social
2. FO-GP-16 lista chequeo para la entrega de carpetas adquisición predial
3. Carpeta Virtual</t>
  </si>
  <si>
    <t>1. Por beneficiar a un tercero. 
2. Por soborno de un tercero. 
3. Manipulación de la información. 
4. Acuerdos entre el contratista y el funcionario IDU.
5. Acuerdos entre contratistas y grupo social.</t>
  </si>
  <si>
    <t>Alterar y/o modificar de la información levantada en el Censo Social para dar beneficio a un particular.</t>
  </si>
  <si>
    <t xml:space="preserve">1. Demoras en el cumplimiento de los tiempos previstos para el reasentamiento integral de la población afectada.
2. Reprocesos.
</t>
  </si>
  <si>
    <t>1.  Elaboración precisa del censo socioeconómico.
2.  Verificación de la información por parte de los articuladores tanto en campo como en la Entidad.
3. Seguimiento a la Unidad Social</t>
  </si>
  <si>
    <t>Emitir la Resolución de Cierre</t>
  </si>
  <si>
    <t>1. Fichas Censales
2. Resolución de Cierre</t>
  </si>
  <si>
    <t>EJECUTAR PROGRAMAS  PARA EL MANTENIMIENTO, REHABILITACIÓN,  Y RECONSTRUCCIÓN DE LA MALLA VIAL Y EL ESPACIO PÚBLICO A TRAVÉS DE LA SUPERVISIÓN Y CONTROL DE CONTRATOS Y CONVENIOS  Y REALIZAR EL CONTROL Y SEGUIMIENTO A LAS INTERVENCIONES  EJECUTADAS POR TERCEROS, PARA MEJORAR LA MOVILIDAD Y SEGURIDAD VIAL EN LA CIUDAD</t>
  </si>
  <si>
    <t>Ejecución de meta física menor a la previta
Detrimento patrimonial
Afectación a la comunidad beneficiada al no ejecutarse la totalidad de la obra prevista</t>
  </si>
  <si>
    <t xml:space="preserve">El contratista debe informar de forma previa las actividades y cantidades de obra a realizar,   basado  en un diagnóstico y en las condiciones encontradas en terreno.
Con base en ello  el Interventor  realiza los balances  del contrato para verificar el alcance de los recursos, teniendo en cuenta el análisis de los especialistas. Así mismo, revisa, cuantifica las cantidades, aprueba y autoriza el pago.
Se llevan a cabo comités de seguimiento y recorridos de obra  a través de los cuales la supervisión  verifica los frentes de obra  en ejecución y las actividades que se realizan,  lo que le permite llevar control macro sobre las  actividades que se pagan en cada período.
</t>
  </si>
  <si>
    <t>Detrimento  patrimonial
Afectación en la calidad de las obras
Afectación a la comunidad beneficiada por reprocesos o daño prematuro de las obras</t>
  </si>
  <si>
    <t xml:space="preserve">1- Revisiones periódicas aleatorias Vs. Informe del Concesionario. </t>
  </si>
  <si>
    <t>GUSTAVO MONTAÑO RODRIGUEZ</t>
  </si>
  <si>
    <t>DIRECTOR TECNICO DE PROCESOS SELECTIVOS</t>
  </si>
  <si>
    <t>Integración de las políticas de confidencialidad a los procedimientos estandarizados, a las minutas PSP y fortalecimiento de los mecanismos de ingreso a DTPS (físico y tecnológico).</t>
  </si>
  <si>
    <t xml:space="preserve">1. Minuta de contrato de prestación de servicios. 
2. Planilla de registro de ingreso al área restringida DTPS.
3. Solicitud de perfiles de usuarios restringidos a la STRT
4. Formato de designación de evaluadores. 
</t>
  </si>
  <si>
    <t>DIRECCIÓN TÉCNICA DE GESTIÓN CONTRACTUAL</t>
  </si>
  <si>
    <t>JOSE FERNANDO SUAREZ VENEGAS</t>
  </si>
  <si>
    <t>JEFE  OFICINA ASESORA DE PLANEACIÓN / SUBDIRECTOR GENERAL DE GESTIÓN CORPORATIVA / SUBDIRECCIÓN GENERAL DE DESARROLLO URBANO</t>
  </si>
  <si>
    <t>Subdirectora Técnica de Recursos Físicos</t>
  </si>
  <si>
    <t>Subdirector Técnico de Recursos Físicos</t>
  </si>
  <si>
    <t xml:space="preserve">Seguimiento a la ejecución del contrato
Informes de Ejecución generados por el profesional que apoya la supervisión del contrato 
</t>
  </si>
  <si>
    <t>Subdirectora Técnica de Recursos Humanos</t>
  </si>
  <si>
    <t>Acceso indebido para manipular  o  adulterar datos almacenados en los servidores de la Entidad,  en beneficio propio o de un tercero. (Integridad)</t>
  </si>
  <si>
    <t>1. Sensibilización a los operadores del centro de cómputo y a los ingenieros de soporte y desarrollo, sobre la aplicación de protocolos de administración y los controles que se deben aplicar a los recursos de TI.
2. Elaboración del documento para la definición de ambientes de trabajo en desarrollo de software. 
3. Elaboración del documento SCM (repositorio de documentos y código fuente)</t>
  </si>
  <si>
    <t>1. Revisión trimestral de la efectividad de los controles existentes.
2. Socialización de las políticas de Seguridad de la Información con base en el plan de comunicaciones.</t>
  </si>
  <si>
    <t>Ejecución y control del plan de acción de la estrategia GEL.
Verificación del porcentaje de disponibilidad del portal web</t>
  </si>
  <si>
    <t>Omitir intencionalmente la aplicación de los  procedimientos  para la prestación de los servicios de T.I. o cambiar la prioridad en la prestación del mismo,  en beneficio propio o de un tercero.</t>
  </si>
  <si>
    <t>Herramienta de gestión de eventos (incidentes o requerimientos - Aranda) correctamente diligenciada, en orden de llegada, o evento priorizado según criterios descritos en el Catálogo de Servicios.
Revisiones periódicas de los registros en la herramienta de gestión por parte del líder del grupo de mesa de servicios.</t>
  </si>
  <si>
    <t>Revisión cuatrimestral de la efectividad de los controles existentes.</t>
  </si>
  <si>
    <t>Subdirector Técnico de Tesorería y Recaudo</t>
  </si>
  <si>
    <t>Subdirector Técnico de Tesorería y Recaudo y Subdirector Técnico de Presupuesto y Contabilidad</t>
  </si>
  <si>
    <t xml:space="preserve"> Subdirector Técnico de Presupuesto y Contabilidad</t>
  </si>
  <si>
    <t>C.EC-01</t>
  </si>
  <si>
    <t>JEFE DE CONTROL INTERNO</t>
  </si>
  <si>
    <t>C.EC-02</t>
  </si>
  <si>
    <t>1.Informes cuatrimestrales del estado del Sistema de Control Interno
2.Informes de auditorías
3. Reportes de seguimiento generados por el aplicativo</t>
  </si>
  <si>
    <t>C.EC-03</t>
  </si>
  <si>
    <t>1.Materialización de riesgos identificados en el proceso u objeto de auditoría
2.Apertura de investigaciones penales o disciplinarias o administrativas.</t>
  </si>
  <si>
    <t>1. Tráfico de influencias
2. Baja cultura de autocontrol en los auditores
3. Bajo nivel de supervisión, control y evaluación por parte del jefe de la Oficina de Control Interno
4. Coacción</t>
  </si>
  <si>
    <t>C.EC-04</t>
  </si>
  <si>
    <t>C.EC-05</t>
  </si>
  <si>
    <t>C.EC-06</t>
  </si>
  <si>
    <t>C.EC-07</t>
  </si>
  <si>
    <t>10
BAJA</t>
  </si>
  <si>
    <t>JEFE DE CONTROL DISCIPLIANRIO</t>
  </si>
  <si>
    <t>1-Dilación injustificada de términos en los procesos disciplinarios, en provecho propio o de un tercero
2-Omisión del deber de dar trámite a las quejas e informes que se reciban en la oficina, en beneficio propio o de un tercero</t>
  </si>
  <si>
    <t>C.EC-08</t>
  </si>
  <si>
    <t>5
BAJA</t>
  </si>
  <si>
    <t>C.EC-09</t>
  </si>
  <si>
    <t>JEFE DE CONTROL DISCIPLINARIO</t>
  </si>
  <si>
    <t>CECILIA DE LOS ÁNGELES ROMERO MORALES</t>
  </si>
  <si>
    <t>Que se de una respuesta y/o atención deficiente, incompleta o no pertinente de acuerdo a la solicitud</t>
  </si>
  <si>
    <t>*Correo electrónico.
* Procedimiento PR-CO-026 Medios de Comunicación V1.0
* FOCO02_ SOLICITUD_ DE_ MATERIAL_ DE_ DIVULGACION_ Y_ BOLETINES_ DE_ PRENSA_ PARA_ PROYECTOS_ IDU
* Manual GEL vigente</t>
  </si>
  <si>
    <t>1. Se aplican los criterios definidos en el manual de comunicaciones. 
2. Se sigue el estilo y coordinación de la Dirección del IDU.</t>
  </si>
  <si>
    <t>1. Se aplica el procedimiento y formato de anteproyecto de presupuesto en donde se identifican las diferentes necesidades para el proceso de comunicaciones.</t>
  </si>
  <si>
    <t>1. Socialización al interior del IDU de los diferentes canales de comunicacióin interna.
2. Medición del conocimiento de lso canales de comunicación al interior del IDU:
3.  Aplicación del procedimiento PR-CO-026 Medios de Comunicación V1.0. y PR-CO-027 Canales de Información V1.0.
4. Se realizan encuestas sobre el conocimiento en el uso de los medios de comunicación.</t>
  </si>
  <si>
    <t>QUE VOCEROS NO AUTORIZADOS POR PARTE DE LA ENTIDAD, SUMINISTREN INFORMACIÓN YA SEAN SERVIDORES PUBLICOS O PERSONAL DE LOS CONTRATISTAS</t>
  </si>
  <si>
    <t>Manual de Comunicaciones MG-IDU-004 _V2.0
Formato SOLICITUDES DE INFORMACIÓN Y ENTREVISTAS EXTERNAS</t>
  </si>
  <si>
    <t xml:space="preserve">1. Aplicación de la politica definida en el Manual de Comunicaciones del IDU. </t>
  </si>
  <si>
    <t>DEFICIENCIA EN LA PLANIFICACIÓN POR PARTE DE LAS ÁREAS AL MOMENTO DE REALIZAR LAS SOLCIITUDES.</t>
  </si>
  <si>
    <t>R.FP.01</t>
  </si>
  <si>
    <t>R.FP.02</t>
  </si>
  <si>
    <t xml:space="preserve"> 1. Reacciones adversas de la comunidad. 
2.  Afecta el normal desarrollo del proceso.
3. Desgaste para la gestión de cobro.
4. Afecta la credibilidad de la entidad</t>
  </si>
  <si>
    <t>Contrato de prestación de servicio o consultoría. 
Manual de Interventoría. 
Oficios Orfeo</t>
  </si>
  <si>
    <t>Que no exista coordinación entre las diferentes áreas del proceso.</t>
  </si>
  <si>
    <t>La DTAV realiza reuniones de planificación para la identificación de los recursos y la forma como se va a realizar toda la contratación para el nuevo cobro de valorización.</t>
  </si>
  <si>
    <t>Memorandos, actas de reunión</t>
  </si>
  <si>
    <t>1. Reacciones adversas de la comunidad. 
2. Afecta el normal desarrollo del proceso.
3. Desgaste para la gestión de cobro.</t>
  </si>
  <si>
    <t>Procedimiento de Estructuración de Acuerdos de Valorización.
Actas de reunión y/o listado
de asistencia</t>
  </si>
  <si>
    <t>Que la liquidación de la contribución de valorización presente inconsistencias.</t>
  </si>
  <si>
    <t>Oficio de solicitud, en el cual se establece el protocolo .</t>
  </si>
  <si>
    <t>Manuales y procedimientos para la gestión de estudios técnicos.</t>
  </si>
  <si>
    <t>Desactualización de documentos técnicos o manual de procesos y procedimientos.</t>
  </si>
  <si>
    <t>Insuficiente generación de escenarios de liquidación o pre liquidaciones, que permitan sensibilizar el valor de la contribución de valorización.</t>
  </si>
  <si>
    <t xml:space="preserve">El coordinador del grupo,  realiza revisiones aleatorias.                          Se realiza retroalimentación de acuerdo con las solicitudes presentadas por los contribuyentes. </t>
  </si>
  <si>
    <t xml:space="preserve">Aplicativo VUR,  oficio por parte del contribuyente, aplicativo valoricemos. Oficios Orfeo,  aplicativos SIIC </t>
  </si>
  <si>
    <t xml:space="preserve">Teniendo en cuenta la dinámica urbana de la ciudad, la información que reposa en la base de datos de la UEACD no se encuentra actualizada con la nomenclatura física del predio. </t>
  </si>
  <si>
    <t>1. Si el contribuyente reclama, y efectivamente se comprueba que no quedó debidamente notificado, debemos iniciar el proceso de notificación, reversando todas las actuaciones en el sistema y restituirle términos.                                                                            
2. Los predios cuyas asignaciones no están notificadas tienen una fecha de exigibilidad incierta que impide la facturación.
3. Aumento de las quejas y reclamos por parte de los contribuyentes por el no recibo de los documentos.</t>
  </si>
  <si>
    <t>Solicitar la base catastral con el fin de actualizar los sectores.   
Se realiza una verificación manual al SIIC (Sistema Integrado de información Catastral) y VUR (Ventanilla Única de Registro).
Actualización del registro.</t>
  </si>
  <si>
    <t>Oficios Orfeo,  aplicativos SIIC y VUR, Aplicativo Valoricemos</t>
  </si>
  <si>
    <t>Tramitar las solicitudes y reclamaciones</t>
  </si>
  <si>
    <t>RVF.09</t>
  </si>
  <si>
    <t>Reportes por generación de actividades en Valoricemos y Orfeo</t>
  </si>
  <si>
    <t>Desactualización de la base de datos que proporciona la UEACD.</t>
  </si>
  <si>
    <t>No socializar la información de actualización de procedimientos, cambios en el sistema y lineamientos.</t>
  </si>
  <si>
    <t>Caídas en la plataforma tecnológica que dificulta la atención oportuna al contribuyente</t>
  </si>
  <si>
    <t>Colapso en los puntos de atención por afluencia masiva de los contribuyentes, cuando están próximos a vencer plazos de pagos, entre otros</t>
  </si>
  <si>
    <t>Correo institucional</t>
  </si>
  <si>
    <t>1. Incumplimiento del estatuto tributario al superar los 50 días estipulados en el documento</t>
  </si>
  <si>
    <t>Plataforma VUR,  estudio técnico, Instructivo INVF020 Trámite Devoluciones Ordenada por el Acuerdo 523 de 2013</t>
  </si>
  <si>
    <t>Inconsistencia en los valores a devolver</t>
  </si>
  <si>
    <t>1. Realizar mesas de trabajo con los consultores e interventores, de donde se generan actas con compromisos.
2. Plataforma ORFEO para realizar las diferentes comunicaciones oficiales.
3. Mesas de trabajo con las ESP y demás Entidades para la coordinación y viabilidad pertinente de los productos. Visitas a terreno.
4. Elaborar solicitud de concepto de viabilidad a las ESPs, y demás Entidades.
5. Aplicación de Convenios existentes</t>
  </si>
  <si>
    <t>1. FOIDU131_ACTA_ DE_ REUNION_ V_4.0.doc
2. Conceptos
3. Convenios existentes con las ESP.
4. Oficios, Memorandos.</t>
  </si>
  <si>
    <t>1. Modificaciones en el valor de la obra proyectada.
2. Demoras en la contratación de Obra
3. Afectación de las metas de la entidad y del Plan de Desarrollo</t>
  </si>
  <si>
    <t>Demora en la coordinación con las ESPs y demás entidades por parte del consultor.</t>
  </si>
  <si>
    <t>1. Aplicación del Procedimiento de declaratoria de incumplimiento, imposición multa, cláusula penal caducidad y o afectación de la garantía única de cumplimiento
2. Realización de reuniones de seguimiento, semanales y mensuales,  con el supervisor del proyecto e interventoría.
3. Reprogramación del cronograma aprobado por la interventoría, debidamente justificado y aprobado por la interventoría</t>
  </si>
  <si>
    <t>1. Seguimiento y control del cronograma del contrato de consultoría, cuando la interventoría  es interna.
2. Reprogramación del cronograma aprobado por la interventoría, debidamente justificado.
3. Aplicación del Procedimiento de declaratoria de incumplimiento, imposición multa, cláusula penal caducidad y o afectación de la garantía única de cumplimiento</t>
  </si>
  <si>
    <t>1. Cronograma
2. Actas de seguimiento
3. Contratos suscritos
4. Oficios - ORFEO
5. PRGC06 Procedimiento Declaratoria de incumplimiento, imposición multa, cláusula penal, caducidad y o afectación de la garantía única de cumplimiento</t>
  </si>
  <si>
    <t>Elaborar insumos técnicos, jurídicos y sociales. Realizar la adquisición predial</t>
  </si>
  <si>
    <t xml:space="preserve">Demoras en la asignación de Recursos para la Adquisición Predial de los Proyectos </t>
  </si>
  <si>
    <t>Elaborar insumos técnicos, jurídicos y sociales. Realizar la adquisición predial.
Realizar el reasenatemiento  integral de la población.
Realizar viabilidad predial.</t>
  </si>
  <si>
    <t>1. Incumplimiento en los tiempos previstos para elaboración de Registros Topográficos, solicitud de avalúos y ofertas de compra.
2. Demoras en la adquisicón predial.
3. Retrasos en la posible entrega de los predios al proceso de Ejecución de Obras.
4. Inconformismo por el valor comercial del inmueble
5. Demoras en la adquisicón predial.
6. Retrasos en la entrega del predio al proceso de Ejecución de Obras
7. Incremento en los contratos de vigilancia de predios
8. Retrasos en la expedición de ofertas de compra</t>
  </si>
  <si>
    <t>Demoras en la entrega del predio, al área ejecutora para construcción</t>
  </si>
  <si>
    <t>1. Retraso en la inicio de la obra
2. Sobrecostos
3. Investigaciones por parte de los Entes de Control
4.  Problemas con las comunidades
5. Reproceso en la gestión predial</t>
  </si>
  <si>
    <t>Dificultades en la administración o mantenimiento de los predios adquiridos o en posesión del IDU</t>
  </si>
  <si>
    <t>1. Invasión a los predios  en administración.
2. La no demolición de predios por falta de contrato lo cual genera inseguridad
3. Reclamos de la comunidad por limpieza de los predios
                                                                                                                                                                                                                                                                4. Mala imagen de La Entidad</t>
  </si>
  <si>
    <t>Administrar y vender predios sobrantes de obra</t>
  </si>
  <si>
    <t xml:space="preserve">1. Se pueden presentar suplantaciones
2. Pérdida de información y recuperación de expedientes
3. No poder contestar requerimientos a los Entes de Control por no contar con el expediente original
4. Demoras en la entrega del predio por posibles pérdidas de la documentación al estar al alcance del público
</t>
  </si>
  <si>
    <t>No hay control</t>
  </si>
  <si>
    <t>Quejas y reclamos que presente la ciudadanía porque el  patio continúa  en mismo sitio contrariando el deseo de la comunidad que vive alrededor</t>
  </si>
  <si>
    <t>Oficio de solicitud ante la alcaldía local,  suscrito por la DTM</t>
  </si>
  <si>
    <t>El acopio temporal de material fresado es una actividad restringida para adelantarse en la zona en que está ubicado</t>
  </si>
  <si>
    <t>Proyecto de construir la Avenida ALO de Occidente, teniendo en cuenta que el patio está localizado en la zona de  reserva vial prevista para esa vía</t>
  </si>
  <si>
    <t xml:space="preserve">*Contrato de interventoría para administración del patio de fresado
*Proceso de selección en curso                                                                                                                                                                                                                                          
*Comunicaciones dirigidas a la SDA
*Memorandos de la DTM a STRF  </t>
  </si>
  <si>
    <t>R.G.CI.14</t>
  </si>
  <si>
    <t>R.G.CI.13</t>
  </si>
  <si>
    <t>R.G.CI.12</t>
  </si>
  <si>
    <t>Oficios
Actas de reunión
Correos electrónicos</t>
  </si>
  <si>
    <t>1. Mediante el seguimiento del contratista, la interventoría y el IDU a  través del supervisor , a las solicitudes efectuadas a estas empresas, se detecta la necesidad  de  reiterar las mismas o adelantar alguna gestión adicional para obtener los productos requeridos
2. Se tienen establecidas  mesas de trabajo  periódicas  y cuando se requiere  entre el IDU y la SDA,  orientadas a coordinar y agilizar los trámites  relacionados con el tema ambiental  para los contratos a cargo del área</t>
  </si>
  <si>
    <t>Pliegos de condiciones y contratos de obra  e interventoría
Informe mensual de interventoría.
Actas de comités de seguimiento al contrato
Informe de cierre ambiental
Manual de interventoría y/o supervisión de contratos
Formatos IDU vigentes
Actas de reunión
Correos electrónicos</t>
  </si>
  <si>
    <t>R.G.CI.11</t>
  </si>
  <si>
    <t>Políticas y acciones implementadas  por la STRT
Informes de Interventoría</t>
  </si>
  <si>
    <t>Que se pierda la documentación e información del contrato (gestión documental del contrato)</t>
  </si>
  <si>
    <t>R.G.CI.10</t>
  </si>
  <si>
    <t>*Pliego de condiciones 
*Contratos de obra e interventoría
*Manual de interventoría y/o supervisión de contratos
*Correos electrónicos, oficios y actas</t>
  </si>
  <si>
    <t>Pliego de condiciones  y contrato de obra
Oficios - ORFEO</t>
  </si>
  <si>
    <t>Que no se realice la liquidación en el plazo establecido en el contrato</t>
  </si>
  <si>
    <t>R.G.CI.09</t>
  </si>
  <si>
    <t>* Atrasos en el recibo y la liquidación de la obra
* Perdida de la competencia de la entidad para liquidar
Afectación de la imagen de la Entidad
* Procesos sancionatorios o aplicación de pólizas 
* Reclamaciones de la comunidad</t>
  </si>
  <si>
    <t>Una vez iniciado el contrato no se refleja la capacidad financiera real del contratista demostrada en la propuesta</t>
  </si>
  <si>
    <t>Frentes de obra abandonados por el contratista de manera temporal o definitiva</t>
  </si>
  <si>
    <t>R.G.CI.08</t>
  </si>
  <si>
    <t>Pliegos de condiciones y contrato de interventoría
Oficio de la Interventoría
Lista de precios contractuales del contrato
 con la remisión de los ítems no previstos  
Manual de interventoría y/o supervisión de contratos 
Manual de Gestión Contractual
Acta de fijación de precios no previstos
Cuadro de reversión</t>
  </si>
  <si>
    <t>Actividades no previstas que generen precios no previstos</t>
  </si>
  <si>
    <t>Pliegos de condiciones y contrato  de obra e interventoría
Actas de comités de seguimiento al contrato
Manual de interventoría y/o supervisión de contratos Especificaciones técnicas
Informe mensual de interventoría</t>
  </si>
  <si>
    <t>1. El control se inicia con la  obligación del contratista  prevista  contractualmente,  en cuanto a la  identificación e inspección de redes existentes  en las vías objeto del contrato, que debe realizar según la necesidad, actividad que cuenta con la aprobación del interventor. El contratista adquiere los planos de las redes existentes.</t>
  </si>
  <si>
    <t>Pliegos de condiciones y contrato
Manual de interventoría y/o supervisión  de contratos 
Actas de reunión y oficios
Informes mensuales de interventoría
Actas de reunión con  las diferentes empresas  referidas</t>
  </si>
  <si>
    <t>1. En los pliegos de condiciones y el contrato  de obra e interventoría se establecen las obligaciones  que debe cumplir el contratista y el interventor para un adecuado desarrollo de los contratos
2. Los controles los realiza la interventoría y consisten en hacer seguimiento a las acciones del contratista y a las  radicaciones ante estas empresas, como PMT,  inventarios forestales,  etc.  incluido  la ejecución de los ajustes requeridos por las mismas si es del caso, coordinación de visitas a las obras y en la adecuada implementación en la obra.  Lo anterior se documenta mediante actas y oficios que se cursen para tal efecto
3. Comités de seguimiento a las obras en los cuales participa el supervisor IDU  y se revisa el estado de tales trámites ante otras entidades
4. En los informes mensuales de interventoría se exige la presentación del avance en los trámites ante las ESP y demás empresas distritales, así como la gestión de la interventoría al respecto</t>
  </si>
  <si>
    <t>Manual de interventoría y/o supervisión de contratos 
  Actas de comité de seguimiento al contrato
Actas de reunión y/o comités interinstitucionales
Oficios
Convenios con las ESP  Ley de Infraestructura</t>
  </si>
  <si>
    <t>* Sobrecostos para el IDU
* Eventual desequilibrio económico para cualquiera de las partes
* Afectación en la planeación de nuevos proyectos que pueden sufrir interferencias
* Pérdida de credibilidad con la comunidad y afectación de la imagen institucional
* Desgaste administrativo en aplicación de medidas como sanciones, multas, caducidad, entre otras,  lo que conlleva a que el personal técnico asignado  al seguimiento a los contratos  se dedique a otras tareas de índole administrativo
Que no se intervengan todos los frentes contemplados en el objeto del contrato
Reclamaciones y controversias presentadas por el contratista</t>
  </si>
  <si>
    <t>R.G.CI.07</t>
  </si>
  <si>
    <t>Interventoría a Urbanizadores</t>
  </si>
  <si>
    <t>1. Se realizan visitas periódicas donde se validan la información de ingreso de la base de datos del concesionario versus las cifras reportadas por el este.
2. Verificación de la información reportada por el concesionario.
3. Revisión y validación del informe presentado por el concesionario.
4. Solicitudes formales al concesionario para aclaraciones de posibles desviaciones de las validaciones.</t>
  </si>
  <si>
    <t>1. Incumplimiento de obligaciones contractuales.
2. Afectación de los ingresos esperados para el presupuesto de la vigencia.</t>
  </si>
  <si>
    <t>Que el concesionario reporte cifras menores o mayores, que las arrojadas por el ingresos diario de vehículos.</t>
  </si>
  <si>
    <t>Administración de Parqueaderos a cargo de la entidad</t>
  </si>
  <si>
    <t>1. Reclamaciones por parte de la comunidad.
2. Pérdida de control de las intervenciones.
3. Falta de recuperación o mala recuperación del espacio público.
4. Deterioro del espacio público y consecuente afectación de la movilidad.</t>
  </si>
  <si>
    <t>Intervención del espacio público por parte de las ESP o particulares para intervención de redes de servicios públicos, sin contar con la licencia de excavación o el incumplimiento de la misma.</t>
  </si>
  <si>
    <t>1. Se elabora el acta de entrega y el acta de recibo por parte del IDU y del autorizado
2. Se realizan visitas aleatorias de inspección al espacio público objeto del permiso de acuerdo con los plazos autorizados.
3. Requerimientos por parte del IDU hacia el autorizado de usar el espacio público.</t>
  </si>
  <si>
    <t>1. No restitución del espacio público dentro de los tiempos estipulados.
2. Generación de acciones policivas para la recuperación del espacio público.
3. Deterioro del espacio público.
4. Quejas por parte de la comunidad.</t>
  </si>
  <si>
    <t>Falta de control de los titulares autorizados para el uso del espacio público.</t>
  </si>
  <si>
    <t>Administración del espacio público a cargo de la entidad</t>
  </si>
  <si>
    <t>No recibir oportunamente el informe final para el seguimiento a las obras con pólizas de estabilidad y/o calidad vigente</t>
  </si>
  <si>
    <t>Seguimiento a la estabilidad y calidad de las obras con póliza vigente</t>
  </si>
  <si>
    <t>1. Lista de chequeo  Verificación de requisitos para inicio de la fase de ejecución de obra. FO-C-155.
2.  Guia de Alcance Entregables Etapa de Diseños.
3. Manual de Interventoría y Supervisión de Contratos de Infraestructura Vial y de Espacio Público 
4. Ley 1682 de 2013 Ley de Infraestructura
5. Actas de Comité</t>
  </si>
  <si>
    <t>1. Manual de Interventoría y Supervisión de Contratos de Infraestructura Vial y de espacio Público.
2.  Guia de Alcance Entregables Etapa de Diseños.
3. Procedimiento PR-C-044 "Ejecución de proyectos de construcción de infraestructura vial y espacio público
4. Lista de chequeo  Verificación de requisitos para inicio de la fase de ejecución de obra. FO-C-155.</t>
  </si>
  <si>
    <r>
      <t>Acciones por parte de la comunidad para evitar el inicio de la obra.</t>
    </r>
    <r>
      <rPr>
        <strike/>
        <sz val="8"/>
        <rFont val="Arial"/>
        <family val="2"/>
      </rPr>
      <t/>
    </r>
  </si>
  <si>
    <t>1. Aplicacion del manual de Interventoría 
2. En el Apéndice E de los contratos se establecen las obligaciones del contratista, en donde se encuentra la creación de un punto CREA en el cual se deberán realizar  reuniones periódicas  inicial en la obra y se llevan acabo reuniones de concertación a lo largo del proyecto en los puntos CREA, con la participación de la comunidad, Contratista, Interventoría y el IDU.</t>
  </si>
  <si>
    <t>1. Manual de Interventoría y Supervisión de Contratos de Infraestructura Vial y de Espacio Público
2. Apéndice E de los contratos de obra.
3. Actas de Reunión y/o de comité Crea con la comunidad.</t>
  </si>
  <si>
    <t>1. Lista de chequeo  Verificación de requisitos para inicio de la fase de ejecución de obra. FO-C-155
2. Aplicación del Manual de Gestión Predial en lo concerniente a la expedición del concepto de viabilidad predial.
Que el 100 % de los predios que integran el área del proyecto se encuentren con oferta de compra debidamente notificada y, Que se cuente con la disponibilidad del 80% del área requerida para el proyecto. Es entendido que el 20% restante del área requerida, no podrá estar integrada por un número plural de predios que representen más del 80% de los inmuebles que se deba adquirir, caso en el cual, no se expedirá el certificado de viabilidad predial.</t>
  </si>
  <si>
    <t>1. Manual de Interventoría y Supervisión de Contratos de Infraestructura Vial y de Espacio Público.
2. Listas de chequeo FO-C-155.
3. Manula de Gestion Predial.</t>
  </si>
  <si>
    <t>Presiones administraitvas (internas y/o externas) para suscribir acta de inicio sin el cumplimiento de los requisitos establecidos.</t>
  </si>
  <si>
    <r>
      <t xml:space="preserve">1. Comités de seguimiento realizados por la Dirección General y/o Subdirección General de Infraestructura y/o Dirección Técnica de Construcciones.
2. Elaborar comunicaciones oficiales entre áreas y/o Interventoría, reportando las situaciones, para hacer cumplir los requisitos mínimos establecidos o inicio del proceso sancionatorios a que haya lugar.
</t>
    </r>
    <r>
      <rPr>
        <sz val="8"/>
        <rFont val="Arial"/>
        <family val="2"/>
      </rPr>
      <t/>
    </r>
  </si>
  <si>
    <t>1. Contrato, pliego de condiciones y anexos.
2. Manual de Interventoría y Supervisión de Contratos de Infraestructura Vial y de Espacio Público 
3.  Manual de Gestión Contractual
4. Procedimiento PR-GC-074 "Declaratoria de incumplimiento contractual para la imposición de multa, cláusula penal, caducidad y/o afectación de la garantía única de cumplimiento"
5. Actas de Seguimiento</t>
  </si>
  <si>
    <t>1. Comités de seguimiento realizados por la Dirección General y/o Subdirección General de Infraestructura y/o Dirección Técnica de Construcciones.</t>
  </si>
  <si>
    <t>1. Contrato, pliego de condiciones y anexos.
2. Manual de Interventoría y Supervisión de Contratos de Infraestructura Vial y de Espacio Público.
3. Actas de Seguimiento</t>
  </si>
  <si>
    <t>1. Mala imagen para el IDU.
2. Afecta la durabilidad de la obra por  deficiencia en calidad de materiales y en los procesos constructivos.
3. Afecta servicio de espacio público y transporte de la ciudad.
4. Posibles Demandas de la comunidad, acciones populares.
5. Posibles demandas por parte del contratista de obra e Interventoría
6. Posible Inicio de investigaciones administrativas y disciplinarias por parte de los entes de control.</t>
  </si>
  <si>
    <t xml:space="preserve">1. Manual de Interventoría y Supervisión de Contratos de Infraestructura Vial y de Espacio Público.
2.Manual de Gestión Contractual
3.Procedimiento PR-GC-074 "Declaratoria de incumplimiento contractual para la imposición de multa, cláusula penal, caducidad y/o afectación de la garantía única de cumplimiento". </t>
  </si>
  <si>
    <t>1. Manual de Interventoría y Supervisión de Contratos de Infraestructura Vial y de Espacio Público.
2. Procedimiento PR-DP-080 "Cambio de Estudios y Diseños aprobados, en etapa de construcción y/o conservación." 
3. IDU_ET_GE_007_TOMO I, II, III y IV Especificaciones Técnicas del IDU</t>
  </si>
  <si>
    <t>1. Contrato, pliego de condiciones y anexos.
2. Comités de seguimiento realizados por la Dirección General y/o Subdirección General de Infraestructura y/o Dirección Técnica de Construcciones..
3. Elaborar comunicaciones oficiales entre áreas y/o Interventoría, reportando las situaciones, para hacer cumplir los requisitos mínimos establecidos o inicio del proceso sancionatorios a que haya lugar.
4. Aprobación de Hojas vida.</t>
  </si>
  <si>
    <t xml:space="preserve">1. Manual de Interventoría y Supervisión de Contratos de Infraestructura Vial y de Espacio Público.
2. Procedimiento PR-GC-074 "Declaratoria de incumplimiento contractual para la imposición de multa, cláusula penal, caducidad y/o afectación de la garantía única de cumplimiento". </t>
  </si>
  <si>
    <t>1. Acuerdo 002 de 2009 " Por el cual se establece la estructura organizacional del IDU, las funciones y sus dependencias y se dictan otras disposiciones"
2. Manual de Gestión Contractual
3. Actas de Seguimiento
4. Formato 4-MIN-C-M-23 ACTA DE FIJACION DE PRECIOS NO PREVISTOS</t>
  </si>
  <si>
    <t>Condiciones climáticas desfavorables para la ejecución de las obras</t>
  </si>
  <si>
    <t>1. Ajuste de Cronogramas por parte del contratista.</t>
  </si>
  <si>
    <t>1. Manual de Interventoría y Supervisión de Contratos de Infraestructura Vial y de Espacio Público.</t>
  </si>
  <si>
    <t>Inconvenientes con la comunidad y/o sectores interesados</t>
  </si>
  <si>
    <t>1. Se llevan acabo reuniones de concertación a lo largo del proyecto en los puntos CREA, con la participación de la comunidad, Contratista, Interventoría y el IDU.   
2. Cierre de acciones interpuestas por la  comunidad.
3. Comunicaciones oficiales.</t>
  </si>
  <si>
    <t>1. Procedimiento PR-AC-064 "Atención al ciudadano en Proyectos de Infraestructura Urbana"</t>
  </si>
  <si>
    <t>1. Convenio Interadministrativo No. 020 de 2001, se establece en la clausula 2, que " Los certificados de disponibilidad presupuestal, necesarios para la apertura de las licitaciones y concursos, para la contratación misma para respaldar los eventuales contratos adicionales con la ejecución de las obras a que se refiere el objeto del presente convenio serán otorgados por TRANSMILENIO.
2. Aplicar el procedimiento de Ejecución Presupuestal de Ingresos y Gastos para solicitar los CDP´S en el tiempo establecido</t>
  </si>
  <si>
    <t>1. Convenio Interadministrativo No. 020 de 2001, Celebrado entre el IDU y Transmilenio.
2. Procedimiento PR GF - 01  Ejecución Presupuestal de Ingresos y Gastos</t>
  </si>
  <si>
    <t>a) PR-DP-080 -CAMBIO DE ESTUDIOS Y DISEÑOS APROBADOS EN ETAPA DE Construcción y/o Conservación"
b) Formato 4-MIN-C-M-23 ACTA DE FIJACION DE PRECIOS NO PREVISTOS</t>
  </si>
  <si>
    <t>1. En el Manual de Gestión  contractual se establecen los lineamientos en cuanto a Mayores cantidades de obra e ítems no previstos.
2. La Interventoría verifica los ítems no previstos y/o las mayores cantidades de obra presentados por el contratista para que sean revisados para aprobadón o desaprobación.
3. La Interventoría presenta la solicitud ante el IDU para gestionar la validación de los ítems no previstos (Utilizacion del formato  4MINCM23 Acta de Fijación de Precios No previstos) y/o las mayores cantidades de obra. Utilización del formato FOIDU57 Acta de Mayores Cantidades de obra
4. El área ejecutora dará el aval a los ítmes de obra no previstos y/o adicionales y se pagarán de acuerdo con las memorias que presenta el contratista luego de ser ejecutadas. 
5. Suscripción de actas de recibo parcial de obra en donde se soprotan las cantidades.</t>
  </si>
  <si>
    <t>1. Manual de Interventoría y Supervisión de Contratos de Infraestructura Vial y de Espacio Público.
2. Código de recursos Naturales.
3. Ley 99 de 1993
4. Código contencioso Administrativo.
5. Decreto 2041 de 2014.</t>
  </si>
  <si>
    <t>Componentes Ambiental. SST y Social</t>
  </si>
  <si>
    <t>1. Procedimiento PR-GAF-021 de Gestión de Recursos Físicos  Formato y F-AFR-020- SOLICITUD SERVICIO DE TRANSPORTE EN HORARIO LABORAL, en cual se solicita con anticipación el transporte en caso de requerirse a la STRF.
2. Para el caso del personal, se identifia en el anteproyecto de presupuesto la cantidad de profesionales para la vigencia.</t>
  </si>
  <si>
    <t>1. PR-GAF-021 de Gestión de Recursos Físicos  
2. Formato  F-AFR-020- SOLICITUD SERVICIO DE TRANSPORTE EN HORARIO LABORAL</t>
  </si>
  <si>
    <t>1. Requerir al interventor para que cumpla con los plazos contractuales establecidos para la entrega de los informes.
2. En el manual de Gestión Contractual, numeral 7 Garantías se encuentra el amparo de cumplimiento en donde el contratista deberá cubrir todos los perjuicios derivados del incumplimiento de las obligaciones legales o contráctales del contratista multas y clausula penal.</t>
  </si>
  <si>
    <t>1. Oficios - Plataforma ORFEO.
2. Manual de gestión contractual.</t>
  </si>
  <si>
    <t>Negligencia de parte del contratista y/o de la Interventoria para suscribir el acta de recibo final de obra y entregas documentales requeridas</t>
  </si>
  <si>
    <t>1. Mesas de trabajo de seguimiento a la liquidacion.
2. Comuncaciones Oficiales a la Interventoría ( informe estado del cumplimiento del contrato) 
3 Instrucción Juridica de 2012, establece el Procedimiento para la toma de poseción de las obras (hace las veces de acta de recibo).
4. Requerimientos formales al contratista y/o interventor , en caso que no los atienda se aplica el procedimiento PRGC-06 Imposicion Multa clausula penal , caducidad y/o Afectación de garantia Unica de Cumplimiento, en caso tal del que el contratista autorice se efectuan los descuentos de los saldos a su favor si el convenio Interadminstrativo lo permite.</t>
  </si>
  <si>
    <t>1. Actas de Reuniones de seguimiento.
2. Instrucción Juridica del procedimiento para la toma de posecion de las obras.
3. Oficios - ORFEO.
4. Procedimiento PRGC-06 Imposicion Multa clausula penal , caducidad y/o Afectación de garantia Unica de Cumplimiento</t>
  </si>
  <si>
    <t>1. Requerimientos formales al contratista, en caso que no los atienda se aplica el procedimiento PRGC-06 Imposicion Multa clausula penal , caducidad y/o Afectación de garantia Unica de Cumplimiento, en caso tal del que el contratista autorice se efectuan los descuentos de los saldos a su favor si el convenio Interadminstrativo lo permite.
2. Aplicación del convenio vigente.</t>
  </si>
  <si>
    <t>Que las ESP, la SDM y otras entidades no reciban las obras construidas en los tiempos pactados para la liquidación.</t>
  </si>
  <si>
    <t>1. Requerimientos formales al contratista, en caso que no los atienda se aplica el procedimiento PRGC-06 Imposicion Multa clausula penal , caducidad y/o Afectación de garantia Unica de Cumplimiento.
2.  Gestion y mesas de trabajo con las ESP para suscribir el acta de recibo de las obras.
3. Reuniones con las ESP, entidades e internventoría.
4. Aplicación del convenio vigente</t>
  </si>
  <si>
    <t>1. Manual de Intervnetoria y supervisión de contratos
2. Procedimiento PRGC-06 Imposicion Multa clausula penal , caducidad y/o Afectación de garantia Unica de Cumplimiento.
3. Convenios Interadminstrativos con las ESP.
4. Formatos de Actas de recibo de las obras con las ESP.</t>
  </si>
  <si>
    <t>1. Grupo de seguimiento a las Liquidaciones de los contratos.
2. De acuerdo al procedimiento  PR-TH-120 " CAPACITACION Y ENTRENAMIENTO"  En donde se establece que se debe Efectuar de manera eficiente, ágil y oportuna los planes y programas de capacitación y entrenamiento para los funcionarios de la entidad, de manera que contribuyan al desarrollo de sus capacidades, destrezas y habilidades; dentro del marco del cumplimiento de las políticas del Talento Humano de la Entidad. en donde la DTC, la STEST y la STESV deberán Elaborar y enviar a la STRH las necesidades de Capacitación..</t>
  </si>
  <si>
    <t>1. Actas de Reuniones de seguimiento
2. Procedimiento  PR-TH-120 " CAPACITACION Y ENTRENAMIENTO"</t>
  </si>
  <si>
    <t>Falta de coordinación interna (Legal, Financiera)</t>
  </si>
  <si>
    <t>1. Actas de Reuniones de seguimiento</t>
  </si>
  <si>
    <t>Implementación inadecuada del Sistema Integrado de Gestión</t>
  </si>
  <si>
    <t>1. Actualización del Normograma periódicamente.
2. Realización de los comités operativos en donde se socializan los diferentes cambios que surten las normas.
3. Divulgación a los servidores públicos del IDU, de los cambios que sufre la norma y cómo afecta al SIG. 
4. Revisión y validación de los documentos generados dentro del Sistema Integrado a fin de evaluar que estos estén acordes a los lineamientos vigentes al interior de la entidad.</t>
  </si>
  <si>
    <t>Que la metodología o el modelo SIG y/o su implementación no sea acertado tanto técnica y/o administrativamente.</t>
  </si>
  <si>
    <t>Que los servidores públicos, así como los directivos de la entidad, no demuestren el compromiso requerido para la implementación del Sistema Integrado de Gestión de acuerdo con sus responsabilidades.</t>
  </si>
  <si>
    <t>Intranet</t>
  </si>
  <si>
    <t xml:space="preserve">1. PR-EP-02 Elaboración de Anteproyecto de Presupuesto
2. Plan Anual de Adquisiciones </t>
  </si>
  <si>
    <t>1. Divulgación del procedimiento de control de documentos a los servidores públicos del IDU.
2. Divulgación de la normatividad Distrital del SIG .</t>
  </si>
  <si>
    <t>No dar cumplimiento a los programas de vigilancia epidemiológica, estudios de la ARL.</t>
  </si>
  <si>
    <t xml:space="preserve">Que los exámenes de ingreso, periódicos y/o de retiro no sean realizados. </t>
  </si>
  <si>
    <t>SUBDIRECTOR GENERAL</t>
  </si>
  <si>
    <t>Falta de identificación clara de las características técnicas de los bienes requeridos.</t>
  </si>
  <si>
    <t xml:space="preserve">Falta de comunicación al momento del recibo de insumos de las referencias no contratadas </t>
  </si>
  <si>
    <t>1. Contrato y especificaciones técnicas de los bienes</t>
  </si>
  <si>
    <t>Que los productos presenten defectos de fábrica.</t>
  </si>
  <si>
    <t>Administración de Bienes</t>
  </si>
  <si>
    <t>1. Piezas comunicacionales
2. Contrato
3. Formato de entrega de bienes</t>
  </si>
  <si>
    <t>1. Manual de Administración de bienes 
2. Resolución 
3. Acta comité
4. Sistema Stone</t>
  </si>
  <si>
    <t>Todas las actividades del Proceso de GRF</t>
  </si>
  <si>
    <t>Los proveedores no cotizan dificultando  la elaboración de los estudios de mercado.</t>
  </si>
  <si>
    <t>1. No ejecutar las acciones del plan de mantenimiento según lo programado.
2. Retrasos en la ejecución del Plan Anual de Adquisiciones.
3. Afectación del PAC del proceso</t>
  </si>
  <si>
    <t>1. Se cuenta con fichas técnica para solicitud de cotizaciones
2. Se identifican bases de datos de otros procesos y consultas al SECOP para identificar precios de mercado</t>
  </si>
  <si>
    <t>1. Estudios de mercado
2. Ficha técnica de estudios de mercado
3. Estudios previos</t>
  </si>
  <si>
    <t>Solicitud de ampliación de plazos para evaluación de ofertas u otras actividades dentro del proceso de selección.</t>
  </si>
  <si>
    <t xml:space="preserve">Baja calidad del suministro de bienes  y/o servicios </t>
  </si>
  <si>
    <t>1. Estudios previos
2. Contrato
3. Manual de interventoría y supervisión de contratos
4. Actas de reunión.
5. Informes se seguimiento</t>
  </si>
  <si>
    <t>Falta de organización para la ejecución del contrato por parte del contratista</t>
  </si>
  <si>
    <t xml:space="preserve">Personal no idóneo  contratado o subcontratado por la empresa que presta servicios al IDU </t>
  </si>
  <si>
    <t>Falta de celeridad y competencia de la aseguradora en la definición y/o trámite de un siniestro.</t>
  </si>
  <si>
    <t>1. Posibles demandas por parte de los afectados, 
2. Castigo en el presupuesto
3. Desamparo de bienes, 
4. Posibilidad de ocurrencia de un siniestro y el bien no se encuentre reportado (asegurado).</t>
  </si>
  <si>
    <t>1. Se da estricto cumplimiento a lo ofrecido en la propuesta por parte de la aseguradora y seguimiento mediante los comités de siniestros caso a caso.</t>
  </si>
  <si>
    <t>1. Se realiza seguimiento continuo para obtener una respuesta mediante los comités de siniestros con el fin de obtener respuesta lo mas pronto posible.</t>
  </si>
  <si>
    <t>1. Se realiza seguimiento a la documentación entregada al corredor de seguros mediante acercamiento diario con la persona encargada y en los comités de siniestros.</t>
  </si>
  <si>
    <t>1. Oficios
2. Actas de reunión</t>
  </si>
  <si>
    <t>1. Se realizan los comités de siniestros se efectuara el respectivo control y seguimiento de las reclamaciones y siniestros presentados a la aseguradora a través del corredor de seguros.</t>
  </si>
  <si>
    <t>Administración del Parque automotor del IDU</t>
  </si>
  <si>
    <t>Desconocimiento y/o  aplicación indebida de los procedimientos establecidos por los servidores y contratistas del IDU para realizar la solicitud del servicio de transporte</t>
  </si>
  <si>
    <t>Piezas comunicacionales</t>
  </si>
  <si>
    <t xml:space="preserve">Que el área que solicitó el servicio de transporte cambie el horario o destino inicialmente  programado. </t>
  </si>
  <si>
    <t>1. Se asigna el servicio del transporte de acuerdo con lo solicitado por el usuario y se controla con el formato FOGAF117 BITACORA DE TRABAJO POR VEHICULO y el formato FORF05 SOLICITUD Y PRESTACION_DE_SERVICIO (Se verifica con el área solicitante el destino y vía avantel (voz) con el conductor se verifica el destino)</t>
  </si>
  <si>
    <t>Servicio de Vigilancia y Seguridad y Control de Acceso a la Entidad</t>
  </si>
  <si>
    <t xml:space="preserve">Servidores públicos y contratistas del IDU que no cumplen con los protocolos de seguridad establecidos por la Entidad </t>
  </si>
  <si>
    <t>1. Pautas publicitarias</t>
  </si>
  <si>
    <t xml:space="preserve">Incumplimiento del manual de seguridad y vigilancia del IDU por parte del equipo vigilancia y servidores públicos. </t>
  </si>
  <si>
    <t>Fallas en los equipos tecnológicos que soportan el control de acceso a la Entidad</t>
  </si>
  <si>
    <t>1. Estudio de Vigilancia
2. Actas de recorridos
3. Contrato</t>
  </si>
  <si>
    <t>1. Minuta de registro de la empresa de vigilancia
2. Formato orden de salida elementos</t>
  </si>
  <si>
    <t xml:space="preserve">Ausencia de autocontrol y descuido de los objetos personales y de la entidad, por parte de funcionarios y contratistas y de personal de vigilancia y seguridad. 
</t>
  </si>
  <si>
    <t>Compras a través de caja menor</t>
  </si>
  <si>
    <t>No atención oportuna a requerimientos urgentes e imprescindibles</t>
  </si>
  <si>
    <t>No contar con la constitución de la caja menor de acuerdo con las normas vigentes</t>
  </si>
  <si>
    <t xml:space="preserve">No adquisición del bien y/o prestación del servicio a tiempo </t>
  </si>
  <si>
    <t>1. Al inicio de cada vigencia se constituye la caja menor, cumpliendo con los requisitos de ley.</t>
  </si>
  <si>
    <t>1. Informar a los jefes para que a su vez socialicen con todos  los funcionarios y contratistas a su cargo, que las solicitudes de compras por caja menor siempre se deben hacer en las fechas que los responsables del manejo de la caja menor establezcan.</t>
  </si>
  <si>
    <t>Comunicaciones internas
Pautas publicitarias</t>
  </si>
  <si>
    <t xml:space="preserve">1. Gestionar solicitud a través de caja menor cumpliendo el procedimiento establecido para ello.
2. Se solicita visto bueno en el formato de Caja Menor del personal que apoya a la Supervisión, de la no existencia del elemento o servicio dentro del contrato relacionado. </t>
  </si>
  <si>
    <t>Procedimiento de Ejecución de compras</t>
  </si>
  <si>
    <t>Accidentalidad de conductores, pasajeros o peatones</t>
  </si>
  <si>
    <t xml:space="preserve">No contar con contrato de mantenimiento de vehículos </t>
  </si>
  <si>
    <t xml:space="preserve">1. El Instituto suscribe contrato por el cual se presta el servicio de mantenimiento preventivo y correctivo de su parque automotor </t>
  </si>
  <si>
    <t>Talleres contratados no realizan el mantenimiento en forma adecuada</t>
  </si>
  <si>
    <t>1. Manual de Funciones
3. Manual de Interventoría y Supervisión de Contratos</t>
  </si>
  <si>
    <t>Formato FO-RF-02</t>
  </si>
  <si>
    <t>1. Señalización e iluminación de las zonas de parqueo en el Instituto
2. Diseño, adopción y socialización del  PESV para prevención de accidentes en entornos que frecuente el parque automotor del IDU</t>
  </si>
  <si>
    <t>Parqueaderos iluminados y señalizados.
Plan Estratégico de Seguridad Vial</t>
  </si>
  <si>
    <t>1. Realizar pausas activas enmarcadas en el Programa de vigilancia epidemiológica de riesgo biomecánico.</t>
  </si>
  <si>
    <t>1) Quejas, reclamos, derechos de petición
2) Errores en los reportes o informes generados
3) Aplicación de pagos a otro predio
4) Imposibilidad de expedición de paz y salvos</t>
  </si>
  <si>
    <t>Ingreso de dato erróneo en las aplicaciones manuales (depósitos judiciales, abono a unidad predial) en el sistema VALORICEMOS</t>
  </si>
  <si>
    <t>Demoras en el envío de la información por parte del IDU a los bancos, la cual es necesaria y oportuna para alimentar los sistemas para la recepción de pagos.</t>
  </si>
  <si>
    <t>Que los sistemas de información del IDU no estén habilitados para la conectividad con los bancos</t>
  </si>
  <si>
    <t>Consolidación y/o solicitud inoportuna de los recursos para dar cumplimiento con los compromisos que adquiere la entidad.</t>
  </si>
  <si>
    <t xml:space="preserve">Demora en la entrega de información por parte de las áreas ordenadoras del gasto, lo que conlleva a la no ejecución inicial programada por parte de las áreas usuarias. </t>
  </si>
  <si>
    <t>Fallas en el módulo PAC del sistema de información- Stone al momento de cargar la información de las áreas ejecutoras</t>
  </si>
  <si>
    <t>Desconocimiento o no aplicación de procedimiento Traslado entre cuentas bancarias</t>
  </si>
  <si>
    <t>Que las inversiones se realicen por fuera de las políticas establecidas para el IDU, de acuerdo con lo publicado en la página web de la Secretaria de Hacienda Distrital en materia de inversión.</t>
  </si>
  <si>
    <t>Suplantación de funcionarios bancarios y/o suministro de información errónea</t>
  </si>
  <si>
    <t>Indebida aplicación del procedimiento de pago a terceros (Ingreso erróneo de datos, selección incompleta de beneficiarios, entre otros)</t>
  </si>
  <si>
    <t xml:space="preserve">1. GU-GAF-003 Guía programación inicial y reprogramación del PAC.
2. Circular SHD
3. Plataforma de correo electrónico </t>
  </si>
  <si>
    <t>1. GU-GAF-015 Guía pago a terceros.
2. Orden de Pago del sistema PRONTO PAGO.</t>
  </si>
  <si>
    <t>1. GU-GAF-003 Guía programación inicial y reprogramación del PAC.</t>
  </si>
  <si>
    <t>ARANDA.
Registro de llamadas call Center
Email IDU</t>
  </si>
  <si>
    <t>GU-GAF-015 Guía pago a terceros.
PRGAFO053 Gestión Financiera</t>
  </si>
  <si>
    <t>Orfeo
Correo electrónico
ARANDA.</t>
  </si>
  <si>
    <t>Acceso no autorizado al sitio en donde se custodian los tokens y clases de documentos de valores</t>
  </si>
  <si>
    <t xml:space="preserve">Protocolo de seguridad
Bitácora </t>
  </si>
  <si>
    <t>Errores en operaciones matemáticas de las solicitudes presentadas o que vienen en ellas (contratos, facturas y otros)</t>
  </si>
  <si>
    <t>1) Reprocesos, ajustes y reclasificaciones.
2) Retrasos en la producción y entrega de los estados, informes y reportes.
3) Estados, informes y reportes presupuestales y contables no confiables y/o no relevantes.</t>
  </si>
  <si>
    <t>Los aplicativos de información financiera  no se  encuentran  completamente integrados</t>
  </si>
  <si>
    <t xml:space="preserve">Desactualización de conocimientos técnicos presupuestales, contables y tributarios de los servidores públicos de la dependencia </t>
  </si>
  <si>
    <t xml:space="preserve">Falta de uniformidad y cambio continuo, por parte de los entes de control y vigilancia, en los formatos para el reporte de información. </t>
  </si>
  <si>
    <t>1) Observaciones de los entes de control</t>
  </si>
  <si>
    <t xml:space="preserve">Indebido diligenciamiento de la información </t>
  </si>
  <si>
    <t>Desconocimiento y/o diferencias en el manejo presupuestal por parte de las áreas</t>
  </si>
  <si>
    <t>Incumplimiento de los plazos de entrega de información</t>
  </si>
  <si>
    <t xml:space="preserve">Inadecuada clasificación de los hechos, transacciones y operaciones  en los estados contables de la entidad y/o en los informes  presupuestales. </t>
  </si>
  <si>
    <t>Utilización de Planes de Cuentas desactualizados.</t>
  </si>
  <si>
    <t xml:space="preserve">1) Estados, informes y reportes contables no confiables y/o no relevantes.
2) Los estados, informes y reportes conducen a decisiones erradas.
3) Observaciones de los entes de control </t>
  </si>
  <si>
    <t xml:space="preserve">Falta de competencia técnica y/o de conocimiento de la regulación aplicable </t>
  </si>
  <si>
    <t>NÓMINA</t>
  </si>
  <si>
    <t>Seguridad Social: No reporte oportuno del ingreso al IDU a la EPS, AFP, ARL y CCF o el reporte de traslado entre entidades.</t>
  </si>
  <si>
    <t>1. Formato FO-TH-31 INFORMACIÓN BASE AL INGRESO DE PERSONAL 
2. Formato FO-TH-23 RUTA DE SEGUIMIENTO POSESIONES
3. Reportes, Certificados y/o formularios de afiliación, generados por cada entidad.</t>
  </si>
  <si>
    <t>1. Formato FO-TH-12 PERMISOS Y LICENCIAS
2. Oficios
3. Actos Administrativos</t>
  </si>
  <si>
    <t>Liquidación de nómina: Recibo de las novedades de nómina por fuera de lo establecido en la Circular de programación de pagos de nómina.</t>
  </si>
  <si>
    <t>1. Flash IDU
2. Memorandos
3. Circular de Programación de Pagos de Nómina.
4. Formato FO-TH- 29 LISTA DE CHEQUEO NÓMINA</t>
  </si>
  <si>
    <t>Ingreso del registro de forma errónea.</t>
  </si>
  <si>
    <t>Liquidación de Prenómina (KACTUS)</t>
  </si>
  <si>
    <t>Reportes de Información
(DIAN y Secretaría de Hacienda Distrital)</t>
  </si>
  <si>
    <t>El proceso se encuentra centralizado en un profesional del área.</t>
  </si>
  <si>
    <t>Contrato de PSP
Manual de Funciones</t>
  </si>
  <si>
    <t>* Reporte SIPROJWEB
* ORFEO</t>
  </si>
  <si>
    <t>No asistencia a los eventos de capacitación por parte de los servidores programados, lo que generaría suspensiones o prórrogas en los contratos y no cumplimiento del PIC.</t>
  </si>
  <si>
    <t>SERVIDORES DEL IDU SIN CAPACITACIÓN ORIENTADA HACIA LAS NECESIDADES REALES Y PRIORIZADAS, DE ACUERDO CON LO REQUERIDO POR LA ENTIDAD PARA EL CUMPLIMIENTO DE LOS OBJETIVOS Y METAS ORGANIZACIONALES</t>
  </si>
  <si>
    <t>1. Formulación del Plan Institucional de Capacitación teniendo en cuenta los Proyectos de Aprendizaje en Equipo y las necesidades institucionales, al igual que las solicitudes de los jefes de las dependencias. 
2. Para los eventos de capacitación que implican asignación de recursos es necesaria la firma de la Carta de Compromiso por parte del servidor y de su jefe inmediato.</t>
  </si>
  <si>
    <t>* PIC
* PAE</t>
  </si>
  <si>
    <t>1. Estudio de mercados
2. Estudios previos</t>
  </si>
  <si>
    <t>1. Estudios previos
2. Informe del Proveedor y Anexos</t>
  </si>
  <si>
    <t xml:space="preserve">Cancelación de espacios físicos previamente programados por la STRH,  por otros eventos de la entidad. </t>
  </si>
  <si>
    <t>1. ORFEO
2. KACTUS
3. Historia Laboral</t>
  </si>
  <si>
    <t xml:space="preserve">HOJAS DE VIDA DE SERVIDORES NO ARCHIVADAS DE ACUERDO A LA NORMATIVIDAD EN GESTIÓN DOCUMENTAL </t>
  </si>
  <si>
    <t>INCUMPLIMIENTO A LO ESTABLECIDO EN LAS TABLAS DE RETENCIÓN DOCUMENTAL</t>
  </si>
  <si>
    <t>Documentos aportados por los servidores para la actualización de la Historia Laboral en fechas posteriores a la que se produjo el documento</t>
  </si>
  <si>
    <t>1. ORFEO
2. Historia Laboral</t>
  </si>
  <si>
    <t>No entregar la documentación a tiempo por parte de servidores de la STRH al responsable de la historia laboral</t>
  </si>
  <si>
    <t>R.RH.08</t>
  </si>
  <si>
    <t>RETRASOS EN LA RESPUESTA A LAS SOLICITUDES DE LOS ENTES DE CONTROL</t>
  </si>
  <si>
    <t>SANCIONES DISCIPLINARIAS 
INCUMPLIMIENTO DE LA NORMATIVIDAD
INSATISFACCIÓN DEL CLIENTE</t>
  </si>
  <si>
    <t>1. Tarjeta de préstamos
2. Procedimiento PR-TH-03 Creación y gestión documental de las historias laborales</t>
  </si>
  <si>
    <t>1. Plataforma Orfeo
2. Correo institucional</t>
  </si>
  <si>
    <t>1. Plataforma Orfeo
2. Procedimiento de  Trámite de comunicaciones oficiales recibidas y trámite de comunicaciones oficiales enviadas internas y externas</t>
  </si>
  <si>
    <t>Indisponibilidad y/o retrasos de los servicios</t>
  </si>
  <si>
    <t>Daño a los equipos de cómputo de usuario y/o a los archivos contenidos en ellos.</t>
  </si>
  <si>
    <t>Degradación de la calidad o legibilidad de la información almacenada.</t>
  </si>
  <si>
    <t>Denegación de los servicios de TI.</t>
  </si>
  <si>
    <t>Incumplimiento de los acuerdos de atención de servicios en los términos pactados.</t>
  </si>
  <si>
    <t>1. Seguimiento a los compromisos suscritos en el comité de archivo</t>
  </si>
  <si>
    <t xml:space="preserve">Personal insuficiente y no capacitado </t>
  </si>
  <si>
    <t>1. Anteproyecto de Presupuesto. 
2. Presentacion y lista asistencia, correos electrónicos</t>
  </si>
  <si>
    <t>1. Se promueven espacios de sensibilización y soporte al personal de la Entidad</t>
  </si>
  <si>
    <t>1. Actualizacion de procedimientos de acuerdo con normatividad vigente.
2. Actualización periódica del normograma.</t>
  </si>
  <si>
    <t>1. Listado maestro de documentos y registros
2. Normagrama</t>
  </si>
  <si>
    <t>1. Se socializan los procesos técnicos en Gestión documental al personal asignado.
2. Actualización periódica del normograma.</t>
  </si>
  <si>
    <t>1. Presentacion y correos electrónicos
2. Normograma</t>
  </si>
  <si>
    <t>1. Se analizan necesidades y se solicita el presupuesto anual  (la asignacion de estos recursos no está bajo control directo del proceso)</t>
  </si>
  <si>
    <t xml:space="preserve">1. Anteproyecto de Presupuesto. </t>
  </si>
  <si>
    <t xml:space="preserve">Sistema ORFEO y correos electrónicos </t>
  </si>
  <si>
    <t>1. TRD
2. Lista de asistencia</t>
  </si>
  <si>
    <t>1. Presentación 
2. Correos electrónicos</t>
  </si>
  <si>
    <t>Planillas de traslado de documentos</t>
  </si>
  <si>
    <t>1. Anteproyecto de Presupuesto. 
2. Repositorio Institucional Dspace y ORFEO</t>
  </si>
  <si>
    <t>1. Comunicación a STRT
2. Manual MGTI016</t>
  </si>
  <si>
    <t>Manual de Interventoría y supervisión y coordinación de contratos</t>
  </si>
  <si>
    <t>Se realiza capacitación permanente a los nuevos funcionarios por parte de los coordinadores.</t>
  </si>
  <si>
    <t>1. Al momento del ingreso de personal  se realiza inducción al manejo documental sobre importancia de la documentación.
2. Para la salida del personal, se realiza control de devolucion de documentos para retiro de personal con formato de paz y salvo.</t>
  </si>
  <si>
    <t>Socialización de los procesos técnicos en gestión documental al personal asignado.</t>
  </si>
  <si>
    <t>Manual de Interventoría y Supervisión y coordinación de contratos</t>
  </si>
  <si>
    <t>SUBDIRECTOR GENERAL DE GESTIÓN CORPORATIVA</t>
  </si>
  <si>
    <t>R.__.__</t>
  </si>
  <si>
    <t>R.EC.01</t>
  </si>
  <si>
    <t>1. Autoevaluación del control y de la gestión de baja cobertura y/o calidad.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t>
  </si>
  <si>
    <t>Insuficiencia en la implementación y divulgación del elemento Autoevaluación del control y la gestión</t>
  </si>
  <si>
    <t>R.EC.02</t>
  </si>
  <si>
    <t>Normograma actualizado y publicado</t>
  </si>
  <si>
    <t>No tener la competencia requerida para definir la metodología por parte de los responsables</t>
  </si>
  <si>
    <t>Que la metodología no sea debidamente apropiada por parte de los servidores responsables de su aplicación.</t>
  </si>
  <si>
    <t>Etapa de Hacer</t>
  </si>
  <si>
    <t>R.EC.03</t>
  </si>
  <si>
    <t>1. Control y Asignación por parte del jefe de cada área evaluada.</t>
  </si>
  <si>
    <t>Memorando - ORFEO</t>
  </si>
  <si>
    <t>1. Formalización Planeación de la Auditoría a través de memorando interno.</t>
  </si>
  <si>
    <t>R.EC.04</t>
  </si>
  <si>
    <t>1. Evaluación del sistema de control interno y/o Sistemas de Gestión de baja cobertura y/o calidad.
2. Desvío de políticas, objetivos y metas establecidos por la Entidad.
3. Desviación de los controles de los procesos evaluados.
4. Debilitamiento del Sistema de Control Interno.
5. Pérdida de recursos.
6. Incumplimiento de objetivos del SCI
7. Posibles sanciones por parte de entes de control</t>
  </si>
  <si>
    <t>Aprobación de Programa Anual de Auditorías en el Comité de Coordinación del Control Interno.</t>
  </si>
  <si>
    <t>Resolución 6315 de 2016</t>
  </si>
  <si>
    <t>Plan Anual de Auditorías 
Actas de seguimiento|</t>
  </si>
  <si>
    <t>R.EC.05</t>
  </si>
  <si>
    <t>1. Baja aceptación y apropiación de los resultados de la evaluación por parte de los evaluados
2. Desvío de políticas, objetivos y metas establecidos por la Entidad.
3. Desviación de los controles de los procesos evaluados.
4. Debilitamiento del Sistema de Control Interno.
5. Pérdida de recursos.
6. Incumplimiento de objetivos del SCI
7. No propiciar el mejoramiento de la entidad y/o los procesos evaluados</t>
  </si>
  <si>
    <t>1. Planeación de la Auditoría
2. Comunicaciones escritas - Formatos
3. Revisión por parte del Jefe de la Oficina
4. Reunión de presentación final del informe</t>
  </si>
  <si>
    <t>R.EC.07</t>
  </si>
  <si>
    <t>Inadecuado manejo de la información en los asuntos de carácter disciplinario a cargo de la OCD</t>
  </si>
  <si>
    <t>Que la información relacionada con los expedientes a cargo de la OCD no se actualice en el expediente, ni en el Sistema de Información Disciplinaria, y que las bases de datos de la Oficina no se mantengan actualizadas.</t>
  </si>
  <si>
    <t>1. Desactualización de los sistemas de información de la OCD
2. Falta de fiabilidad en los reportes que emita la OCD
3. Pérdida parcial o total de información de los expedientes a cargo de la OCD
4. Inicio de acciones disciplinarias y/o penales en contra de los responsables
5. Imposibilidad de reconstrucción de expedientes
6. Violación de la reserva procesal
7. Violación de la reserva legal a que están sometidos los datos personales sensibles
8. Posibilidad de declaratoria de nulidades en los procesos disciplinarios o que se revoquen las decisiones adoptadas en la OCD
9. Acciones legales en contra de la OCD</t>
  </si>
  <si>
    <t>a. Se cuenta con acceso restringido a personal ajeno a la Oficina y con el correspondiente formato de control de entrada y salida de visitantes.
b. Se cuenta con archivadores con llave para guardar los expedientes a cargo de la Oficina.
c. Se continúa con la instrucción de no dejar expedientes sobre el puesto de trabajo al finalizar actividades o la jornada laboral.
d. Se cuenta con cámaras de seguridad dentro de la OCD y con las que se encuentran ubicadas en el pasillo del piso sexto.</t>
  </si>
  <si>
    <t>1. Formato vigente de control de acceso a áreas restringidas
2. Actas de reuniones</t>
  </si>
  <si>
    <t>Que el personal de la Oficina a cargo del manejo de expedientes no los ponga a salvo al final de la jornada laboral o de la realización de las actividades contractuales.</t>
  </si>
  <si>
    <t>a. Se dio la instrucción de que los expedientes sólo pueden ser prestados para consulta en las áreas de la Oficina que cuenten con cámara de seguridad y de preferencia, que la misma se realice en la sala de audiencias.
b. Se cuenta con un formato de constancia de revisión de expedientes que debe suscribir la persona que está haciendo la revisión.
c. Se cuenta con cámaras de seguridad dentro de la OCD y con las que se encuentran ubicadas en el pasillo del piso sexto.
d. Para el caso en que se hayan solicitado fotocopias del proceso y éstas se encuentren autorizadas, únicamente el personal de la Oficina puede llevar el expediente a la fotocopiadora y en ningún momento éste puede quedar sin la supervisión de quien lo haya llevado.</t>
  </si>
  <si>
    <t>1. Actas de reuniones
2. Constancia de revisión de expedientes</t>
  </si>
  <si>
    <t>Que los expedientes de los procesos se presten para consulta de los sujetos procesales, y de terceros -en los casos en que la información sea pública-, en espacios diferentes a los destinados en la Oficina para tal fin, o que estos se presten para ser fotocopiados sin el acompañamiento y supervisión de un servidor o contratista de la OCD.</t>
  </si>
  <si>
    <t>a. Instrucciones por parte de la jefatura de la Oficina sobre el deber de no divulgar a terceras personas ninguna información relacionada con las decisiones disciplinarias a cargo de la Oficina, ni con la documentación recibida con ocasión de las mismas.
b. En los contratos de prestación de servicios se tiene pactada la obligación de guardar la confidencialidad y reserva sobre la información y documentos que por razón del cumplimiento de las obligaciones se llegue a conocer, la cual se mantiene aún después de finalizado el contrato.
c. En el formato de notificación personal, se incluye la advertencia para el notificado del deber que tiene de guardar la reserva del proceso.</t>
  </si>
  <si>
    <t>1. Actas de reuniones
2. Formato constancia de notificación personal
3. Contratos de prestación de servicios profesionales</t>
  </si>
  <si>
    <t>Que se difunda la información sometida a reserva legal de los expedientes a cargo de la Oficina.</t>
  </si>
  <si>
    <t>1. Plataforma ORFEO y/o plataforma de correo electrónico.</t>
  </si>
  <si>
    <t>R.EC.08</t>
  </si>
  <si>
    <t>Incumplimiento de los términos legales en los procesos disciplinarios</t>
  </si>
  <si>
    <t>Desconocimiento de las normas que regulan la materia</t>
  </si>
  <si>
    <t>1. Violación del derecho al debido proceso.
2. Dilación de términos en los procesos disciplinarios.
3. Los procesos disciplinarios podrían no contar con el debido soporte probatorio para tomar la decisión que en derecho corresponda.
4. Prescripción de la acción disciplinaria.
5.Procesos disciplinarios en contra de los responsables.</t>
  </si>
  <si>
    <t>a. Controles de la jefatura de la Oficina y autocontroles de los profesionales del área.
b. Aplicación de la Ley disciplinaria y del Manual Distrital de Procesos y Procedimientos Disciplinarios de la Alcaldía Mayor de Bogotá.
c. Actualización permanente del Sistema de Información Disciplinaria, en donde se emiten alertas sobre el estado de cada proceso.
d. Capacitación de los abogados de la OCD en temas relacionados con el quehacer diario de la Dependencia, a través de la consulta de las herramientas jurídicas que existen en internet, y de la participación en las charlas, encuentros, cursos, talleres, seminarios y diplomados, entre otros eventos, que se programen en el Distrito y respecto de los cuales la Entidad brinde el apoyo requerido para poder inscribirse en los mismos.</t>
  </si>
  <si>
    <t>1. Actas de reuniones
2. Ley 734 de 2002 y demás normas relacionadas
3. Manual Distrital de Procesos y Procedimientos Disciplinarios
4. Registros en el SID
5. Diplomas o constancias de asistencia a capacitación</t>
  </si>
  <si>
    <t>Insuficiente personal para atender el volumen de trabajo de la Oficina / Incremento inusitado del volumen de trabajo en la Oficina</t>
  </si>
  <si>
    <t>1. Actas de reparto y bases de datos de seguimiento
2. Actas de reuniones de la OCD</t>
  </si>
  <si>
    <t>R.EC.09</t>
  </si>
  <si>
    <t>Indebida aplicación de la normatividad de carácter disciplinario</t>
  </si>
  <si>
    <t>Desconocimiento de las normas que regulan la materia, así como de la jurisprudencia relacionada</t>
  </si>
  <si>
    <t xml:space="preserve">1. Violación del derecho a la defensa y al debido proceso.
2. Declaratorias de nulidad.
Revocatoria de las decisiones disciplinarias.
3. Inicio de acciones disciplinarias en contra de los responsables.
</t>
  </si>
  <si>
    <t>Se establecerá un punto obligatorio en las reuniones de la OCD para dar espacio a que se hagan aportes en materia de actualización normativa, discusiones jurídicas, directrices para unificar criterios de decisión en la Oficina, y efectuar estudios normativos, entre otros.</t>
  </si>
  <si>
    <t>1. Actas de reuniones de la OCD</t>
  </si>
  <si>
    <t>No acceder a capacitaciones relacionadas con temas de carácter disciplinario o a la consulta de material jurídico relacionado con las labores que se desarrollan en la Oficina</t>
  </si>
  <si>
    <t>a. Solicitud de apoyo institucional para la inscripción y participación en capacitaciones relacionadas con el quehacer de la Oficina.
b. Solicitud de apoyo institucional para el acceso a herramientas y medios en los que se puedan consultar y estudiar temas relacionados con las labores que desarrolla la Oficina.</t>
  </si>
  <si>
    <t>2. Memorandos</t>
  </si>
  <si>
    <t>Aplicación subjetiva de las normas y procedimientos por parte del operador disciplinario</t>
  </si>
  <si>
    <t>a. Normatividad disciplinaria y normas que regulan aspectos relacionados con la materia
b. Manuales, procedimientos, guías, instrucciones y criterios orientadores en materia disciplinaria.
c. Controles y autocontroles de la jefatura de la Oficina y del personal que tiene a cargo el trámite de los procesos disciplinarios.</t>
  </si>
  <si>
    <t>1. Ley 734 de 2002 y demás normas relacionadas
2. Manual Distrital de Procesos y Procedimientos Disciplinarios; 
3. Decretos distritales en relación con el tema disciplinario; directrices y guías de la Procuraduría General de la Nación; artículos, libros, periódicos y material jurídico
4. Actas de reuniones de la OCD</t>
  </si>
  <si>
    <t>Desconocimiento del procedimiento del plan de mejoramiento por parte de los responsables</t>
  </si>
  <si>
    <t>Falta de compromiso de responsables involucrados en el tema</t>
  </si>
  <si>
    <t>Constante rotación de personal de apoyo en la gestión de planes de mejoramiento en los diferentes procesos y/o dependencias</t>
  </si>
  <si>
    <t>1. Sensibilización a los diferentes procesos en lo concerniente a la formulación y seguimiento a los planes de mejoramiento.</t>
  </si>
  <si>
    <t>1. Listas de asistencia.
2. Memorandos, email, actas de reunión.</t>
  </si>
  <si>
    <t>Dificultades en la consecución de información requerida para la formulación del plan de mejoramiento</t>
  </si>
  <si>
    <t>1. Aplicación de las políticas de operación contenidas en el procedimiento PR-MC-04 Respuesta informe auditoria y gestión plan mejoramiento organismos control.</t>
  </si>
  <si>
    <t>Inadecuada formulación de las acciones planteadas (definición de plazos muy cortos, indicadores, responsables, acciones)</t>
  </si>
  <si>
    <t>Aplicación de los procedimientos y metodologías existentes, que incluyen entre otros controles:
1. Análisis de causas
2. Instructivo para formulación de plan de mejoramiento y acciones correctivas y/o preventivas
3. Aprobación y V.B del plan de mejoramiento por parte de los jefes de las Dependencias involucradas en el plan.
4. Acompañamiento por parte de la OAP, si las áreas lo solicitan, en la formulación de los planes de mejoramiento.
5. Vo. Bo de pertinencia metodológica y suficiencia del plan formulado por parte de la OCI previo al inicio de su ejecución.
6. Seguimiento por parte de la OCI.</t>
  </si>
  <si>
    <t>No involucrar a las diferentes áreas que tienen ingerencia y/o responsabilidades en la formulación de un plan de mejoramiento</t>
  </si>
  <si>
    <t>1. Procedimiento PRMC01 Formulación monitoreo y seguimiento a planes de mejoramiento interno y/o por procesos
2. Procedimiento de PRMC121 respuesta informe auditoria y gestión plan mejoramiento organismos control
3. Procedimiento PRMC115 Acciones Correctivas y/o Preventivas
4. Formato FO-MC-01 Plan de mejoramiento interno
5. Formato FOMC150 Lluvias de ideas
6. Formato FOMC151 Diagrama causa efecto
7. Formato FOMC152 5 Por qué.</t>
  </si>
  <si>
    <t>Inexistencia y/o inadecuado seguimiento y compromiso por parte del director o jefe de la dependencia responsable</t>
  </si>
  <si>
    <t>Constante rotación de personal de apoyo a la gestión para el seguimiento de planes de mejoramiento</t>
  </si>
  <si>
    <t>1. Sensibilización a los diferentes procesos en lo concerniente a la formulación y seguimiento a los planes de mejoramiento.
2. Informe mensual y final de gestión para los contratos de PSP.</t>
  </si>
  <si>
    <t>1. Procedimiento de planes de mejoramiento
2. Listas de asistencia 
3. Informes mensuales y final</t>
  </si>
  <si>
    <t>Insuficiencia de recursos presupuestados para la ejecución del plan  de mejoramiento</t>
  </si>
  <si>
    <t>1. Procedimientos
PRMC01 Formulación monitoreo y seguimiento a planes de mejoramiento interno y/ o por procesos
PRMC115 Acciones Correctivas y/o Preventivas.
2. Reportes sistema CHIE
3. Informes de seguimiento de la OCI.</t>
  </si>
  <si>
    <t>1. Sensibilización a los diferentes procesos en lo concerniente a la formulación y seguimiento a los planes de mejoramiento.
2. Informe  mensual y final de gestión para los contratos de PSP.</t>
  </si>
  <si>
    <t>1. Sensibilización en Comités y en piezas de comunicación sobre la función asesora de la OCI.
2. Generación de Informes de Asesoría</t>
  </si>
  <si>
    <t>Labor Preventiva
(Disciplinario)</t>
  </si>
  <si>
    <t>R.MC.05</t>
  </si>
  <si>
    <t>Deficiente desarrollo de la labor preventiva</t>
  </si>
  <si>
    <t>Cronograma de envío del flash disciplinario
Correo institucional
Listas de asistencia
Presentaciones OCD</t>
  </si>
  <si>
    <t>Fallas en la plataforma tecnológica para la elaboración y envío del flash disciplinario y/o productos de la labor preventiva de la OCD</t>
  </si>
  <si>
    <t>1. El IDU pone a disposición los dispositivos de tecnología y los medios de comunicación interna para la difusión de los productos elaborados por la OCD para desarrollar la labor preventiva</t>
  </si>
  <si>
    <t>Insuficiencia de personal para atender las diferentes necesidades y requerimientos de la OCD para el desarrollo de la labor preventiva</t>
  </si>
  <si>
    <t>1. Identificar el personal requerido para atender las diferentes necesidades de la OCD en cuanto al desarrollo de la labor preventiva.
2. Gestionar ante la dependencia correspondiente la asignación del personal requerido.</t>
  </si>
  <si>
    <t>Plan de contratación y memorandos (Orfeo)</t>
  </si>
  <si>
    <t>1. Incumplimiento del Plan de Desarrollo
2. Continuas modificaciones presupuestales
3. Observaciones de Auditorías Internas             
4. Investigaciones Disciplinarias              y/o Administrativas</t>
  </si>
  <si>
    <t>1. Posterior incumplimiento de las metas proyectadas.
2. Retraso en la ejecución del presupuesto.
3. Investigaciones administrativas.</t>
  </si>
  <si>
    <t>1. Atrasos en el cumplimiento de las fechas de entrega por la SHD al Concejo Distrital.
2. Represamiento de labores y picos exagerados de trabajo.</t>
  </si>
  <si>
    <t>1. La SDP cierra el sistema, generando incumplimiento de la circular de seguimiento.
2. Retrasos en el proceso de programación y seguimiento de la territorialización.
3. No contar con informes de territorialización para brindar a la comunidad
Observaciones .</t>
  </si>
  <si>
    <t>1. Retraso o no ejecución del presupuesto, generando incumplimiento de la ley 819-2003
2. No cumplimiento de los compromisos pactados por la Entidad.
3. Incumplimiento de los indicadores presupuestales de las áreas.</t>
  </si>
  <si>
    <t>OFICINA ASESORA PLANEACION</t>
  </si>
  <si>
    <t>DT / ADMION INFRAESTRUCTURA</t>
  </si>
  <si>
    <t>DT / MANTENIMIENTO</t>
  </si>
  <si>
    <t>DT/ CONTRACTUAL</t>
  </si>
  <si>
    <t>DT / SELECTIVOS</t>
  </si>
  <si>
    <t>ST / TESORERÍA Y RECAUDO</t>
  </si>
  <si>
    <t>ST / PRESUPUESTO Y CONTABILIDAD</t>
  </si>
  <si>
    <t>Información incompleta de la cartografía social en la etapa de factibilidad.</t>
  </si>
  <si>
    <t>Negación por parte de la comunidad para suministrar información por no estar de acuerdo con el proyecto ejecutado.</t>
  </si>
  <si>
    <t>Captura errónea de la información de los encuestados.</t>
  </si>
  <si>
    <t>R.GC.01</t>
  </si>
  <si>
    <t>1. FOGC10 lista chequeo verificación  documental de contratación
2. PRGC05 Suscripción de contratos derivados de procesos de selección producto convocatoria publica
4. PRGC09 Elaboración y suscripción de convenios y contratos bajo la modalidad de contratación directa por casuales distintas a PSPAG
5. PRGC072 Modificación y suspensión a contratos estatales excepto PSP</t>
  </si>
  <si>
    <t>1. Cláusula de perfeccionamiento y legalización en el contrato
Memorandos - ORFEO
2. FO-GC-108 PRGC05 Suscripción de contratos derivados de procesos de selección producto convocatoria publica.
3. PRGC12 Contratación de prestación de servicios profesionales
4. PRGC09 Elaboración y suscripción de convenios y contratos bajo la modalidad de contratación directa por casuales distintas a PSPAG.
5. PRGC072 Modificación y suspensión a contratos estatales excepto PSP</t>
  </si>
  <si>
    <t>1. Resolución de adjudicación.
2. FO-GC-108
3. PR-GC-09 
4. PRGC05 Suscripción de contratos derivados de procesos de selección producto convocatoria pública
5. PRGC12 Contratación de prestación de servicios profesionales
6. PRGC072 Modificación y  suspensión  a contratos  estatales excepto PSP</t>
  </si>
  <si>
    <t>R.GC.02</t>
  </si>
  <si>
    <t>1. Formatos de informe de gestión y Acta de entrega y formato de Paz y Salvo.
2. Informe de acompañamiento a comité de obra</t>
  </si>
  <si>
    <t>1. Aplicación del procedimiento de declaratoria de incumplimiento para la imposición de multa, cláusula penal, caducidad y/o afectación de la garantía única de cumplimiento.
2. Aplicación del procedimiento para la liquidación de contratos y/o convenios.</t>
  </si>
  <si>
    <r>
      <rPr>
        <sz val="8"/>
        <rFont val="Arial"/>
        <family val="2"/>
      </rPr>
      <t>1. Listas de chequeo</t>
    </r>
    <r>
      <rPr>
        <sz val="8"/>
        <color indexed="8"/>
        <rFont val="Arial"/>
        <family val="2"/>
      </rPr>
      <t xml:space="preserve">
2. Bitácora de los procesos</t>
    </r>
  </si>
  <si>
    <t xml:space="preserve">1. Modelos de pliegos actualizados
2. Actas Comité de Contratación </t>
  </si>
  <si>
    <t>R.GC.07</t>
  </si>
  <si>
    <t>Respuestas a observaciones contrarias a reglamentación del pliego</t>
  </si>
  <si>
    <t>SANDRA LILIANA ROYA BLANCO</t>
  </si>
  <si>
    <t>Actualización del seguimiento de las matrices de riesgos de corrupción de los 22 procesos del IDU. 
Actualización de las matrices de riesgos de Gestión de los 22 procesos del IDU</t>
  </si>
  <si>
    <t>ACTUALIZADA :</t>
  </si>
  <si>
    <t>Actualización de la matriz de riesgos de gestión del proceso de Conservación, teneindo en cuenta que se fuisionó el Riesgo R-G-CI-12 y R-G-CI-18, por lo que el seguimiento de los coponentes que conforman estos proyectos etabán separados, por lo tanto se fusionaron. De igual manera se revisaron las causas del riesgo R-G-CI-16 y se realizó de nuevo el análisis individual.</t>
  </si>
  <si>
    <t>44 hojas</t>
  </si>
  <si>
    <t>Componentes social, ambiental, forestal, SST y de maquinaria, vehiculos y equipos</t>
  </si>
  <si>
    <t>Que el contratista  y la interventoría incumplan la obligación de  llevar a  cabo la  gestión de alguno de los componentes durante el desarrollo de los contratos</t>
  </si>
  <si>
    <t xml:space="preserve">*Alta probabilidad de reclamaciones a la  Entidad por parte de contratistas e interventores derivadas de las  inconsistencias, ambigüedades y demás  problemas   que contengan los pliegos.
*Inconvenientes durante  el desarrollo del contrato  a causa de inconsistencias entre el componente técnico de los pliegos y los documentos internos aplicables, lo que a su vez puede generar retrasos en la facturación o avance de obra.
*Reclamaciones permanentes por parte de la comunidad durante la ejecución del contrato  y posterior a  su culminación.
*Desgaste administrativo por el incremento  de  quejas y reclamos  provenientes de la comunidad.
*Ejecución de actividades inicompletas o no atendidas al finalizar el contrato.
*Procesos administrativos contra el IDU por parte de las autoridades competentes.
*Deterioro de la imagen institucional.
</t>
  </si>
  <si>
    <t>*Pliegos de condiciones y contratos de obra y de interventoría
*Manual de interventoría y Supervisión del IDU y demas documentos que apliquen durante la ejecución del contrato.
*Actas de Comités de seguimiento y demás comités, mesas de trabajo  y/o reuniones que se realizan
*Memorandos y/o correos electrónicos de retroalimentación entre áreas y/o profesionales de apoyo
* Guía de Gestión Social, Guía de Manejo Ambiental y Manual de Seguimiento Ambiental del IDU
*  Normograma IDU, especificamente el correspondiente al proceso de infraestructura</t>
  </si>
  <si>
    <t>Pliegos de  condiciones  con  falencias  o deficiencias,  particularmente relacionadas con contradicciones  e inconsistencias entre los   pliegos y demás documentos  contractuales que  se aplican en desarrollo de los contratos (guías, manuales, otros)</t>
  </si>
  <si>
    <t>Falta de coordinación al interior del equipo de apoyo y supervisor en el IDU y/o desestimación por parte de alguno de los integrantes del equipo de apoyo o del supervisor respecto a algunos de los componentes que conforman la supervisión.</t>
  </si>
  <si>
    <t>Que la DTM no tenga contratos en ejecución</t>
  </si>
  <si>
    <t>* Actas de comité, reunión, mesas de trabajo.
* Comunicaciones escritas.</t>
  </si>
  <si>
    <t>01 de Mayo - 30 de Agosto</t>
  </si>
  <si>
    <t>LUCY MOLANO RODRIGUEZ</t>
  </si>
  <si>
    <t>C-GS-01</t>
  </si>
  <si>
    <t>C-GS-02</t>
  </si>
  <si>
    <t>Tráfico de influencias para la atención y/o gestión de las necesidades expuestas por un ciudadano o grupo de ciudadanos, con el fin de favorecer a estos.</t>
  </si>
  <si>
    <t>No permitir o limitar el control social  de la ciudadanía frente a los proyectos de infraestructura vial y de espacio público de competencia del IDU, con el fin de beneficiar un particular.</t>
  </si>
  <si>
    <t>1. Investigaciones disciplinarias y/o penales.
2. Pérdida de legitimidad institucional.</t>
  </si>
  <si>
    <t xml:space="preserve">Formato de encuestas de satisfacción.
</t>
  </si>
  <si>
    <t xml:space="preserve">Indique los ajustes realizados en:
Causas: Se mantienen las identificadas
Riesgo: No varia la descripción
Consecuencias: Se mantienen las identificadas
Controles: Se mantienen los identificados
Acciones asociadas: No se identificaron acciones adicionales
</t>
  </si>
  <si>
    <t>JEFE DE OFICINA DE ATENCIÓN AL CIUDADANO</t>
  </si>
  <si>
    <t>No de denuncias de la ciudadania, allegados a la OTC, por no permitir el control social de los proyectos.
Cero denuncias</t>
  </si>
  <si>
    <t xml:space="preserve">1. Que la interventoría no ejerce el debido control y seguimiento a la inversión del anticipo </t>
  </si>
  <si>
    <t>1. Que la Interventoría no realiza eficientemente la supervisión en las actividades de difícil medición y verificación  (como por ejemplo, la excavación, bases, capas asfálticas)</t>
  </si>
  <si>
    <t>1. Que la interventoría no ejerce el debido control y seguimiento a la ejecución reportada en las actas de recibo parcial y/o final de obra</t>
  </si>
  <si>
    <t>Uso indebido del poder para la aprobación por parte del interventor en la elaboración y/o ajuste de  estudios y diseños sobredimensionados por parte del constructor  en la etapa de ejecución de obras.</t>
  </si>
  <si>
    <t>Que por extralimitación u omisión por parte de la interventoría y/o contratista y/o supervisión del contrato, se dé mal uso por parte del contratista de los dineros girados por concepto de anticipo, con el fin de favorecer un tercero.</t>
  </si>
  <si>
    <t>1. Verificar que el acta de mayores cantidades se encuentre aprobada por el Interventor.</t>
  </si>
  <si>
    <t>1. Formato Acta de Mayores Cantidades de Obra.</t>
  </si>
  <si>
    <t>C.VF.01</t>
  </si>
  <si>
    <t>Manipular o alterar la información de los predios en cuanto a los factores y atributos requeridos para la liquidación y/o visita de verificación, omitiendo o extralimitándose en funciones u olbigaciones contractuales, con el fin de beneficiar un particular</t>
  </si>
  <si>
    <t>Comparación bases de datos IDU frente a la de CATASTRO 
Verificar la información de las planillas con la información almacenada en el sistema de información
Revisar coincidencia de datos del inventario con los de las bases y verificar con la fotografía</t>
  </si>
  <si>
    <t>Documento descriptivo de los procedimientos y resultados generados en el control de calidad
Registro de datos e imágenes</t>
  </si>
  <si>
    <t>C.VF.04</t>
  </si>
  <si>
    <t>Que por omisión se expidan paz y salvos de predios con deuda pendiente, con el fin de favorecer un tercero|.</t>
  </si>
  <si>
    <t>C.VF.05</t>
  </si>
  <si>
    <t>C.VF.06</t>
  </si>
  <si>
    <t>C.VF.07</t>
  </si>
  <si>
    <t>C.VF.08</t>
  </si>
  <si>
    <t xml:space="preserve">Generación de la resolución a través de Valoricemos que se encuentra en interfaz con Orfeo. 
El revisor realiza el control de calidad de los actos administrativos proyectados por el abogado y lo asigna, a través de la plataforma Orfeo a la SGJ.
</t>
  </si>
  <si>
    <t xml:space="preserve">Elaborar y remitir oficio de validación por parte de los especialistas, de cada uno de los productos de diseño, y hacer el seguimiento y control durante la ejecución del contrato de todos los productos, utilizando el formato FO-DP-200 Lista de chequeo y recibo de productos en la etapa de estudios y diseños.                             </t>
  </si>
  <si>
    <t>Rafael Eduardo Abuchaibe López</t>
  </si>
  <si>
    <t>Pago a profesionales de la entidad para que otorguen el permisos sin el cumplimiento de los requisitos exigidos.</t>
  </si>
  <si>
    <t>Acuerdos entre el concesionario y el profesional de la entidad, para no reportar la totalidad de costos variables</t>
  </si>
  <si>
    <t>RAFAEL EDUARDO ABUCHAIBE LÓPEZ</t>
  </si>
  <si>
    <t>Que por acción u omisión en la aplicación de los procedimientos y/o inobservancia de las competencias y funciones establecidas en la entidad y/o por uso indebido del poder se adelanten procesos de selección direccionados para favorecer a un particular</t>
  </si>
  <si>
    <t xml:space="preserve">1. Detrimento Patrimonial
2. Investigaciones disciplinarias, fiscales y/o penales
3. Necesidades no satisfechas
4. Mala imagen de la entidad ante la comunidad
5. No ejecución del contrato
6. Acciones judiciales en contra del instituto.
7. Incumplimiento de las obligaciones contractuales.
8. Perdida de confianza y credibilidad ante la comunidad y partes interesadas.
</t>
  </si>
  <si>
    <t>Continuar con la celebración de sesiones del Comité de Contratación y/o el que haga sus veces, con el fin de determinar políticas de contratación que se verán reflejadas eventualmente en los modelos de pliegos de condiciones por modalidad de selección, manual de contratación  y/o  en los procedimientos del área, que según el caso serán debidamente socializadas y aplicados.
En el término de evaluación de los procesos de selección, particularmente en desarrollo de la evaluación legal verificar RUP, antecedentes penales, fiscales y/o disciplinarios y consulta a la  DTGC  y declaración de los oferentes en sus propuestas.</t>
  </si>
  <si>
    <t xml:space="preserve">
1. Actas de Comité de Contratación.
2. Modelos de pliegos de condiciones por modalidad de selección estandarizados y publicados.
3. Procedimientos y formatos relacionados con los procesos de selección  implementados y aplicados
4. Solicitud  de ajustes de los documentos previos al área técnica mediante memorando (ORFEO).
5. Actas de pre comité 
6. Certificaciones emitidas por la DTGC para verificar inhabilidad y RUP.
7. Evaluación legal</t>
  </si>
  <si>
    <t>Establecimiento de condiciones técnicas, reglas o parámetros en la estructuración técnica de los procesos de selección que permiten direccionar previamente su adjudicación.</t>
  </si>
  <si>
    <t>uso indebido del poder y/o acción u omisión que permita la adjudicación a un proponente incurso en causal de inhabilidad.</t>
  </si>
  <si>
    <t>Utilización irregular y/o fuga de la información conocida con ocasión de sus funciones y/u obligaciones  contractuales por quienes intervienen en el proceso de selección, con el propósito de favorecer a un particular</t>
  </si>
  <si>
    <t>1. Investigaciones disciplinarias, fiscales y/o penales
2. Inequidad en la participación de los proponentes favoreciendo un particular
3. Acciones judiciales en contra del Instituto.
4. Empleo de la información iregularmente obtenida para manipular la adjudicación
5. Mala imagen de la entidad ante la comunidad y partes interesadas</t>
  </si>
  <si>
    <t>1. Cláusula de confidencialidad en los contratos de prestación de servicios.
2.  Perfiles de usuario restringido para el acceso a la red por parte de los servidores públicos y contratistas de la DTPS.
3. Designación de un responsable  de la documentación para cada proceso
4. Registro de control de acceso a la oficina de la DTPS
5. Políticas de confidencialidad en los procedimientos estandarizados y socializados mínimo una vez en el trimestre.</t>
  </si>
  <si>
    <t>1. Investigaciones disciplinarias, fiscales y penales
2. Inequidad en la participación de los proponentes favoreciendo un particular
3. Acciones judiciales en contra del Instituto
4. Impacto reputacional del instituto en cuanto la perdida de confianza y credibilidad.</t>
  </si>
  <si>
    <t>1. Constancia de publicación de los documentos precontractuales incluida en el expediente físico del proceso, conforme lo establecen los procedimientos estandarizados.</t>
  </si>
  <si>
    <t>1. Investigaciones Disciplinarias 
2. Hallazgos por parte de los entes de control.
3. Contratación de personal no idóneo para la ejecución del objeto 
4. Incumplimientos contractuales
5. Reprocesos adminsitrativos
6. Impacto reputacional del instituto en cuanto la perdida de confianza y credibilidad.</t>
  </si>
  <si>
    <t>20
MODERADA</t>
  </si>
  <si>
    <t>1. Plan anual de adquisiciones.
2. Procedimiento actualizado y estandarizado para la contratación de servicios profesionales y de apoyo a la gestión.
3.Validación del objeto y las obligaciones especificas contemplados en los estudios y documentos previos. 
4. Certificado de Idoneidad y experiencia.
5. Revisión y validación por parte del abogado de la documentación soporte de la contratación de acuerdo con la lista de chequeo para la legalización de contratos.
6. Jornadas de capacitación internas de los procedimientos del área.
7. Revisión periódica de la normatividad aplicable a la contratación estatal y actualización de la documentación soporte del Proceso de Gestión Contractual.</t>
  </si>
  <si>
    <t>1. Investigaciones Disciplinarias, fiscales y/o penales.
2. Hallazgos por parte de los entes de control.
3. Peculado por apropiación.
4. Sobrecosto de los proyectos.
5. Impacto reputacional del instituto en cuanto la perdida de confianza y credibilidad.</t>
  </si>
  <si>
    <t>1. Aplicación del Procedimiento de Modificación y suspensión a contratos estatales excepto PSP.
2. Aplicación del formato estandarizado Lista de chequeo verificación documental de contratación.
3. Actualización del normograma, publicación y  socialización de este.
4. Procedimiento contratación de prestación de servicios profesionales y de apoyo a la gestión.</t>
  </si>
  <si>
    <t>1. Investigaciones Disciplinarias. 
2. Hallazgos por parte de los entes de control.
3. Demandas a la entidad.
4. Alteración del alcance del proyecto.
5. Reprocesos administrativos.
6.Impacto reputacional del instituto en cuanto la perdida de confianza y credibilidad.</t>
  </si>
  <si>
    <t>40
ALTA</t>
  </si>
  <si>
    <t>1.Memorando de solicitud para la elaboración de contrato y sus correspondientes anexos radicados en el Sistema de Gestión Documental ORFEO. 
2. Sistema de Información y Acompañamiento Contractual SIAC.
3. Portal de contratación pública de Colombia Compra Eficiente
4. Lista de chequeo de verificación documental validada por el abogado asignado.</t>
  </si>
  <si>
    <t>MANIPULACIÓN DE LA INFORMACIÓN DE INGRESO DE PERSONAL Y DE LAS CÁMARAS DE VIDEO CON EL FIN DE OCULTAR INFORMACIÓN</t>
  </si>
  <si>
    <t>MANEJO INADECUADO DE RECLAMACIONES ANTE CORREDORES DE SEGUROS, CON EL FIN DE BENEFICIAR A UN TERCERO.
(se materializa con reclamaciones no efectivas, o menor valor pagado por parte de la aseguradora ante una reclamación)</t>
  </si>
  <si>
    <t>Seguimiento del presupuesto del contrato contra los comprobantes de suministro de combustible
Revisión y control quincenal de la plataforma de suministro de combustible</t>
  </si>
  <si>
    <t>Indique los ajustes realizados en:
Causas: Se mantienen las causas identificadas
Riesgo: El riesgo no sufre ningún tipo de modificación
Consecuencias: Se mantienen las consecuencias identificadas
Controles: Se mantienen los mismos controles. Solo se combinaron las filas para que estén asociadas a cada riesgo.
Acciones asociadas: Se mantienen las mismas acciones</t>
  </si>
  <si>
    <t xml:space="preserve">Cumplimiento con lineamientos de la DTGC según cuantías de contratación
Comités de seguimiento a los procesos contractuales que lidera la DTPS
</t>
  </si>
  <si>
    <t>1) Ficha técnica de la necesidad de bien o servicio a adquirir
2)  Estudios de sector
3) Cotizaciones para análisis de mercado
4) Estudio de mercado
5) Estudios y documentos previos que describen la necesidad y anexan las conclusiones del análisis del sector.</t>
  </si>
  <si>
    <t>Indique los ajustes realizados en:
Causas: Se mantienen las mismas
Riesgo: Se mantiene el mismo y no se evidencia materialización en el período.
Consecuencias: Se mantienen las mismas
Controles: Se mantienen los mismos.
Acciones asociadas: Se mantienen las mismas</t>
  </si>
  <si>
    <t>Aplicación del manual de Interventoría y supervisión contractual del Instituto lograr una ejecución que permita el cumplimiento de los objetivos Estatales.</t>
  </si>
  <si>
    <t xml:space="preserve">
Actas de seguimiento a la ejecución contractual
Informes de ejecución de los contratos y seguimiento al mismo</t>
  </si>
  <si>
    <t>Tomar decisiones que contradicen la ejecución presupuestal las cuales  alteran la destinación inicial de los recursos, omitiendo la normatividad presupuestal vigente.</t>
  </si>
  <si>
    <t>Que el número de informes o registros automáticos o quejas o reclamos o denuncias o informes de auditorías, evidencien el acceso indebido a los equipos servidores de la Entidad para manipular o adulterar datos almacenados,  en beneficio propio o de un tercero, sea mayor  o igual a uno.
-------
Informes = 0
Para el periodo monitoreado, no se tiene ningún registro.</t>
  </si>
  <si>
    <t>Que el número de informes o registros automáticos o quejas o reclamos o denuncias o informes de auditorías, evidencien que se ha revelado información de carácter confidencial a terceros que se vean beneficiados por la oportunidad de la misma, sea mayor o igual a uno.
-------
Informes = 0
Para el periodo monitoreado, no se tiene ningún registro.</t>
  </si>
  <si>
    <t>Que el número de informes o registros automáticos o quejas o reclamos o denuncias o informes de auditorías, evidencien que se ha ocultado o dejado de divulgar a la ciudadanía información considerada pública en beneficio propio o de un tercero, sea mayor o igual a uno.
-------
Informes = 0
Para el periodo monitoreado, no se tiene ningún registro.</t>
  </si>
  <si>
    <t>Adulteración, sustracción, robo y manipulación de los archivos y documentos del IDU con el fin de beneficiar a un particular</t>
  </si>
  <si>
    <r>
      <t xml:space="preserve">Indique los ajustes realizados en:
</t>
    </r>
    <r>
      <rPr>
        <b/>
        <sz val="8"/>
        <rFont val="Arial"/>
        <family val="2"/>
      </rPr>
      <t xml:space="preserve">Causas: </t>
    </r>
    <r>
      <rPr>
        <sz val="8"/>
        <rFont val="Arial"/>
        <family val="2"/>
      </rPr>
      <t xml:space="preserve">Se mantienen las causas identificadas
</t>
    </r>
    <r>
      <rPr>
        <b/>
        <sz val="8"/>
        <rFont val="Arial"/>
        <family val="2"/>
      </rPr>
      <t>Riesgo</t>
    </r>
    <r>
      <rPr>
        <sz val="8"/>
        <rFont val="Arial"/>
        <family val="2"/>
      </rPr>
      <t xml:space="preserve">: El riesgo no sufre ningún tipo de modificación
</t>
    </r>
    <r>
      <rPr>
        <b/>
        <sz val="8"/>
        <rFont val="Arial"/>
        <family val="2"/>
      </rPr>
      <t>Consecuencias</t>
    </r>
    <r>
      <rPr>
        <sz val="8"/>
        <rFont val="Arial"/>
        <family val="2"/>
      </rPr>
      <t xml:space="preserve">: Se mantienen las consecuencias identificadas
</t>
    </r>
    <r>
      <rPr>
        <b/>
        <sz val="8"/>
        <rFont val="Arial"/>
        <family val="2"/>
      </rPr>
      <t>Controles</t>
    </r>
    <r>
      <rPr>
        <sz val="8"/>
        <rFont val="Arial"/>
        <family val="2"/>
      </rPr>
      <t xml:space="preserve">: Se mantienen los mismos controles. Solo se combinaron las filas para que estén asociadas a cada riesgo.
</t>
    </r>
    <r>
      <rPr>
        <b/>
        <sz val="8"/>
        <rFont val="Arial"/>
        <family val="2"/>
      </rPr>
      <t>Acciones asociadas</t>
    </r>
    <r>
      <rPr>
        <sz val="8"/>
        <rFont val="Arial"/>
        <family val="2"/>
      </rPr>
      <t>: Se mantienen las mismas acciones</t>
    </r>
  </si>
  <si>
    <t>JEFE OFICINA DE CONTROL INTERNO
JEFE OFICINA DE CONTROL DISCIPLINARIO</t>
  </si>
  <si>
    <t>Nulidades en materia disciplinaria
Impunidad
Acciones legales en contra de la Entidad
Acciones disciplinarias y/o penales, en contra del responsable(s)
Pérdida de credibilidad del operador disciplinario.</t>
  </si>
  <si>
    <t>1.Trabajo interdisciplinario para evaluar la mejor alternativa del proyecto</t>
  </si>
  <si>
    <t>01 de Septiembre - 30 de Diciembre</t>
  </si>
  <si>
    <t>Validar y aprobar los productos de diseño que no cumplen requisitos y/o normatividad vigente, en contratos de Estudios y Diseños donde no hay interventoría, con el fin de beneficiar a un tercero.</t>
  </si>
  <si>
    <t xml:space="preserve">• Verificar que en el Formato FO-DP-200 se haya diligenciado el concepto de conformidad y aprobación del producto en el periodo.                                </t>
  </si>
  <si>
    <t>1. Que la interventoría no ejerce el debido control y seguimiento a la elaboración y/o ajuste de estudios y diseños requeridos en el etapa de ejecución de obra.
2. Que los diseños iniciales no se ajustan a la realidad del proyecto.
3. Solicitud de nuevas obras en la etapa de ejecución de obras por parte de las ESP y otras entidades.</t>
  </si>
  <si>
    <t xml:space="preserve">1. Formato Acta de Recibo Parcial de Obra.
2. Formato Acta de Recibo Final de Obra.
</t>
  </si>
  <si>
    <t>1. Que la interventoría no ejerce el debido control y seguimiento a la elaboración de los análisis de precios unitarios No previstos que no se encuentren en la base de Datos del IDU.
2. Productos de estudios y diseños deficientes o desactualizados.</t>
  </si>
  <si>
    <t>1. Comunicaciones oficiales (Aval por parte del IDU de los APUS No previstos)
2. Formato Análisis de  Precios Unitarios.
3. Formato  Acta de Fijación de Precios No Previstos.
4. Cuadro de reversión de precios.</t>
  </si>
  <si>
    <t>1. Desembolsos injustificados
2. Detrimento patrimonial
3. Incumplimiento de obligaciones contractuales.
4. Mala imagen por parte del IDU al no entregar los productos a la ciudadanía.
5. Sanciones y procesos judiciales.
6. Obras inconclusas, sin acabados.
7. Calidad deficiente de las obras.
8. Aplicación de la póliza de garantía.</t>
  </si>
  <si>
    <t>*Minuta del contrato 
*Manual de Interventoría  y/o Supervisión de Contratos del IDU
*Informe mensual de Inversión y buen manejo del anticipo
*Oficios remitdos</t>
  </si>
  <si>
    <t xml:space="preserve">*Documentos contractuales  del contrato de interventoría
*Protocolo que contiene el procedimiento a seguir en lo que respecta al tema de fresado al cual se acogen las alcaldías  locales, contratistas de obra, interventores y el mismo IDU
*Vales  generados tanto de ingreso como de salida del material
*Certificaciones e informes  de las interventorías de cada contrato de obra
</t>
  </si>
  <si>
    <t>* Informe mensual de interventoría
* Manual de Interventoría
manual de Gestión Contractual
* Acta de Recibo Parcial De obra
* Acta de Recibo Final de Obra
*Oficios remitidos</t>
  </si>
  <si>
    <r>
      <t xml:space="preserve">(# de revisiones periódicas con muestra aleatoria realizadas / # de revisiones periódicas con muestra aleatoria programadas)
</t>
    </r>
    <r>
      <rPr>
        <b/>
        <sz val="7"/>
        <rFont val="Arial Narrow"/>
        <family val="2"/>
      </rPr>
      <t xml:space="preserve">
Ejecutado: 6 / 6 = 100%</t>
    </r>
    <r>
      <rPr>
        <sz val="7"/>
        <rFont val="Arial Narrow"/>
        <family val="2"/>
      </rPr>
      <t xml:space="preserve">
Acorde a lo programado, se efectuó la revisión de seis (6) informes de visita de verificación de reparaciones, previa verificación del acta de verificación de reparación de daños (FO-AI-013) suscrita en terreno, encontrando que efectivamente fueron reportados e ingresados al aplicativo de seguimiento a pólizas los diferentes procesos de los daños.
Así mismo, los seis (6) informes se encuentran firmados por el Líder de Grupo lo que confirma que fueron revisados y aprobados.
Con esto podemos evidenciar que los controles establecidos son efectivo, lo que nos permitió alcanzar el 100% de control.</t>
    </r>
  </si>
  <si>
    <t>Acuerdo entre el titular de la licencia y los profesionales de la entidad para recibir las recuperaciones del espacio público intervenido con Licencia de Excavación sin el cumplimiento de las especificaciones vigentes.</t>
  </si>
  <si>
    <t>Que el número de informes o registros automáticos o quejas o reclamos o denuncias o informes de auditorías, evidencien que se ha omitido intencionalmente la aplicación de los procedimientos para la prestación de los servicios de T.I. o cambiar la prioridad en la prestación del mismo, en beneficio propio o de un tercero, sea mayor o igual a uno.
-------
Informes = 0
Para el periodo monitoreado, no se tiene ningún registro.</t>
  </si>
  <si>
    <t xml:space="preserve">Documentos soportes sin el cumplimiento de los requisitos establecidos en la guía de pagos a terceros </t>
  </si>
  <si>
    <t>1. Desconocimiento de las normas presupuestales.
2. Presiones de funcionarios internos con poder de decisión que solicitan modificaciones para incluir gastos no autorizados. 
3. Preseiones externas a funcionarios.</t>
  </si>
  <si>
    <t>1. Información enviada por las áreas que no se ajuste a la realidad de la gestión institucional y operacional.
 2. Presiones de funcionarios con poder de decisión para ajustar resultados de la gestión.</t>
  </si>
  <si>
    <t>1. Seguimiento por parte de la OAP, a la entrega de informes de las áreas ejecutoras.  
2. Seguimiento por parte de la OAP a la información reportada de las áreas ejecutoras para registro en SEGPLAN, haciendo una verificación de las inconsistencias</t>
  </si>
  <si>
    <t>No Aplica. Se cubre con los controles identificados</t>
  </si>
  <si>
    <t>Descriptor</t>
  </si>
  <si>
    <t>Descripción</t>
  </si>
  <si>
    <t>Nivel</t>
  </si>
  <si>
    <t>Ocurre en excepcionales.</t>
  </si>
  <si>
    <t>No se ha presentado en los últimos 5 años</t>
  </si>
  <si>
    <t>Puede ocurrir.</t>
  </si>
  <si>
    <t>Se presentó una vez en los últimos 5 años</t>
  </si>
  <si>
    <t>Es posible que suceda.</t>
  </si>
  <si>
    <t>Se presentó una vez en los últimos 2 años</t>
  </si>
  <si>
    <t>Ocurre en la mayoría de los casos.</t>
  </si>
  <si>
    <t>Se presentó una vez en el último año</t>
  </si>
  <si>
    <t>Casi seguro</t>
  </si>
  <si>
    <t>El evento ocurre en la mayoría de las circunstancias. Es muy seguro que se presente</t>
  </si>
  <si>
    <t>Se ha presentado más de una vez al año</t>
  </si>
  <si>
    <t>25
MODERADA</t>
  </si>
  <si>
    <t>50
ALTA</t>
  </si>
  <si>
    <t>100
EXTREMO</t>
  </si>
  <si>
    <t>80
EXTREMO</t>
  </si>
  <si>
    <t>15
MDOERADA</t>
  </si>
  <si>
    <t>30
ALTA</t>
  </si>
  <si>
    <t>60
EXTREMO</t>
  </si>
  <si>
    <t># Respuestas</t>
  </si>
  <si>
    <t>1 - 5</t>
  </si>
  <si>
    <t>6 -11</t>
  </si>
  <si>
    <t>12 - 18</t>
  </si>
  <si>
    <t>CRITERIOS DE MEDICIÓN DEL CONTROL</t>
  </si>
  <si>
    <t>TEMA</t>
  </si>
  <si>
    <t>PREGUNTA</t>
  </si>
  <si>
    <t>VALOR</t>
  </si>
  <si>
    <t>¿Existen manuales, instructivos o procedimientos para el manejo del control?</t>
  </si>
  <si>
    <t>¿Está(n) definido(s) el(los) responsable(s) de la ejecución del control y del seguimiento?</t>
  </si>
  <si>
    <t>¿El control es automático?</t>
  </si>
  <si>
    <t>¿El control es manual?</t>
  </si>
  <si>
    <t>¿La frecuencia de ejecución del control y seguimiento es adecuada?</t>
  </si>
  <si>
    <t>Evidencias</t>
  </si>
  <si>
    <t>¿Se cuenta con evidencias de la ejecución y seguimiento del control?</t>
  </si>
  <si>
    <t>¿En el tiempo que lleva la herramienta ha demostrado ser efectiva?</t>
  </si>
  <si>
    <t>Calificación de los controles</t>
  </si>
  <si>
    <t>Puntaje a disminuir</t>
  </si>
  <si>
    <t xml:space="preserve">De 0 a 50 </t>
  </si>
  <si>
    <t xml:space="preserve">De 51 a 75 </t>
  </si>
  <si>
    <t xml:space="preserve">De 76 a 100 </t>
  </si>
  <si>
    <t>SUBDIRECCIÓN TÉCNICA JURÍDICA Y EJECUCIONES FISCALES</t>
  </si>
  <si>
    <t>SUBDIRECCIÓN TÉCNICA DE OPERACIONES</t>
  </si>
  <si>
    <t>SUBDIRECCIÓP TÉCNICA DE PRESUPUESTO Y CONTABILIDAD</t>
  </si>
  <si>
    <t>SUBDIRECCIÓN TÉCNICA DE RECURSOS TECNOLÓGICOS</t>
  </si>
  <si>
    <t>SUBDIRECCIÓN TÉCNICA DE MANTENIMIENTO SUBSISTEMA DE TRANSPORTE</t>
  </si>
  <si>
    <t>SUBDIRECCIÓN TÉCNICA DE MANTENIMIENTO DEL SUBSISTEMA VIAL</t>
  </si>
  <si>
    <t>SUBDIRECCIÓN TÉCNICA DE EJECUCIÓN SUBSISTEMA DE TRANSPORTE</t>
  </si>
  <si>
    <t>SUBDIRECCIÓN TÉCNICA DE EJECUCIÓN DEL SUBSISTEMA VIAL</t>
  </si>
  <si>
    <t>DIRECCIÓN TÉCNICA DE APOYO A LA VALORIZACIÓN</t>
  </si>
  <si>
    <t xml:space="preserve">DIRECCIÓN TÉCNICA DE GESTIÓN JUDICIAL </t>
  </si>
  <si>
    <t>DIRECCIÓN TÉCNICA DE PROCESOS SELECTIVOS</t>
  </si>
  <si>
    <t>DIRECCIÓN TÉCNICA DE ADMINISTRACIÓN DE INFRAESTRUCTURA</t>
  </si>
  <si>
    <t xml:space="preserve">DIRECCIÓN TÉCNICA DE MANTENIMIENTO </t>
  </si>
  <si>
    <t>DIRECCIÓN TÉCNIA DE DISEÑO DE PROYECTOS</t>
  </si>
  <si>
    <t>DIRECCIÓN TÉCNICA ESTRATÉGICA</t>
  </si>
  <si>
    <t>SUBDIRECCIÓN GENERAL JURÍDICA</t>
  </si>
  <si>
    <t>SUBDIRECCION GENERAL DE INFRAESTRUCTURA</t>
  </si>
  <si>
    <t xml:space="preserve">OFICINA DE CONTROL INTERNO </t>
  </si>
  <si>
    <t>DIRECCIÓN GENERAL</t>
  </si>
  <si>
    <t>Proceso</t>
  </si>
  <si>
    <t>Monitoreo</t>
  </si>
  <si>
    <t>Cuatrianual</t>
  </si>
  <si>
    <t>Anual</t>
  </si>
  <si>
    <t>Semestral</t>
  </si>
  <si>
    <t>Periodo</t>
  </si>
  <si>
    <t>Evitar</t>
  </si>
  <si>
    <t>Reducir</t>
  </si>
  <si>
    <t>Administración</t>
  </si>
  <si>
    <t>Correctivo</t>
  </si>
  <si>
    <t>Detectivo</t>
  </si>
  <si>
    <t>Preventivo</t>
  </si>
  <si>
    <t>Control</t>
  </si>
  <si>
    <t>Definir e Implementar prácticas en Calidad, Gestión Ambiental y Seguridad y Salud en el Trabajo de acuerdo con las necesidades organizacionales, los requisitos legales y normativos con el fin de mejorar el desempeño de la Entidad.</t>
  </si>
  <si>
    <t xml:space="preserve">Servidores con poder de decisión que influyen en la eliminación de controles o crean excepciones para la aplicación de los procesos y procedimientos del Sistema Integrado de Gestión.
Que al aplicar el procedimiento y los controles necesarios para la creación, actualización o eliminación de documentos del SIG, se aprueben los mismos con el fin de favorecer a un tercero. </t>
  </si>
  <si>
    <r>
      <rPr>
        <b/>
        <sz val="8"/>
        <color indexed="8"/>
        <rFont val="Arial"/>
        <family val="2"/>
      </rPr>
      <t xml:space="preserve">OBSERVACIONES:
</t>
    </r>
    <r>
      <rPr>
        <sz val="8"/>
        <color indexed="8"/>
        <rFont val="Arial"/>
        <family val="2"/>
      </rPr>
      <t>JUSTIFICACIÓN DE LOS RIESGOS ELIMINADOS:</t>
    </r>
  </si>
  <si>
    <t>JEFE OFICINA ASESORA</t>
  </si>
  <si>
    <t>Identificar, establecer, implementar y ejecutar acciones para incrementar el desempeño de los procesos con el propósito de fortalecer el Sistema Integrado de Gestión a través de la aplicación de metodologías de mejoramiento y acciones de prevención.</t>
  </si>
  <si>
    <t>1. Baja apropiación de los valores éticos establecidos en el Acuerdo Ético de la entidad.
2. Omitir de manera intencionada la aplicación de las metodologías establecidas para identificar las causas raíz , y/o su correcta y pertinente formulación, en la determinación de acciones correctivas, preventivas, y/o de mejoramiento.
3. Omisión intencional de la revisión de las acciones correctivas, preventivas, y/o de mejoramiento.</t>
  </si>
  <si>
    <t>Formulación de acciones correctivas, preventivas, y/o de mejoramiento cuyo contenido esté dirigido a evadir y/o eliminar controles necesarios, así como a proponer acciones inocuas o que favorezcan intereses de terceros.</t>
  </si>
  <si>
    <t>1. OCI Verifica la pertinencia de las acciones formuladas 
2. Aplicación del Procedimiento acciones correctivas y/o preventivas.
3. Utilización de Formatos para análisis de causas: diagrama espina de pescado, lluvias de ideas y cinco porqués.
4. Procedimientos y formato para la Elaboración y Monitoreo a Planes de Mejoramiento Institucional y por Procesos. 
5. Fomento de la cultura ética. 
6. Revisión y aprobación por parte del(os) Gerente(s) Público(s) responsables de la(s) acción(es) de mejoramiento.
7. El registro de las acciones de mejora se realiza en el aplicativo CHIE de planes de mejoramiento. Permite la trazabilidad en la formulación, ejecución y monitoreo.</t>
  </si>
  <si>
    <t>1. Verificar los registros de la aplicación de las metodologías de identificación de causas en la formulación de los planes de mejoramiento.
2. Realizar seguimiento de las acciones de mejoramiento con Organismos de Control, en el marco del indicador transversal.
3. Campañas de prevención en materia disciplinaria.
4. Actualización del procedimiento de planes de mejoramiento interno V3.0.
5. Solicitar a STRH  la implementación del Plan de Gestión Ética para la vigencia 2017</t>
  </si>
  <si>
    <t>1. FOMC01 Formato Planes de Mejoramiento.
2. FMC150 / FMC151 / FMC152 Formato análisis de causas.
2. FO-IDU-131 4. Actas de reuniones de seguimiento al cumplimiento.
3. Reportes del aplicativo de plan de mejoramiento.
4. Piezas comunicativas de prevención en materia disciplinaria
6. Memorando de solicitud a STRH</t>
  </si>
  <si>
    <t>1.  Servidores con poder de decisión que influyen en el direccionamiento del mejoramiento institucional, definiendo políticas o instrucciones que impactan negativamente los mecanismos de control y el mejoramiento efectivo.
2. Intereses políticos y  presiones de terceros, que influyen en decisiones de la administración.</t>
  </si>
  <si>
    <t>C.MC.02</t>
  </si>
  <si>
    <t>Formulación intencional del mejoramiento institucional para favorecer intereses de terceros perjudicando la misión de la Entidad.</t>
  </si>
  <si>
    <t>1. Proceso y Procedimeinto para la Planeación Estratégica.
2. Código de Buen Gobierno.
3. Sistema de Control Interno.
4. La independencia en la elección del Jefe de Control Interno.
5. Proceso de Evaluación y Control.
6. Procedimiento de control de documentos que definen las validaciones, revisiones y aprobaciones en la adopción de documentos.</t>
  </si>
  <si>
    <t>Actualización del Código de Buen Gobierno.
Ejecución del Plan de Acción del Sistema de Control Interno.</t>
  </si>
  <si>
    <t>Plataforma Estratégica
Documentos del SIG aprobados
Registros de Auditoría
Presentación Informe de la Ley 1474 del 2011</t>
  </si>
  <si>
    <t>JEFE OFICINA ASESORA DE PLANEAECIÓN</t>
  </si>
  <si>
    <t># de riesgos materializados en el periodo. = 0</t>
  </si>
  <si>
    <t>OBSERVACIONES:</t>
  </si>
  <si>
    <t>1. Publicación de todos los trámites y servicios en la Guía de Trámites y Servicios
2. Intervención del Defensor del Ciudadano IDU.
3. Aplicación y análisis de encuestas de satisfacción.
4. Aplicación del procedimiento de Quejas y Reclamos.</t>
  </si>
  <si>
    <t>Publicación de la guía de trámites y servicios, pagina Web, Observatorio</t>
  </si>
  <si>
    <t>1. Pérdida de legitimidad de la entidad.
2. Disminución de la participación ciudadana.</t>
  </si>
  <si>
    <t>1. Aplicación de la política de gestión social y servicio a la ciudadanía del IDU.
2. Inclusión y cumplimiento de requisitos de puntos de atención al ciudadano 
3. Divulgación de los proyectos y sus avances a través de la WEB  y de medios masivos de comunicación.</t>
  </si>
  <si>
    <t>1. Política de Gestión Social y atención a la ciudadanía (Resolución 49906 de 2015) 
Procedimiento de 2. Gestión Social y Participación ciudadana</t>
  </si>
  <si>
    <t xml:space="preserve">Indique los ajustes realizados en:
Causas: Se elimina la causa 3 
Riesgo: No varia la descripción
Consecuencias: Se mantienen las identificadas
Controles: Se mantienen los identificados
Acciones asociadas: No se identificaron acciones adicionales
</t>
  </si>
  <si>
    <t>Divulgar de manera eficaz, eficiente y oportuna la gestión de la entidad, con el fin de garantizar el derecho de la información, dar a conocer la ejecución de los recursos públicos, lograr la identidad institucional al interior de la organización y fortalecer la cultura ciudadana.</t>
  </si>
  <si>
    <t xml:space="preserve">Publicar informacion en la cual se presenten omisiones o  cubrimientos de la misma por parte de las áreas fuente, teniendo conocimiento de este hecho la OAC
Presión externa o interna del sector publico o privado, para alterar la informacion a publicar  de algún tema específico </t>
  </si>
  <si>
    <r>
      <rPr>
        <b/>
        <sz val="8"/>
        <color indexed="8"/>
        <rFont val="Arial"/>
        <family val="2"/>
      </rPr>
      <t xml:space="preserve">OBSERVACIONES:
</t>
    </r>
    <r>
      <rPr>
        <sz val="8"/>
        <color indexed="8"/>
        <rFont val="Arial"/>
        <family val="2"/>
      </rPr>
      <t xml:space="preserve">JUSTIFICACIÓN DE LOS RIESGOS ELIMINADOS:
La OAC no eliminó ningun riesgo </t>
    </r>
  </si>
  <si>
    <t>CARLOS ANDRES ESPEJO OSORIO</t>
  </si>
  <si>
    <t>1. Presión por parte del nivel directivo
2. Tráfico de influencias
3. Interpretaciones subjetivas dentro de los informes de auditoría y/o evaluación en provecho propio o de un tercero
4. Carencia de valores y/o  falta de aplicación del código de ética por parte de los auditores.</t>
  </si>
  <si>
    <t>Informes  de Ley e informes de evaluación ajustados a intereses personales y/o de un tercero</t>
  </si>
  <si>
    <t>1.Direccionamiento en la toma de decisiones favoreciendo a partes interesadas.
2.Planes de mejoramiento inocuos.
3. Incumplimiento  de la  Ley 87 de 1993 (objetivos y caracterísiticas del sistema de control Interno).</t>
  </si>
  <si>
    <t xml:space="preserve">1. Designación del jefe de Control Interno, por parte del Alcalde Mayor.
2. Procedimiento de Evaluación Independiente y Auditorías Internas
3. Equipos interdisciplinarios en la realización de auditorias.
4. Revisar  los informes de Ley y los de  auditorías internas, por el Jefe de la OCI antes de ser oficializados y/o comentados con la dependencia auditada. </t>
  </si>
  <si>
    <t>1. Informes de Ley presentados y/0 radicados
2. Informes de auditorías radicados
3. Correos con las revisiones de informes por parte del Jefe de la OCI</t>
  </si>
  <si>
    <t>1. Negligencia por parte de la Alta Dirección y/o de los auditados.
2. Deseo de obtener una ventaja para si o para un tercero. 
3. Intención de desviar posibles responsabilidades derivadas de los informes de auditoría.</t>
  </si>
  <si>
    <t>1. Relaciones familiares y/o de amistad entre el auditor y auditado
2. Tráfico de influencias
3. Amenazas 
4. Carencia de valores y/o  falta de aplicación del código de ética por parte de los auditores.</t>
  </si>
  <si>
    <t>No informar, cuando sea pertinente, a las autoridades competentes respecto de la existencia de presuntas irregularidades encontradas en los procesos de auditoría y/o evaluación.</t>
  </si>
  <si>
    <t xml:space="preserve">1. Inducción y/o re inducción con énfasis en Código de Ética y Buen Gobierno
2. Procedimiento Evaluación Independiente y Auditorías Internas.
</t>
  </si>
  <si>
    <t>Oficios con reportes a las autoridades competentes.</t>
  </si>
  <si>
    <t>1. Retraso en la entrega del informe
2.Redución del Alcance de la auditoría
3. Incumplimiento total y/o parcial  de Logros  de los objetivos de la auditoría
4.Afectación en los resultados de la auditoría</t>
  </si>
  <si>
    <t>1.Comunicaciones Oficiales
2. Listas de Asistencias
3. Acta de Comité de Coordinación del Sistema de Control Interno.</t>
  </si>
  <si>
    <t>1-Acuerdos privados entre el operador disciplinario y el particular interesado.
2-Pérdida intencionada de información
3-Interés particular en un proceso disciplinario específico.
4-Falta de controles de seguridad para el acceso a los expedientes de los procesos disciplinarios.</t>
  </si>
  <si>
    <t>Manipulación indebida de la información en las actuaciones disciplinarias que se adelantan o adulteración de la misma, en provecho propio o de un tercero</t>
  </si>
  <si>
    <t>Afectación del proceso disciplinario
Necesidad de reconstrucción del expediente o piezas procesales
Acciones legales contra la Entidad
Acciones disciplinarias y/o penales, en contra del responsable(s)
Impunidad.
Pérdida de credibilidad del operador disciplinario.</t>
  </si>
  <si>
    <r>
      <rPr>
        <u/>
        <sz val="8"/>
        <rFont val="Arial"/>
        <family val="2"/>
      </rPr>
      <t>1</t>
    </r>
    <r>
      <rPr>
        <sz val="8"/>
        <rFont val="Arial"/>
        <family val="2"/>
      </rPr>
      <t xml:space="preserve">-Acceso restringido a la oficina, control de ingreso, archivadores en los que se guardan bajo llave los expedientes, formatos OCD
</t>
    </r>
    <r>
      <rPr>
        <u/>
        <sz val="8"/>
        <rFont val="Arial"/>
        <family val="2"/>
      </rPr>
      <t>2</t>
    </r>
    <r>
      <rPr>
        <sz val="8"/>
        <rFont val="Arial"/>
        <family val="2"/>
      </rPr>
      <t xml:space="preserve">-Bases de datos
</t>
    </r>
    <r>
      <rPr>
        <u/>
        <sz val="8"/>
        <rFont val="Arial"/>
        <family val="2"/>
      </rPr>
      <t>3</t>
    </r>
    <r>
      <rPr>
        <sz val="8"/>
        <rFont val="Arial"/>
        <family val="2"/>
      </rPr>
      <t xml:space="preserve">-Servidor virtual IDU con acceso restringido a los documentos de la OCD
</t>
    </r>
    <r>
      <rPr>
        <u/>
        <sz val="8"/>
        <rFont val="Arial"/>
        <family val="2"/>
      </rPr>
      <t>4</t>
    </r>
    <r>
      <rPr>
        <sz val="8"/>
        <rFont val="Arial"/>
        <family val="2"/>
      </rPr>
      <t xml:space="preserve">-Sistema de gestión documental ORFEO
</t>
    </r>
    <r>
      <rPr>
        <u/>
        <sz val="8"/>
        <rFont val="Arial"/>
        <family val="2"/>
      </rPr>
      <t>5</t>
    </r>
    <r>
      <rPr>
        <sz val="8"/>
        <rFont val="Arial"/>
        <family val="2"/>
      </rPr>
      <t xml:space="preserve">-Formato OCD de préstamo y revisión de expedientes
</t>
    </r>
    <r>
      <rPr>
        <u/>
        <sz val="8"/>
        <rFont val="Arial"/>
        <family val="2"/>
      </rPr>
      <t>6</t>
    </r>
    <r>
      <rPr>
        <sz val="8"/>
        <rFont val="Arial"/>
        <family val="2"/>
      </rPr>
      <t>-Registros propios</t>
    </r>
  </si>
  <si>
    <t>Pérdida de competencia disciplinaria
Impunidad
Acciones disciplinarias y/o penales, en contra del responsable(s)
Pérdida de credibilidad del operador disciplinario.</t>
  </si>
  <si>
    <t>1.1-Expedientes de los procesos disciplinarios
1.2-Bases de datos
1.3-Actas de reuniones OCD
1.4-Actas de visitas de entes de control
2.1-Registro propio
2.2-Base de datos de datos de ORFEO</t>
  </si>
  <si>
    <t>1-Valoración y/o aplicación arbitraria de la norma o de los procedimientos por parte del operador disciplinario
2-Tráfico de influencias
3. No solicitar las pruebas pertinentes, conducentes y útiles.</t>
  </si>
  <si>
    <t xml:space="preserve">Adopción de decisiones  amañadas en beneficio propio o de un tercero
</t>
  </si>
  <si>
    <t>1.1-Registro propio
1.2-Actas de reuniones OCD
1.3-Actas de visitas de entes de control, acciones legales de control, quejas e informes de terceros.
2.1 Expedientes de los procesos disciplinarios
3.1.Registro propio
3.2-Actas de reuniones OCD</t>
  </si>
  <si>
    <t>1. Posible Incumplimiento de las competencias normativas u obligaciones definidas  en los convenios o acuerdos suscritos con las Empresas de Servicios Públicos, Entidades  Públicas del Orden Nacional, Departamental, Municipal, Distrital y Privados.
2. Falta de participación del IDU a las mesas de reunión con las Empresas de Servicios Públicos, Entidades Públicas del Orden Nacional, Departamental, Municipal, Distrital y/o Privados, que interactúan en la estructuración de convenios o acuerdos.
3.  Aprovechamiento de la información y conocimiento en la estructuración de convenios o acuerdos para beneficio de un tercero.</t>
  </si>
  <si>
    <t>1. Contar con un equipo interdisciplinario (entre dependencias) que participe en la estructuración de convenios o acuerdos y las actividades de gestión interinstitucional con las ESP, Entidades del Orden Nacional, Departamental, Municipal, Distrital y Privados.
2. Realizar seguimiento periódico a los convenios o acuerdos suscritos con las ESP, Entidades del Orden Nacional, Departamental, Municipal, Distrital y Privados.
3. Normatividad vigente de las Entidades Públicas del Orden Nacional o Territorial para la ejecución de los proyectos de infraestructura vial, transporte y espacio público.</t>
  </si>
  <si>
    <t>1. Participación y asistencia a comités sectoriales e intersectoriales  y/o mesas de reunión  por parte de los funcionarios delegados para velar por el cumplimiento de la normatividad vigente, funciones y competencias de las entidades que participan en los proyectos de infraestructura.
2. Seguimiento y control periódico a la ejecución de los convenios o acuerdos vigentes con ESP, Entidades Públicas del Orden Nacional, Territorial y Privados.
3. Identificación y aplicación de propuestas de mejora para la implementación de nuevos convenios, como resultado del seguimiento efectuado a los convenios vigentes.
4. Se realiza sensibilización de los compromisos u obligaciones a cargo de las ESP, Entidades Públicas del Orden Nacional, Territorial y Privados y de la normatividad vigente al interior del IDU.</t>
  </si>
  <si>
    <t>Edgar Francisco Uribe Ramos</t>
  </si>
  <si>
    <t>Implementar y controlar los procesos de acopio, producción, actualización, análisis y disposición correspondiente a Información Geográfica, precios de referencia, directorio de proveedores, especificaciones técnicas y documentos técnicos de infraestructura  Vial y espacio público para brindar información eficiente y efectiva en los procesos misionales del instituto y a la ciudadanía en general.</t>
  </si>
  <si>
    <t>1. Presión  interna y externa de interesados.
2. Ausencia de conocimiento técnicos por parte del equipo de trabajo.
3. No cumplir con los procedimientos internos del IDU.</t>
  </si>
  <si>
    <t>Que por omisión o por presiones mal intencionadas internas o externas, se incluyan en las especificaciones técnicas generales de materiales y construcción IDU-ET y/o documentos técnicos, productos, técnicas y/o tecnologías, con el ánimo de favorecer un particular.</t>
  </si>
  <si>
    <t xml:space="preserve">1. Baja calidad en las obras de Infraestructura Vial y Espacio Público.
2. Detrimento Patrimonial
3. Pérdida de credibilidad institucional </t>
  </si>
  <si>
    <t xml:space="preserve">1. Aplicación del protocolo de adopción y adaptación de nuevos productos, técnicas y/o tecnologías. (ORFEO)  
2. Generación de mesas de trabajo o solicitudes con interesados internos.    
3. Actualización de la documentación y/o secciones de la especificación IDU-ET. 
</t>
  </si>
  <si>
    <t xml:space="preserve">1. Equipo interdisciplinario para la revisión del tema.
2.  Socialización cuando aplique. 
3.  Publicación pagina Web </t>
  </si>
  <si>
    <t xml:space="preserve">1. FOIC240_Carta _de_ presentación_ de_ nuevos_ productos_ técnicas _y tecnologías_ por_ parte_ de_ una_ persona_ natural_ o_ jurídica_ oferente_ a_ la_ entidad_ v_1.0.docx
2. FOIC241_Presentacion_ de_ nuevo_ producto_ técnica_ o_ tecnología_ v_1.0.xls
3. Oficios y memorandos (ORFEO)
4. Actas y/o lista de asistencia
5. Correo electrónico institucional
6. Acto administrativo - especificaciones técnicas.
</t>
  </si>
  <si>
    <t>1. Concusión generada por la aprobación de documentación falsa.
2. Por falta de verificación y/o conocimiento de requisitos.</t>
  </si>
  <si>
    <t>1. Retiro de material instalado. 
2. Retraso en obras de infraestructura vial y espacio público. 
3. Sanciones económicas y ambientales. 
4, Requerimiento de entes de control</t>
  </si>
  <si>
    <t xml:space="preserve">1.  Socialización
2.  Publicación pagina Web </t>
  </si>
  <si>
    <t xml:space="preserve">
1. FOIC07_INSCRIPCION_ Y_ O_ RENOVACION_ EN_ EL_ DIRECTORIO_ DE_ PROVEEDORES_ V_1.0.
2.FOIC04_VISITA_DIRECTORIO_PROVEEDORES_IDU_V_1.0.xls
3. OFICIOS (ORFEO)</t>
  </si>
  <si>
    <t xml:space="preserve">1. Acuerdos o influencia de funcionarios de alto nivel para beneficio particular.
</t>
  </si>
  <si>
    <t xml:space="preserve">1.Incremento en los costos de los proyectos.
2.Beneficios del proyecto a un particular.
3.Demandas al Instituto y al Distrito.
4.Mala imagen de la Entidad hacia las comunidades. 5.Hallazgos de los entes de control.
</t>
  </si>
  <si>
    <r>
      <t xml:space="preserve">
1. Aplicación de la Matriz multicritierio para la selección de alternativas de los proyectos a construir de infraestructura vial y de espacio público.
2. Alimentación y aplicación de la base de datos </t>
    </r>
    <r>
      <rPr>
        <i/>
        <sz val="8"/>
        <color indexed="8"/>
        <rFont val="Arial"/>
        <family val="2"/>
      </rPr>
      <t>"Resultado del modelo de priorización .xls"</t>
    </r>
    <r>
      <rPr>
        <sz val="8"/>
        <color indexed="8"/>
        <rFont val="Arial"/>
        <family val="2"/>
      </rPr>
      <t>, en donde se registra las observaciones para la  priorización de los proyectos a construir de infraestructura vial y espacio público. 
3. Aplicación de la guía Alcance de los entregables de Prefactibilidad y Factibilidad, para los proyectos a construir de  infraestructura vial y espacio público.</t>
    </r>
  </si>
  <si>
    <t>RAFAEL EDUARDO ABUCHAIBE</t>
  </si>
  <si>
    <t>YOLANDA OVIEDO ROJAS</t>
  </si>
  <si>
    <t>1. Inconformidad de los afectados
2. Mala imagen institucional
3. Investigaciones disciplinarias</t>
  </si>
  <si>
    <t>01 de enero - 30 de abril</t>
  </si>
  <si>
    <t>1. Aplicación de la lista de chequeo de la entrega de carpetas de adquisición predial y social que permite guardar la trazabilidad del expediente.
2. Digitalización de cada documento producido en el proceso de gestión predial una vez firmados los documentos por la Directora de Predios.
3. Actualización de documentos digitales por expediente y por RT que cubra los cuatro componentes sociales (social, jurídico, inmobiliario y económico), en la carpeta compartida DTDP. 
4. Alimentación del tablero de control que permite realizar seguimiento a los proyectos
5. Trasferencias documentales al archivo central.</t>
  </si>
  <si>
    <t>RAFAEL EDUARDO ABUCHAIBE LOPEZ</t>
  </si>
  <si>
    <t xml:space="preserve">Elaborar los estudios y diseños requeridos para la ejecución de los proyectos, basados en la factibilidad, verificando que incluyan todos los componentes y cumplan las normas técnicas y urbanísticas vigentes.  </t>
  </si>
  <si>
    <r>
      <t xml:space="preserve">Que en los contratos de Estudios y Diseños, donde no hay interventoría se </t>
    </r>
    <r>
      <rPr>
        <sz val="9"/>
        <rFont val="Arial"/>
        <family val="2"/>
      </rPr>
      <t>concierte y/o realicen acuerdos con</t>
    </r>
    <r>
      <rPr>
        <sz val="9"/>
        <color indexed="10"/>
        <rFont val="Arial"/>
        <family val="2"/>
      </rPr>
      <t xml:space="preserve"> </t>
    </r>
    <r>
      <rPr>
        <sz val="9"/>
        <color indexed="8"/>
        <rFont val="Arial"/>
        <family val="2"/>
      </rPr>
      <t>el consultor, supervisor y/o Directivos IDU, para aceptar productos no conformes.</t>
    </r>
  </si>
  <si>
    <t>1. Posible demora en los trámites de aprobación y armonización con las ESP.                                                                       2.  Sobrecostos por la necesidad de ajustes y actualizaciones a los diseños aprobados.                                                     3.  Inicio de procesos legales, tales como disciplinarios en contra de los funcionarios y demandas en contra de los consultores implicados.
4. Posibles hallazgos de los Entes de Control</t>
  </si>
  <si>
    <t>• Oficios, *ORFEO.
• Formato FO-DP-200 en cada contrato monitoreado.</t>
  </si>
  <si>
    <r>
      <t xml:space="preserve">Que en los contratos de Estudios y Diseños, donde hay interventoría </t>
    </r>
    <r>
      <rPr>
        <sz val="9"/>
        <rFont val="Arial"/>
        <family val="2"/>
      </rPr>
      <t xml:space="preserve">se concierte y/o realicen acuerdos el consultor, </t>
    </r>
    <r>
      <rPr>
        <sz val="9"/>
        <color indexed="8"/>
        <rFont val="Arial"/>
        <family val="2"/>
      </rPr>
      <t>interventor, supervisor y/o Directivo IDU, para aceptar productos no conformes</t>
    </r>
  </si>
  <si>
    <t>Aceptar y aprobar productos de diseño que no cumplen requisitos y/o normatividad vigente, en contratos de Estudios y Diseños donde hay interventoría, con el fin de beneficiar a un tercero</t>
  </si>
  <si>
    <t>1. Posible demora en los trámites de aprobación y armonización con las ESP.                                                                       2. Sobrecostos por la necesidad de ajustes y actualizaciones a los diseños aprobados.                                                     3.  Inicio de procesos legales, tales como demandas, en contra de los consultores e interventores implicados. 
4. Posibles hallazgos de los Entes de Control.</t>
  </si>
  <si>
    <t xml:space="preserve">1. Oficio por parte del IDU (Especialista) de declaratoria de cumplimiento de la aprobación los productos de diseño entregados por la Interventoría.
2. Hacer el seguimiento y control durante la ejecución del contrato de todos los productos, utilizando el formato FO-DP-200 Lista de chequeo y recibo de productos en la etapa de estudios y diseños.  </t>
  </si>
  <si>
    <t>• Oficios, ORFEO.
• Formato FO-DP-200 en cada contrato monitoreado</t>
  </si>
  <si>
    <t xml:space="preserve">OBSERVACIONES:
</t>
  </si>
  <si>
    <t>Subdirección General de Desarrollo Urbano - SGDU</t>
  </si>
  <si>
    <t>Dirección Técnica de Proyectos - DTP</t>
  </si>
  <si>
    <t>Yolanda Oviedo Rojas</t>
  </si>
  <si>
    <t>1. Aplicación del Manual de Interventoría y/o Supervisión de contratos.
2. Aplicación del procedimiento Cambio de Estudios y Diseños aprobados en etapa de Construcción y/o Conservación"
3. aplicación de la guía "Coordinación IDU, ESP y TIC EN PROYECTOS DE INFRAESTRUCTURA DE TRANSPORTE"</t>
  </si>
  <si>
    <t>1. Oficios y documentos Técnicos de aprobación de Cambios de Estudios y Diseños por parte de los Interventores en Etapa de Ejecución de Obras.
2. Memorando dirigido a la DT de Proyectos, solicitando revisión a las modificaciones presentadas por el Interventor.
3. Actas de competencias de pago debidamente suscritas por las ESP.</t>
  </si>
  <si>
    <t>1. Comunicaciones oficiales y/o informes de Interventoría
Nota. El Control de los productos de Estudios y Diseños es ejercido por la DT de Proyectos.
2. Acta de competencia de pago debidamente suscritas por las ESP</t>
  </si>
  <si>
    <t>Uso indebido del poder por parte del interventor para aprobar Ítems no previstos por fuera de los valores del mercado con el fin de beneficiar al contratista y/o el mismo interventor</t>
  </si>
  <si>
    <t>Que por omisión o extralimitación de funciones o de común acuerdo con el contratista el interventor apruebe Mayores cantidades de obra injustificados con el fin de beneficiar al contratista y/o el mismo interventor</t>
  </si>
  <si>
    <t>Que por omisión o extralimitación de funciones se suscriba el acta de recibo parcial y/o final de obra, sin el debido cumplimiento de los requisitos técnicos  ni  contractuales, con el fin de favorecer al contratista y/o interventor.</t>
  </si>
  <si>
    <r>
      <rPr>
        <b/>
        <sz val="8"/>
        <color indexed="8"/>
        <rFont val="Arial"/>
        <family val="2"/>
      </rPr>
      <t xml:space="preserve">OBSERVACIONES:
</t>
    </r>
    <r>
      <rPr>
        <sz val="8"/>
        <color indexed="8"/>
        <rFont val="Arial"/>
        <family val="2"/>
      </rPr>
      <t>JUSTIFICACIÓN DE LOS RIESGOS ELIMINADOS:
No se elimino ninguno de los Riesgos.</t>
    </r>
  </si>
  <si>
    <r>
      <t>En el Manual de Interventoría numeral 6.3,  Anticipo, se establecen los controles y condiciones que se deben tener en cuenta para el control del anticipo</t>
    </r>
    <r>
      <rPr>
        <strike/>
        <sz val="7"/>
        <rFont val="Arial"/>
        <family val="2"/>
      </rPr>
      <t>.</t>
    </r>
  </si>
  <si>
    <t>*Documentos contractuales
*Manual de Interventoría
*Manual de Gestión contractual
*Formato APU diligenciado y aprobado por Interventoría
*Actas de seguimiento al contrato.
* Informe semanal de Interventoría
*Informe mensual de supervisión
*Oficios remitidos
*Memorandos remitidos</t>
  </si>
  <si>
    <r>
      <t>En la actualid</t>
    </r>
    <r>
      <rPr>
        <sz val="7"/>
        <color indexed="8"/>
        <rFont val="Arial"/>
        <family val="2"/>
      </rPr>
      <t>ad, (a partir del 1/03/2017</t>
    </r>
    <r>
      <rPr>
        <sz val="7"/>
        <rFont val="Arial"/>
        <family val="2"/>
      </rPr>
      <t>), la adminitración del patio de fresado esta siendo adelantada a través de un contrato de interventoría . Se efectúa  el control del volumen del material,  tanto el que entra  como el de salida, labor que se realiza  durante las 24 horas del día.
Las diferentes interventorías de los contratos  IDU en cuyos frentes de obra se genera el material de fresado, emiten informes  con relación al material de fresado generado,  el reutilizado en la misma obra, el  entregado  al  patio  de acopio transitorio y el entregado a otras obras.
La DTM,  a través de  Coordinador,  efectúa la gestión pertinente  entre los diferentes actores  y particularmente el control del material   con base en la información recibida  de la interventoría que administra el patio   y los informes de las interventorías de los contratos de obra.                                                                                                                                                                                                                                                                                                                                                                                                                                                                                                                                                                                                                                                                                Existe  verificación   de vehículos autorizados para traslado o retiro de material del patio, en cuanto a numero de placa, tipo de vehículo, nombre del conductor que lo opera y PIN de la Secretaría de Ambiente.</t>
    </r>
  </si>
  <si>
    <t xml:space="preserve">*Documentos  contractuales
*Manual de interventoría y/o supervisión de contratos  IDU
*Oficios remitidos 
*Memorandos remitidos
</t>
  </si>
  <si>
    <t>DTAI - Ricardo Andrés Mosquera Noguera</t>
  </si>
  <si>
    <t>DTAI - Álvaro Enrique Reinoso Guerra</t>
  </si>
  <si>
    <t>DTAI - Magda Cristina Amado Galindo</t>
  </si>
  <si>
    <t>EDGAR FRANCISCO URIBE RAMOS</t>
  </si>
  <si>
    <t>Que por omisión o extralimitación de funciones  o por instrucciones de la alta gerencia o por indebida presión de terceros se celebren contratos sin el cumplimiento de los requisitos establecidos  por la normatividad con el ánimo de favorecer un particular.</t>
  </si>
  <si>
    <t>Complicidad de personal del (planta y/o contratistas de prestación de servicios, outsourcing) de la DTPS y de las áreas estructuradoras.
Deficiencias en el control de la información de los procesos de selección</t>
  </si>
  <si>
    <t>Maniobras dilatorias de quienes tienen a su cargo el tramite de los documentos precontractuales (contratistas y/o servidores públicos) que conllevan a la publicación extemporánea de estos documentos.
Acuerdos entre personal del IDU (servidores públicos y/o contratistas de prestación de servicios) y proponentes para no publicar oportunamente la información del proceso de contratación.</t>
  </si>
  <si>
    <t>Incumplimiento de los procedimientos internos y de la normatividad vigente, por omisión o desconocimiento.
No identificación previa de las competencias y requisitos adecuados que deba cumplir un perfil para la contratación.
Posible falsedad en los documentos requeridos para el perfeccionamiento del contrato.</t>
  </si>
  <si>
    <r>
      <t>Adición de actividades</t>
    </r>
    <r>
      <rPr>
        <sz val="8"/>
        <color rgb="FFFF0000"/>
        <rFont val="Arial"/>
        <family val="2"/>
      </rPr>
      <t xml:space="preserve"> </t>
    </r>
    <r>
      <rPr>
        <sz val="8"/>
        <color theme="1"/>
        <rFont val="Arial"/>
        <family val="2"/>
      </rPr>
      <t>que no guarden relación directa con el alcance del objeto del contrato.
(Deficiente análisis de la imputabilidad de las causas que generan la modificación).
El uso inadecuado de figuras establecidas por la Ley para la modificación del contrato.
Dar visto bueno a la solicitud de modificación, omitiendo los requisitos establecidos para realizar modificaciones (Adición, Prorroga otrosí, etc.)</t>
    </r>
  </si>
  <si>
    <t>Omisión y/o modificación al momento de incluir la información  en la elaboración de las minutas (clausulado específico del contrato)
Presiones internas o externas para alterar los documentos contractuales</t>
  </si>
  <si>
    <t>Que el profesional del IDU (abogado) induzca al Comité de Conciliación a tomar una decisión con un fundamento probatorio que no corresponde a la realidad para favorecer a un tercero.
Que la información dada por las diferentes áreas del IDU no sea real, confiable y oportuna, no permitiendo el debido recaudo probatorio.
Tráfico de influencias. (Acuerdos entre el responsable IDU y la contraparte)</t>
  </si>
  <si>
    <t>Acuerdos entre servidores publicos y terceros</t>
  </si>
  <si>
    <t>Manipular  o divulgar información  de las ofertas realizadas por los bancos al momento de efectuar inversiones, a cambio de prerrogativas, o favores a los servidores públicos</t>
  </si>
  <si>
    <t>1. Aplicación del procedimiento de Conciliación Bancaria, donde se constate el movimiento de las cuentas contra la aplicación efectuada en los sistemas de informacion del IDU. Actividad que se realiza diaria y mensualmente.
2. Aplicación del procedimiento PRGF05 Recaudo_ V_ 3.0.
3. Restricción de acceso de perfiles de usuarios en el sistema valoricemos.
4. Aplicación de pagos a través de Webservice con entidades financieras: Banco de Occidente, BBVA, Helm Bank, Davivienda y Bogotá, situación que reduce el porcentaje de aplicaciones manuales de pagos.(Archivos planos de recaudo).</t>
  </si>
  <si>
    <t xml:space="preserve">1. Cualquier reversión debe quedar en el movimiento diario de tesorería, con sus respectivos soportes como evidencia
2. Control dual para las reversiones de las aplicaciones en el Sistema VALORICEMOS.                            3. Cualquier reversión debe ser autorizada mediante memorando firmado por el Subdirector Técnico de Tesorería y Recaudo.
</t>
  </si>
  <si>
    <t>1. FO-GAF-005 
Conciliación Bancaria
2. Informe diario de caja 
3. Reportes de. Anulación de Pagos y Consolidado de Ingresos Tesorería, generados en el Sistema de VALORICEMOS . 4.PRGF05 Recaudo_ V_ 3.0.</t>
  </si>
  <si>
    <t xml:space="preserve">1. Sustitución o manipulación de documentos financieros por parte de terceros o por parte de funcionarios.
2. Uso indebido del poder para modificar el orden de turno de las cuentas.
</t>
  </si>
  <si>
    <t xml:space="preserve">
1. Revisión de los documentos contemplados en la Guía de Pago a Terceros, por los profesionales de la STPC en lo pertinente a la parte contable y presupuestal de las ordenes de pago.
2. Revisión por parte de la  STTR de la documentación anexa a la cuenta (factura) radicada, en concordancia con lo establecido en la guia de pago a terceros.
3. Seguimiento al trámite de la orden de pago en STTR y STPC, soporte con aplicativo PRONTOPAGO)</t>
  </si>
  <si>
    <t>1. Desconocimiento de los servidores publicos de la STPC de la normatividad.
2. Tráfico de influencias
3. Decisiones de nivel directivo.</t>
  </si>
  <si>
    <t>ALBA CLEMENCIA ROJAS ARIAS</t>
  </si>
  <si>
    <t>Aporte de documentación falsificada por parte de los servidores de planta.</t>
  </si>
  <si>
    <t>C.RH.03</t>
  </si>
  <si>
    <t>1. Investigaciones disciplinarias y/o fiscales.
2. Detrimento patrimonial</t>
  </si>
  <si>
    <t>Lista de chequeo Nómina
Novedades radicadas por Orfeo
Procedimiento Liquidación de Salario - PR-TH-01</t>
  </si>
  <si>
    <r>
      <t xml:space="preserve">No. de alteraciones de las bases de datos de Kactus que generaron mal pago de la nómina 
</t>
    </r>
    <r>
      <rPr>
        <b/>
        <sz val="8"/>
        <color indexed="8"/>
        <rFont val="Arial"/>
        <family val="2"/>
      </rPr>
      <t xml:space="preserve"> = 0</t>
    </r>
    <r>
      <rPr>
        <sz val="8"/>
        <color indexed="8"/>
        <rFont val="Arial"/>
        <family val="2"/>
      </rPr>
      <t xml:space="preserve">
</t>
    </r>
  </si>
  <si>
    <t>Subdirectora Técnica de
Recursos Humanos</t>
  </si>
  <si>
    <t>Alba Clemencia Rojas Arias</t>
  </si>
  <si>
    <t>1. Administración inadecuada del inventario (desactualización de la información, no identificación de activos, etc.) 
2. No cumplimiento de políticas y  procedimientos para entrega y recibo de elementos en el almacén y/o bodega.
3. Fraude por parte de funcionarios y/o proveedores en la recepción de elementos.</t>
  </si>
  <si>
    <t>Pérdida de los bienes muebles de la Entidad
Detrimento patrimonial
Investigaciones disciplinarias y/o fiscales
Afectación de los activos fijos
Pérdida de los bienes muebles de la Entidad
Detrimento patrimonial
Investigaciones disciplinarias y/o fiscales
Afectación de los activos fijos</t>
  </si>
  <si>
    <t>Registro en el sistema STONE módulo inventarios
Revisión para validación y firma del formato de paz y salvo de la Entidad
Reporte de existencias del aplicativo Stone y planilla de arqueos en Bodega</t>
  </si>
  <si>
    <t>Indique los ajustes realizados en:
Causas: Se mantienen las causas identificadas
Riesgo: El riesgo no sufre ningún tipo de modificación y se evidencia que no se ha materializado
Consecuencias: Se mantienen las consecuencias identificadas
Controles: Se mantienen los mismos controles. Solo se combinaron las filas para que estén asociadas a cada riesgo.
Acciones asociadas: Se mantienen las mismas acciones</t>
  </si>
  <si>
    <t>1. Realización de pagos a terceros sin el cumplimiento de los requisitos establecidos para el manejo de la caja menor 
2. Compra de bienes y/o servicios  no autorizados</t>
  </si>
  <si>
    <t>No contar con los recursos presupuestales para adquirir bienes imprescindibles, necesarios y/o urgentes.
Clausura de la caja menor
Investigaciones disciplinarias
Sanciones de inhabilidad para ser nombrado en el Estado.</t>
  </si>
  <si>
    <r>
      <t xml:space="preserve">Uso del Manual de Manejo y Control de cajas menores de la Secretaria de Hacienda Distrital (Resolución No. DDC-000001  12 de mayo de 2009)
Uso del procedimiento Ejecución de compras (PR-GAF-098)
Registro de doble firmas para autorización de transacciones bancarias de la cuenta de caja menor.
</t>
    </r>
    <r>
      <rPr>
        <sz val="8"/>
        <rFont val="Arial"/>
        <family val="2"/>
      </rPr>
      <t>Uso y verificación del correcto diligenciamiento y aprobación del formato SOLICITUD DE COMPRA DE BIENES Y SERVICIOS POR CAJA MENOR (FO-RF-01) .</t>
    </r>
    <r>
      <rPr>
        <sz val="8"/>
        <color indexed="10"/>
        <rFont val="Arial"/>
        <family val="2"/>
      </rPr>
      <t xml:space="preserve">
</t>
    </r>
    <r>
      <rPr>
        <sz val="8"/>
        <color indexed="8"/>
        <rFont val="Arial"/>
        <family val="2"/>
      </rPr>
      <t xml:space="preserve">
Uso de la guía GU-GF-01 Guía pago a terceros.</t>
    </r>
  </si>
  <si>
    <t xml:space="preserve">
Arqueos de autocontrol en el manejo de la caja menor
Arqueos de control por parte de la Oficina de Control Interno.</t>
  </si>
  <si>
    <t>Indique los ajustes realizados en:
Causas: Se suprime la causa N° 3: "Pago a terceros que no cumplan con los requisitos para ser girados por caja menor" en razón a que la causa se encuentra contenida en la N° 1
Riesgo: El riesgo no sufre ningún tipo de modificación
Consecuencias: Se mantienen las consecuencias identificadas
Controles: Se mantienen los mismos controles. Solo se combinaron las filas para que estén asociadas a cada riesgo.
Acciones asociadas: Se mantienen las mismas acciones</t>
  </si>
  <si>
    <t>Pérdida o manipulación indebida de información o bienes del IDU
Falsedad o adulteración en la información de accesos y registros de seguridad.
Investigaciones disciplinarias y/o administrativas</t>
  </si>
  <si>
    <t>Uso del Manual de Seguridad Física (MG-GAF-003)
Se da cumplimiento al contrato de Vigilancia y Seguridad de las desde Administrativas del IDU
Preservación como obligación del contratista del servicio de vigilancia, de los archivos, carpetas de ingreso y salida  de elementos  y visitantes, consignas, libros, cuadernos de minuta, grabaciones y demás documentos  relativos  a la ejecución del contrato, por un término no inferior a cinco (5) años, después de finalizado el contrato y los cuales estarán a disposición del IDU.
Cumplimiento del contrato de Vigilancia y Seguridad Privada a las desde Administrativas del IDU</t>
  </si>
  <si>
    <t xml:space="preserve">* Implementación del Manual de Seguridad Física (MG-GAF-003). 
* Reporte de la empresa de vigilancia indicando la realización del Back Up de las grabaciones del circuito cerrado de televisión.
• Reporte mensual de la empresa de vigilancia con el registro de visitantes en las sedes IDU.
* Back up de la información del software de control de acceso de la Entidad por parte de la STRT
</t>
  </si>
  <si>
    <t>* Oficio dirigido a la firma de vigilancia, solicitando la estricta implementación y cumplimiento del Manual de Seguridad Física (MG-GAF-003). 
• Capacitación a los guardas de vigilancia en el Manual de Seguridad Física (MG-GAF-003). 
• Inclusión de clausula contractual en donde se establece la responsabilidad de  conservar los archivos, carpeta de ingreso y salida  de elementos  y visitantes, consignas, libros, cuadernos de| minuta, grabaciones y demás documentos  relativos  a la ejecución del contrato por un término no inferior a cinco (5) años, después de finalizado el contrato, los cuales estarán a disposición del IDU.
• Informe mensual del la empresa de vigilancia con el registro de visitantes en las sedes IDU.</t>
  </si>
  <si>
    <t>Indique los ajustes realizados en:
Causas: Se mantienen las causas identificadas
Riesgo: Se mantiene la descripción. El riesgo no se materializó en  el período.
Consecuencias: Se mantienen las consecuencias identificadas
Controles: Se adiciona un control en cuanto a la inclusión de una clausula contractual
Acciones asociadas: Se mantienen las mismas acciones</t>
  </si>
  <si>
    <t>Indique los ajustes realizados en:
Causas: Se mantienen las causas identificadas
Riesgo: Se mantiene la descripción.
Consecuencias: Se mantienen las consecuencias identificadas
Controles: Se mantienen los mismos controles. Solo se combinaron las filas para que estén asociadas a cada riesgo.
Acciones asociadas: Se mantienen las mismas acciones</t>
  </si>
  <si>
    <t>1. Uso inadecuado de la información requerida para la realización  de  los estudios previos  de los procesos de la Subdirección.
2. Favorecimiento de los contratistas mediante la elaboración de  documentos precontractuales direccionados</t>
  </si>
  <si>
    <t>Contratación indebida
Pérdida de imagen institucional
Afectación en la prestación del servicio
Favorecimiento  a terceros</t>
  </si>
  <si>
    <t>1. Carencia de políticas y procedimientos de supervisión 
2. Concentración del ejercicio de supervisión en cabeza de la Subdirección Técnica
3. Supervisión inadecuada de los contratos de bienes y servicios del IDU.
4. Inadecuados estudios y pliegos  precontractuales
5. Personal no idóneo para ejercer el apoyo a la supervisión técnica  y administrativa de contratos.</t>
  </si>
  <si>
    <t>Detrimento en el patrimonio público
Afectación al servicio
Pérdida de confianza hacia la Entidad
Pérdida de imagen institucional</t>
  </si>
  <si>
    <t>Actividades de socialización al personal de la STRF en el cumplimiento del manual interventoría y supervisión de contratos
Revisión de informes de supervisión frente a las obligaciones contractuales
Reuniones de seguimiento con el contratista para verificar ejecución y cumplimiento de los contratos.
Designación por parte del supervisor del contrato del personal de apoyo a esta labor.</t>
  </si>
  <si>
    <t>Indique los ajustes realizados en:
Causas: Se incluye la causa # 5 y adicionalmente se precisa la redacción de la causa #2. 
Riesgo: Se mantiene el mismo y no se evidencia materialización en el período.
Consecuencias: Se mantienen las mismas
Controles: Se mencionan dos controles adicionales.
Acciones asociadas: Se mantienen las mismas</t>
  </si>
  <si>
    <t>1. En los préstamos de documentación, los funcionarios o contratistas sustraigan o adulteren documentación y colecciones, u otros documentos en general
2. Acuerdos entre funcionarios que administran la documentación y terceros interesados en manipular o sustraer la información.
3. Ineficiencia de los controles y mecanismos de préstamos de documentos digitalizados
4. Falta de divulgación y socialización de las políticas de seguridad de la documentación</t>
  </si>
  <si>
    <t xml:space="preserve">Se cuenta con reporte impreso de los préstamos realizados como mecanismo de control en caso de fallo de los sistemas
Verificación de la firma del acuerdo de confidencialidad.
Revisión y control de los expedientes virtuales frente a los físicos que impida pérdida de documentación
</t>
  </si>
  <si>
    <t>Formatos de préstamo
Formato PRÉSTAMO_DE_DOCUMENTOS_EN_EL_ARCHIVO_CENTRAL
Minuta de Contrato
Formato de confidencialidad de la empresa de Outsourcing</t>
  </si>
  <si>
    <t xml:space="preserve">1. Falla de Políticas para el manejo de información. 
 2. Complicidad de funcionarios o proveedores para cometer actividades de fraude o corrupción. </t>
  </si>
  <si>
    <t>Uso indebido de información crítica y sensible de los procesos de la Entidad, por parte de las personas que realizan el procesamiento técnico,  almacenamiento y custodia de la información</t>
  </si>
  <si>
    <t>Investigaciones disciplinarias 
Investigaciones administrativas
Obstaculización de investigaciones
Deterioro de la imagen institucional</t>
  </si>
  <si>
    <t xml:space="preserve">Capacitaciones en la administración documental física y digitalizada
Comunicaciones y programación de la transferencia documental 
Aplicación del  Manual de Gestión Documental
</t>
  </si>
  <si>
    <t xml:space="preserve">Listas de asistencias a Capacitaciones
Manual de Gestión Documental y documentación actualizada del proceso 
Actas de capacitación
Planillas de transferencia documental al archivo central
Memorandos de transferencia </t>
  </si>
  <si>
    <r>
      <t xml:space="preserve">Indique los ajustes realizados en:
</t>
    </r>
    <r>
      <rPr>
        <b/>
        <sz val="8"/>
        <rFont val="Arial"/>
        <family val="2"/>
      </rPr>
      <t xml:space="preserve">Causas: </t>
    </r>
    <r>
      <rPr>
        <sz val="8"/>
        <rFont val="Arial"/>
        <family val="2"/>
      </rPr>
      <t xml:space="preserve">Se mantienen las causas identificadas
</t>
    </r>
    <r>
      <rPr>
        <b/>
        <sz val="8"/>
        <rFont val="Arial"/>
        <family val="2"/>
      </rPr>
      <t>Riesgo:</t>
    </r>
    <r>
      <rPr>
        <sz val="8"/>
        <rFont val="Arial"/>
        <family val="2"/>
      </rPr>
      <t xml:space="preserve"> El riesgo no sufre ningún tipo de modificación 
</t>
    </r>
    <r>
      <rPr>
        <b/>
        <sz val="8"/>
        <rFont val="Arial"/>
        <family val="2"/>
      </rPr>
      <t>Consecuencias:</t>
    </r>
    <r>
      <rPr>
        <sz val="8"/>
        <rFont val="Arial"/>
        <family val="2"/>
      </rPr>
      <t xml:space="preserve"> Se mantienen las consecuencias identificadas
</t>
    </r>
    <r>
      <rPr>
        <b/>
        <sz val="8"/>
        <rFont val="Arial"/>
        <family val="2"/>
      </rPr>
      <t>Controles:</t>
    </r>
    <r>
      <rPr>
        <sz val="8"/>
        <rFont val="Arial"/>
        <family val="2"/>
      </rPr>
      <t xml:space="preserve"> Se mantienen los mismos controles.
</t>
    </r>
    <r>
      <rPr>
        <b/>
        <sz val="8"/>
        <rFont val="Arial"/>
        <family val="2"/>
      </rPr>
      <t>Acciones asociadas:</t>
    </r>
    <r>
      <rPr>
        <sz val="8"/>
        <rFont val="Arial"/>
        <family val="2"/>
      </rPr>
      <t xml:space="preserve"> Se mantienen las mismas acciones
</t>
    </r>
  </si>
  <si>
    <t>Control físico y lógico para el acceso al centro de cómputo. 
Control de acceso lógico a las aplicaciones y a las bases de datos.
Cámaras de video.  
Sistema de copias de seguridad de la información.  
Política de bloqueo de estación.  
Requerimiento por parte de los funcionarios para el acceso a los servicios con autorización del jefe de la dependencia.  
Implementación y seguimiento a los acuerdos de transmisión segura de datos entre las entidades financieras y los servicios internos de recaudo.</t>
  </si>
  <si>
    <t>Leydy Yohana Pineda Afanador / Héctor Andrés Mafla Trujillo</t>
  </si>
  <si>
    <t>1. Verificación de la aplicación de la clasificación de los documentos en cuanto a privacidad.
2. Aplicación de las políticas de Seguridad de la Información.</t>
  </si>
  <si>
    <t>1. Aplicar las directrices y seguimientos que el Comité GEL ha determinado para dar cumplimiento a los lineamientos de Gobierno para transparencia de la gestión hacia el Ciudadano, en lo relacionado con el proceso gestión TIC.
2. Mantener los portales web de la entidad en niveles de disponibilidad aceptables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</si>
  <si>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Consecuencias:</t>
    </r>
    <r>
      <rPr>
        <sz val="8"/>
        <rFont val="Arial"/>
        <family val="2"/>
      </rPr>
      <t xml:space="preserve"> Se mantienen.
</t>
    </r>
    <r>
      <rPr>
        <b/>
        <sz val="8"/>
        <rFont val="Arial"/>
        <family val="2"/>
      </rPr>
      <t>Controles:</t>
    </r>
    <r>
      <rPr>
        <sz val="8"/>
        <rFont val="Arial"/>
        <family val="2"/>
      </rPr>
      <t xml:space="preserve"> Se mantienen.
</t>
    </r>
    <r>
      <rPr>
        <b/>
        <sz val="8"/>
        <rFont val="Arial"/>
        <family val="2"/>
      </rPr>
      <t>Acciones asociadas:</t>
    </r>
    <r>
      <rPr>
        <sz val="8"/>
        <rFont val="Arial"/>
        <family val="2"/>
      </rPr>
      <t xml:space="preserve"> Se mantienen.
</t>
    </r>
    <r>
      <rPr>
        <b/>
        <sz val="8"/>
        <rFont val="Arial"/>
        <family val="2"/>
      </rPr>
      <t>Detalle de actividades para el periodo:</t>
    </r>
    <r>
      <rPr>
        <sz val="8"/>
        <rFont val="Arial"/>
        <family val="2"/>
      </rPr>
      <t xml:space="preserve">
N/A
</t>
    </r>
  </si>
  <si>
    <t>Leydy Yohana Pineda Afanador</t>
  </si>
  <si>
    <t>Subdirectora Técnica de Recursos Tecnológicos</t>
  </si>
  <si>
    <t>Planillas que incluyen la actualización de factores prediales.
Proyecto de Acuerdo revisado por las dependencias según procedimiento de Estructuración.</t>
  </si>
  <si>
    <t>C.VF.03</t>
  </si>
  <si>
    <r>
      <t>1. STOP realiza la verificación de los registros con las bases de datos oficiales.</t>
    </r>
    <r>
      <rPr>
        <sz val="8"/>
        <color indexed="17"/>
        <rFont val="Arial"/>
        <family val="2"/>
      </rPr>
      <t xml:space="preserve">
</t>
    </r>
    <r>
      <rPr>
        <sz val="8"/>
        <color indexed="8"/>
        <rFont val="Arial"/>
        <family val="2"/>
      </rPr>
      <t xml:space="preserve">
2. Revisión por parte de los profesionales designados para tal fin, verificando que la información de los predios coincidan con los datos oficales
3. Revisión  de una muestra aleatoria de los predios liquidados</t>
    </r>
  </si>
  <si>
    <t xml:space="preserve">Indique los ajustes realizados en:
Causas:Permanece igual
Riesgo: El riesgo continua igual.
Consecuencias: Permanece igual
Controles: Siguen los mismos
Acciones asociadas: Siguen igual
</t>
  </si>
  <si>
    <r>
      <t xml:space="preserve">No.datos de predios con inconsistencias / Total de datos de predios analizados.
</t>
    </r>
    <r>
      <rPr>
        <b/>
        <sz val="8"/>
        <color indexed="8"/>
        <rFont val="Arial"/>
        <family val="2"/>
      </rPr>
      <t>Análisis:</t>
    </r>
    <r>
      <rPr>
        <sz val="8"/>
        <color indexed="8"/>
        <rFont val="Arial"/>
        <family val="2"/>
      </rPr>
      <t xml:space="preserve">
Este indicador no aplica para el período debido a que no se realizó ninguna implementacion y produccion de un nuevo cobro de la valorizacion, sin embargo, se han adelantando diferentes actividades concernientes a la liquidación del proyecto de Acuerdo que se presentará al Consejo de Bogotá. </t>
    </r>
  </si>
  <si>
    <t>1. Activación de alertas en el aplicativo VALORICEMOS de la expedición de paz y salvos
2. Revisión períodica de una muestra representativa de los paz y salvos emitidos, .
3. Parametrización del módulo de paz y salvos en el aplicativo Valoricemos mediante el log de auditoría.</t>
  </si>
  <si>
    <t>Indique los ajustes realizados en:
Causas: Se mantienen iguales
Riesgo: Se mantiene igual
Consecuencias: Se mantiene igual
Controles: Se mantiene igual
Acciones asociadas: Se mantiene igual
La probabilidad se modifica de improbable a rara vez y el impacto se modifica de catastrófico a mayor</t>
  </si>
  <si>
    <r>
      <t xml:space="preserve">Número de conceptos con inconsistencias / Total de conceptos revisados
I: (140*100)/140 100%
</t>
    </r>
    <r>
      <rPr>
        <b/>
        <sz val="8"/>
        <color indexed="8"/>
        <rFont val="Arial"/>
        <family val="2"/>
      </rPr>
      <t>Análisis:</t>
    </r>
    <r>
      <rPr>
        <sz val="8"/>
        <color indexed="8"/>
        <rFont val="Arial"/>
        <family val="2"/>
      </rPr>
      <t xml:space="preserve">
Durante el período entre enero y marzo de 2017, la STRT entregó un reporte de 477 conceptos técnicos que tuvieron modificaciones en sus atributos, que en la mayoría de casos pertenecen a unidades de propiedad horizontal. Se estableció una muestra de 140 conceptos técnicos para ser revisados por el equipo y se evidenció que se han generado bajo los parámetros establecidos en los procedimientos y conservando los estandares de calidad y transparencia.  Aunque al hacer la revisión, en algunos conceptos técnicos se evidenciaron algunas diferencias entre el aplicativo Valoricemos y la base de datos reportada, después de revisar detalladamente los conceptos, se concluyó que estaban correctamente cargados con sus respectivos  soportes en la ruta registrada.</t>
    </r>
  </si>
  <si>
    <t xml:space="preserve">Manipular o excluir la informacion de los intereses, afectando la liquidación, con el ánimo de beneficiar a  un tercero </t>
  </si>
  <si>
    <t xml:space="preserve">
Se están haciendo revisiones periódicas al riesgo, para evitar que se materialice. </t>
  </si>
  <si>
    <t>Registro en el sistema de  Valoricemos, forma IAJU Documento 300 de liquidación.
Guía del Calculo de la deuda….</t>
  </si>
  <si>
    <t>Indique los ajustes realizados en:
Causas:  Se mantienen iguales
Riesgo: Se modifica la redacción, pero continúa el mismo riesgo
Consecuencias: Se mantienen iguales
Controles: Se mantienen iguales
Acciones asociadas: Se modificó
Además se ajustó la naturaleza del control y algunos criterios de medición</t>
  </si>
  <si>
    <t>Registro en el sistema de correspondecia Orfeo y en el aplicativo Valoricemos.</t>
  </si>
  <si>
    <t>Indique los ajustes realizados en:
Causas: Se mantienen igual
Riesgo: Se mantienen igual
Consecuencias: Se mantienen igual
Controles: Se mantienen igual
Acciones asociadas:Se mantienen igual
Se modificó un criterio de medición del control.</t>
  </si>
  <si>
    <t>Indique los ajustes realizados en:
Causas: Se mantienen
Riesgo: Se mantienen
Consecuencias: Se mantiene
Controles: Se mantien
Acciones asociadas: Se mantiene
Se modifico un criterio de medición de probabilidad.</t>
  </si>
  <si>
    <t>Implementar buenas prácticas de gestión de proyectos basadas en los lineamientos del Project Management Institute – PMI® aplicables al entorno corporativo del IDU, que contribuyan al cumplimiento de los objetivos institucionales, al mejoramiento integral de la organización y al  desempeño eficiente y eficaz de los proyectos y/o etapas del ciclo de vida que desarrolla la entidad.</t>
  </si>
  <si>
    <t xml:space="preserve">1)  Los informes de avance de los proyectos generados por los contratistas y/o interventores contienen información adulterada y/o falsa.
2) Presión indebida de los grupos de interés del proyecto (internos y/o externos) para manipular u omitir la información de avance de los proyectos que se registra en el Sistema de Gestión Integral de Proyectos ZIPA.
3)  Acuerdo entre las partes para omitir y/o dilatar el cargue de la información de avance de los proyectos en el Sistema de Gestión Integral de Proyectos ZIPA.
</t>
  </si>
  <si>
    <t xml:space="preserve">
La información de avance de los proyectos registrada en el Sistema de Gestión Integral de Proyectos ZIPA se encuentra desactualizada, adulterada y/o se omiten aspectos relevantes de la realidad de la ejecución de los proyectos.</t>
  </si>
  <si>
    <t>1) Desconocimiento del estado real de los proyectos.
2) No contar con información actualizada para la toma oportuna de decisiones.
3) No generar en forma oportuna acciones de mejora para promover el cumplimiento de las metas de los proyectos.
4) Remitir información inexacta como parte de las respuestas a grupos de interés y/o entes de control que solicitan información de los proyectos.
5) Pérdida de credibilidad de la entidad tanto a nivel interno como externo.
6) Procesos sancionatorios a contratistas y/o interventores y procesos disciplinarios a funcionarios.
7) Reprocesos administrativos.</t>
  </si>
  <si>
    <t>1) Realizar reuniones periódicas entre el equipo interdisciplinario y los responsables de elaborar, revisar y aprobar los informes de avance de los proyectos.
2) Revisar los informes de avance de los proyectos recibidos por las áreas misionales.
3) Actualizar y consolidar la información de avance de los proyectos en el Sistema de Gestión Integral de Proyectos ZIPA.
4) Realizar el seguimiento del desempeño de los proyectos con base en la información registrada en el Sistema de Gestión Integral de Proyectos ZIPA.</t>
  </si>
  <si>
    <t>1) Pliegos de Condiciones (Anexo Técnico).
2) Cronograma con líneas base incluidas.
3) Actas de reunión.
4) Memorandos.
5) Información de avance de los proyectos reportada en el Sistema de Gestión Integral de Proyectos ZIPA.
6) Alertas del Sistema de Gestión Integral de Proyectos ZIPA.
7) Informes de auditoría.</t>
  </si>
  <si>
    <t>1) Presión indebida de los grupos de interés del proyecto (internos y/o externos) y/o acuerdo entre las partes para favorecer a alguna de ellas.</t>
  </si>
  <si>
    <t>1) Procesos disciplinarios a funcionarios.
2) Reprocesos administrativos.
3) Incumplimiento de las metas y/o objetivos de los proyectos.
4) Pérdida de credibilidad de la entidad tanto a nivel interno como externo.</t>
  </si>
  <si>
    <r>
      <t>1) Implementación de Comités corporativos (de Dirección, de Contratación, de Presupuesto, etc.) donde se analizan los casos puntuales, se conoce el avance de los procesos de selección y de los proyectos en curso y se toman decisiones oportunas sobre los mismos.</t>
    </r>
    <r>
      <rPr>
        <sz val="8"/>
        <color indexed="8"/>
        <rFont val="Arial"/>
        <family val="2"/>
      </rPr>
      <t xml:space="preserve">
2) Contratación, designación e implementación de interventorías para los contratos que lo requieren y  supervisión interna por parte de profesionales de la entidad.
3) Aplicación del Manual de Gestión Contractual y Manual de Interventoría y/o Supervisión de Contratos.
4) Disponibilidad de la información de avance de los proyectos para los grupos de interés (internos y/o externos).
5) Auditorías internas y/o externas.</t>
    </r>
  </si>
  <si>
    <t>1) Realizar seguimiento a los compromisos establecidos en los Comités.
2) Monitorear la actualización de la información de avance de los proyectos en el Sistema de Gestión Integral de Proyectos ZIPA.</t>
  </si>
  <si>
    <t>1) Actas de Comité.
2) Contratos de interventoría.
3) Memorandos.
4) Contratos de prestación de servicios.
5) Actas de reunión.
6) Información de avance de los proyectos reportada en el Sistema de Gestión Integral de Proyectos ZIPA.
7) Informes de auditoría.</t>
  </si>
  <si>
    <t>JEFE OFICINA</t>
  </si>
  <si>
    <r>
      <t xml:space="preserve">(# de revisiones periódicas con muestra aleatoria realizadas / # de revisiones periódicas con muestra aleatoria programadas)
</t>
    </r>
    <r>
      <rPr>
        <b/>
        <sz val="7"/>
        <rFont val="Arial Narrow"/>
        <family val="2"/>
      </rPr>
      <t>Ejecutado: 6 / 6 = 100%</t>
    </r>
    <r>
      <rPr>
        <sz val="7"/>
        <rFont val="Arial Narrow"/>
        <family val="2"/>
      </rPr>
      <t xml:space="preserve">
Acorde a lo programado, se revisaron los expedientes físicos de seis (6) solicitudes a las cuales se les otorgo Licencia de Excavación, encontrando que en cada carpeta se encontraba la totalidad de documentos exigidos para la expedición.  Se evidencio que algunas solicitudes estaban inicialmente incompletas y fueron ajustadas luego del envió del Acta de Observaciones por parte de la DTAI.
Así las cosas, se puede evidenciar que el control establecido es efectivo, lo que nos permitió alcanzar el 100% de control.</t>
    </r>
  </si>
  <si>
    <t>PROCESO
DE ANÁLISIS:</t>
  </si>
  <si>
    <t>MATRIZ DE RIESGOS</t>
  </si>
  <si>
    <t>ÁREAS - (SIGLAS):</t>
  </si>
  <si>
    <t xml:space="preserve">OAC
</t>
  </si>
  <si>
    <t>RIESGO INHERENTE</t>
  </si>
  <si>
    <t>EFECTO</t>
  </si>
  <si>
    <t>RIESGO RESIDUAL</t>
  </si>
  <si>
    <t>Cód.</t>
  </si>
  <si>
    <t>CAUSAS / VULNERABILIDAD</t>
  </si>
  <si>
    <t>DOCUMENTACIÓN</t>
  </si>
  <si>
    <t>Niv Dismi</t>
  </si>
  <si>
    <t>Menor</t>
  </si>
  <si>
    <t xml:space="preserve">1. Solicitudes realizadas a las áreas a trav´s de correo electrónico.
2. Actualización de la pagina web de la entidad cumpliendo con los requerimientos exigidos en el manual de GEL vigente del MInTIC
3. Diariamente se actualiza la pagina web de la entidad cumpliendo con los requerimientos exigidos en el manual de GEL vigente del MInTIC.
</t>
  </si>
  <si>
    <t>ASPECTOS DE CARACTER POLITICO/ADMINISTRATIVO, QUE INFLUYAN EN EL MOMENTO DE LA COMUNICACIÓN</t>
  </si>
  <si>
    <t>NO CONTAR CON  LOS RECURSOS NECESARIOS PARA EL PROCESO DE COMUNICACIONES.</t>
  </si>
  <si>
    <t>1. En el manual de comunicaciones se encuentra definido quienes son los voceros para cada de las situaciones que se presenten. 
2. La oficina asesora de comunicaciones realiza seguimiento a cada una de las publicaciones o entrevistas que se dan a los medios de comunicación.</t>
  </si>
  <si>
    <t>QUE NO SE APLIQUE UN PROTOCOLO PARA DAR INFORMACIÓN A LAS PARTES INTERESADAS</t>
  </si>
  <si>
    <t>Alta</t>
  </si>
  <si>
    <t>1. Existe el procedimiento PR-CO-026 Canales de información y el formato FOCO01_ ELABORACION_ DE_ ELEMENTOS_ DE_DIVULGACION_ V_1.0.xls
2. Utilización del correo electrónico solIcitudesoac@idu.gov.co</t>
  </si>
  <si>
    <t>PR-CO-026 Canales de información y el formato FOCO01_ ELABORACION_ DE_ ELEMENTOS_ DE_DIVULGACION_ V_1.0.xls</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</si>
  <si>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necearias):</t>
    </r>
  </si>
  <si>
    <t>Revisión y aprobación del líder del proceso y líderes operativos:</t>
  </si>
  <si>
    <t>R.CI.01</t>
  </si>
  <si>
    <t>Una vez recibidas las obras por parte de las áreas ejecutoras, éstas no remitan el "informe final para seguimiento" a la Dirección Técnica de Administración de Infraestructura.</t>
  </si>
  <si>
    <t>1. Vencimiento o disminución de la vigencia de las garantías, sin que se efectúe el seguimiento.
2. Deterioro de la infraestructura vial y espacio público por falta de recuperaciones oportunas.
3. Agravación del riesgo por parte de la entidad, argumentado por las aseguradoras.
4. Mayor inversión de la entidad en la recuperación de los daños no tratados en la vigencia de las pólizas.</t>
  </si>
  <si>
    <t>1. Periódicamente se realiza el cruce de información de SIAC Vs. SIP a fin de verificar si los contratos terminados han sido entregados.
2. Mediante memorando se requiere a las áreas ejecutoras la entrega del informe final de seguimiento de los contratos que se encuentran terminados y no se ha sido remitidos. 
3. En el "Manual de interventoría y/o supervisión de contratos" quedo establecido el plazo limite para la entrega del Informe final para seguimiento, como insumo principal para el inicio del seguimiento.</t>
  </si>
  <si>
    <t>1. Reporte de verificación de contratos terminados
2. Memorandos
3. Manual de interventoría y o supervisión de contratos del IDU</t>
  </si>
  <si>
    <t>R.CI.02</t>
  </si>
  <si>
    <t>Ocupación indebida del espacio público y falta de supervisión por parte del autorizado</t>
  </si>
  <si>
    <t>1. Contrato u oficio que autoriza el uso del espacio público
2. Formato FO-CI-15 Acta de entrega y recibo de espacio público</t>
  </si>
  <si>
    <t>Expedición y recibo de Licencias de Excavación</t>
  </si>
  <si>
    <t>R.CI.03</t>
  </si>
  <si>
    <t xml:space="preserve">Documentos con información errada y/o no correspondientes a la solicitud efectuada. </t>
  </si>
  <si>
    <t xml:space="preserve">1. Revisión calificada de la solicitud en la Oficina de Atención al Ciudadano. 
2. Revisión técnica de los documentos aportados por el solicitante (Solicitud de Licencia de Excavación, validez de documentos y firmas autorizadas)
3. Reporte a la Alcaldía Local correspondiente, como autoridad competente para la sanción por infracción urbanística. </t>
  </si>
  <si>
    <t>1. Formato de recepción de documentos en la OTC.
2. Formato FO-CI-02 V_5.0 Solicitud de Licencia de Excavación
3. Formato FO-CI-28 Acta de verificación de las obras autorizadas y contratadas por las ESP.
4. Oficio a Alcaldías Locales.</t>
  </si>
  <si>
    <t>Monitoreo de los pasos elevados vehiculares y peatonales</t>
  </si>
  <si>
    <t>R.CI.04</t>
  </si>
  <si>
    <t>Que no se envíe el informe de inspección a la Dirección Técnica de Proyectos y Dirección Técnica Estratégica con las patologías encontradas en las visitas realizadas a los puentes peatonales y/o vehiculares de la ciudad.</t>
  </si>
  <si>
    <t>Que no se pueda realizar la visita de inspección por cambios en la programación y/o imprevistos en los recorridos.</t>
  </si>
  <si>
    <t>1. Que no se pueda priorizar oportunamente el mantenimiento de los puentes.
2. Afectación en la movilidad por posibles accidentes de transito.</t>
  </si>
  <si>
    <t>Remota</t>
  </si>
  <si>
    <t>1. Reprogramar la visita de inspección en caso de no haberse efectuado de acuerdo con la programación inicial y consolidar el informe de inspección.
2. Enviar el informe a la DTP recomendando realizar inspecciones más detallados y estudios de vulnerabilidad para verificar el estado real de la estructura 
3. Enviar el informe a la DTE para que se revise la información y realicen la actualización del inventario de cada estructura.</t>
  </si>
  <si>
    <t>1. Informe de visita de inspección 
2. Memorandos a la DTP y DTE
3. Procedimiento PR-CI-06 V_1.0 Monitoreo de pasos elevados y a nivel tanto vehiculares como peatonales.</t>
  </si>
  <si>
    <t>R.CI.05</t>
  </si>
  <si>
    <t>1. Informe del concesionario 
2.  Información de la base de datos del concesionario</t>
  </si>
  <si>
    <t>R.CI.06</t>
  </si>
  <si>
    <t>No expedición de la constancia de entrega y recibo de vías locales e intermedias a cargo del urbanizador, por desatención a lo establecido en el Instructivo de Urbanizadores vigente.</t>
  </si>
  <si>
    <t>Que el urbanizador no cumpla con los requisitos para la aceptación de los estudios y diseños.</t>
  </si>
  <si>
    <t>1- Ejecución de estudios y diseños sin aceptación IDU.
2- Vías locales y/o intermedias mal georreferenciadas.
3- No incorporación de las especificaciones técnicas del Instituto y la normatividad vigente en los estudios y diseños.
4- Ejecución de obras sin seguimiento.
5- No cumplimiento de las especificaciones técnicas del Instituto y la normatividad vigente en la ejecución de las obras.
6- Reclamaciones por parte de la comunidad y/o terceros.
7- Mala imagen para el Distrito.
8- Informes Finales incompletos que demoran la aprobación del mismo.
9- Presupuestos mal elaborados que demoran la aprobación del mismo.
10- Errores en la presentación estandarizada de planos record que demoran la aprobación correspondiente.</t>
  </si>
  <si>
    <t>1- Para la aceptación de los diseños, se aplica el formato FO-Cl-20 "Lista de chequeo para aprobación de estudios y diseños".
2- Elaboración de oficio de respuesta con la aceptación de los estudios y diseños para el inicio de obra o las observaciones a que haya lugar.
3- Para la autorización del inicio de obras, se aplica el formato FO-Cl-21 "Lista de chequeo para inicio de obra".
4- Elaboración de oficio de respuesta con la autorización para el inicio de obras o las observaciones a que haya lugar.
5- Aplicación del formato FO-CI-22 Lista de chequeo para recibo e informe final de las áreas de cesión, el cual contiene el Informe final y presupuesto.
6- Aprobación de la estandarización de los planos record, mediante memorando por parte de la Dirección Técnica Estratégica.
7- Aceptación de la póliza de cumplimiento de disposiciones legales en su amparo de estabilidad de las obras ejecutadas.  
8- Reporte al Dadep y a las Alcaldías Locales de los urbanizadores que presentan incumplimientos dentro del proceso.</t>
  </si>
  <si>
    <t>1- Instructivo IN-CI-01 Intervención de urbanizadores V_2.0
2- FO-Cl-20 Lista de chequeo para aprobación de estudios y diseños
3- Oficio de aceptación y/o requerimiento al Urbanizador.
4- FO-Cl-21 Lista de chequeo para inicio de obra.
5- FO-CI-22 Lista de chequeo para recibo e informe final de las áreas de cesión.
6- Memorando de la DTE con aprobación de  estandarización de planos record. 
7- Oficio de reporte al Dadep y a las Alcaldías Locales.</t>
  </si>
  <si>
    <t>Que el urbanizador no cumpla con los requisitos para la aceptación de las obras.</t>
  </si>
  <si>
    <t>Que el urbanizador no cumpla con los requisitos para la aceptación documental del proyecto.</t>
  </si>
  <si>
    <t>Diagnósticos, Estudios y diseños con falencias o incompletos.</t>
  </si>
  <si>
    <t>1. En la mayoría de los contratos de  conservación se están realizando los diseños como parte del objeto del contrato, los cuales cuentan con aprobación de la interventoría de conservación.</t>
  </si>
  <si>
    <t>Diseños elaborado  y/o actualizados a través de los contratos e conservación
Oficios - Memorandos ORFEO</t>
  </si>
  <si>
    <t>1. En los pliegos de condiciones y el contrato de interventoría se establecen  las obligaciones  de la  interventoría  respecto al seguimiento y control al cronograma de obra
2. Comités de seguimiento a las obras  en los cuales participa el supervisor  IDU, espacio en el cual se revisa el cronograma de obra
3. En los informes mensuales de interventoría se exige la presentación del avance de la programación de obra por  frente de obra, así como la gestión de la interventoría orientada al cumplimiento del cronograma
4. En el IDU se designa a un supervisor IDU  y un equipo de apoyo a la supervisión, quienes hacen seguimiento a las obligaciones del interventor 
5. Se contemplan los apremios y multas en los pliegos de condiciones de la interventoría por deficiencias en el seguimiento y control de la misma al cumplimiento del contratista de obra
6. Aplicación del manual de interventoría y/o supervisión de contratos.
7. Aplicativo para seguimiento de los proyectos.</t>
  </si>
  <si>
    <t xml:space="preserve"> Memorando / oficio 
 Contratos de obra e interventoría, y pliegos de condiciones
 Informes mensuales de interventoría 
 Manual de interventoría y/o supervisión de contratos
  Actas de comité de seguimiento al contrato
Información cargada en Aplicativo de seguimiento a proyectos</t>
  </si>
  <si>
    <t>Inadecuada e inoportuna respuesta por parte de las ESP y otras entidades distritales frente a  la gestión realizada ante éstas por el IDU.</t>
  </si>
  <si>
    <t>1. Durante la ejecución del contrato de obra se realizan comités interinstitucionales con las ESP
2. Aplicación de los convenios con ESP 
3. Aplicación Guía Coordinación IDU, ESP, TIC en proyectos de infraestructura 
3. Comités de seguimiento entre IDU, interventor, contratista y con cada delegado designado por las ESP, lo cual se documenta mediante actas y oficios</t>
  </si>
  <si>
    <t>Controles a cargo de la OTC: Procedimiento Gestión Social en etapa de Mantenimiento PRSC10. Guía de gestión social. Supervisión al cumplimiento del componente social de los contratos a cargo de la DTM.</t>
  </si>
  <si>
    <t>Procedimiento PRSC10
Guía Social
Doc. Contractuales</t>
  </si>
  <si>
    <t>1. Los pliegos de condiciones y el contrato contemplan las obligaciones del contratista  en materia de los recursos que debe disponer para la ejecución del contrato 
2..Contractualmente  se contemplan apremios  y multas al contratista ante  incumplimiento a cualquiera de las obligaciones contraídas
3. El control directo lo ejerce  la interventoría quien  en cumplimiento de sus obligaciones  continuamente  verifica el cumplimiento de las obligaciones del contratista
4.Contractualmente  se tienen establecidos los comités de seguimiento a las obras en los cuales participa el supervisor IDU,  a través de los cuales se  aborda el aspecto del cumplimiento 
5. En los informes semanales y mensuales de interventoría se exige la presentación de la verificación  por parte de la interventoría  con respecto al cumplimiento del contrato de obra.
6. Aplicativo para seguimiento de los proyectos.</t>
  </si>
  <si>
    <t xml:space="preserve">Pliegos de condiciones 
Contratos de obra e interventoría
Manual de interventoría y/o supervisión de contratos
Actas de comité de seguimiento al contrato
Informes mensuales de interventoría
</t>
  </si>
  <si>
    <t>Calidad deficiente  de las obras de conservación</t>
  </si>
  <si>
    <t>1. Los pliegos de condiciones y  el contrato  contemplan las obligaciones del contratista  en lo relacionado con la calidad de las obras; de igual manera, el pliego de condiciones y el contrato de interventoría  establecen las obligaciones de ésta,  relacionadas con la verificación  del cumplimiento de  las especificaciones técnicas y  de calidad,  así como la adopción de   procesos constructivos adecuados  por parte del contratista de obra
2. Contractualmente  se contemplan apremios  y multas al contratista ante  incumplimiento a cualquiera de las obligaciones contraidas, incluidas las de calidad de las obras.
3. Comités de seguimiento al contrato en los que participa el supervisor IDU,  a través de los cuales se  aborda el aspecto del cumplimiento en lo relacionado con calidad de las obras.
4. El Informe mensual de interventoría  contiene  lo referente a los ensayos de laboratorio  realizados  con objeto de verificación de la calidad de las obras.
5. Planes de calidad de interventoría y contratista.</t>
  </si>
  <si>
    <t>1. El pliego de condiciones y el contrato de interventoría  establecen la obligación del interventor  de efectuar la verificación sobre la necesidad de  ejecución de las actividades no previstas planteadas por el contratista, así como de las demás condiciones que deben cumplir  los ítems no previstos  según los  manuales de Gestión Contractual  y de Interventoría, debiendo la interventoría  impartir  la aprobación al respectivo precio
2. El interventor y el contratista suscriben el acta de fijación de precios no previstos (junto con el oficio de no objeción por parte del IDU).</t>
  </si>
  <si>
    <t>Baja</t>
  </si>
  <si>
    <t>* Perdida de la competencia temporal de la entidad para liquidar
* Pasivos exigibles que pueden conllevar al castigo presupuestal de la siguiente vigencia
*Desgaste administrativo por eventuales  demandas
Investigaciones</t>
  </si>
  <si>
    <t>4. Los pliegos de condiciones y los contratos de obra e interventoría  contienen las obligaciones del contratista e interventor que deben cumplir frente a las obras que se ejecuten  para tales empresas.
5. Se tienen establecidas mesas de trabajo periódicas y cuando se requiera, entre IDU y SDA, orientadas a coordinar y agilizar los tramites relacionados con el tema ambiental para los contratos  a cargo del área.</t>
  </si>
  <si>
    <t>6. Contractualmente está establecido el procedimiento para  atender controversias y reclamaciones.
7. Existen comités técnicos para  tratar de resolver las controversias que se generen, esto en forma previa a la aplicación del procedimiento; de no solucionarse en esas instancias el IDU aplica  dicho procedimiento.
8. Reunión periodica de seguimiento a liquidaciones lideradas por la DTM y participacion de STMSV-STMST.</t>
  </si>
  <si>
    <t>Diferencia en la interpretación jurídica de las clausulas de liquidación de los contratos.</t>
  </si>
  <si>
    <t>9. Reunión periodica de seguimiento a liquidaciones liderada por la DTM y participacion de STMSV-STMST.
10. Reunión periodica de seguimiento a liquidaciones liderada por la SGI y participacion de DTM, DTGC.</t>
  </si>
  <si>
    <t>1. Gestión documental inadecuada por parte del equipo de la supervisión.
2. Cambios de supervisión sin la adecuada entrega de la documentación del contrato.</t>
  </si>
  <si>
    <t>* Atrasos en la liquidación del contrato
* Investigaciones por parte de los entes de control
* Falta de soportes para responder requerimientos  relacionados con el contrato</t>
  </si>
  <si>
    <t>1. A cada contrato se asigna un supervisor, sin embargo no siempre éste permanece hasta la liquidación del mismo, caso en el cual  se suscribe el Acta de Cambio de Supervisor y se debe acompañar de un informe del supervisor saliente con destino al supervisor entrante, en el que se describa el estado del contrato. (Contratos en ejecución y contratos en liquidación).</t>
  </si>
  <si>
    <t xml:space="preserve">3.Que las información de los contratos no sea incluida en las herramientas tecnológicas </t>
  </si>
  <si>
    <t>2. La STRT realiza anualmente un plan,  orientado  a  brindar  un adecuado soporte de los sistemas y herramientas tecnológicas a ser utilizadas.
3. La documentación de los actuales contratos se  digitaliza e incorpora en el respectivo expediente
4. Con base en la información procedente de las interventorías, que suministran las áreas operativas involucradas , la DTM  actualiza la información de los contratos en el aplicativo SIAC.</t>
  </si>
  <si>
    <t>Que queden pasivos ambientales (forestales) y SST ( maquinaria, vehículos y equipos)</t>
  </si>
  <si>
    <t>1. Se tienen establecidas  mesas de trabajo  periódicas y cuando se requiere  entre el IDU y la SDA,  orientadas a coordinar y agilizar los trámites  relacionados con el tema ambiental  para los contratos a cargo del área.
2. Mediante oficios se requiere a la SDA agilizar la emisión de los actos administrativos requeridos</t>
  </si>
  <si>
    <t>Deficiencias  en  el cumplimiento de las obligaciones  de seguimiento   y control  frente a  los temas de naturaleza ambiental, forestal, SST y de maquinaria, vehículos y equipos por parte de la interventoría</t>
  </si>
  <si>
    <t>3. Contractualmente  se encuentran establecidas las obligaciones  en materia ambiental  tanto de contratista como de la interventoría, así mismo  apremios y   sanciones  ante eventuales  incumplimientos   
4. Cada contrato  de obra cuenta con  interventoría  quien ejerce el control y seguimiento en todos los aspectos incluido el ambiental, así mismo, cada contrato de interventoría cuenta con un supervisor del tema ambiental y SST  por parte de la Entidad 
5. En los comités de seguimiento al contrato que usualmente se realizan en forma semanal, se hace control y seguimiento a los temas ambientales
6. Mensualmente se cuenta con informe de la interventoría sobre el cumplimiento del contratista en la gestión ambiental,sst, forestal
7. Se realizan recorridos entre contratista, interventoría y supervisor  IDU
8. A través de un informe de cierre ambiental se consolida la información y se determina  el  grado de cumplimiento
9. Se adelantan mesas de trabajo con interventoría y/o contratista de obra, con el fin de retroalimentar su gestión y elaboración de sus entregables.</t>
  </si>
  <si>
    <t>Que se presenten demoras en la emisión de actos administrativos por parte de las autoridades ambientales (SDA y CAR) y la EAB cuando aplique.</t>
  </si>
  <si>
    <t>Que se genere incumplimientos de los requerimientos técnicos, ambiental, forestal, SST, social y de maquinaria, vehiculos y equipos en el desarrollo de los contratos de conservación</t>
  </si>
  <si>
    <t>1. Componente social - Controles a cargo de la OTC: Procedimiento Gestión Social en etapa de Mantenimiento PRSC10. Guía de gestión social. Supervisión al cumplimiento del componente social de los contratos a cargo de la DTM.
2. Contractualmente  se realizan comités de seguimiento al contrato de obra, el cual incluye recorridos a las obras objeto del mismo, con la participación del contratista, la interventoría y el IDU lo que permite detectar  las debilidades o fallas que se puedan presentar y adoptar correctivos oportunamente.
3. La DTM  asigna a cada proyecto de conservación un equipo de apoyo conformado por profesional por cada componente, quienes deben cumplir con lo establecido en el Manual de Interventoría y Supervisión del  IDU y demás documentos que le apliquen.
4. El supervisor está facultado para apremiar e iniciar procesos sancionatorios a los contratista (Obra e Interventoría) cuando se detectan inclumplimientos</t>
  </si>
  <si>
    <t>1, La DTM retroalimenta en todos los componentes la versión preliminar de anexo técnico separable de los pliegos de condiciones y remite por correo electrónico los aportes a la DTD.
1. Entre los coordinadores o profesionales de apoyo (DTM, STMSV, STMST) se retroalimentan conocimientos, experiencias y lecciones aprendidas.</t>
  </si>
  <si>
    <t>El profesional de opoyo que ingresa a la DTM a coordinar contratos desconoce el rol que ejerce, los procedimientos del IDU o la normativa que aplique al momento de la ejecución del contrato debido a la falta de inducción en el puesto de trabajo.</t>
  </si>
  <si>
    <t>1. Entre los coordinadores o profesionales de apoyo (DTM, STMSV, STMST) se retroalimentan conocimientos, experiencias y lecciones aprendidas, entre otros temas el normativo.
2. La SGJ lidera en el IDU la actualización del normograma institucional, por procesos, minimo dos (2) veces al año, con el fin de que todas la áreas revisen, actualicen y depuren lo propio en los casos que aplique. La DTM convoca los profesionales de cada Subdirección y por componente para este proceso.</t>
  </si>
  <si>
    <t>Se realizan reuniones o mesas de trabajo por parte de la DTM, STMSV y STMST, donde se fortalecen los mecanismo de comunicación entre todos los coordinadores, lo que permite a unos y otros conocer y estar al tanto de la información relacionada con las obras.
La DTM emite comuncicaciones dando lineamientos respecto a la supervisión que ejerce sobre los contratos a su cargo.</t>
  </si>
  <si>
    <t>No cumplir con los requerimientos exigidos por entidades como la Secretaría Distrital de Ambiente- SDA y la Secretaría Distrital de Planeación- SDP</t>
  </si>
  <si>
    <t>*Incumplimiento de normas ambientales
*Multas pecuniarias al IDU por parte de la SDA
* Los contratistas pueden optar por implementar prácticas ilícitas.
* Desaprovechamiento del material de fresado.</t>
  </si>
  <si>
    <t>1. La DTM está ejecutado un Contrato de interventoría IDU 549 de 2017 para administrar el ingreso y egreso de material del SATPAF.
2. La SDA ha realizado 15 requerimientos, de los cuales 13 se tienen controlados y se esta trabajando en la mitigación de los 2 restantes, mediante control en el sitio pr la interventoría y manejo a través de la Subdirección Técnica de Recursos Físicos del IDU.                                                                                                                                                                                                                                                                                                                                                                                                                                                                                                                                                                                                                                       
3. Entre julio de 2015 y mayo de 2016,  la DTM ha solicitado a la Subdirección Técnica de Recursos Físicos - STRF del IDU las adecuaciones requeridas en el SATPAF mediante memorandos STMSV 20153560075613, 20153560270673, 20153560344953, 201635600652063 y 20163560076503. Entre octubre de 2016 a la fecha se han realizado reuniones con la STRF del DU reiterando la necesidad de las adecuaciones planteadas en los memorandos antes mencionados.</t>
  </si>
  <si>
    <t>4. Cada año, la DTM presenta solicitud de permiso para funcionar en horario restringido ante la Alcaldía Local de Engativá. En enero de 2016, se presentó la solicitud con radicado STMSV 20173560014761 del 16 de enero de 2017.</t>
  </si>
  <si>
    <t>5. Se atienden los requerimientos que presenta la ciudadanía.</t>
  </si>
  <si>
    <t>2. Comunicaciones de la DTM a las áreas a cargo para la gestión de recursos y priorización de programas de conservación.
3. Anteproyecto de presupuesto.
4. Plan de adquisiciones.
5. Priorización de proyectos de conservación por DTP
6. Procesos de selección de contratistas.</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</si>
  <si>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necesarias):</t>
    </r>
  </si>
  <si>
    <t>* Se eliminó como riesgo el R.G.CI.13 "Que no se cierren los requerimientos de la comunidad", convirtiendose en una causa del riesgo R.G.CI.09 "Que no se realice la liquidación en el plazo establecido en el contrato", por cuanto la ocurrencia del primero generaba la materialización del segundo.
* Se eliminó el riesgo R.G.CI.15, debido que actualmente no se cuenta con personal del IDU en el PAtio de Fresado, ya que la administración del mismo está a cargo del contrato de interventoría IDU 549 de 2017,</t>
  </si>
  <si>
    <t>GUSTAVO MONTAÑO RODRÍGUEZ</t>
  </si>
  <si>
    <t>DIRECTOR TÉCNICO DE ADMINISTRACIÓN DE INFRAESTRUCTURA</t>
  </si>
  <si>
    <t>DIRECTOR TÉCNICO DE MATENIMIENTO</t>
  </si>
  <si>
    <t>DTD - SGDU</t>
  </si>
  <si>
    <t>Superar el margen de tolerancia para la variación del presupuesto de obra en la modalidad de contrato de Estudios, Diseño y Construcción sin tomar las decisiones y ejecutar las acciones para  la continuidad o no del proyecto.</t>
  </si>
  <si>
    <t>1
2</t>
  </si>
  <si>
    <t>Al no contar con Estudios y diseños definitivos, no es posible proyectar un presupuesto de obra pues no se cuenta con cantidades de obra y alta incertidumbre en el cálculo de obras de redes de servicios públicos.
Los presupuestos de factibilidad tienen un alto nivel de incertidumbre</t>
  </si>
  <si>
    <t>1. Utilización de los formatos de productos en estudio prefactibilidad y productos en estudio factibilidad, para el inicio de la fase de diseño.
2. Seguimiento de la Interventoría  y/o supervisor IDU.
3. Aplicación de la Guía Elaboración de Presupuestos para contratos de obra, consultoría, interventoría y apoyo a la gestión. (Esta guía se encuentra en ajustes por parte de las DTs  Estratégica,  de Proyectos, y de Construcciones, de la Subdirección Técnica de Ejecución del Subsistema Vial, de la Subdirección Ténica de  Mantenimiento del Subsistema Vial, y la Subdirección General de Infraestructura).
4. Controles y margen definido en la matriz de riesgos del contrato</t>
  </si>
  <si>
    <t>1. FOFP01_Productos_Estudio_Prefactibilidad_Lista_Chequeo
2. FOFP02_Productos_Estudio_Factibilidad_Lista_Chequeo
3. Manual de Interventoría.
4. GUDP017_ELABORACION_PRESUPUESTO_CONTRATOS_OBRA_CONSULTORIA_INTERVENTORIA_V1.0
5. Actas de seguimiento</t>
  </si>
  <si>
    <t>1. Reprogramación del cronograma para la entrega de productos, lo que conlleva a ampliar el plazo de entrega final de los mismos.
2. Modificaciones Contractuales</t>
  </si>
  <si>
    <t xml:space="preserve">1. Planificar los estudios y diseños.
2. Elaborar los pliegos de condiciones de los proyectos de construcción y conservación. </t>
  </si>
  <si>
    <t>Cambios continuos y no controlados en las directrices para la elaboración de los componentes técnicos de los pliegos de condiciones</t>
  </si>
  <si>
    <t>1
2
3
4
5</t>
  </si>
  <si>
    <t>Recursos  limitados y falta de definición de presupuesto real en el momento de definir el alcance del contrato.
Cambios en las prioridades de la Administración. (alcance, plazos del proyecto)
Cambios de políticas de contratacióon , o la modificación de términos contractuales
Cambios en el alcance del objeto de diseño con respecto al alcance definido en la factibilidad.
Cambios en el alcance del objeto de obra con respecto al alcance definido en el diseño.</t>
  </si>
  <si>
    <t>Rediseño,
Modificación de cronogramas y reprocesos en la estructuracion de pliegos, variación en el  alcance del proyecto</t>
  </si>
  <si>
    <t>1. Proyección del presupuesto anual
2.Procedimiento de estructuración de procesos selectivos Procedimiento</t>
  </si>
  <si>
    <t>El riesgos R:DP.01(demora por parte de las ESP) se considera como causa del riesgo 4, por lo que se elimina el riesgo.</t>
  </si>
  <si>
    <t xml:space="preserve">Rafael Eduardo Abuchaibe López
</t>
  </si>
  <si>
    <t>Directora Técnica de Proyectos</t>
  </si>
  <si>
    <t>EJECUCIÓN DE OBRA</t>
  </si>
  <si>
    <t>SGI - DTC- STESV - STEST</t>
  </si>
  <si>
    <t>Demora en el inicio de la etapa de Construcción y/o inicio sin el cumplimiento de los requisitos previos</t>
  </si>
  <si>
    <t xml:space="preserve">No contar con los requisitos y aprobaciones por parte de las ESP, entidades distritales y nacionales necesarios para el incio de la etapa de ejecución
</t>
  </si>
  <si>
    <t>1. Aplicación de la lista de chequeo  Verificación de requisitos para inicio de la fase de ejecución de obra. FO-C-155. en la que se describen los documentos que se deben entregar previo al acta de inicio.
2. Aplicación de la Guia GUDP01 Guia de Alcance Entregables Etapa de Diseños.
3. Aplicación de lo contemplado en el Pliego de Condiciones y Anexos relacionados con el Analisis de Niveles de Servicio (ANS) ó Cronogramas de Hitos.
4. Comités de seguimiento realizados por la Dirección General y/o Subdirección General de Infraestructura y/o Dirección Técnica de Construcciones.</t>
  </si>
  <si>
    <t>Retraso en la apropiación de los Diseños (Técnicos, de las ESP y otros).</t>
  </si>
  <si>
    <t>1. Aplicación del manual de Interventoría 
2. Comités, recepción de informes por parte de la interventoria, supervisión realizada por parte de la Entidad  a la gestión realizada por el constructor, la interventoría y las ESP.
3. Aplicación de la lista de chequeo "Verificación de requisitos para inicio de la fase de ejecución de obra" y verificación de los entregables de la etapa de Diseño.</t>
  </si>
  <si>
    <t>Estudios y Diseños ( Técnicos y de las ESP y  otros)  incompletos y/o desactualizados y/o deficientes.</t>
  </si>
  <si>
    <t>1. Aplicacion del manual de Interventoría 
2. Aplicación del Procedimiento Ejecución de Proyectos de construcción de infraestrucutra vial y de espacio público.
3. Aplicacion de la Guia de los entregables de la etapa de Estudios y Diseños.</t>
  </si>
  <si>
    <t xml:space="preserve">1.  Manual de Interventoría y Supervisión de Contratos de Infraestructura Vial y de espacio Público.
2.  Guia de Alcance Entregables Etapa de Diseños.
3. Procedimiento PR-C-044 "Ejecución de proyectos de construcción de infraestructura vial y espacio público
4. Lista de chequeo  Verificación de requisitos para inicio de la fase de ejecución de obra. FO-C-155 </t>
  </si>
  <si>
    <t xml:space="preserve">1. Apliación de la Lista de chequeo  Verificación de requisitos para inicio de la fase de ejecución de obra. FO-C-155.
2. Verificación en el SIAC de las dedicaciones de los profesionales y que no estén al mismo tiempo en el contrato de obra y de Interventoría.
</t>
  </si>
  <si>
    <t>1. Manual de Interventoría y Supervisión de Contratos de Infraestructura Vial y de Espacio Público
2. Lista de chequeo  Verificación de requisitos para inicio de la fase de ejecución de obra. FO-C-155
3. ORFEO
4. Sistema de Acompañamiento contractual SIAC.
5. Comunicaciones oficiales de aprobación de las hojas de vida de la interventoría  y de los contratistas</t>
  </si>
  <si>
    <t>No disponer al inicio los predios requeridos para la ejecución de la obra.</t>
  </si>
  <si>
    <t>1. Lista de chequeo  Verificación de requisitos para inicio de la fase de ejecución de obra. FO-C-155
2. Aplicación del Manual de Gestión Predial en lo concerniente a la expedición del concepto de viabilidad predial.</t>
  </si>
  <si>
    <t>Recibo parcial y/o final de  Obras sin el cumplimiento de las condiciones técnicas.</t>
  </si>
  <si>
    <t>1. Comités de seguimiento realizados por la Dirección General y/o Subdirección General de Infraestructura y/o Dirección Técnica de Construcciones.
2. Recorridos de obras. Fortmato FO-EO-03
3. Aplicación del procedimiento PR-GC-074.
4. Ensayos de laboratoríos coordinado con la DTE.
5. Bitacora de Obra.</t>
  </si>
  <si>
    <t>Deficiencia en diseños y/o  especificaciones técnicas particulares para situaciones específicas</t>
  </si>
  <si>
    <t>1. Comités de seguimiento realizados por la Dirección General y/o Subdirección General de Infraestructura y/o Dirección Técnica de Construcciones.
2. Informes Mensuales de Interventoría. ( plan de calidad)
3. Mesas de trabajo con la DTC, DTE y la DTP
4. Control por parte del interventor al contratista.</t>
  </si>
  <si>
    <t>Personal no competente por parte del contratista e interventoría y/o dedicaciones insuficientes</t>
  </si>
  <si>
    <t xml:space="preserve">No contar con los requisitos y aprobaciones por parte de ESP, entidades distritales y nacionales necesarios para la etapa de ejecución de Obra.
</t>
  </si>
  <si>
    <t>1. Posibles investigaciones administrativas y disciplinarias por parte de los entes de control.
2. Demoras en la entrega de las obras a la comunidad.
3. Perjuicios ocasionados a terceros.
4. Posibles demandas y reclamaciones.
5. Mala imagen para el IDU.
6. Finalización del Contrato sin la entrega de total de la obra.</t>
  </si>
  <si>
    <r>
      <t>1. Comités de seguimiento realizados por la Dirección General y/o Subdirección General de Infraestructura y/o Dirección Técnica de Construcciones.
2. Elaborar comunicaciones oficiales entre áreas y/o Interventoría, reportando las situaciones, para hacer cumplir los requisitos mínimos establecidos o inicio del proceso sancionatorios a que haya lugar.
3. Comités interinstitucionales.
4. Aplicación de la Guía GUIN02 Cordinación IDU, ESP Y TIC  en Proyectos de Infraestructura
5. Aplicación de la Ley de Infraestructura 1682 de 2013.</t>
    </r>
    <r>
      <rPr>
        <sz val="8"/>
        <rFont val="Arial"/>
        <family val="2"/>
      </rPr>
      <t/>
    </r>
  </si>
  <si>
    <t>1. Manual de Interventoría y Supervisión de Contratos de Infraestructura Vial y de Espacio Público
2. Apéndice E de los contratos de obra.
3. Actas de Seguimiento
4. Convenios con las E.S.P 
5. Guía GUIN02 Cordinación IDU, ESP Y TIC  en Proyectos de Infraestructura.
6.  Ley de Infraestructura 1682 de 2013.</t>
  </si>
  <si>
    <t>1. Comités de seguimiento realizados por la Dirección General y/o Subdirección General de Infraestructura y/o Dirección Técnica de Construcciones.
2. Memorandos y reuniones solicitando, explicando y anexando la infiormación requerida para que se emitan conceptos técnicos y/o juridicos.
3. En el manual de Gestión Contractual, se establece  en el numeral 6,1,3  los lineamientos para el manejo de los Ítems no previstos. 
4. Formato 4-MIN-C-M-23 ACTA DE FIJACION DE PRECIOS NO PREVISTOS.xls ( En cada una de las Subdirecciones Técnicas, se tienen asignadas a dos personas para la revision y verificación de los precios no previstos que se generan en los contratos)
5. Procedimiento PR-GAF-058 EXPEDICION CERTIFICADOS DISPONIBILIDAD Y REGISTRO PRESUPUESTAL y procedimiento PR-GAF-087 MODIFICACIONES PRESUPUESTALES, para consecución recursos adicionales.
6. Registro y seguimiento en aplicativo ZIPA.</t>
  </si>
  <si>
    <t>No contar con las apropiaciones presupuestales cuando existan adiciones o Mayores cantidades</t>
  </si>
  <si>
    <r>
      <t>1. Manual de Gestión Contractual
2. Manual de Interventoría y Supervisión de Contratos
3. Formato  Acta de Fijación de Precios No previstos
4. Formato FOIDU57 Acta de MAyores Cantidades de obra</t>
    </r>
    <r>
      <rPr>
        <i/>
        <sz val="8"/>
        <color indexed="8"/>
        <rFont val="Arial"/>
        <family val="2"/>
      </rPr>
      <t xml:space="preserve">
5. Formato Acta de Recibo PArcial de obra.</t>
    </r>
  </si>
  <si>
    <t>Plazos definidos en el contrato no acertados y menor al requerido.</t>
  </si>
  <si>
    <t>Los plazos se definen en la fase de Diseño del Proyecto.</t>
  </si>
  <si>
    <t>1.  Perjuicios ocasionados  por desequilibro economico del contratista y/o del Interventor.
2. Desfinanciación de otros proyectos.
3.  Posibles investigaciones administrativas y disciplinarias por parte de los entes de control.
4. Desgaste operativo para conseguir recursos.
5. Finalización del Contrato sin la entrega total de la obra.</t>
  </si>
  <si>
    <t>a) Comités de seguimiento realizados por la Dirección General y/o Subdirección General de Infraestructura y/o Dirección Técnica de Construcciones.
c) Interventoría.
d) Aplicación del procedimiento de Cambio de Estudios y Diseños</t>
  </si>
  <si>
    <t>1. Comités de seguimiento realizados por la Dirección General y/o Subdirección General de Infraestructura y/o Dirección Técnica de Construcciones.
2. En el Manual de Gestión  contractual se establecen los lineamientos en cuanto a Mayores cantidades de obra e ítems no previstos.
3. La Interventoría verifica los ítems no previstos y/o las mayores cantidades de obra presentados por el contratista para que sean revisados para aprobadón o desaprobación.
4. La Interventoría presenta la solicitud ante el IDU para gestionar la validación de los ítems no previstos (Utilizacion del formato  Acta de Fijación de Precios No previstos) y/o las mayores cantidades de obra. Utilización del formato FOIDU57 Acta de Mayores Cantidades de obra
5. El área ejecutora dará el aval a los ítmes de obra no previstos y/o adicionales y se pagarán de acuerdo con las memorias que presenta el contratista luego de ser ejecutadas. 
6. Suscripción de actas de recibo parcial de obra en donde se soprotan las cantidades.</t>
  </si>
  <si>
    <t>1. Manual de Gestión Contractual
2. Manual de Interventoría y Supervisión de Contratos
3. Formato  Acta de Fijación de Precios No previstos
4. Formato FOIDU57 Acta de MAyores Cantidades de obra
5. Formato Acta de Recibo PArcial de obra.</t>
  </si>
  <si>
    <t>Falta de seguimiento oportuno e integral de los componentes técnico, Ambiental, SST y Social durante la ejecución de los contratos a cargo.</t>
  </si>
  <si>
    <t>Falta de coordinación interna para atender los tramites ambientales y sociales.</t>
  </si>
  <si>
    <t>1. Mala calificación al contratista en SST.
2. Demoras en el recibo y Liquidación.
3.Demora en los pagos a interventorías y contratistas.
4. Posibles demoras en la ejecución de la obra.
5. Desgaste y reprocesos.</t>
  </si>
  <si>
    <t>1. Comités de seguimiento realizados por la Dirección General y/o Subdirección General de Infraestructura y/o Dirección Técnica de Construcciones.
2. Procedimiento de gestión social en la etapa de construcción, definido y aplicado por la OTC.</t>
  </si>
  <si>
    <t>No contar en las áreas técnicas con los recursos (personal y transporte) necesarios para realizar el seguimiento al contrato.</t>
  </si>
  <si>
    <t>Por la entrega inoportuna y/o la falta de cumplimiento de requisitos en los informes por parte la interventoria.</t>
  </si>
  <si>
    <t>1. Manual de Interventoria y supervisión de contratos
2. Oficios - ORFEO.
3. Procedimiento PRGC-06 Imposicion Multa clausula penal , caducidad y/o Afectación de garantia Unica de Cumplimiento.
4. Convenios Interadminstrativos con las ESP</t>
  </si>
  <si>
    <t>Por No aplicar desde la coordinación del contrato  los mecanismos contractuales para hacer exigible los productos pendientes para la liquidación del mismo</t>
  </si>
  <si>
    <t>1. Seguimientos por parte del grupo de Liquidacion .
2. Comités de seguimiento con Subdirección General de Infraestructura y/o Dirección Técnica de Construcciones y Dirección Técnica de Gestión Contractual.</t>
  </si>
  <si>
    <t>Que queden pasivos ambiental  y/o pendientes con la comunidad requeridos para el cierre social.</t>
  </si>
  <si>
    <t>1. Dar aplicacion del manual de Interventoría.
2. Dar cumplimiento a las normas y leyes que rigen la parte ambiental en cuanto a los términos y plazos máximos.
3. Procedimiento de gestión social en la etapa de construcción, definido y aplicado por la OTC.</t>
  </si>
  <si>
    <r>
      <rPr>
        <b/>
        <sz val="8"/>
        <rFont val="Arial"/>
        <family val="2"/>
      </rPr>
      <t>R.EO.2</t>
    </r>
    <r>
      <rPr>
        <sz val="8"/>
        <rFont val="Arial"/>
        <family val="2"/>
      </rPr>
      <t xml:space="preserve"> - Iniciar un contrato sin el debido cumplimiento de los requisitos previos:
Este Riesgo se fusiona con el riesgo R.EO.1 y se modifica la descripción, teniendo en cuenta que los dos hacían referencia a los inconvenientes presentados para dar inicio a la etapa de construcción de los contratos, las causas registradas en el anterior riesgo R.EO.2, se adicionan al Riesgo R.EO.1.
</t>
    </r>
    <r>
      <rPr>
        <b/>
        <sz val="8"/>
        <rFont val="Arial"/>
        <family val="2"/>
      </rPr>
      <t>R.EO.6 –</t>
    </r>
    <r>
      <rPr>
        <sz val="8"/>
        <rFont val="Arial"/>
        <family val="2"/>
      </rPr>
      <t xml:space="preserve"> Que se termine el contrato sin la ejecución completa de la obra: 
Se identifica que este es una consecuencia de los riesgos R.EO.4. y R.EO.5, por lo tanto se ajustan sus consecuencias de y se elimina el R.EO.6
</t>
    </r>
    <r>
      <rPr>
        <b/>
        <sz val="8"/>
        <rFont val="Arial"/>
        <family val="2"/>
      </rPr>
      <t>R.EO.7</t>
    </r>
    <r>
      <rPr>
        <sz val="8"/>
        <rFont val="Arial"/>
        <family val="2"/>
      </rPr>
      <t xml:space="preserve"> – Que queden pasivos ambientales:
 Se identifica que este es una causa del riesgo R.EO.9., por lo tanto se ajusta el R.EO.9 y se elimina el R.EO.7. 
</t>
    </r>
  </si>
  <si>
    <t>Francisco Jose Gallego Mendoza</t>
  </si>
  <si>
    <t>Director Técnico de Construcciones ( E )</t>
  </si>
  <si>
    <t>STESV</t>
  </si>
  <si>
    <t>Jaime Augusto Bermúdez Díaz</t>
  </si>
  <si>
    <t>Subdirector Técnico de Ejecución del Subsistema Vial ( E )</t>
  </si>
  <si>
    <t>STEST</t>
  </si>
  <si>
    <t>Hugo Alejandro Morales Montaña</t>
  </si>
  <si>
    <t>Subdirector Técnico de Ejecución del Subsistema de Transporte</t>
  </si>
  <si>
    <t xml:space="preserve"> 1. Inadecuada planeación del gasto para la siguiente vigencia, por parte de los ordenadores del gasto.
2. Falencias en la definición de lineamientos o ausencia de los mismos para orientar el gasto dentro de la programación presupuestal..
3. Proyecciones no ajustadas al ciclo de vida del proyecto con estimaciones inexactas (plazo, alcance y/o de presupuesto), pretendiendo su programación y ejecución dentro de la  misma vigencia fiscal.
4. .Inexactitud en la proyección de los costos y gastos de los proyectos.</t>
  </si>
  <si>
    <t>1. Socialización y Aplicabilidad del procedimiento Anteproyecto de Presupuesto y del procedimiento de PRPE01 Modificaciones Presupuestales y el formato FOPE02 Modificaciones Presupuestales. 
2. Aplicabilidad del Manual Operativo de Presupuesto Distrital.
3. Mesas de trabajo
4. Existen políticas de control y su planificación documentadas en el Procedimiento PRPE02. "Elaboración del anteproyecto de presupuesto".
5. Socialización y aplicación de la circular conjunta SDP - SHD sobre programación y cierre presupuestal
6. Aplicabilidad del procedimiento de elaboración del anteproyecto de presupuesto.
7. Se realizan mesas para análisis y definición del presupuesto por las áreas.
8. La definición de los costos y gastos para los proyectos son definidos por las áreas. 
9. Aplicabilidad del procedimiento de Gestión Integral de Proyectos</t>
  </si>
  <si>
    <t>*PRPE01_MODIFICACIONES_ PRESUPUESTALES_ V_1.0
*FOPE02_MODIFICACIONES_ PRESUPUESTALES_ V_2 0
ORFEO
*PRPE02_ ELABORACION_ DEL_ ANTEPROYECTO_ DE_ PRESUPUESTO_ V_3.0 
* Listados de asistencia
* ORFEO</t>
  </si>
  <si>
    <t xml:space="preserve">Priorizar proyectos que no cuenten con la  culminación de etapas predecesoras dentro del ciclo de vida del proyecto </t>
  </si>
  <si>
    <t xml:space="preserve">1. Que el proyecto no se ajuste a un modelo de priorización técnico (Estudios y Diseños terminados, predios adquiridos, etc., No aplicación del ciclo de vida del proyecto).
2. Requerimientos del Concejo Distrital o Alcaldía.
</t>
  </si>
  <si>
    <t>1. La priorización se realiza periódicamente, cuando sea necesario,  en mesas de trabajo con las áreas involucradas en el proyecto. 
2. Validación de la información del Anteproyecto de Presupuesto que cumple con la información requerida y es solicitada en el formato de Anteproyecto de Presupuesto. 
3. Se envían correos electrónicos y/o memorandos a los responsables de entrega de la información.
4. Cruce de información del seguimiento a los proyectos con la información enviada por las áreas para la programación presupuestal
5. Los requerimientos son revisados en las reuniones de priorización, se analiza su adecuación y priorización</t>
  </si>
  <si>
    <t>*PRPE02_ ELABORACION_ DEL_ ANTEPROYECTO_ DE_ PRESUPUESTO_ V_3.0 
* Plataforma Correo electrónico
* ORFEO Gestión Documental
* Reportes del Visor de Obras
* Sistema de Información ZIPA</t>
  </si>
  <si>
    <t>1. Cambio imprevisto y la no consulta de los topes por fuente de financiación comunicados
2. Error o daño en base de datos.
3. Modificación unilateral por parte de la SDH de los montos de los conceptos de gasto o fuentes de financiación de acuerdo con el costo global informado</t>
  </si>
  <si>
    <t>1. Aplicación de topes de fuentes que la Secretaría Distrital de Hacienda habilita. Efectuar seguimiento y cambios que se presenten por fuentes de financiación.
2. Copia en varios equipos de la misma área. (OAP).
3. Versionamiento de las Back_up.
4. Generar reporte de seguimiento de SEGPLAN y PREDIS</t>
  </si>
  <si>
    <t xml:space="preserve">* PRPE02_ ELABORACION_ DEL_ ANTEPROYECTO_ DE_ PRESUPUESTO_ V_3.0 </t>
  </si>
  <si>
    <t>1. Inconsistencias en el registro de la información por parte del ordenador del gasto.</t>
  </si>
  <si>
    <t>1.1. Mayor tiempo para ejecución del presupuesto, lo que genera aumento en las reservas presupuestales y baja ejecución por mes en los indicadores de las áreas.
1.2. No cumplimiento de la resolución aprobada para tal fin, conllevando a posibles observaciones por parte de la Contraloría</t>
  </si>
  <si>
    <t>Insignificante</t>
  </si>
  <si>
    <t>1. Aplicabilidad del procedimiento Aprobación de validación POAI, en donde se revisa por parte de la OAP la validación POAI, la información registrada en dicha validación debe se consistente tanto financiera como físicamente (metas).</t>
  </si>
  <si>
    <t>* Reporte Aplicativo POAI
* Procedimiento Aprobación y validación POAI</t>
  </si>
  <si>
    <t xml:space="preserve">1. Desconocimiento de la metodología de seguimiento por parte de las personas involucradas (SEGPLAN).
2. Incumplimiento de plazos establecidos para el reporte por parte de las áreas.
3. Diferencias metodológicas de los software de información geográfica del IDU vs. SDP.
</t>
  </si>
  <si>
    <t>1. Capacitación en el tema y uso de la aplicación a las personas encargadas de cada área, como mínimo una vez al año.
2.  Asignación de un par que funciona como back up para garantizar a ejecución de la actividad.
3. Envío trimestral de memorando a las áreas responsables de reportar 
4.  Verificación por parte del grupo de información geográfica de la base a la que acceden las áreas para construir el Shape, con el fin de ajustarlo desde su raíz a los requerimientos de la SDP.</t>
  </si>
  <si>
    <t>* Listas de asistencia
* ORFEO Gestión Documental
* Reportes del sistema</t>
  </si>
  <si>
    <t>1. Por registro indebido de información por parte del personal encargado.
2. Efectuar traslados sin la debida formalización y/o aprobación de la OAP</t>
  </si>
  <si>
    <t>1. Aplicabilidad del procedimiento de Modificaciones Presupuestales y aplicación del diligenciamiento del formato FO-PE-02 Modificaciones Presupuestales por parte de las áreas y la OAP revisa y aprueba según validez de la justificación y de la información. Este formato es enviado a través de correo electrónico a la OAP..
2. Aplicabilidad del procedimiento de Modificaciones Presupuestales y aplicación del diligenciamiento del formato FO-PE-02 Modificaciones Presupuestales por parte de las áreas y la OAP revisa y aprueba según validez de la justificación y de la información.</t>
  </si>
  <si>
    <t xml:space="preserve">* FO-PE-02 MODIFICCIONES PRESUPUESTALES V_2.0
* Aplicativo SIAC (Módulo de Aprobación de Validación POAI).
</t>
  </si>
  <si>
    <t>Que no se de cumplimiento al "Plan de Administración del Riesgo" del Instituto de Desarrollo Urbano -IDU, para la vigencia.</t>
  </si>
  <si>
    <t xml:space="preserve">1. Deconocimiento de la metodología de gestión del riesgo por parte de las dependencias involucradas en los procesos de la entidad.
2. La no utilización de la documentación vigente para la gestión del riesgo (procedimiento y formatos).
3. Demora en la revisión y/o aprobación de los documentos que hace parte de la gestión del riesgo, por parte de los líderes de los procesos. </t>
  </si>
  <si>
    <t>1. Pérdida de oportunidad en la identificación de posibilidades de mejora en la individualización oportuna de riesgos que afectan al IDU.  
2. Limitación en la oportunidad para detectar eventos que impactan negativamente los procesos y productos que presta el IDU.
3. Reporte de información incorrecta.
4. Incumplimiento de normatividad, que puede ocasionar sanciones administrativas y/o disciplinarias.</t>
  </si>
  <si>
    <t>1. La metodología de riesgos se documenta teniendo como línea base la guía publicada por la Función Pública y la competencia del personal de la OAP designado. La metodología se documenta en el manual de Administración del Riesgo el cual fue aprobado por las Directivas respectivas de acuerdo con la norma de documentación. 
2. La metodología incluye lo requerido por la normatividad vigente, para cada tipo de riesgo. 
3. Documentación y aplicación del procedimiento de Administración de Riesgos 
4. Sensibilización de la metodología de administración del riesgo.
5. Se planifican actividades de sensibilización al personal en el tema de riesgos, específicamente a los facilitadores de las áreas y Equipo Operativo. 
6. Definición y socialización del plan de acción de la vigencia en Administración del riesgo.
7. Aplicación del procedimiento de Gestión del Riesgo, en donde se establece como política, que las matrices de riesgos, los contextos y los planes de tratamiento, deben ser revisados y firmados por los lideres de los procesos y los líderes operativos. Se efectúa presentación de la gestión del riesgos en el comité SIG.
8. Seguimiento plan de acción indicadores.</t>
  </si>
  <si>
    <t>Lo no medición de la gestión del IDU.</t>
  </si>
  <si>
    <t>1. Cambio de la metodología para establecer la plataforma estratégica del IDU.
2. Desconjocimiento de la metoología de "Alineación Total" (roles para la implementación, definiciones y conceptos de la misma). 
3. Inadecuada definición de los indicadores.
4. No reportar a tiempo los indicadiores de gestión por parte de los líderes de las dependencias del IDU.
5. Que la información que se reporta por parte de las áreas no sea verídica, o sea incongruente.
6. Falencias en la parametrización de la herramienta tecnológica utilizada para la consolidación y verificación de los indicadores.</t>
  </si>
  <si>
    <t>1. Limitanción en la identificación de oportunidades de mejora y el alcance de los objetivos.
2. Informes de gestión inoportunos o con información inexacta
3. Incumplimiento de normatividad, que puede ocasionar sanciones administrativas o disciplinarias.</t>
  </si>
  <si>
    <t>1. Acompañamiento por parte de los profesionales de la OAP asignados a los procesos, en la formulación de los indicadores y el procedimiento para el reporte periódico. 
2. Se realizan sensibilizaciones sobre la definición de indicadores.
3. Cuando se requiera el ajuste de la información de indicadores, se solicita aprobación del gerente y su superior jerárquico.
4. Los jefes de cada área revisan y firman el registro de indicadores.
5. La OAP realiza un análisis del dato y se informa a los involucrados de las inconsistencias  y/o incumplimientos.
6. Se realizan los ajustes una vez se identifican las falencias, de igual manera se amplia el nivel de herramientas.
7. Evaluaciones por la OCI.</t>
  </si>
  <si>
    <t>* Formato de Caracterización de Indicadores firmado
* Listados de Asistencia
* Registro de Indicadores.
* Herramienta vba - Excel</t>
  </si>
  <si>
    <t>OCI - OCD - OAP</t>
  </si>
  <si>
    <t>Etapa
Planear
Hacer
Verificar
Actuar</t>
  </si>
  <si>
    <t>1. Inducciones en Sistema de Control Interno a Directivos.
2. Procedimiento PR-EC-030 ASESORÍA INDEPENDIENTE EN LA GESTIÓN DE CONTROL INTERNO</t>
  </si>
  <si>
    <t>1. INEC02 AUTOEVALUACIÓN INSTITUCIONAL
2. PR-EC-030 ASESORÍA INDEPENDIENTE EN LA GESTIÓN DE CONTROL INTERNO</t>
  </si>
  <si>
    <t>1. Inducciones en Sistema de Control Interno a Directivos.
2. Reuniones Comité Directivo SIG y Comité de Coordinación de Control Interno
3. Procedimiento auditorías PR-EC- 01 EVALUACIÓN INDEPENDIENTE</t>
  </si>
  <si>
    <t>1. Procedimiento PR-GAF-069 Capacitación e inducción para personal de planta 
2. INEC02 AUTOEVALUACIÓN INSTITUCIONAL
3. PR-EC- 01 EVALUACIÓN INDEPENDIENTE</t>
  </si>
  <si>
    <t>No contar con una adecuada metodología de evaluación Independiente</t>
  </si>
  <si>
    <t>1. Desvío de políticas, objetivos y metas establecidos por la Entidad.
2. Debilitamiento del Sistema de Control Interno.
3. Incumplimiento de objetivos del SCI</t>
  </si>
  <si>
    <t>1. Actualización periódica de Normograma proceso Evaluación y Control
2. Revisión y aprobación de la metodología por parte del Jefe OCI.</t>
  </si>
  <si>
    <t xml:space="preserve">1. Requisitos Nombramiento Jefe control Interno Parágrafo 1 Art. 8 Ley 1474/2011.
2. Capacitaciones en Auditoría Interna y Sistema Integrado de Gestión
3. Procedimiento PR-EC- 01 EVALUACIÓN INDEPENDIENTE </t>
  </si>
  <si>
    <t>PR-EC- 01 EVALUACIÓN INDEPENDIENTE V_2.0</t>
  </si>
  <si>
    <t xml:space="preserve">1. Capacitaciones en Auditoría Interna y Sistema Integrado de Gestión
2. Procedimiento auditorías PR-EC- 01 EVALUACIÓN INDEPENDIENTE </t>
  </si>
  <si>
    <t>Procedimiento auditorías PR-EC- 01 EVALUACIÓN INDEPENDIENTE V_2.0</t>
  </si>
  <si>
    <t>1. Procedimiento PR-EC- 01 EVALUACIÓN INDEPENDIENTE.
2. Capacitación en auditorías internas y Sistemas Integrados de Gestión.</t>
  </si>
  <si>
    <t>1. Procedimiento PR-EC- 01 EVALUACIÓN INDEPENDIENTE.
2. Listas de asistencia</t>
  </si>
  <si>
    <t>1. Verificación en la fuente primaria
2. Periódicamente la OCI verifica el estado de actualización de los sistemas del IDU
3. Auditorias independientes al SCI</t>
  </si>
  <si>
    <t>Procedimiento PR-EC- 01 EVALUACIÓN INDEPENDIENTE V_2.0</t>
  </si>
  <si>
    <t>No contar con una adecuada planeación y/o recursos para realizar las evaluaciones por parte de la Oficina de Control Interno</t>
  </si>
  <si>
    <t>1. Proceso de Gestión de Talento Humano (Selección de Personal)
2. Procedimiento PR-EC- 01 EVALUACIÓN INDEPENDIENTE
3. Capacitación en auditorías internas y Sistemas Integrados de Gestión.</t>
  </si>
  <si>
    <t>2. Procedimiento PR-EC- 01 EVALUACIÓN INDEPENDIENTE V_2.0.</t>
  </si>
  <si>
    <t xml:space="preserve">No tener en cuenta la totalidad de las actividades a realizar durante la vigencia y/o no realizar una planificación participativa de proceso. </t>
  </si>
  <si>
    <t>1.  Aprobación de Programa Anual de Auditorías  en el Comité De Coordinación del sistema de Control Interno
2. Reuniones de seguimiento al cumplimiento de actividades.</t>
  </si>
  <si>
    <t>1. Seguimiento a la ejecución de la planeación ( plan de trabajo) para evaluar el sistema, a través de reuniones internas.
2. Procedimiento PR-EC- 01 EVALUACIÓN INDEPENDIENTE.
3. Capacitación en auditorías internas y Sistemas Integrados de Gestión.
4. Reuniones de seguimiento al cumplimiento del plan de acción de la OCI</t>
  </si>
  <si>
    <t>1. Procedimiento PR-EC- 01 EVALUACIÓN INDEPENDIENTE
2. Aprobación de Programa Anual de Auditorías  en el Comité De Coordinación del sistema de Control Interno</t>
  </si>
  <si>
    <t>Procedimiento PR-EC- 01 EVALUACIÓN INDEPENDIENTE</t>
  </si>
  <si>
    <t>Seguimiento del plan por el Comité de Coordinación del sistema de Control Interno.</t>
  </si>
  <si>
    <t>1. PRGC12 CONTRATACI ON DE PRESTACIÓN DE SERVICIOS PROFESIONALES
2. Procedimiento PR-EC- 01 EVALUACIÓN INDEPENDIENTE</t>
  </si>
  <si>
    <t>1. Procedimiento PR-EC- 01 EVALUACIÓN INDEPENDIENTE.
2. Papeles de trabajo Auditorias de Gestión</t>
  </si>
  <si>
    <t>1. Procedimiento PR-EC- 01 EVALUACIÓN INDEPENDIENTE. 
2. Auditorias de Gestión</t>
  </si>
  <si>
    <t>1. Capacitación en auditorías internas y Sistemas Integrados de Gestión y de redacción de no conformidades.
2. Revisión por parte del Jefe de la Oficina
3. Reunión de revisión del Informe Preliminar</t>
  </si>
  <si>
    <t>1. Procedimiento PR-EC- 01 EVALUACIÓN INDEPENDIENTE.
2. Auditorias de Gestión</t>
  </si>
  <si>
    <t>a. Soporte con plan de contratación PSP.
b. El reparto interno de los asuntos de conocimiento de la Oficina se realiza de manera equitativa y de forma aleatoria.
c. Se realizó la distribución de las tareas de tipo administrativo a las secretarias de la Oficina y a la auxiliar administrativa vinculada mediante contrato de prestación de servicios, con el fin de que los abogados puedan dedicar mayor tiempo al estudio, práctica de pruebas y proyección de decisiones en los procesos que tienen a su cargo.</t>
  </si>
  <si>
    <t>R.EC.10</t>
  </si>
  <si>
    <t>No contar con una adecuada metodología de autoevaluación de control</t>
  </si>
  <si>
    <t>1. Inapropiada autoevaluación del control y de la gestión por parte de los dueños de los procesos.
2. Desvío de políticas, objetivos y metas establecidos por la Entidad.
3. Debilitamiento del Sistema de Control Interno.
4. Incumplimiento de objetivos del SCI</t>
  </si>
  <si>
    <t>1. Actualización Normograma proceso Evaluación y Control</t>
  </si>
  <si>
    <t>Normograma IDU</t>
  </si>
  <si>
    <t>1. Procesos de Selección de personal que verifica competencias
2. Actualización en cambios normativos asociados al MECI por parte del personal que realiza la actividad.</t>
  </si>
  <si>
    <t>Registros de sensibilización</t>
  </si>
  <si>
    <t>Instructivo de autocontrol.
Comunicados de la OAP sobre instrucciones para aplicación de la metodología.
Sensibilizaciones en el Equipo Operativo SIG donde se dan instrucciones para aplicación de la metodología.
Comité de Coordinación de Control Interno que realiza seguimiento al SCI.
Informe de Autocontrol OAP</t>
  </si>
  <si>
    <t>Instructivo Autocontrol</t>
  </si>
  <si>
    <t>CAMILO OSWALDO BARAJAS SIERRA</t>
  </si>
  <si>
    <t>JEFE OFICINA DE CONTROL INTERNO ( E )</t>
  </si>
  <si>
    <t>SGDU - DTP</t>
  </si>
  <si>
    <t>Estructuración de proyectos</t>
  </si>
  <si>
    <t>Cambios de directrices en los proyectos en la etapa de preinversión</t>
  </si>
  <si>
    <t>1
2
3</t>
  </si>
  <si>
    <t>Falta de recursos económicos para la ejecución del proyecto.
Cambios en las priorizaciones de proyectos por parte de la administración
Condiciones técnicas que afectan el alcance de los estudios de preinversión.</t>
  </si>
  <si>
    <t>1) No cumplimiento de los cronogramas establecidos.
2. Reprocesos que implican mayor recurso de especialistas. 
3. Desgaste administrativo.
4. Los proyectos no generan el impacto esperado.
5. Pérdida de credibilidad Falta de credibilidad hacia el exterior de la entidad.</t>
  </si>
  <si>
    <t>1. Elaboración del Anteproyecto de presupuesto(DTP)
2. Plan anual de inversión
3. Procedimiento y formato de anteproyecto de presupuesto.
4. Plan de Desarrollo.
5. Aplicación del Procedimiento Elaboración y  Estructuración  de Planes, Programas y Proyectos.
6. Guía alcance y requerimientos técnicos de los productos de los estudios en la etapa de pre inversión.
7. Reuniones internas e interinstitucionales para revisar y tratar los temas técnicos</t>
  </si>
  <si>
    <t>1) Procedimiento y formato de anteproyecto de presupuesto
2) POAI
3) Formato de presupuesto
4) Guía alcance y requerimientos técnicos de los productos de los estudios en la etapa de pre inversión.
5) Actas, listas de asistencia
6) Procedimiento Formulación, Evaluación y Seguimiento de Proyectos</t>
  </si>
  <si>
    <t>Pérdida de oportunidad en  la presentación de los Estudios en etapa de preinversión</t>
  </si>
  <si>
    <t xml:space="preserve">
1
2
3
4</t>
  </si>
  <si>
    <t>Insumos desactualizados ó falta de insumos (topografía, redes, geotecnia, transito) faltantes.
Demoras en conceptos técnicos  de las empresas de servicios públicos y/o entidades involucradas en el proyecto.
Modificación del alcance e insumos por parte de otras entidades
Falta de asignación de recursos físicos, tecnológicos, humanos y presupuestales</t>
  </si>
  <si>
    <t>1) Retrasos en la entregas de los productos a cargo de la DTP.
2. Incumpliminto metas plan de desarrollo.</t>
  </si>
  <si>
    <t xml:space="preserve">1) Recopilación y revisión de Estudios Previos. 
2) Procedimiento PR-EP-088 FORMULACION, EVALUACION Y SEGUIMIENTO DE PROYECTOS
3) Guía alcance y requerimientos técnicos de los productos de los estudios en la etapa de pre inversión.
4) Mesas de trabajo internas e interinstitucionales 
5) Se adelantan reuniones con las entidades externas con el fin de coordinar y acordar las diferentes modificaciones que éstas realizan, teniendo presente que esto modifica el alcance del proyecto que se adelanta desde el proceso.
6) Anteproyecto de presupuesto (DTP)
7) Reporte de necesidades al área correspondiente al interior de la entidad. </t>
  </si>
  <si>
    <t>1) Procedimiento Formulación de proyectos
2) Estudio previos
3) Actas de reunión.
4) Matriz institucional
5) Comunicaciones ORFEO
6)  Anteproyecto de presupuesto (DTP)</t>
  </si>
  <si>
    <t>OAP, SGDU, STRH</t>
  </si>
  <si>
    <t>1.  Implementación de un Sistema Integrado de Gestión deficiente.
2. Reprocesos de procedimientos.
3. Incumplimiento de normatividad, que puede ocasionar sanciones administrativas y/o disciplinarias.</t>
  </si>
  <si>
    <t>1. FO-IDU-131 Actas de Reunión, 
2. FO-CO-01 Piezas de comunicación  
3. FO-IDU-051 Listados de asistencia 
4. Normograma IDU.</t>
  </si>
  <si>
    <t>5. Visto bueno o aprobación de las metodologías de implementación del SIG por el Representante del SIG o los Lideres de Subsistemas
6. Se cuenta con un grupo de auditores internos conocedores de procesos y normas técnicas.
7. La Oficina Asesora de Planeación controla los documentos que son adoptados formalmente de acuerdo con lo estipulado en la Guía de Elaboración y Formalización de Documentos, los cuales se identifican con versión y código y se adoptan formalmente para su uso.
8. Aplicación del procedimiento Control de Documentos.</t>
  </si>
  <si>
    <t xml:space="preserve">1. Manual de Funciones, 
2. Obligaciones contractuales prestaciones de servicios
3. FO-IDU-051 Listas de Asistencia
4. PR-AC-07 Control de Documentos
</t>
  </si>
  <si>
    <t>9.  Conformación del Comité Directivo y Comité Operativo por subsistema.
10. Divulgación de información relevante del SIG por los medios de comunicación interna de la entidad (Intranet, correos IDU, carteleras, flash IDU).</t>
  </si>
  <si>
    <t>1. GU-AC-01 Documentación del Sistema Integrado de Gestión
2. PR-AC-07 Control de Documentos
3. PR-AC-01 Control de Registros
3. FO-EC-02 Cuestionario de Autoevaluación Institucional</t>
  </si>
  <si>
    <t>Que los Servidores Públicos del IDU no cuenten con el conocimiento sobre el Sistema Integrado de Gestión y sus componentes.</t>
  </si>
  <si>
    <t>11. Publicación de los documentos del SIG en la intranet, para consulta de los servidores públicos.</t>
  </si>
  <si>
    <t>12. Identificación y definición de perfiles en los estudios previos para la contratación de prestación de servicios.
13. Definición y divulgación de las instancias de coordinación del IDU, en donde se establece la obligatoriedad del sistema SIG. 
14. Se realiza inducción a los directivos, donde se incluye las generalidades del SIG. Se crea el Comité del SIG para los directivos, donde al inicio del año se explica el modelo.</t>
  </si>
  <si>
    <t>Recursos insuficientes (económicos, tecnológicos, físicos y humanos) para una adecuada implementación.</t>
  </si>
  <si>
    <t>15. Inclusión en el plan anual de adquisiciones de las necesidades identificadas en las áreas tendientes a apoyar la implementación del SIG.
16. Se establece un rubro presupuestal específico que incluye un componente para la implementación del SIG o su equivalente. En cada vigencia se asignan recursos que son presentados y revisados en el Anteproyecto de Presupuesto.</t>
  </si>
  <si>
    <t>Desconocimiento y/o deficiente aplicación del procedimiento de control de documentos establecido por parte de los usuarios del sistema.</t>
  </si>
  <si>
    <t>Que no existan criterios claros para actividades de seguimiento y auditoria sobre los procesos.
Poca estandarización y mejora de los procesos.
Incumplimiento de normatividad, que puede ocasionar Investigaciones administrativas y sanciones disciplinarias.</t>
  </si>
  <si>
    <t>1. FO-IDU-051 Listas de Asistencia
2. NTDSIG-001-2011 Norma Distrital de SIG.
3. Decreto 176-2010.</t>
  </si>
  <si>
    <t>Que exista demora de la revisión y aprobación por parte de los directivos.</t>
  </si>
  <si>
    <t>3. Aplicación del  procedimiento de control de documentos.</t>
  </si>
  <si>
    <t>2. PR-AC-07 Control de Documentos</t>
  </si>
  <si>
    <t>4. Actualización permanente del normograma
5. Consultar página SISJUR de la Alcaldía Mayor de Bogotá.
6. Aplicabilidad del marco normativo identificado y comunicado sobre la obligatoriedad del sistema (Resolución vigente SIG). 
7. Se realiza inducción a los directivos, donde se incluye las generalidades del SIG. 
8. Realización de los comités SIG para los directivos y operativo.
9. Se establece un proyecto de inversión que incluye un componente para implementación del SIG.</t>
  </si>
  <si>
    <t>Resolución interna de coordinación
Actas de comité.</t>
  </si>
  <si>
    <t>R.AC.03</t>
  </si>
  <si>
    <t>Accidentes de trabajo y/o enfermedades laborales.</t>
  </si>
  <si>
    <t xml:space="preserve">
Afectación del recurso humano del IDU
Bajo desempeño laboral.
Incumplimiento de la normatividad de Seguridad y Salud en el Trabajo.
Ambiente laboral inadecuado
Demandas para el Instituto</t>
  </si>
  <si>
    <t>1. El Comité COPASST vigila el desarrollo de actividades del SST y promueve su divulgación y cumplimiento.
2. Aplicabilidad de la normatividad:
    * Resolución 2013 de 1986
    * Ley 1562 de 2012
    * Decreto 1072 de 2015.</t>
  </si>
  <si>
    <t>Actas de comité 
Informes de seguimiento.</t>
  </si>
  <si>
    <t>Presupuesto insuficiente para desarrollar el plan anual de Seguridad y Salud en el Trabajo.</t>
  </si>
  <si>
    <t>3. Definición del presupuesto del Plan Anual de Seguridad y Salud en el Trabajo e inclusión en el anteproyecto de presupuesto.
4. Publicación del Plan Anual de SST.</t>
  </si>
  <si>
    <t>Presupuesto anual aprobado.</t>
  </si>
  <si>
    <t>5. Aplicación de los instructivos:
* IN-TH-18 Ingreso de personal en carrera, encargo y/o provisionalidad 
* IN-TH-04 Desvinculación de planta.
6. Ejecución del Plan Anual SST en lo concerniente a los exámenes periódicos.
7. Para el caso de los contratos de prestación de servicios de apoyo a la gestión se solicita la realización y presentación del examen médico ocupacional.</t>
  </si>
  <si>
    <t>1. IN-TH-18 Ingreso de personal en carrera, encargo y/o provisionalidad
2. IN-TH-04 Desvinculación de planta.
3. Procedimiento PR-GC-12 Contratación de servicios profesionales de apoyo a la gestión con personas naturales</t>
  </si>
  <si>
    <t>Desconocimiento de técnicas de prevención de accidentes de trabajo.</t>
  </si>
  <si>
    <t>8. Se realizan jornadas de sensibilización y entrenamiento para los servidores públicos del IDU.</t>
  </si>
  <si>
    <t>Plan Anual de SST.</t>
  </si>
  <si>
    <t>Inadecuado uso de los elementos de protección personal.</t>
  </si>
  <si>
    <t>9. Capacitaciones periódicas sobre el uso de los elementos de protección personal.
10. Campañas de divulgación del uso adecuado de los elementos de protección personal.</t>
  </si>
  <si>
    <t>Actas de comité 
Piezas comunicacionales.</t>
  </si>
  <si>
    <t xml:space="preserve">1. Se elimina el control tres (3) de la causa tres (3) del Riesgo R.AC.01, por encontrarse repetido.
2. Se ajustó la redacción de la causa uno (1) del riesgo R.AC.02. 
</t>
  </si>
  <si>
    <t xml:space="preserve">JEFE OFICINA ASESORA DE PLANEACIÓN </t>
  </si>
  <si>
    <t xml:space="preserve">ALEJANDRA MUÑOZ CALDERÓN </t>
  </si>
  <si>
    <t>SUBDIRECTORA TÉCNICA DE
 RECURSOS HUMANOS (E)</t>
  </si>
  <si>
    <t>SGJ - DTPS - DTGC</t>
  </si>
  <si>
    <t>x</t>
  </si>
  <si>
    <t>4. Lista  Chequeo Verificación documental de Contratos.
5. Aplicación del procedimiento  para la Elaboración, suscripción, legalización de contratos derivados de procesos de selección.
6.  Aplicación del procedimiento  para la elaboración y suscripción de convenios y contratos bajo la modalidad de contratación directa por casuales distintas a PSP.
7.  Aplicación del Procedimiento para la modificación y suspensión a contratos estatales excepto PSP.</t>
  </si>
  <si>
    <t>8. En el contrato y sus documentos previos se expresan los requisitos y la  documentación que se exigen para su suscripción y legalización (cláusulas de perfeccionamiento y legalización).
9. El abogado asignado verifica y gestiona para que el proponente seleccionado realice la entrega en las condiciones exigidas, en caso que no cumpla se le informará al supervisor del contrato de la novedad para que este proceda con las acciones pertinentes.
10. Aplicación de la FO-GC-108 Lista Chequeo Para Legalización De Contratos.
11. Aplicación del Procedimiento  para la Elaboración, suscripción, legalización de contratos derivados de procesos de selección.
12. Aplicación del Procedimiento para la contratación de prestación de servicios profesionales y los de apoyo a la gestión.
13. Aplicación del procedimiento para la elaboración y suscripción de convenios y contratos bajo la modalidad de contratación directa por casuales distintas a PSP.
14. Aplicación del Procedimiento para la modificación y suspensión a contratos estatales excepto PSP.
15. Infomes periodicos de seguimiento a garantías (DTGC)</t>
  </si>
  <si>
    <t>Mayor tiempo en la proyección de actos administrativos relacionados con 
Sancionatorios - Liquidación</t>
  </si>
  <si>
    <t>1. Investigaciones disciplinarias a funcionarios y/o contratistas.
2. Deterioro de la imagen de la Entidad.
3. Contravención al principio de transparencia en la contratación pública.</t>
  </si>
  <si>
    <t>1. Socialización y seguimiento al cumplimiento de:
a. Memorando de instrucción jurídica 20144350361733 del 14 de mayo de 2014.
b. Memorando de instrucción jurídica 20134350150453  del 16 de julio de 2013.
c. Memorando de instrucción jurídica 20125050215243  del 23 de octubre de 2012.</t>
  </si>
  <si>
    <t xml:space="preserve">1. Informar a la STRT, solicitar soporte tecnológico. Procesos de Mantenimiento preventivo de la STRT.
2. Envío de correos electrónicos y/o memorandos de solicitud de restablecimiento del servicio en casos mayores </t>
  </si>
  <si>
    <t>VERIFICARLA DOCUMENTACION PARA LA ELABORACION DEL PROYECTO DE PLIEGO DE CONDICIONES</t>
  </si>
  <si>
    <t>Demoras en la revisión de los documentos para la estructuración del proceso</t>
  </si>
  <si>
    <t>Desconocimiento de los procedimientos internos, de la normatividad, en general,  por parte de las áreas ordenadoras del gasto</t>
  </si>
  <si>
    <t>1. Baja calidad de los  doctumentos del proceso
2. Inconvenientes en la ejecución contractual.
3. Investigaciones administrativas y/o judiciales en contra de los funcionarios y/o contratistas de apoyo a la gestión.
4. Demora en el inicio de los proyectos misionales.
5. Incumplimiento en los plazos de los procedimientos internos.
6. Dificultades para determinar el equipo de trabajo de la DTPS</t>
  </si>
  <si>
    <r>
      <t xml:space="preserve">1. Actualización y socialización semestral del Normograma como herramienta en la Entidad por parte de la SGJ.
</t>
    </r>
    <r>
      <rPr>
        <sz val="8"/>
        <rFont val="Arial"/>
        <family val="2"/>
      </rPr>
      <t>2. Acompañamiento a las áreas ordenadoras del gasto para el ajuste de todos los documentos para estructurar el pliego de condiciones y otros</t>
    </r>
  </si>
  <si>
    <t xml:space="preserve">Incumplimiento  inicial de la  programación del Plan Anual de Adquisiciones - PAA </t>
  </si>
  <si>
    <t>3. Seguimiento a los cronogramas  por proceso. (alarmas en el calendario de google sobre vencimientos).
4. Seguimiento a través de plataforma ORFEO</t>
  </si>
  <si>
    <t>Diferencias entre los documentos físicos de los procesos versus la documentación digitalizada en la plataforma ORFEO  (Incompletos y/o inconsistentes)</t>
  </si>
  <si>
    <r>
      <t xml:space="preserve">5. Utilización de lista de chequeo de procesos de selección  y formatos para traslado del expediente.
6. </t>
    </r>
    <r>
      <rPr>
        <sz val="8"/>
        <rFont val="Arial"/>
        <family val="2"/>
      </rPr>
      <t>Trazabilidad de los procesos radicados a través de la bitácora de seguimiento</t>
    </r>
    <r>
      <rPr>
        <sz val="8"/>
        <color indexed="8"/>
        <rFont val="Arial"/>
        <family val="2"/>
      </rPr>
      <t>.</t>
    </r>
  </si>
  <si>
    <t>Tramitomanía (Vo.Bo.'s y firmas) de los documentos del proceso</t>
  </si>
  <si>
    <t>7. Verificación de los tiempos establecidos en los procedimientos</t>
  </si>
  <si>
    <t>Manual de procedimientos</t>
  </si>
  <si>
    <t>ELA BORACION DEL PROYECTO DE PLIEGO DE CONDICIONES</t>
  </si>
  <si>
    <t>Deficiente elaboración de los pliegos de condiciones</t>
  </si>
  <si>
    <t xml:space="preserve">Estudios previos con inconsistencias en los requerimientos técnicos </t>
  </si>
  <si>
    <t>1. Adendas y Reprocesos (Observaciones y Aclaraciones)
2. Dificultades en la evaluación
3. Declaratoria de Desierto del Proceso
4. Reprocesos Administrativos
5.  Inconvenientes en la ejecución contractual.
6. Investigaciones administrativas y judiciales en contra de los funcionarios.</t>
  </si>
  <si>
    <t>1. Designación de plieguista desde el inicio de la elaboración del pliego.
2. Capacitación para la elaboración de pliegos.
3. Revisión de pliegos por parte de equipo revisor (Siempre y cuando se cuente con el personal requerido) 
4. Divulgación de procedimientos a través de la publicación en la Intranet.
5. Aplicación de los procedimientos:
* PRGC01 Mínima cuantía contratación hasta el 10 de la menor cuantía
* PRGC02 Licitación publica
* PRGC03 Selección abreviada menor cuantía
* PRGC04 Concurso de méritos abierto o con precalificación
* PRGC07 Selección abreviada subasta inversa.
6. Mesas de trabajo entre DTPS y áreas solicitantes para revisión de los estudios previos.</t>
  </si>
  <si>
    <t xml:space="preserve">1. Carpeta de Proceso de Selección.
2. PRGC01 Mínima cuantía contratación hasta el 10 de la menor cuantía
3. PRGC02 Licitación publica
4. PRGC03 Selección abreviada menor cuantía
5. PRGC04 Concurso de méritos abierto o con precalificación
6. PRGC07 Selección abreviada subasta inversa  </t>
  </si>
  <si>
    <t xml:space="preserve">Desconocimiento de los aspectos técnicos y financieros  para la elaboración de los pliegos  </t>
  </si>
  <si>
    <t xml:space="preserve">Alta rotación de personal </t>
  </si>
  <si>
    <t>7. Actualización de los modelos de pliegos cada vez que se requiera.
8. Aprobación de los modelos de pliegos por Comité de Contratación.
9. Publicación y socialización de los modelos de pliegos en la Intranet del IDU.</t>
  </si>
  <si>
    <t>EVALUCION DE LOS PROCESOS DE SELECCIÓN</t>
  </si>
  <si>
    <t>Errores en la evaluación</t>
  </si>
  <si>
    <t>Reglas ambiguas o confusas en los pliegos</t>
  </si>
  <si>
    <t>1. Investigaciones administrativas  y/o judiciales en contra del funcionario o contratista de apoyo a la gestión
2. Reclamaciones y/o demandas por parte de los proponentes.
3. Reprocesos Administrativos
4. Selección no objetiva
5. Declaratoria de Desierta</t>
  </si>
  <si>
    <t>1. Designación de evaluadores desde la fecha de cierre de los procesos a través del formato FO-GC-16
2. Acompañamiento y revisión de pares
3. Aplicación de los procedimientos establecidos para los procesos de selección:
* PRGC01 Mínima cuantía contratación hasta el 10 de la menor cuantía
* PRGC02 Licitación publica
* PRGC03 Selección abreviada menor cuantía
* PRGC04 Concurso de méritos abierto o con precalificación
* PRGC07 Selección abreviada subasta inversa.
4. Revisión y lineamientos del Comité de Contratación
5. Revisión de las respuestas por parte del equipo evaluador. En los casos que no sean claras y/o coherentes las respuestas de las observaciones, se revisarán con el ordenador del gasto para el respectivo ajuste o aclaración.</t>
  </si>
  <si>
    <t xml:space="preserve">1. Listas de asistencia
2. Actas de reunión
3. PRGC01 Mínima cuantía contratación hasta el 10 de la menor cuantía
4. PRGC02 Licitación publica
5. PRGC03 Selección abreviada menor cuantía
6. PRGC04 Concurso de méritos abierto o con precalificación
7. PRGC07 Selección abreviada subasta inversa
8. Actas de comité de contratación
9. Documento de consolidación de observaciones
</t>
  </si>
  <si>
    <t xml:space="preserve"> Incorrecta interpretación del pliego de condiciones y/o de los documentos de la propuesta </t>
  </si>
  <si>
    <t>El riesgos R.GC.06 de declaratoría se elimina ya que se considera como el efecto de los riesgos de Deficiencia en los pliegos y de errores en la evaluación. (causas consideradas en el riesgos RGC06)</t>
  </si>
  <si>
    <t>SUBDIRECTORA GENERAL JURIDICA ( E )</t>
  </si>
  <si>
    <t>EVELYN JULIO ESTRADA</t>
  </si>
  <si>
    <t>DIRECTORA TECNICA DE PROCESOS SELECTIVOS</t>
  </si>
  <si>
    <t>DIRECTORA TECNICA DE GESTION CONTRACTUAL</t>
  </si>
  <si>
    <t>GESTIÓN DE LA VALORIZACIÓN</t>
  </si>
  <si>
    <t>SGGC - DTAV - STOP - STJEF</t>
  </si>
  <si>
    <t>La DTAV contrata estudio socio económico para estimar la capacidad de pago  de los contribuyentes de la zona de influencia que será objeto de cobro por concepto de  valorización.</t>
  </si>
  <si>
    <t>La DTAV solicita insumos a las áreas misionales para estructurar el Proyecto de Acuerdo.</t>
  </si>
  <si>
    <t>Memorandos Orfeo , actas de reunión</t>
  </si>
  <si>
    <t>La DTAV coordina la entrega de la información con las entidades distritales que tienen relación con la contribución de valorización, como son la UAECD, SDP, SDH. SDM</t>
  </si>
  <si>
    <t>Oficios Orfeo, actas de reunión</t>
  </si>
  <si>
    <t>Proyectos que no estén incluidos en el PDD o el POT</t>
  </si>
  <si>
    <t>Verificacion de obras contenidas en el PDD o POT y los insumos entregados por las áreas técnicas</t>
  </si>
  <si>
    <t>Acuerdo Distrital</t>
  </si>
  <si>
    <t>Estrategia de Comunicación          del Acuerdos          de Valorización</t>
  </si>
  <si>
    <t>Que se presenten fallas en la comunicación e insuficiente divulgación del Acuerdo  de Valorización</t>
  </si>
  <si>
    <t xml:space="preserve">Debilidad en la articulación de la estrategia de comunicaciones del Acuerdo de valorización </t>
  </si>
  <si>
    <t>1. Coordinación con la OAC, (Piezas de comunicaciones)
2. Plan de comunicación del Acuerdo de V. (estrategia)
3. Reuniones de seguimiento.</t>
  </si>
  <si>
    <t>1. Llamados de atención o apertura de investigaciones por parte de los entes de control sobre el accionar del Instituto de Desarrollo Urbano.
2. Desprestigio de la imagen institucional.
3. Aumento en la tasa promedio de las reclamaciones.</t>
  </si>
  <si>
    <t>1.La STOP revisa que se cumplan los estándares mínimos de aceptación.</t>
  </si>
  <si>
    <t>2. La revisión de la consistencia de la información se realiza sobre predios con características especiales, (grandes contribuyentes), antes del proceso de liquidación. (Estudios técnicos de casos especiales)</t>
  </si>
  <si>
    <t>3. Aplicación de la memoría técnica, del Acuerdo correspondiente.
Manual de la contribución de valorización.</t>
  </si>
  <si>
    <t>Manual MG-IDU-015
Memoría Técnica del Acuerdo correspondiente</t>
  </si>
  <si>
    <t>4. Realizar el control de calidad a la completitud de los datos que se utilizan en el proceso de liquidación y se realiza control de calidad por muestreo aleatorio simple o estratificado.</t>
  </si>
  <si>
    <t>5. Se analizan los picos existentes en el valor de la contribución pre liquidada o liquidada, para identificar los casos atípicos o especiales.</t>
  </si>
  <si>
    <t>Error en la identificación de los atributos y factores de liquidación, por Información incompleta en las bases de datos respecto a dirección del predio, dirección de correspondencia, factores y/o atributos gravables y nombre del propietario.</t>
  </si>
  <si>
    <t>6. Verificación de la información predial y del propietario frente a la información que reporta el VUR y UEACD (Catastro).</t>
  </si>
  <si>
    <t xml:space="preserve">1. Error en el cálculo de los intereses y en el valor de la cuota a pagar
2. Retrasos en los procesos de generación de archivos para impresión, distribución, pagos por Internet y control de calidad
3. Error en el sistema Generando  datos incorrectos que incidan  en el pago de la contribución </t>
  </si>
  <si>
    <t>Fallas en Integridad y confiabilidad de la información, en virtud de condiciones especiales para un cobro (intereses, fallas de procesamiento en liquidaciones masivas, no reporte oportuno de pagos en bancos.)</t>
  </si>
  <si>
    <t>Se realizan controles de calidad a los procesos de liquidación y facturación mensual. En caso de requerir, se realizan ajuses manuales quedando soportes en los documentos administrativos que se generan del aplicativo Valoricemos.</t>
  </si>
  <si>
    <t>Alteraciones en el aplicativo VALORICEMOS por el operador externo</t>
  </si>
  <si>
    <t>Bajo recaudo efectivo  en el proceso de cobro coactivo</t>
  </si>
  <si>
    <t>Comportamiento de no pago por parte del contribuyente</t>
  </si>
  <si>
    <t>1. No se pueden decretar y efectuar medidas cautelares dentro del proceso.
2. Desgaste administrativo.
3.No se puede iniciar  proceso de cobro coactivo si hay error en el CDA</t>
  </si>
  <si>
    <t>Personal destinado para realizar seguimiento y control a la gestón de los expedientes.</t>
  </si>
  <si>
    <t>Memorandos Orfeo y /o correo electrónico institucional</t>
  </si>
  <si>
    <t>Predios con gravámenes tales como patrimonio de familia, afectación a vivienda familiar u otras.</t>
  </si>
  <si>
    <t>Se realiza verificación de las anotaciones registradas en los certificados de tradicción y libertad, una vez recibidos los CDA a fin de determinar que otras medidas cautelares se pueden adelantar por parte del abogado ejecutor.</t>
  </si>
  <si>
    <t>Personal insuficiente para la cantidad de procesos en cobro coactivo.</t>
  </si>
  <si>
    <t>Plan de contratación de Personal de Prestación de Servicios.</t>
  </si>
  <si>
    <t>Plan de Contratación PSP.</t>
  </si>
  <si>
    <t>Asignación Notificación y Envío de Cuentas de Cobro</t>
  </si>
  <si>
    <t>Que los documentos que notifican el cobro de la contribución de valorización, actos de notificación, resoluciones o cuentas de cobro  no lleguen oportunamente al contribuyente.</t>
  </si>
  <si>
    <t>No entrega de los actos administrativos o cuentas de cobro por parte de la empresa de correo, por equivocación, negligencia, no existe predio, nomenclatura errada; entre otras.</t>
  </si>
  <si>
    <t xml:space="preserve">Continuamente los funcionarios de la STOP  están validando y depurando la información del sistema,  teniendo en cuenta que el IDU no posee la  información 100% actualizada,  resultando entonces que en el  proceso de cobro persuasivo, se vea la necesidad de realizar   visitas a terreno, depurando  así la  información para predios  
que hayan presentado devolución de  la documentación enviada por  la empresa de correo </t>
  </si>
  <si>
    <t xml:space="preserve">Reportes e informes de auditoria al contrato de impresión y distribución </t>
  </si>
  <si>
    <t>Que no se elabore la respuesta oportuna y/o pertinente a requerimientos  y/o reclamaciones</t>
  </si>
  <si>
    <t xml:space="preserve">1. Inicio de investigaciones                                                                              2. Interposición de demandas ante la jurisdicción contencioso administrativa.
3. Declaratorias de nulidad por parte de la jurisdicción contencioso administrativa                                                                                  4. Alto volumen de derechos de petición                                                                                                5. Mayores costos a nivel operativo.
6. Silencio administrativo que genere demandas ante la Jurisdicción Contencioso Administrativa, con decisiones desfavorables que implican devoluciones en el pago de la Contribución de Valorización.                                                      </t>
  </si>
  <si>
    <t>Se realiza seguimiento oportuno en ORFEO y en valoricemos  a los requerimientos de información.</t>
  </si>
  <si>
    <t>No contar con el personal requerido para atender un alto volumen de reclamaciones, (por periodos específicos en el año)</t>
  </si>
  <si>
    <t>Revisar el recurso humano que se requiere para atender oportunamente los requerimientos y reclamaciones incluyendo en el anteproyecto del presupuesto los requerimientos del recurso humano . (Plan de Contratación PSP)</t>
  </si>
  <si>
    <t>Formato anteproyecto de presupuesto.
Plan de contratación PSP</t>
  </si>
  <si>
    <t>Se valida la información, verificando la planilla de terreno, la dirección del predio con la fotografía de la verificación predial y la información de UAECD, de igual manera se efectúan las visitas necesarias a los predios, notarias y entidades competentes con el fin de revisar las características prediales y se hace un filtro por el revisor y supervisor. Se aplica el procedimiento de elaboración de conceptos técnicos.</t>
  </si>
  <si>
    <t xml:space="preserve">Planillas,  de ser necesario visita a terreno procedimiento No.2DTFGF22.1.6_ELABORAR_CONCEPTO_TECNICO_PARA_RECLAMACIONES_POR_VALORIZACION
</t>
  </si>
  <si>
    <t>Deficiente disponibilidad y/o conectividad de los servicios de los aplicativos de valoricemos y orfeo para resolver los recursos.</t>
  </si>
  <si>
    <t>4. Insistir a la STRT para que garantice el correcto funcionamiento de los aplicativos de ORFEO y VALORICEMOS y  Solicitar a la STRT a través de la plataforma ARANDA  la solución del incidente.</t>
  </si>
  <si>
    <t>Correo Electrónico, actas, memorandos, Casos Aranda</t>
  </si>
  <si>
    <t>5. Análisis minucioso por parte del abogado sustanciador de las reclamaciones efectuadas por  el contribuyente, en caso de ser necesario abre periodo probatorio y solicita lo que requiere, el cual queda registrado en VALORICEMOS.</t>
  </si>
  <si>
    <t>Que se expidan Certificados de estado de cuenta para trámite notarial (paz y salvo) con deuda y que el contribuyente realice transferencia del inmueble.
(O que se expidan paz y salvos con datos erróneos del predio.)</t>
  </si>
  <si>
    <t>1. Reclamaciones en contra de la Entidad.
2. Reprocesos
3. Sanciones disciplinarias a los funcionarios responsables.</t>
  </si>
  <si>
    <t>1. Se realiza una verificación manual al SIIC (Sistema Integrado de información Catastral) y VUR (Ventanilla Única de Registro).
Y se realizar la actualización del registro asignando un CHIP IDU.</t>
  </si>
  <si>
    <t>Información de predios que cuenten con más de un ID (CHIP IDU, CHIP CASTASTRAL)</t>
  </si>
  <si>
    <t>2. Verificación en las bases de datos Valora y Valoricemos, utilizando el CHIP IDU o el CHIP CATASTRAL</t>
  </si>
  <si>
    <t>3. Retroalimentación  al  equipo responsable de la expedición de Paz y Salvos sobre los procedimientos y soporte técnico para mejorar la atención al contribuyente 
4. Revisión periodica por muestras aleatorias al proceso de expedición de paz y salvos realizado por STOP.</t>
  </si>
  <si>
    <t>1. Inconformidad de la comunidad.
2. Incumpimiento normativo de requisitos establecidos por la Secretaría General de la Alcaldia</t>
  </si>
  <si>
    <t>1. Se solicita a la STRT oportunamente el soporte tecnológico, a través de correos electrónicos, llamadas, Reporte casos  Aranda  y memorandos.</t>
  </si>
  <si>
    <t>2. Conformación de equipos de trabajo para contingencias que apoyen la atención en los diferentes puntos.</t>
  </si>
  <si>
    <t>Demora o inconsistencias en la devolución.</t>
  </si>
  <si>
    <t>Errores en  la Identificación  a quien se le va realizar la devolución.</t>
  </si>
  <si>
    <t>1. Consulta de los documentos jurídicos plataforma VUR, conformación de equipos de trabajo para el análisis, revisión aprobación y la asignación de roles para los usuarios en el sistema.</t>
  </si>
  <si>
    <t>Demoras en la digitalización documental en el sistema Orfeo.</t>
  </si>
  <si>
    <t>2. Solicitud al proceso de gestión documental para digitalización de la información</t>
  </si>
  <si>
    <t>Entrega de la documentación incompleta por parte del contribuyente.</t>
  </si>
  <si>
    <t>3. lista de chequeo de requisitos para recepción de los documentos.</t>
  </si>
  <si>
    <t>Correo Electrónico, Actas de Reunion y Lista asistencia</t>
  </si>
  <si>
    <t>Balance de Obra</t>
  </si>
  <si>
    <t>RVF.14</t>
  </si>
  <si>
    <t>No elaborar un balance anual, que permita identificar alertas ante incumplimientos en lo establecido frente a cada Acuerdo de Valorización</t>
  </si>
  <si>
    <t xml:space="preserve">
1. Información incompleta de las areas misionales.
2. No presentar la Información relevante  a la Dirección del IDU sobre ejecución y costos reales
</t>
  </si>
  <si>
    <t>1.Incumplimiento a lo establecido en cada Acuerdo de Valorización.
2. Perdida de confianza para posteriores proyectos de Acuerdos de Valorización.
3. Investigaciones disciplinarias.</t>
  </si>
  <si>
    <t>1. Inclusión en las funciones del  Director de Apoyo de Valorización a partir de la resolución 010056 del 09/11/2016 
2. Seguimiento por parte de la DTAV en el cumplimiento  en  la construcción del plan  de obras
3. Informes de recaudo realizado por la DTAV</t>
  </si>
  <si>
    <t>Solicitudes de Información a las áreas técnicas por memorandos.</t>
  </si>
  <si>
    <r>
      <rPr>
        <b/>
        <i/>
        <sz val="8"/>
        <rFont val="Arial"/>
        <family val="2"/>
      </rPr>
      <t>OBSERVACIONES</t>
    </r>
    <r>
      <rPr>
        <i/>
        <sz val="8"/>
        <rFont val="Arial"/>
        <family val="2"/>
      </rPr>
      <t xml:space="preserve">: Indique para ésta versión, el código de los riesgos nuevos y justifique el por qué de los riesgos eliminados. (Adicional registre las observaciones que considere necearias):
</t>
    </r>
  </si>
  <si>
    <r>
      <rPr>
        <b/>
        <sz val="8"/>
        <rFont val="Arial"/>
        <family val="2"/>
      </rPr>
      <t>Riesgo 5:</t>
    </r>
    <r>
      <rPr>
        <sz val="8"/>
        <rFont val="Arial"/>
        <family val="2"/>
      </rPr>
      <t xml:space="preserve"> Se modificó una de las causas. Además, se ajustó el control del riesgo 2.
</t>
    </r>
    <r>
      <rPr>
        <b/>
        <sz val="8"/>
        <rFont val="Arial"/>
        <family val="2"/>
      </rPr>
      <t>Riesgo 6:</t>
    </r>
    <r>
      <rPr>
        <sz val="8"/>
        <rFont val="Arial"/>
        <family val="2"/>
      </rPr>
      <t xml:space="preserve"> Se ajustó la redacción del riesgo. Se incluyó una causa, orientada a la falta de recurso humano para apoyar la actividad.
</t>
    </r>
    <r>
      <rPr>
        <b/>
        <sz val="8"/>
        <rFont val="Arial"/>
        <family val="2"/>
      </rPr>
      <t>Riesgo 7:</t>
    </r>
    <r>
      <rPr>
        <sz val="8"/>
        <rFont val="Arial"/>
        <family val="2"/>
      </rPr>
      <t xml:space="preserve"> Se unifica y se deja como causa del riesgo 4
</t>
    </r>
    <r>
      <rPr>
        <b/>
        <sz val="8"/>
        <rFont val="Arial"/>
        <family val="2"/>
      </rPr>
      <t xml:space="preserve">Riesgo 10: </t>
    </r>
    <r>
      <rPr>
        <sz val="8"/>
        <rFont val="Arial"/>
        <family val="2"/>
      </rPr>
      <t xml:space="preserve"> Se unifica con el riesgo 9 y se incluyeron las causas en este mismo riesgo.
</t>
    </r>
    <r>
      <rPr>
        <b/>
        <sz val="8"/>
        <rFont val="Arial"/>
        <family val="2"/>
      </rPr>
      <t>Riesgo 14:</t>
    </r>
    <r>
      <rPr>
        <sz val="8"/>
        <rFont val="Arial"/>
        <family val="2"/>
      </rPr>
      <t xml:space="preserve"> Se incluyó dentro de la matriz de riesgos de gestión
</t>
    </r>
  </si>
  <si>
    <t>CALOS HUMBERTO MORENO BERMUDEZ</t>
  </si>
  <si>
    <t>SUBDIRECTOR GENERAL DE GESTION CORPORATIVA</t>
  </si>
  <si>
    <t>DIRECTOR TECNICO DE APOYO A LA VALORIZACION</t>
  </si>
  <si>
    <t>JOSE ANTONIO VELANDIA CLAVIJO</t>
  </si>
  <si>
    <t>SUBDIRECTOR TECNICO DE OPERACIONES</t>
  </si>
  <si>
    <t>SUBDIRECTOR TECNICO DE EJECUCIONES FISCALES</t>
  </si>
  <si>
    <t xml:space="preserve">Administración de Bienes </t>
  </si>
  <si>
    <t>Información desactualizada de  inventarios</t>
  </si>
  <si>
    <t>Que los funcionarios no informen traslados de bienes a su cargo o lleven a cabo el procedimiento en forma indebida.</t>
  </si>
  <si>
    <t>1. Posibles pérdidas físicas de los elementos
2. Falta de confiabilidad en la información del sistema</t>
  </si>
  <si>
    <t>1. Se realizan arqueos mensuales  de inventarios físicos, fuera de ello es obligatorio realizar un inventario anual a los funcionarios y contratistas del IDU.
2. Se realizan controles en los traslados de bienes entre puestos de trabajo, pisos y sedes del Instituto, a través de formatos incluidos en la caracterización del proceso y/o comunicaciones escritas.</t>
  </si>
  <si>
    <t>1. FO-RF-226 Acta de control de elementos en servicio.
2. FO-GAF-170
Acta de entrega</t>
  </si>
  <si>
    <t>Falta de conocimiento de servidores públicos y contratistas de la responsabilidad que les asiste sobre los bienes asignados.</t>
  </si>
  <si>
    <t xml:space="preserve">1. Campañas de sensibilización de uso y cuidado de los bienes del IDU.
2. En las obligaciones generales del contratista se establece la responsabilidad con el cuidado de los bienes asignados para la ejecución del contrato.
3. En el documento de entrega de bienes a los funcionarios y contratistas de la Entidad, se incluye responsabilidad que le asiste al recibirlos </t>
  </si>
  <si>
    <t>Falta de mantenimiento y actualización del software de inventarios y activos fijos "STONE"</t>
  </si>
  <si>
    <t>1. Se realizan ajustes al software por parte de la STRT, de acuerdo a la solicitud del área y con el acompañamiento del encargado del manejo de Bienes</t>
  </si>
  <si>
    <t>1. Evidencias del manteamiento software del IDU</t>
  </si>
  <si>
    <t>No contar con espacios suficientes y adecuados para el almacenamiento de los bienes en deposito</t>
  </si>
  <si>
    <t>Falta de mantenimiento preventivo y correctivo de las bodegas existentes.</t>
  </si>
  <si>
    <t>Deterioro de los bienes almacenados  
No contar con espacios para almacenar bienes reintegrados al almacen</t>
  </si>
  <si>
    <t>1. Definición, ejecución y seguimiento del Plan de mantenimiento de sedes.</t>
  </si>
  <si>
    <t>1. Plan mantenimiento sedes</t>
  </si>
  <si>
    <t>1. Aplicación del Manual de Administración de Bienes.
2. Expedición y aplicación de la Resolución de baja de bienes.
3. Clasificación de bienes servibles e inservibles y a estos últimos se les realiza baja definitiva.
4. Actualización del sistema STONE.</t>
  </si>
  <si>
    <t xml:space="preserve">Demora en la adjudicación de contratos  </t>
  </si>
  <si>
    <t>1. Fichas técnicas 
2. Consultas de bases de datos de referencia y/u otros procesos de contratación</t>
  </si>
  <si>
    <t>Las áreas de contratación solicitan ajustes en los estudios previos de aspectos técnicos que pudieran no guardar estrecha relación con los solicitado</t>
  </si>
  <si>
    <t xml:space="preserve">1. Se revisa e indaga en el mercado y se estudian aspectos técnicos que sustenten la solicitud presentada al área de procesos selectivos. </t>
  </si>
  <si>
    <t xml:space="preserve">Deficiencias en la planeación de tiempos de las etapas pre contractual y contractual </t>
  </si>
  <si>
    <t>1. Diseño y seguimiento al Plan Anual de Adquisiciones del Instituto</t>
  </si>
  <si>
    <t>1. Plan Anual de Adquisiciones
2. Actualización y seguimiento al Plan</t>
  </si>
  <si>
    <t>1. Programación de necesidades de bienes y/o servicios en el Plan de Adquisiciones,  teniendo en cuenta los tiempos de los procesos de selección establecidos por la DTPS .</t>
  </si>
  <si>
    <t>1. Plan Anual de Adquisiciones</t>
  </si>
  <si>
    <t>ADECUACIONES Y MANTENIMIENTO LOCATIVAS</t>
  </si>
  <si>
    <t>No prestación adecuada del servicio de mantenimiento en las sedes del IDU</t>
  </si>
  <si>
    <t xml:space="preserve">1. Deterioro de la imagen Institucional
2. Mobiliario e inmobiliario deteriorado
3. Incumplimiento de metas del plan de acción </t>
  </si>
  <si>
    <t xml:space="preserve">1. Se cuenta con  factores de verificación de la calidad del suministro de bienes  y/o servicios, al momento de realizar la supervisión del contrato.
2. Efectuar reuniones periódicas de seguimiento, revisión y aprobación de informes. 
3. Aplicar el procedimiento de Declaratoria de incumplimiento para la imposición de multa clausula penal caducidad y/o afectación de la garantía única de cumplimiento. </t>
  </si>
  <si>
    <t>1. Estudios previos
2. Contrato
3. Manual de interventoría y supervisión de contratos
4. Actas de reunión.
5. Informes se seguimiento.</t>
  </si>
  <si>
    <t>Contratista no cuenta con la capacidad financiera para ejecutar el contrato</t>
  </si>
  <si>
    <t xml:space="preserve">1. Establecer factores de evaluación para que sea por calidad y servicio y de esta manera poder  exigir al momento de la supervisión.
2. Efectuar reuniones periódicas de seguimiento, revisión y aprobación de informes. 
3. Aplicar el procedimiento de Declaratoria de incumplimiento para la imposición de multa clausula penal caducidad y/o afectación de la garantía única de cumplimiento. </t>
  </si>
  <si>
    <t xml:space="preserve">1. Identificación de las actividades y plazos para cumplir con la ejecución de las obligaciones contractuales. </t>
  </si>
  <si>
    <t>1. Contrato,  
2. Manual de contratación, supervisión de contratos,  
3. Actas de seguimiento</t>
  </si>
  <si>
    <t xml:space="preserve">1. Verificación del personal por parte de la entidad frente a los requisitos exigidos en pliegos y a lo pactado en el contrato.
2. Efectuar reuniones periódicas de seguimiento, revisión y aprobación de informes. 
3. Aplicar el procedimiento de Declaratoria de incumplimiento para la imposición de multa clausula penal caducidad y/o afectación de la garantía única de cumplimiento. </t>
  </si>
  <si>
    <t>Inadecuada atención y agilidad en la definición de siniestros y reclamaciones por parte de la aseguradora.</t>
  </si>
  <si>
    <t>1. Actas de Comité</t>
  </si>
  <si>
    <t>Corredor de seguros que no agilice el procedimientos de atención al programa de seguros</t>
  </si>
  <si>
    <t>Inadecuada prestación del servicio de transporte del idu</t>
  </si>
  <si>
    <t>1. Retrasos en la prestación del servicio
2. Deterioro de la imagen del área
3. Aumento de consumo de los recursos (combustible, personal, horas extras)</t>
  </si>
  <si>
    <t>1. Socialización de los procedimientos para la prestación del servicio de parque automotor</t>
  </si>
  <si>
    <t>Falta de una plataforma o software para registro y control de los  servicios de transporte solicitados a la STRF así como del control al parque automotor.</t>
  </si>
  <si>
    <t>1. Se cuenta con archivo en Excel en el cual se registran los servicios solicitados.</t>
  </si>
  <si>
    <t xml:space="preserve">Archivo en Excel </t>
  </si>
  <si>
    <t>Robo de los bienes de la Entidad, servidores públicos, contratistas y/o visitantes</t>
  </si>
  <si>
    <t>1. Pérdida de activos de la entidad y/o  de los servidores públicos y contratistas, 
2. Posibles demandas,
3. Reclamación y afectación a pólizas.</t>
  </si>
  <si>
    <t>1. Socialización de manual de seguridad y vigilancia a todo el personal del IDU
2. Campañas para el uso del carne, registro de bienes y empleo del sistema de control de acceso  a servidores y contratistas del IDU</t>
  </si>
  <si>
    <t xml:space="preserve">1. Aplicación del manual de Seguridad y Vigilancia.
2. Campañas de socialización del manual.
3. Solicitud de aplicación de sanciones o investigaciones a guardas y servidores de seguridad al no cumplir con lo establecido en el manual vigente. </t>
  </si>
  <si>
    <t>1. Manual de seguridad y vigilancia
2. Documentos de socialización
Comunicaciones oficiales durante la ejecución del contacto</t>
  </si>
  <si>
    <t>1. Solicitar y exigir la entrega del estudio de seguridad.
2. Realización de recorridos con la empresa de vigilancia para optimizar el sistema de CCTV .
3. Contrato de mantenimiento al sistema de control de acceso.</t>
  </si>
  <si>
    <t xml:space="preserve">Ingreso y retiro de elementos sin el previo registro y autorización por parte de los responsables </t>
  </si>
  <si>
    <t>1. Registro de entrada y salida de elementos personales en la minuta de la empresa de vigilancia.  
2. Verificación de la autorización de salida de los bienes del IDU, por parte del personal de la compañía de vigilancia.</t>
  </si>
  <si>
    <t>1. Aplicación del manual de seguridad y vigilancia
2. Campañas de socialización del manual.</t>
  </si>
  <si>
    <t>1. Manual de seguridad y vigilancia
2. Documentos de socialización
3. Comunicaciones oficiales a la firma de vigilancia</t>
  </si>
  <si>
    <t xml:space="preserve">Contar con insumos de mala calidad entregados por los proveedores. </t>
  </si>
  <si>
    <t>1. La devolución de pedidos.
2. Incumplimiento contractual por parte del proveedor
3. Que la entidad no cuente con los insumos para su funcionamiento 
4. Deficiente prestación del servicio.</t>
  </si>
  <si>
    <t>1. Elaboración de fichas técnicas para presentación de estudios de mercado, anexos técnicos de los estudios previos.</t>
  </si>
  <si>
    <t xml:space="preserve">1. Informar las características de los bienes a recibir, al personal de almacén y a los responsables de los centros de costos para insumos de oficina.
2. Aplicar el procedimiento de Declaratoria de incumplimiento para la imposición de multa clausula penal caducidad y/o afectación de la garantía única de cumplimiento. </t>
  </si>
  <si>
    <t>1. Se incluye en el contrato el cambio de los productos que registren fallas por defectos de fábrica o calidad.
2. Solicitud de cambio del producto a través de oficio o acuerdo en reunión de seguimiento</t>
  </si>
  <si>
    <t>1. Contrato 
2. Oficios dirigidos al contratista
3. Actas de reunión</t>
  </si>
  <si>
    <t>Resolución de constitución de caja menor</t>
  </si>
  <si>
    <t>Solicitud de bienes y/o servicios que  se encuentran incluidos en  otros contratos vigentes.</t>
  </si>
  <si>
    <t xml:space="preserve">1. Antes de ejecutar el 70% de cada rubro, solicitar el reembolso de caja menor </t>
  </si>
  <si>
    <t>1. Las compras a través de caja menor se deben hacer siempre y cuando el dinero reembolsado se encuentre consignado en las cuentas del banco designadas para caja menor</t>
  </si>
  <si>
    <t>Seguridad Vial</t>
  </si>
  <si>
    <t>1. Parque automotor en mal estado
2. Arrollamientos,
3. Choques 
4. Volcamientos
5. Demandas contra la Entidad
6. Baja oferta del parque automotor afectando los servicios de la entidad</t>
  </si>
  <si>
    <t>1. Contrato PR-RF-01 
2. Mantenimiento Preventivo y Correctivo</t>
  </si>
  <si>
    <t>1. Se cuenta con Conductor mecánico que revisa las actuaciones del taller y apoya la supervisión de los contratos.
2. Aplicación del Manual de Interventoría y Supervisión de Contratos.</t>
  </si>
  <si>
    <t xml:space="preserve">Fallas en los sistemas del vehículo  por falta de inspección pre operacional </t>
  </si>
  <si>
    <t>1. Aplicación de la lista de chequeo diario de la entrega y recepción de los vehículos.</t>
  </si>
  <si>
    <t xml:space="preserve">Condiciones  físicas inadecuadas del entorno tanto interno como externo. </t>
  </si>
  <si>
    <t>Fatiga física y mental, pérdida progresiva de la capacidad de respuesta debido a la ejecución prolongada de una tarea, por falta de personal por incapacidades, vacaciones, compensatorios y alta demanda de servicios.</t>
  </si>
  <si>
    <t>1. Pausas activas y sensibilización de realización ejercicio y mejora en la seguridad y salud en el trabajo.
2. Existencia del comité de seguridad Vial 
3. Plan Estratégico de Seguridad Vial  - PESV
4. Control de servicio y asignación de horas extras de los conductor</t>
  </si>
  <si>
    <t>1. Planillas de pausas activas a conductores IDU
2. Resolución 6315 de 2016, crea comité seguridad vial
3. FO-TH-28 -  BITÁCORA DE TRABAJO POR VEHÍCULO y  FO-TH-28 -  RELACIÓN DE TRABAJO SUPLEMENTARIO</t>
  </si>
  <si>
    <t xml:space="preserve">Biomecánica (postura forzada) Postura sedente durante mas del 50% de la jornada laboral. </t>
  </si>
  <si>
    <t>Situaciones que alteren las condiciones fisiológicas del conductor, tal como ingerir Alcohol, drogas y/o medicamentos</t>
  </si>
  <si>
    <t>1. Establecimiento política de consumo de Alcohol y drogas.
2. Creación y funcionamiento del comité de seguridad Vial 
3. Plan Estratégico de Seguridad Vial  - PESV
 Jornadas de sensibilización epidemiológica, y programa de prevención del consumo  de psicoactivos.</t>
  </si>
  <si>
    <t>Resolución 6315 de 2016.
Plan y evidencias de ejecución de jornadas de sensibilización</t>
  </si>
  <si>
    <t>Enfermedades Crónicas, Episodios de sueño al volante, Trastornos  Emocionales</t>
  </si>
  <si>
    <t>1. Aplicación de exámenes de ingreso
2. Aplicación de exámenes de permanencia a conductores
3. Documentación médica de cada conductor.
4. Jornadas de sensibilización epidemiológica, y programa de prevención del consumo  de psicoactivos</t>
  </si>
  <si>
    <t>Resolución 6315 de 2016
Programas de vigilancia epidemiológica y sustancias psicoactivo</t>
  </si>
  <si>
    <r>
      <rPr>
        <b/>
        <i/>
        <sz val="8"/>
        <rFont val="Arial"/>
        <family val="2"/>
      </rPr>
      <t>OBSERVACIONES</t>
    </r>
    <r>
      <rPr>
        <i/>
        <sz val="8"/>
        <rFont val="Arial"/>
        <family val="2"/>
      </rPr>
      <t>: Indique para ésta versión, el código de los riesgos nuevos y justifique el por qué de los riesgos eliminados. (Adicional registre las observaciones que considere necearías):</t>
    </r>
  </si>
  <si>
    <t xml:space="preserve">
► Se actualiza la numeración de los riesgos.
► Se realiza modificación en la descripción y consecuencia del riesgo numero 2, en donde en la versión anterior se establecía como riesgo: "Deterioro de los bienes almacenados" y ahora se define como: "No contar con espacios suficientes y adecuados para el almacenamiento de los bienes en deposito" 
 </t>
  </si>
  <si>
    <t xml:space="preserve">CLEMENCIA ROJAS ARIAS </t>
  </si>
  <si>
    <t>GLORIA PATRICIA CASTAÑO ECHEVERRY</t>
  </si>
  <si>
    <t>SUBDIRECTORA TÉCNICA DE RECURSOS FISICOS</t>
  </si>
  <si>
    <t>1. Las buenas prácticas para transferir y consignar el conocimiento no se están dejando documentadas.
2. Falta de compromiso y responsabilidad de los usuarios en la definición de los requerimientos o mala documentación de los mismos.
3. Falta de aplicación e investigación de arquitecturas de integración.
4. Baja aplicación de metodologías de desarrollo de software orientadas a la gestión de procesos y flujos de trabajo.</t>
  </si>
  <si>
    <t>- Verificación del contenido de los formatos para el ciclo de desarrollo de soluciones de TI por parte del arquitecto de software.  
- Aplicación de metodologías de conocimiento general de especificación de requerimientos donde se establezca participación de las áreas especialistas con los usuarios. Se involucra al usuario en la aceptación del producto o servicio de software. 
- Validación de los requerimientos identificados por las partes interesadas.
- Actualmente se está implementando la arquitectura de información que fue definida previamente.  
- Se ha identificado un conjunto de actividades a realizar para que se apliquen los métodos para la integración de los sistemas de información y estas son asignadas a un grupo de trabajo interno del proceso.</t>
  </si>
  <si>
    <t>- Formatos del ciclo de vida de desarrollo de software.
- Documentación de la arquitectura.
- Actas de Reunión.</t>
  </si>
  <si>
    <t>1 Que no se cuente con suficiente espacio para el almacenamiento de datos institucionales (por:  a) Duplicidad en el almacenamiento de información; b) Fallas en el cálculo de dimensionamiento de la arquitectura de almacenamiento; c) Falta de monitoreo de los recursos de almacenamiento instalados vs asignados).
2 Que no se cuente con suficiente personal para desarrollar los proyectos requeridos por el Instituto.
3 Que no se asigne presupuesto suficiente para adquirir las herramientas necesarias.
4 Que no se cuente con suficiente capacidad de procesamiento para desplegar los proyectos requeridos por el Instituto.
5 Que no se cuente con suficiente capacidad de transmisión de datos desde, hacia y al interior del Instituto.</t>
  </si>
  <si>
    <t>- Actividades importantes que se deben aplazar.
- Proyectos inconclusos o sin entregables acordes con lo requerido.
- Detención o demora en el registro de datos en los sistemas de información.
- Las solicitudes no puedan ser atendidas en los tiempos esperados.
- Proyectos con prioridad de alto impacto para el funcionamiento del Instituto no pueden ser realizados.
- Demoras en procesamiento de información relevante para el instituto.
- Aislamiento o lentitud en el intercambio de información interna o externa.</t>
  </si>
  <si>
    <t>- Gestión y monitoreo de la capacidad de almacenamiento centralizado (SAN - NAS).
- Definición del anteproyecto de presupuesto,  Plan Anual de Adquisiciones y Plan de contratación de apoyo a la gestión, formulación del PETIC y remisión del mismo a la CDS.
- Revisión periódica de los registros de los servidores físicos y validando diariamente la consola de administración de los servidores virtuales y consignando los registros de capacidad según el corte de periodo correspondiente en el formato diseñado para tal fin.
- Realización diaria del monitoreo al uso de los canales de comunicación internos y externos y registro de la capacidad usada al corte de periodo para facturación.</t>
  </si>
  <si>
    <t>- Instructivo de uso de las carpetas compartidas.
- Campaña de divulgación.
- Anteproyecto de presupuesto, Planes de contratación PSP,
- Plan Anual de Adquisiciones
- PETIC
- Procedimiento PRTI16 Gestión de capacidad y disponibilidad.
- Procedimiento PRTI17 Gestión de servidores
- FOTI30 Control de capacidad de los recursos de TI</t>
  </si>
  <si>
    <t>1 Fallas del servicio prestado por el proveedor en el suministro de: a). canales de comunicación; b). Servicio de energía; c). Soporte técnico especializado.
2 Falta de calidad en el cableado estructurado y los equipos de comunicación que soportan la red.
3 Bajo nivel de control en la generación y restauración de copias de seguridad.
4 Debilidades en la administración de la actualización de la infraestructura.
5 Obsolescencia no controlada de los recursos tecnológicos.
6 Falta de mantenimiento periódico.
7 Desactualización de los últimos parches de seguridad en los servidores.
8 Ausencia de controles para evitar el uso de software no licenciado o realizar copias del software licenciado por el Instituto.
9 Apagado forzado de los equipos servidores, bandejas de almacenamiento y/o elementos activos de red del centro de cómputo.</t>
  </si>
  <si>
    <t>- Se afecta la operación y continuidad del servicio.
- Pérdida de información.
- No disponibilidad de la información oportuna para respaldar o restaurar datos en procesos de contingencia.
- Afectación a la integridad, disponibilidad y confidencialidad de la información.
- Daños en cualquiera de los elementos o equipos del centro de cómputo.</t>
  </si>
  <si>
    <t>- Se cuenta con las obligaciones contractuales definidas en cada uno de los contratos (Definición y cumplimiento de los Acuerdos de Nivel de Servicio -ANS), así como la suscripción de las pólizas de cumplimiento. Las incidencias sobre los servicios son reportadas a través de las herramientas suministradas por cada proveedor, y el cierre de las mismas son revisadas periódicamente a corte de facturación.
- El procedimiento contempla las validaciones para correcta y completa ejecución de las tareas programadas.
- Aplicación de metodologías conocidas para la definición del PETIC, el plan anual de adquisiciones.
- Módulo Asset Management de la herramienta Aranda y Módulo Almacén sistema STONE para ejercer el control automatizado y su comparación.
- Plan de mantenimiento que se establece con una periodicidad semestral, adicionalmente se pacta como obligaciones establecidas para los contratistas.
- Aplicación del Instructivo de uso del aplicativo WSUS.   
- Control de licencias a partir del servidor de licenciamiento; restricciones para el uso de Llaves USB.
- Fortalecer las cláusulas de confidencialidad en los contratos con terceros.
- Construcción de la documentación operacional para identificación de fallas, instrucciones de apagado y encendido.
- Acceso controlado y regulado al centro de cómputo.</t>
  </si>
  <si>
    <t>- Contratos y pólizas de cumplimiento.
- Documento de acuerdo de trabajo colaborativo TIC vs RF
- Procedimientos de Generación y restauración de copias de seguridad (PR-TI-11 y PR-TI-12)
- FOTI24 Bitácora de control de restauraciones de copias de seguridad
- PETIC
- Plan Anual de Adquisiciones
- Reportes de los sistemas ARANDA y STONE
- Informe de seguimiento
- Plan de mantenimiento de elementos de TI
- IN-TI-17 Instructivo del Aplicativo WSUS
- IN-TI-06 Instructivo de Uso de Recursos Tecnológicos
- IN-TI-07 Instructivo de administración del Directorio Activo
- IN-TI-14 Instructivo de preparación de un equipo para usuario final.</t>
  </si>
  <si>
    <t>Gestión de Servicios de TI</t>
  </si>
  <si>
    <t>Problemas en la relación entre usuarios finales y prestadores de los servicios de T.I.</t>
  </si>
  <si>
    <t>1 Falta de personal especializado y competente para la atención de incidentes en forma oportuna.
2 Incumplimiento de los Acuerdos de Niveles de Servicio ANS.
3 No gestionar la base de conocimiento de manera adecuada.
4 No registrar el 100% de las incidencias / requerimientos de los usuarios en el software Aranda.
5 Alta rotación de personal.
6 Desactualización del catálogo de servicios</t>
  </si>
  <si>
    <t>- Demoras en la operación de los procesos.
- Insatisfacción por parte del cliente interno.
- Deterioro de la credibilidad del proceso frente a las necesidades institucionales.</t>
  </si>
  <si>
    <t>- Equipo de trabajo de la Mesa de servicios de la entidad.  Este grupo atiende las diferentes solicitudes, según el catálogo de servicios de TI vigente.
- Seguimiento periódico a los registros de la herramienta de mesa de servicios y a los ANS pactados en el catálogo de servicios de TI.
- Capacitaciones con el personal de mesa de servicios para que se realice el registro adecuado en la herramienta Aranda.
- Verificación del cierre y documentación de los casos por parte del líder de mesa de servicios.
- Fomento del uso del Módulo USDK de Aranda, para autogestión de radicación de casos por los usuarios del Instituto.
- Campañas de divulgación sobre el uso de la herramienta de usuario USDK.
- Transferencia de conocimiento. Personal de planta. Plan de contratación de apoyo a la gestión.
- Control de cierre de todos los casos en curso de los colaboradores antes de efectuar los pagos mensuales.
- Revisiones y/o actualizaciones periódicas.</t>
  </si>
  <si>
    <t>- Portafolio y Catálogo de servicios de tecnologías de la información (DUTI01)
- Informe de seguimiento e Indicador de servicios.
- Actas de la mesa de trabajo de la STRT"
- Reportes de la Herramienta Aranda
- Instructivo de Solicitud de Soporte Técnico por Aranda - USDK (IN-TI-02)
- Campañas de divulgación, Listas de asistencia.
- Informes de gestión del personal PSP.
- Actas de entrega de puesto al finalizar los contratos.
- Paz y salvos.</t>
  </si>
  <si>
    <t>1 Conexión remota no segura para acceder a los sistemas de información institucionales.
2 Mal manejo o utilización de las contraseñas de acceso.
3 Acceso forzado a los sistemas de información por "piratas" informáticos. 
4 Usuarios que pueden acceder directamente a los manejadores de bases de datos sin control.</t>
  </si>
  <si>
    <t>- Fuga de información y/o uso indebido de datos institucionales (Confidencialidad)
- Divulgación de información a terceras partes o a personal no autorizado 
(Confidencialidad)</t>
  </si>
  <si>
    <t>- Procedimiento de conexión segura VPN
- Política de seguridad  para el control de acceso. Campañas de divulgación.  
- Controles de seguridad perimetral y protección de información de usuarios a través del antivirus institucional. 
- Asignación de credenciales de usuario acordes a los perfiles solicitados por los líderes de procesos.
- Delimitación y control de las cuentas de usuario que acceden directamente a los manejadores de bases de datos.
- Separación de ambientes de trabajo que están siendo documentados (en construcción).</t>
  </si>
  <si>
    <t>- Procedimiento de creación de conexión segura VPN (PR-TI-10).
- Formato Solicitud de acceso remoto a través de VPN (FO-TI-22).
- Resolución 34217 de 2015.
- Políticas de seguridad. Divulgación por medio de ayudas de memoria, Listas de asistencia y medios visuales en carteleras, flash IDU, email
- Reportes del firewall y de la herramienta de antivirus
- PR-TI-19 Procedimiento de gestión de bases de datos.
- Instructivo de uso de ambientes de trabajo.</t>
  </si>
  <si>
    <t>R.TI.06</t>
  </si>
  <si>
    <t>Acceso a los sistemas de información o a los documentos por personas no autorizadas</t>
  </si>
  <si>
    <t>1 No bloquear la sesión de usuario cuando se abandona la estación de trabajo.
2 Mal uso de las contraseñas.
3 Por aplicación de ingeniería social. (manipulación de las personas para obtener información).
4 Inadecuada aplicación del etiquetado de activos de información.
5 Enlaces de comunicaciones que permanecen activos al completar las transmisiones a través de las redes.
6 Recuperación información a partir de medios de almacenamiento o procesamiento reciclados o desechados.
7 Acceso no autorizado a los sistemas de información o a los documentos por parte de personal de mantenimiento locativo, aseo o vigilancia.
8 Visitantes desatendidos en las instalaciones de la entidad.
9 Ingreso a los sistemas operativos o a las aplicaciones por "puertas traseras" no controladas.
10 Uso de software ilegal o malicioso.</t>
  </si>
  <si>
    <t>- Política de Escritorio limpio y pantalla despejada que reglamenta, y  el directorio activo que aplica el control.
- Campaña de comunicaciones, para bloquear la estación de trabajo "Peligro. Equipo en riesgo" (Teclas Windows  + r + a).
- Registro de solicitudes y requerimientos en herramienta de mesa de servicio (Aranda SDK).
- Capacitación a los miembros de la mesa de servicio sobre medidas de prevención.
- Definición y publicación de la resolución de mecanismos para la clasificación de la información.
- La arquitectura de red minimiza la posibilidad de tener conexiones abiertas sin corresponsal activo.
- Los equipos de cómputo y los dispositivos de almacenamiento son sometidos a procesos de preparación y/o borrado seguro dependiendo si van a ser reutilizados o entregados a almacén para baja de activos.
- Los diferentes componentes de la Infraestructura tecnológica están configurados para dejar registros automáticos de eventos, los cuales son revisados periódicamente.
- Los equipos de cómputo especializados (servidores) y de usuario (PC de escritorio), son instalados y configurados con medidas de prevención que minimizan el uso de puertos de comunicación.
- Solamente el personal de mesa de servicios puede hacer cambios en la configuración de los equipos de usuarios, incluyendo la instalación y desinstalación de aplicaciones bajo una solicitud radicada en la herramienta de dicho grupo de trabajo.
- Adicionalmente, la herramienta de antivirus, impide que un usuario sin privilegios de administrador instale aplicaciones en el equipo de cómputo y en caso de saltarse el control de instalación, esta herramienta detecta y reporta software malicioso.</t>
  </si>
  <si>
    <t>- Resolución 34217 de 2015.
- Instructivo de administración del directorio activo (IN-TI-07).
- Instructivo Solicitud de Soporte Técnico por Aranda USDK (IN-TI-02).
- Circular 17 de 2015.
- Campaña de sensibilización por procesos.
- Instructivo de borrado seguro de datos y formateo final de equipos (IN-TI-15)
- Procedimiento de revisión a la plataforma de tecnología de información (PR-TI-18)
- Documento interno de Gestión de las Telecomunicaciones del Instituto (en construcción)
- Procedimiento de Gestión de Servidores (PR-TI-17)
- Instructivo de preparación de un equipo de usuario. (IN-TI-14)
- Casos registrados para cambios en la instalación de software en la herramienta de mesa de servicios Aranda.
- Instructivo de administración del antivirus. (En construcción).</t>
  </si>
  <si>
    <t>R.TI.07</t>
  </si>
  <si>
    <t>Alteración de la configuración de los elementos usados para la prestación de servicios.</t>
  </si>
  <si>
    <t>1 Mal uso o abuso de los derechos otorgados como usuario o como administrador.
2 Control inadecuado de fechas, tratamiento de los formatos y/o falta de control para la sincronización de tiempo en los equipos del Instituto.
3 Realización de análisis de flujo de mensajes,  análisis de tráfico, infiltración de comunicaciones, engaño o suplantación de direcciones IP, engaño o suplantación de los servicios de directorio de nombres (DNS) o enrutamiento no autorizado de comunicaciones.  
4 Registro inadecuado de cambios y/o modificaciones. 
5 Abuso de medidas de seguridad para realizar seguimientos no autorizados, o mal uso de los registros de acceso.
6 Conflictos de interés entre las actividades realizadas y las responsabilidades.
7 Falta de definiciones de perfiles de usuario limitados para el acceso a los recursos.</t>
  </si>
  <si>
    <t>-Pérdida o afectación de la imagen institucional.
- Fuga de información.
- Imposibilidad de hacer seguimientos independientes.
(Integridad + Confidencialidad)</t>
  </si>
  <si>
    <t>- Identificación de roles y responsabilidades en el proceso GTIC, mediante la matriz de responsabilidades.
- Formalización y publicación de las políticas operativas de TIC.
- Revisión periódica de los accesos que tienen los usuarios a los recursos.
- Servicio de NTP centralizado en el servidor de dominio que hace que todos los equipos que se autentiquen en la red del Instituto mantengan actualizados los datos de fecha y hora.
- Revisión periódica del módulo de prevención de ataques (IPS) del dispositivo de seguridad perimetral.
- La mesa de trabajo de gestión de cambios realiza la aprobación o rechazo de solicitudes, de los casos registrados en Aranda.
- Los usuarios finales de la plataforma de TI del Instituto, no cuentan con privilegios de administración local o de red, que permitan cambios o accesos no autorizados.
- Periódicamente se hacen revisiones a los registros automáticos (logs) de los diferentes servidores y equipos de red, para identificar alertas y advertencias de seguridad.</t>
  </si>
  <si>
    <t>- Documento de matriz de responsabilidades (en construcción).
- Documento de políticas operativas TIC (en publicación)
- Registros automáticos (logs) del firewall.
- Procedimiento de Gestión de cambios (PR-TI-08).
- Formato Control de Cambios Tecnológicos (FO-TI-29).
- Formato Cambios presentados a la mesa de trabajo (FO-TI-33)
- Registros de cambios en Aranda.
- Instructivo Revisión de los Derechos de Acceso de los Usuarios (en revisión).</t>
  </si>
  <si>
    <t>R.TI.08</t>
  </si>
  <si>
    <t>Corrupción de software o degradación de aplicaciones.</t>
  </si>
  <si>
    <t>1 Interrupción de los servicios de red lógica o eléctrica durante instalación o actualización de los equipos.
2 Apagado abrupto o indebido de los equipos de procesamiento de datos.
3 Uso de lenguajes de programación o sistemas de información obsoletos o desoportados.
4 Inserción de código malicioso en la red o en los equipos de usuario. Instalación y propagación de malware (virus informáticos).</t>
  </si>
  <si>
    <t>- La instalación de software se realiza cuando son preparados y configurados los equipos que se entregan al usuario. Las instalaciones de aplicaciones por demanda deben ser autorizadas por los dueños de proceso y realizadas por personal autorizado de la mesa de servicios.
- Adecuada gestión de telecomunicaciones y gestión de las UPS. 
- Trabajos de concienciación en el uso de los equipos.
- Control de la obsolescencia y modernización tecnológica.
- Desarrollo seguro de aplicaciones / Uso del antivirus.</t>
  </si>
  <si>
    <t xml:space="preserve">- Instructivo de preparación de un equipo de usuario. (IN-TI-14)
- Campañas de divulgación sobre el uso y cuidado de los recursos de TIC (OAC - STRT).
- Registros de control de inventario de equipos. </t>
  </si>
  <si>
    <t>R.TI.09</t>
  </si>
  <si>
    <t>1 Falta de instalación de actualizaciones o parches de seguridad para remediar debilidades conocidas de los programas de software.
2 Falta de protección contra virus y código malicioso.
3 Falta de información o conciencia respecto al uso de los recursos de tecnología asignados.</t>
  </si>
  <si>
    <t>- Indisponibilidad y/o retrasos de los servicios
- Pérdida de la Disponibilidad</t>
  </si>
  <si>
    <t>- Se revisa la adecuada instalación de "parches de seguridad" a través de las consolas de monitoreo de los elementos de tecnología y se hacen revisiones periódicas de dichas aplicaciones a través del procedimiento de revisión de la plataforma.
- Se dispone del software de antivirus institucional.
- Inducción a los colaboradores que ingresan al Instituto, para hacer uso de los recursos de tecnología que les son asignados.
- Campañas de divulgación a través de carteleras virtuales, sobre el uso de los recursos de tecnología y sobre la protección de la información.</t>
  </si>
  <si>
    <t>- Procedimiento de revisión a la plataforma de tecnología de información (PR-TI-18).
- Instructivo de Uso de WSUS (IN-TI-17).
- Circular Interna 1 de 2016.
- Circular Interna 15 de 2016.
- Instructivo de uso adecuado de los recursos de TI (IN-TI-06).
- Instructivo de uso del antivirus  (En actualización).</t>
  </si>
  <si>
    <t>Apoyo a la gestión y Seguridad</t>
  </si>
  <si>
    <t>R.TI.10</t>
  </si>
  <si>
    <t>1 Daños a la información provocado por animales (insectos o roedores).
2 Susceptibilidad de daño en almacenamiento de medios.
3 Almacenamiento no protegido de datos.
4 Ubicación de archivos temporales en lugares con condiciones ambientales no apropiadas.
5 Almacenamiento no estructurado de datos y/o poca disponibilidad de datos respaldados.
6 Tablas de retención documental desactualizadas o no aplicadas.</t>
  </si>
  <si>
    <t>- La información física (impresa) que cumple el ciclo de vida según las tablas de retención es enviada a custodia externa que ofrece controles ambientales y contra deterioro.
- La información institucional centralizada en los servidores que se exporta en medios magnéticos extraíbles (cintas) es remitida al proveedor de custodia que ofrece controles ambientales y contra deterioro.
- Para documentos físicos, contrato de custodia con proveedor certificado.
- Para medios de almacenamiento lógico en área de preparación del DataCenter aislado y protegido de manipulación y medio ambiente controlado. Envío periódico a custodia externa certificada.
- Se cuenta con repositorios de almacenamiento centralizado que asignan cuotas a los procesos y áreas del Instituto, para que se consigne la información no estructurada (documentos de ofimática).</t>
  </si>
  <si>
    <t>- Contrato de custodia externa.
- Procedimiento de generación de copias de seguridad (PR-TI-11)
- Circular Interna 15 de 2016
- Instructivo de uso adecuado de las carpetas compartidas (en construcción)</t>
  </si>
  <si>
    <t>R.TI.11</t>
  </si>
  <si>
    <t>1 Intento sistemático de usar contraseñas de acceso por personal no autorizado o suplantación de usuarios.
2 Uso inapropiado de equipos de comunicaciones o de medios de procesamiento.
3 Falta de seguimiento a los dispositivos que conforman la seguridad del perímetro físico o lógico de la entidad.</t>
  </si>
  <si>
    <t>- Indisponibilidad y/o retrasos de los servicios
(Disponibilidad)</t>
  </si>
  <si>
    <t>- El acceso a la información y servicios institucionales debe hacerse mediante la autenticación de los usuarios en la red de datos en el Directorio Activo, en donde se cuenta con la política de gestión de contraseñas. Algunas aplicaciones y servicios adicionan certificados digitales o algoritmos de cifrado de la información en las transacciones que se realizan a través de redes públicas.
- Se han contemplado las condiciones de uso de los recursos de tecnología y se hace divulgación de dichas condiciones en conjunto con la OAC.
- Se ha formalizado y se está promoviendo el uso del procedimiento de gestión de incidentes de seguridad de la información.</t>
  </si>
  <si>
    <t>- Instructivo de Administración del Directorio Activo (IN-TI-07).
- Instructivo de protección de la información digital (IN-TI-08).
- Instructivo Uso adecuado de los recursos TI (IN-TI-06).
- Piezas de divulgación OAC.
- Procedimiento de gestión de incidentes de seguridad de la información (PR-TI-22)</t>
  </si>
  <si>
    <t>R.TI.12</t>
  </si>
  <si>
    <t>Explotación de debilidad conocida sobre los componentes tecnológicos y los sistemas de seguridad perimetral.</t>
  </si>
  <si>
    <t>1 Ausencia de mecanismos de monitoreo establecidos para las brechas en la seguridad.
2 Ataques de ingeniería social a los administradores de los sistemas de seguridad y de los componentes tecnológicos.
3 Errores en la aplicación y pruebas de liberación de actualizaciones de seguridad para aplicaciones.</t>
  </si>
  <si>
    <t>- Indisponibilidad y/o retrasos de los servicios
- Pérdida de la Disponibilidad
- Pérdida de la Integridad</t>
  </si>
  <si>
    <t>- Se revisa la adecuada instalación de "parches de seguridad" a través de las consolas de monitoreo de los elementos de tecnología y se hacen revisiones periódicas de dichas aplicaciones a través del procedimiento de revisión de la plataforma.
- Se mantiene control sobre los ambientes de trabajo separados (desarrollo, pruebas y producción).
- Como contramedidas para los ataques de ingeniería social, se evita la atención telefónica a los usuarios y se prefiere el registro de los casos en la herramienta de gestión de TI - Aranda.</t>
  </si>
  <si>
    <t>- Procedimiento de revisión a la plataforma de tecnología de información (PR-TI-18)
- Instructivo de Uso de WSUS  (IN-TI-17)
- Instructivo Solicitud de Soporte Técnico por Aranda USDK (IN-TI-02)</t>
  </si>
  <si>
    <t>R.TI.13</t>
  </si>
  <si>
    <t>1 Dificultad para encontrar fallas y/o problemas
2 Desconocimiento de los acuerdos de niveles de servicio y/o los protocolos de reporte de fallas.</t>
  </si>
  <si>
    <t>- Multas o sanciones para el Instituto
(Integridad)</t>
  </si>
  <si>
    <t>Para los servicios de tecnología se cuenta con documentación clara de los procedimientos que se requieren para atender los casos reportados y evaluar su debida gestión.</t>
  </si>
  <si>
    <t>- Procedimiento de Gestión de Servicios de TI (PR-TI-06)
- Procedimiento de Gestión de Incidentes de seguridad de la información (PR-TI-22)</t>
  </si>
  <si>
    <t>R.TI.14</t>
  </si>
  <si>
    <t>Lentitud en la respuesta de los servicios de red interna o externa.</t>
  </si>
  <si>
    <t>1 Descarga no controlada de archivos o aplicaciones.
2 Uso de herramientas no autorizadas para revisión de la red o de los equipos de cómputo.
3 Ausencia o desconocimiento de la política de uso de los servicios de red.</t>
  </si>
  <si>
    <t>- Indisponibilidad y/o retrasos de los servicios
- Multas o sanciones para el Instituto</t>
  </si>
  <si>
    <t>- El acceso a los servicios de consulta de información digital externa por medio de Internet está restringido por tipos de contenidos presentados y operado a través de los dispositivos de seguridad perimetral.
- Preventivamente se hace el seguimiento y monitoreo del tráfico de la red interna a través de Nagios.
- Adicionalmente se tiene el control de instalación de software que está restringido por el directorio activo y apoyado por la aplicación de antivirus.</t>
  </si>
  <si>
    <t>- Instructivo de Administración del Directorio Activo (IN-TI-07).
- Documento Definición de Perfiles de navegación para Internet. (En construcción).
- Instructivo de uso del antivirus  (En construcción).
- Registros de tráfico de red en los dispositivos.</t>
  </si>
  <si>
    <t>R.TI.15</t>
  </si>
  <si>
    <t>Mal uso de los servicios de correo electrónico.</t>
  </si>
  <si>
    <t>1 No existencia de políticas sobre el uso del correo electrónico.
2 Frustración o inconformidad por parte de los usuarios.</t>
  </si>
  <si>
    <t>- Indisponibilidad y/o retrasos de los servicios
- (Disponibilidad)</t>
  </si>
  <si>
    <t>- El servicio de correo electrónico es prestado por un tercero, se realizaron sesiones de capacitación respecto al uso del servicio.
- Divulgación y toma de conciencia sobre conceptos de uso adecuado de los recursos de TI, incluyendo el correo electrónico.
- Aplicación de los conceptos y actividades que el proceso de talento humano realiza para mantener el clima laboral, atender las inquietudes de los colaboradores (de planta o contratistas).</t>
  </si>
  <si>
    <t>- Instructivo Uso del servicio de correo institucional (IN-TI-12).
- Procedimiento Bienestar Social y Desarrollo (PR-TH-118).
- Instructivo Acuerdo Ético Gente IDU (CA-TH-02).</t>
  </si>
  <si>
    <t>R.TI.16</t>
  </si>
  <si>
    <t>Manipulación de equipo de cómputo de usuario por familiar o tercero.</t>
  </si>
  <si>
    <t>1 No se cuenta con una política formal sobre la utilización de computadores portátiles.
2 No se han formalizado o no se aplican las condiciones para atender visitas en las oficinas.
3 Dificultad para hacer verificaciones y/o validaciones.
4 No se tiene control de los activos que se encuentran fuera de las instalaciones.</t>
  </si>
  <si>
    <t>- En acciones coordinadas con la OAC, se trabaja en la divulgación y toma de conciencia sobre conceptos de uso adecuado de los recursos de TI.
- Para protección de los recursos tecnológicos físicos, se dispone de pólizas de seguros que pretenden reponer el recurso perdido.
- Para la protección de la información contenida en los equipos se dispone del procedimiento de generación de copias y del instructivo de uso adecuado de los dispositivos de almacenamiento.
- La configuración de los equipos de usuario, queda restringida a perfiles de USUARIO, no se habilitan perfiles de ADMINISTRADOR LOCAL.
- Condiciones de validación aplicables a los "tele-trabajadores" en cuanto al manejo de los recursos asignados.</t>
  </si>
  <si>
    <t>- Instructivo de Uso adecuado de los recursos de TI (IN-TI-06).
- Instructivo de uso adecuado de los dispositivos de almacenamiento (IN-TI-05).
- Procedimiento de generación de copias de seguridad (PR-TI-11).
- Instructivo de preparación de un equipo de usuario. (IN-TI-14).
- Libro blanco de Teletrabajo IDU (GU-TH-01).</t>
  </si>
  <si>
    <t>R.TI.17</t>
  </si>
  <si>
    <t>Afectación a la seguridad de la información durante un evento crítico.</t>
  </si>
  <si>
    <t>1 Acceso no autorizado al edificio o a las áreas críticas.
2 No contar con el plan de continuidad del negocio.
3 Falla técnica de los elementos dispuestos para proteger la información.
4 Por temblor, vendaval, o fenómeno meteorológico.
5 Por inundación interna o externa.</t>
  </si>
  <si>
    <t>- Violaciones a la seguridad.
- Pérdida de equipos.
- Robo de información, equipos y/o dispositivos.
(Integridad + Confidencialidad)</t>
  </si>
  <si>
    <t>- El acceso a las instalaciones de la STRT, al Centro de Cómputo Principal y a los centros de cableado, se encuentra restringido y controlado.
- Se han identificado los elementos y servicios críticos del proceso de GTIC.
- Se ha diseñado el Plan de continuidad de los servicios de TI.
- Se están actualizando los planes de contingencia e instructivos de recuperación.
- Diseño de Plan de Recuperación ante Desastres para los componentes de TI</t>
  </si>
  <si>
    <t>- Instructivo de ingreso al centro de cómputo y centro de cableado (IN-TI-04)
- Documento de Plan de Continuidad de Servicios de TI (en construcción)
- Documento Plan de Recuperación ante desastres (en revisión)</t>
  </si>
  <si>
    <t>R.TI.18</t>
  </si>
  <si>
    <t>No remover todos los datos y/o aplicaciones de software cuando se devuelven los equipos.</t>
  </si>
  <si>
    <t>1 Dificultad para hacer verificaciones y/o validaciones.
2 Ausencia de un protocolo de "limpieza o sanitización" de equipos y medios de almacenamiento.
3 Falta de conciencia de los usuarios respecto al uso de los recursos compartidos.</t>
  </si>
  <si>
    <t>- Fuga de información y/o uso indebido de datos institucionales (Confidencialidad)</t>
  </si>
  <si>
    <t>- Capacitación y sensibilización al personal de la mesa de servicios sobre el borrado seguro.
- Capacitación y sensibilización a toda la gente IDU sobre el uso de las carpetas compartidas.</t>
  </si>
  <si>
    <t>- Instructivo Borrado Seguro y Formateo Final de Equipos (IN-TI-15)
- Campañas de sensibilización con OAC.</t>
  </si>
  <si>
    <t>R.TI.19</t>
  </si>
  <si>
    <t>Daño a los archivos digitales.</t>
  </si>
  <si>
    <t>1 Falta de instalación de actualizaciones o parches de seguridad para remediar debilidades conocidas de los programas de software.
2 Inserción de código malicioso en la red o en los equipos de usuario. Instalación y propagación de malware (virus informáticos).</t>
  </si>
  <si>
    <t>- Indisponibilidad y/o retrasos de los servicios.
(Disponibilidad)</t>
  </si>
  <si>
    <t>- Aplicación constante del procedimiento de gestión de cambios, para las actividades críticas del proceso GTIC. 
- Actualización periódica y controlada de parches de seguridad a través del servicio WSUS.
- Control preventivo de malware a través del software de antivirus corporativo.</t>
  </si>
  <si>
    <t>- Procedimiento de Gestión Cambios (PR-TI-06)
- Instructivo uso del servicio de Windows Update Server (IN-TI-17)
- Instructivo uso del antivirus (en actualización).</t>
  </si>
  <si>
    <t>R.TI.20</t>
  </si>
  <si>
    <t>Pérdida o interrupción del servicio de aire acondicionado en el datacenter.</t>
  </si>
  <si>
    <t>1 Por fallas en los servicios de suministro de energía eléctrica.
2 Por fallas en la operación de los componentes de la solución de aire acondicionado.
3 Por temblor, vendaval, o fenómeno meteorológico.
4 Por inundación interna o externa.
5. Conato de incendio</t>
  </si>
  <si>
    <t>- Afectación en la prestación de los servicios a los usuarios internos y a la ciudadanía.
(Disponibilidad)</t>
  </si>
  <si>
    <t>- Seguimiento a la gestión de los servicios de suministro contratados a través de la revisión de los informes mensuales entregados por los proveedores antes de autorizar los pagos de facturación.
- Acuerdos de trabajo con el proceso de gestión de recursos físicos.</t>
  </si>
  <si>
    <t>- Gestión de compras de productos y o servicios de tecnología de información (PRTI21)
- Memorando Orfeo (20155260339143)</t>
  </si>
  <si>
    <t xml:space="preserve">Se incluyeron los riesgos R.TI.17,  R.TI.18, R.TI.19,  R.TI.20 como consecuencia de la revisión conjunta con la OAP respecto a los Riesgos de Seguridad de la Información.
De la revisión conjunta, se mejoró la redacción de descripción de algunos riesgos y se mejoró la descripción de los controles.
No se ha eliminado ningún riesgo.
</t>
  </si>
  <si>
    <t>YOHANA PINEDA AFANADOR</t>
  </si>
  <si>
    <t>Subdirectora Técnica</t>
  </si>
  <si>
    <t>SUBDIRECCIÓN TÉCNICA DE RECURSOS HUMANOS (STRH)</t>
  </si>
  <si>
    <t>REPORTE Y/O CARGUE NO OPORTUNO DE LAS NOVEDADES DE NÓMINA</t>
  </si>
  <si>
    <t xml:space="preserve">
DEMANDAS CONTRA LA ENTIDAD.
INVESTIGACIONES  DISCIPLINARIAS
SANCIONES AL IDU
REPROCESOS
NO CUBRIMIENTO DE LA SEGURIDAD SOCIAL AL SERVIDOR.</t>
  </si>
  <si>
    <t>1. Verificación de las afiliaciones actuales a través del reporte de novedades de seguridad social del aplicativo RUAF.
2. Al momento de la posesión del servidor, se diligencia el formato de Información Base al Ingreso de Personal, así como, la revisión y validación de los documentos de afiliación de seguridad social aportados por el servidor y convalidadas con las entidades respectivas.
3. Comunicación y vinculación de las entidades de seguridad social a través de los mecanismos establecidos por éstas, para lo cual se cuenta con una  base de datos de los asesores por entidad.</t>
  </si>
  <si>
    <t xml:space="preserve"> No reporte oportuno a STRH de las incapacidades o novedades de ausentismo por parte de los servidores o jefes de áreas.</t>
  </si>
  <si>
    <t xml:space="preserve">4. Recibo y revisión de las incapacidades radicadas por el servidor a través de la plataforma ORFEO.
5. Recibo y revisión del formato de permisos y licencias debidamente diligenciado y aprobado. 
6. Recibo y revisión de los actos administrativos de aprobación de los permisos y licencias según corresponda. </t>
  </si>
  <si>
    <t>7. Divulgación de la programación de pagos de nómina a comienzo de la vigencia a las partes interesadas (Interna y externa).
8. Solicitud a los jefes de área de la programación anual de vacaciones.
9. Aplicación de la Circular de programación de pagos de nómina.
10. Aplicación de la Lista de Chequeo de Nómina, con el fin de garantizar la inclusión de todos los factores requeridos para la liquidación de la nómina.</t>
  </si>
  <si>
    <t>11. Generación de prenómina y verificación de la misma para constatar liquidación contra soportes y cuando haya lugar, realizar los ajustes necesarios.</t>
  </si>
  <si>
    <t xml:space="preserve">Se encuentre erróneamente parametrizado el sistema Kactus
</t>
  </si>
  <si>
    <t xml:space="preserve">1. Por medio del Sistema Kactus se descarga la nómina acumulada (mensual y/o anual) la cual es verificada contra las novedades físicas y archivos en Excel, para identificar diferencias y realizar los ajustes pertinentes.
2. Se extracta la información del Sistema Kactus de forma manual, la  cual es procesada y se genera reporte en el formato solicitado por la STPC quienes verifican dicha información.
3. La información es generada del sistema Kactus e ingresada a los archivos requeridos por la STPC.
4. Alertas y seguimientos por parte de la STPC.
</t>
  </si>
  <si>
    <t>Falta de provisión de los cargos previstos para el grupo de nómina</t>
  </si>
  <si>
    <t xml:space="preserve">QUE LA DEFENSA DE LOS INTERESES JUDICIALES DE NATURALEZA LABORAL NO SEA CONTUNDENTE </t>
  </si>
  <si>
    <t xml:space="preserve">PERDIDA ECONÓMICA POR DEMANDAS
CONDENAS AL IDU
ACCIÓN DE REPETICIÓN
</t>
  </si>
  <si>
    <t>1. El control es ejercido por los profesionales encargados y se cuenta con la base de datos del SIPROJWEB que es manejada por la DTGJ.
2. En la actualización del Manual de Funciones, se incluyó en el cargo Profesional Especializado 222-05, la función de apoyar la defensa laboral.
3. Se contrató a un profesional en derecho para apoyar la labor de defensa de los interesés judiciales de la entidad</t>
  </si>
  <si>
    <t>Pérdida de información en la custodia, traslado y uso de las Historias Laborales y/o la información sobre el estado del proceso.</t>
  </si>
  <si>
    <t>4. Se cuenta con la base de datos Orfeo.
5. Se gestiona la creación de permisos especiales a los abogados de la STRH que lleven casos por demanda laboral, para la consulta de los expedientes laborales.
6. Se solicita formalmente mediante correo electrónico las Historias Laborales de las personas que se encuentran inactivas.</t>
  </si>
  <si>
    <t>Que el nivel directivo no aplique en debida forma las políticas de prevención del daño antijurídico que se trazan a nivel institucional y distrital.</t>
  </si>
  <si>
    <t>7. Se cuenta con un servidor de amplia experiencia en la STRH y un contratista de apoyo, quienes se encargan de brindar acompañamiento en los procesos.
8. Los casos son llevados al Comité de Conciliación para su revisión.
9. Orientación o sensibilización al nivel directivo sobre prevención del daño antijurídico en materia laboral.
10. Acción de Repetición.</t>
  </si>
  <si>
    <t>3. Iniciar el proceso de estudio de mercados y elaboración de los estudios previos una vez se cuente con el PIC aprobado, de acuerdo con lo definido en la Guía para la Formulación del Plan Institucional de Capacitación.</t>
  </si>
  <si>
    <t>4. Definición y precisión en el momento de estructurar las obligaciones y requerimientos del contrato dentro de los estudios de mercado, estudios previos y pliegos de condiciones. 
5. Durante la ejecución del contrato se reciben las observaciones de los servidores respecto a la calidad del servicio contratado, se analizan las mismas y se toman las acciones que correspondan con el contratista.
6. Al finalizar el evento de capacitación se aplica la evaluación de satisfacción.</t>
  </si>
  <si>
    <t>7. Programación de actividades de capacitación de acuerdo con disponibilidad del auditorio Calle 22.</t>
  </si>
  <si>
    <t>SISTEMA KACTUS CAJERO  DESACTUALIZADO</t>
  </si>
  <si>
    <t>Que los servidores no carguen en el sistema Kactus Cajero y/o no entreguen la documentación en radicación</t>
  </si>
  <si>
    <t>INCUMPLIMIENTO EN LOS PROCEDIMIENTOS ESTABLECIDOS PARA LA ACTUALIZACIÓN DEL MODULO KACTUS CAJERO</t>
  </si>
  <si>
    <t>1. Hoja de vida para el nombramiento y revisión de documentos radicados frente al sistema Kactus.
2. Radicación y actualizaciones a la historia laboral. 
3. Hoja de vida para revisión de requisitos en la parte contractual.</t>
  </si>
  <si>
    <t>1. Cuando se presta una historia laboral, se le pide al servidor de la STRH que firme la tarjeta de préstamos como evidencia del recibo para saber en poder de quien se encuentra la carpeta.
2. Después de hacer la devolución se hace control de documentos.
3. Solo se reciben documentos de actualización de carpeta de Historia Laboral que sean radicados en ORFEO por control de fechas de entrega.
4. Se organizan de acuerdo a la TRD de la Serie hojas de vida, de acuerdo con la normatividad vigente.
5. Directriz por parte del Subdirector Técnico de Recursos de entregar la documentación generada máximo cada 15 días.</t>
  </si>
  <si>
    <t>Que las Historias Laborales estén incompletas</t>
  </si>
  <si>
    <t>1. Los servidores comunican a la persona encargada de las Historias Laborales de los documentos faltantes.
2. Se encuentra en proceso de alistamiento para digitalización de las historias laborales activas. 
3. Aplicación del procedimiento Creación y Gestión Documental de Historias Laborales</t>
  </si>
  <si>
    <t>4. Se envía una comunicación al área involucrada y se gestiona de manera verbal el tema con el fin de dar celeridad.</t>
  </si>
  <si>
    <t>5. Asignación de correspondencia por parte del Subdirector(a) Técnico(a) de Recursos Humanos, teniendo presente el conocimiento y rol de los integrantes del área para dar respuesta pertinente, oportuna y veraz.</t>
  </si>
  <si>
    <t>ALEJANDRA MUÑOZ CALDERÓN</t>
  </si>
  <si>
    <t>SUBDIRECTORA TÉCNICA ( E )</t>
  </si>
  <si>
    <r>
      <t xml:space="preserve">1. Identificación y definición de los perfiles y número de personas requeridas y registradas en el proyecto de </t>
    </r>
    <r>
      <rPr>
        <sz val="8"/>
        <rFont val="Arial"/>
        <family val="2"/>
      </rPr>
      <t>presupuesto.
2. Se realiza en forma permanente entrenamiento al personal asignado al proceso.</t>
    </r>
  </si>
  <si>
    <t>Desconocimiento de procesos técnicos en Gestion Documental</t>
  </si>
  <si>
    <t>R.DO.02</t>
  </si>
  <si>
    <t>Se verifica el control de los préstamos de documentos y la devolución de los mismos.</t>
  </si>
  <si>
    <t>Procesamiento técnico inadecuado</t>
  </si>
  <si>
    <r>
      <t xml:space="preserve">Se cuenta con planillas </t>
    </r>
    <r>
      <rPr>
        <sz val="8"/>
        <rFont val="Arial"/>
        <family val="2"/>
      </rPr>
      <t>que permiten el control de documentos</t>
    </r>
  </si>
  <si>
    <t>Se realiza control de devolución de documentos para retiro o traslado entre dependencias de personal con formato de paz y salvo y para el ingreso se realiza capacitación sobre importancia de la documentación.</t>
  </si>
  <si>
    <t>FOTH22 PAZ YSALVO</t>
  </si>
  <si>
    <t>Áreas inadecuadas y falta de presupuesto para contar con infraestructura óptima que permita la conservación y preservación de la información así como la ubicación del recurso humano.</t>
  </si>
  <si>
    <t>1. Se identifican y presentan las necesidades de infraestructura y se incluyen en el Anteproyecto de Presupuesto. La decisión de realizar las adecuaciones depende de la alta gerencia y de la disponibilidad de recursos.
2. Se cuenta  aproximadamente con un 70% del material bibliográfico y un 30% de documentos de archivos, digitalizados para el servicio de consulta.</t>
  </si>
  <si>
    <t>1. Seguimiento a la aplicación del manual de Backup, el cual corresponde al proceso de gestion de TIC</t>
  </si>
  <si>
    <r>
      <t>El Manual de Interventoría y Supervisión de Contratos, establece la transferencia de productos generados con ocasión del cumplimiento del contrato</t>
    </r>
    <r>
      <rPr>
        <b/>
        <sz val="8"/>
        <rFont val="Arial"/>
        <family val="2"/>
      </rPr>
      <t xml:space="preserve">, </t>
    </r>
    <r>
      <rPr>
        <sz val="8"/>
        <rFont val="Arial"/>
        <family val="2"/>
      </rPr>
      <t>estos deben ser entregados al Centro de Documentación y al Archivo del IDU.</t>
    </r>
  </si>
  <si>
    <t>No contar con el presupuesto requerido para la implementación del Sistema de Gestión Documental.</t>
  </si>
  <si>
    <t>Se analizan necesidades y se solicita el presupuesto anual  (la asignacion de estos recursos no está bajo control directo del proceso).</t>
  </si>
  <si>
    <t>Posibles fallas del sistema.</t>
  </si>
  <si>
    <t>Se cuenta con  backup de la información y mecanismos manuales para atencion a usuarios.</t>
  </si>
  <si>
    <t>Radicacion manual o registro.</t>
  </si>
  <si>
    <t>R.DO.04</t>
  </si>
  <si>
    <t>Que el Centro de Documentación no cuente con la versión final de los documentos o que el existente se encuentre desactualizado</t>
  </si>
  <si>
    <t>Los supervisores de contratos al liquidar no transfieren al Centro de Documentación los informes, ni los planos finales definitivos.</t>
  </si>
  <si>
    <t>1. Aplicación del Manual de Interventoría y de Supervision  de Contrato, en donde se establece la tranferencia de productos documentales finales al Centro de Documentación o al área a archivo.</t>
  </si>
  <si>
    <t>Falta de presupuesto para actualizar colecciones de información de apoyo a la gestión.</t>
  </si>
  <si>
    <t>Se presenta solicitud para ser incluido en el anteproyecto de presupuesto para la siguiente vigencia. (la asignacion de estos recursos no está bajo control directo del proceso).</t>
  </si>
  <si>
    <t>SUBDIRECTOR GENERAL 
DE GESTION CORPORATIVA</t>
  </si>
  <si>
    <t xml:space="preserve">ALBA CLEMENCIA ROJAS ARIAS </t>
  </si>
  <si>
    <t>DIRECTORA TÉCNICA 
ADMINISTRATIVA Y FINANCIERA</t>
  </si>
  <si>
    <t>SUBDIRECTORA TÉCNICA  
DE RECURSOS FISICOS</t>
  </si>
  <si>
    <t>SGGC - DTAF - STPC - STTR</t>
  </si>
  <si>
    <t>R.GF.1</t>
  </si>
  <si>
    <t xml:space="preserve">1. Socialización a los servidores públicos del proceso (STTR) cuando se presentan cambios en los procedimientos. </t>
  </si>
  <si>
    <t>1. Actas de reuniones
2. Presentaciones
3. PRGAFO054 Conciliación Bancaria 4. Memorandos
5. Sistema VALORICEMOS
6. Correo electrónico
7. Oficios para los Bancos - ORFEO 
8. Plataforma Aranda, Help Desck</t>
  </si>
  <si>
    <t xml:space="preserve">2. Verificación de la información en el sistema y físicamente.
3. Solicitud a la STRT del ajuste del valor pagado por el contribuyente en el sistema Valoricemos cuando el pago se ha realizado y la factura presenta errores. </t>
  </si>
  <si>
    <t>4. Aplicación del procedimiento de conciliación bancaria de la información con los reportes de los bancos.</t>
  </si>
  <si>
    <t>5. Conciliaciones bancarias, cláusulas del convenio, exigencia de abono inmediato del dinero y verificación de los pagos en las cintas de recaudo.</t>
  </si>
  <si>
    <t xml:space="preserve">6. Conciliaciones bancarias, cuadre diario de caja y verificación de registros por parte de los servidores públicos del proceso Gestión Financiera (STTR) </t>
  </si>
  <si>
    <t>7. Solicitud al proceso de Tecnologías de Información y Comunicaciones (STRT) para reportar incidencia.</t>
  </si>
  <si>
    <t>R.GF.2</t>
  </si>
  <si>
    <t>1. Realización de pruebas para el recaudo y disponibilidad de las plataformas dispuestas por los bancos. (IDU-Banco)
2. Aplicación de cláusulas de cumplimiento de los convenios con bancos y supervisión permanente de los mismos.</t>
  </si>
  <si>
    <t>1. Documento de Certificación de pruebas exitosas (STRT)
2. Convenios de Recaudo
3. Convenios
4. Sistema VALORICEMOS 
5. Memorandos
6. Correos electrónicos</t>
  </si>
  <si>
    <t xml:space="preserve">3. Información de la facturación de valorización mensual, actualizada y disponible para la consulta en línea de los bancos. 
4. Envío oportuno de los archivos planos con la facturación  a los bancos que lo requieran. </t>
  </si>
  <si>
    <t>5. Reporte al proceso de  Tecnologías de Información y Comunicaciones (STRT) ya sea vía correo electrónico a Help desk o registrar la incidencia en la plataforma dispuesta para ello en caso de problemas de conectividad. (ARANDA)</t>
  </si>
  <si>
    <t>R.GF.3</t>
  </si>
  <si>
    <t xml:space="preserve">1. Aplicación del Procedimiento PR-GAF-053 en el cual se establece que al no recibir información del PAC se toma la recibida del mes anterior para garantizar los recursos.
2. Generación de Informes de ejecución de PAC mensual. 
3. Comunicaciones a las áreas informando sobre la programación y ejecución del PAC. </t>
  </si>
  <si>
    <t>1. PR-GAF-053
2. Informes
3. Memorandos - ORFEO
4. Listas de Asistencia
5. Procedimiento PR-GAF-053
6. Manual de Usuario STONE. 
9. Reporte SISPAC Reporte STONE</t>
  </si>
  <si>
    <t xml:space="preserve">4. Capacitación permanente y personalizada por parte de la STTR a usuarios de otras áreas, sobre la aplicación del procedimiento PR-GAF-053 y del uso del módulo PAC del sistema STONE. </t>
  </si>
  <si>
    <t xml:space="preserve">5. Solicitud a través de ORFEO al área ejecutora, sobre la definición de la disponibilidad de los recursos para cumplir con el compromiso no programado.
6. Validación en SISPAC de la existencia de recursos disponibles de otros rubros programados para solventar lo no programado por las áreas. 
7. Informes de ejecución de PAC mensual. 
8. Actualización del modulo PAC del sistema STONE para asegurar la inclusión de la información de programación de pagos. </t>
  </si>
  <si>
    <t>9. Recepción y atención de incidencias funcionales, reportadas por las áreas. En caso que la incidencia sea técnica, se remite al usuario al proceso de Tecnologías de Información y Comunicaciones (STRT).
10. Utilización de formatos en Excel para luego generar migración de datos y actualizar el módulo PAC del sistema STONE.</t>
  </si>
  <si>
    <t>R.GF.4</t>
  </si>
  <si>
    <t>Oportunidad en los traslados según los tiempos establecidos en los convenios bancarios y los compromisos adquiridos.</t>
  </si>
  <si>
    <t>1) Detrimento económico
2) Hallazgos e investigaciones de entes de control (Disciplinarias, fiscales)
3) Pérdidas de recursos dinerarios para el IDU</t>
  </si>
  <si>
    <t>1. Socialización interna de procedimientos, capacitaciones, actualizaciones.
2. Verificación de la reciprocidad y control de fechas de vencimientos de redención de títulos, pago WEB deceval y depositante directo Itau (CDT).
3. Aplicación del procedimiento Traslados entre cuentas Bancarias</t>
  </si>
  <si>
    <t>1. Procedimiento PRGAF079 Traslados  entre cuentas bancarias</t>
  </si>
  <si>
    <t>Errores en los registros de información financiera - STONE
Errores en los registros del cuadro de recaudo diario</t>
  </si>
  <si>
    <t>4. Conciliaciones bancarias, movimientos bancarios diarios y de saldos para identificar los errores.  
5. Reporte diario de reintegros por fuentes -STONE 
6. Conciliación de inversiones a corto plazo con la Subdirección Técnica de Presupuesto y Contabilidad</t>
  </si>
  <si>
    <t>2. PR-GAF-054 Conciliación Bancaria y 
3. Procedimientos PR-GF-04 Administración de Inversiones de Tesorería
4. FOGAF005 Conciliación Bancaria
5. FOGF01 Conciliación mensual de recaudo</t>
  </si>
  <si>
    <t>7. Solicitud de apoyo a la mesa de ayuda de los bancos por parte de los servidores públicos del proceso.</t>
  </si>
  <si>
    <t>6. Oficios
7. Correos electrónicos</t>
  </si>
  <si>
    <t>Cambios del administrador del portal bancario</t>
  </si>
  <si>
    <t>8. Ordenar traslados manualmente a través de oficios que contengan las condiciones de manejo de cuenta a los bancos.</t>
  </si>
  <si>
    <t>R.GF.5</t>
  </si>
  <si>
    <t>1) Hallazgos e investigaciones de entes de control
2) Procesos disciplinarios, fiscales
      3) Pérdidas de recursos dinerarios para el IDU</t>
  </si>
  <si>
    <t>1. Aplicación de la Política establecida por la Secretaría Distrital de Hacienda - SHD. 
2. Consulta continua en la web de la SHD para determinar el ranking de los bancos. 
3. Realización del Comité de Seguimiento y Control Financiero.
4. Aplicación del protocolo de seguridad establecido mediante  Resolución SDH-314 de sep-30 de 2009 " Por el cual se adopta el Protocolo de Seguridad para las Tesorerías de las Entidades Descentralizadas que conforman el Presupuesto Anual del Distrito Capital".
5. Aplicación del procedimiento PR-GF-04 Administración de Inversiones de Tesorería.</t>
  </si>
  <si>
    <t>1. Directiva 001 de 2013
2. Resolución 6315 de 2015 "Por la cual se modifica y actualiza el sistema de Coordinación Interna del IDU" y  se deroga la Resolución 22477 de 2014 y sus modificaciones"  
3. PR-GF-04 Administración de Inversiones
4. Protocolo de seguridad de la SHD.
5. Actas de comité.</t>
  </si>
  <si>
    <t>6. Validación de conexión segura de páginas de los portales de las entidades bancarias y presentación previa por parte de los gerentes de cuenta de los funcionarios encargados del manejo de las cuentas bancarias. 
7. Para inversiones, de acuerdo con las políticas de la Secretaria de Hacienda Distrital, se solicita la actualización de la información para la gestión de las inversiones (información del trader, gerente de cuenta, responsables de la Mesa de operaciones, calificación de los bancos, información básica del contacto y firmas autorizadas). 
8. Grabación de llamadas para operaciones de la STTR.
9. Aplicación de las políticas emitidas por la Secretaría de Hacienda Distrital, así como del protocolo de seguridad.
10. Aplicación del procedimiento PRGF04 Administración de inversiones de Tesorería.</t>
  </si>
  <si>
    <t>6. Contrato de Recaudo
7. Solicitud y apertura de producto.
8. FOGAF-122 Inventario de Inversiones Financieras
9. PRGF04 Administración de inversiones de Tesorería
10. Actas de inversiones</t>
  </si>
  <si>
    <t>R.GF.6</t>
  </si>
  <si>
    <t>1) Reprocesos 
2) Incumplimiento del tiempo establecido para el pago
3) Pérdida de recursos dinerarios para el IDU
4) Investigaciones disciplinarias, fiscales, penales.</t>
  </si>
  <si>
    <t>1. Socialización y publicación de la Guía de Pago a Terceros, procedimientos y personal capacitado (funcionarios Subdirector Técnico de Tesorería y Recaudo, profesionales universitarios y especializados )
2. Validaciones del sistema que cruza la información.
3. Exigencia del sistema para realizar el pago en tres pasos: alimentar el sistema, aprobar el pago y firmar el pago, los cuales son realizados por personas diferentes.
4. Validación por parte de los sistemas OPGET de la SHD y STONE del IDU. (Creación de la cuenta y número de  identificación).
5. Verificación de los soportes documentales para la modificación de los beneficiarios de pago a terceros.</t>
  </si>
  <si>
    <t>1. GU-GF-01 Guía pago a terceros.  
2. Procedimiento de PR-GAF-053 Gestión Financiera (pago a terceros)</t>
  </si>
  <si>
    <t>R.GF.7</t>
  </si>
  <si>
    <t>Inoportunidad en el pago de obligaciones financieras (a proveedores y/o contratista, impuestos, seguridad social, beneficiario de pago, etc.)</t>
  </si>
  <si>
    <t xml:space="preserve">1) Quejas y reclamos del beneficiario
2) Incumplimiento de indicadores de gestión
3) Pago de intereses de mora  
4) Pérdida de imagen institucional
5) Apertura de procesos disciplinarios </t>
  </si>
  <si>
    <t>1. Socialización del calendario de reprogramaciones y envío  las áreas ejecutoras.
2. Envío de email de alerta a las áreas ejecutoras recordando las fechas de entrega de la información.
3. Cumplir con las fechas establecidas en la circular enviada por la Secretaría Distrital de Hacienda - SHD, para solicitar los recursos.</t>
  </si>
  <si>
    <t>4. Exigencia de los documentos: certificación bancaria y formato transferencia electrónica y cuenta bancaria debe estar relacionada en la factura y la orden de pago firmada por el ordenador del gasto. (Documentado en el procedimiento y guía de pago a terceros)
5. Los bancos validan que el No de Nit se encuentre relacionado con la cuenta bancaria del beneficiario. Esta información es validada por la STTR .
6. Validación por parte de los sistemas OPGET de la SHD y STONE del IDU. (Creación de la cuenta y número de  identificación). * Este control aplica también para la causa No. 6.</t>
  </si>
  <si>
    <t>7. Verificación de saldos bancarios en los libros (STONE) y en los extractos bancarios, previo al giro.
8. Verificación del saldo en las cuentas por parte del sistema OPGET.</t>
  </si>
  <si>
    <t>9. Solicitud de soporte a la mesa de ayuda de los bancos, al igual que el soporte técnico a la mesa de ayuda del IDU.</t>
  </si>
  <si>
    <t>10. Cumplimiento del cronograma establecido por la SHD, para que la colocación de recursos sea efectiva.</t>
  </si>
  <si>
    <t>11. Exigencia del sistema para realizar el pago en tres pasos: alimentar el sistema, aprobar el pago y firmar el pago, los cuales son realizados por personas diferentes.</t>
  </si>
  <si>
    <t>12. Soporte técnico del área de sistemas de manera oportuna, alta disponibilidad del canal de Internet .</t>
  </si>
  <si>
    <t>R.GF.8</t>
  </si>
  <si>
    <t>1) Investigaciones fiscales, penales, disciplinarias etc.
2) Detrimento patrimonial                                                                                                                                                                                                    3) Pérdida de imagen institucional</t>
  </si>
  <si>
    <t>1. Socialización a todos los funcionarios que intervienen en el proceso del protocolo de seguridad del área, se cuenta con  una caja de seguridad en donde se custodian los títulos de valor y documentos (funcionarios  subdirector técnico de Tesorería y Recaudo, técnicos, profesionales universitarios y especializados- Documentado en el protocolo de seguridad) * Este control aplica también para la causa No. 2.</t>
  </si>
  <si>
    <t>2. Auditorías internas y externas permanentes (OCI y entes de control).
3. Los instrumentos de seguridad son activados previa verificación con el administrador de la seguridad bancaria (funcionarios  subdirector técnico de Tesorería y Recaudo, técnicos, profesionales universitarios y especializados - Documentado en el protocolo de seguridad)
4. Informar al banco de la falla de los dispositivos "Tokens" (llamada, correo electrónico, oficio)</t>
  </si>
  <si>
    <t>Protocolo de seguridad
Listado de asistencia
Informes de auditoría
Memorando
Correo electrónico
Bitácora de ajustes, actualizaciones o atención de solicitudes por incidencias con portales bancarios.</t>
  </si>
  <si>
    <t>5. Asignación de llaves de seguridad de acceso a personal autorizado al área del home banking. (funcionarios  subdirector técnico de Tesorería y Recaudo, técnicos, profesionales universitarios y especializados - Documentado en el protocolo de seguridad)
6. Asignación de clave de la caja de seguridad a personal autorizado.
7. Asignación de llaves de acceso a las cajillas de la caja fuerte a personal autorizado el cual es monitoreado por el responsable de administrar la caja de seguridad.
8. Aplicación del protocolo de seguridad establecido por la SHD.</t>
  </si>
  <si>
    <t>Protocolo de seguridad
Circular 15 de 12 de Octubre de 2011</t>
  </si>
  <si>
    <t>Manipulación y/o fallas en la seguridad informática</t>
  </si>
  <si>
    <t xml:space="preserve">9. Control a través de dirección IP, firewall, tokens, diferentes perfiles en los usuarios que acceden en la banca electrónica.  (funcionarios  subdirector técnico de Tesorería y Recaudo, técnicos, profesionales universitarios y especializados)
10. Aplicación del protocolo de seguridad establecido por la SHD
11. Registro de acceso a servidores en bitácora </t>
  </si>
  <si>
    <t>R.GF.9</t>
  </si>
  <si>
    <t>1. Los servidores públicos del proceso verifican los diferentes soportes de documentos presupuestales y contables, en el momento que se detecten inconsistencias se informa para  verificación  y corrección a las áreas generadoras del tramite.
2. Se efectúa conciliación con las áreas generadoras de la información.
3. Se realiza capacitación, actualización y consulta  permanente a través de la páginas de la Contaduría General de la Nación, SHD y DIAN.</t>
  </si>
  <si>
    <t>Soportes de los documentos presupuestales y contables.
Memorandos - ORFEO
Formatos de conciliación.
ORFEO
Plataforma de correo electrónico
Lista de asistencia</t>
  </si>
  <si>
    <t>Reporte de información presupuestal con errores y/o de forma inoportuna</t>
  </si>
  <si>
    <t>1. La STPC periódicamente realiza consultas sobre la actualización de los formatos en las páginas web de los entes de control.
2. La STPC periódicamente realiza consultas sobre la actualización de las normas, asociadas al proceso. Se consulta periódicamente la  página web de la SHD, DIAN, entes de control, entre otras.
Nota: Se efectúan socializaciones al interior del área.
3. Verificación de datos por personas diferentes a quien diligencia los documentos, reportes, Vo Bo, verificaciones, aprobación etc. 
4. Envío de comunicación del calendario programación, ejecución y cierre presupuestal a las áreas del IDU.</t>
  </si>
  <si>
    <t xml:space="preserve"> Páginas web entes de control
Página web de la SHD, DIAN, entes de control Oficios - ORFEO
Oficios, Memorandos
Procedimientos PR-GF-01.Circular</t>
  </si>
  <si>
    <t>1. Los sistemas de información del proceso son parametrizados y revisados permanentemente; así como los análisis y revisiones necesarios por parte del equipo de trabajo del área, se realiza consulta permanente a los Planes de Cuentas.
2. Se realiza actualización y consulta permanente a través de la páginas de la Contaduría General de la Nación, SHD y DIAN.
3. Revisión previa técnico-contable y documental de la información a registrar en los sistemas de información del proceso, por parte de los servidores públicos de la STPC.</t>
  </si>
  <si>
    <t>1. Correo electrónico
2.  Plan de Cuentas
3. Oficios y correos enviados.
4. Lista de asistencia.
5. Procedimientos PR-GAF-053 y PR-GF-03</t>
  </si>
  <si>
    <t xml:space="preserve">
El riesgo «Que la información presupuestal no sea veraz y oportuna», se elimina y se fusiona con el riesgo 10 debido a que guardan relación directa.</t>
  </si>
  <si>
    <t>Guiovanni Cubides Moreno</t>
  </si>
  <si>
    <t>Vladimiro Alberto Estrada Moncayo</t>
  </si>
  <si>
    <t>GESTION INTEGRAL DE PROYECTOS</t>
  </si>
  <si>
    <t>SGDU - SGI - SGGC - SGJ - OTC - OAP</t>
  </si>
  <si>
    <t>Construir y/o actualizar los activos de documentación del proceso y el registro de proyectos</t>
  </si>
  <si>
    <t>No registrar información de manera oportuna y/o registrar información inexacta o incompleta del desempeño de los proyectos en el Sistema de Gestión Integral de Proyectos ZIPA</t>
  </si>
  <si>
    <t>No recibir y/o recibir información errónea por parte de la Interventoría, lo cual no permite reportar información de avance</t>
  </si>
  <si>
    <t xml:space="preserve">
1. No conocer el estado real de los proyectos
2. No generar en forma oportuna acciones de mejora para promover el cumplimiento de los proyectos
3. No identificar en forma oportuna lecciones aprendidas
4. Remitir información inexacta como parte de las respuestas a grupos de interés y/o entes de control que solicitan información de los proyectos
5. No contar con información actualizada para la toma oportuna de decisiones</t>
  </si>
  <si>
    <t>1. Establecimiento de obligaciones contractuales claras para las Interventorías
2. Implementación de un mecanismo de alertas electrónicas del Sistema de Gestión Integral de Proyectos ZIPA, que informa al responsable de reportar el avance del proyecto y al jefe inmediato cuando no se ha producido el reporte oportuno
3. Solicitud de ajuste de los reportes de desempeño a través del correo electrónico institucional</t>
  </si>
  <si>
    <t>1. Contrato y anexos
2. Correos electrónicos del Sistema de Gestión Integral de Proyectos ZIPA
3. Plataforma Google correo institucional</t>
  </si>
  <si>
    <t>Error humano del personal de las áreas ejecutoras durante el ingreso de la información reportada por la Interventoría al Sistema de Gestión Integral de Proyectos ZIPA</t>
  </si>
  <si>
    <t>1. Segundas verificaciones de la información que se ingresa al sistema por parte del personal asignado para el filtro a nivel de Subdirecciones y/o Direcciones Técnicas
2. Realización de visitas periódicas a terreno en las etapas de construcción con el fin de corroborar la consistencia de la información reportada</t>
  </si>
  <si>
    <t>1. Logs y registros del Sistema de Gestión Integral de Proyectos ZIPA
2. Actas de visita o registro en la bitácora
3. Registro fotográfico cuando haya lugar</t>
  </si>
  <si>
    <t>Conocimiento insuficiente de la metodología de gestión de proyectos corporativa por parte del personal asignado en las áreas para consolidar los reportes</t>
  </si>
  <si>
    <t>1. Aplicación de la Guía para Seguimiento de los Proyectos de Infraestructura Vial y Espacio Público
2. Acompañamiento de la OAP a las áreas involucradas en las diferentes etapas del ciclo de vida de los proyectos
3. Reforzamiento de conocimientos al personal sobre los diferentes aspectos de la metodología de gestión de proyectos a través de iniciativas de capacitación</t>
  </si>
  <si>
    <t xml:space="preserve">1. GUSP01 Guía para Seguimiento de los Proyectos de Infraestructura Vial y Espacio Público
2. Actas de reunión
3. Listas de asistencia </t>
  </si>
  <si>
    <t>Tener documentación del proceso no alineada con la realidad operativa del mismo</t>
  </si>
  <si>
    <t>Cambio de la plataforma estratégica de la entidad</t>
  </si>
  <si>
    <t>1. Demoras y/o reprocesos al interior de la entidad
2. Incumplimiento de los objetivos del proceso</t>
  </si>
  <si>
    <t>1. Formalización de Plan de Acción para implementación gradual de la metodología de gestión de proyectos al interior de la entidad
2. Acompañamiento de la OAP a las áreas involucradas en las diferentes etapas del ciclo de vida de los proyectos
3. Reforzamiento de conocimientos al personal sobre los diferentes aspectos de la metodología de gestión de proyectos a través de iniciativas de capacitación</t>
  </si>
  <si>
    <t xml:space="preserve">1. Plan de Acción
2. Actas de reunión
3. Listas de asistencia </t>
  </si>
  <si>
    <t>Reciente lanzamiento del Sistema de Gestión Integral de Proyectos ZIPA a nivel corporativo</t>
  </si>
  <si>
    <t>Necesidad de implementación gradual de la metodología de gestión de proyectos al interior de la entidad</t>
  </si>
  <si>
    <t>Matriz de Indicadores
Listas de Asistencia
Acta de reunión</t>
  </si>
  <si>
    <t>Listas de Asistencia
Acta de reunión</t>
  </si>
  <si>
    <t>Se eliminó el riesgo R.SP.03 No contar con la información necesaria para generar los indicadores requeridos para cada fase del proyecto, por cuanto la reorganización del manejo del tema social para los proyectos y específicamente la centralización de dicha responsabilidad en la OTC, hace que ya no exista la fuente del riesgo.</t>
  </si>
  <si>
    <t>Isauro Cabrera Vega</t>
  </si>
  <si>
    <t>Jefe Oficina</t>
  </si>
  <si>
    <t>Sandra Liliana Roya Blanco</t>
  </si>
  <si>
    <t>Subdirector General (E)</t>
  </si>
  <si>
    <t>Lucy Molano Rodríguez</t>
  </si>
  <si>
    <t>SUBDIRECCIÓN GENERAL JURÍDICA - SGJ
DIRECCIÓN TÉCNICA DE GESTIÓN JUDICIAL - DTGJ</t>
  </si>
  <si>
    <t>R.P J 01</t>
  </si>
  <si>
    <t>1. Indebida clasificación de la correspondencia recibida en DTGJ.                                                    2. Se presentan inconsistencias en la parametrización de términos dados por el sistema ORFEO.                                                                             3. Falta de inmediatez en la reasignación de los documentos que no son de competencia del área al cual se le radicó</t>
  </si>
  <si>
    <t xml:space="preserve">1, Para ello se realiza seguimiento y trazabilidad en la plataforma de ORFEO, SIPROJ y registros en excel que se administran en el área.    2, Solicitudes realizadas a través de memorando al Grupo ORFEO para realizar la parametrización correspondiente. De otro lado, se lleva a cabo lo definido en el Manual de Archivo y Derechos de Petición.        3, Solicitudes realizadas al Grupo de Archivo y Correspondencia para que apliquen una debida clasificación de los documentos radicados en el IDU.   </t>
  </si>
  <si>
    <t>Plataforma ORFEO, 
Manual de Archivo y Correspondencia.</t>
  </si>
  <si>
    <t>R.P. J 02</t>
  </si>
  <si>
    <t>No recibir con los suficientes insumos técnicos para ejercer una defensa idónea de la entidad.</t>
  </si>
  <si>
    <t xml:space="preserve">1. La rotación de contratistas afecta la memoria técnica.                                                                     2. Deficiencia de insumos para contestar la demanda por falta de verificación y pronunciamiento de los hechos enunciados en la demanda por parte de las áreas técnicas. </t>
  </si>
  <si>
    <t>1. Brindar capacitaciones a los nuevos contratistas en el manejo de ORFEO con relación a las tablas de retención documental. Así mismo verificar  por parte de la DTGJ la entrega del informe final con su respectivo backup y acta de entrega.                                                    2. Solicitud de información a través de la plataforma de ORFEO, o en ocasiones realizar reuniones de trabajo para solicitar y aclarar sobre la información requerida.
3. Informar a la OCI las solicitudes de requerimiento de antecedentes.</t>
  </si>
  <si>
    <t>* Formato de Paz y Salvo debidmente firmado
* Acta de entrega.       * Memorando ORFEO
* Actas de reunion</t>
  </si>
  <si>
    <t>R.P. J 03</t>
  </si>
  <si>
    <t xml:space="preserve">1. Insuficiencia de personal y/o alta rotación de personal.                                                           
2. Asignación insuficiente de recursos financieros para la contratación de abogados que ejerzan la 
3. Representación Judicial </t>
  </si>
  <si>
    <t>1. Identifiación del recurso humano requerido en el Plan de contratación de apoyo a la gestión. 
2. Solicitar a la SGGC, la priorización de la contratación para la defensa judicial de la entidad.
3. Existe clausula para abogados contratista donde se prevee un tiempo de 15 días calendario una vez finalizado el contrato para no perder la Representación Judicial de la Entidad.                                            4. Plan de contratación de apoyo a la gestión. Presupuesto anual.</t>
  </si>
  <si>
    <t>Creación y emisión de Políticas de Prevención de daño antijurídico</t>
  </si>
  <si>
    <t>R.P. J 04</t>
  </si>
  <si>
    <t>Reiteración de conductas omisivas en la aplicación de las políticas de prevención de daño antijurídico por parte de los funcionarios y contratistas de la entidad.</t>
  </si>
  <si>
    <t>Desconocimiento de los lineamientos consignados en la instrucción jurídica de prevención del daño antijurídico.                                                                            Falta de análisis de sentencias, conceptos jurídicos y solicitudes de conciliación prejudicial, en el marco del procedimiento de prevención del daño antijurídico</t>
  </si>
  <si>
    <t>1. Socialización periódica de las instrucciones juridicas a cada una de las áreas del IDU.
2. Aplicación del procedimiento de daño antijurídico</t>
  </si>
  <si>
    <t>* Instrucciones Jurídicas
* Listas de asistencia a la socialización         * Procedimiento de daño Antijurídico</t>
  </si>
  <si>
    <t>R.P. J 05</t>
  </si>
  <si>
    <t>Demora en el pago de las sentencias proferidas en contra de la entidad</t>
  </si>
  <si>
    <t>Trámites dispendiosos al interior de la entidad.</t>
  </si>
  <si>
    <t>* Pago de intereses                       *Posible incidente de desacato                 *Repetición</t>
  </si>
  <si>
    <t>1. Aplicación del procedimiento "Cumplimiento de Sentencias y MASC" y de la guia de pagos a terceros.
2. Informar al área responsable cuando el pago no se genere en la DTGJ.</t>
  </si>
  <si>
    <t>* Guia pagos a terceros
* Procedimiento Cumplimiento de Sentencias y MASC</t>
  </si>
  <si>
    <t>R.P. J 06</t>
  </si>
  <si>
    <t>* Investigaciones disciplinarias 
* Hallazgos Contraloría</t>
  </si>
  <si>
    <t>1. Comunicar a la mesa de ayuda para solicitar asistencia técnica de las personas de Helpdesk (mesa de servicio).
2. Revisión periódica de la actualización de los procesos en el aplicativo SIPROJ.</t>
  </si>
  <si>
    <t>* Plataforma Google app
* Aranda</t>
  </si>
  <si>
    <t>DIRECTOR TECNICO DE GESTION JUDICIAL</t>
  </si>
  <si>
    <t>SUBDIRECTORA GENERAL JURIDICA E</t>
  </si>
  <si>
    <t xml:space="preserve">
DIRECCIÓN TÉCNICA DE PREDIOS
</t>
  </si>
  <si>
    <t>1, Falta de apropiación presupuestal para la Gestión predial (adquisición, venta y administración de predios)
2. .Falta de apropiación presupuestal de la caja menor del área. 
3. Falta de recursos humano de apoyo a la gestión predial,  por demoras en la apropiación presupuestal y contratación en los casos que aplica.</t>
  </si>
  <si>
    <t>1. Retrasos en la gestión predial
2. Demora en el inicio de las obras
3. Demandas por parte de los vendedores o afectados por las nuevas obras.
4. Demora en la aprobación del acto administrativo de constitución de la Caja Menor</t>
  </si>
  <si>
    <t>1.1 Solicitud de recursos desde el anteproyecto de presupuesto en donde se tiene previstas todas las necesidades de la DTDP. Mediante Formato FO-PE-09.
1.2. En el transcurso de la vigencia se realiza la solicitud de recursos faltantes formalmente o de acuerdo con la demanda de los proyectos de gestión predial.
2.1 Solicitud de recursos desde el anteproyecto de presupuesto en donde se tiene previstas todas las necesidades de la DTDP. Mediante Formato FO-PE-09.
2.2 En el transcurso de la vigencia se realiza la solicitud de recursos faltantes formalmente o de acuerdo con la demanda de los proyectos de gestión predial.
3.1 Solicitud de recursos desde el anteproyecto de presupuesto en donde se tiene previstas todas las necesidades de la DTDP. Mediante Formato FO-PE-09.
3.2 En el transcurso de la vigencia se realiza la solicitud de recursos faltantes formalmente o de acuerdo con la demanda de los proyectos de gestión predial.</t>
  </si>
  <si>
    <t>Comunicación Oficial
Formato 
FO-PE-09</t>
  </si>
  <si>
    <t>Retrasos en la Gestión Predial por Falta de Insumos</t>
  </si>
  <si>
    <t>1, Dificil accesibilidad a los predios, debido a que los propietarios no permiten el acceso, para cumplir con el debido levantamiento de insumos prediales.
2.  Diferencias de áreas (Cabidas y Linderos) que no son certificadas a tiempo por la UAECD para el levantamiento definitivo de los Registros Topográficos, corrección de avalúos y elaboración de ofertas de compra.
3.  Demora en la entrega de documentos soporte para el cálculo de las Indemnizaciones (Daño Emergente y Lucro Cesante)
4. Retrasos en la Negociación por oposición del propietario
5. Problemas de titularidad de los predios en procesos de adquisición (poseedores, sucesiones, embargos)
6, Incumplimiento de los tiempos previstos por la Ley para la emisión de los avalúos por parte de la UAECD.
7. Reproceso en la corrección, validación y aprobación de avalúos
8. Soportes y justificaciones suficientes de los avaluós comerciales 
9. Entregas masivas de avalúos por parte de la UAECD que generan represamientos en la aprobación de los mismos.</t>
  </si>
  <si>
    <t>1,1. Envío de oficios previos a la visita de propietarios con el  acompañamiento social y técnico. 
1,2. Levantamiento fotográfico como referencia. 
1,3. Levantamiento Planimerico, VUR, VUC, folio matricula.
2,1. Programación de visita entre la UAECD, el IDU- DTDP y el propietario, con el fin de establecer el área real y poderla certificar para continuar con el proceso correspondiente.
3,1. Precálculo de indemnizaciones con los conceptos básicos
que se encuentran en el  Procedimiento de Adquisición Predial 
3,2. Aplicación del Procedimiento de Gestión Social (PRGP01) 
3,3. Elaboración y envío de oficios a los propietarios solicitando los documentos requeridos.
3,4. Programar y adelantar reuniones con los propietarios.
4,1. Tramitar y redireccionar las peticiones de los propietarios a la UAECD.
4,2. Seguimiento social
4,3. Aplicación de los Términos de ley para adelantar la expropiación por vía administrativa
5,1. Conforme a lo establecido en el Manual de Gestión Predial, se debe realizar el análisis jurídico del predio con 10 años  de anterioridad para la emision del Estudio de títulos, siempre y cuando no requiera un análisis mayor, de ser así se debe realizar un análisis a 20 años sobre la tradición del predio, con el fin de establecer el propietario real de Dominio.
6,1. Conforme al Capítulo 3 Parágrafo 2 del DECRETO 1420 DE 1998, el plazo de entrega de los avalúos por parte de la UAECD, son 30 días, de ser necesario el IDU reiterara la solicitud de los avalúos por medio de oficio a la UAECD.
7,1. Se diligencia y alimenta el seguimiento y control de avalúos (herramienta de excel), que indica la trazabilidad del estado de las solicitudes realizadas y de los derechos de petición dirigidos a la UAECD.
7,2. Reuniones quincenales de seguimiento con el interlocutor de la UAECD.
8,1. Validación y confrontación de la información por el equipo de avalúos de la DTDP, esta revisión se realiza por fases: 
- Revisión método valuatorio empleado por UAECD.
- Verificación los Datos Básicos.
- Verificación la parte Indemnizatoria. 
9,1 Ejecución de contingencias para aprobación masiva de avalúos en la DTDP, a través de la plataforma de ORFEO</t>
  </si>
  <si>
    <t>1,1. Comunicaciones Oficiales 
1,2. Actas de Visita
2,1. Seguimiento del convenio con UAECD
3,1. Carpeta con soportes y solicitud de tasación enviada a la UAECD.
3,2. Oficios.
3,3. Actas de Visita
4,1. Oficios enviados a la UAECD 
4,2. Actas levantadas por el área Social.
4,3. Actas de visita sociales
5,1 Estudio de Títulos FOGP11
6,1. Oficios enviados a la UAECD solicitando los avalúos
7,1. Oficios Quincenales a la UAECD
7,2. Cuadro de Alerta Seguimiento de Avaluos
7,3. Actas de seguimiento
8,1. Carpeta y documentos soportes enviados a la UAECD
9, 1. Oficios</t>
  </si>
  <si>
    <t xml:space="preserve">1, Adjudicación de los contratos de obra sin contar con el certificado de viabilidad predial.
2,  Estudios sociales desactualizados al momento de iniciar el proceso de Adquisición Predial.
3. Titulación irregular de la tierra en Bogotá
4. Reprogramación y/o ajustes a los diseños iniciales
5. Cambios en los procedimientos de adquisición predial (Por vencimiento de términos en los procesos de enajenación voluntaria se pasen a expropiación administrativa)
6. Demoras en los procesos de expropiación judicial
</t>
  </si>
  <si>
    <t>1. Emisión del certificado de viabilidad predial conforme a lo establecido en el Manual de Gestión Predial del IDU, en el cual se establece que el 100% de los predios que integran el área del proyecto se encuentren con oferta de compra debidamente notificada, al momento de iniciar la obra.  Que se cuente con la disponibilidad del 80% del área requerida para el proyecto al momento de iniciar la obra.  Que el 20% restante del área requerida, no podrá estar integrada por un número plural de predios que representen más del 80% de los inmuebles que se deba adquirir, al momento de iniciar la obra.
2,. Caracterización de la unidad social, conforme a lo establecido en el Procedimiento de Gestión Social Predial (PRGP01), Diligenciar el formato de caracterización de la Unidad Social y realizar el informe para incluir en carpeta por cada  unidad social.
3.  Conforme a lo establecido en el Manual de Gestión Predial , que se debe realizar el analisis juridico del predio con 10 años  de anterioridad para la emision del Estudio de títulos, siempre y cuando no requiera un análisis mayor, de ser así se debe realizar un análisis a 20 años sobre la tradición del predio, con el fin de establecer el propietario real de Dominio.
4.  Depende a situaciones imprevisibles Técnicas, juridicas y sociales.
5.1. Seguimiento semanal de avance a las etapas jurídica y social, para determinar el avance de cada proyecto y reforzar si es necesario el acompañamiento y asesoría a las Unidades Sociales en el proceso de gestión predial.
5.2. Aplicación de los Términos de ley para adelantar la expropiación por vía administrativa.
6.  1. Seguimiento y actualización de los procesos judiciales en el sistema SIPROJ.</t>
  </si>
  <si>
    <t>1.1 Manual de Gestión Predial
1.2 Memorandos
2.1 Censo Social.
2.2 Formatos 0,1,2,3
3. Actas de Visita (Social- Técnico).
4. Comunicaciones Oficiales 
5. Actas Social- Juridica
6.1  Plan de Contratación Anual.
6.2 Sistema SIPROJ</t>
  </si>
  <si>
    <t>Elaborar insumos técnicos, jurídicos y sociales. Realizar la adquisición predial.
Realizar el acompañamiento social de la población.
Realizar viabilidad predial.</t>
  </si>
  <si>
    <t xml:space="preserve">1. No disponer de recursos financieros suficientes para los contratos de administración.
2. No disponer de contratos para la administración de los predios (Demolición, mantenimiento y vigilancia)
3. Que no se entregue el predio con el registro de titularidad. </t>
  </si>
  <si>
    <t xml:space="preserve">1. Incorporar en el Anteproyecto de Presupuesto los recursos requeridos para financiar los contratos de administración, vigilancia y mantenimiento de predios; así mismo hacer la gestión correspondiente con el fin que dichos recursos se incorporen en el presupuesto de cada anualidad.  Mediante Formato FO-PE-09
2. Solicitud y gestión de la disponibilidad de los recursos ante la DG y las dependencias correspondientes. Mediante Formato FO-PE-09.
3. Diligenciamiento del acta de Entrega por el cual se da por recibido el inmueble y entrega al Contratista. </t>
  </si>
  <si>
    <t>1-2 Comunicacion 
Oficial
1-2 Formato FO-PE-09
3. Acta de Entrega</t>
  </si>
  <si>
    <t xml:space="preserve">Falta definición de una política para la gestión y utilización de predios sobrantes </t>
  </si>
  <si>
    <t xml:space="preserve">1. En desarrollo de los procesos de adquisición predial, el trazado de las obras viales impuesto en el POT de Bogotá, afecta en algunos de los casos predios parcialmente.  Sin embargo, el área en reserva vial puede determinar un area sobrante o remanente no desarrollable según los conceptos de norma emitidos por la SDP. </t>
  </si>
  <si>
    <t>1.1. Invasiones a los predios.
1.2. Incremento en  costos por  administración, vigilancia y mantenimiento.</t>
  </si>
  <si>
    <t xml:space="preserve">1.1 Llevar al Comité de Predios, instituido en la Resolución 001665 de 2017 el tema de remanentes para estudiar alternativas, teniendo en cuenta que  algunos predios al no ser desarrollables se deben incorporar al espacion público adyacente de la obra.
</t>
  </si>
  <si>
    <t>Acta Comité</t>
  </si>
  <si>
    <t>Elaborar Elaborar insumos técnicos, jurídicos y sociales. Realizar la adquisición predial.
Realizar el acompañamiento social de la población.
Realizar viabilidad predial.</t>
  </si>
  <si>
    <t xml:space="preserve">Problemas para el restablecimiento de las Unidades Sociales .  </t>
  </si>
  <si>
    <t>1. Problemas con la entrega de los arrendatarios de los predios en proceso de adquisición.
2. Problemas con unidades económicas arrendatarias vs arrendadores debido a incumplimiento en pagos y otros. 
3. Dificultades en la consecución de inmuebles de reposición con características similares a las iniciales
4. Presencia de asentamientos informales.
5. Nuevos asentamientos en predios entregados al IDU.</t>
  </si>
  <si>
    <t>1. Retraso en los traslados y reubicación de las Unidades Sociales
2. Vencimiento de Términos que ocasionan procesos de Expropiación.
3. Demoras en el Reasentamiento de las unidades sociales
4. Demora en la entrega del predio
5. Demandas para la Entidad
6. Invasión de predios IDU</t>
  </si>
  <si>
    <t>1. Ejecución de los programas del PGS para las Unidades Sociales que ocupan o residen en inmuebles objeto de afectación por el proceso de adquisición predial, para lo cual se prestan asesorías Sociales, Técnicas, Jurídicas e inmobiliarias, como parte del acompañamiento a los propietarios, arrendatarios o tenedores durante el proceso de reasentamiento integral en iguales o mejores condiciones.
2. Atención personalizada intermediación y acompañamiento de los gestores sociales y económicos.
3.1 Acompañamiento social e inmobiliario con el fin de dar varias opciones de vivienda  a las unidades sociales a trasladar.
3.2 Entrega portafolio Inmobiliario y se coordina con la unidades visitas a diferentes inmuebles para verificar condiciones de los nuevos predios.
4.1. Censo y Diagnostico Socio- Económico.
4.2. Seguimiento de la atención realizada a las us  identificadas en el CENSO, destacadas en el Diagnóstico y el Estudio de impactos.
5.1. Censo, Diagnostico Socio- Economico, Estudio de Impactos, Plan de Gestión Social. 
5.2. Seguimiento a las necesidades identificadas en el CENSO, según las caracteristicas determinadas y las necesidades de la unidad social.</t>
  </si>
  <si>
    <t xml:space="preserve">1. Formato de verificación de traslado de la unidad social.
2. Actas de atención y seguimiento
. 3.1. Acta de visita  
 3.2. Ficha Atención Inmobiliaria.
4.1. Censo Social.
Formatos 0, 1, 2, 3
4.2. Actas de Seguimiento. 
4.3. Actas de Asesoría tanto Económica, Social, Jurídica e Inmobiliaria.
5.1. Censo Social.
Formatos 0, 1, 2, 3
5.2. Actas de Seguimiento. 
5.3. Actas de Asesoría tanto Económica, Social, Jurídica e Inmobiliaria.
</t>
  </si>
  <si>
    <t>Perdida de los expedientes de los procesos de Gestión Predial  a cargo de la DTDP</t>
  </si>
  <si>
    <t>1. Manipulación inadecuada del expediente
2. Falta de archivadores y archivos.
3. Falta de control y seguimiento a los Expedientes</t>
  </si>
  <si>
    <t>1.1 Implementación de la Carpeta Única Consulta DTDP
1.2. Digitalización de la información y cargue de la misma en el aplicativo SIGES y OPEN
2.1. Mediante el formato (FODO06) se hace entrega del archivo inactivo al archivo central.
2.2. Solicitud de archivadores a recursos físicos por medio de formato ( F-ARF-030).
3.1. Implementación de planillas para el control préstamos de Expedientes.
3.2. Adecuación de las instalaciones para brindar una mayor seguridad al archivo y acceso restringuido al área de archivo.</t>
  </si>
  <si>
    <t>1.1. Expediente.
1.2. Aplicativo SIGES y OPEN
2.1. Formato de Trasferencia de Archivos 
2.2 Orden de pedido de elementos de consumo 
3. Registro de entrega de expedientes</t>
  </si>
  <si>
    <t>1-Se elimina el riesgo R. GP.02, toda vez que es una causa del riesgo R. GP.01.
2- Se incluye nuevamente el R.GP.03 que por error se repetia con el R. GP.05.
3- Se crea un nuevo riesgo, generado por las continuas observaciones de los Entes de Control.
4- Se modifica la redacción del R.GP.07, 
5- Se modifica la redacción del R.GP.08.</t>
  </si>
  <si>
    <t>MARTHA ALVAREZ ESCOBAR</t>
  </si>
  <si>
    <t>DIRECTORA TÉCNICA DE PREDIOS ( E )</t>
  </si>
  <si>
    <t>SUBDIRECTOR GENERAL DE DESARROLLO
 URBANO</t>
  </si>
  <si>
    <t>GESTION SOCIAL Y PARTICIPACION CIUDADANA</t>
  </si>
  <si>
    <t>Insatisfacción de la ciudadanía.
Investigación disciplinaria.
Pérdida de imagen del IDU.
Reprocesos.</t>
  </si>
  <si>
    <t>Soportes de Capactiación, listados de asistencia, actas de reunión</t>
  </si>
  <si>
    <t>Capacitación al personal de correspondencia y del área de canales, en clasificación de los requerimientos ciudadanos</t>
  </si>
  <si>
    <t>Revisiones periodicas del área de canales para actualizar la información sobre tramites, servicios y avances de obra</t>
  </si>
  <si>
    <t>1. FOSC23_ENCUESTA_SATISFACCION_FRENTE_A_LA_ATENCION_AL_CIUDADANO_Y_SERVCIOS_A_PQRS_EN_PUNTO CREA_V 2 0.xlsx
2. Informe de satisfacción
3.Capacitaciones</t>
  </si>
  <si>
    <t>RSC.02</t>
  </si>
  <si>
    <t>Insatisfacción de la ciudadanía.
Investigación disciplinaria.
Pérdida de imagen del IDU.</t>
  </si>
  <si>
    <t>El sistema de gestión de PQR controla el termino de respuesta y permite su seguimiento por parte de la interventoría y del supervisor social del IDU para cada contrato.</t>
  </si>
  <si>
    <t>Solicitud de respuesta a las áreas competentes por diferentes medios</t>
  </si>
  <si>
    <t>Informar al personal de Correspondencia y Recursos Tecnológicos cada vez que hay una falla, con el procedimiento de soporte Técnico</t>
  </si>
  <si>
    <t>Informar a Recursos Tecnológicos cada vez que hay una falla, con el procedimiento de soporte Técnico</t>
  </si>
  <si>
    <t>Que no se creen, mantengan o fortalezcan espacios o mecanismos de gestion social y participación ciudadana en los proyectos de Desarrollo Urbano.</t>
  </si>
  <si>
    <t>Desconocimiento de los espacios y derechos de la ciudadania por parte de quienes representan a la entidad en los proyectos. (contratistas y áreas ejecutoras)</t>
  </si>
  <si>
    <t>Espacios de formación, información y divulgación a los servidores de las áreas técnicas, contratistas e interventores sobre participación y servicio a la ciudadanía .</t>
  </si>
  <si>
    <t>Que en los pliegos no esten definidos los requisitos de la gestión social de acuerdo con la etapa y magnitud del proyecto.</t>
  </si>
  <si>
    <t>La Guia de gestión social y la asesoria  en la elaboración de pliegos, dan parametros para la construcción de los pliegos acordes con cada proyecto.</t>
  </si>
  <si>
    <t xml:space="preserve">Permanentemente se actualizan los directorios locales de organizaciones, lidereres y ciudadania en general.  </t>
  </si>
  <si>
    <t>La OTC participa, acompaña y promueve espacios de participación ciudadana en cada una de las localidades, de acuerdo a los requerimiento o necesidades, mesas de dialogo, capacitaciones, seguimientos comites CREA</t>
  </si>
  <si>
    <t>R.SC04 Que no se consolide de manera suficiente y adecuada la información relacionada con la gestión social y la participación ciudadana en proyectos de desarrollo Urbano. Este riesgo se debe eliminar, pues en este momento la gestión social se encuentra centralizada en la OTC y se cuenta con el módulo de Gestión Social en el aplicativo BACHUE, para consolidar la información, con ocasión del plan de mejoramiento de este riesgo se realizaron las respectivas capacitaciones a las residentes sociales y ya se encuentran diligenciando el mismo, con el fin de contar con la consolidación de la información. 
R.SC.05 Implementación inoportuna de los instrumentos de seguimiento, medición, análisis y evaluación, de la gestión del IDU para medir el grado de satisfacción de la ciudadanía. La aplicación ya no es inoportuna pues con la consolidación de la gestión social se tiene en la OTC de primera mano el estado de avance de los proyectos, además de acuerdo con las instrucciones de la Dirección General el aplicativo ZIPA contiene el avance físico de los mismos, esto permite planear el momento de aplicación de las encuestas en terreno (ex ante, durante, ex post). Adicionalmente ya fueron adquiridas las “tablets” que permitirán mejorar el análisis y procesamiento de la recolección de información. Por tanto se elimina este riesgo.</t>
  </si>
  <si>
    <t>RICHARD MAURICIO PINZON GIL</t>
  </si>
  <si>
    <t>JEFE DE OFICINA (E )</t>
  </si>
  <si>
    <t>SGDU - SGI</t>
  </si>
  <si>
    <r>
      <t xml:space="preserve">
</t>
    </r>
    <r>
      <rPr>
        <sz val="8"/>
        <rFont val="Arial"/>
        <family val="2"/>
      </rPr>
      <t xml:space="preserve">Estructuración Propuestas de Convenios o Acuerdos </t>
    </r>
  </si>
  <si>
    <t xml:space="preserve">
Que el IDU suscriba convenios marco, acuerdos o actas de compromiso con las Empresas de Servicios Públicos, Entidades  Públicas del Orden Nacional, Departamental, Municipal, Distrital y/o Privados, asumiendo responsabilidades más allá del marco misional institucional.</t>
  </si>
  <si>
    <t>Desconocimiento de las competencias de las Entidades participantes en los Convenios o Acuerdos.</t>
  </si>
  <si>
    <t>1.  Retrasos en la ejecución y entrega de las obras.
2. Posibles costos adicionales de los proyectos.
3. Afectación de meta física.
4. Reclamaciones de contratistas o terceros
5. Requerimientos Entes de Control.</t>
  </si>
  <si>
    <t>1. Normas, reglamentos técnicos y Estatutos de las Entidades.</t>
  </si>
  <si>
    <t>1. GU-IN-02 Guía "Coordinación IDU, ESP y TIC en proyectos de Infraestructura de Transporte".
2. GU-IN-01 Guía
"intervención de infraestructura vial y espacio publico a cargo de
Terceros"
3. IN-IN-2014 Instructivo "Elaboración, suscripción, ejecución y terminación de convenios y contratos interadministrativos"
4. PR-GC-036 Procedimiento "Elaboración y suscripción de convenios y-o contratos interadministrativos"</t>
  </si>
  <si>
    <t>Desconocimiento al interior del IDU de los documentos y procedimientos para la gestión interinstitucional con las ESP, Entidades Publicas del Orden Nacional, Departamental, Municipal, Distrital y/o privados.</t>
  </si>
  <si>
    <t>2. Divulgación de la aplicación de los instructivos, guías o procedimientos vigentes en el IDU</t>
  </si>
  <si>
    <t>Participación de funcionarios del IDU a las mesas de negociación, mesas de trabajo internas y externas, sin la experticia requerida o sin el poder de decisión para la definición de los convenios o acuerdos.</t>
  </si>
  <si>
    <t>3. Aplicación de los convenios marco, acuerdos o actas de compromiso.
4. Designación de funcionarios con conocimiento en el tema relacionado con la coordinación interinstitucional.</t>
  </si>
  <si>
    <r>
      <rPr>
        <sz val="8"/>
        <color indexed="10"/>
        <rFont val="Arial"/>
        <family val="2"/>
      </rPr>
      <t xml:space="preserve">
</t>
    </r>
    <r>
      <rPr>
        <sz val="8"/>
        <rFont val="Arial"/>
        <family val="2"/>
      </rPr>
      <t xml:space="preserve">
Estructuración de Estudios Previos de Cargas</t>
    </r>
    <r>
      <rPr>
        <sz val="8"/>
        <color indexed="8"/>
        <rFont val="Arial"/>
        <family val="2"/>
      </rPr>
      <t xml:space="preserve"> Urbanísticas a Cargo de Terceros</t>
    </r>
  </si>
  <si>
    <t>Incumplimiento de convenios suscritos con promotores para cargas urbanisticas emitidas por la SDM, SDP y demás entidades distritales.</t>
  </si>
  <si>
    <t>Que no se armonicen los actos administrativos de obligaciones urbanísticas emitidos por la SDM, SDP y demás entidades distritales con los proyectos del PDD vigente.</t>
  </si>
  <si>
    <r>
      <t xml:space="preserve">
</t>
    </r>
    <r>
      <rPr>
        <sz val="8"/>
        <rFont val="Arial"/>
        <family val="2"/>
      </rPr>
      <t xml:space="preserve">1. Asumir ejecución de obras que corresponden a terceros.
2. Retrasos o no entrega de las obras programadas según actos administrativos de la SDP, SDM y demás entidades distritales.
3. Requerimientos Entes de Control.
4. Impacto en la movilidad de la ciudad. 
</t>
    </r>
  </si>
  <si>
    <t>1. Aplicación de los convenios marco, acuerdos o actas de compromiso.
2. Resolución o acto administrativo emitido por la SDP, SDM y demás entidades distritales.
3. Elaboración de los estudios previos para la estructuración de los convenios.
4. Revisión del convenio elaborado antes de la firma por parte del tercero y el IDU.</t>
  </si>
  <si>
    <t>1. GU-IN-01 Guía
"intervención de infraestructura vial y espacio publico a cargo de
Terceros"
2. Convenios suscritos con terceros.
3. Memorandos
4. Estudios previos revisados y aprobados.
5. Informes de seguimiento convenios.
6. Actas (inicio, terminación, suspensión, etc.)</t>
  </si>
  <si>
    <t xml:space="preserve">Falta de socialización interna de los actos administrativos para su armonización y efecto por los proyectos del PDD. </t>
  </si>
  <si>
    <t>5. El seguimiento y reporte trimestral  de  la información relacionada con las intervenciones a cargo de terceros y su seguimiento hasta la entrega final.</t>
  </si>
  <si>
    <t>Fallas de comunicación  interna, con las entidades distritales involucradas y/o terceros.</t>
  </si>
  <si>
    <t>6. Mesas de trabajo y socialización con la SDP-IDU</t>
  </si>
  <si>
    <r>
      <t xml:space="preserve">
</t>
    </r>
    <r>
      <rPr>
        <sz val="8"/>
        <rFont val="Arial"/>
        <family val="2"/>
      </rPr>
      <t xml:space="preserve">Seguimiento a los proyectos cobijados con los convenios y/o acuerdos interadministrativos. </t>
    </r>
  </si>
  <si>
    <r>
      <t xml:space="preserve">
Incumplimiento de los acuerdos ó convenios por parte de las Empresas de Servicios Públicos, </t>
    </r>
    <r>
      <rPr>
        <sz val="8"/>
        <rFont val="Arial"/>
        <family val="2"/>
      </rPr>
      <t xml:space="preserve">Entidades  Públicas del Orden Nacional, Departamental, Municipal, Distrital y/o Privados.  </t>
    </r>
  </si>
  <si>
    <t>Modificación y solicitud extemporánea de requerimientos por parte las entidades y/o empresas involucradas en los proyectos.</t>
  </si>
  <si>
    <t>1. Entrega no oportuna de las obras para mejorar la movilidad de la ciudad.
2. Requerimientos Entes de Control.
3. Mala imagen de la entidad
4. Sobrecostos por demora en trámites</t>
  </si>
  <si>
    <t>1. Aplicación de los convenios marco, acuerdos o actas de compromiso.
2. Mesas de decisión técnica y/o mesas de trabajo.
3. Seguimiento a los convenios por parte de la SGDU y la SGI.
4. Seguimiento a los contratos IDU (proyectos de infraestructura) asociados a los convenios.</t>
  </si>
  <si>
    <t>1. GU-IN-02 Guía "Coordinación IDU, ESP y TIC en proyectos de Infraestructura de Transporte".
2. GU-IN-01 Guía
"intervención de infraestructura vial y espacio publico a cargo de
Terceros"
3. Convenios suscritos
4. Formato de seguimiento a los convenios.- ESP
5.  Seguimietno a convenios con terceros (actas)
6. Actas de competencia ESP</t>
  </si>
  <si>
    <t>Falta de apropiación presupuestal por parte de las entidades y/o empresas para la ejecución de los proyectos acorde a su competencia.</t>
  </si>
  <si>
    <t>Cambio de políticas o directrices de la Administración Distrital.</t>
  </si>
  <si>
    <t>SGDU - DTE</t>
  </si>
  <si>
    <t>Información desactualizada de los sistemas asociados al proceso</t>
  </si>
  <si>
    <t xml:space="preserve">Insuficiencia de recursos (económicos, humanos, tecnológicos,  y físicos) </t>
  </si>
  <si>
    <t>1. No cumplimiento de las metas asociadas al proceso.
2. Afectación en la adecuada y oportuna toma de decisiones a nivel  institucional.
3. Retraso en la ejecución de contratos.
4. Retraso tecnológico en el desarrollo de obras de infraestructura vial y espacio público
5. Incumplimiento en las publicaciones realizadas por la dependencia.</t>
  </si>
  <si>
    <t xml:space="preserve">1. Se realiza una identificación de las necesidades de personal y se remite la solicitud a la Subdirección General de Gestión Corporativa, cuando la situación lo amerite.
2. Se informa a la Subdirección Técnica de Recursos Tecnológicos las necesidades del proceso para la vigencia correspondiente. 
3. Se diligencia el formato de Anteproyecto de Presupuesto el cual es enviado a la Oficina Asesora de Planeación. </t>
  </si>
  <si>
    <r>
      <t>1. Plan de contratación PSP remitido (Correo electrónico y/o Orfeo)</t>
    </r>
    <r>
      <rPr>
        <strike/>
        <sz val="7"/>
        <rFont val="Arial"/>
        <family val="2"/>
      </rPr>
      <t xml:space="preserve">
2</t>
    </r>
    <r>
      <rPr>
        <sz val="7"/>
        <rFont val="Arial"/>
        <family val="2"/>
      </rPr>
      <t xml:space="preserve">. Solicitud a la STRT con las necesidades de esta Dirección (Correo electrónico y/o Orfeo)
3. Elaboración del anteproyecto de presupuesto  (Correo electrónico y/o Orfeo)
</t>
    </r>
  </si>
  <si>
    <t>No entrega oportuna de la información relacionada con los contratos de la malla vial de la ciudad, antes, durante y al finalizar los mismos, por parte de las áreas ejecutoras y otras Entidades.</t>
  </si>
  <si>
    <t>1. Inclusión en la lista de chequeo del proceso licitatorio en obras IDU, del reporte de elementos viales objeto de la contratación FC-IC-01. 
2. Recepción de los reportes mediante el formato FC-IC-02 , en forma periódica, para realizar el seguimiento a los proyectos viales y de espacio publico que realiza tanto el IDU y como las Entidades Externas.</t>
  </si>
  <si>
    <t>1. FOIC01 Reporte de elementos viales objeto de la contratación
2. FOIC02 Reporte para la actualización de los estudios diagnósticos diseños e intervenciones 
3. PRIC02 Actualización del Sistema de Información Geográfica
4. PRIC01 Actualización de la base de datos de precios de referencia</t>
  </si>
  <si>
    <t>1. Socializaciones de documentos Técnicos y visores publicados en la pagina WEB asociados al proceso de Innovación y Gestión del Conocimiento.</t>
  </si>
  <si>
    <t xml:space="preserve">1. Listados de Asistencia
2. Publicaciones en pagina WEB
3. Flash IDU. </t>
  </si>
  <si>
    <t>Inconvenientes en la etapa precontractual y contractual (Demoras en  trámites, cambios documentales, cambios de directrices, incumplimientos contractuales)</t>
  </si>
  <si>
    <t>1. Alistamiento de la documentación precontractual y contractual 
2. Aplicación de Manual de interventoría para los contratos asociados al proceso de Innovación y Gestión del Conocimiento. 
3. Aplicación de Manual de gestión contractual</t>
  </si>
  <si>
    <t>1. Documentación precontractual, lista de chequeo para iniciar los procesos de selección.
2. Plataforma ORFEO
3. Manual de Interventoría
4. Manual de gestión contractual</t>
  </si>
  <si>
    <t xml:space="preserve">Se ajustó la descripción del riesgo R.IC.01, para dejarlo en términos de la desactualización de la información </t>
  </si>
  <si>
    <t>Joanny Camelo Yepez</t>
  </si>
  <si>
    <t>Directora Técnica Estratégica</t>
  </si>
  <si>
    <t xml:space="preserve">OAP - OCI - OCD 
</t>
  </si>
  <si>
    <t>1. Aplicación del procedimiento PR-MC-04 respuesta informe auditoria y gestión plan mejoramiento organismos control.
2. Sensibilización del Procedimiento. dirigidos a los Directivos y personal de las Dependencias del Instituto responsables de gestionar planes de mejoramiento.</t>
  </si>
  <si>
    <t>1. PR-MC-04 Respuesta informe auditoria y gestión plan mejoramiento organismos control
2. Listados de Asistencia</t>
  </si>
  <si>
    <t>1. Seguimientos y acompañamientos periódicos a planes de mejoramiento desde el aplicativo "CHIE planes de mejoramiento  institucional"
2. Comunicaciones oficiales por parte de la alta dirección hacia las dependencias del IDU.
3. Seguimiento a las comunicaciones externas relacionadas con la solicitud o seguimietno de  los planes de mejoramiento desde ORFEO solicitados por entes de control.</t>
  </si>
  <si>
    <t>1. Informes de seguimiento presentados a dirección general.
2. Rendición de cuenta anual - formato CB-402
3. Memorandos de seguimientos a planes de mejoramientos
4. Oficios de entes de control</t>
  </si>
  <si>
    <t>1. PR-MC-04 Respuesta informe auditoria y gestión plan mejoramiento organismos control
2. Memorandos</t>
  </si>
  <si>
    <t>Aplicacion  de los procedimientos y metodologias existentes, que incluyen entre otros controles:
1. Análisis de causas
2. Instructivo para formulación de plan de mejoramiento y acciones correctivas y/o preventivas
3. Aprobación y V.B del plan de mejoramiento por parte de los jefes de las Dependencias involucradas en el plan.
4. Acompañamiento por parte de la OAP, si las áreas lo solicitan, en la formulación de los planes de mejoramiento.
5. Vo. Bo de pertinencia metodológica y suficiencia del plan formulado por parte de la OCI previo al inicio de su ejecución.
6. Seguimiento por parte de la OCI.</t>
  </si>
  <si>
    <t>1. Procedimiento PRMC01 formulación monitoreo y seguimiento a planes de mejoramiento interno y/o por procesos.
2. Procedimiento de PRMC04 respuesta informe auditoria y gestión plan mejoramiento organismos control.
3. Procedimiento PRMC115 Acciones Correctivas y/o Preventivas
4. Formato FO-MC-01 Plan de mejoramiento interno
Formato FOMC150 Lluvias de ideas
Formato FOMC151 Diagrama causa efecto
Formato FOMC152 5 por qué.</t>
  </si>
  <si>
    <t>1. El sistema de información "CHIE" planes de mejoramiento, cuenta con alertas cuando se genera un nuevo plan de mejoramiento o nueva acción; antes del vencimiento de los plazos de las acciones y antes de  la calificación de seguimiento realizada por el auditor responsable.
2. Garantizar el cargue oportuno y adecuado de los soportes por parte del ejecutor responsable de la acción.
3. Aprobación oportuna por parte del jefe del área.
4. Seguimiento periódico a planes de mejoramiento por parte de la OCI
5. Informes de seguimiento presentados por la OCI a la D.G y dependencia responsable
5. Reuniones periódicas de acompañamiento por parte de la OCI.</t>
  </si>
  <si>
    <t>1. reportes del sistema de información CHIE. Plataforma correo electrónico.
2. procedimiento PRMC01 Formulación monitoreo y seguimiento a planes de mejoramiento interno y/o por procesos
2. Procedimiento de prmc04 respuesta informe auditoria y gestión Plan Mejoramiento organismos control
3. Formato FO-MC-01 plan de mejoramiento interno.</t>
  </si>
  <si>
    <t>1. Elaboración de proyecto de presupuesto para la vigencia correspondiente. 
2. Aplicación del procedimiento PR-PE-01 Modificaciones Presupuestales</t>
  </si>
  <si>
    <t>1. Procedimiento Elaboración Anteproyecto del Presupuesto
2. Procedimiento PRMC01 formulación monitoreo  y seguimiento a planes de  mejoramiento interno y/o  por procesos
3. Aplicación del procedimiento PR-PE-01 modificaciones presupuestales.</t>
  </si>
  <si>
    <t>Que las Acciones Correctivas, Acciones Preventivas, Acciones de Mejora  no sean eficaces para subsanar la causa raíz o resolver el problema detectado</t>
  </si>
  <si>
    <t>1. Modelos de Gestión poco efectivos que impactan la eficiencia, eficacia y efectividad de los procesos y productos que presta el IDU.
2. Incumplimiento de normatividad, que puede ocasionar sanciones administrativas o disciplinarias.</t>
  </si>
  <si>
    <t>1. Aplicación y socialización de los procedimientos PR-MC-115 acciones correctivas y/o preventivas y PR-MC-01 formulación monitoreo y seguimiento a planes de mejoramiento interno y/o por procesos a todas las áreas IDU.</t>
  </si>
  <si>
    <t>1. PR-MC-01 Formulación monitoreo y seguimiento a planes de mejoramiento interno y o por procesos.
2. PRMC115 Acciones Correctivas y/o Preventivas vigente</t>
  </si>
  <si>
    <t>6. Seguimiento por parte de la OCI.</t>
  </si>
  <si>
    <t>1. Aplicación y socialización de los procedimientos PR-MC-115 acciones correctivas y/o preventivas y PR-MC-01 formulación monitoreo y seguimiento a planes de mejoramiento interno y/o por procesos a todas las áreas IDU.
2. El procedimiento establece en las políticas operacionales que los jefes de las  áreas involucradas deben suscribir el correspondiente plan de mejoramiento.
3. El sistema de información CHIE, cuenta con la opción de aprobar las acciones del plan de mejoramiento por parte del jefe de dependencia.</t>
  </si>
  <si>
    <t>7. El sistema de información "CHIE" planes de mejoramiento, cuenta con alertas cuando se genera un nuevo plan de mejoramiento o nueva acción; ante el vencimiento de los plazos de las acciones y ante la calificación de seguimiento realizada por el auditor responsable.</t>
  </si>
  <si>
    <t>1. Diligenciamiento del formato por parte del líder del proceso en compañía de la OAP, cuando lo solicite el líder del proceso, y posterior aval de la OCI de la información consignada en el mismo. 
2. En los informes de auditoria se incluye la solicitud a las dependencias de enviar a la OCI junto con el plan de mejoramiento, los formatos diligenciados de análisis de causas, con el fin  de alimentar el sistema de información CHIE.</t>
  </si>
  <si>
    <t>1. PRMC115 Acciones Correctivas y/o Preventivas
2. Formato FOMC150 Lluvias de ideas
3. Formato FOMC151 Diagrama causa efecto.
4. Formato FOMC152 5 PORQUES
5. Informe final de auditoria
6 Memorandos - ORFEO</t>
  </si>
  <si>
    <t>1. Elaboración de proyecto de presupuesto para la vigencia correspondiente. 
2. Aplicación del procedimiento PR-PE-01 modificaciones presupuestales.</t>
  </si>
  <si>
    <t>1. Procedimiento Elaboración Anteproyecto del Presupuesto
2. Procedimiento PRMC01 formulación monitoreo  y seguimiento a planes de  mejoramiento interno y  o  por procesos
3. Aplicación del procedimiento PR-PE-01 modificaciones presupuestales</t>
  </si>
  <si>
    <t>Constante rotación de personal de apoyo en la gestión de planes de mejoramiento.</t>
  </si>
  <si>
    <t>Desconocimiento del concepto y/o rol de asesoría de la Oficina de Control Interno por parte de los líderes de proceso y servidores públicos del IDU.</t>
  </si>
  <si>
    <t>Sensibilización y aplicación de procedimiento PR-MC-02 Asesoría o Acompañamiento en la Gestión por Parte de Control Interno.</t>
  </si>
  <si>
    <t>1. PRMC02 Asesoría o Acompañamiento en la Gestión por Parte de Control Interno.</t>
  </si>
  <si>
    <t>Desconocimiento del procedimiento existente por parte de los líderes de proceso y servidores públicos del IDU.</t>
  </si>
  <si>
    <t>Actas Comité
Piezas comunicacionales
Informes de Asesoría.</t>
  </si>
  <si>
    <t>Que las actividades de promoción y prevención no correspondan a una planeación previa.</t>
  </si>
  <si>
    <t>1- Incumplimiento de la labor preventiva por parte de la OCD
2- El destinatario desatiende el mensaje enviado por la OCD de la actividad preventiva
3- Aumento de procesos disciplinarios</t>
  </si>
  <si>
    <t>1. Elaboración del flash disciplinario y envío mensual por correo electrónico a toda la Entidad por parte de la Oficina, y de la solicitud de su divulgación a través de otros medios por parte de la OAC.
2. El envío de recomendaciones por parte de la OCD a las diversas dependencias del Instituto se hará cuando así se ordena dentro de un proceso disciplinario. El control de su cumplimiento será el expediente en donde se ordenó emitir la recomendación.
3. Las actividades de promoción y prevención correspondientes a inducciones y capacitaciones se realizan de conformidad con los requerimientos y programación dispuestos por la STRH y la Dirección Distrital de Asuntos Disciplinarios de la Alcaldía Mayor de Bogotá, sobre lo cual se deja el correspondiente registro de participación, tanto de servidores públicos, como de contratistas
4. Informe ejecutivo elaborado de formato trimestral enviado a la Dirección General advirtiendo presuntos riesgos que requieren ser conocidos y neutralizados a través de directrices.</t>
  </si>
  <si>
    <t>Reportar a la Subdirección Técnica de Recursos Tecnológicos la incidencia presentada para su solución</t>
  </si>
  <si>
    <t>JEFE OFICINA DE CONTROL INTERNO (E)</t>
  </si>
  <si>
    <t>0CD</t>
  </si>
  <si>
    <t>PATRICIA DEL PILAR ZAPATA OLIVEROS</t>
  </si>
  <si>
    <t>CONSERVACIÓN DE LA INFRAESTRUCTURA</t>
  </si>
  <si>
    <t>DTM - DTAI</t>
  </si>
  <si>
    <t>1. Obligación del contratista de responder por los daños que con objeto del contrato se causen a la infraestructura de las ESP
2. Requerir al contratista e interventor para dirimir la situación con las ESP
3. Comité interistitucional de infraestructuira de ESP</t>
  </si>
  <si>
    <t>1. De acuerdo con los análisis realizados por los delegados de la Oficina de Control Interno y de la Oficina Asesora de Planeación se identificó un nuevo riesgo asociado a la actividad y producto de Modelo Estándar de Control Interno Autoevaluación Institucional que realiza la Oficina Asesora de Planeación, lo cual no había sido analizado en los procesos de revisión  y actualización de riesgos anteriores. 
El nuevo riesgo identificado se ha registrado con el código R.EC.10, y se ha descrito como "No contar con una adecuada metodología de autoevaluación de control".
2. El riesgo R.EC. 06 se fusionó con el R.EC. 04, el cual fue ajustado en su descripción para incluir lo contenido  en la versión anterior del R.EC. 06. en relación con la insuficiencia de recursos para realizar las evaluaciones por parte de la Oficina de Control Interno.</t>
  </si>
  <si>
    <t>Que por omisión de los procedimientos establecidos, se reciban documentos falsificados que soportan la hoja de vida de los servidores que se posesionaran en planta (LNR, Provisionalidad y en Período de Prueba) con el ánimo de beneficiar a un particular.</t>
  </si>
  <si>
    <t xml:space="preserve">1. Verificar a las personas que ingresan mediante nombramiento en período de prueba, provisional y de Libre Nombramiento y Remoción la autenticidad de los títulos de formación </t>
  </si>
  <si>
    <t xml:space="preserve">Indique los ajustes realizados en:
Causas: Continua la misma causa.
Riesgo: Se mantiene el mismo riesgo. 
Consecuencias: Las consecuencias siguen las mismas.
Controles: No varían.
Acciones asociadas: Se mantienen las mismas.
</t>
  </si>
  <si>
    <t xml:space="preserve">Fraude por parte de servidores que administran la nómina, o por los servidores que administran los sistemas. </t>
  </si>
  <si>
    <t>Que por omisión y/o extralimitación se alteren las bases de datos de la información asociada a la nómina beneficiando y/o afectando a un servidor.</t>
  </si>
  <si>
    <t>Seguimiento y revisión por parte del coordinador de nómina, analistas y técnicos de nómina. 
Se hace revisión detallada de forma manual y automática por medio de un aplicativo desarrollado para la validación de Nómina
El Sistema de Nómina cuenta con controles de acceso. Además cuando se realiza la liquidación de la nómina se hace un barrido de la información que permite establecer alteraciones ocurridas.
El personal encargado del manejo de la nómina es de alto grado de confianza que lleva gran trayectoria en el Instituto. Además se da cumplimiento a la programación establecida para la vigencia y existe un profesional que realiza las revisiones pertinentes.</t>
  </si>
  <si>
    <t>Verificar que los registros de la liquidación para el  pago de la nómina de los servidores, se encuentren de acuerdo a la  normatividad vigente y con los conceptos y valores a devengar</t>
  </si>
  <si>
    <r>
      <rPr>
        <b/>
        <sz val="8"/>
        <color indexed="8"/>
        <rFont val="Arial"/>
        <family val="2"/>
      </rPr>
      <t xml:space="preserve">OBSERVACIONES:
</t>
    </r>
    <r>
      <rPr>
        <sz val="8"/>
        <color indexed="8"/>
        <rFont val="Arial"/>
        <family val="2"/>
      </rPr>
      <t>Los riesgos se mantienen controlados y no se materializaron durante el período de evaluación.</t>
    </r>
  </si>
  <si>
    <t>Paula Tatiana Arenas González</t>
  </si>
  <si>
    <t>Salvador Mendoza Suárez</t>
  </si>
  <si>
    <t>Director Técnico Administrativo y Financiero</t>
  </si>
  <si>
    <t>Efe</t>
  </si>
  <si>
    <t>Uso del procedimiento Administración de Inventario de Bienes PR-RF-103 
Así mismo al Manual MGFR02- Manual de administración de Bienes muebles e Inmuebles del IDU</t>
  </si>
  <si>
    <t>1 Realización de inventario físico anual 
2. Realización de inventario mensual a Quince (15) funcionarios de planta y contratistas.
3. Aplicación y control de inventarios, a través del formato de paz y salvo del IDU al retiro de contratistas y funcionarios.
4. Realización mensual de informe de existencia en bodegas.
5. Realización de arqueos trimestrales de los bienes en bodega.</t>
  </si>
  <si>
    <r>
      <t>Número de denuncias,  reclamos o informes por parte de entes de control, en donde se evidencie el robo de activos físicos en el almacén, o bodegas del IDU en el periodo a reportar  
Resultado</t>
    </r>
    <r>
      <rPr>
        <sz val="8"/>
        <color indexed="8"/>
        <rFont val="Arial"/>
        <family val="2"/>
      </rPr>
      <t>: Cero (0)</t>
    </r>
    <r>
      <rPr>
        <sz val="8"/>
        <rFont val="Arial"/>
        <family val="2"/>
      </rPr>
      <t xml:space="preserve">
Análisis:  
Durante el periodo reportado no se han presentado denuncias, reclamos o informes por parte de entes de control respecto a la materialización del riesgo</t>
    </r>
  </si>
  <si>
    <t>1. Ausencia de protocolos para el acceso a la información de los videos e ingreso de personal
2. Acuerdos entre funcionarios y personal de vigilancia para adulterar información de ingreso y videos de las cámaras del IDU.
3. Administración inadecuadas de los registros de ingreso y Backup de videos.</t>
  </si>
  <si>
    <t>Número de denuncias, quejas,  reclamos o informes por parte de entes de control, en donde se evidencie la manipulación de la información de ingreso de personal y de las cámaras de video.
Resultado: Cero (0)
Análisis: 
Durante el periodo reportado no se han presentado denuncias, reclamos o informes por parte de entes de control respecto a la manipulación de la información de ingreso de personal y de las cámaras de video con el fin de ocultar información</t>
  </si>
  <si>
    <t>Número de denuncias, quejas,  reclamos o informes por parte de entes de control, en donde se notifique el manejo inadecuado de reclamaciones ante corredores de seguros para beneficiar un tercero.
Resultado: Cero (0)
Análisis: 
En la actualidad y durante lo corrido de la actual vigencia no se tiene conocimiento de denuncias, quejas,  reclamos o informes por parte de entes de control, en donde se notifique el manejo inadecuado de reclamaciones ante corredores de seguros para beneficiar un tercero.</t>
  </si>
  <si>
    <t>Número de denuncias, quejas,  reclamos o informes por parte de entes de control, en donde se notifique el robo continuado de combustible o repuestos de vehículos.
Resultado:  Cero (0)
Análisis:
En la actualidad y durante lo corrido de la actual vigencia no se tiene conocimiento de denuncias, quejas,  reclamos o informes por parte de entes de control, en donde se notifique el robo continuado de combustible o repuestos de vehículos</t>
  </si>
  <si>
    <t>Número de denuncias, quejas,  reclamos o informes por parte de entes de control, en donde se notifique el manejo inadecuado de la información requerida para la realización de procesos contractuales o se presente contratación subjetiva.
Resultado: Cero (0)
Análisis:
Durante el periodo reportado no se han presentado denuncias, reclamos o informes por parte de entes de control respecto a la materialización del riesgo</t>
  </si>
  <si>
    <t xml:space="preserve">Número de denuncias, quejas, reclamos o informes por parte de entes de control, en donde se notifique la ejecución  inadecuada de contratos para el favorecimiento de terceros.
Resultado: Cero (0)
Análisis: 
Durante el periodo reportado no se han presentado denuncias, reclamos o informes por parte de entes de control respecto a la materialización del riesgo
</t>
  </si>
  <si>
    <r>
      <rPr>
        <b/>
        <sz val="8"/>
        <color indexed="8"/>
        <rFont val="Arial"/>
        <family val="2"/>
      </rPr>
      <t xml:space="preserve">OBSERVACIONES:
</t>
    </r>
    <r>
      <rPr>
        <sz val="8"/>
        <color indexed="8"/>
        <rFont val="Arial"/>
        <family val="2"/>
      </rPr>
      <t>JUSTIFICACIÓN DE LOS RIESGOS ELIMINADOS: En el presente seguimiento no se han eliminado riesgos.</t>
    </r>
  </si>
  <si>
    <t>SALVADOR MENDOZA SUAREZ</t>
  </si>
  <si>
    <t>DIRECTORO TÉCNICO ADMINISTRATIVO Y FINANCIERO</t>
  </si>
  <si>
    <r>
      <rPr>
        <b/>
        <sz val="8"/>
        <color indexed="8"/>
        <rFont val="Arial"/>
        <family val="2"/>
      </rPr>
      <t>OBSERVACIONES:</t>
    </r>
    <r>
      <rPr>
        <sz val="8"/>
        <color indexed="8"/>
        <rFont val="Arial"/>
        <family val="2"/>
      </rPr>
      <t xml:space="preserve">:
</t>
    </r>
  </si>
  <si>
    <t xml:space="preserve">Indique los ajustes realizados en:
Causas: Se continua con las 2 causa, y no se incluye ninguna.
Riesgo: No se conoce de su materialización. y la descripción continua en los mismos terminos. 
Consecuencias: Se mantienen las mismas posibles. 
Controles: Se mantienen los actuales controlres.
Acciones asociadas: Se cubre con los controles del riesgo.
</t>
  </si>
  <si>
    <t>1. Aplicación del procedimiento de control de documentos, de la Guía de Documentación y del formato de eliminación ó derogación, cuenta con diferentes puntos de control entre los que se destacan: revisión y aprobación por parte de los responsables de los procesos y validación por parte de la jefatura de la OAP quien analiza la pertinencia de creación o derogación de los documentos.
2. Para la elaboración o modificación de  manuales adicional a los controles anteriores se requiere la aprobación por acto administrativo de la Dirección General, aclarando que este acto administrativo aplica a los  manuales que vinculan a un externo de la entidad.
3. Comité Directivo del SIG, para revisión y aprobación del Sistema Integrado de Gestión.</t>
  </si>
  <si>
    <t xml:space="preserve">1. Validación por parte de la OAP (profesionales y jefe) de la documentación a implementar en el SIG, verificando adecuación con respecto al Sistema Integrado de Gestión y su integración con la estructura organizacional del IDU. 
2. Revisiones y aprobación del Sistema Integrado de Gestión por parte del Comité Directivo del SIG. </t>
  </si>
  <si>
    <t>1. Formato de derogación de documentos
2. Resoluciones
3. Memorandos
4. Actas de reunión para modificación de documentos.
5. Actas de reunión de comité SIG.</t>
  </si>
  <si>
    <r>
      <rPr>
        <b/>
        <sz val="8"/>
        <color indexed="8"/>
        <rFont val="Arial"/>
        <family val="2"/>
      </rPr>
      <t xml:space="preserve">OBSERVACIONES:
</t>
    </r>
    <r>
      <rPr>
        <sz val="8"/>
        <color indexed="8"/>
        <rFont val="Arial"/>
        <family val="2"/>
      </rPr>
      <t>JUSTIFICACIÓN DE LOS RIESGOS ELIMINADOS: No se eliminó ninguno.</t>
    </r>
  </si>
  <si>
    <t>PAULA TATIANA ARENAS GONZALEZ</t>
  </si>
  <si>
    <r>
      <t xml:space="preserve">Indique los ajustes realizados en:
</t>
    </r>
    <r>
      <rPr>
        <b/>
        <sz val="8"/>
        <rFont val="Arial"/>
        <family val="2"/>
      </rPr>
      <t xml:space="preserve">Causas: 
</t>
    </r>
    <r>
      <rPr>
        <sz val="8"/>
        <rFont val="Arial"/>
        <family val="2"/>
      </rPr>
      <t xml:space="preserve">No se modifican
</t>
    </r>
    <r>
      <rPr>
        <b/>
        <sz val="8"/>
        <rFont val="Arial"/>
        <family val="2"/>
      </rPr>
      <t xml:space="preserve">Riesgo:  </t>
    </r>
    <r>
      <rPr>
        <sz val="8"/>
        <rFont val="Arial"/>
        <family val="2"/>
      </rPr>
      <t xml:space="preserve">No se materializó el riesgo, su identificación sigue igual.
</t>
    </r>
    <r>
      <rPr>
        <b/>
        <sz val="8"/>
        <rFont val="Arial"/>
        <family val="2"/>
      </rPr>
      <t>Consecuencias</t>
    </r>
    <r>
      <rPr>
        <sz val="8"/>
        <rFont val="Arial"/>
        <family val="2"/>
      </rPr>
      <t xml:space="preserve">: Se mantienen las mismas identificadas.
</t>
    </r>
    <r>
      <rPr>
        <b/>
        <sz val="8"/>
        <rFont val="Arial"/>
        <family val="2"/>
      </rPr>
      <t xml:space="preserve">Controles:  </t>
    </r>
    <r>
      <rPr>
        <sz val="8"/>
        <rFont val="Arial"/>
        <family val="2"/>
      </rPr>
      <t xml:space="preserve">Continuan los mismos controles
</t>
    </r>
    <r>
      <rPr>
        <b/>
        <sz val="8"/>
        <rFont val="Arial"/>
        <family val="2"/>
      </rPr>
      <t xml:space="preserve">Acciones asociadas:  </t>
    </r>
    <r>
      <rPr>
        <sz val="8"/>
        <rFont val="Arial"/>
        <family val="2"/>
      </rPr>
      <t xml:space="preserve">
1. Siguen en los mismos términos</t>
    </r>
    <r>
      <rPr>
        <b/>
        <sz val="8"/>
        <rFont val="Arial"/>
        <family val="2"/>
      </rPr>
      <t xml:space="preserve">
</t>
    </r>
    <r>
      <rPr>
        <sz val="8"/>
        <rFont val="Arial"/>
        <family val="2"/>
      </rPr>
      <t xml:space="preserve">
</t>
    </r>
    <r>
      <rPr>
        <b/>
        <sz val="8"/>
        <rFont val="Arial"/>
        <family val="2"/>
      </rPr>
      <t xml:space="preserve">Indicador:
</t>
    </r>
    <r>
      <rPr>
        <sz val="8"/>
        <rFont val="Arial"/>
        <family val="2"/>
      </rPr>
      <t>Se mide con respecto a las acciones definidas en los planes de mejoramiento.</t>
    </r>
  </si>
  <si>
    <t>1. Desviación De recursos,detrimento patrimonial.
2. Pérdida de credibilidad de la Entidad.
3. Afectación de la misionalidad.
4. Investigaciones administrativas, disciplinarias, penales y fiscales.</t>
  </si>
  <si>
    <t xml:space="preserve">Dirección Técnica Estratégica </t>
  </si>
  <si>
    <t xml:space="preserve">Indique los ajustes realizados en:
Causas: Se mantiene igual.
Descripción:  Se mantiene igual.
Consecuencia:  Se mantiene igual.
Probabilidad: Se mantiene igual.
Impacto:  Se mantiene igual.
Controles:  Se mantiene igual.
Acciones: Se mantiene igual.
Registro: Se mantiene igual.
Indicador:  Se mantiene igual.
</t>
  </si>
  <si>
    <t xml:space="preserve">1. Inclusión de una cláusula de confidencialidad en los contratos de prestación de servicios de apoyo a la gestión  
2. Campaña de concientización de confidencialidad de la información
3. Se actualizó el proceso de gestión predial en el mes de julio del año en curso.
4. Se proyectó y se encuentra en etapa de planeamiento el modelamiento del sistema de gestión predial. </t>
  </si>
  <si>
    <t>1. Contratos de prestación de servicios SIAC
2. Reporte de la aplicación PREDIOS generado pro la STRT (Reporte de recepción)
3. Solicitud de creación de usuarios
4. Proceso de Gestión Predial actualizado</t>
  </si>
  <si>
    <t>( # de actividades realizadas / Total de actividades a realizar) * 100%
 4/4*100% = 100% 
Se adelantaron tres actividades programadas así:
1. Inclusión de la clausula de confidencialidad en los PSP
2. Generar reporte de la aplicativo para identificar uso de la aplicación
3. Aprobación de las solicitudes de creación de usuario y determinación de perfiles según roles
4. Caracterización del Proceso aprobada.</t>
  </si>
  <si>
    <t>(# de listas de chequeo aplicadas en expedientes / # de expedientes del proyecto) * 100%
= 2236 listas de chequeo / 2236 RT * 100% = 100% 
Se toma como soporte la información del tablero de control de los 24 proyectos que actualmente se encuentran en ejecución en la DTDP.</t>
  </si>
  <si>
    <t xml:space="preserve">(No. de fichas censales verificadas y aprobadas en el período / No. de fichas censales realizadas al período) * 100% = 
1778/1778*100% = 100% 
Se soporta el indicador en las fichas censales que se han adelantado en el año y los proyectos que fueron aprobados y  verificados :
* PROYECTO MUTIS 110
* PROYECTO MUTIS 116
* PROYECTO AV. LAUREANO GÓMEZ 
*PROYECTO TINTAL 1316 
PROYECTO CARACAS 76
PROYECTO SEPTIMA 160
</t>
  </si>
  <si>
    <t>Que no se inicien o adelanten las acciones judiciales de demanda y/o de defensa producto de una denuncia,  queja o auditoría que indiquen un acto de corrupción que cursen en la entidad, por omisión y/o extralimitación del responsable del proceso al interior del IDU.</t>
  </si>
  <si>
    <t>1 Detrimento Patrimonial.
2. Investigaciones disciplinarias.
3. Pérdida de credibilidad del IDU ante la ciudadanía.</t>
  </si>
  <si>
    <t>1. Aplicación del procedimiento de Conciliación Prejudicial y Judicial. (Generación de Ficha de conciliación, Concepto Técnico y Actas de Comité de Conciliación).
  2. Alimentar el sistema de información de la Alcaldía SIPROJ.     
3. Archivos Físicos por expediente</t>
  </si>
  <si>
    <t>1. Realización de Comites y Precomites de Conciliación.    
2. Comites de Autocontrol y Seguimiento.</t>
  </si>
  <si>
    <t>1. Actas de Comité.
2. Ficha de Análisis de Sentencias.    3.Expediente fisico</t>
  </si>
  <si>
    <t>Indique los ajustes realizados en:
Causas: No se realizan modificaciones
Riesgo:  Se ajusta la redacción del riesgo, haciendo claridad sobre los tipos de acciones que podría produccir un acto de corrupción.
Consecuencias: No se realizan modificaciones
Controles:  No se realizan modificaciones
Acciones asociadas: No hay modificacion.
Indicador: Se ajusta la formula del indicador relacionando los actos de corrupción tramitados/revisados.</t>
  </si>
  <si>
    <t>Número denuncias, quejas, conocimiento de oficios e informes de auditoría asociados con actos de corrupción tramitados / Número de denuncias, quejas, conocimiento de oficio e informes de auditoría recibidos asociados con actos de corrupción.
En el periodo a evaluar la Dirección Técnica de Gestion Judicial no fue notificada de ninguna denuncia, queja o informe de auditoria que mostrara alguna conducta de corrupción que se requiera investigar.</t>
  </si>
  <si>
    <t>1. La no entrega oportuna de los proyectos de infraestructura de transporte, vial y espacio público, afectando la movilidad en la ciudad.
2. Afectación del  presupuesto asignado para la ejecución de las metas físicas de los proyectos de obra pública en redes de servicios públicos.
3. Investigaciones disciplinarias, fiscales y penales por eventual detrimento patrimonial.</t>
  </si>
  <si>
    <t xml:space="preserve">1. Actas de reunión y listas de asistencias vigentes.
2. Oficios de requerimientos.
3. Guía Intervención de Infraestructura Vial y Espacio Público a Cargo de Terceros.
4. Guía Coordinación Idu, ESPs y Tic en Proyectos de Infraestructura de Transporte.
5. Instructivo Elaboración, Suscripción, Ejecución y Terminación de Convenios y Contratos Interadministrativos.
6. Formato de seguimiento y evaluación de convenios marco para ESP.
7. Ley 1682 de 2013, Ley 142 de 1993 y Ley 1341 de 2009
8. Estatuto Orgánico de Bogotá
9. Plan de Desarrollo Distrital
10. Actos Administrativos emitidos por la SDP y Actas de Compromiso emitidas por la SDM.
</t>
  </si>
  <si>
    <r>
      <t xml:space="preserve">1) Incorporación de Anexo Técnico en los Pliegos de Condiciones en donde se describen las especificaciones para la elaboración y aprobación de cronogramas de los proyectos.
2) Construcción de líneas base del alcance, tiempo y costo al inicio de cada etapa del ciclo de vida de los proyectos.
3) Equipo interdisciplinario que apoya la elaboración de los informes de avance de los proyectos, la revisión por parte del responsable y la consolidación, </t>
    </r>
    <r>
      <rPr>
        <sz val="8"/>
        <color indexed="8"/>
        <rFont val="Arial"/>
        <family val="2"/>
      </rPr>
      <t xml:space="preserve">aprobación </t>
    </r>
    <r>
      <rPr>
        <sz val="8"/>
        <color indexed="8"/>
        <rFont val="Arial"/>
        <family val="2"/>
      </rPr>
      <t>y análisis de los resultados.
4) Inspecciones en terreno.
5) Controles propios del Sistema de Gestión Integral de Proyectos ZIPA (alertas por desactualización de la información, filtros de aprobación para la información que se publica en el Visor de Proyectos, etc.).
6) Disponibilidad de la información de avance de los proyectos para los grupos de interés (internos y/o externos).
7) Auditorías internas y/o externas.</t>
    </r>
  </si>
  <si>
    <r>
      <t xml:space="preserve">Indique los ajustes realizados en:
- </t>
    </r>
    <r>
      <rPr>
        <u/>
        <sz val="8"/>
        <rFont val="Arial"/>
        <family val="2"/>
      </rPr>
      <t>Causas</t>
    </r>
    <r>
      <rPr>
        <sz val="8"/>
        <rFont val="Arial"/>
        <family val="2"/>
      </rPr>
      <t xml:space="preserve">: Continúan las tres (3) causas descritas en la matriz; no es necesario modificar ninguna.
- </t>
    </r>
    <r>
      <rPr>
        <u/>
        <sz val="8"/>
        <rFont val="Arial"/>
        <family val="2"/>
      </rPr>
      <t>Riesgo</t>
    </r>
    <r>
      <rPr>
        <sz val="8"/>
        <rFont val="Arial"/>
        <family val="2"/>
      </rPr>
      <t xml:space="preserve">: Se ajustó la descripción del riesgo.
- </t>
    </r>
    <r>
      <rPr>
        <u/>
        <sz val="8"/>
        <rFont val="Arial"/>
        <family val="2"/>
      </rPr>
      <t>Consecuencias</t>
    </r>
    <r>
      <rPr>
        <sz val="8"/>
        <rFont val="Arial"/>
        <family val="2"/>
      </rPr>
      <t xml:space="preserve">: Continúan las siete (7) posibles consecuencias descritas en la matriz; no es necesario modificar ninguna.
- </t>
    </r>
    <r>
      <rPr>
        <u/>
        <sz val="8"/>
        <rFont val="Arial"/>
        <family val="2"/>
      </rPr>
      <t>Controles</t>
    </r>
    <r>
      <rPr>
        <sz val="8"/>
        <rFont val="Arial"/>
        <family val="2"/>
      </rPr>
      <t xml:space="preserve">: Continúan los siete (7) controles descritas en la matriz; se ajustó la redacción del control No.3
- </t>
    </r>
    <r>
      <rPr>
        <u/>
        <sz val="8"/>
        <rFont val="Arial"/>
        <family val="2"/>
      </rPr>
      <t>Acciones asociadas</t>
    </r>
    <r>
      <rPr>
        <sz val="8"/>
        <rFont val="Arial"/>
        <family val="2"/>
      </rPr>
      <t>: Continúan las acciones asociados identificadas en monitoreos anteriores.</t>
    </r>
  </si>
  <si>
    <r>
      <t xml:space="preserve">Tomar decisiones </t>
    </r>
    <r>
      <rPr>
        <b/>
        <sz val="8"/>
        <color indexed="8"/>
        <rFont val="Arial"/>
        <family val="2"/>
      </rPr>
      <t xml:space="preserve"> para favorecer a alguna de las partes interesadas, sin tener en cuenta la información registrada en el Sistema de Gestión Integral de Proyectos ZIPA.</t>
    </r>
  </si>
  <si>
    <r>
      <t xml:space="preserve">Indique los ajustes realizados en:
- </t>
    </r>
    <r>
      <rPr>
        <u/>
        <sz val="8"/>
        <rFont val="Arial"/>
        <family val="2"/>
      </rPr>
      <t>Causas</t>
    </r>
    <r>
      <rPr>
        <sz val="8"/>
        <rFont val="Arial"/>
        <family val="2"/>
      </rPr>
      <t xml:space="preserve">: Continúan la causa (1) descritas en la matriz; no es necesario modificar ninguna
- </t>
    </r>
    <r>
      <rPr>
        <u/>
        <sz val="8"/>
        <rFont val="Arial"/>
        <family val="2"/>
      </rPr>
      <t>Riesgo</t>
    </r>
    <r>
      <rPr>
        <sz val="8"/>
        <rFont val="Arial"/>
        <family val="2"/>
      </rPr>
      <t xml:space="preserve">: Se ajustó la descripción del riesgo.
- </t>
    </r>
    <r>
      <rPr>
        <u/>
        <sz val="8"/>
        <rFont val="Arial"/>
        <family val="2"/>
      </rPr>
      <t>Consecuencias</t>
    </r>
    <r>
      <rPr>
        <sz val="8"/>
        <rFont val="Arial"/>
        <family val="2"/>
      </rPr>
      <t xml:space="preserve">: Continúan las cuatro (4) posibles consecuencias descritas en la matriz.
- </t>
    </r>
    <r>
      <rPr>
        <u/>
        <sz val="8"/>
        <rFont val="Arial"/>
        <family val="2"/>
      </rPr>
      <t>Controles</t>
    </r>
    <r>
      <rPr>
        <sz val="8"/>
        <rFont val="Arial"/>
        <family val="2"/>
      </rPr>
      <t xml:space="preserve">:  Continúan los cinco (5) controles descritos en la matriz.
- </t>
    </r>
    <r>
      <rPr>
        <u/>
        <sz val="8"/>
        <rFont val="Arial"/>
        <family val="2"/>
      </rPr>
      <t>Acciones asociadas</t>
    </r>
    <r>
      <rPr>
        <sz val="8"/>
        <rFont val="Arial"/>
        <family val="2"/>
      </rPr>
      <t>: Continúan las acciones asociados identificadas en monitoreos anteriores.</t>
    </r>
  </si>
  <si>
    <t xml:space="preserve">SUBDIRECTORA GENERAL (E) </t>
  </si>
  <si>
    <t>VALORACIÓN DEL RIESGO</t>
  </si>
  <si>
    <t xml:space="preserve">
Obstaculización o desvío de investigaciones por parte de entes de control o usuarios de la información.
Pérdida de la memoria institucional (acervo documental)
Deterioro de imagen Institucional
</t>
  </si>
  <si>
    <r>
      <t>Uso y aplicación de la documentación asociada al proceso de Gestión Documental, dentro de la cual se encuentra: 
- Manual de Gestión Documental del IDU. 
- Guía del usuario de gestión documental.
- Procedimiento "Consulta y préstamo de documentos" 
- P</t>
    </r>
    <r>
      <rPr>
        <sz val="8"/>
        <rFont val="Arial"/>
        <family val="2"/>
      </rPr>
      <t>rocedimiento "Procesos y servicios del centro de documentación"
- Guía "Entrega de productos en formato digital de proyectos realizados en la infraestructura de los sistemas de movilidad y espacio púbico"
Acceso para la c</t>
    </r>
    <r>
      <rPr>
        <sz val="8"/>
        <color indexed="8"/>
        <rFont val="Arial"/>
        <family val="2"/>
      </rPr>
      <t>onsulta de los documentos mediante los sistemas de información de gestión documental ORFEO, DSpace y PMB (Catalogo, circulación y préstamo de documentos)
Uso del Sistema de Información de Gestión Documental y Base de Datos Winisis.
Suscripción de cláusulas de Confidencialidad en los contratos de prestación de servicios y  firma del documento de confidencialidad de las personas que manejan y/o procesan la información documental de la Entidad.
Procedimiento de consulta y préstamo documental que incluye políticas de no préstamo de documentos físicos cuando éstos se encuentren digitalizados y en caso de préstamo de documentos físicos, se cuentan con mecanismos de control del préstamo.
Disposición legal (Resolución 34217 de 2015), por la cual el Instituto adopta el marco de políticas de control para la seguridad de la información de la Entidad.</t>
    </r>
  </si>
  <si>
    <t>Número de denuncias,  reclamos o informes por parte de entes de control, en donde se notifique la 
adulteración, sustracción, robo y manipulación de los archivos y documentos del IDU con el fin de beneficiar a un particular
Resultado: Cero (0)
Análisis:  
Durante la actual vigencia no se tiene conocimiento de denuncias, quejas,  reclamos o informes por parte de entes de control, en donde se notifique la materialización del riesgo.</t>
  </si>
  <si>
    <t>Inclusión de cláusula de confidencialidad en los contratos de prestación de servicios profesionales y de Outsourcing.
Socialización a los contratistas de prestación de servicios profesionales y de Outsourcing, acerca de  las políticas de gestión documental, en especial sobre el uso adecuado de la información física y digital.
Capacitación y divulgación de recomendaciones por parte de la OCD sobre  las conductas inapropiadas de los servidores públicos y
sus consecuencias frente al uso de la información.</t>
  </si>
  <si>
    <t>A) Número de reportes de indebida manipulación de la información
B) Número de denuncias,  reclamos o informes por parte de entes de control, en donde se notifique el
uso indebido de información crítica y
sensible de los procesos de la Entidad 
Resultado: 
A) Cero (0)
B) Cero (0)
Análisis:  
Se observa que en los  procesos de G. Documental no se presentó ningún reporte por la indebida manipulación de la información.
Para el indicador B, se observa que durante lo corrido de la actual vigencia no se han presentado denuncias, quejas,  reclamos o informes por parte de entes de control, en donde se notifique la materialización del riesgo.</t>
  </si>
  <si>
    <t>Modificaciones por intereses externos al Proyecto</t>
  </si>
  <si>
    <t xml:space="preserve">Que por extralimitación se realicen cambios en el proyecto de Acuerdo de Valorización o  en el alcance de las obra. </t>
  </si>
  <si>
    <t xml:space="preserve">1. Formulación del proyecto de Acuerdo soportado por un grupo interdisciplinario
 2. Revisión del Proyecto de Acuerdo por diferentes dependencias (SGJ - DTAV- DG) del IDU y su aprobación por el Concejo.
3. Procedimiento de Estructuración Proyectos de Acuerdos.
4,Solicitud de la ficha técnica de las obras a la SGDU
</t>
  </si>
  <si>
    <t xml:space="preserve">Verificación de cumplimiento de requisitos y procedimientos.
Verificación de la ficha Tecnica de las Obras </t>
  </si>
  <si>
    <t xml:space="preserve">Indique los ajustes realizados en:
Causas: Se mantienen igual
Riesgo: Se realizó una modificación en la descripción del riesgo, en el término del alcance de las obras
Consecuencias: Permanece igual
Controles: Se mantienen y se aplican conforme a lo establecido en el procedimiento de estructuración de proyectos de valorización.
Se complementó redacción del control 2 y 3 pasó de Acuerdos  a (Proyectos de Acuerdo)
Acciones asociadas: Siguen igual
</t>
  </si>
  <si>
    <t xml:space="preserve">No. revisiones ejecutadas para aprobacion del proyecto de Acuerdo / No. de revisiones planificadas en el procedimiento.
I = ( 3 revisiones x 100 / 3) = 100% 
Se realizó la revisión del proyecto de Acuerdo por  las (3) dependencias internas del instituto establecidas en el procedimiento PR-VF05 una vez finalizada, se recibió aprobación  para radicar el Proyecto de Acuerdo en la SDM , realizada mediante   Oficio  20175650302051 del 25/04/2017 para continuar con las demás actividades administrativas, llegará al Concejo Gobierno  responsable de radicar en el Concejo de Bogotá para respectivo debate  y posible aprobación
</t>
  </si>
  <si>
    <t xml:space="preserve">Indique los ajustes realizados en:
Causas: Se mantienen igual
Riesgo: El riesgo continua igual.
Consecuencias: Permanece igual
Controles: se incluyó la solicitud de la ficha tecnica de la obra
Acciones asociadas: Revisión de la información de la ficha técnica de las Obras (Alcance, Presupuesto, etc)
</t>
  </si>
  <si>
    <r>
      <t xml:space="preserve">Total paz y salvos revisados con deuda (De una muestra) / Total de paz y salvos revisados (De la muestra) 
(300*100)/300 100%
</t>
    </r>
    <r>
      <rPr>
        <b/>
        <sz val="8"/>
        <color indexed="8"/>
        <rFont val="Arial"/>
        <family val="2"/>
      </rPr>
      <t>Análisis:</t>
    </r>
    <r>
      <rPr>
        <sz val="8"/>
        <color indexed="8"/>
        <rFont val="Arial"/>
        <family val="2"/>
      </rPr>
      <t xml:space="preserve">
Para el período comprendido entre enero y marzo de 2017, la STRT entregó un reporte de 100,419 estados de cuenta para trámite notarial. Se revisaron 300 estados de cuenta para trámite notarial, los cuales se encontraron correctamente, bajo los procedimientos establecidos para realizar el trámite y cumpliendo con los estandares de calidad y transparencia.  Lo único que     se encontró en la revisión, es que faltaron códigos en la homologación, sin embargo esto no afecta la entrega correcta del paz y salvo. Sin embargo, con el fin de generar una retroalimentación del seguimiento, se realiza una reunión mensual con las personas que expedieron los paz y salvos para aclarar las dudas y así mejorar el trámite.</t>
    </r>
  </si>
  <si>
    <t>Indique los ajustes realizados en:
Causas: Se mantienen iguales
Riesgo: Se mantiene igual
Consecuencias: Se mantiene igual
Controles: Se mantiene igual
Acciones asociadas: Se mantiene igual</t>
  </si>
  <si>
    <r>
      <t xml:space="preserve">Número de  registros ajustados en el período /Total de registros liquidados en el período
(104/174,264)/*100
</t>
    </r>
    <r>
      <rPr>
        <b/>
        <sz val="8"/>
        <color indexed="8"/>
        <rFont val="Arial"/>
        <family val="2"/>
      </rPr>
      <t>Análisis:</t>
    </r>
    <r>
      <rPr>
        <sz val="8"/>
        <color indexed="8"/>
        <rFont val="Arial"/>
        <family val="2"/>
      </rPr>
      <t xml:space="preserve">
Durante los meses de Enero, Febrero y Marzo de 2017, se generó de manera masiva la liquidación y facturación para 174.264 predios en total, con cuenta de cobro previa la aprobación masiva de las cuentas de cobro, se realizaron los controles de calidad mensuales después de generados los procesos masivos para los diferentes procesos de liquidación y generación de cuentas de cobro de los proyectos AC180, AC398 y AC523, para los siguientes escenarios que corresponden a predios que presentan deuda por concepto de la contribución de valorización tales como: pago por cuotas, acuerdos de pago, planes de abono y predios en mora. Se evidenciaron 104 predios con inconsistencias, las cuales son objeto de ajuste, con el fin de garantizar la integridad de la información.
Los ajustes más frecuentes que se presentan son: inconsistencia  en el cálculo de los intereses (mora o financiación), ajustes a la centena, inconsistencia en la fecha de vencimiento y variación al  consolidacion el saldo, así como alteración en variables de facturación.
Con el fin de detectar las inconsistencias se realiza la importación de los archivos planos a Excel, en donde se muestran las variables de facturación, las cuales se validan de acuerdo a los meses en mora, cuentas de cobro procesadas y etapa de cobro, entre otras. Después de adelantar todo el proceso, no se materializó el riesgo de corrupción.</t>
    </r>
  </si>
  <si>
    <t>Indique los ajustes realizados en:
Causas:  Se mantienen iguales
Riesgo: Se modifica la redacción, pero continúa el mismo riesgo
Consecuencias: Se mantienen iguales
Controles: Se mantienen iguales
Acciones: Siguen las mismas</t>
  </si>
  <si>
    <r>
      <t xml:space="preserve">Numero de oficios con errores en la solicitud de levantamiento de gravamen / Numero de oficios revisado con solicitud de levantamiento de gravamen.
I:(0/159)*100=0
</t>
    </r>
    <r>
      <rPr>
        <b/>
        <sz val="8"/>
        <rFont val="Arial"/>
        <family val="2"/>
      </rPr>
      <t>Análisis:</t>
    </r>
    <r>
      <rPr>
        <sz val="8"/>
        <rFont val="Arial"/>
        <family val="2"/>
      </rPr>
      <t xml:space="preserve">
Para los meses de enero , febrero, marzo y abril se generaron 159 oficios de levantamiento de gravamen que corresponden a 4.620 predios, los cuales se les realizó la respectiva revisión y verificacion de los certificados de tradicion y libertad y el estado de cuenta en el sistema Valoricemos, no encontrando errores en dichos oficios.</t>
    </r>
  </si>
  <si>
    <t xml:space="preserve">Indique los ajustes realizados en:
Causas: Se mantienen igual
Riesgo: Se mantienen igual
Consecuencias: Se mantienen igual
Controles: Se mantienen igual
Acciones asociadas:Se mantienen igual
</t>
  </si>
  <si>
    <r>
      <t xml:space="preserve">Devolucion de proyecto de actos administrativos con informacion no congruente con la normatividadx 100/Total de Actos proyectados.
I: (0/327)*100%=0
</t>
    </r>
    <r>
      <rPr>
        <b/>
        <sz val="8"/>
        <rFont val="Arial"/>
        <family val="2"/>
      </rPr>
      <t>Análisis:</t>
    </r>
    <r>
      <rPr>
        <sz val="8"/>
        <rFont val="Arial"/>
        <family val="2"/>
      </rPr>
      <t xml:space="preserve">
Se realixó la revisión de los actos administrativos remitidos para firma de la Subdirectora General Jurídica, durante los meses de Enero, Febrero, Marzo y Abril se verificó que efectivamente cada una de los 327 proyectos de acto administrativo enviados por la STJEF, contó con el controlde calidad correspondiente, el cual fue avalado , con  el VoBo de cada uno de los intervinientes, no se encontró devoluciones en lo que respecta a incongruencia con la normatividad aplicable</t>
    </r>
  </si>
  <si>
    <t xml:space="preserve">Indique los ajustes realizados en:
Causas: Se mantienen
Riesgo: Se mantienen
Consecuencias: Se mantiene
Controles: Se mantien
Acciones asociadas: Se mantiene
</t>
  </si>
  <si>
    <r>
      <rPr>
        <b/>
        <sz val="8"/>
        <color indexed="8"/>
        <rFont val="Arial"/>
        <family val="2"/>
      </rPr>
      <t xml:space="preserve">OBSERVACIONES:
</t>
    </r>
    <r>
      <rPr>
        <sz val="8"/>
        <color indexed="8"/>
        <rFont val="Arial"/>
        <family val="2"/>
      </rPr>
      <t xml:space="preserve">
</t>
    </r>
  </si>
  <si>
    <t>Indique los ajustes realizados en:
Causas: No se realizaron modificaciones.
Riesgo: No se realizaron modificaciones.
Consecuencias: No se realizaron modificaciones.
Controles: No se realizaron modificaciones.
Acciones asociadas: Se ajusta la redacción de la Acción Asociada No.2</t>
  </si>
  <si>
    <t xml:space="preserve">1. Minuta de contrato de prestación de servicios. 
2. Planilla de registro de ingreso al área restringida DTPS.
3. Solicitud de perfiles de usuarios codificados a la STRT
4. Formato de designación de evaluadores. 
</t>
  </si>
  <si>
    <t>1. Integración de las políticas de confidencialidad a los procedimientos estandarizados, a las minutas PSP y fortalecimiento de los mecanismos de ingreso a DTPS (físico y tecnológico).
2. Codificación de los perfiles de usuario para el acceso a la red por parte de los servidores públicos y contratistas de la DTPS.</t>
  </si>
  <si>
    <r>
      <t>1. Procedimientos documentados para los tipos de contratación.
2. Cláusula de confidencialidad en los contratos de prestación de servicios.
3.</t>
    </r>
    <r>
      <rPr>
        <sz val="8"/>
        <color theme="1"/>
        <rFont val="Arial"/>
        <family val="2"/>
      </rPr>
      <t xml:space="preserve"> Perfiles de usuario restringidos
4. Socialización y aplicación a los funcionarios y contratistas de prestación de servicios de apoyo a la gestión de política operacional de confidencialidad de no suminsitrar información de los procesos de contratación.
5. Aplicación de política de confidencialidad para el comité evaluador designado. </t>
    </r>
  </si>
  <si>
    <t>Indique los ajustes realizados en:
Causas: No se realizaron modificaciones.
Riesgo: No se realizaron modificaciones
Consecuencias: No se realizaron modificaciones
Controles: 
Se elimina el anterior control No.3, y se incluye un nuevo control
Acciones asociadas: Se cambia la periodicidad (semanal a mensual) de la generación de los reportes</t>
  </si>
  <si>
    <t>Generación de reporte mensual de publicaciones.</t>
  </si>
  <si>
    <t>1. Procedimientos estandarizados segun modalidad de selección.
2.  Designación de personal responsable del trámite operativo de las publicaciones en los portales de contración 
3. Implementación de alertas en la plataforma del correo institucional para notificar vencimientos de publicaciones</t>
  </si>
  <si>
    <t xml:space="preserve">Indique los ajustes realizados en:
Causas: No se realizaron modificaciones  
Riesgo: No se realizaron modificaciones
Consecuencias: No se realizaron modificaciones 
Acciones asociadas: No se realizaron modificaciones
</t>
  </si>
  <si>
    <t>1. Comité de contratación del IDU.
2. Pliegos modelo por modalidad de selección, estructurados por DTPS - SGJ, aprobados por Comité de contratación y divulgados a través de intranet, que incluyen la aplicación de una fórmula aleatoria que puede depender de índices definidos por el mercado bursátil, con el fin de establecer el orden de elegibilidad en la etapa de evaluación de las ofertas en la licitaciones públicas adelantadas por el Instituto.
3. Procedimientos documentados para los tipos de contratación.
4. Capacitación y/o entrenamiento específica por parte de los que intervienen en los procesos de selección.
5. Mesas de trabajo con las áreas solicitantes de los procesos antes y/o durante la consolidación de los pliegos de condiciones.
6. Inclusión en los pliegos modelo por modalidad de selección, de cláusulas sobre las inhabilidades, incompatibilidades y conflicto de interés y la exigencia a los proponentes de manifestaciones juramentadas sobre la incursión en causales de inhabilidad, incompatibilidad y/o conflicto de intereses.
7. Verificación de la certificación emitida por la DTGC,  sobre inhabilidades de los proponentes, por parte del evaluador jurídico.
8. Se realiza una reunión previa a la publicación del informe de evaluación al interior de la DTPS por parte del comité evaluador y el Director Técnico de la DTPS. 
9. Establecimiento de periodo de contra observaciones a los informes de evaluación.
10. En el informe de evaluación se emite el concepto de rechazo o habilidad del proponente.</t>
  </si>
  <si>
    <r>
      <rPr>
        <b/>
        <sz val="8"/>
        <color indexed="8"/>
        <rFont val="Arial"/>
        <family val="2"/>
      </rPr>
      <t>OBSERVACIONES GENERALES DEL MONITOREO</t>
    </r>
    <r>
      <rPr>
        <sz val="8"/>
        <color indexed="8"/>
        <rFont val="Arial"/>
        <family val="2"/>
      </rPr>
      <t xml:space="preserve">:
</t>
    </r>
  </si>
  <si>
    <t>Firmas de revisión por parte de los líder del proceso y líder(es) Operativo(s):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</si>
  <si>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Controles:</t>
    </r>
    <r>
      <rPr>
        <sz val="8"/>
        <rFont val="Arial"/>
        <family val="2"/>
      </rPr>
      <t xml:space="preserve">  Se mantienen.
</t>
    </r>
    <r>
      <rPr>
        <b/>
        <sz val="8"/>
        <rFont val="Arial"/>
        <family val="2"/>
      </rPr>
      <t xml:space="preserve">Acciones asociadas: </t>
    </r>
    <r>
      <rPr>
        <sz val="8"/>
        <rFont val="Arial"/>
        <family val="2"/>
      </rPr>
      <t xml:space="preserve">Se hace seguimiento a las acciones propuestas:
Ejecución y control del plan de acción de la estrategia GEL.
Verificación del porcentaje de disponibilidad del portal web
</t>
    </r>
    <r>
      <rPr>
        <b/>
        <sz val="8"/>
        <rFont val="Arial"/>
        <family val="2"/>
      </rPr>
      <t>Detalle de actividades para el periodo:
2839/2928= 97%</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</si>
  <si>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no se materializó en el periodo.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hace seguimiento a la socialización de las políticas de Seguridad de la Información.
</t>
    </r>
    <r>
      <rPr>
        <b/>
        <sz val="8"/>
        <rFont val="Arial"/>
        <family val="2"/>
      </rPr>
      <t>Detalle de actividades para el periodo:</t>
    </r>
    <r>
      <rPr>
        <sz val="8"/>
        <rFont val="Arial"/>
        <family val="2"/>
      </rPr>
      <t xml:space="preserve">
N/A</t>
    </r>
  </si>
  <si>
    <t>Copias de seguridad.
Bitácoras de acceso a la STRT y al  centro de cómputo. 
Formato solicitud de creación  de usuarios (FO-TI-11).
Sistema de Gestión de usuarios de TI</t>
  </si>
  <si>
    <t>Ind_Imp_res</t>
  </si>
  <si>
    <t>Ind_Pro_res</t>
  </si>
  <si>
    <t>Eje</t>
  </si>
  <si>
    <t>Ejecución</t>
  </si>
  <si>
    <t>Ind_Imp_inh</t>
  </si>
  <si>
    <t>Ind_Pro_inh</t>
  </si>
  <si>
    <t>No divulgación clara y oportuna de la información a la ciudadanía de los procedimientos a seguir para los tramites y servicios ofrecidos por el IDU.</t>
  </si>
  <si>
    <t>Cobrar o recibir prebendas por trámites o servicios que sean gratuitos, así como por el desarrollo de las actividades desempeñadas por los profesionales sociales en los territorios.</t>
  </si>
  <si>
    <t xml:space="preserve">No disponer de información, así como ausencia de las condiciones físicas y de accesibilidad minimas para la atención de la ciudadanía </t>
  </si>
  <si>
    <t>Que el servidor público y/o contratista, oculte o no gestione las solicitudes de la ciudadanía.</t>
  </si>
  <si>
    <t>1. Aplicación de las políticas para el manejo de excedentes de liquidez de la SDH.                                       
2. Obligatoriedad de invertir de acuerdo con los cupos (ranking) que envía la SDH, en los cuales están inmersos los análisis de la solidez de cada entidad financiera, aprobados por el Comité de Control de Riesgo de la SDH     
3. Seguimiento en las inversiones (fechas de vencimiento de inversiones; planeación y seguimiento del PAC)
4. Alertas por parte del custodio de las Inversiones en CDT para vencimientos.                                             
5. Comunicados enviados por los bancos (email) y audios de las comunicaciones con los bancos.
6. Comité de seguimiento y control financiero IDU, mensual.
7. Aplicación del procedimiento Administración de inversiones de tesorería.</t>
  </si>
  <si>
    <t>1. Comité de seguimiento y control  financiero del lDU con reunión mensual para verificación del cumplimiento a las políticas de la SDH.
2. Continuamente se hace seguimiento a las fechas de vencimiento de las invesiones, con el ánimo de contar con la disponibilidad de los recursos, adicionalmente se realiza seguimiento al PAC para programar las inversiones.
3. Conciliaciones bancarias.                                      4. Solicitud de ofertas a los emisores habilitados, con términos para la recepción de las mismas.
5. Grabación de llamadas de las operaciones financieras de las inversiones (según protocolo de seguridad)</t>
  </si>
  <si>
    <t xml:space="preserve">1. Aplicativo PRONTO PAGO que permite  establecer la trazabilidad de la orden de pago, 
Aplicativo SIAC, STONE y  ORFEO
</t>
  </si>
  <si>
    <t xml:space="preserve">Ordenes de pago, GUGF01_Guía de pago a terceros y Reportes del Aplicativo Pronto Pago.
</t>
  </si>
  <si>
    <t>Indique los ajustes realizados en:
Causas: Se Mantinene las mismas
Riesgo: No se materializó y se mantiene igual
Consecuencias: Se mantienen las mismas.
Controles: Siguen en los mismos terminos.
Acciones asociadas: Se mantienen las mismas.
Indicador: Se reporta seguimiento.</t>
  </si>
  <si>
    <t>Capacitaciones a servidores publicos en normatividad presupuestal</t>
  </si>
  <si>
    <t>Indique los ajustes realizados en:
Causas: Se Mantinene las mismas
Riesgo: No se materializo y se mantiene el  mismo.
Consecuencias: Se mantienen las mismas.
Controles: se mantienen los mismos.
Acciones asociadas: Se mantienen las mismas.
Indicador: Se reporta el seguimiento.</t>
  </si>
  <si>
    <r>
      <rPr>
        <b/>
        <sz val="8"/>
        <color indexed="8"/>
        <rFont val="Arial"/>
        <family val="2"/>
      </rPr>
      <t xml:space="preserve">OBSERVACIONES:
</t>
    </r>
    <r>
      <rPr>
        <sz val="8"/>
        <color indexed="8"/>
        <rFont val="Arial"/>
        <family val="2"/>
      </rPr>
      <t>JUSTIFICACIÓN DE LOS RIESGOS ELIMINADOS: No se eliminaron riesgos en el periodo evaluado.</t>
    </r>
  </si>
  <si>
    <t>1. Informe Cuatrimestral del Estado del
Sistema de Control Interno Ley 1474/2011
2. Procedimiento de Evaluación Independiente y Auditorías Internas
3. Aplicativo Planes de Mejoramiento
4 Procedimientos Planes de Mejoramiento internos y externos
5. Los informes son enviados directamente a la Dirección General. (Decreto Nal.648-2017, Decreto Dis. 215-2017)</t>
  </si>
  <si>
    <t>Indique los ajustes realizados en:
Causas:
Ninguno
Riesgo: 
Ninguno
Consecuencias: 
Ninguno
Controles: 
Se incluye control 5: informes a la DG.
Acciones asociadas:
Ninguno.
Indicador: Se mide y reporta avance</t>
  </si>
  <si>
    <r>
      <t xml:space="preserve">(Informes Reportados / Informes que lo exigen) * 100
Datos: 0/0 = </t>
    </r>
    <r>
      <rPr>
        <b/>
        <sz val="8"/>
        <rFont val="Arial"/>
        <family val="2"/>
      </rPr>
      <t>0%</t>
    </r>
    <r>
      <rPr>
        <sz val="8"/>
        <rFont val="Arial"/>
        <family val="2"/>
      </rPr>
      <t xml:space="preserve">
Análisis: A la fecha no se han presentado casos de informe para trasladar a las autoridades competentes. Por lo tanto el riesgo no se ha materializado en el periodo.</t>
    </r>
  </si>
  <si>
    <t>1.Capacitaciones en tema de autocontrol adelantadas en la Oficina de Control Interno
2.Seguimiento al Programa de Auditorías
3.Plan de Acción  de la Oficina de Control Interno, aprobado por el Comité de Coordinación del Sistema de Control Interno.
4. Seguimiento al programa anual de auditoría por parte del Comite de Control Interno. (Decreto Nal 648-2017).</t>
  </si>
  <si>
    <t>Indique los ajustes realizados en:
Causas:
Ninguno
Riesgo: 
Ninguno
Consecuencias: 
Ninguno
Controles: 
Se aclara seguimiento por parte del Comité SCI.
Acciones asociadas:
Ninguno</t>
  </si>
  <si>
    <t>1.Procedimiento de Evaluación Independiente y Auditorías Internas
2.Seguimiento al programa anual de auditoría por parte del Comite de Control Interno. (Decreto Nal 648-2017).</t>
  </si>
  <si>
    <t>1. Sistema de Información Disciplinaria del Distrito SID.
2. Sistema de gestión documental ORFEO, con control de confidencialidad a los documentos.
3. Control de préstamo y revisión de expedientes.
4. Autocontrol del jefe de la oficina y del personal de la misma.
5. Control de acceso a los archivadores en la OCD.</t>
  </si>
  <si>
    <t>1. Manual distrital de procesos y procedimientos disciplinarios
2. Reuniones de autocontrol en la OCD
3. Control del jefe de la oficina
4. Aplicativo SIDD de la Alcaldía.</t>
  </si>
  <si>
    <t>Indique los ajustes realizados en:
Causas: Ninguno.
Riesgo: Ninguno.
Consecuencias: Ninguno.
Controles: Se elimina Base de datos en la OCD, la base de datos es en el SIDD.
Acciones asociadas: Ninguno.</t>
  </si>
  <si>
    <t>1. Control y autocontrol del jefe de la OCD
2. Reuniones de autocontrol de la OCD
3. Manual distrital de procesos y procedimientos disciplinarios</t>
  </si>
  <si>
    <t>Indique los ajustes realizados en:
Causas: Ninguno.
Riesgo: Ninguno.
Consecuencias: Ninguno.
Controles: Se eliminan controles externos (no hacen parte de la gestión de la Entidad). Se elimina referencia a la Constitución.
Acciones asociadas: Ninguno.</t>
  </si>
  <si>
    <r>
      <t xml:space="preserve"># de procesos en los que se evidencie la existencia de decisiones amañadas / # de decisiones adoptadas por la oficina en el período.                                  
0/29=0
</t>
    </r>
    <r>
      <rPr>
        <sz val="7"/>
        <rFont val="Arial"/>
        <family val="2"/>
      </rPr>
      <t/>
    </r>
  </si>
  <si>
    <t>1. Aplicación del Manual de Interventoría y/o Supervisión de contratos.
2. Formato  Plan de Inversión del Anticipo.
3. Aplicación de la guía de pago a terceros. 
4. Exigir las Pólizas de cumplimiento de los contratos.
5. Utilización de los mecanismos de Fiducia.
6. Aplicar lo establecido en los Contratos (valores y  condiciones de pago y amortización del anticipo).</t>
  </si>
  <si>
    <t xml:space="preserve">1. Oficio de Aval del plan de inversión del anticipo por parte de la coordinación del contrato.
2. Verificación y   seguimiento de la amortización del anticipo, por parte de la Interventoría y/o coordinador.
3. Utilización de la Fiducia para la administración,  control y manejo de los desembolsos de anticipo
</t>
  </si>
  <si>
    <t>1. Oficios de aprobación de la interventoría de los informes de plan de manejo del  anticipo.
2. Formato Plan de Inversión del Anticipo.
3. Contrato de Fiducia entre el contratista y la Fiducia.</t>
  </si>
  <si>
    <t>1. Aplicación del Manual de Interventoría y/o Supervisión de contratos 
2. Listado de precios del IDU.
3. Cotizaciones.
4. Aprobación de APUS por parte de la interventoría. 
5. Mesas de trabajo.
6. Manual de gestión contractual vigente.
7. comunicación de no objeción por parte del IDU de los APUS
8. Revisión de los Ítems No previstos del grupo de APU's de la DTC</t>
  </si>
  <si>
    <t>1. Oficio de aprobación por parte de la Interventoría.
2. Suscripción de acta de fijación de precios.
3. Revisión por parte del grupo de profesionales de APUS.</t>
  </si>
  <si>
    <t xml:space="preserve">1. Aplicación del Manual de Interventoría y/o Supervisión de contratos. 
2. Aplicación de la guía de pago a terceros. 
3. Aplicar lo establecido en los Contratos.
4. Manual de Gestión Contractual.
5. Acta de mayores cantidades
</t>
  </si>
  <si>
    <t>1. Aplicación del Manual de Interventoría y/o Supervisión de contratos. 
2. Aplicación de la guía de pago a terceros. 
3. Aplicar lo establecido en los Contratos.
4. Manual de Gestión Contractual.
5. Informes semanales y mensuales de Interventoría.</t>
  </si>
  <si>
    <t>1. Oficio de Aprobación por parte de la Interventoría de los informes presentados para el desembolso de los pagos parciales y/o finales.
2.  Aval por parte de la Supervisión para el pago de las  actas parciales y/o final.</t>
  </si>
  <si>
    <t xml:space="preserve">                                                                                                                                                                                                                                                                                                                                                                                                                  </t>
  </si>
  <si>
    <t>Francisco Duarte - DTP</t>
  </si>
  <si>
    <r>
      <rPr>
        <b/>
        <i/>
        <sz val="9"/>
        <rFont val="Times New Roman"/>
        <family val="1"/>
      </rPr>
      <t>I</t>
    </r>
    <r>
      <rPr>
        <b/>
        <sz val="9"/>
        <rFont val="Arial"/>
        <family val="2"/>
      </rPr>
      <t xml:space="preserve"> = N/A</t>
    </r>
    <r>
      <rPr>
        <sz val="9"/>
        <rFont val="Arial"/>
        <family val="2"/>
      </rPr>
      <t xml:space="preserve">
• </t>
    </r>
    <r>
      <rPr>
        <b/>
        <sz val="9"/>
        <rFont val="Arial"/>
        <family val="2"/>
      </rPr>
      <t>Fórmula:</t>
    </r>
    <r>
      <rPr>
        <sz val="9"/>
        <rFont val="Arial"/>
        <family val="2"/>
      </rPr>
      <t xml:space="preserve">
N° productos con declaratoria de cumplimiento / Total productos aprobados por la Interventoría y recibidos por el IDU
No aplica el monitoreo, los contratos en ejecución se encuentran en la etapa de inicio de los estudios y diseños:
DU-1109-2016, IDU-1106-2016
IDU-1110-2016, IDU-1101-2016
IDU-1113-2016, IDU-1107-2016
IDU-1073-2016, IDU-1104-2016
IDU-933-2016, IDU-934-2016
IDU-939-2017, IDU-950-2017
DU-926-2017, IDU-927-2017
DU-952-2017, IDU-956-2017
DU-928-2017, IDU-942-2017</t>
    </r>
  </si>
  <si>
    <t>Matriz Multicriterio diligenciada en etapa de Factibilidad.  Memorandos de envío, DTS           ( documento técnico soporte)
Lista de chequeo de Entregables</t>
  </si>
  <si>
    <t>LUZ STELLA DIAZ</t>
  </si>
  <si>
    <r>
      <t xml:space="preserve">1. No de matriz multicriterio elaboradas / No. Factibilidades Entregadas.                               </t>
    </r>
    <r>
      <rPr>
        <b/>
        <sz val="8"/>
        <rFont val="Arial"/>
        <family val="2"/>
      </rPr>
      <t>Monitoreo</t>
    </r>
    <r>
      <rPr>
        <sz val="8"/>
        <rFont val="Arial"/>
        <family val="2"/>
      </rPr>
      <t xml:space="preserve">:Durante el periodo monitoreado se llevarón a cabo las Factibilidades de los contratos en ejecución: Cto 1104/2016 , Cto 1107/2016 ,Cto 1106/2016.                                         </t>
    </r>
    <r>
      <rPr>
        <b/>
        <sz val="8"/>
        <rFont val="Arial"/>
        <family val="2"/>
      </rPr>
      <t xml:space="preserve">= 3 matrices multicriterio elaboradas / 3 Factibilidades Entregadas. </t>
    </r>
    <r>
      <rPr>
        <sz val="8"/>
        <rFont val="Arial"/>
        <family val="2"/>
      </rPr>
      <t xml:space="preserve">
2. Número de Programas estructurados / Número de Programas de Conservación incluidos en el cronograma DTP.          
</t>
    </r>
    <r>
      <rPr>
        <b/>
        <sz val="8"/>
        <rFont val="Arial"/>
        <family val="2"/>
      </rPr>
      <t>Monitoreo</t>
    </r>
    <r>
      <rPr>
        <sz val="8"/>
        <rFont val="Arial"/>
        <family val="2"/>
      </rPr>
      <t xml:space="preserve">:Durante el periodo monitoreado se estructuraron: ( 1) programa de conservación malla vial y (1) programa de conservación malla vial rural   y (1) un programa de conservación de puentes 2017. </t>
    </r>
    <r>
      <rPr>
        <b/>
        <sz val="8"/>
        <rFont val="Arial"/>
        <family val="2"/>
      </rPr>
      <t xml:space="preserve">= 3 Programas estructurados/ 3 Programas de Conservación incluidos en el cronograma DTP.  </t>
    </r>
    <r>
      <rPr>
        <sz val="8"/>
        <rFont val="Arial"/>
        <family val="2"/>
      </rPr>
      <t xml:space="preserve">
3. Número de quejas, reclamos, denuncias y/o informes de entes de control sobre Omisión de los requisitos en la selección de alternativas viables en los proyectos.
</t>
    </r>
    <r>
      <rPr>
        <b/>
        <sz val="8"/>
        <rFont val="Arial"/>
        <family val="2"/>
      </rPr>
      <t>Monitoreo:</t>
    </r>
    <r>
      <rPr>
        <sz val="8"/>
        <rFont val="Arial"/>
        <family val="2"/>
      </rPr>
      <t xml:space="preserve"> No se han presentado quejas, reclamos, denuncias o informes de entes de control con respecto al riesgo identificado.</t>
    </r>
  </si>
  <si>
    <t>1. Que los dineros del anticipo no sean utilizados para el fin destinado</t>
  </si>
  <si>
    <t xml:space="preserve">2. Que la interventoría no ejerza un adecuado seguimiento y control a la inversión y buen manejo del anticipo </t>
  </si>
  <si>
    <t>1.  Precios unitarios no previstos  estructurados  por contratista e interventoría con fines fraudulentos</t>
  </si>
  <si>
    <t xml:space="preserve">2. Eliminación del % de piso en los procesos de selección,  lo que limita el control  que  ejercía la Entidad  orientado a evitar que los licitantes presenten en sus propuestas precios artificialmente bajos,  lo que  puede conducir a propuestas con precios muy bajos que no correspondan a la condiciones del mercado, lo que conlleva  a que quien suscriba la minuta del contrato, luego  acuda a acciones tales como pretender generar precios no previstos  altos   y posibles   reconocimientos argumentando supuesto desequilibrio económico </t>
  </si>
  <si>
    <t>3. Que la interventoría apruebe y pague cantidades de obra no ejecutadas aprovechando actividades  no cuantificables visualmente.</t>
  </si>
  <si>
    <t>4. Por eventuales acuerdos entre los contratistas de obra y los interventores y/o  la  supervisión</t>
  </si>
  <si>
    <t>1. Presunta aprobación de vales  por parte del Administrador del patio  sin el ingreso o egreso del material de fresado al patio trancitorio,  lo anterior con fines fraudulentos</t>
  </si>
  <si>
    <t>1. Continuar  con la Implementación del Manual de Fresado  adoptado</t>
  </si>
  <si>
    <t>2. se  mantendrá  el coordinador  y personal de apoyo necesario, quienes adelantan la labor  de seguimiento  y control  a las actividades ejecutadas  por el administrador del patio que almacena el material  de fresado</t>
  </si>
  <si>
    <t>1. Que el interventor y/o el contratista realicen pagos por trámites y/o aprobaciones a su personal y/o especialistas para que  acepten y reciban obras  sin la totalidad de los requisitos establecidos, manipulando y/o alterando documentación para tal fin.</t>
  </si>
  <si>
    <t>El interventor del contrato es el  primer control para asegurar que se suscriban todos los documentos que dan cuenta del cumplimiento de las condiciones establecidas para el recibo de las obras.
Existe formato IDU para recibo de obra. Este es revisado y aprobado por la Interventoría del contrato. 
El recibo de obra debe realizarse conforme lo descrito en el Manual de Interventoría.
Se realizan comités semanales para seguimiento al contrato de obra  que  incluyen recorridos  a los frentes  en ejecución,  lo que permite a la DTM  a través de los profesionaels de apoyo a la supervisión, ejercer alguna verificación  aunque macro  sobre   las actividades  que se realizan.
Previo al recibo final se realizan recorridos de obra por parte de la superivisión  realizando inspección visual, requiriendo corrección de no conformidades por calidad de las obras.
Se cuenta con pólizas de establidad y calidad de obra.</t>
  </si>
  <si>
    <t>2. Que la Interventoría avale y apruebe procesos constructivos y/o ensayos de laboratorio deficientes y/o que nunca fueron realizados por el contratista, manipulando y/o alterando documentación para tal fin.</t>
  </si>
  <si>
    <t>2,  A través de oficio, La DTM hará énfasis  a la interventoría,   efectuar las verificaciones que garanticen que las obras ejecutadas   cumplan con el lleno de los requisitos técnicos y de calidad.</t>
  </si>
  <si>
    <t>La supervisión  IDU lleva control sobre las hojas de vida del personal mínimo de la interventoría.
La interventoría lleva control sobre las hojas de vida del personal mínimo del contratista.
La supervisión  IDU,  respecto al componente   SST  verifica el pago del personal mínimo de la interventoría.
Con base en la información contenida en el SIAC la DTM ejerce control  para que la dedicación del personal  en los contratos  no exceda del 100%.</t>
  </si>
  <si>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b/>
        <sz val="7"/>
        <rFont val="Arial Narrow"/>
        <family val="2"/>
      </rPr>
      <t>:</t>
    </r>
    <r>
      <rPr>
        <sz val="7"/>
        <rFont val="Arial Narrow"/>
        <family val="2"/>
      </rPr>
      <t xml:space="preserve"> Al revisar las causas establecidas, éstas continúan. No se identificaron nuevas causas.
</t>
    </r>
    <r>
      <rPr>
        <b/>
        <u/>
        <sz val="7"/>
        <rFont val="Arial Narrow"/>
        <family val="2"/>
      </rPr>
      <t>Controles</t>
    </r>
    <r>
      <rPr>
        <b/>
        <sz val="7"/>
        <rFont val="Arial Narrow"/>
        <family val="2"/>
      </rPr>
      <t xml:space="preserve">: </t>
    </r>
    <r>
      <rPr>
        <sz val="7"/>
        <rFont val="Arial Narrow"/>
        <family val="2"/>
      </rPr>
      <t xml:space="preserve">Revisados los controles, estos se mantienen, se llevan a cabo y son tenidos en cuenta para las actividades relacionadas que se desarrollan en el área.
</t>
    </r>
    <r>
      <rPr>
        <b/>
        <u/>
        <sz val="7"/>
        <rFont val="Arial Narrow"/>
        <family val="2"/>
      </rPr>
      <t>Acciones asociadas</t>
    </r>
    <r>
      <rPr>
        <b/>
        <sz val="7"/>
        <rFont val="Arial Narrow"/>
        <family val="2"/>
      </rPr>
      <t>:</t>
    </r>
    <r>
      <rPr>
        <sz val="7"/>
        <rFont val="Arial Narrow"/>
        <family val="2"/>
      </rPr>
      <t xml:space="preserve"> Para el periodo analizado se revisaron seis (6) informes de visita de seguimiento, con el fin de revisar los daños encontrados de los siguientes contratos: 
1. IDU-60/11 Visita de seguimiento # 8 de Junio 13 de 2017.
2. IDU-138/07 Visita de seguimiento # 7 de Junio 30 de 2017.
3. IDU-083/2012 Visita de seguimiento # 3 de Junio 20 de 2017.
4. IDU-1669/14 Visita de seguimiento # 1 de Julio 7 de 2017.
5. IDU-080/08 Visita de seguimiento # 9 de Julio 7 de 2017.
6. URB-197/14 Visita de seguimiento # 5 de Julio 27 de 2017.
Los soportes se encuentran en la carpeta de los contratos.</t>
    </r>
  </si>
  <si>
    <r>
      <t xml:space="preserve">(# de revisiones periódicas con muestra aleatoria realizadas / # de revisiones periódicas con muestra aleatoria programadas)
</t>
    </r>
    <r>
      <rPr>
        <b/>
        <sz val="7"/>
        <rFont val="Arial Narrow"/>
        <family val="2"/>
      </rPr>
      <t xml:space="preserve">Ejecutado: 6 / 6 = 100%
</t>
    </r>
    <r>
      <rPr>
        <sz val="7"/>
        <rFont val="Arial Narrow"/>
        <family val="2"/>
      </rPr>
      <t xml:space="preserve">
Se efectuó la revisión de seis (6) informes de visita de seguimiento acorde a lo programado, encontrando que la información recopilada en terreno fue efectivamente reportada e ingresada al aplicativo de seguimiento a pólizas, con el total de daños encontrados.
Así mismo, los seis (6) informes se encuentran firmados por el Líder de Grupo lo que confirma que fueron revisados y aprobados.
Con esto podemos evidenciar que los controles establecidos son efectivos,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</si>
  <si>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Al revisar las causas establecidas, éstas continúan. No se identificaron nuevas causas.
</t>
    </r>
    <r>
      <rPr>
        <b/>
        <u/>
        <sz val="7"/>
        <rFont val="Arial Narrow"/>
        <family val="2"/>
      </rPr>
      <t>Controles</t>
    </r>
    <r>
      <rPr>
        <sz val="7"/>
        <rFont val="Arial Narrow"/>
        <family val="2"/>
      </rPr>
      <t xml:space="preserve">: Revisados los controles, estos se mantienen, se llevan a cabo y son tenidos en cuenta para las actividades relacionadas que se desarrollan en el área.
</t>
    </r>
    <r>
      <rPr>
        <b/>
        <u/>
        <sz val="7"/>
        <rFont val="Arial Narrow"/>
        <family val="2"/>
      </rPr>
      <t>Acciones asociadas</t>
    </r>
    <r>
      <rPr>
        <sz val="7"/>
        <rFont val="Arial Narrow"/>
        <family val="2"/>
      </rPr>
      <t>: Para el periodo analizado se revisaron seis (6) informes de visita de verificación de reparaciones, en donde se verifico que el recibo se realizo adecuadamente en los siguientes contratos: 
1. IDU-1878/13 Visita de verificación de reparaciones #  1 de Junio 2 de 2017.
2. IDU 71/12 Visita de verificación de reparaciones # 3 de Junio 28 de 2017.
3. IDU-1810/13 Visita de verificación de reparaciones # 1 de Junio 16 de 2017.
4. URB-138/12 Visita de verificación de reparaciones # 4 de Junio 7 de 2017.
5. URB 185/14 Visita de verificación de reparaciones # 2 de Julio 27 de 2017.
6. IDU-74/09 Visita de verificación de reparaciones # 5 de Julio 19 de 2017.
Los soportes se encuentran en la carpeta de los contratos.</t>
    </r>
  </si>
  <si>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informes de visita a espacio público intervenido con licencia, así:
a. LE-126-2015           e. LE-101-2017
b. LE-465-2016            f. LE-330-2016 
c. LE-093-2017            g. LE-134-2017
d. LE-265-2016            h. LE-106-2016
La información puede ser verificada tanto en los expedientes de cada Licencia, como en los aplicativos dispuestos para tal fin en la DTAI.</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</si>
  <si>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Acorde a lo programado, se efectuó la revisión de ocho (8) informes de visita de recibo de reparaciones del espacio público (FO-AI-047) de licencias otorgadas en el  2015, 2016 y 2017, encontrando que en el 10% de los recibos, el beneficiario no cumplió con las especificaciones técnicas, mientras que en el restante 90% de los recibos, el beneficiario  cumplió con las especificaciones técnicas.
Con esto podemos evidenciar que los controles establecidos son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</si>
  <si>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solicitudes de uso temporal de espacio público, las cuales fueron radicadas mediante oficios 20175260341922, 20175260387042, 20175260395602, 20175260480102, 20175260481562, 20175260493292, 20175260529352 y 20175260533612.
La información puede ser verificada en Orfeo.</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</si>
  <si>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Una vez revisadas ocho (8) solicitudes de acuerdo con lo programado, se encontró que el 62,5% cumplía con los requisitos exigidos por tanto se otorgó el permiso correspondiente para el uso temporal del espacio público, mientras que el 37,5% restante no cumplía con los requisitos exigidos para el uso temporal del espacio público, por tanto fueron negadas dichas solicitudes.
Así las cosas, se puede evidenciar que el control establecido es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</si>
  <si>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los expedientes físicos de seis (6) tramites de expedición de licencia de excavación, así:
a. LE-223-2017       e. LE-259-2017
b. LE-233-2017       f. LE-267-2017
c. LE-255-2017       
d. LE-246-2017       
La información puede ser verificada tanto en los expedientes de cada Licencia, como en los aplicativos dispuestos para tal fin en la DTAI.</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</si>
  <si>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 xml:space="preserve">Controles: </t>
    </r>
    <r>
      <rPr>
        <sz val="7"/>
        <rFont val="Arial Narrow"/>
        <family val="2"/>
      </rPr>
      <t xml:space="preserve">Los controles se siguen efectuando.
</t>
    </r>
    <r>
      <rPr>
        <b/>
        <u/>
        <sz val="7"/>
        <rFont val="Arial Narrow"/>
        <family val="2"/>
      </rPr>
      <t>Acciones asociadas</t>
    </r>
    <r>
      <rPr>
        <sz val="7"/>
        <rFont val="Arial Narrow"/>
        <family val="2"/>
      </rPr>
      <t>: Para el periodo analizado se realizaron veintidós (22) visitas de recolección de información a través de las cuales se pudieron confirmar los reportes presentados por el Concesionario en el Informe Mensual.
La información puede ser verificada en Orfeo y en los expedientes del contrato en la DTAI.</t>
    </r>
  </si>
  <si>
    <t>DTAI - Oscar Iván Bustos Pabón</t>
  </si>
  <si>
    <r>
      <t xml:space="preserve">(# de revisiones periódicas aleatorias realizadas / # de revisiones periódicas aleatorias programadas)
</t>
    </r>
    <r>
      <rPr>
        <b/>
        <sz val="7"/>
        <rFont val="Arial Narrow"/>
        <family val="2"/>
      </rPr>
      <t>Ejecutado: 24 / 24 = 100%</t>
    </r>
    <r>
      <rPr>
        <sz val="7"/>
        <rFont val="Arial Narrow"/>
        <family val="2"/>
      </rPr>
      <t xml:space="preserve">
Acorde a lo programado, se efectuaron veintidós (22) revisiones en las cuales se comparó la información de la base de datos del concesionario contra el informe mensual, lo que permitió determinar la veracidad de las cifras reportadas.
Con esto podemos evidenciar que el control establecido es efectivo, lo que nos permitió alcanzar el 100% de control.</t>
    </r>
  </si>
  <si>
    <t>Riesgos de Corrupcion</t>
  </si>
  <si>
    <t>Indique los ajustes realizados en:
Causas:  No se realizaron modificaciones.
Riesgo: No se realizaron modificaciones.
Consecuencias:  No se realizaron modificaciones.
Controles:  No se realizaron modificaciones.
Acciones asociadas:  No se realizaron modificaciones.</t>
  </si>
  <si>
    <t>Indique los ajustes realizados en:
Causas: No se realizaron modificaciones.
Riesgo: No se realizaron modificaciones.
Consecuencias: No se realizaron modificaciones.
Controles: No se realizaron modificaciones.
Acciones asociadas: No se realizaron modificaciones.</t>
  </si>
  <si>
    <r>
      <t>Número de hallazgos u observaciones realizados por entes de control y la OCI de modificaciones contractuales realizadas sin el lleno de requisitos legales en el periodo a reportar</t>
    </r>
    <r>
      <rPr>
        <b/>
        <sz val="8"/>
        <rFont val="Arial"/>
        <family val="2"/>
      </rPr>
      <t xml:space="preserve"> = 0 </t>
    </r>
    <r>
      <rPr>
        <sz val="8"/>
        <rFont val="Arial"/>
        <family val="2"/>
      </rPr>
      <t xml:space="preserve">
Los informes presentados por los entes de control en lo corrido de la vigencia 2017, no presentan observaciones y/o hallazgos en los cuales se pueda establecer la elaboración de modificaciones contractuales sin el lleno de requisitos legales.</t>
    </r>
  </si>
  <si>
    <t xml:space="preserve">Indique los ajustes realizados en:
Causas: No se realizaron modificaciones.
Riesgo:  No se realizaron modificaciones.
Consecuencias: No se realizaron modificaciones.
Controles: No se realizaron modificaciones.
Acciones asociadas: No se realizaron modificaciones.
</t>
  </si>
  <si>
    <t xml:space="preserve">Ferney Baquero Figueredo </t>
  </si>
  <si>
    <t>Director Técnico</t>
  </si>
  <si>
    <t>Número de solicitudes  aprobadas de modificaciones presupuestales (centros de costos) / Total de solicitudes radicadas en OAP,
Para el ultimo cuatrimestre se atendieron un total de 509 solicitudes.
(509/509)* 100 = 100% ejecutado
Riesgos Materializado = 0</t>
  </si>
  <si>
    <t>(# de cargues ejecutados) / # de cargues (programados en SEGPLAN y PREDIS) 
Cargues realizados tercer cuatrimestre
(4 cargues/ 4 cargues) * 100 = 100% ejecurtado
Riesgo materializado = 0</t>
  </si>
  <si>
    <t>Encuesta ejecutada en el periodo / Encuesta programada en el periodo 
1290/1290
Se mantiene actualizada la guía de tramites y servicios, se aplican los procedimientos de atención a PQRS y se realizaron 1021 encuestas para medir la satisfacción por la atención en el servicio al ciudadano con un 85%* de satisfacción.
* indicador tercer trimestre
No de denuncias por trafico de influencias en la atención al ciudadano por cualquier canal en el cuatrimestre. Cero (0)</t>
  </si>
  <si>
    <r>
      <t xml:space="preserve">Indique los ajustes realizados en:
</t>
    </r>
    <r>
      <rPr>
        <b/>
        <sz val="8"/>
        <rFont val="Arial"/>
        <family val="2"/>
      </rPr>
      <t>Causas</t>
    </r>
    <r>
      <rPr>
        <sz val="8"/>
        <rFont val="Arial"/>
        <family val="2"/>
      </rPr>
      <t xml:space="preserve">:  Se mantienen en los términos definidos inicialmente.
</t>
    </r>
    <r>
      <rPr>
        <b/>
        <sz val="8"/>
        <rFont val="Arial"/>
        <family val="2"/>
      </rPr>
      <t>Riesgo:</t>
    </r>
    <r>
      <rPr>
        <sz val="8"/>
        <rFont val="Arial"/>
        <family val="2"/>
      </rPr>
      <t xml:space="preserve">  El riesgo no se ha materializado y continúa en los términos iniciales.
</t>
    </r>
    <r>
      <rPr>
        <b/>
        <sz val="8"/>
        <rFont val="Arial"/>
        <family val="2"/>
      </rPr>
      <t>Consecuencias:</t>
    </r>
    <r>
      <rPr>
        <sz val="8"/>
        <rFont val="Arial"/>
        <family val="2"/>
      </rPr>
      <t xml:space="preserve"> Se mantienen en los términos definidos en el anterior monitoreo.
</t>
    </r>
    <r>
      <rPr>
        <b/>
        <sz val="8"/>
        <rFont val="Arial"/>
        <family val="2"/>
      </rPr>
      <t xml:space="preserve">Controles: </t>
    </r>
    <r>
      <rPr>
        <sz val="8"/>
        <rFont val="Arial"/>
        <family val="2"/>
      </rPr>
      <t xml:space="preserve">No cambian, se matienen en los términos inicialmente planteados. 
</t>
    </r>
    <r>
      <rPr>
        <b/>
        <sz val="8"/>
        <rFont val="Arial"/>
        <family val="2"/>
      </rPr>
      <t xml:space="preserve">Acciones Asociadas al Control: </t>
    </r>
    <r>
      <rPr>
        <sz val="8"/>
        <rFont val="Arial"/>
        <family val="2"/>
      </rPr>
      <t xml:space="preserve">Se mantienen en los términos iniciales.
</t>
    </r>
    <r>
      <rPr>
        <b/>
        <sz val="8"/>
        <rFont val="Arial"/>
        <family val="2"/>
      </rPr>
      <t>Registro:</t>
    </r>
    <r>
      <rPr>
        <sz val="8"/>
        <rFont val="Arial"/>
        <family val="2"/>
      </rPr>
      <t xml:space="preserve"> Se mantienen en los términos definidos en el anterior monitoreo.
</t>
    </r>
    <r>
      <rPr>
        <b/>
        <sz val="8"/>
        <rFont val="Arial"/>
        <family val="2"/>
      </rPr>
      <t>Indicadores:</t>
    </r>
    <r>
      <rPr>
        <sz val="8"/>
        <rFont val="Arial"/>
        <family val="2"/>
      </rPr>
      <t xml:space="preserve"> Se mantiene la fórmula inicial y se alimenta el denominador, con el número de convenios o acuerdos suscritos en ejecución y/o legalización. Se agrega al indicador, la palabra legalización para aquellos convenios suscritos en estado de legalización.</t>
    </r>
  </si>
  <si>
    <r>
      <t xml:space="preserve">No. de convenios que presentan denuncias,  quejas, investigaciones, reclamos o requerimientos de particulares y entes de control, </t>
    </r>
    <r>
      <rPr>
        <b/>
        <sz val="8"/>
        <rFont val="Arial"/>
        <family val="2"/>
      </rPr>
      <t xml:space="preserve">/ No. convenios o acuerdos suscritos en legalización y/o ejecución.
Periodo de Ejecución: Vigencia 2017.
</t>
    </r>
    <r>
      <rPr>
        <sz val="8"/>
        <rFont val="Arial"/>
        <family val="2"/>
      </rPr>
      <t xml:space="preserve">
0 Denuncias, quejas, investigaciones, reclamos o requerimientos de entes de control =0%  </t>
    </r>
    <r>
      <rPr>
        <b/>
        <sz val="8"/>
        <rFont val="Arial"/>
        <family val="2"/>
      </rPr>
      <t xml:space="preserve">
0 / 29 = 0
</t>
    </r>
    <r>
      <rPr>
        <sz val="8"/>
        <rFont val="Arial"/>
        <family val="2"/>
      </rPr>
      <t xml:space="preserve">El Instituto no ha recibido ninguna denuncia, queja, investigación, reclamo o requerimiento de particulares o de los entes de control, relacionado con la materialización del riesgo identificado. 
</t>
    </r>
  </si>
  <si>
    <t xml:space="preserve">
1. FO-CO-02 Solicitud de material de divulgación y boletines de prensa para proyectos IDU
2. FO-CO-193 Registro de solicitudes de información y entrevistas externas.</t>
  </si>
  <si>
    <t xml:space="preserve">Solicitudes gestionadas / Solicitudes recibidas * 100%
1. FO-CO-02 Solicitud de material de divulgación y boletines de prensa para proyectos idu, 100% gestionadas, correspondiente a 23 solicitudes 23/23*100% 
2. FO-CO-193 Registro de solicitudes de información y entrevistas externas, 100% gestionadas, correspondiente a 364 solicitudes 364/364*100%
3. Elaboración de elementos de divulgación 100% gestionadas correspondiente a 128 solicitudes  - 128/128*100%
ACLARACIÓN: El formato FO-CO-01 Elaboración de elementos de divulgación, del indicador numero 3, fue eliminado del mapa de procesos, se eliminó el registro pero el indicador continua </t>
  </si>
  <si>
    <t>01 de Septiembre - 31 de Diciembre</t>
  </si>
  <si>
    <r>
      <t xml:space="preserve">Indique los ajustes realizados en:
</t>
    </r>
    <r>
      <rPr>
        <b/>
        <sz val="8"/>
        <rFont val="Arial"/>
        <family val="2"/>
      </rPr>
      <t>Causas:</t>
    </r>
    <r>
      <rPr>
        <sz val="8"/>
        <rFont val="Arial"/>
        <family val="2"/>
      </rPr>
      <t xml:space="preserve"> Se mantienen.
</t>
    </r>
    <r>
      <rPr>
        <b/>
        <sz val="8"/>
        <rFont val="Arial"/>
        <family val="2"/>
      </rPr>
      <t>Riesgo:</t>
    </r>
    <r>
      <rPr>
        <sz val="8"/>
        <rFont val="Arial"/>
        <family val="2"/>
      </rPr>
      <t xml:space="preserve"> Se mantiene en los terminos iniciales.
</t>
    </r>
    <r>
      <rPr>
        <b/>
        <sz val="8"/>
        <rFont val="Arial"/>
        <family val="2"/>
      </rPr>
      <t>Consecuencias:</t>
    </r>
    <r>
      <rPr>
        <sz val="8"/>
        <rFont val="Arial"/>
        <family val="2"/>
      </rPr>
      <t xml:space="preserve"> Se mantienen las consecuencias existentes. 
</t>
    </r>
    <r>
      <rPr>
        <b/>
        <sz val="8"/>
        <rFont val="Arial"/>
        <family val="2"/>
      </rPr>
      <t>Controles</t>
    </r>
    <r>
      <rPr>
        <sz val="8"/>
        <rFont val="Arial"/>
        <family val="2"/>
      </rPr>
      <t xml:space="preserve">:  Se mantienen los controles en los términos iniciales.
</t>
    </r>
    <r>
      <rPr>
        <b/>
        <sz val="8"/>
        <rFont val="Arial"/>
        <family val="2"/>
      </rPr>
      <t xml:space="preserve">Acciones asociadas: </t>
    </r>
    <r>
      <rPr>
        <sz val="8"/>
        <rFont val="Arial"/>
        <family val="2"/>
      </rPr>
      <t xml:space="preserve">Se mantienen las acciones asociadas.
</t>
    </r>
    <r>
      <rPr>
        <b/>
        <sz val="8"/>
        <rFont val="Arial"/>
        <family val="2"/>
      </rPr>
      <t>Registros</t>
    </r>
    <r>
      <rPr>
        <sz val="8"/>
        <rFont val="Arial"/>
        <family val="2"/>
      </rPr>
      <t xml:space="preserve">: Se mantienen los registros asociados inicialmente.                                                                                                  </t>
    </r>
    <r>
      <rPr>
        <b/>
        <sz val="8"/>
        <rFont val="Arial"/>
        <family val="2"/>
      </rPr>
      <t>Monitoreo</t>
    </r>
    <r>
      <rPr>
        <sz val="8"/>
        <rFont val="Arial"/>
        <family val="2"/>
      </rPr>
      <t xml:space="preserve">:Durante el periodo monitoreado se llevarón a cabo las Factibilidades de los siguientes contratos en ejecución: Cto 1104/2016 aprobada con memorando 2017526032201, Cto 1107/2016 aprobada con memorando 20175260494692, Cto 1106/2016 aprobada con memorando 20175260450122.
</t>
    </r>
    <r>
      <rPr>
        <b/>
        <sz val="8"/>
        <rFont val="Arial"/>
        <family val="2"/>
      </rPr>
      <t>Monitoreo:</t>
    </r>
    <r>
      <rPr>
        <sz val="8"/>
        <rFont val="Arial"/>
        <family val="2"/>
      </rPr>
      <t xml:space="preserve"> En el periodo monitoreado, se estructuraron los siguientes programas : 1.Programa de Conservación Malla Vial para la vigencia 2017-2019 V° 1.0 el cual se envío al centro de documentación con memorando 20172250065133, 2. Programa para Conservación Malla Vial Rural VERSIÓN 1 y 2- 2017, el cual fue enviado al centro de documentación con memorandos DTP   20172250145953 - 20172250190353  y 20172250188413 y 3. Programa de conservación de puentes 2017, envíado al centro de documentación con memorando 20172250167453.             </t>
    </r>
  </si>
  <si>
    <t xml:space="preserve">No. revisiones ejecutadas para aprobacion del proyecto de Acuerdo / No. de revisiones planificadas en el procedimiento.
I = ( 0 revisiones x 100 / 0) = 0 
Análisis:
No se evidenció ningún cambio en el Proyecto de Acuerdo de valorización presentado ante el concejo de Bogotá en el primer semestre del 2017. Por tanto el riesgo y los controles propuestos para la vigencia 2018 se mantienen.
</t>
  </si>
  <si>
    <r>
      <t xml:space="preserve">Número de datos de predios con inconsistencias / Total de datos de predios analizados.
</t>
    </r>
    <r>
      <rPr>
        <b/>
        <sz val="8"/>
        <color indexed="8"/>
        <rFont val="Arial"/>
        <family val="2"/>
      </rPr>
      <t>Análisis:</t>
    </r>
    <r>
      <rPr>
        <sz val="8"/>
        <color indexed="8"/>
        <rFont val="Arial"/>
        <family val="2"/>
      </rPr>
      <t xml:space="preserve">
Este indicador no aplica para el período debido a que no se realizó ninguna implementacion y produccion de un nuevo cobro de la valorizacion, sin embargo, se han adelantando diferentes actividades concernientes a la liquidación del proyecto de Acuerdo que se presentará al Concejo de Bogotá. </t>
    </r>
  </si>
  <si>
    <r>
      <t xml:space="preserve">Total paz y salvos revisados con deuda (De una muestra) / Total de paz y salvos revisados (De la muestra) 
(360*100)/360 =  100%
</t>
    </r>
    <r>
      <rPr>
        <b/>
        <sz val="8"/>
        <color indexed="8"/>
        <rFont val="Arial"/>
        <family val="2"/>
      </rPr>
      <t>Análisis</t>
    </r>
    <r>
      <rPr>
        <sz val="8"/>
        <color indexed="8"/>
        <rFont val="Arial"/>
        <family val="2"/>
      </rPr>
      <t xml:space="preserve">:
Para el período comprendido entre septiembre y diciembre de 2017 se revisaron 360 estados de cuenta para trámite notarial, los cuales se generaron bajo los parámetros establecidos para realizar el trámite y cumpliendo con los estandares de calidad y transparencia.  Las observaciones ralizadas es que se encontraron  predios que quedaron con una homologación incompleta de sus códigos y otros predios se homologaron con códigos equivocados, pero esto no afecta la entrega correcta del paz y salvo. Sin embargo, al interior del área, se realiza una auditoría interna a este trámite, con el fin de evaluar la correcta expedición de los certificados  y generar una retroalimentación a las  personas que expedieron los paz y salvos durante los meses evaluados y así mejorar dicho trámite. </t>
    </r>
  </si>
  <si>
    <r>
      <t xml:space="preserve">
Número de conceptos con inconsistencias / Total de conceptos revisados
(86*100)/86 /100%
</t>
    </r>
    <r>
      <rPr>
        <b/>
        <sz val="8"/>
        <color indexed="8"/>
        <rFont val="Arial"/>
        <family val="2"/>
      </rPr>
      <t>Análisis:</t>
    </r>
    <r>
      <rPr>
        <sz val="8"/>
        <color indexed="8"/>
        <rFont val="Arial"/>
        <family val="2"/>
      </rPr>
      <t xml:space="preserve">
Durante el período entre septiembre y diciembre de 2017, la STRT entregó un reporte de 224 predios con concepto técnico que tuvieron modificaciones en sus atributos, donde la mayoría de los casos corresponde a unidades de propiedad horizontal. Se estableció una muestra de 86 predios con concepto técnico, los cuales fueron revisados por el equipo, evidenciando que se han generado bajo los parámetros establecidos en los procedimientos y conservando los estandares de calidad y transparencia.  La mayor parte de los conceptos, se refieren a las acciones suprime, incorpora, modifica y confirma. Al igual, al interior del área, se realiza una auditoría interna a esta actividad, con el fin de revisar y evaluar la correcta generación de los conceptos técnicos  y así realizar una retroalimentación a las  personas que realizan dicha actividad, buscando un mejoramiento continuo del área.</t>
    </r>
  </si>
  <si>
    <t>Número de  registros ajustados en el período /Total de registros liquidados en el período
(195/202,420)/*100
Análisis:
Durante los meses de agosto, septiembre, octubre, noviembre y dicembre de 2017, se generó de manera masiva la liquidación y facturación para 202.420 predios en total,  previo los controles de calidad mensuales para finalmente generar la aprobación masiva de las cuentas de cobro, para los proyectos AC180-05, AC398-09 y AC523-13, para los siguientes escenarios que corresponden a predios que presentan deuda vigente por concepto de la contribución de valorización: pago por cuotas (predios al dia), acuerdos de pago, planes de abono y predios en mora. Se evidenciaron 195 predios con inconsistencias, las cuales son objeto de ajuste, con el fin de garantizar la integridad de la información.
Los ajustes más frecuentes que se presentan son: inconsistencia  en el cálculo de los intereses (mora o financiación), ajustes a la centena, inconsistencia en la fecha de vencimiento y variación al  consolidación el saldo, así como alteración en variables de facturación.
Con el fin de detectar las inconsistencias se genera reporte en archivos planos que generando el sistema VALORICEMOS los cuales se exportan a Excel, en donde se muestran las variables de facturación, las cuales se validan de acuerdo a los meses en mora, cuentas de cobro procesadas y etapa de cobro, entre otras. Después de adelantar todo el proceso, no se materializó el riesgo de corrupción.</t>
  </si>
  <si>
    <t>Numero de oficios con errores en la solicitud de levantamiento de gravamen / Numero de oficios revisado con solicitud de levantamiento de gravamen.
I:(0/91)*100=0
Análisis:
Para los meses de Septiembre, Octubre, Noviembre y Diciembre se generaron 91 oficios de levantamiento de gravamen que corresponden a 7.411 predios, a los cuales se les realizó la respectiva revisión y verificacion de los certificados de tradicion y libertad y el estado de cuenta en el sistema Valoricemos, no encontrando errores en dichos oficios.</t>
  </si>
  <si>
    <t>Devolucion de proyecto de actos administrativos con informacion no congruente con la normatividadx 100/Total de Actos proyectados.
I: (0/206)*100%=0
Análisis:
Se realizó la revisión de los actos administrativos remitidos para firma de la Subdirectora General Jurídica, durante los meses de Septiembre, Octubre, Noviembre y Diciembre se verificó que efectivamente cada una de los 206 proyectos de acto administrativo enviados por la STJEF, contó con el control de calidad correspondiente, el cual fue avalado , con  el VoBo de cada uno de los intervinientes, no se encontró devoluciones en lo que respecta a incongruencia con la normatividad aplicable</t>
  </si>
  <si>
    <t>OBSERVACIONES:  No se realizó inclusión de riesgos antisoborno , toda vez que se esperan las observaciones de la SGJ a la matriz enviada.</t>
  </si>
  <si>
    <t xml:space="preserve">Subdirector Técnico de Operaciones </t>
  </si>
  <si>
    <r>
      <t xml:space="preserve">Indique los ajustes realizados en:
</t>
    </r>
    <r>
      <rPr>
        <b/>
        <sz val="9"/>
        <rFont val="Arial"/>
        <family val="2"/>
      </rPr>
      <t>Causas:</t>
    </r>
    <r>
      <rPr>
        <sz val="9"/>
        <rFont val="Arial"/>
        <family val="2"/>
      </rPr>
      <t xml:space="preserve"> Se mantiene.
</t>
    </r>
    <r>
      <rPr>
        <b/>
        <sz val="9"/>
        <rFont val="Arial"/>
        <family val="2"/>
      </rPr>
      <t>Riesgo:</t>
    </r>
    <r>
      <rPr>
        <sz val="9"/>
        <rFont val="Arial"/>
        <family val="2"/>
      </rPr>
      <t xml:space="preserve"> Se mantiene el riesgo en los términos iniciales.
</t>
    </r>
    <r>
      <rPr>
        <b/>
        <sz val="9"/>
        <rFont val="Arial"/>
        <family val="2"/>
      </rPr>
      <t>Consecuencias:</t>
    </r>
    <r>
      <rPr>
        <sz val="9"/>
        <rFont val="Arial"/>
        <family val="2"/>
      </rPr>
      <t xml:space="preserve"> Se mantiene.
</t>
    </r>
    <r>
      <rPr>
        <b/>
        <sz val="9"/>
        <rFont val="Arial"/>
        <family val="2"/>
      </rPr>
      <t>Valoración del Riesgo:</t>
    </r>
    <r>
      <rPr>
        <sz val="9"/>
        <rFont val="Arial"/>
        <family val="2"/>
      </rPr>
      <t xml:space="preserve">
</t>
    </r>
    <r>
      <rPr>
        <b/>
        <sz val="9"/>
        <rFont val="Arial"/>
        <family val="2"/>
      </rPr>
      <t>Controles</t>
    </r>
    <r>
      <rPr>
        <sz val="9"/>
        <rFont val="Arial"/>
        <family val="2"/>
      </rPr>
      <t xml:space="preserve">: Se mantienen.
</t>
    </r>
    <r>
      <rPr>
        <b/>
        <sz val="9"/>
        <rFont val="Arial"/>
        <family val="2"/>
      </rPr>
      <t>Preventivo:</t>
    </r>
    <r>
      <rPr>
        <sz val="9"/>
        <rFont val="Arial"/>
        <family val="2"/>
      </rPr>
      <t xml:space="preserve"> Se mantiene.
</t>
    </r>
    <r>
      <rPr>
        <b/>
        <sz val="9"/>
        <rFont val="Arial"/>
        <family val="2"/>
      </rPr>
      <t>Correctivo</t>
    </r>
    <r>
      <rPr>
        <sz val="9"/>
        <rFont val="Arial"/>
        <family val="2"/>
      </rPr>
      <t xml:space="preserve">: Se mantiene.
</t>
    </r>
    <r>
      <rPr>
        <b/>
        <sz val="9"/>
        <rFont val="Arial"/>
        <family val="2"/>
      </rPr>
      <t>Acciones Asociadas al Control</t>
    </r>
    <r>
      <rPr>
        <sz val="9"/>
        <rFont val="Arial"/>
        <family val="2"/>
      </rPr>
      <t xml:space="preserve">: Se mantienen en los términos iniciales.
</t>
    </r>
    <r>
      <rPr>
        <b/>
        <sz val="9"/>
        <rFont val="Arial"/>
        <family val="2"/>
      </rPr>
      <t>Registro:</t>
    </r>
    <r>
      <rPr>
        <sz val="9"/>
        <rFont val="Arial"/>
        <family val="2"/>
      </rPr>
      <t xml:space="preserve"> Se mantiene.
Análisis y Valoración del Riesgo: Según  el análisis realizado al riesgo, se reflejan los siguientes resultados:
Probabilidad: Se mantiene
Impacto: Se mantiene.
</t>
    </r>
    <r>
      <rPr>
        <b/>
        <sz val="9"/>
        <rFont val="Arial"/>
        <family val="2"/>
      </rPr>
      <t>Monitoreo:</t>
    </r>
    <r>
      <rPr>
        <sz val="9"/>
        <rFont val="Arial"/>
        <family val="2"/>
      </rPr>
      <t xml:space="preserve"> En el periodo  monitoreado  (mayo 1° al 30 de agoto de 2017, los contratos en ejecución a la fecha están en el inicio de ejecución de la etapa de estudios y diseños, por la cual no hay  productos aprobados.
Contratos:
IDU-1109-2016, IDU-1106-2016
IDU-1110-2016, IDU-1101-2016
IDU-1113-2016, IDU-1107-2016
IDU-1073-2016, IDU-1104-2016
IDU-933-2016, IDU-934-2016
IDU-939-2017, IDU-950-2017
DU-926-2017, IDU-927-2017
DU-952-2017, IDU-956-2017
DU-928-2017, IDU-942-2017
En el periodo monitoreado de mayo 1° al 30 de agoto de 2017,  no se evidencio la materialización del riesgo.</t>
    </r>
  </si>
  <si>
    <r>
      <t xml:space="preserve">
Indique los ajustes realizados en:
</t>
    </r>
    <r>
      <rPr>
        <b/>
        <sz val="9"/>
        <rFont val="Arial"/>
        <family val="2"/>
      </rPr>
      <t>Causas:</t>
    </r>
    <r>
      <rPr>
        <sz val="9"/>
        <rFont val="Arial"/>
        <family val="2"/>
      </rPr>
      <t xml:space="preserve"> Se mantiene.
</t>
    </r>
    <r>
      <rPr>
        <b/>
        <sz val="9"/>
        <rFont val="Arial"/>
        <family val="2"/>
      </rPr>
      <t xml:space="preserve">Riesgo: </t>
    </r>
    <r>
      <rPr>
        <sz val="9"/>
        <rFont val="Arial"/>
        <family val="2"/>
      </rPr>
      <t xml:space="preserve">Se mantiene el riesgo en los términos iniciales.
</t>
    </r>
    <r>
      <rPr>
        <b/>
        <sz val="9"/>
        <rFont val="Arial"/>
        <family val="2"/>
      </rPr>
      <t xml:space="preserve">Consecuencias: </t>
    </r>
    <r>
      <rPr>
        <sz val="9"/>
        <rFont val="Arial"/>
        <family val="2"/>
      </rPr>
      <t>Se mantiene el riesgo en los términos iniciale</t>
    </r>
    <r>
      <rPr>
        <b/>
        <sz val="9"/>
        <rFont val="Arial"/>
        <family val="2"/>
      </rPr>
      <t>s</t>
    </r>
    <r>
      <rPr>
        <sz val="9"/>
        <rFont val="Arial"/>
        <family val="2"/>
      </rPr>
      <t>.</t>
    </r>
    <r>
      <rPr>
        <b/>
        <sz val="9"/>
        <rFont val="Arial"/>
        <family val="2"/>
      </rPr>
      <t xml:space="preserve">
Controles: </t>
    </r>
    <r>
      <rPr>
        <sz val="9"/>
        <rFont val="Arial"/>
        <family val="2"/>
      </rPr>
      <t>Se mantienen en los términos iniciales.</t>
    </r>
    <r>
      <rPr>
        <b/>
        <sz val="9"/>
        <rFont val="Arial"/>
        <family val="2"/>
      </rPr>
      <t xml:space="preserve">
Valoración del Riesgo: 
Preventivo:</t>
    </r>
    <r>
      <rPr>
        <sz val="9"/>
        <rFont val="Arial"/>
        <family val="2"/>
      </rPr>
      <t xml:space="preserve"> Se mantiene.
</t>
    </r>
    <r>
      <rPr>
        <b/>
        <sz val="9"/>
        <rFont val="Arial"/>
        <family val="2"/>
      </rPr>
      <t>Correctivo</t>
    </r>
    <r>
      <rPr>
        <sz val="9"/>
        <rFont val="Arial"/>
        <family val="2"/>
      </rPr>
      <t>: Se mantiene.</t>
    </r>
    <r>
      <rPr>
        <b/>
        <sz val="9"/>
        <rFont val="Arial"/>
        <family val="2"/>
      </rPr>
      <t xml:space="preserve">
Acciones Asociadas al Control: </t>
    </r>
    <r>
      <rPr>
        <sz val="9"/>
        <rFont val="Arial"/>
        <family val="2"/>
      </rPr>
      <t>Se mantienen en los términos iniciales.</t>
    </r>
    <r>
      <rPr>
        <b/>
        <sz val="9"/>
        <rFont val="Arial"/>
        <family val="2"/>
      </rPr>
      <t xml:space="preserve">
Registro: </t>
    </r>
    <r>
      <rPr>
        <sz val="9"/>
        <rFont val="Arial"/>
        <family val="2"/>
      </rPr>
      <t xml:space="preserve">Se mantienen los definidos inicialmente.
</t>
    </r>
    <r>
      <rPr>
        <b/>
        <sz val="9"/>
        <rFont val="Arial"/>
        <family val="2"/>
      </rPr>
      <t>Análisis y Valoración del Riesgo:</t>
    </r>
    <r>
      <rPr>
        <sz val="9"/>
        <rFont val="Arial"/>
        <family val="2"/>
      </rPr>
      <t xml:space="preserve"> Según  el análisis realizado al riesgo, se reflejan los siguientes resultados:
Probabilidad: Se mantiene
Impacto: Se mantiene.
</t>
    </r>
    <r>
      <rPr>
        <b/>
        <sz val="9"/>
        <rFont val="Arial"/>
        <family val="2"/>
      </rPr>
      <t>Monitoreo</t>
    </r>
    <r>
      <rPr>
        <sz val="9"/>
        <rFont val="Arial"/>
        <family val="2"/>
      </rPr>
      <t>:En el periodo monitoreado no hay contratos sin Interventoría que se encuentren en ejecución.</t>
    </r>
  </si>
  <si>
    <r>
      <rPr>
        <b/>
        <i/>
        <sz val="9"/>
        <rFont val="Times New Roman"/>
        <family val="1"/>
      </rPr>
      <t xml:space="preserve">I </t>
    </r>
    <r>
      <rPr>
        <b/>
        <sz val="9"/>
        <rFont val="Arial"/>
        <family val="2"/>
      </rPr>
      <t>= N/A</t>
    </r>
    <r>
      <rPr>
        <sz val="9"/>
        <rFont val="Arial"/>
        <family val="2"/>
      </rPr>
      <t xml:space="preserve">
• </t>
    </r>
    <r>
      <rPr>
        <b/>
        <sz val="9"/>
        <rFont val="Arial"/>
        <family val="2"/>
      </rPr>
      <t>Fórmula:</t>
    </r>
    <r>
      <rPr>
        <sz val="9"/>
        <rFont val="Arial"/>
        <family val="2"/>
      </rPr>
      <t xml:space="preserve"> 
N° productos validados y aprobados que cumplen con la normatividad / Total de productos revisados * 100                          
En el periodo de monitoreo, no aplica  en razón a que no existen contratos en ejecución sin interventoría. 
</t>
    </r>
  </si>
  <si>
    <r>
      <t xml:space="preserve">Indique los ajustes realizados en: 
</t>
    </r>
    <r>
      <rPr>
        <b/>
        <sz val="8"/>
        <rFont val="Arial"/>
        <family val="2"/>
      </rPr>
      <t xml:space="preserve">Causas: </t>
    </r>
    <r>
      <rPr>
        <sz val="8"/>
        <rFont val="Arial"/>
        <family val="2"/>
      </rPr>
      <t xml:space="preserve">Se mantienen las mismas
</t>
    </r>
    <r>
      <rPr>
        <b/>
        <sz val="8"/>
        <rFont val="Arial"/>
        <family val="2"/>
      </rPr>
      <t xml:space="preserve">Riesgo: </t>
    </r>
    <r>
      <rPr>
        <sz val="8"/>
        <rFont val="Arial"/>
        <family val="2"/>
      </rPr>
      <t xml:space="preserve">Se mantienen los términos iniciales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en los términos establecidos
</t>
    </r>
    <r>
      <rPr>
        <b/>
        <sz val="8"/>
        <rFont val="Arial"/>
        <family val="2"/>
      </rPr>
      <t xml:space="preserve">Acciones asociadas: </t>
    </r>
    <r>
      <rPr>
        <sz val="8"/>
        <rFont val="Arial"/>
        <family val="2"/>
      </rPr>
      <t xml:space="preserve">Se mantienen en los términos establecidos
</t>
    </r>
    <r>
      <rPr>
        <b/>
        <sz val="8"/>
        <rFont val="Arial"/>
        <family val="2"/>
      </rPr>
      <t>Registros:</t>
    </r>
    <r>
      <rPr>
        <sz val="8"/>
        <rFont val="Arial"/>
        <family val="2"/>
      </rPr>
      <t xml:space="preserve"> Se mantienen los iniciales
</t>
    </r>
    <r>
      <rPr>
        <b/>
        <sz val="8"/>
        <rFont val="Arial"/>
        <family val="2"/>
      </rPr>
      <t xml:space="preserve">Indicador: </t>
    </r>
    <r>
      <rPr>
        <sz val="8"/>
        <rFont val="Arial"/>
        <family val="2"/>
      </rPr>
      <t>Indicadores:Se mantiene y se actualizan los numeradores  en cada corte a diciembre 31.
.</t>
    </r>
  </si>
  <si>
    <t xml:space="preserve">2. Romper la cadena de custodia de la carpeta del predio, incumpliendo así las instrucciones de cuidado y archivo los expedientes a cargo del área social y predial. </t>
  </si>
  <si>
    <r>
      <t xml:space="preserve">Indique los ajustes realizados en: 
</t>
    </r>
    <r>
      <rPr>
        <b/>
        <sz val="8"/>
        <rFont val="Arial"/>
        <family val="2"/>
      </rPr>
      <t>Causas:</t>
    </r>
    <r>
      <rPr>
        <sz val="8"/>
        <rFont val="Arial"/>
        <family val="2"/>
      </rPr>
      <t xml:space="preserve"> Se mantienen las causas
</t>
    </r>
    <r>
      <rPr>
        <b/>
        <sz val="8"/>
        <rFont val="Arial"/>
        <family val="2"/>
      </rPr>
      <t>Riesgo:</t>
    </r>
    <r>
      <rPr>
        <sz val="8"/>
        <rFont val="Arial"/>
        <family val="2"/>
      </rPr>
      <t xml:space="preserve"> Se mantiene el Riesgo
</t>
    </r>
    <r>
      <rPr>
        <b/>
        <sz val="8"/>
        <rFont val="Arial"/>
        <family val="2"/>
      </rPr>
      <t>Consecuencias:</t>
    </r>
    <r>
      <rPr>
        <sz val="8"/>
        <rFont val="Arial"/>
        <family val="2"/>
      </rPr>
      <t xml:space="preserve"> Se mantienen las consecuencias
</t>
    </r>
    <r>
      <rPr>
        <b/>
        <sz val="8"/>
        <rFont val="Arial"/>
        <family val="2"/>
      </rPr>
      <t>Controles</t>
    </r>
    <r>
      <rPr>
        <sz val="8"/>
        <rFont val="Arial"/>
        <family val="2"/>
      </rPr>
      <t xml:space="preserve">: Se mantienen los controles
</t>
    </r>
    <r>
      <rPr>
        <b/>
        <sz val="8"/>
        <rFont val="Arial"/>
        <family val="2"/>
      </rPr>
      <t>Acciones asociadas:</t>
    </r>
    <r>
      <rPr>
        <sz val="8"/>
        <rFont val="Arial"/>
        <family val="2"/>
      </rPr>
      <t xml:space="preserve"> Se mantienen las acciones asociadas
</t>
    </r>
    <r>
      <rPr>
        <b/>
        <sz val="8"/>
        <rFont val="Arial"/>
        <family val="2"/>
      </rPr>
      <t>Indicadores:</t>
    </r>
    <r>
      <rPr>
        <sz val="8"/>
        <rFont val="Arial"/>
        <family val="2"/>
      </rPr>
      <t xml:space="preserve"> Se mantienen y se actualizan los numeradores a corte a 31 de diciembre</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</si>
  <si>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el Riesgo
</t>
    </r>
    <r>
      <rPr>
        <b/>
        <sz val="8"/>
        <rFont val="Arial"/>
        <family val="2"/>
      </rPr>
      <t xml:space="preserve">Consecuencias: </t>
    </r>
    <r>
      <rPr>
        <sz val="8"/>
        <rFont val="Arial"/>
        <family val="2"/>
      </rPr>
      <t xml:space="preserve">Se mantienen las Consecuiencias
</t>
    </r>
    <r>
      <rPr>
        <b/>
        <sz val="8"/>
        <rFont val="Arial"/>
        <family val="2"/>
      </rPr>
      <t xml:space="preserve">Controles: </t>
    </r>
    <r>
      <rPr>
        <sz val="8"/>
        <rFont val="Arial"/>
        <family val="2"/>
      </rPr>
      <t xml:space="preserve">Se mantienen los mismos.
</t>
    </r>
    <r>
      <rPr>
        <b/>
        <sz val="8"/>
        <rFont val="Arial"/>
        <family val="2"/>
      </rPr>
      <t>Acciones asociadas:</t>
    </r>
    <r>
      <rPr>
        <sz val="8"/>
        <rFont val="Arial"/>
        <family val="2"/>
      </rPr>
      <t xml:space="preserve">
Se mantienen
</t>
    </r>
    <r>
      <rPr>
        <b/>
        <sz val="8"/>
        <rFont val="Arial"/>
        <family val="2"/>
      </rPr>
      <t>Indicadores</t>
    </r>
    <r>
      <rPr>
        <sz val="8"/>
        <rFont val="Arial"/>
        <family val="2"/>
      </rPr>
      <t>:Se mantiene y se actualizan los indicadores a corte del 31 de diciembre</t>
    </r>
  </si>
  <si>
    <t xml:space="preserve">REPORTE DESDE EL 01 DE SEPTIEMBRE AL 31 DE  DICIEMBRE DE 2017 </t>
  </si>
  <si>
    <t>1. Estudios y diseños sobredimensionados generando sobrecostos en las obras y la necesidad de realizar modificaciones contractuales (prórrogas, suspensiones, adiciones, mayores cantidades, ítems no previstos.)
2. Detrimento patrimonial.
3. Que no se ejecuten la totalidad de las metas físicas contempladas en el proyecto.
4. Des financiación de otros proyectos por la necesidad de nuevos recursos.</t>
  </si>
  <si>
    <r>
      <rPr>
        <b/>
        <sz val="7"/>
        <rFont val="Arial"/>
        <family val="2"/>
      </rPr>
      <t xml:space="preserve">Causas: </t>
    </r>
    <r>
      <rPr>
        <sz val="7"/>
        <rFont val="Arial"/>
        <family val="2"/>
      </rPr>
      <t xml:space="preserve">Se mantienen la mismas.
</t>
    </r>
    <r>
      <rPr>
        <b/>
        <sz val="7"/>
        <rFont val="Arial"/>
        <family val="2"/>
      </rPr>
      <t xml:space="preserve">Riesgo: </t>
    </r>
    <r>
      <rPr>
        <sz val="7"/>
        <rFont val="Arial"/>
        <family val="2"/>
      </rPr>
      <t xml:space="preserve">Se mantiene el mismo.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t>
    </r>
    <r>
      <rPr>
        <b/>
        <sz val="7"/>
        <rFont val="Arial"/>
        <family val="2"/>
      </rPr>
      <t xml:space="preserve">Acciones asociadas: </t>
    </r>
    <r>
      <rPr>
        <sz val="7"/>
        <rFont val="Arial"/>
        <family val="2"/>
      </rPr>
      <t>Se mantienen las mismas</t>
    </r>
  </si>
  <si>
    <t xml:space="preserve">
 N° diseños modificados aplicando el Procedimiento PR-DP-080 / N° de diseños modificados en la etapa de construcción.
 1 / 1 X 100%
Análisis: mediante memorando 20173360263853 del  07 de noviembre de 2017, se reenvía a la DTP para revisión y revalidación, los oficios 20175260774742 y  20175260772732 para el ajuste de diseño de estructura de pavimentos del contrato  IDU-1725-2015 - Av. Rincon Tabor.</t>
  </si>
  <si>
    <t>1. Des financiación del contrato, incumplimiento del objeto contractual
2. Mala imagen hacia el IDU por parte de la ciudadanía, los medios de comunicación y partes interesadas
3.  Sanciones a los contratistas e interventores y Supervisores
4. Detrimento patrimonial
5. Peculado por apropiación y/o destinación.
6. Retrasos en la Ejecución del contrato.</t>
  </si>
  <si>
    <t xml:space="preserve"># de contratos que amortizaron el anticipo en el periodo /# de Contratos que facturaron actas de recibo que debían amortizar el anticipo en el periodo x 100 %
5/5 x 100% = 100%
Análisis:  Se da cumplimiento a lo establecido en los controles establecidos , se amortizan en el periodo anticipos en los siguientes contratos: 
IDU-1725-2014, IDU-1300-2014, IDU-1839-2015, IDU-1828-2015, IDU-889-2017, IDU-1851-2015, IDU-420-2015 y IDU-1838-2015.
</t>
  </si>
  <si>
    <t>1. Des financiación del contrato.
2. Disminución de las metas físicas del proyecto
3. Mala imagen hacia el IDU por parte de la ciudadanía, los medios de comunicación y partes interesadas
4. Sanciones a los contratistas e interventores y supervisores
5. Detrimento patrimonial.
6. Incremento en el valor del contrato.
7. Des financiación de otros proyectos por la necesidad de nuevos recursos</t>
  </si>
  <si>
    <t># de ítems no previstos que son revisados o que se encuentran en revisión / # de ítems no previstos que llegan para revisión.
612/612 x 100% = 100%
Análisis: de los 612 reportados, 483 fueron No objetados, 129 fueron devueltos, de acuerdo a la siguiente relación:
Del contrato IDU-1345-2014, 3 fueron No Objetados.
Del contrato IDU-1346-2014, 5 fueron Objetados y 30 fueron No Objetados, para un total de 35 Ítems No previstos revisados
Del contrato IDU-1347-2014, 21 fueron Objetados.
Del contrato IDU-1654-2014, 17 fueron Objetados y 5 fueron No Objetados, para un total de 22 Ítems No previstos revisados
Del contrato IDU-1662-2014, 56 fueron No Objetados.
Del contrato IDU-1725-2014, 23 fueron No Objetados.
Del contrato IDU-1727-2013, 98 fueron No Objetados.
Del contrato IDU-1807-2014 , 13 fueron Objetados y 25 fueron No Objetados, para un total de 38 Ítems No previstos revisados
Del contrato IDU-1828-2015 , 12 fueron Objetados y 11 fueron No Objetados, para un total de 23 Ítems No previstos revisados
Del contrato IDU-1835-2014, 48 fueron No Objetados.
Del contrato IDU-1851-2015 , 3 fueron Objetados y 1 fueron No Objetados, para un total de 4 Ítems No previstos revisados
Del contrato IDU-1885-2013 , 20 fueron Objetados y 139 fueron No Objetados, para un total de 159 Ítems No previstos revisados
Del contrato IDU-715-2014, 1 fueron No Objetados.
Del contrato IDU-889-2017, 38 fueron Objetados y 43 fueron No Objetados, para un total de 81 Ítems No previstos revisados</t>
  </si>
  <si>
    <t>1. Des financiación del contrato.
2. Disminución de las metas físicas del proyecto
3. Mala imagen hacia el IDU por parte de la ciudadanía, los medios de comunicación y partes interesadas
4. Sanciones a los contratistas e interventores
5. Detrimento patrimonial.
6. Incremento en el valor del contrato.
7. Des financiación de otros proyectos por la necesidad de nuevos recursos</t>
  </si>
  <si>
    <t># de Actas de mayores cantidades de obra suscritas / # de Actas de mayores cantidades de obra con todos los requisitos establecidos  x 100%
3/3 x 100%
Análisis: 
Se suscriben actas de mayores cantidades de obra de los  contratos IDU-889-2017, IDU-1300-2014 e IDU-1851-2015, debidamente suscritas y cumpliendo todos los requisitos establecidos.</t>
  </si>
  <si>
    <r>
      <rPr>
        <b/>
        <sz val="7"/>
        <rFont val="Arial"/>
        <family val="2"/>
      </rPr>
      <t xml:space="preserve">Causas: </t>
    </r>
    <r>
      <rPr>
        <sz val="7"/>
        <rFont val="Arial"/>
        <family val="2"/>
      </rPr>
      <t xml:space="preserve">Se mantienen la mismas.
</t>
    </r>
    <r>
      <rPr>
        <b/>
        <sz val="7"/>
        <rFont val="Arial"/>
        <family val="2"/>
      </rPr>
      <t xml:space="preserve">Riesgo: </t>
    </r>
    <r>
      <rPr>
        <sz val="7"/>
        <rFont val="Arial"/>
        <family val="2"/>
      </rPr>
      <t xml:space="preserve">Se mantiene el mismo.
</t>
    </r>
    <r>
      <rPr>
        <b/>
        <sz val="7"/>
        <rFont val="Arial"/>
        <family val="2"/>
      </rPr>
      <t xml:space="preserve">Consecuencias: </t>
    </r>
    <r>
      <rPr>
        <sz val="7"/>
        <rFont val="Arial"/>
        <family val="2"/>
      </rPr>
      <t xml:space="preserve">Se mantienen las mismas.
</t>
    </r>
    <r>
      <rPr>
        <b/>
        <sz val="7"/>
        <rFont val="Arial"/>
        <family val="2"/>
      </rPr>
      <t xml:space="preserve">Controles: </t>
    </r>
    <r>
      <rPr>
        <sz val="7"/>
        <rFont val="Arial"/>
        <family val="2"/>
      </rPr>
      <t xml:space="preserve">Se mantienen los mismos. 
</t>
    </r>
    <r>
      <rPr>
        <b/>
        <sz val="7"/>
        <rFont val="Arial"/>
        <family val="2"/>
      </rPr>
      <t xml:space="preserve">Acciones asociadas: </t>
    </r>
    <r>
      <rPr>
        <sz val="7"/>
        <rFont val="Arial"/>
        <family val="2"/>
      </rPr>
      <t>Se mantienen las mismas.</t>
    </r>
  </si>
  <si>
    <t xml:space="preserve"># de actas de recibo parcial y/o final tramitadas / # de actas de recibo parcial y/o final con el cumplimiento de los requisitos x 100%
157/157 x 100% = 100%
Correspondientes a 44 contratos entre obra interventoría
Análisis: Se realiza en el periodo la verificación de actas de recibo parcial y/o final de los siguientes contratos:
IDU-05-2012, IDU-1300-2014, IDU-1345-2014, IDU-1346-2014, IDU-1347-2014, IDU-1475-2014, IDU-1478-2014, IDU-1512-2014, IDU-1540-2014, IDU-1662-2014, IDU-1667-2014, IDU-1688-2014, IDU-1725-2014, IDU-1727-2014, IDU-1782-2014, IDU-1783-2014, IDU-1804-2014, IDU-1807-2014, IDU-1822-2014, IDU-1828-2015, IDU-1829-2015, IDU-1835-2014, IDU-1836-2015, IDU-1838-2015, IDU-1839-2015, IDU-1843-2015, IDU-1851-2015, IDU-1852-2015, IDU-1854-2014, IDU-1864-2014, IDU-1878-2013, IDU-2200-2013, IDU-2239-2013, IDU-420-2015, IDU-436-2015, IDU-47-2011, IDU-561-2015, IDU-714-2014, IDU-715-2014, IDU-823-2013, IDU-889-2017, IDU-914-2017 y IDU-957-2013.
</t>
  </si>
  <si>
    <t>Luis Ernesto Bernal Rivera</t>
  </si>
  <si>
    <t>Subdirector General de Infraestructura ( E )</t>
  </si>
  <si>
    <t>Meliza Marulanda</t>
  </si>
  <si>
    <t>Directora Técnica de Construcciones</t>
  </si>
  <si>
    <r>
      <t>En el Manual de Interventoría numeral 6.3,  Anticipo, se establecen los controles y condiciones que se deben tener en cuenta para el adecuado manejo del anticipo</t>
    </r>
    <r>
      <rPr>
        <strike/>
        <sz val="7"/>
        <rFont val="Arial"/>
        <family val="2"/>
      </rPr>
      <t>.</t>
    </r>
  </si>
  <si>
    <t>1. Mediante oficio, hacer énfasis a la interventoría respecto al cumplimiento de lo previsto para el tratamiento del anticipo contenido en el numeral 6,3 del  Manual de Interventoría  y/o Supervisión de Contratos  IDU, incluida la entrega mensual del informe sobre inversión y buen manejo del anticipo observando los requisitos de que trata el numeral antes mencionado.
2. Revisar mensualmente los informes de anticipo remitidos por la interventoría, con el fin de verificar el cumplimiento de los indicado en el numeral 6.3 del Manual de Interventoría y/o Supervisió de contratos IDU, versión 4</t>
  </si>
  <si>
    <t>Indique los ajustes realizados en:
Causas: No presenta modificaciones.
Riesgo: No presenta modificaciones.
Consecuencias: No presentan modificaciones.
Controles: Se hace un mínimo ajuste en la redacción del control enunciado.
Acciones asociadas: No presenta modificaciones</t>
  </si>
  <si>
    <r>
      <rPr>
        <b/>
        <sz val="8"/>
        <rFont val="Arial"/>
        <family val="2"/>
      </rPr>
      <t>1.</t>
    </r>
    <r>
      <rPr>
        <sz val="8"/>
        <rFont val="Arial"/>
        <family val="2"/>
      </rPr>
      <t xml:space="preserve"> No. de informes de anticipo revisados / No. de informes de anticipo recibidos  de los contratos para los cuales aplica el manejo del anticipo</t>
    </r>
  </si>
  <si>
    <t xml:space="preserve">
Ejecución de meta física menor a la previta
Detrimento patrimonial
Afectación a la comunidad beneficiada al no ejecutarse la totalidad de la obra prevista
Deficiencia en la calidad de la sobras ejecutadas </t>
  </si>
  <si>
    <t xml:space="preserve">En el Manual de Interventoría y  Manual de Gestión Contractual se establece  el procedimiento  a seguir  al pactar precios no previstos o precios adicionales a las pactados contractualmente, con lo que se busca   controlar y obtener racionalidad  en dichos precios.
El  control es  efectuado por el  interventor quien como parte de sus obligaciones  debe revisar,  validar   y aprobar el APU no previsto  para ser presentado al IDU. (formato APU, aprobado por la Interventoría)
Se cuenta con los precios contractuales los cuales son inmodificables durante el desarrollo del contrato
La supervisión  verifica que los precios no previstos  aprobados por la interventoría cumplan ,entre otros, con los siguientes requisitos:
-Que  no supere el precio  de referencia IDU 
-En caso que lo supere, que este debidamente justificado
-Que no sea un precio producto del fraccionamiento de actividades 
-Que el precio  realmente aplique para la  obra que se ejecuta
Que no corresponda a un precio contractual  y no tenga ninguna equivalencia técnica con los mismos
Se realizan comités semanales para seguimiento al contrato de obra  que  incluyen recorridos  a los frentes  en ejecución,  lo que permite a la DTM  a través de la supervisión, ejercer alguna verificación  aunque macro  sobre   las actividades  que se realizan.
</t>
  </si>
  <si>
    <t>1. La DTM  continuará  implementando  y actualizando la base de datos con los precios no previstos surgidos en los contratos a cargo, con el fin de   ejercer  control, específicamente la unificación de los mismos.
2. La DTM, mediante memorando enviado mensualmente,  remitirá a la DTE  los  precios no previstos  que surjan en los contratos a cargo con el fin que la citada dependencia, como parte de la gestión de precios que realiza, evalué la pertinencia de incorporarlos en la base de  precios oficiales  de la entidad.
3. A través de oficio se hará énfasis  a las interventorías  que justifiquen plenamente  los precios no previstos y que estos sean presentados de acuerdo a lo establecido en los documentos contractuales.
4. La DTM   hace presencia en obra con personal   de apoyo a la supervisión, que a través de recorridos   y mediante inspección visual   verifique  los frentes de obra en ejecución
efectuando los respectivos informes                     
5. A través de oficio hacer énfasis a la Interventoría que las  cantidades de obra sean  determinadas y aprobadas de manera previa al inicio de la actividad.</t>
  </si>
  <si>
    <t>Indique los ajustes realizados en:
Causas: No presenta modificaciones.
Riesgo: No presenta modificaciones.
Consecuencias:  Se incluye una nueva consecuencia.
Controles: No presenta modificaciones.
Acciones asociadas:No presenta modificaciones.</t>
  </si>
  <si>
    <r>
      <t xml:space="preserve">
</t>
    </r>
    <r>
      <rPr>
        <b/>
        <sz val="8"/>
        <rFont val="Arial"/>
        <family val="2"/>
      </rPr>
      <t>1.</t>
    </r>
    <r>
      <rPr>
        <sz val="8"/>
        <rFont val="Arial"/>
        <family val="2"/>
      </rPr>
      <t xml:space="preserve"> No. de APUs No Previstos revisados por la DTM / No. de APUs No Previstos aprobados por la interventoría y recibidos en DTM</t>
    </r>
  </si>
  <si>
    <t xml:space="preserve">
El contratista debe informar de forma previa las actividades y cantidades de obra a realizar,   basado  en un diagnóstico y en las condiciones encontradas en terreno.
Con base en ello  el Interventor  realiza los balances  del contrato para verificar el alcance de los recursos, teniendo en cuenta el análisis de los especialistas. Así mismo, revisa, cuantifica las cantidades, aprueba y autoriza el pago.
Se llevan a cabo comités de seguimiento y recorridos de obra  a través de los cuales la supervisión  verifica los frentes de obra  en ejecución y las actividades que se realizan,  lo que le permite llevar control macro sobre las  actividades que se pagan en cada período.
</t>
  </si>
  <si>
    <t xml:space="preserve">
- Para el pago de las cuentas de los contratos de obra e interventoría, además de  los  requisitos  establecidos  en  el  Manual  de  Interventoría  y/o  Supervisión  de Contratos  del  IDU y  en  la  Guía  Pago  a Terceros  del  IDU, se debe verificar el cumplimiento del plan de calidad (Plan de Inspección de Ensayos)  y  adelantar  la  revisión  de  los  respectivos  ensayos  de  laboratorio,  en cuanto   a   que   sus resultados   se   encuentren   dentro   del   rango   que   las especificaciones técnicas definen o en su defecto, la inclusión del concepto del especialista de interventoría que soporta la aprobación de los mismos por parte de la interventoría.
- Indicar a las interventoría y contratista de obra mediante oficio, que las actas de recibo parcial de obra deberán ser remitidas al IDU  con la información que constiutya  un debido soporte de las mismas</t>
  </si>
  <si>
    <t>Detrimento patrimonial
Posible afectación de obras en cuanto a calidad y costos
Pérdida de imagen institucional</t>
  </si>
  <si>
    <r>
      <t>En la actualid</t>
    </r>
    <r>
      <rPr>
        <sz val="7"/>
        <color indexed="8"/>
        <rFont val="Arial"/>
        <family val="2"/>
      </rPr>
      <t>ad, (a partir del 1/03/2017</t>
    </r>
    <r>
      <rPr>
        <sz val="7"/>
        <rFont val="Arial"/>
        <family val="2"/>
      </rPr>
      <t>), la adminitración del patio de fresado esta siendo adelantada a través de un contrato de interventoría . Se efectúa  el control del volumen del material,  tanto el que entra  como el de salida, labor que se realiza  durante las 24 horas del día.
Las diferentes interventorías de los contratos  IDU en cuyos frentes de obra se genera el material de fresado, emiten informes  con relación al material de fresado generado,  el reutilizado en la misma obra, el  entregado  al  patio  de acopio transitorio y el entregado a otras obras.
La DTM,  a través de la supervisión  efectúa la gestión pertinente  entre los diferentes actores  y particularmente el control del material   con base en la información recibida  de la interventoría que administra el patio   y los informes de las interventorías de los contratos de obra.                                                                                                                                                                                                                                                                                                                                                                                                                                                                                                                                                                                                                                                                                Existe  verificación   de vehículos autorizados para traslado o retiro de material del patio, en cuanto a numero de placa, tipo de vehículo, nombre del conductor que lo opera y PIN de la Secretaría de Ambiente.</t>
    </r>
  </si>
  <si>
    <t xml:space="preserve">*Documentos contractuales  del contrato de interventoría
*Protocolo que contiene el procedimiento a seguir en lo que respecta al tema de fresado al cual se acogen las alcaldías  locales, contratistas de obra, interventores y el mismo IDU
*Vales  generados tanto de ingreso como de salida del material
*Certificaciones e informes  de las interventorías de cada contrato de obra
*Formatos de Seguimiento Ambiental Nos. 12, 13 y  25 , certificaciones  y seguimiento a Resolución 1115/2012
</t>
  </si>
  <si>
    <t>Indique los ajustes realizados en:
Causas: No presenta modificaciones.
Riesgo: No presenta modificaciones.
Consecuencias: Se incluye una nueva consecuencia.
Controles: No presenta modificaciones..
Acciones asociadas: Se mantienen estas haciendo un mínimo ajuste en redacción a la acción No 3.</t>
  </si>
  <si>
    <r>
      <rPr>
        <b/>
        <sz val="8"/>
        <rFont val="Arial"/>
        <family val="2"/>
      </rPr>
      <t>1.</t>
    </r>
    <r>
      <rPr>
        <sz val="8"/>
        <rFont val="Arial"/>
        <family val="2"/>
      </rPr>
      <t xml:space="preserve"> verificación del volumen de ingreso y retiro del material de fresado  y expedición de certificación / volumen de material  de ingreso y retiro reportado para certificación
</t>
    </r>
    <r>
      <rPr>
        <b/>
        <sz val="8"/>
        <rFont val="Arial"/>
        <family val="2"/>
      </rPr>
      <t>2.</t>
    </r>
    <r>
      <rPr>
        <sz val="8"/>
        <rFont val="Arial"/>
        <family val="2"/>
      </rPr>
      <t xml:space="preserve"> No. informes periódicos de interventoría recibidos que cuenten con los debidos registros y documentos relacionados con la gestión de fresado / No. de informes periódicos de interventoría recibidos que en que se haya llevado a cabo actividades con material de fresado</t>
    </r>
  </si>
  <si>
    <t xml:space="preserve">
2. Por presunto  acuerdo entre el contratista e interventor para reportar parcialmente, o no reportar el material resultante del fresado cuando se recicla en la misma obra</t>
  </si>
  <si>
    <t>3. Se mantendrá el control  por parte de las interventorías sobre el material que se genera en las obras objeto de cada contrato (el reutilizado en la miisma obra, el entregado al patio, de acopio y el entregado a otras obras.</t>
  </si>
  <si>
    <t>Detrimento  patrimonial
Afectación en la calidad de las obras
Afectación a la comunidad beneficiada por reprocesos o daño prematuro de las obras
Afectaciópn de imagen de la entidad</t>
  </si>
  <si>
    <t>1. La DTM   hace presencia en obra con personal   de apoyo a la supervisión, que a través de recorridos   y mediante inspección visual   verifique  los frentes de obra en ejecución efectuando los respectivos informes</t>
  </si>
  <si>
    <t xml:space="preserve">Indique los ajustes realizados en:
Causas: No presenta modificaciones.
Riesgo: No presenta modificaciones.
Consecuencias: Se mantienen haciendo un mínimo ajsute en una de estas.
Controles: No presenta modificaciones.
Acciones asociadas: Se mantienen las acciones que venian planteadas.
</t>
  </si>
  <si>
    <r>
      <t xml:space="preserve">
</t>
    </r>
    <r>
      <rPr>
        <b/>
        <sz val="8"/>
        <rFont val="Arial"/>
        <family val="2"/>
      </rPr>
      <t>1.</t>
    </r>
    <r>
      <rPr>
        <sz val="8"/>
        <rFont val="Arial"/>
        <family val="2"/>
      </rPr>
      <t xml:space="preserve"> No. de Planes de Calidad de obra e interventoría revisados  por la supervisión IDU / No. Planes de Calidad de obra e interventoría recibidos de los contratos en ejecución
</t>
    </r>
    <r>
      <rPr>
        <b/>
        <sz val="8"/>
        <rFont val="Arial"/>
        <family val="2"/>
      </rPr>
      <t xml:space="preserve">2. </t>
    </r>
    <r>
      <rPr>
        <sz val="8"/>
        <rFont val="Arial"/>
        <family val="2"/>
      </rPr>
      <t xml:space="preserve">No. de informes mensuales de interventoría revisados por la supervisión en los aspectos inherentes al Plan de Calidad / No. de informes mensuales recibidos en el período para los contratos en ejecución </t>
    </r>
  </si>
  <si>
    <t>1. Que no se remitan soportes de dedicación y vinculación, tales como contratos, pagos al SGSSI, acta de comité y/o recorrido, conceptos firmados, entre otros.</t>
  </si>
  <si>
    <t xml:space="preserve">Detrimento patrimonial
Afectación en la calidad de las
 obras
Afectación de imagen y credibilidad de la entidad </t>
  </si>
  <si>
    <t xml:space="preserve">1, Se verifica que la dedicación  de los profesionales que conforman el personal mínimo de contratista e interventoría  sea acorde a lo  pactado, y con base en la información contenida en el aplicativo SIAC, igualmente se verifca que dicha dedicación acumulada en los diferentes contratos que participan en la entidad no supere el 100% de dedicación  
2.  A través de oficio hacer énfasis  a la interventoría,  que como parte del  Informe Mensual de que trata el numeral 6.2.2.3 del Manual de Interventoría  y/o Supervisión de Contratos del IDU,   se indique en detalle las actividades realizadas por contratista e interventoría  a que se refiere el punto  3.8 - Contenido Informe Mensual , página 40 del  citado manual.
</t>
  </si>
  <si>
    <t>Indique los ajustes realizados en:
Causas:  No presenta modificaciones, se hace un mínimo ajsute a la causa No. 2.
Consecuencias: No presenta modificaciones las ya planteadas, se i ncluye una nueva consecuencia.
Controles: Se ajusta la redacción del último control relacionado.
Acciones asociadas: Se ajusta la redacción de la acción No. 1; se da un mínimo ajuste en la redacción del indicador No. 1.</t>
  </si>
  <si>
    <r>
      <rPr>
        <b/>
        <sz val="8"/>
        <rFont val="Arial"/>
        <family val="2"/>
      </rPr>
      <t>1.</t>
    </r>
    <r>
      <rPr>
        <sz val="8"/>
        <rFont val="Arial"/>
        <family val="2"/>
      </rPr>
      <t xml:space="preserve">  No. de registros de profesionales ingresados  al aplicativo SIAC por DTM / No. de nuevos profesionales vinculados a los contratos  de obra e interventoría DTM
</t>
    </r>
    <r>
      <rPr>
        <b/>
        <sz val="8"/>
        <rFont val="Arial"/>
        <family val="2"/>
      </rPr>
      <t xml:space="preserve">2.  </t>
    </r>
    <r>
      <rPr>
        <sz val="8"/>
        <rFont val="Arial"/>
        <family val="2"/>
      </rPr>
      <t>No. de personas de la plantilla mínima de contratista de obra e interventoría que cuenta con soportes de pago al SGSSI y de cumplimiento de dedicación / No. de personal de plantilla mínima formalmente vinculados a los contratos de obra e interventoría</t>
    </r>
  </si>
  <si>
    <t>2. Preacuerdos entre contratistas e interventores  y/o personal de supervisión</t>
  </si>
  <si>
    <r>
      <t xml:space="preserve">ANÁLISIS </t>
    </r>
    <r>
      <rPr>
        <sz val="7"/>
        <color theme="1"/>
        <rFont val="Arial"/>
        <family val="2"/>
      </rPr>
      <t>(Riesgo inherente)</t>
    </r>
  </si>
  <si>
    <t xml:space="preserve">Que los dineros del anticipo no sean utilizados para el fin destinado
Que la interventoría no ejerza un adecuado seguimiento y control a la inversión y buen manejo del anticipo </t>
  </si>
  <si>
    <t>Mediante oficio, hacer énfasis a la interventoría respecto al cumplimiento de lo previsto para el tratamiento del anticipo contenido en el numeral 6,3 del  Manual de Interventoría  y/o Supervisión de Contratos  IDU, incluida la entrega mensual del informe sobre inversión y buen manejo del anticipo observando los requisitos de que trata el numeral antes mencionado
Revisar mensualmente los informes de anticipo remitidos por la interventoría, con el ifn de verificar el cumplimiento de los indicado en el numeral 5,2,1 del Manual de Interventoría y/i Supervisió de contratos IDU, versión 3</t>
  </si>
  <si>
    <t>Indique los ajustes realizados en:
Causas: No presenta modificaciones.
Riesgo: No presenta modificaciones.
Consecuencias: No presentan modificaciones.
Controles: Se ajusta la redacción.
Acciones asociadas: No presentan modificaciones.</t>
  </si>
  <si>
    <r>
      <t xml:space="preserve">No. de informes de anticipo no objetados / No. de informes de los contratos para los cuales aplica el manejo del anticipo
4 informes /  8 infromes
</t>
    </r>
    <r>
      <rPr>
        <b/>
        <sz val="8"/>
        <rFont val="Arial"/>
        <family val="2"/>
      </rPr>
      <t xml:space="preserve">
Cumplimiento indicador: 50%</t>
    </r>
    <r>
      <rPr>
        <sz val="8"/>
        <rFont val="Arial"/>
        <family val="2"/>
      </rPr>
      <t xml:space="preserve">
Durante el periodo de monitoreo se recibieron 4 informes de anticipo, los cuales, en desarrollo de las actividadesd de siguimiento y supervisión que adelanta la DTM, fueron revisados y objetados por presentar observaciones respecto a su presentación y contenido, Se solicitó a las respectivas interventorías realizar los ajustes necesarios.</t>
    </r>
  </si>
  <si>
    <t>Precios unitarios no previstos  estructurados  por contratista e interventoría con fines fraudulentos</t>
  </si>
  <si>
    <t>1. La DTM  continuará  implementando  y actualizando la base de datos con los precios no previstos surgidos en los contratos a cargo, con el fin de   ejercer  control, específicamente la unificación de los mismos
2. La DTM, mediante memorando enviado mensualmente,  remitirá a la DTE  los  precios no previstos  que surjan en los contratos a cargo con el fin que la citada dependencia, como parte de la gestión de precios que realiza, evalué la pertinencia de incorporarlos en la base de  precios oficiales  de la entidad.
3. A través de oficio se hará énfasis  a las interventorías  que justifiquen plenamente  los nuevos precios presentados de acuerdo a lo establecido en los documentos contractuales.
4. La DTM   hace presencia en obra con personal   de apoyo a la supervisión, que a través de recorridos   y mediante inspección visual   verifique  los frentes de obra en ejecución
efectuando los respectivos informes                     .
5. A través de oficio hacer énfasis a la Interventoría que las  cantidades de obra sean  determinadas y aprobadas de manera previa al inicio de la actividad.</t>
  </si>
  <si>
    <t>Indique los ajustes realizados en:
Causas: Se elimina la quinta causa relacionada.
Riesgo: No presenta modificaciones.
Consecuencias:  No presenta modificaciones.
Controles: Se elimina el tercer control planteado y se incluye uno nuevo.
Acciones asociadas: Se elimina la sexta acción.</t>
  </si>
  <si>
    <r>
      <t xml:space="preserve">
No. de APUs No Previstos no objetados / No. de APUs No Previstos aprobados por la interventoría recibidos
178APUs NP no objetados / 376 APUs NP recibidos
</t>
    </r>
    <r>
      <rPr>
        <b/>
        <sz val="8"/>
        <rFont val="Arial"/>
        <family val="2"/>
      </rPr>
      <t xml:space="preserve">Cumplimiento indicador: 47%
</t>
    </r>
    <r>
      <rPr>
        <sz val="8"/>
        <rFont val="Arial"/>
        <family val="2"/>
      </rPr>
      <t xml:space="preserve">
En cumplimiento a la acción de mejora durante el periodo que se reporta y en desarrollo de las actividades de seguimiento y supervisión que adelanta la DTM, fueron revisados 376 APUs NP aprobados y remitidos por la interventoría.
Es importante aclarar, que en los 178 APUs NP no objetados, así como en los 376 APUs NP recibidos, datos requeridos para el calculo del indicador, se tuvieron en cuenta 25 APUs NP que fueron radicados en el cuatrimestre anterior, pero que fueron aprobados durante el periodo del preseten reporte.
Respecto a los APUs objetados, se remitió a las interventoria las respectivas observaciones, con el proposito que adelantaran la revisión y ajuste.</t>
    </r>
  </si>
  <si>
    <t xml:space="preserve">Eliminación del % de piso en los procesos de selección,  lo que limita el control  que  ejercía la Entidad  orientado a evitar que los licitantes presenten en sus propuestas precios artificialmente bajos,  lo que  trae como consecuencia propuestas con precios muy bajos que no correspondan a la condiciones del mercado, lo que trae como consecuencia, propuestas con precios muy bajos y que quien suscriba la minuta del contrato, luego  acuda a acciones tales como pretender generar precios no previstos  altos   y posibles   reconocimientos argumentando supuesto desequilibrio económico </t>
  </si>
  <si>
    <t>Que la interventoría apruebe y pague cantidades de obra no ejecutadas aprovechando actividades  no cuantificables visualmente.
Por eventuales acuerdos entre los contratistas de obra y los interventores y/o  la  supervisión</t>
  </si>
  <si>
    <t>La DTM impartió a la STMST y STMSV los siguientes lineamientos:
- Para el pago de las cuentas de los contratos de obra e interventoría, además de  los  requisitos  establecidos  en  el  Manual  de  Interventoría  y/o  Supervisión  de Contratos  del  IDU y  en  la  Guía  Pago  a Terceros  del  IDU, se debe verificar el cumplimiento del plan de calidad (Plan de Inspección de Ensayos)  y  adelantar  la  revisión  de  los  respectivos  ensayos  de  laboratorio,  en cuanto   a   que   sus resultados   se   encuentren   dentro   del   rango   que   las especificaciones técnicas definen o en su defecto, la inclusión del concepto del especialista de interventoría que soporta la aprobación de los mismos por parte de la interventoría.
- Indicar a las interventoría y contratista de obra mediante oficio, que en adelante 
las actas de recibo parcial de obra deberán remitirse al IDU tres (3) días hábiles antes  de  la  programación  del  PAC,  y  deberán  estar  acompañadas  por  las preactas, memorias, ensayos de laboratorio y demás soportes a que haya lugar.</t>
  </si>
  <si>
    <t>Presunta aprobación de vales  por parte del Administrador del patio  sin el ingreso o egreso del material de fresado al patio trancitorio,  lo anterior con fines fraudulentos
Por presunto  acuerdo entre el contratista e interventor para reportar parcialmente, o no reportar el material resultante del fresado cuando se recicla en la misma obra,</t>
  </si>
  <si>
    <t>1. Continuar  con la Implementación del Manual de Fresado  adoptado
2. se  mantendrá  el coordinador  y personal de apoyo necesario, quienes adelantan la labor  de seguimiento  y control  a las actividades ejecutadas  por el administrador del patio que almacena el material  de fresado
3. Se mantendrá el control  por parte de las interventorías sobre el material que se genera en las obras objeto de cada contrato (el reutilizado en la miisma obra, el entregado al patio, de acopio y el entregado a otras obras)</t>
  </si>
  <si>
    <t>Indique los ajustes realizados en:
Causas: No presenta modificaciones.
Riesgo: No presenta modificaciones.
Consecuencias: No presenta modificaciones.
Controles: Se actualiza la fecha indicada.
Acciones asociadas: No presenta modificaciones.</t>
  </si>
  <si>
    <r>
      <t xml:space="preserve">Verificación del volúmen de ingreso y retiro del material de fresado  y expedición de certificación / volúmen de material  de ingreso y retiro reportado para certificación
2082 m3 / 2082 m3
</t>
    </r>
    <r>
      <rPr>
        <b/>
        <sz val="8"/>
        <rFont val="Arial"/>
        <family val="2"/>
      </rPr>
      <t>Cumplimiento indicador: 100%</t>
    </r>
    <r>
      <rPr>
        <sz val="8"/>
        <rFont val="Arial"/>
        <family val="2"/>
      </rPr>
      <t xml:space="preserve">
Mediante resolución 26700 del 15 de abril de 2015, la Entidad adopta el manual para la supervición, control, manejo  y operación de los sitios de almacenamiento tansitorio de pavimento asfáltico fresado - SATPAF, versión 1.0. 
En consecuencia, actualmente  se cuenta con un documento oficial que compila los lineamientos de seguimiento y control del uso y disposición del material de pavimento asfáltico fresado generado en el desarrollo de los contratos a cargo de la entidad, por lo que se continuará con la aplicación de dichos lineamientos,  Este manual respalda  las acciones y deciciones tomadas  frente a la expedición de certificaciones  relacionadas con el  retiro e ingreso del material  al patio.
No. informes periodicos de interventoría recibidos que cuenten con los registros relacionados con la gestión de fresado / No. de informes periodicos de interventoria recibidos
2 informes con registos relacionados con la gestión de fresado / 3 informes periodicos de interventoría recibidos que requieran incluir registros relacionados con la gestión de fresado
</t>
    </r>
    <r>
      <rPr>
        <b/>
        <sz val="8"/>
        <rFont val="Arial"/>
        <family val="2"/>
      </rPr>
      <t>Cumplimiento indicador: 66%</t>
    </r>
    <r>
      <rPr>
        <sz val="8"/>
        <rFont val="Arial"/>
        <family val="2"/>
      </rPr>
      <t xml:space="preserve">
En cumplimiento a la acción de mejora durante el periodo que se reporta  y en desarrollo de las actividades de seguimiento y supervisión que adelanta la DTM, se verifico que los informes de interventoría radicados contaran con los registros relacionados con la getión de fresado, en aquellos casos que aplicara.
Es importante mencionar que los tres informes cuentan con los registros relacionados con la gestión de fresado, sin embargo solo se incluyen 2 en el numerador del indicador por cuanto solo 2 cuentan con aprobación del IDU</t>
    </r>
  </si>
  <si>
    <t>Que el interventor y/o el contratista realicen pagos por trámites y/o aprobaciones a funcionarios y/o especialistas para que  acepten y reciban obras  sin la totalidad de los requisitos establecidos, manipulando y/o alterando documentación para tal fin.
Que la Interventoría avale y apruebe procesos constructivos y/o ensayos de laboratorio deficientes y/o que nunca fueron realizados por el contratista, manipulando y/o alterando documentación para tal fin.</t>
  </si>
  <si>
    <t>El interventor del contrato es el  primer control para asegurar que se suscriban todos los documentos que dan cuenta del cumplimiento de las condiciones establecidas para el recibo de las obras.
Existe formato IDU para recibo de obra. Este es revisado y aprobado por la Interventoría del contrato. 
El recibo de obra debe realizarse conforme lo descrito en el Manual de Interventoría.
Se realizan comités semanales para seguimiento al contrato de obra  que  incluyen recorridos  a los frentes  en ejecución,  lo que permite a la DTM  a través los profesionaels de apoyo a la supervisión, ejercer alguna verificación  aunque macro  sobre   las actividades  que se realizan.
Previo al recibo se realizan recorridos de obra por parte de la superivisión  realizando inspección visual, requiriendo corrección de no conformidades por calidad de las obras.
Se cuenta con pólizas de establidad y calidad de obra.</t>
  </si>
  <si>
    <t>1. La DTM   hace presencia en obra con personal   de apoyo a la supervisión, que a través de recorridos   y mediante inspección visual   verifique  los frentes de obra en ejecución
efectuando los respectivos informes
2,  A través de oficio, La DTM hará énfasis  a la interventoría,   efectuar las verificaciones que garanticen que las obras ejecutadas de obra  cumplan con el lleno de los requisitos técnicos y de calidad.</t>
  </si>
  <si>
    <t xml:space="preserve">Indique los ajustes realizados en:
Causas: No presenta modificaciones.
Riesgo: No presenta modificaciones.
Consecuencias: No presenta modificaciones.
Controles: Se ajusta la redacción.
Acciones asociadas: No presenta modificaciones.
</t>
  </si>
  <si>
    <r>
      <t xml:space="preserve">No. de ensayos de laboratorio remitidos en el informe mensual de interventoría en cumplimiento al Plan de Calidad del contratista de obra e interventoría no objetados / No. de ensayos de laboratorio remtidos en el informe periodico de interventoría en cumplimiento al Plan de Calidad del contratista de obra e interventoría recibidos
219 ensayos de laboratorio no objetados / 699 ensayos de laboratorio remitidos
</t>
    </r>
    <r>
      <rPr>
        <b/>
        <sz val="8"/>
        <rFont val="Arial"/>
        <family val="2"/>
      </rPr>
      <t>Cumplimiento indicador: 31%</t>
    </r>
    <r>
      <rPr>
        <sz val="8"/>
        <rFont val="Arial"/>
        <family val="2"/>
      </rPr>
      <t xml:space="preserve">
En cumplimiento a la acción de mejora durante el periodo que se reporta   y en desarrollo de las actividades de seguimiento y supervisión que adelanta la DTM, se verifico que los ensayos de laboratorío remitidos cumplieran con los rangos de resultado y periodicidad definidos en los planes de calidad aprobados y en las normas técnicas respectivas. Para quellos que no cumplian se requirió a las interventorías adelantar la revisión y verificación  respectiva.
Es importante mencionar que de los 699 ensayos allegados al IDU, se encuentran en revisión 197
No. de Planes de Calidad de obra e interventoría no objetados / No. Planes de Calidad de obra e interventoría recibidos de los contratos en ejecución
7 planes de calidad no objetados / 12 planes de calidad recibidos
</t>
    </r>
    <r>
      <rPr>
        <b/>
        <sz val="8"/>
        <rFont val="Arial"/>
        <family val="2"/>
      </rPr>
      <t>Cumplimiento indicador: 58%</t>
    </r>
    <r>
      <rPr>
        <sz val="8"/>
        <rFont val="Arial"/>
        <family val="2"/>
      </rPr>
      <t xml:space="preserve">
En cumplimiento a la acción de mejora durante el periodo que se reporta   y en desarrollo de las actividades de seguimiento y supervisión que adelanta la DTM, se verifico que los planes de calidad cumplieran con los requisitos necesarios para el aseguramiento de la calidad de las obras ejecutadas por el contratista de obra, de acuerdo a los requerimientos de las normas técnicas. Para quellos que no cumplian se requirió a las interventorías.</t>
    </r>
  </si>
  <si>
    <t>Que no se remitan soportes de dedicación y vinculación, tales como contratos, pagos al SGSSS, acta de comit[e y/o recorrido, conceptos firmados, entre otros.
Preacuerdos entre contratistas e e interventores</t>
  </si>
  <si>
    <t>Se cuenta con los documentos contractuales  que contienen las obligaciones de contratista e interventor en cuanto a dedicaciones del personal.
El Interventor es el primer control  con el objeto de verificar  que el personal del contratista  cumple con las dedicaciones pactadas.
La supervisión  IDU lleva control sobre las hojas de vida del personal mínimo de la interventoría.
La interventoría lleva control sobre las hojas de vida del personal mínimo del contratista.
La supervisión  IDU,  respecto al componente   SST  verifica el pago del personal mínimo de la interventoría.
En la DTM se lleva una base de datos  mediante la cual se controla que la dedicación del personal en los contratos  no exceda del 100%.</t>
  </si>
  <si>
    <t>1, Hacer gestión entre coordinadores  y administradores SIAC en conjunto las dependencias ejecutoras o misionales y STRT,  con la finalidad de actualizar las bases de datos de profesionales y su dedicación en contratos IDU
2.  A través de oficio hacer énfasis  a la interventoría,  que como parte del  Informe Mensual de que trata el numeral  5.1.7 del Manual de Interventoría  y/o Supervisión de Contratos IDU,   se indique en detalle las actividades realizadas por contratista e interventoría  a que se refiere el punto  3.8 del literal  b), Contenido Informe Mensual , página 32 del  citado manual.
3, Remitir a la SGI memorando sugiriendole requerir a las áreas ejecutoras mantener actualizado el SIAC en lo relacionado a la información de de los profesionales aprobados para los contratos de obra e interventoría</t>
  </si>
  <si>
    <t>Indique los ajustes realizados en:
Causas:  No presenta modificaciones.
Riesgo: No presenta modificaciones.
Consecuencias: No presenta modificaciones.
Controles: No presenta modificaciones.
Acciones asociadas:Se incluye una acción.</t>
  </si>
  <si>
    <r>
      <t xml:space="preserve">No. de registros de profesionales ingresados  al aplicativo SIAC / No. de nuevos profesionales vinculados a los contratos  de obra e interventoría DTM
194 registros ingresados / 194 profesionales vinculados
</t>
    </r>
    <r>
      <rPr>
        <b/>
        <sz val="8"/>
        <rFont val="Arial"/>
        <family val="2"/>
      </rPr>
      <t>Cumplimiento indicador: 100%</t>
    </r>
    <r>
      <rPr>
        <sz val="8"/>
        <rFont val="Arial"/>
        <family val="2"/>
      </rPr>
      <t xml:space="preserve">
Haciendo uso de los permisos obtenidos en SIAC se ha continuado con el ingreso en el módulo de especialistas y profesionales del mencionado aplicativo SIAC, ingresando la información sobre los 194  profesionales y especialistas  que se vincularon a los contratos en ejecución dentro del periodo de monitoreo de la presente matriz. 
Evidencias: Se cuenta con evidencias físicas de las consultas, para verificar antecedentes en Procuraduría y % de dedicación asociada a la vinculación de cada profesional en los contratos para los que labora.
No. de personas de la plantilla minima de contratista de obra e interventoría que cuenta con soportes de pago al SGSSS y de cumplimiento de dedicación / No. de personal de plantilla minima formalmente vinculados a los contratos de obra e interventoría
548 personas / 548 personas
</t>
    </r>
    <r>
      <rPr>
        <b/>
        <sz val="8"/>
        <rFont val="Arial"/>
        <family val="2"/>
      </rPr>
      <t>Cumplimiento indicador: 100%</t>
    </r>
    <r>
      <rPr>
        <sz val="8"/>
        <rFont val="Arial"/>
        <family val="2"/>
      </rPr>
      <t xml:space="preserve">
En cumplimiento a la acción de mejora durante el periodo que se reporta   y en desarrollo de las actividades de seguimiento y supervisión que adelanta la DTM, se verifico que las 548 presonas de plantilla minima de contratista de obra e interventoría vinculadas durante el periodo evaluado cuentan con soportes de pago al SGSSS y de cumplimiento de dedicación en los infromes de interventoría aprobados</t>
    </r>
  </si>
  <si>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b/>
        <sz val="7"/>
        <rFont val="Arial Narrow"/>
        <family val="2"/>
      </rPr>
      <t>:</t>
    </r>
    <r>
      <rPr>
        <sz val="7"/>
        <rFont val="Arial Narrow"/>
        <family val="2"/>
      </rPr>
      <t xml:space="preserve"> Al revisar las causas establecidas, éstas continúan. No se identificaron nuevas causas.
</t>
    </r>
    <r>
      <rPr>
        <b/>
        <u/>
        <sz val="7"/>
        <rFont val="Arial Narrow"/>
        <family val="2"/>
      </rPr>
      <t>Controles</t>
    </r>
    <r>
      <rPr>
        <b/>
        <sz val="7"/>
        <rFont val="Arial Narrow"/>
        <family val="2"/>
      </rPr>
      <t xml:space="preserve">: </t>
    </r>
    <r>
      <rPr>
        <sz val="7"/>
        <rFont val="Arial Narrow"/>
        <family val="2"/>
      </rPr>
      <t xml:space="preserve">Revisados los controles, estos se mantienen, se llevan a cabo y son tenidos en cuenta para las actividades relacionadas que se desarrollan en el área.
</t>
    </r>
    <r>
      <rPr>
        <b/>
        <u/>
        <sz val="7"/>
        <rFont val="Arial Narrow"/>
        <family val="2"/>
      </rPr>
      <t>Acciones asociadas</t>
    </r>
    <r>
      <rPr>
        <b/>
        <sz val="7"/>
        <rFont val="Arial Narrow"/>
        <family val="2"/>
      </rPr>
      <t>:</t>
    </r>
    <r>
      <rPr>
        <sz val="7"/>
        <rFont val="Arial Narrow"/>
        <family val="2"/>
      </rPr>
      <t xml:space="preserve"> Para el periodo analizado se revisaron seis (6) informes de visita de seguimiento, con el fin de revisar los daños encontrados de los siguientes contratos: 
1. IDU-1510/13 Visita de seguimiento # 1 de Enero 17 de 2017.
2. IDU-071/09 Visita de seguimiento # 1 de Enero 26 de 2017.
3. IDU-066/09 Visita de seguimiento # 2 de Febrero 06 de 2017.
4. URB-151/12 Visita de seguimiento # 7 de Febrero 01 de 2017.
5. IDU-066/08 Visita de seguimiento # 8 de Marzo 07 de 2017.
6. URB-158/12 Visita de seguimiento # 6 de Abril 26 de 2017.
Los soportes se encuentran en la carpeta de los contratos.</t>
    </r>
    <r>
      <rPr>
        <sz val="8"/>
        <color indexed="10"/>
        <rFont val="Arial Narrow"/>
        <family val="2"/>
      </rPr>
      <t/>
    </r>
  </si>
  <si>
    <r>
      <t xml:space="preserve">(# de revisiones periódicas con muestra aleatoria realizadas / # de revisiones periódicas con muestra aleatoria programadas)
</t>
    </r>
    <r>
      <rPr>
        <b/>
        <sz val="7"/>
        <rFont val="Arial Narrow"/>
        <family val="2"/>
      </rPr>
      <t xml:space="preserve">Ejecutado: 6 / 6 = 100%
</t>
    </r>
    <r>
      <rPr>
        <sz val="7"/>
        <rFont val="Arial Narrow"/>
        <family val="2"/>
      </rPr>
      <t xml:space="preserve">
Se efectuó la revisión de seis (6) informes de visita de seguimiento acorde a lo programado, encontrando que la información recopilada en terreno fue efectivamente reportada e ingresada al aplicativo de seguimiento a pólizas, con el total de daños encontrados.
Así mismo, los seis (6) informes se encuentran firmados por el Líder de Grupo lo que confirma que fueron revisados y aprobados.</t>
    </r>
    <r>
      <rPr>
        <sz val="7"/>
        <color indexed="10"/>
        <rFont val="Arial Narrow"/>
        <family val="2"/>
      </rPr>
      <t xml:space="preserve">
</t>
    </r>
    <r>
      <rPr>
        <sz val="7"/>
        <rFont val="Arial Narrow"/>
        <family val="2"/>
      </rPr>
      <t xml:space="preserve">
Con esto podemos evidenciar que los controles establecidos son efectivos, lo que nos permitió alcanzar el 100% de control.</t>
    </r>
  </si>
  <si>
    <t>01 de septiembre - 30 de diciembre</t>
  </si>
  <si>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b/>
        <sz val="7"/>
        <rFont val="Arial Narrow"/>
        <family val="2"/>
      </rPr>
      <t>:</t>
    </r>
    <r>
      <rPr>
        <sz val="7"/>
        <rFont val="Arial Narrow"/>
        <family val="2"/>
      </rPr>
      <t xml:space="preserve"> Al revisar las causas establecidas, éstas continúan. No se identificaron nuevas causas.
</t>
    </r>
    <r>
      <rPr>
        <b/>
        <u/>
        <sz val="7"/>
        <rFont val="Arial Narrow"/>
        <family val="2"/>
      </rPr>
      <t>Controles</t>
    </r>
    <r>
      <rPr>
        <b/>
        <sz val="7"/>
        <rFont val="Arial Narrow"/>
        <family val="2"/>
      </rPr>
      <t xml:space="preserve">: </t>
    </r>
    <r>
      <rPr>
        <sz val="7"/>
        <rFont val="Arial Narrow"/>
        <family val="2"/>
      </rPr>
      <t xml:space="preserve">Revisados los controles, estos se mantienen, se llevan a cabo y son tenidos en cuenta para las actividades relacionadas que se desarrollan en el área.
</t>
    </r>
    <r>
      <rPr>
        <b/>
        <u/>
        <sz val="7"/>
        <rFont val="Arial Narrow"/>
        <family val="2"/>
      </rPr>
      <t>Acciones asociadas</t>
    </r>
    <r>
      <rPr>
        <b/>
        <sz val="7"/>
        <rFont val="Arial Narrow"/>
        <family val="2"/>
      </rPr>
      <t>:</t>
    </r>
    <r>
      <rPr>
        <sz val="7"/>
        <rFont val="Arial Narrow"/>
        <family val="2"/>
      </rPr>
      <t xml:space="preserve"> Para el periodo analizado se revisaron seis (6) informes de visita de seguimiento, con el fin de revisar los daños encontrados de los siguientes contratos:
1. IDU-043/09 Visita de seguimiento # 9 de Septiembre 14 de 2017.
2. IDU-065/12 Visita de seguimiento # 6 de Octubre 3 de 2017.
3. IDU-066/11 Visita de seguimiento # 7 de Octubre 10 de 2017.
4. IDU-1878/13 Visita de seguimiento # 2 de Noviembre 14 de 2017.
5. IDU-1705/13 Visita de seguimiento # 3 de Noviembre 24 de 2017.
6. IDU-063/12 Visita de seguimiento # 6 de Diciembre 11 de 2017.
Los soportes se encuentran en la carpeta de los contratos.</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</si>
  <si>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Al revisar las causas establecidas, éstas continúan. No se identificaron nuevas causas.
</t>
    </r>
    <r>
      <rPr>
        <b/>
        <u/>
        <sz val="7"/>
        <rFont val="Arial Narrow"/>
        <family val="2"/>
      </rPr>
      <t>Controles</t>
    </r>
    <r>
      <rPr>
        <sz val="7"/>
        <rFont val="Arial Narrow"/>
        <family val="2"/>
      </rPr>
      <t xml:space="preserve">: Revisados los controles, estos se mantienen, se llevan a cabo y son tenidos en cuenta para las actividades relacionadas que se desarrollan en el área.
</t>
    </r>
    <r>
      <rPr>
        <b/>
        <u/>
        <sz val="7"/>
        <rFont val="Arial Narrow"/>
        <family val="2"/>
      </rPr>
      <t>Acciones asociadas</t>
    </r>
    <r>
      <rPr>
        <sz val="7"/>
        <rFont val="Arial Narrow"/>
        <family val="2"/>
      </rPr>
      <t>: Para el periodo analizado se revisaron seis (6) informes de visita de verificación de reparaciones, en donde se verifico que el recibo se realizo adecuadamente en los siguientes contratos: 
1. IDU-065/11 Visita de verificación de reparaciones # 3 de Enero 23 de 2017.
2. URB-205/15 Visita de verificación de reparaciones # 2 de Enero 20 de 2017.
3. IDU-138/07 Visita de verificación de reparaciones # 7 de Febrero 14 de 2017.
4. URB-217/16 Visita de verificación de reparaciones # 1 de Febrero 16 de 2017.
5. IDU-067/12 Visita de verificación de reparaciones # 1 de Marzo 15 de 2017.
6. IDU-1825/13 Visita de verificación de reparaciones # 1 de Abril 19 de 2017.
Los soportes se encuentran en la carpeta de los contratos.</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</si>
  <si>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Al revisar las causas establecidas, éstas continúan. No se identificaron nuevas causas.
</t>
    </r>
    <r>
      <rPr>
        <b/>
        <u/>
        <sz val="7"/>
        <rFont val="Arial Narrow"/>
        <family val="2"/>
      </rPr>
      <t>Controles</t>
    </r>
    <r>
      <rPr>
        <sz val="7"/>
        <rFont val="Arial Narrow"/>
        <family val="2"/>
      </rPr>
      <t xml:space="preserve">: Revisados los controles, estos se mantienen, se llevan a cabo y son tenidos en cuenta para las actividades relacionadas que se desarrollan en el área.
</t>
    </r>
    <r>
      <rPr>
        <b/>
        <u/>
        <sz val="7"/>
        <rFont val="Arial Narrow"/>
        <family val="2"/>
      </rPr>
      <t>Acciones asociadas</t>
    </r>
    <r>
      <rPr>
        <sz val="7"/>
        <rFont val="Arial Narrow"/>
        <family val="2"/>
      </rPr>
      <t>: Para el periodo analizado se revisaron seis (6) informes de visita de verificación de reparaciones, en donde se verifico que el recibo se realizo adecuadamente en los siguientes contratos: 
1. IDU-070/12 Visita de verificación de reparaciones #  1 de Septiembre 6 de 2017.
2. IDU-072/12 Visita de verificación de reparaciones # 4 de Octubre 6 de 2017.
3. IDU-945/13 Visita de verificación de reparaciones # 1 de Octubre 12 de 2017.
4. URB-173/13 Visita de verificación de reparaciones # 2 de Noviembre 7 de 2017.
5. URB-166/13 Visita de verificación de reparaciones # 4 de Noviembre 8 de 2017.
6. IDU-868/13 Visita de verificación de reparaciones # 2 de Diciembre 6 de 2017.
Los soportes se encuentran en la carpeta de los contratos.</t>
    </r>
  </si>
  <si>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informes de visita a espacio público intervenido con licencia, así:
a. LE-281-2015           e. LE-443-2016
b. LE-102-2015            f. LE-771-2014 
c. LE-369-2016            g. LE-325-2016
d. LE-265-2016            h. LE-106-2016
La información puede ser verificada tanto en los expedientes de cada Licencia, como en los aplicativos dispuestos para tal fin en la DTAI.</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</si>
  <si>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Acorde a lo programado, se efectuó la revisión de ocho (8) informes de visita de recibo de reparaciones del espacio público (FO-AI-047) de licencias otorgadas en el  2014, 2015 y 2016, encontrando que en el 10% de los recibos, el beneficiario no cumplió con las especificaciones técnicas, mientras que en el restante 90% de los recibos, el beneficiario  cumplió con las especificaciones técnicas.
Con esto podemos evidenciar que los controles establecidos son efectivo, lo que nos permitió alcanzar el 100% de control.</t>
    </r>
  </si>
  <si>
    <r>
      <rPr>
        <b/>
        <u/>
        <sz val="7"/>
        <rFont val="Arial Narrow"/>
        <family val="2"/>
      </rPr>
      <t>Riesgo</t>
    </r>
    <r>
      <rPr>
        <b/>
        <sz val="7"/>
        <rFont val="Arial Narrow"/>
        <family val="2"/>
      </rPr>
      <t>:</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informes de visita a espacio público intervenido con licencia, así:
a. LE-329-2016          e. LE-235-2016
b. LE-412-2016           f. LE-263-2016 
c. LE-403-2016          g. LE-230-2017
d. LE-56-2015             h. LE-158-2016
La información puede ser verificada tanto en los expedientes de cada Licencia, como en los aplicativos dispuestos para tal fin en la DTAI.</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</si>
  <si>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solicitudes de uso temporal de espacio público, las cuales fueron radicadas mediante oficios 20175260048302, 20175260049002, 20175260057242, 20175260080282, 20175260111232, 20175260177992, 20175260185732 y 20175260197152.
La información puede ser verificada en Orfeo.</t>
    </r>
  </si>
  <si>
    <r>
      <t xml:space="preserve">(# de revisiones periódicas con muestra aleatoria realizadas / # de revisiones periódicas con muestra aleatoria programadas)
</t>
    </r>
    <r>
      <rPr>
        <b/>
        <sz val="7"/>
        <rFont val="Arial Narrow"/>
        <family val="2"/>
      </rPr>
      <t>Ejecutado: 8 / 8 = 100%</t>
    </r>
    <r>
      <rPr>
        <sz val="7"/>
        <rFont val="Arial Narrow"/>
        <family val="2"/>
      </rPr>
      <t xml:space="preserve">
Una vez revisadas ocho (8) solicitudes de acuerdo con lo programado, se encontró que el 50% cumplía con los requisitos exigidos por tanto se otorgó el permiso correspondiente para el uso temporal del espacio público, mientras que el 50% restante no cumplía con los requisitos exigidos para el uso temporal del espacio público, por tanto fueron negadas dichas solicitudes.
Así las cosas, se puede evidenciar que el control establecido es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</si>
  <si>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ocho (8) solicitudes de uso temporal de espacio público, las cuales fueron radicadas mediante oficios 20175260679502, 20175260739842, 20175260749232, 20175260849862, 20175260867982, 20175260877902, 20175260878522 y 20175260885302.
La información puede ser verificada en Orfeo.</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</si>
  <si>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los expedientes físicos de seis (6) tramites de expedición de licencia de excavación, así:
a. LE-045-2017       e. LE-164-2017
b. LE-052-2017       f. LE-166-2017
c. LE-102-2017       
d. LE-077-2017       
La información puede ser verificada tanto en los expedientes de cada Licencia, como en los aplicativos dispuestos para tal fin en la DTAI.</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</si>
  <si>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Controles</t>
    </r>
    <r>
      <rPr>
        <sz val="7"/>
        <rFont val="Arial Narrow"/>
        <family val="2"/>
      </rPr>
      <t xml:space="preserve">: Los controles se siguen efectuando.
</t>
    </r>
    <r>
      <rPr>
        <b/>
        <u/>
        <sz val="7"/>
        <rFont val="Arial Narrow"/>
        <family val="2"/>
      </rPr>
      <t>Acciones asociadas</t>
    </r>
    <r>
      <rPr>
        <sz val="7"/>
        <rFont val="Arial Narrow"/>
        <family val="2"/>
      </rPr>
      <t>: Para el periodo analizado se revisaron los expedientes físicos de seis (6) tramites de expedición de licencia de excavación, así:
a. LE-337-2017       e. LE-481-2017
b. LE-354-2017       f. LE-505-2017     
c. LE-422-2017       
d. LE-463-2017       
La información puede ser verificada tanto en los expedientes de cada Licencia, como en los aplicativos dispuestos para tal fin en la DTAI.</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</si>
  <si>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 xml:space="preserve">Controles: </t>
    </r>
    <r>
      <rPr>
        <sz val="7"/>
        <rFont val="Arial Narrow"/>
        <family val="2"/>
      </rPr>
      <t xml:space="preserve">Los controles se siguen efectuando.
</t>
    </r>
    <r>
      <rPr>
        <b/>
        <u/>
        <sz val="7"/>
        <rFont val="Arial Narrow"/>
        <family val="2"/>
      </rPr>
      <t>Acciones asociadas</t>
    </r>
    <r>
      <rPr>
        <sz val="7"/>
        <rFont val="Arial Narrow"/>
        <family val="2"/>
      </rPr>
      <t>: Para el periodo analizado se realizaron veinticuatro (24) visitas de recolección de información a través de las cuales se pudieron confirmar los reportes presentados por el Concesionario en el Informe Mensual.
La información puede ser verificada en Orfeo y en los expedientes del contrato en la DTAI.</t>
    </r>
  </si>
  <si>
    <t>DTAI - Teresa de Jesús Navarro Zambrano</t>
  </si>
  <si>
    <r>
      <t xml:space="preserve">(# de revisiones periódicas aleatorias realizadas / # de revisiones periódicas aleatorias programadas)
</t>
    </r>
    <r>
      <rPr>
        <b/>
        <sz val="7"/>
        <rFont val="Arial Narrow"/>
        <family val="2"/>
      </rPr>
      <t>Ejecutado: 24 / 24 = 100%</t>
    </r>
    <r>
      <rPr>
        <sz val="7"/>
        <rFont val="Arial Narrow"/>
        <family val="2"/>
      </rPr>
      <t xml:space="preserve">
Acorde a lo programado, se efectuaron veinticuatro (24) revisiones en las cuales se comparó la información de la base de datos del concesionario contra el informe mensual, lo que permitió determinar la veracidad de las cifras reportadas.
Con esto podemos evidenciar que el control establecido es efectivo, lo que nos permitió alcanzar el 100% de control.</t>
    </r>
  </si>
  <si>
    <r>
      <rPr>
        <b/>
        <u/>
        <sz val="7"/>
        <rFont val="Arial Narrow"/>
        <family val="2"/>
      </rPr>
      <t>Riesgo:</t>
    </r>
    <r>
      <rPr>
        <sz val="7"/>
        <rFont val="Arial Narrow"/>
        <family val="2"/>
      </rPr>
      <t xml:space="preserve"> Se mantiene el riesgo.
</t>
    </r>
    <r>
      <rPr>
        <b/>
        <u/>
        <sz val="7"/>
        <rFont val="Arial Narrow"/>
        <family val="2"/>
      </rPr>
      <t>Causas:</t>
    </r>
    <r>
      <rPr>
        <sz val="7"/>
        <rFont val="Arial Narrow"/>
        <family val="2"/>
      </rPr>
      <t xml:space="preserve"> No se identificaron nuevas causas.
</t>
    </r>
    <r>
      <rPr>
        <b/>
        <u/>
        <sz val="7"/>
        <rFont val="Arial Narrow"/>
        <family val="2"/>
      </rPr>
      <t xml:space="preserve">Controles: </t>
    </r>
    <r>
      <rPr>
        <sz val="7"/>
        <rFont val="Arial Narrow"/>
        <family val="2"/>
      </rPr>
      <t xml:space="preserve">Los controles se siguen efectuando.
</t>
    </r>
    <r>
      <rPr>
        <b/>
        <u/>
        <sz val="7"/>
        <rFont val="Arial Narrow"/>
        <family val="2"/>
      </rPr>
      <t>Acciones asociadas</t>
    </r>
    <r>
      <rPr>
        <sz val="7"/>
        <rFont val="Arial Narrow"/>
        <family val="2"/>
      </rPr>
      <t>: Para el periodo analizado se realizaron veinte (20) visitas de recolección de información a través de las cuales se pudieron confirmar los reportes presentados por el Concesionario en el Informe Mensual.
La información puede ser verificada en Orfeo y en los expedientes del contrato en la DTAI.</t>
    </r>
  </si>
  <si>
    <r>
      <t xml:space="preserve">(# de revisiones periódicas aleatorias realizadas / # de revisiones periódicas aleatorias programadas)
</t>
    </r>
    <r>
      <rPr>
        <b/>
        <sz val="7"/>
        <rFont val="Arial Narrow"/>
        <family val="2"/>
      </rPr>
      <t>Ejecutado: 24 / 24 = 100%</t>
    </r>
    <r>
      <rPr>
        <sz val="7"/>
        <rFont val="Arial Narrow"/>
        <family val="2"/>
      </rPr>
      <t xml:space="preserve">
Acorde a lo programado, se efectuaron veinte (20) revisiones en las cuales se comparó la información de la base de datos del concesionario contra el informe mensual, lo que permitió determinar la veracidad de las cifras reportadas.
Con esto podemos evidenciar que el control establecido es efectivo, lo que nos permitió alcanzar el 100% de control.</t>
    </r>
  </si>
  <si>
    <t>01 Septiembre - 31 Diciembre</t>
  </si>
  <si>
    <t>101 Septiembre - 31 Diciembre</t>
  </si>
  <si>
    <t>85- disminuye 2</t>
  </si>
  <si>
    <t>0- disminuye 0</t>
  </si>
  <si>
    <t>Se cuenta con los documentos contractuales  que contienen las obligaciones de contratista e interventor en cuanto a dedicaciones del personal.
El Interventor es el primer control  con el objeto de verificar  que el personal del contratista  cumple con las dedicaciones pactadas.</t>
  </si>
  <si>
    <t>01 de Septiembre - 31 de Diciembre de 2017</t>
  </si>
  <si>
    <t xml:space="preserve">Indique los ajustes realizados en:
Causas: No realizaron modificaciones
Riesgo: No realizaron modificaciones
Consecuencias: No realizaron modificaciones
Controles:   No realizaron modificaciones
Acciones asociadas: Se mantienen las mismas
</t>
  </si>
  <si>
    <t>Número de procesos con observaciones que contegan requisitos atípicos / Total de procesos recibidos en el período
 0 / 66= 0 procesos
Durante el periodo analizado se radicaron 66 procesos de contratación en la DTPS, de los cuales 66 procesos de contratación tuvieron observaciones comunes a los mismos.
Evaluaciones legales finales publicadas / Evaluaciones legales finales programadas según cronogramas
126/126* 100% = 100% de evaluaciones
Para el periodo analizado, se programaron 126 procesos de contratación para ser adjudicados, de los cuales se publicó el 100% de todas las evaluaciones legales</t>
  </si>
  <si>
    <t>Divulgación de procedimientos de DTPS realizados (presentaciones, Noti DTPS o memorando)
___________
Divulgación trimestral de políticas y/o  procedimientos de DTPS que incluyan políticas de confidencialidad
4/4 *100 = 100%
El 2  y 30 de octubre;  8 y  9 de noviembre de 2017, se realizaron  reuniones con los servidores públicos de la DTPS con el fin de revisar roles, procedimientos y responsabilidades del área
Se generó el memorando   20174150259733 del 31/10/2017 con instrucciones para elaboración de pliego de condiciones y evaluacioens de procesos de selección</t>
  </si>
  <si>
    <t xml:space="preserve">Número de procesos con publicación de documentos por fuera de tiempo / Número de procesos con publicación de documentos del periodo
107/600 * 100% = 17%
Publicación oportuna  de 493 documentos aproximadamente, correspondientes a los 103 procesos adjudicados, equivantes a un 83%; publicación extemporánea de 107 documentos equivalente al 17% </t>
  </si>
  <si>
    <t>Se realizaron  3 contratos de prestación  en este periodo de los cuales todos tienen en sus contratos la cláusula de confidencialidad de la información.
Adicionalmente, se lleva el control del ingreso de otros funcionarios a la DTPS, con el registro de planillas diarias 
Se lleva el control de los formatos de desingación de evaluadores de los procesos asignados durante el periodo</t>
  </si>
  <si>
    <r>
      <t>Número de contratos suscritos sin el lleno de requisitos / Total de contratos suscritos en el periodo
0</t>
    </r>
    <r>
      <rPr>
        <b/>
        <sz val="8"/>
        <rFont val="Arial"/>
        <family val="2"/>
      </rPr>
      <t xml:space="preserve"> / 296 * 100% = 0 %</t>
    </r>
    <r>
      <rPr>
        <sz val="8"/>
        <rFont val="Arial"/>
        <family val="2"/>
      </rPr>
      <t xml:space="preserve">
Para el periodo analizado no se evidencia la suscripción de contratos sin el lleno de los requisitos legales.</t>
    </r>
  </si>
  <si>
    <r>
      <t xml:space="preserve">Número denuncias, quejas y/o hallazgos u observaciones realizados por funcionarios, ciudadanos o entes de control o de la OCI, sobre inconsistencias de las minutas frente a la documentación del proceso adjudicado </t>
    </r>
    <r>
      <rPr>
        <b/>
        <sz val="8"/>
        <rFont val="Arial"/>
        <family val="2"/>
      </rPr>
      <t>= 0</t>
    </r>
    <r>
      <rPr>
        <sz val="8"/>
        <rFont val="Arial"/>
        <family val="2"/>
      </rPr>
      <t xml:space="preserve">
Los informes presentados por los entes de control en lo corrido de la vigencia 2017 no presentan observaciones y/o hallazgos en los cuales se pueda establecer la alteración de las condiciones del proceso de selección adjudicado lo cual se evidencie en la minuta. Tampoco se cuenta con denucias  o quejas</t>
    </r>
  </si>
  <si>
    <t>José Fernando Suárez Vanegas</t>
  </si>
  <si>
    <t xml:space="preserve">Subdirector General (E) </t>
  </si>
  <si>
    <t xml:space="preserve">Directora Técnica    </t>
  </si>
  <si>
    <t>NURY ASTRID BLOISE CARRASCAL</t>
  </si>
  <si>
    <t>SUBDIRECTORA GENERAL</t>
  </si>
  <si>
    <t>Omitir responsabilidades, manipular controles, procedimientos y documentos del SIG a través del uso indebido del poder para beneficiar a un particular.</t>
  </si>
  <si>
    <t>Septiembre - Diciembre</t>
  </si>
  <si>
    <r>
      <t xml:space="preserve">Indique los ajustes realizados en:
</t>
    </r>
    <r>
      <rPr>
        <b/>
        <sz val="8"/>
        <rFont val="Arial"/>
        <family val="2"/>
      </rPr>
      <t>Causas:</t>
    </r>
    <r>
      <rPr>
        <sz val="8"/>
        <rFont val="Arial"/>
        <family val="2"/>
      </rPr>
      <t xml:space="preserve"> Se mantiene igual.
</t>
    </r>
    <r>
      <rPr>
        <b/>
        <sz val="8"/>
        <rFont val="Arial"/>
        <family val="2"/>
      </rPr>
      <t>Riesgo:</t>
    </r>
    <r>
      <rPr>
        <sz val="8"/>
        <rFont val="Arial"/>
        <family val="2"/>
      </rPr>
      <t xml:space="preserve"> Se aclara que son documentos del SIG..
</t>
    </r>
    <r>
      <rPr>
        <b/>
        <sz val="8"/>
        <rFont val="Arial"/>
        <family val="2"/>
      </rPr>
      <t>Consecuencias</t>
    </r>
    <r>
      <rPr>
        <sz val="8"/>
        <rFont val="Arial"/>
        <family val="2"/>
      </rPr>
      <t xml:space="preserve">: Se mantienen las mismas consecuencias. 
</t>
    </r>
    <r>
      <rPr>
        <b/>
        <sz val="8"/>
        <rFont val="Arial"/>
        <family val="2"/>
      </rPr>
      <t>Controles:</t>
    </r>
    <r>
      <rPr>
        <sz val="8"/>
        <rFont val="Arial"/>
        <family val="2"/>
      </rPr>
      <t xml:space="preserve"> Se mantienen igual
</t>
    </r>
    <r>
      <rPr>
        <b/>
        <sz val="8"/>
        <rFont val="Arial"/>
        <family val="2"/>
      </rPr>
      <t>Acciones Asociadas:</t>
    </r>
    <r>
      <rPr>
        <sz val="8"/>
        <rFont val="Arial"/>
        <family val="2"/>
      </rPr>
      <t xml:space="preserve"> Siguen las mismas
</t>
    </r>
    <r>
      <rPr>
        <b/>
        <sz val="8"/>
        <rFont val="Arial"/>
        <family val="2"/>
      </rPr>
      <t>Registro:</t>
    </r>
    <r>
      <rPr>
        <sz val="8"/>
        <rFont val="Arial"/>
        <family val="2"/>
      </rPr>
      <t xml:space="preserve"> No se modificó, sigue igual.
I</t>
    </r>
    <r>
      <rPr>
        <b/>
        <sz val="8"/>
        <rFont val="Arial"/>
        <family val="2"/>
      </rPr>
      <t>ndicador:</t>
    </r>
    <r>
      <rPr>
        <sz val="8"/>
        <rFont val="Arial"/>
        <family val="2"/>
      </rPr>
      <t xml:space="preserve"> Sigue igual
</t>
    </r>
  </si>
  <si>
    <t># Documentos actualizados / # De solicitudes de actualización de documentos.
= (102 / 110) = 92,72%
Riesgo materializado = 0</t>
  </si>
  <si>
    <r>
      <t xml:space="preserve">* Número de personas que aportó documentos no auténticos / Número de personas en provisionalidad, período de prueba y/o libre nombramiento que conforman la planta
</t>
    </r>
    <r>
      <rPr>
        <b/>
        <sz val="8"/>
        <rFont val="Arial"/>
        <family val="2"/>
      </rPr>
      <t xml:space="preserve"> 0 / 112  = 0,0%</t>
    </r>
  </si>
  <si>
    <t>Inadecuada aplicación de los controles de acceso a los servicios de TI en la red.</t>
  </si>
  <si>
    <t xml:space="preserve">Indique los ajustes realizados en:
Causas: Se mantienen
Riesgo: Se mantiene
Consecuencias: Se mantienen
Controles: Se mantienen
Acciones asociadas: Se incluyen las siguientes acciones: 
* Elaboración del documento para la definición de ambientes de trabajo en desarrollo de software. 
* Elaboración del documento SCM (repositorio de documentos y código fuente)
</t>
  </si>
  <si>
    <t>Gustavo Adolfo Vélez Achury / Héctor Andrés Mafla Trujillo</t>
  </si>
  <si>
    <t>Nro. de acciones asociadas desarrolladas en el periodo / Nro. de acciones definidas
1 / 3 = 33%
El 33% corresponde al avance que se tiene de los dos documentos planteados en las acciones asociadas 2 y 3.</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</si>
  <si>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materilaizó.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incluyen las siguientes acciones: 
* Elaboración del documento para la definición de ambientes de trabajo en desarrollo de software. 
* Elaboración del documento SCM (repositorio de documentos y código fuente)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Se mantiene el avance del 33% correspondiente a dos documentos planteados en las acciones asociadas 2 y 3.</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</si>
  <si>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hace seguimiento a las siguientes acciones: 
* En revisión interna, documento para la definición de ambientes de trabajo en desarrollo de software. 
* Entrega para publicación a OAP (documento SCM - repositorio de documentos y código fuente)
</t>
    </r>
    <r>
      <rPr>
        <b/>
        <sz val="8"/>
        <rFont val="Arial"/>
        <family val="2"/>
      </rPr>
      <t>Detalle de actividades para el periodo:</t>
    </r>
    <r>
      <rPr>
        <sz val="8"/>
        <rFont val="Arial"/>
        <family val="2"/>
      </rPr>
      <t xml:space="preserve">
N/A</t>
    </r>
  </si>
  <si>
    <t>Componendas entre funcionarios y terceros.</t>
  </si>
  <si>
    <t>Inadecuada gestión de privilegios de usuario.</t>
  </si>
  <si>
    <t>Interceptación de datos de las transferencias de recaudo electrónico</t>
  </si>
  <si>
    <t>Cambios no controlados sobre las versiones de los documentos.</t>
  </si>
  <si>
    <t>Indique los ajustes realizados en:
Causas: Se mantienen.
Riesgo: Se mantiene
Consecuencias: Se mantienen.
Controles: Se eliminó el control 1, por no estar en el alcance del proceso.
Se ajusta el control 2 así: Verificación de la aplicación de la clasificación de los documentos en cuanto a privacidad.
Se modifica el control 3, quedando así: Aplicación de las políticas de Seguridad de la Información.
Acciones asociadas: se incluyen las siguientes acciones:
1. Revisión trimestral de la efectividad de los controles existentes.
2. Socialización de las políticas de Seguridad de la Información con base en el plan de comunicaciones.</t>
  </si>
  <si>
    <t>2. Nro. de procesos verificados / Nro. total de procesos de la entidad.
0/22 = 0%
No se tienen seguimientos para el periodo evaluado.
3. Actividades del plan de comunicaciones desarrolladas / total de actividades del plan de comunicaciones.
5 / 6 = 83%
Se realizaron cinco (5) campañas relacionadas con: 
* Seguridad Informática - Alertas CSIRT y otras autoridades, 
* Protección de la Información y 
* Conceptos de SGSI</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</si>
  <si>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no se materializó en el periodo.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eliminó el control 1, por no estar en el alcance del proceso.
Se ajusta el control 2 así: </t>
    </r>
    <r>
      <rPr>
        <i/>
        <sz val="8"/>
        <rFont val="Arial"/>
        <family val="2"/>
      </rPr>
      <t>Verificación de la aplicación de la clasificación de los documentos en cuanto a privacidad</t>
    </r>
    <r>
      <rPr>
        <sz val="8"/>
        <rFont val="Arial"/>
        <family val="2"/>
      </rPr>
      <t xml:space="preserve">.
Se modifica el control 3, quedando así: </t>
    </r>
    <r>
      <rPr>
        <i/>
        <sz val="8"/>
        <rFont val="Arial"/>
        <family val="2"/>
      </rPr>
      <t>Aplicación de las políticas de Seguridad de la Información</t>
    </r>
    <r>
      <rPr>
        <sz val="8"/>
        <rFont val="Arial"/>
        <family val="2"/>
      </rPr>
      <t xml:space="preserve">.
</t>
    </r>
    <r>
      <rPr>
        <b/>
        <sz val="8"/>
        <rFont val="Arial"/>
        <family val="2"/>
      </rPr>
      <t xml:space="preserve">Acciones asociadas: </t>
    </r>
    <r>
      <rPr>
        <sz val="8"/>
        <rFont val="Arial"/>
        <family val="2"/>
      </rPr>
      <t xml:space="preserve">se incluyen las siguientes acciones:
1. Revisión trimestral de la efectividad de los controles existentes.
2. Socialización de las políticas de Seguridad de la Información con base en el plan de comunicaciones.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Nro. de procesos verificados / Nro. total de procesos de la entidad.      2/22 = 9,09%
Se han realizado seguimientos a dos procesos para el periodo evaluado.
3. Actividades del plan de comunicaciones desarrolladas / total de actividades del plan de comunicaciones.
22 / 19 = 115,78%
Se publicaron veintidos (22) piezas relacionadas con: 
* Seguridad Informática - Alertas CSIRT y otras autoridades, 
* Protección de la Información y 
* Conceptos de SGSI</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</si>
  <si>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no se materializó en el periodo.
</t>
    </r>
    <r>
      <rPr>
        <b/>
        <sz val="8"/>
        <rFont val="Arial"/>
        <family val="2"/>
      </rPr>
      <t xml:space="preserve">Consecuencias: </t>
    </r>
    <r>
      <rPr>
        <sz val="8"/>
        <rFont val="Arial"/>
        <family val="2"/>
      </rPr>
      <t xml:space="preserve">Se mantienen.
</t>
    </r>
    <r>
      <rPr>
        <b/>
        <sz val="8"/>
        <rFont val="Arial"/>
        <family val="2"/>
      </rPr>
      <t xml:space="preserve">Controles: </t>
    </r>
    <r>
      <rPr>
        <sz val="8"/>
        <rFont val="Arial"/>
        <family val="2"/>
      </rPr>
      <t xml:space="preserve">Se mantienen.
</t>
    </r>
    <r>
      <rPr>
        <b/>
        <sz val="8"/>
        <rFont val="Arial"/>
        <family val="2"/>
      </rPr>
      <t xml:space="preserve">Acciones asociadas: </t>
    </r>
    <r>
      <rPr>
        <sz val="8"/>
        <rFont val="Arial"/>
        <family val="2"/>
      </rPr>
      <t xml:space="preserve">Se hace seguimiento a la socialización de las políticas de Seguridad de la Información.
</t>
    </r>
    <r>
      <rPr>
        <b/>
        <sz val="8"/>
        <rFont val="Arial"/>
        <family val="2"/>
      </rPr>
      <t>Detalle de actividades para el periodo:</t>
    </r>
    <r>
      <rPr>
        <sz val="8"/>
        <rFont val="Arial"/>
        <family val="2"/>
      </rPr>
      <t xml:space="preserve">
Se publicaron 2 piezas específicas de comunicación a través del correo electrónico sobre Políticas de Seguridad de la Información y se efectuó sensibilización sobre el tema de protección de la información del Instituto a través del memorando 20171350292853 emitido por la OCI.</t>
    </r>
  </si>
  <si>
    <t>Falta de apropiación de las políticas de privacidad de la información.</t>
  </si>
  <si>
    <t>Conflictos de Interés.</t>
  </si>
  <si>
    <t>Indique los ajustes realizados en:
Causas: Se mantienen.
Riesgo: Se mantiene
Consecuencias: Se mantienen.
Controles: 
* Se retira el control 1, teniendo en cuenta que no es competencia del proceso.
* El control "3. Publicación oportuna de información en los medios de comunicación de la entidad", quedando de esta manera: 
"3. Mantener los portales web de la entidad en niveles de disponibilidad aceptables."
Acciones asociadas: se incluye la siguiente acción:
Ejecución y control del plan de acción de la estrategia GEL.
Verificación del porcentaje de disponibilidad del portal web</t>
  </si>
  <si>
    <t>Actividades del plan de acción de la estrategia GEL terminadas / Total de actividades del plan de acción de la estrategia GEL
5/18 = 28%
En el periodo se han cumplido 5 de las acciones programadas para el año.
Tiempo de disponibilidad del portal web IDU / tiempo total del periodo
2835 / 2880 = 99,3%
El portal web de la entidad estuvo fuera de servicio aproximadamente 20 horas durante el periodo evaluado, es decir un valor aproximado de cinco (5) horas al mes.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</si>
  <si>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Controles:</t>
    </r>
    <r>
      <rPr>
        <sz val="8"/>
        <rFont val="Arial"/>
        <family val="2"/>
      </rPr>
      <t xml:space="preserve"> 
* Se retira el control 1, teniendo en cuenta que no es competencia del proceso.
* El control "3. Publicación oportuna de información en los medios de comunicación de la entidad", quedando de esta manera: 
"3. Mantener los portales web de la entidad en niveles de disponibilidad aceptables."
</t>
    </r>
    <r>
      <rPr>
        <b/>
        <sz val="8"/>
        <rFont val="Arial"/>
        <family val="2"/>
      </rPr>
      <t xml:space="preserve">Acciones asociadas: </t>
    </r>
    <r>
      <rPr>
        <sz val="8"/>
        <rFont val="Arial"/>
        <family val="2"/>
      </rPr>
      <t xml:space="preserve">se incluye la siguiente acción:
Ejecución y control del plan de acción de la estrategia GEL.
Verificación del porcentaje de disponibilidad del portal web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Actividades del plan de acción de la estrategia GEL terminadas / Total de actividades del plan de acción de la estrategia GEL.     7/18 = 38,88 %
En el periodo se han cumplido 7 de las acciones programadas para el año.
Tiempo de disponibilidad del portal web IDU / tiempo total del periodo.           2950 / 2952 = 99,93%
El portal web de la entidad estuvo fuera de servicio aproximadamente 2 horas durante el periodo evaluado, es decir un valor aproximado de treinta (30) minutos al mes.</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</si>
  <si>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 xml:space="preserve">Consecuencias: </t>
    </r>
    <r>
      <rPr>
        <sz val="8"/>
        <rFont val="Arial"/>
        <family val="2"/>
      </rPr>
      <t xml:space="preserve">Se mantienen.
</t>
    </r>
    <r>
      <rPr>
        <b/>
        <sz val="8"/>
        <rFont val="Arial"/>
        <family val="2"/>
      </rPr>
      <t>Controles:</t>
    </r>
    <r>
      <rPr>
        <sz val="8"/>
        <rFont val="Arial"/>
        <family val="2"/>
      </rPr>
      <t xml:space="preserve">  Se mantienen.
</t>
    </r>
    <r>
      <rPr>
        <b/>
        <sz val="8"/>
        <rFont val="Arial"/>
        <family val="2"/>
      </rPr>
      <t xml:space="preserve">Acciones asociadas: </t>
    </r>
    <r>
      <rPr>
        <sz val="8"/>
        <rFont val="Arial"/>
        <family val="2"/>
      </rPr>
      <t xml:space="preserve">Se hace seguimiento a las acciones propuestas:
Ejecución y control del plan de acción de la estrategia GEL a través del proyecto "E.5.I - Continuar la implementación de la Estrategia GEL en el IDU de acuerdo con el plan de trabajo definido." que presentó un avance final del 82% para la vigencia 2017.
Verificación del porcentaje de disponibilidad del portal web
</t>
    </r>
    <r>
      <rPr>
        <b/>
        <sz val="8"/>
        <rFont val="Arial"/>
        <family val="2"/>
      </rPr>
      <t xml:space="preserve">Detalle de actividades para el periodo:
2743/2784 = 98,51 % (1)
</t>
    </r>
    <r>
      <rPr>
        <sz val="7"/>
        <rFont val="Arial"/>
        <family val="2"/>
      </rPr>
      <t>(1) Se calcula el indicador de disponibilidad de la página hasta el 25 de diciembre.</t>
    </r>
  </si>
  <si>
    <t>Desactualización de la información en los medios de comunicación  institucionales</t>
  </si>
  <si>
    <t>Empleado descontento y sin cultura de la legalidad</t>
  </si>
  <si>
    <t>Indique los ajustes realizados en:
Causas: Se mantienen.
Riesgo: Se mantiene
Consecuencias: Se mantienen.
Controles: Se mantienen.
Acciones asociadas: se incluye la siguiente acción:
Revisión cuatrimestral de la efectividad de los controles existentes.</t>
  </si>
  <si>
    <t>Nro de controles aplicados en el periodo / Nro. de controles identificados para el riesgo
2 / 2 = 100%
Se registran los casos de forma ordena según llegada. En caso de incidentes de gran magnitud, se reportan de oficio desde la mesa de servicios. Se tiene en cuenta para priorizar el registro los casos de usuarios VIP o la urgencia del evento.
Se revisa diariamente la herramienta de  gestión de eventos de TI. Mensualmente se realiza una revisión general.
En el periodo se reportaron 15,054 eventos.</t>
  </si>
  <si>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Consecuencias: Se mantienen.
Controles: Se mantienen.
Acciones asociadas: se incluye la siguiente acción:
Revisión cuatrimestral de la efectividad de los controles existentes.
</t>
    </r>
    <r>
      <rPr>
        <b/>
        <sz val="8"/>
        <rFont val="Arial"/>
        <family val="2"/>
      </rPr>
      <t>Detalle de actividades para el periodo:</t>
    </r>
    <r>
      <rPr>
        <sz val="8"/>
        <rFont val="Arial"/>
        <family val="2"/>
      </rPr>
      <t xml:space="preserve">
Los indicadores relacionados con los controles se pasan al detalle de las actividades, y se formula un indicador para monitorear el riesgo.
Nro de controles aplicados en el periodo / Nro. de controles identificados para el riesgo
2 / 2 = 100%
Se registran los casos de forma ordena según llegada. En caso de incidentes de gran magnitud, se reportan de oficio desde la mesa de servicios. Se tiene en cuenta para priorizar el registro los casos de usuarios VIP o la urgencia del evento.
Se revisa diariamente la herramienta de  gestión de eventos de TI. Mensualmente se realiza una revisión general.
En el periodo se reportaron y atendieron los siguientes eventos:
Mayo = 211
Junio = 28
Julio = 24
Agosto = 8 con corte al 25/08/2016</t>
    </r>
  </si>
  <si>
    <r>
      <t xml:space="preserve">Indique los ajustes realizados en:
</t>
    </r>
    <r>
      <rPr>
        <b/>
        <sz val="8"/>
        <rFont val="Arial"/>
        <family val="2"/>
      </rPr>
      <t xml:space="preserve">Causas: </t>
    </r>
    <r>
      <rPr>
        <sz val="8"/>
        <rFont val="Arial"/>
        <family val="2"/>
      </rPr>
      <t xml:space="preserve">Se mantienen.
</t>
    </r>
    <r>
      <rPr>
        <b/>
        <sz val="8"/>
        <rFont val="Arial"/>
        <family val="2"/>
      </rPr>
      <t xml:space="preserve">Riesgo: </t>
    </r>
    <r>
      <rPr>
        <sz val="8"/>
        <rFont val="Arial"/>
        <family val="2"/>
      </rPr>
      <t xml:space="preserve">Se mantiene y en el periodo no se materializó.
</t>
    </r>
    <r>
      <rPr>
        <b/>
        <sz val="8"/>
        <rFont val="Arial"/>
        <family val="2"/>
      </rPr>
      <t>Consecuencias:</t>
    </r>
    <r>
      <rPr>
        <sz val="8"/>
        <rFont val="Arial"/>
        <family val="2"/>
      </rPr>
      <t xml:space="preserve"> Se mantienen.
</t>
    </r>
    <r>
      <rPr>
        <b/>
        <sz val="8"/>
        <rFont val="Arial"/>
        <family val="2"/>
      </rPr>
      <t>Controles:</t>
    </r>
    <r>
      <rPr>
        <sz val="8"/>
        <rFont val="Arial"/>
        <family val="2"/>
      </rPr>
      <t xml:space="preserve"> Se mantienen.
</t>
    </r>
    <r>
      <rPr>
        <b/>
        <sz val="8"/>
        <rFont val="Arial"/>
        <family val="2"/>
      </rPr>
      <t>Acciones asociadas:</t>
    </r>
    <r>
      <rPr>
        <sz val="8"/>
        <rFont val="Arial"/>
        <family val="2"/>
      </rPr>
      <t xml:space="preserve"> Se mantienen.
</t>
    </r>
    <r>
      <rPr>
        <b/>
        <sz val="8"/>
        <rFont val="Arial"/>
        <family val="2"/>
      </rPr>
      <t>Detalle de actividades para el periodo:</t>
    </r>
    <r>
      <rPr>
        <sz val="8"/>
        <rFont val="Arial"/>
        <family val="2"/>
      </rPr>
      <t xml:space="preserve">
Todos los casos reportados a la mesa de servicios, fueron atendidos según el orden de llegada y el acuerdo de atención fijado para el servicio solicitado.
</t>
    </r>
    <r>
      <rPr>
        <b/>
        <sz val="8"/>
        <rFont val="Arial"/>
        <family val="2"/>
      </rPr>
      <t>(Casos atendidos / Casos reportados)*100
(14,089 / 14,293) * 100 = 98,57%</t>
    </r>
  </si>
  <si>
    <t>Exceso de tramitología</t>
  </si>
  <si>
    <t>Para el riesgo C.TI.04. - Omitir intencionalmente la aplicación de los  procedimientos  para la prestación de los servicios de T.I. o cambiar la prioridad en la prestación del mismo,  en beneficio propio o de un tercero, la información estadística se toma con corte a 28 de abril de 2016 12:00 m.</t>
  </si>
  <si>
    <t>Para el periodo evaluado no se materializó ningún riesgo de corrupción identificado.</t>
  </si>
  <si>
    <t># de proyectos reportados con  información de avance desactualizada, adulterada y/o con aspectos relevantes omitidos = 0
Inspecciones múltiples de la Dirección General en terreno a las obras en ejecución, en el marco del seguimiento que se le realiza a los proyectos de infraestructura vial y espacio público
A partir de la expedición de la Circular No. 5 del 28 de Abril de 2017 por parte de la Dirección General, se realizaron todas  las acciones tendientes a iniciar el cargue de la información de avance de los proyectos en el Sistema de Gestión Integral de Proyectos ZIPA. Actualmente el sistema cuenta con más de 700 informes de avance de los más de 30 proyectos en ejecución que adelanta el Instituto, lo que refleja la aceptación del sistema por parte de las áreas misionales encargadas de cargar la información.
Adicionalmente, se continuan realizando nuevos desarrollos en el sistema que permiten mejorar el nivel de detalle de la información que se carga y se presenta tanto a la Alta Dirección del IDU e interesdaos internos a través del "Resumen Ejecutivo" como a la ciudadanía e interesados externos a través del "Visor de Proyectos". Dentro de los desarrollos realizados se destacan el mayor nivel de detalle de la información predial (predios requeridos, recibidos, pendientes), financiera (giros efectuados, anticipos) y de la gestión social, así como la  inclusión de una galería fotográfica y multimedia.
En el último cuatrimestre se logró incluir con éxito todos los nuevos proyectos que fueron adjudicados para ejecutar durante la vigencia 2018, cuyo seguimiento se realizará a tráves del sistema.</t>
  </si>
  <si>
    <t>Indique los ajustes realizados en:
Causas: Se Mantinene las mismas
Riesgo: No se materializo y se mantiene el  mismo.
Consecuencias: Se mantienen las mismas.
Controles: se mantienen los mismos. 
Acciones asociadas: Se mantienen las mismas
Indicador: Se reporta seguimiento.</t>
  </si>
  <si>
    <r>
      <t xml:space="preserve">1.  Número de quejas, denuncias y/o no conformidades en los informes de auditoría sobre manipulación o divulgación información de las ofertas realizadas por los bancos para realizar inversiones
</t>
    </r>
    <r>
      <rPr>
        <b/>
        <sz val="8"/>
        <rFont val="Arial"/>
        <family val="2"/>
      </rPr>
      <t>ANALISIS:</t>
    </r>
    <r>
      <rPr>
        <sz val="8"/>
        <rFont val="Arial"/>
        <family val="2"/>
      </rPr>
      <t xml:space="preserve"> En el periodo comprendido entre septiembre y diciembre de 2017, no se presentaron quejas ó denuncias.
frente a los informes de auditorias </t>
    </r>
  </si>
  <si>
    <t>Indique los ajustes realizados en:
Causas: Se Mantinene las mismas
Riesgo: No se materializó. y se mantiene el  mismo.
Consecuencias: Se mantienen las mismas.
Controles: se mantienen los mismos.
Acciones asociadas: Se mantienen las mismas. 
Indicador: Se reporta seguimiento</t>
  </si>
  <si>
    <r>
      <t xml:space="preserve">Número de quejas, denuncias y/o no conformidades en los informes de auditoría, sobre la manipulación de la información en el Sistema VALORICEMOS en la aplicacion y/o reversion de pagos.
</t>
    </r>
    <r>
      <rPr>
        <b/>
        <sz val="8"/>
        <rFont val="Arial"/>
        <family val="2"/>
      </rPr>
      <t>ANALISIS:</t>
    </r>
    <r>
      <rPr>
        <sz val="8"/>
        <rFont val="Arial"/>
        <family val="2"/>
      </rPr>
      <t xml:space="preserve"> En el periodo comprendido entre septiembre y diciembre de 2017 , no se presentaron quejas, denuncias y/o no conformidades en los informes de auditoia sobre manipulación de información en el sistema Valoricemos, referente a reversiones de pagos con favorecimiento a terceros.</t>
    </r>
  </si>
  <si>
    <r>
      <t xml:space="preserve">Número de quejas, denuncias y/o no conformidades en los informes de auditoría, sobre el tramite pagos con documentos  incompletos, falsos o adulterados y/o de violación del turno.
</t>
    </r>
    <r>
      <rPr>
        <b/>
        <sz val="8"/>
        <rFont val="Arial"/>
        <family val="2"/>
      </rPr>
      <t>ANALISIS</t>
    </r>
    <r>
      <rPr>
        <sz val="8"/>
        <rFont val="Arial"/>
        <family val="2"/>
      </rPr>
      <t>: En el periodo comprendido entre septiembre y diciembre de 2017, no se presentaron quejas, denuncias y/o no conformidades en los informes de auditoria sobre trámite de pagos efectuados  con documentos incompletos, falsos o adulterados, asi como tampoco que se hubiere violado el derecho al turno, con el fin de favorecer a terceros.</t>
    </r>
  </si>
  <si>
    <r>
      <t>Número de quejas, denuncias y/o no conformidades en los informes de auditoría, sobre la alteración de la destinación incial de los recursos.</t>
    </r>
    <r>
      <rPr>
        <b/>
        <sz val="8"/>
        <rFont val="Arial"/>
        <family val="2"/>
      </rPr>
      <t xml:space="preserve">
ANALISIS:</t>
    </r>
    <r>
      <rPr>
        <sz val="8"/>
        <rFont val="Arial"/>
        <family val="2"/>
      </rPr>
      <t xml:space="preserve"> En el periodo comprendido entre septiembre y diciembre de 2017, no se presentaron quejas, denuncias y/o no conformidades en los informes de auditoria sobre alteración de la destinación inicial de recursos y/o omisión de la normatividad vigente.</t>
    </r>
  </si>
  <si>
    <t>GUIOVANNI CUBIDES MORENO</t>
  </si>
  <si>
    <t>Indique los ajustes realizados en:
Causas: Continua las mismas causas.
Riesgo:  No se evidencia materialización del riesgo. El riesgo continua.
Consecuencias: Se mantienen las mismas identificadas.
Controles:  Continuan los mismos.
Acciones asociadas:  
Se actualizó el  Acuerdo Ético del IDU publicado el 22 de Diciembre de 2017, articulado con el  el Código de Integridad del MIPG.
Indicador: Continua el mismo indicador, reporte en cero (0).</t>
  </si>
  <si>
    <t>JEFE DE OFICINA (E)</t>
  </si>
  <si>
    <r>
      <rPr>
        <b/>
        <sz val="8"/>
        <rFont val="Arial"/>
        <family val="2"/>
      </rPr>
      <t>INDICADOR OCI</t>
    </r>
    <r>
      <rPr>
        <sz val="8"/>
        <rFont val="Arial"/>
        <family val="2"/>
      </rPr>
      <t xml:space="preserve">
No. Acciones formuladas pertinentemente(avaladas OCI) / No. Acciones  Formuladas X 100
Para el Tercer Periodo (Septiembre - Diciembre) el indicador produjo los siguientes resultados:
(</t>
    </r>
    <r>
      <rPr>
        <b/>
        <sz val="8"/>
        <rFont val="Arial"/>
        <family val="2"/>
      </rPr>
      <t>237</t>
    </r>
    <r>
      <rPr>
        <sz val="8"/>
        <rFont val="Arial"/>
        <family val="2"/>
      </rPr>
      <t xml:space="preserve"> Acciones formuladas pertinentemente / </t>
    </r>
    <r>
      <rPr>
        <b/>
        <sz val="8"/>
        <rFont val="Arial"/>
        <family val="2"/>
      </rPr>
      <t>237</t>
    </r>
    <r>
      <rPr>
        <sz val="8"/>
        <rFont val="Arial"/>
        <family val="2"/>
      </rPr>
      <t xml:space="preserve"> Acciones  Formuladas ) * 100
= </t>
    </r>
    <r>
      <rPr>
        <b/>
        <sz val="8"/>
        <rFont val="Arial"/>
        <family val="2"/>
      </rPr>
      <t>100 %</t>
    </r>
    <r>
      <rPr>
        <sz val="8"/>
        <rFont val="Arial"/>
        <family val="2"/>
      </rPr>
      <t xml:space="preserve">
Total Acciones Formuladas en la vigencia 2017 (Corte 29 Dic/2017) 560.
Fuente: Registro Sistema CHIE Plan de mejoramiento Reportes al 29 de Diciembre  de 2017.
Conforme a lo anterior el riesgo C.MC.01 no se materializó.</t>
    </r>
    <r>
      <rPr>
        <b/>
        <sz val="8"/>
        <rFont val="Arial"/>
        <family val="2"/>
      </rPr>
      <t xml:space="preserve">
INDICADOR OCD
</t>
    </r>
    <r>
      <rPr>
        <sz val="8"/>
        <rFont val="Arial"/>
        <family val="2"/>
      </rPr>
      <t>Número de actividades de prevención en materia disciplinaria  efectuadas/Número de actividades de prevención en materia disciplinaria  programadas 
para el periodo comprendido sep a dic el dato es:                             
(19 Actividades efectuadas/20 actividades programadas)*100 =</t>
    </r>
    <r>
      <rPr>
        <b/>
        <sz val="8"/>
        <rFont val="Arial"/>
        <family val="2"/>
      </rPr>
      <t>95%</t>
    </r>
  </si>
  <si>
    <t>Indique los ajustes realizados en:
Causas: Ninguno
Riesgo: Se mantiene
Consecuencias: 
Ningun ajuste
Acciones asociadas:
Ninguno</t>
  </si>
  <si>
    <r>
      <t xml:space="preserve">(Informes Direccionados/ Evaluaciones  Efectuadas en el Período)*100
</t>
    </r>
    <r>
      <rPr>
        <b/>
        <sz val="10"/>
        <rFont val="Arial"/>
        <family val="2"/>
      </rPr>
      <t>Datos: (0/82)= 0%</t>
    </r>
    <r>
      <rPr>
        <sz val="8"/>
        <rFont val="Arial"/>
        <family val="2"/>
      </rPr>
      <t xml:space="preserve">
Análisis: A la fecha no se han detectado informes direccionados, por lo tanto el riesgo no se ha materializado.</t>
    </r>
  </si>
  <si>
    <r>
      <t xml:space="preserve">Indicador de Alerta: (Planes de Mejoramiento Recibidos Oportunamente / Planes de Mejoramiento Solicitados por la OCI en el período) * 100
Datos:28/31= </t>
    </r>
    <r>
      <rPr>
        <b/>
        <sz val="8"/>
        <rFont val="Arial"/>
        <family val="2"/>
      </rPr>
      <t>90%</t>
    </r>
    <r>
      <rPr>
        <sz val="8"/>
        <rFont val="Arial"/>
        <family val="2"/>
      </rPr>
      <t xml:space="preserve">
Análisis: Frente al resultado logrado, la OCI fortalecerá su gestión de seguimiento preventivo para que las áreas mejoren la oportunidad en la entrega de los planes de mejoramiento derivados de las auditorías realizadas.</t>
    </r>
  </si>
  <si>
    <t>Indique los ajustes realizados en:
Causas:
Ninguno
Riesgo: 
Se mantiene igual
Consecuencias: 
Ninguno
Controles: 
Ninguno
Acciones asociadas:
Ninguno
Registros: Se mantiene igual</t>
  </si>
  <si>
    <r>
      <t xml:space="preserve">(Información Recibida Oportunamente para la Evaluación/ Evaluaciones  Efectuadas en el Período)*100
Datos: 82 / 82 = </t>
    </r>
    <r>
      <rPr>
        <b/>
        <sz val="8"/>
        <rFont val="Arial"/>
        <family val="2"/>
      </rPr>
      <t>100%</t>
    </r>
    <r>
      <rPr>
        <sz val="8"/>
        <rFont val="Arial"/>
        <family val="2"/>
      </rPr>
      <t xml:space="preserve">
Análisis: A la fecha no se han identificado casos de entrega inoportuna de información. Por lo tanto el riesgo no se ha materializado en el periodo.</t>
    </r>
  </si>
  <si>
    <t>1.Procedimiento de Evaluación Independiente y Auditorías Internas
2.Plan de Auditoría.
3.Socialización de Informes y Gestión en Comité de Coordinación del Sistema de Control Interno.
4. Comunicaciones Oficiales a las dependencias
5. Se suscribirá carta de salvaguarda sobre la información entregada por parte del auditado (Nuevo control a implementar conforme al Decreto Nacional 648/2017).</t>
  </si>
  <si>
    <t>Indique los ajustes realizados en:
Causas:
Ninguno
Riesgo: 
Ninguno
Consecuencias: 
No se realiza ningún ajuste
Controles: 
Se incluye control 5: Carta Salvaguarda, se implementará una vez el DAFP publique los manuales respectivos
Acciones asociadas:
Ninguno</t>
  </si>
  <si>
    <r>
      <t>(Información Recibida Oportunamente para la Evaluación/ Evaluaciones  Efectuadas en el Período)*100
Datos:82 / 82 = 10</t>
    </r>
    <r>
      <rPr>
        <b/>
        <sz val="8"/>
        <rFont val="Arial"/>
        <family val="2"/>
      </rPr>
      <t>0%</t>
    </r>
    <r>
      <rPr>
        <sz val="8"/>
        <rFont val="Arial"/>
        <family val="2"/>
      </rPr>
      <t xml:space="preserve">
Análisis: No se evidenciaron demoras injustificadas en la entrega de información, por lo tanto el riesgo no se ha materializado en el periodo.</t>
    </r>
  </si>
  <si>
    <t>Indique los ajustes realizados en:
Causas:
Ninguno
Riesgo: 
Ninguno
Consecuencias: 
Ninguno
Controles: 
Se mantienen
Acciones asociadas:
Ninguno</t>
  </si>
  <si>
    <r>
      <t xml:space="preserve">(Actividades de Evaluación Eliminadas por solicitud de la administración / Actividades de Evaluación Programadas) * 100
Datos: 0/82= </t>
    </r>
    <r>
      <rPr>
        <b/>
        <sz val="8"/>
        <rFont val="Arial"/>
        <family val="2"/>
      </rPr>
      <t>0%</t>
    </r>
    <r>
      <rPr>
        <sz val="8"/>
        <rFont val="Arial"/>
        <family val="2"/>
      </rPr>
      <t xml:space="preserve">
Análisis: la administración no ha solicitado la eliminación de alguna auditoría, lo que significa que el riesgo no se ha materializado en el periodo.</t>
    </r>
  </si>
  <si>
    <t>Indique los ajustes realizados en:
Causas: Ninguno.
Riesgo: Se mantiene
Consecuencias: Ninguno.
Controles:
Se mantiene
Acciones asociadas: Ninguno.
Se modifica el indicador por el de informes revisados por el Jefe OCD</t>
  </si>
  <si>
    <t xml:space="preserve">Controles implementados por la jefe de la OCD / Controles registrados                             5/5 =100%                           </t>
  </si>
  <si>
    <t># de procesos en los que se declare la prescripción de la acción disciplinaria por razon de la inactividad de la OCD / # de procesos en curso en el periodo
Datos: 0/120 = 0%</t>
  </si>
  <si>
    <r>
      <rPr>
        <b/>
        <sz val="8.5"/>
        <rFont val="Arial"/>
        <family val="2"/>
      </rPr>
      <t xml:space="preserve">Indicador No. 1 
</t>
    </r>
    <r>
      <rPr>
        <sz val="8.5"/>
        <rFont val="Arial"/>
        <family val="2"/>
      </rPr>
      <t xml:space="preserve">
Formula: (Cantidad de propuestas de aplicación de protocolo atendidas) / (Cantidad de propuestas de aplicación de protocolo presentadas (Orfeo)) x 100
Cálculo Indicador: 0/0= 100%
Durante el tercer cuatrimestre (Septiembre – Diciembre) No se recibieron propuestas de aplicación del protocolo
</t>
    </r>
    <r>
      <rPr>
        <b/>
        <sz val="8.5"/>
        <rFont val="Arial"/>
        <family val="2"/>
      </rPr>
      <t xml:space="preserve">Indicador No. 2 
</t>
    </r>
    <r>
      <rPr>
        <sz val="8.5"/>
        <rFont val="Arial"/>
        <family val="2"/>
      </rPr>
      <t xml:space="preserve">
Formula: (Secciones de especificaciones técnicas IDU-ET y/o documentos técnicos, revisados y aprobados) / (Total  Secciones de especificaciones técnicas IDU-ET y/o documentos técnicos, generados y/o actualizados) x 100
Cálculo Indicador: 0/0= 100%
Durante el tercer cuatrimestre (Septiembre – Diciembre) no se generaron y/o actualizaron seccionies de especificaciones técnicas IDU-ET y/o documentos técnicos.</t>
    </r>
  </si>
  <si>
    <r>
      <rPr>
        <b/>
        <sz val="8.5"/>
        <rFont val="Arial"/>
        <family val="2"/>
      </rPr>
      <t>Indicador No. 1</t>
    </r>
    <r>
      <rPr>
        <sz val="8.5"/>
        <rFont val="Arial"/>
        <family val="2"/>
      </rPr>
      <t xml:space="preserve">
Formula: Numero de solicitudes revisadas / Numero de solicitudes recibidas
Calculo del Indicador:    73/73 = 100%
De las SETEINTA Y TRES (73) solicitudes radicadas para la renovación o inscripción ante el Directorio del IDU, TRECE (13) presentaron inconsistencias a los requisitos ambientales y/o mineros, a SIETE (7) les falto aportar documentos diferente al requerido en cuanto a aspectos ambientales y mineros, por lo tanto se les solicitó actualiza la información y de momento no fueron activados en el Directorio. CINCUENTA Y TRES (53) solucitudes dieron cumplimiento con los requisitos, se procedió a activar su registro y realizar la actualización en la Base de Datos del Directorio de Proveedores.
</t>
    </r>
    <r>
      <rPr>
        <b/>
        <sz val="8.5"/>
        <rFont val="Arial"/>
        <family val="2"/>
      </rPr>
      <t>Indicador No. 2</t>
    </r>
    <r>
      <rPr>
        <sz val="8.5"/>
        <rFont val="Arial"/>
        <family val="2"/>
      </rPr>
      <t xml:space="preserve">
Formula: Número de denuncias,  reclamos o informes por parte de entes de control, donde se evidencie que se incluyeron Proveedores en el Directorio  sin el debido cumplimiento del  procedimiento /Número Total de solicitudes recibidas del Directorio en el periodo
Calculo del Indicador: 0/73= 0
No se presentaron denuncias, reclamos o informes por parte de Entes de Control donde se evidencie o identifique la materialización de hechos de corrupción asociados a este riesgo. 
Nota: El corte del periodo fue del 1 de septiembre al 27 de diciembre de 2017 (tomadas las solicitudes radicadas hasta las 13:20 horas)
En este indicador solo se tiene encuenta las solicitadas que fueron radicadas donde solicitaban o presentaban documentos para proceso de inscripción o renovación. Ya que al Directorio llegan otro tipos de radicados.</t>
    </r>
  </si>
  <si>
    <t>Luis Hernan Perez Silva</t>
  </si>
  <si>
    <t xml:space="preserve">Director Técnico Estratégico (E)  </t>
  </si>
  <si>
    <t>01 Septiembre - 31 Dicimebre</t>
  </si>
  <si>
    <t>No. De desviaciones por faltantes presentadas en el periodo (cuatrimestre).
Resultado: Cero (0)
Análisis: 
En el periodo comprendido entre del 01/09/2017 a 31/12/2017 se ha realizado: Un (1) arqueo por parte de la ordenadora del gasto, Un (1) arqueo por parte de la Oficina de Control Interno, en ambos caso no se registro faltante alguno.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</si>
</sst>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mm/yyyy;@"/>
    <numFmt numFmtId="166" formatCode="d/mmm/yyyy;"/>
  </numFmts>
  <fonts count="68" x14ac:knownFonts="1">
    <font>
      <sz val="11"/>
      <color theme="1"/>
      <name val="Calibri"/>
      <family val="2"/>
      <scheme val="minor"/>
    </font>
    <font>
      <sz val="11"/>
      <color indexed="8"/>
      <name val="Calibri"/>
      <family val="2"/>
    </font>
    <font>
      <sz val="10"/>
      <name val="Arial"/>
      <family val="2"/>
    </font>
    <font>
      <b/>
      <sz val="8"/>
      <name val="Arial"/>
      <family val="2"/>
    </font>
    <font>
      <sz val="8"/>
      <name val="Arial"/>
      <family val="2"/>
    </font>
    <font>
      <sz val="10"/>
      <name val="Arial"/>
      <family val="2"/>
    </font>
    <font>
      <b/>
      <sz val="10"/>
      <name val="Arial"/>
      <family val="2"/>
    </font>
    <font>
      <sz val="9"/>
      <name val="Arial"/>
      <family val="2"/>
    </font>
    <font>
      <b/>
      <sz val="6"/>
      <name val="Arial"/>
      <family val="2"/>
    </font>
    <font>
      <sz val="7"/>
      <name val="Arial"/>
      <family val="2"/>
    </font>
    <font>
      <b/>
      <sz val="7"/>
      <name val="Arial"/>
      <family val="2"/>
    </font>
    <font>
      <i/>
      <sz val="8"/>
      <name val="Arial"/>
      <family val="2"/>
    </font>
    <font>
      <u/>
      <sz val="8"/>
      <name val="Arial"/>
      <family val="2"/>
    </font>
    <font>
      <b/>
      <sz val="11"/>
      <name val="Arial"/>
      <family val="2"/>
    </font>
    <font>
      <sz val="11"/>
      <name val="Arial"/>
      <family val="2"/>
    </font>
    <font>
      <b/>
      <sz val="9"/>
      <name val="Arial"/>
      <family val="2"/>
    </font>
    <font>
      <sz val="8"/>
      <color indexed="10"/>
      <name val="Arial"/>
      <family val="2"/>
    </font>
    <font>
      <sz val="8"/>
      <color indexed="8"/>
      <name val="Arial"/>
      <family val="2"/>
    </font>
    <font>
      <b/>
      <sz val="8"/>
      <color indexed="8"/>
      <name val="Arial"/>
      <family val="2"/>
    </font>
    <font>
      <sz val="8"/>
      <color indexed="8"/>
      <name val="Calibri"/>
      <family val="2"/>
    </font>
    <font>
      <sz val="11"/>
      <color indexed="8"/>
      <name val="Calibri"/>
      <family val="2"/>
    </font>
    <font>
      <b/>
      <sz val="12"/>
      <name val="Arial"/>
      <family val="2"/>
    </font>
    <font>
      <sz val="16"/>
      <color indexed="8"/>
      <name val="Arial Black"/>
      <family val="2"/>
    </font>
    <font>
      <sz val="8"/>
      <color indexed="8"/>
      <name val="Calibri"/>
      <family val="2"/>
    </font>
    <font>
      <b/>
      <sz val="9"/>
      <color indexed="8"/>
      <name val="Comic Sans MS"/>
      <family val="4"/>
    </font>
    <font>
      <i/>
      <sz val="11"/>
      <color indexed="8"/>
      <name val="Calibri"/>
      <family val="2"/>
    </font>
    <font>
      <b/>
      <sz val="18"/>
      <color indexed="9"/>
      <name val="Arial"/>
      <family val="2"/>
    </font>
    <font>
      <sz val="8"/>
      <name val="Calibri"/>
      <family val="2"/>
    </font>
    <font>
      <sz val="11"/>
      <color theme="1"/>
      <name val="Calibri"/>
      <family val="2"/>
      <scheme val="minor"/>
    </font>
    <font>
      <u/>
      <sz val="11"/>
      <color theme="10"/>
      <name val="Calibri"/>
      <family val="2"/>
      <scheme val="minor"/>
    </font>
    <font>
      <sz val="10"/>
      <name val="Arial"/>
      <family val="2"/>
    </font>
    <font>
      <sz val="8"/>
      <color theme="1"/>
      <name val="Arial"/>
      <family val="2"/>
    </font>
    <font>
      <b/>
      <sz val="8"/>
      <color theme="1"/>
      <name val="Arial"/>
      <family val="2"/>
    </font>
    <font>
      <b/>
      <sz val="9"/>
      <color theme="1"/>
      <name val="Arial"/>
      <family val="2"/>
    </font>
    <font>
      <sz val="9"/>
      <color theme="1"/>
      <name val="Arial"/>
      <family val="2"/>
    </font>
    <font>
      <i/>
      <sz val="8"/>
      <color indexed="8"/>
      <name val="Arial"/>
      <family val="2"/>
    </font>
    <font>
      <sz val="10"/>
      <name val="Arial"/>
      <family val="2"/>
    </font>
    <font>
      <b/>
      <i/>
      <sz val="8"/>
      <name val="Arial"/>
      <family val="2"/>
    </font>
    <font>
      <sz val="8"/>
      <color rgb="FFFF0000"/>
      <name val="Arial"/>
      <family val="2"/>
    </font>
    <font>
      <sz val="7"/>
      <color theme="1"/>
      <name val="Arial"/>
      <family val="2"/>
    </font>
    <font>
      <sz val="14"/>
      <color rgb="FF0000FF"/>
      <name val="Arial"/>
      <family val="2"/>
    </font>
    <font>
      <sz val="10"/>
      <name val="Arial"/>
      <family val="2"/>
    </font>
    <font>
      <sz val="6"/>
      <name val="Arial"/>
      <family val="2"/>
    </font>
    <font>
      <sz val="7"/>
      <color indexed="8"/>
      <name val="Arial"/>
      <family val="2"/>
    </font>
    <font>
      <sz val="8"/>
      <color indexed="17"/>
      <name val="Arial"/>
      <family val="2"/>
    </font>
    <font>
      <strike/>
      <sz val="8"/>
      <name val="Arial"/>
      <family val="2"/>
    </font>
    <font>
      <u/>
      <sz val="8"/>
      <color theme="1"/>
      <name val="Arial"/>
      <family val="2"/>
    </font>
    <font>
      <sz val="10"/>
      <name val="Arial"/>
      <family val="2"/>
    </font>
    <font>
      <sz val="9"/>
      <color indexed="8"/>
      <name val="Arial"/>
      <family val="2"/>
    </font>
    <font>
      <b/>
      <sz val="8"/>
      <color theme="1"/>
      <name val="Calibri"/>
      <family val="2"/>
      <scheme val="minor"/>
    </font>
    <font>
      <b/>
      <sz val="12"/>
      <color theme="1"/>
      <name val="Calibri"/>
      <family val="2"/>
      <scheme val="minor"/>
    </font>
    <font>
      <sz val="8.5"/>
      <name val="Arial"/>
      <family val="2"/>
    </font>
    <font>
      <b/>
      <sz val="8.5"/>
      <name val="Arial"/>
      <family val="2"/>
    </font>
    <font>
      <b/>
      <i/>
      <sz val="9"/>
      <name val="Times New Roman"/>
      <family val="1"/>
    </font>
    <font>
      <sz val="7"/>
      <name val="Arial Narrow"/>
      <family val="2"/>
    </font>
    <font>
      <b/>
      <u/>
      <sz val="7"/>
      <name val="Arial Narrow"/>
      <family val="2"/>
    </font>
    <font>
      <b/>
      <sz val="7"/>
      <name val="Arial Narrow"/>
      <family val="2"/>
    </font>
    <font>
      <b/>
      <sz val="11"/>
      <color theme="1"/>
      <name val="Calibri"/>
      <family val="2"/>
      <scheme val="minor"/>
    </font>
    <font>
      <sz val="8"/>
      <color indexed="81"/>
      <name val="Tahoma"/>
      <family val="2"/>
    </font>
    <font>
      <sz val="9"/>
      <color theme="1"/>
      <name val="Calibri"/>
      <family val="2"/>
      <scheme val="minor"/>
    </font>
    <font>
      <sz val="9"/>
      <color indexed="10"/>
      <name val="Arial"/>
      <family val="2"/>
    </font>
    <font>
      <b/>
      <sz val="9"/>
      <color indexed="8"/>
      <name val="Arial"/>
      <family val="2"/>
    </font>
    <font>
      <strike/>
      <sz val="7"/>
      <name val="Arial"/>
      <family val="2"/>
    </font>
    <font>
      <sz val="12"/>
      <color rgb="FFFF0000"/>
      <name val="Arial Rounded MT Bold"/>
      <family val="2"/>
    </font>
    <font>
      <sz val="8"/>
      <color theme="0" tint="-0.499984740745262"/>
      <name val="Arial"/>
      <family val="2"/>
    </font>
    <font>
      <sz val="10"/>
      <name val="Arial"/>
      <family val="2"/>
    </font>
    <font>
      <sz val="8"/>
      <color indexed="10"/>
      <name val="Arial Narrow"/>
      <family val="2"/>
    </font>
    <font>
      <sz val="7"/>
      <color indexed="10"/>
      <name val="Arial Narrow"/>
      <family val="2"/>
    </font>
  </fonts>
  <fills count="23">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19"/>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33CCCC"/>
        <bgColor indexed="64"/>
      </patternFill>
    </fill>
    <fill>
      <patternFill patternType="solid">
        <fgColor rgb="FFFFC000"/>
        <bgColor indexed="64"/>
      </patternFill>
    </fill>
    <fill>
      <patternFill patternType="solid">
        <fgColor rgb="FFFF0000"/>
        <bgColor indexed="64"/>
      </patternFill>
    </fill>
    <fill>
      <patternFill patternType="solid">
        <fgColor rgb="FF66FFFF"/>
        <bgColor indexed="64"/>
      </patternFill>
    </fill>
    <fill>
      <patternFill patternType="solid">
        <fgColor theme="1" tint="0.499984740745262"/>
        <bgColor indexed="64"/>
      </patternFill>
    </fill>
    <fill>
      <patternFill patternType="solid">
        <fgColor rgb="FF92D050"/>
        <bgColor indexed="64"/>
      </patternFill>
    </fill>
    <fill>
      <patternFill patternType="solid">
        <fgColor theme="6" tint="0.59999389629810485"/>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s>
  <cellStyleXfs count="21">
    <xf numFmtId="0" fontId="0" fillId="0" borderId="0"/>
    <xf numFmtId="0" fontId="29" fillId="0" borderId="0" applyNumberFormat="0" applyFill="0" applyBorder="0" applyAlignment="0" applyProtection="0"/>
    <xf numFmtId="0" fontId="5" fillId="0" borderId="0"/>
    <xf numFmtId="0" fontId="2" fillId="0" borderId="0"/>
    <xf numFmtId="0" fontId="28" fillId="0" borderId="0"/>
    <xf numFmtId="9" fontId="1"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0" fontId="30" fillId="0" borderId="0"/>
    <xf numFmtId="0" fontId="2" fillId="0" borderId="0"/>
    <xf numFmtId="0" fontId="36" fillId="0" borderId="0"/>
    <xf numFmtId="0" fontId="41" fillId="0" borderId="0"/>
    <xf numFmtId="9" fontId="1" fillId="0" borderId="0" applyFont="0" applyFill="0" applyBorder="0" applyAlignment="0" applyProtection="0"/>
    <xf numFmtId="0" fontId="1" fillId="0" borderId="0"/>
    <xf numFmtId="0" fontId="2" fillId="0" borderId="0"/>
    <xf numFmtId="0" fontId="47" fillId="0" borderId="0"/>
    <xf numFmtId="0" fontId="29" fillId="0" borderId="0" applyNumberFormat="0" applyFill="0" applyBorder="0" applyAlignment="0" applyProtection="0"/>
    <xf numFmtId="0" fontId="28" fillId="0" borderId="0"/>
    <xf numFmtId="0" fontId="2" fillId="0" borderId="0"/>
    <xf numFmtId="0" fontId="2" fillId="0" borderId="0"/>
    <xf numFmtId="0" fontId="65" fillId="0" borderId="0"/>
  </cellStyleXfs>
  <cellXfs count="2254">
    <xf numFmtId="0" fontId="0" fillId="0" borderId="0" xfId="0"/>
    <xf numFmtId="0" fontId="0" fillId="3" borderId="16" xfId="0" applyFill="1" applyBorder="1"/>
    <xf numFmtId="0" fontId="0" fillId="3" borderId="17" xfId="0" applyFill="1" applyBorder="1"/>
    <xf numFmtId="0" fontId="0" fillId="3" borderId="18" xfId="0" applyFill="1" applyBorder="1"/>
    <xf numFmtId="0" fontId="0" fillId="3" borderId="19" xfId="0" applyFill="1" applyBorder="1"/>
    <xf numFmtId="0" fontId="0" fillId="3" borderId="0" xfId="0" applyFill="1" applyBorder="1"/>
    <xf numFmtId="0" fontId="0" fillId="3" borderId="20" xfId="0" applyFill="1" applyBorder="1"/>
    <xf numFmtId="0" fontId="0" fillId="3" borderId="0" xfId="0" applyFill="1" applyBorder="1" applyAlignment="1">
      <alignment vertical="center"/>
    </xf>
    <xf numFmtId="0" fontId="24" fillId="3" borderId="0" xfId="0" applyFont="1" applyFill="1" applyBorder="1" applyAlignment="1">
      <alignment horizontal="left" vertical="center" wrapText="1"/>
    </xf>
    <xf numFmtId="0" fontId="29" fillId="3" borderId="0" xfId="1" applyFill="1" applyBorder="1" applyAlignment="1">
      <alignment horizontal="left" vertical="center"/>
    </xf>
    <xf numFmtId="0" fontId="29" fillId="3" borderId="5" xfId="1" applyFill="1" applyBorder="1" applyAlignment="1">
      <alignment horizontal="left" vertical="center"/>
    </xf>
    <xf numFmtId="0" fontId="25" fillId="3" borderId="0" xfId="0" applyFont="1" applyFill="1" applyBorder="1" applyAlignment="1">
      <alignment horizontal="left" vertical="center"/>
    </xf>
    <xf numFmtId="0" fontId="0" fillId="3" borderId="21" xfId="0" applyFill="1" applyBorder="1" applyAlignment="1">
      <alignment vertical="center"/>
    </xf>
    <xf numFmtId="0" fontId="0" fillId="3" borderId="22" xfId="0" applyFill="1" applyBorder="1" applyAlignment="1">
      <alignment vertical="center"/>
    </xf>
    <xf numFmtId="0" fontId="0" fillId="3" borderId="23" xfId="0" applyFill="1" applyBorder="1" applyAlignment="1">
      <alignment vertical="center"/>
    </xf>
    <xf numFmtId="0" fontId="0" fillId="2" borderId="0" xfId="0" applyFill="1"/>
    <xf numFmtId="0" fontId="29" fillId="3" borderId="7" xfId="1" applyFill="1" applyBorder="1" applyAlignment="1">
      <alignment horizontal="left" vertical="center"/>
    </xf>
    <xf numFmtId="0" fontId="24" fillId="3" borderId="0" xfId="0" applyFont="1" applyFill="1" applyBorder="1" applyAlignment="1">
      <alignment horizontal="left" vertical="center" wrapText="1"/>
    </xf>
    <xf numFmtId="0" fontId="2" fillId="0" borderId="0" xfId="9" applyAlignment="1">
      <alignment horizontal="left"/>
    </xf>
    <xf numFmtId="0" fontId="4" fillId="0" borderId="0" xfId="9" applyFont="1"/>
    <xf numFmtId="0" fontId="2" fillId="0" borderId="0" xfId="9"/>
    <xf numFmtId="0" fontId="2" fillId="0" borderId="0" xfId="9" applyFill="1"/>
    <xf numFmtId="0" fontId="6" fillId="0" borderId="0" xfId="9" applyFont="1" applyAlignment="1">
      <alignment horizontal="center" vertical="center" wrapText="1"/>
    </xf>
    <xf numFmtId="0" fontId="2" fillId="0" borderId="0" xfId="9" applyAlignment="1">
      <alignment horizontal="center" vertical="center" wrapText="1"/>
    </xf>
    <xf numFmtId="0" fontId="2" fillId="0" borderId="0" xfId="9" applyAlignment="1">
      <alignment horizontal="left" vertical="center" wrapText="1"/>
    </xf>
    <xf numFmtId="0" fontId="2" fillId="0" borderId="0" xfId="9" applyBorder="1" applyAlignment="1">
      <alignment horizontal="center" vertical="center" wrapText="1"/>
    </xf>
    <xf numFmtId="0" fontId="2" fillId="0" borderId="0" xfId="9" applyFont="1" applyAlignment="1">
      <alignment horizontal="center" vertical="center" wrapText="1"/>
    </xf>
    <xf numFmtId="0" fontId="29" fillId="3" borderId="13" xfId="1" applyFill="1" applyBorder="1" applyAlignment="1">
      <alignment vertical="center"/>
    </xf>
    <xf numFmtId="0" fontId="14" fillId="0" borderId="3" xfId="9" applyFont="1" applyFill="1" applyBorder="1" applyAlignment="1">
      <alignment horizontal="center" vertical="center" wrapText="1"/>
    </xf>
    <xf numFmtId="0" fontId="14" fillId="0" borderId="3" xfId="9" applyFont="1" applyFill="1" applyBorder="1" applyAlignment="1">
      <alignment horizontal="center" vertical="center" wrapText="1"/>
    </xf>
    <xf numFmtId="0" fontId="7" fillId="0" borderId="0" xfId="9" applyFont="1" applyAlignment="1">
      <alignment horizontal="center"/>
    </xf>
    <xf numFmtId="0" fontId="13" fillId="8" borderId="3" xfId="9" applyFont="1" applyFill="1" applyBorder="1" applyAlignment="1">
      <alignment horizontal="center" vertical="center" wrapText="1"/>
    </xf>
    <xf numFmtId="0" fontId="4" fillId="0" borderId="0" xfId="9" applyFont="1" applyFill="1" applyBorder="1" applyAlignment="1"/>
    <xf numFmtId="0" fontId="4" fillId="0" borderId="0" xfId="9" applyFont="1" applyFill="1" applyBorder="1" applyAlignment="1">
      <alignment horizontal="center"/>
    </xf>
    <xf numFmtId="0" fontId="3" fillId="0" borderId="0" xfId="9" applyFont="1" applyFill="1" applyBorder="1" applyAlignment="1">
      <alignment horizontal="center"/>
    </xf>
    <xf numFmtId="0" fontId="3" fillId="0" borderId="0" xfId="9" applyFont="1" applyFill="1" applyBorder="1" applyAlignment="1"/>
    <xf numFmtId="14" fontId="4" fillId="0" borderId="0" xfId="9" applyNumberFormat="1" applyFont="1"/>
    <xf numFmtId="0" fontId="14" fillId="0" borderId="3" xfId="9" applyFont="1" applyFill="1" applyBorder="1" applyAlignment="1">
      <alignment horizontal="center" vertical="center" wrapText="1"/>
    </xf>
    <xf numFmtId="0" fontId="23" fillId="3" borderId="0" xfId="0" applyFont="1" applyFill="1" applyBorder="1" applyAlignment="1">
      <alignment vertical="center" wrapText="1"/>
    </xf>
    <xf numFmtId="0" fontId="23" fillId="3" borderId="11" xfId="0" applyFont="1" applyFill="1" applyBorder="1" applyAlignment="1">
      <alignment horizontal="left" vertical="center" wrapText="1"/>
    </xf>
    <xf numFmtId="0" fontId="31" fillId="7" borderId="0" xfId="0" applyFont="1" applyFill="1" applyProtection="1">
      <protection locked="0"/>
    </xf>
    <xf numFmtId="0" fontId="31" fillId="7" borderId="10" xfId="0" applyFont="1" applyFill="1" applyBorder="1" applyAlignment="1" applyProtection="1">
      <protection locked="0"/>
    </xf>
    <xf numFmtId="0" fontId="31" fillId="0" borderId="0" xfId="0" applyFont="1" applyBorder="1" applyProtection="1">
      <protection locked="0"/>
    </xf>
    <xf numFmtId="0" fontId="31" fillId="7" borderId="0" xfId="0" applyFont="1" applyFill="1" applyAlignment="1" applyProtection="1">
      <alignment horizontal="center" vertical="center" wrapText="1"/>
      <protection locked="0"/>
    </xf>
    <xf numFmtId="0" fontId="31" fillId="7" borderId="0" xfId="0" applyFont="1" applyFill="1" applyBorder="1" applyAlignment="1" applyProtection="1">
      <alignment vertical="center" wrapText="1"/>
      <protection locked="0"/>
    </xf>
    <xf numFmtId="0" fontId="32" fillId="7" borderId="8" xfId="0" applyFont="1" applyFill="1" applyBorder="1" applyAlignment="1" applyProtection="1">
      <alignment horizontal="center" vertical="center" wrapText="1"/>
      <protection locked="0"/>
    </xf>
    <xf numFmtId="0" fontId="32" fillId="7" borderId="4" xfId="0"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wrapText="1"/>
      <protection locked="0"/>
    </xf>
    <xf numFmtId="0" fontId="31" fillId="7" borderId="11" xfId="0" applyFont="1" applyFill="1" applyBorder="1" applyAlignment="1" applyProtection="1">
      <protection locked="0"/>
    </xf>
    <xf numFmtId="0" fontId="31" fillId="14" borderId="3" xfId="0" applyFont="1" applyFill="1" applyBorder="1" applyAlignment="1" applyProtection="1">
      <alignment horizontal="center" vertical="center" wrapText="1"/>
    </xf>
    <xf numFmtId="0" fontId="31" fillId="7" borderId="0" xfId="0" applyFont="1" applyFill="1" applyAlignment="1" applyProtection="1">
      <alignment horizontal="left" vertical="center" wrapText="1"/>
      <protection locked="0"/>
    </xf>
    <xf numFmtId="0" fontId="31" fillId="7" borderId="0" xfId="0" applyFont="1" applyFill="1" applyAlignment="1" applyProtection="1">
      <alignment horizontal="left" vertical="center"/>
      <protection locked="0"/>
    </xf>
    <xf numFmtId="0" fontId="32" fillId="7" borderId="0" xfId="0" applyFont="1" applyFill="1" applyBorder="1" applyAlignment="1" applyProtection="1">
      <alignment vertical="center"/>
      <protection locked="0"/>
    </xf>
    <xf numFmtId="0" fontId="32" fillId="7" borderId="11" xfId="0" applyFont="1" applyFill="1" applyBorder="1" applyAlignment="1" applyProtection="1">
      <alignment vertical="center"/>
      <protection locked="0"/>
    </xf>
    <xf numFmtId="0" fontId="31" fillId="7" borderId="0" xfId="0" applyFont="1" applyFill="1" applyAlignment="1" applyProtection="1">
      <alignment horizontal="center"/>
      <protection locked="0"/>
    </xf>
    <xf numFmtId="0" fontId="31" fillId="7" borderId="0" xfId="0" applyFont="1" applyFill="1" applyAlignment="1" applyProtection="1">
      <alignment vertical="center" wrapText="1"/>
      <protection locked="0"/>
    </xf>
    <xf numFmtId="0" fontId="3" fillId="0" borderId="0" xfId="0" applyFont="1" applyFill="1" applyBorder="1" applyAlignment="1" applyProtection="1">
      <alignment vertical="center"/>
      <protection locked="0"/>
    </xf>
    <xf numFmtId="0" fontId="4" fillId="0" borderId="0" xfId="0" applyFont="1" applyBorder="1" applyProtection="1">
      <protection locked="0"/>
    </xf>
    <xf numFmtId="0" fontId="7" fillId="0" borderId="0" xfId="0" applyFont="1" applyFill="1" applyBorder="1" applyAlignment="1" applyProtection="1">
      <alignment vertical="center" wrapText="1"/>
      <protection locked="0"/>
    </xf>
    <xf numFmtId="0" fontId="4" fillId="0" borderId="3" xfId="0" applyFont="1" applyFill="1" applyBorder="1" applyAlignment="1" applyProtection="1">
      <alignment vertical="center" wrapText="1"/>
      <protection locked="0"/>
    </xf>
    <xf numFmtId="0" fontId="31" fillId="0" borderId="0" xfId="0" applyFont="1" applyFill="1" applyProtection="1">
      <protection locked="0"/>
    </xf>
    <xf numFmtId="0" fontId="31" fillId="0" borderId="0" xfId="0" applyFont="1" applyFill="1" applyAlignment="1" applyProtection="1">
      <alignment horizontal="center"/>
      <protection locked="0"/>
    </xf>
    <xf numFmtId="0" fontId="31" fillId="0" borderId="0" xfId="0" applyFont="1" applyFill="1" applyAlignment="1" applyProtection="1">
      <alignment horizontal="center" vertical="center"/>
      <protection locked="0"/>
    </xf>
    <xf numFmtId="0" fontId="31" fillId="0" borderId="0" xfId="0" applyFont="1" applyProtection="1">
      <protection locked="0"/>
    </xf>
    <xf numFmtId="0" fontId="31" fillId="0" borderId="0" xfId="0" applyFont="1" applyAlignment="1" applyProtection="1">
      <alignment horizontal="center"/>
      <protection locked="0"/>
    </xf>
    <xf numFmtId="0" fontId="31" fillId="0" borderId="0" xfId="0" applyFont="1" applyAlignment="1" applyProtection="1">
      <alignment horizontal="center" vertical="center"/>
      <protection locked="0"/>
    </xf>
    <xf numFmtId="0" fontId="14" fillId="0" borderId="3" xfId="9" applyFont="1" applyFill="1" applyBorder="1" applyAlignment="1">
      <alignment horizontal="center" vertical="center" wrapText="1"/>
    </xf>
    <xf numFmtId="0" fontId="31" fillId="0" borderId="0" xfId="0" applyFont="1" applyFill="1" applyAlignment="1" applyProtection="1">
      <alignment vertical="center" wrapText="1"/>
      <protection locked="0"/>
    </xf>
    <xf numFmtId="0" fontId="31" fillId="0" borderId="0" xfId="0" applyFont="1" applyFill="1" applyBorder="1" applyAlignment="1" applyProtection="1">
      <alignment horizontal="center"/>
      <protection locked="0"/>
    </xf>
    <xf numFmtId="0" fontId="31" fillId="0" borderId="0" xfId="0" applyFont="1" applyFill="1" applyBorder="1" applyProtection="1">
      <protection locked="0"/>
    </xf>
    <xf numFmtId="0" fontId="31" fillId="0" borderId="0" xfId="0" applyFont="1" applyFill="1" applyBorder="1" applyAlignment="1" applyProtection="1">
      <alignment horizontal="center" vertical="center"/>
      <protection locked="0"/>
    </xf>
    <xf numFmtId="0" fontId="4" fillId="0" borderId="3" xfId="0" applyFont="1" applyBorder="1" applyAlignment="1">
      <alignment vertical="center" wrapText="1"/>
    </xf>
    <xf numFmtId="0" fontId="4" fillId="7" borderId="0" xfId="0" applyFont="1" applyFill="1" applyProtection="1">
      <protection locked="0"/>
    </xf>
    <xf numFmtId="0" fontId="4" fillId="7" borderId="10" xfId="0" applyFont="1" applyFill="1" applyBorder="1" applyAlignment="1" applyProtection="1">
      <protection locked="0"/>
    </xf>
    <xf numFmtId="0" fontId="4" fillId="7" borderId="0" xfId="0" applyFont="1" applyFill="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3" fillId="7" borderId="8" xfId="0" applyFont="1" applyFill="1" applyBorder="1" applyAlignment="1" applyProtection="1">
      <alignment horizontal="center" vertical="center" wrapText="1"/>
      <protection locked="0"/>
    </xf>
    <xf numFmtId="0" fontId="4" fillId="14" borderId="3" xfId="0" applyFont="1" applyFill="1" applyBorder="1" applyAlignment="1" applyProtection="1">
      <alignment horizontal="center" vertical="center" textRotation="90" wrapText="1"/>
      <protection locked="0"/>
    </xf>
    <xf numFmtId="0" fontId="4" fillId="14" borderId="3" xfId="0" applyFont="1" applyFill="1" applyBorder="1" applyAlignment="1" applyProtection="1">
      <alignment horizontal="center" vertical="center" wrapText="1"/>
    </xf>
    <xf numFmtId="0" fontId="4" fillId="7" borderId="0" xfId="0" applyFont="1" applyFill="1" applyAlignment="1" applyProtection="1">
      <alignment horizontal="left" vertical="center" wrapText="1"/>
      <protection locked="0"/>
    </xf>
    <xf numFmtId="0" fontId="3" fillId="7" borderId="0" xfId="0" applyFont="1" applyFill="1" applyBorder="1" applyAlignment="1" applyProtection="1">
      <alignment vertical="center"/>
      <protection locked="0"/>
    </xf>
    <xf numFmtId="0" fontId="3" fillId="7" borderId="11" xfId="0" applyFont="1" applyFill="1" applyBorder="1" applyAlignment="1" applyProtection="1">
      <alignment vertical="center"/>
      <protection locked="0"/>
    </xf>
    <xf numFmtId="0" fontId="4" fillId="7" borderId="0" xfId="0" applyFont="1" applyFill="1" applyAlignment="1" applyProtection="1">
      <alignment horizontal="center"/>
      <protection locked="0"/>
    </xf>
    <xf numFmtId="0" fontId="4" fillId="7" borderId="0" xfId="0"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Border="1" applyAlignment="1" applyProtection="1">
      <alignment horizontal="center"/>
      <protection locked="0"/>
    </xf>
    <xf numFmtId="0" fontId="4" fillId="0" borderId="0" xfId="0" applyFont="1" applyFill="1" applyBorder="1" applyProtection="1">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4" fillId="0" borderId="0" xfId="0" applyFont="1" applyFill="1" applyAlignment="1" applyProtection="1">
      <alignment horizontal="center" vertical="center"/>
      <protection locked="0"/>
    </xf>
    <xf numFmtId="0" fontId="4"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31" fillId="0" borderId="3" xfId="0" applyFont="1" applyFill="1" applyBorder="1" applyAlignment="1" applyProtection="1">
      <alignment horizontal="center" vertical="center" textRotation="90" wrapText="1"/>
      <protection locked="0"/>
    </xf>
    <xf numFmtId="0" fontId="43" fillId="0" borderId="3" xfId="0" applyFont="1" applyBorder="1" applyAlignment="1" applyProtection="1">
      <alignment horizontal="center" vertical="center" wrapText="1"/>
      <protection locked="0"/>
    </xf>
    <xf numFmtId="0" fontId="31" fillId="0" borderId="3" xfId="0" applyFont="1" applyFill="1" applyBorder="1" applyAlignment="1" applyProtection="1">
      <alignment vertical="center" wrapText="1"/>
      <protection locked="0"/>
    </xf>
    <xf numFmtId="0" fontId="3" fillId="7" borderId="0" xfId="9" applyFont="1" applyFill="1" applyBorder="1" applyAlignment="1">
      <alignment vertical="center"/>
    </xf>
    <xf numFmtId="0" fontId="3" fillId="7" borderId="1" xfId="9" applyFont="1" applyFill="1" applyBorder="1" applyAlignment="1">
      <alignment horizontal="center" vertical="center" wrapText="1"/>
    </xf>
    <xf numFmtId="0" fontId="7" fillId="7" borderId="0" xfId="9" applyFont="1" applyFill="1" applyBorder="1" applyAlignment="1">
      <alignment vertical="center"/>
    </xf>
    <xf numFmtId="0" fontId="6" fillId="7" borderId="0" xfId="9" applyFont="1" applyFill="1" applyBorder="1" applyAlignment="1">
      <alignment vertical="center"/>
    </xf>
    <xf numFmtId="0" fontId="3" fillId="7" borderId="0" xfId="9" applyFont="1" applyFill="1" applyBorder="1" applyAlignment="1">
      <alignment horizontal="center" vertical="center" wrapText="1"/>
    </xf>
    <xf numFmtId="0" fontId="3" fillId="7" borderId="0" xfId="9" applyFont="1" applyFill="1" applyBorder="1" applyAlignment="1">
      <alignment horizontal="left" vertical="center" wrapText="1"/>
    </xf>
    <xf numFmtId="0" fontId="8" fillId="0" borderId="3" xfId="9" applyFont="1" applyFill="1" applyBorder="1" applyAlignment="1">
      <alignment horizontal="center" vertical="center" wrapText="1"/>
    </xf>
    <xf numFmtId="0" fontId="6" fillId="7" borderId="0" xfId="9" applyFont="1" applyFill="1" applyAlignment="1">
      <alignment horizontal="center" vertical="center" wrapText="1"/>
    </xf>
    <xf numFmtId="0" fontId="2" fillId="7" borderId="0" xfId="9" applyFont="1" applyFill="1" applyAlignment="1">
      <alignment horizontal="center" vertical="center" wrapText="1"/>
    </xf>
    <xf numFmtId="0" fontId="4" fillId="7" borderId="0" xfId="9" applyFont="1" applyFill="1" applyBorder="1" applyAlignment="1"/>
    <xf numFmtId="0" fontId="2" fillId="0" borderId="0" xfId="9" applyFont="1" applyBorder="1" applyAlignment="1">
      <alignment horizontal="center" vertical="center" wrapText="1"/>
    </xf>
    <xf numFmtId="0" fontId="2" fillId="7" borderId="0" xfId="9" applyFill="1" applyAlignment="1">
      <alignment horizontal="center" vertical="center"/>
    </xf>
    <xf numFmtId="0" fontId="2" fillId="7" borderId="0" xfId="9" applyFill="1" applyBorder="1" applyAlignment="1"/>
    <xf numFmtId="0" fontId="2" fillId="7" borderId="0" xfId="9" applyFill="1" applyAlignment="1">
      <alignment horizontal="center" vertical="center" wrapText="1"/>
    </xf>
    <xf numFmtId="0" fontId="2" fillId="7" borderId="0" xfId="9" applyFill="1" applyAlignment="1">
      <alignment horizontal="left" vertical="center" wrapText="1"/>
    </xf>
    <xf numFmtId="0" fontId="2" fillId="0" borderId="0" xfId="9" applyBorder="1" applyAlignment="1">
      <alignment horizontal="left" vertical="center" wrapText="1"/>
    </xf>
    <xf numFmtId="0" fontId="4" fillId="7" borderId="0" xfId="9" applyFont="1" applyFill="1" applyAlignment="1">
      <alignment horizontal="left"/>
    </xf>
    <xf numFmtId="49" fontId="4" fillId="7" borderId="3" xfId="14" applyNumberFormat="1" applyFont="1" applyFill="1" applyBorder="1" applyAlignment="1">
      <alignment horizontal="center" vertical="center" wrapText="1"/>
    </xf>
    <xf numFmtId="0" fontId="29" fillId="3" borderId="3" xfId="1" applyFill="1" applyBorder="1" applyAlignment="1">
      <alignment horizontal="left" vertical="center"/>
    </xf>
    <xf numFmtId="0" fontId="24" fillId="3" borderId="0" xfId="0" applyFont="1" applyFill="1" applyBorder="1" applyAlignment="1">
      <alignment horizontal="left" vertical="center" wrapText="1"/>
    </xf>
    <xf numFmtId="0" fontId="19" fillId="3" borderId="0" xfId="0" applyFont="1" applyFill="1" applyBorder="1" applyAlignment="1">
      <alignment horizontal="left" vertical="center" wrapText="1"/>
    </xf>
    <xf numFmtId="0" fontId="29" fillId="3" borderId="0" xfId="1" applyFill="1" applyBorder="1" applyAlignment="1">
      <alignment horizontal="left" vertical="center"/>
    </xf>
    <xf numFmtId="0" fontId="19" fillId="3" borderId="11" xfId="0" applyFont="1" applyFill="1" applyBorder="1" applyAlignment="1">
      <alignment horizontal="left" vertical="center"/>
    </xf>
    <xf numFmtId="0" fontId="19" fillId="3" borderId="0" xfId="0" applyFont="1" applyFill="1" applyBorder="1" applyAlignment="1">
      <alignment horizontal="left" vertical="center"/>
    </xf>
    <xf numFmtId="0" fontId="7" fillId="0" borderId="3" xfId="0" applyFont="1" applyBorder="1" applyAlignment="1" applyProtection="1">
      <alignment horizontal="left" vertical="center" wrapText="1"/>
      <protection locked="0"/>
    </xf>
    <xf numFmtId="0" fontId="54" fillId="0" borderId="3" xfId="0" applyFont="1" applyBorder="1" applyAlignment="1" applyProtection="1">
      <alignment horizontal="center" vertical="center" wrapText="1"/>
      <protection locked="0"/>
    </xf>
    <xf numFmtId="0" fontId="54" fillId="7" borderId="3" xfId="0" applyFont="1" applyFill="1" applyBorder="1" applyAlignment="1" applyProtection="1">
      <alignment horizontal="center" vertical="center" wrapText="1"/>
      <protection locked="0"/>
    </xf>
    <xf numFmtId="0" fontId="4"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0" fontId="32" fillId="13" borderId="7" xfId="0" applyFont="1" applyFill="1" applyBorder="1" applyAlignment="1" applyProtection="1">
      <alignment vertical="center" wrapText="1"/>
    </xf>
    <xf numFmtId="0" fontId="32" fillId="13" borderId="8" xfId="0" applyFont="1" applyFill="1" applyBorder="1" applyAlignment="1" applyProtection="1">
      <alignment vertical="center" wrapText="1"/>
    </xf>
    <xf numFmtId="0" fontId="32" fillId="13" borderId="5" xfId="0" applyFont="1" applyFill="1" applyBorder="1" applyAlignment="1" applyProtection="1">
      <alignment vertical="center" wrapText="1"/>
    </xf>
    <xf numFmtId="0" fontId="32" fillId="10" borderId="7" xfId="0" applyFont="1" applyFill="1" applyBorder="1" applyAlignment="1" applyProtection="1">
      <alignment vertical="center" wrapText="1"/>
    </xf>
    <xf numFmtId="0" fontId="32" fillId="10" borderId="8" xfId="0" applyFont="1" applyFill="1" applyBorder="1" applyAlignment="1" applyProtection="1">
      <alignment vertical="center" wrapText="1"/>
    </xf>
    <xf numFmtId="0" fontId="32" fillId="10" borderId="5" xfId="0" applyFont="1" applyFill="1" applyBorder="1" applyAlignment="1" applyProtection="1">
      <alignment vertical="center" wrapText="1"/>
    </xf>
    <xf numFmtId="0" fontId="32" fillId="12" borderId="3" xfId="0" applyFont="1" applyFill="1" applyBorder="1" applyAlignment="1" applyProtection="1">
      <alignment horizontal="center" vertical="center" textRotation="90" wrapText="1"/>
    </xf>
    <xf numFmtId="0" fontId="32" fillId="15" borderId="3" xfId="0" applyFont="1" applyFill="1" applyBorder="1" applyAlignment="1" applyProtection="1">
      <alignment horizontal="center" vertical="center" textRotation="90" wrapText="1"/>
    </xf>
    <xf numFmtId="0" fontId="32" fillId="14" borderId="3" xfId="0" applyFont="1" applyFill="1" applyBorder="1" applyAlignment="1" applyProtection="1">
      <alignment horizontal="center" vertical="center" textRotation="90" wrapText="1"/>
    </xf>
    <xf numFmtId="0" fontId="31" fillId="12" borderId="3" xfId="0" applyFont="1" applyFill="1" applyBorder="1" applyAlignment="1" applyProtection="1">
      <alignment horizontal="center" vertical="center" textRotation="90" wrapText="1"/>
    </xf>
    <xf numFmtId="0" fontId="31" fillId="15" borderId="3" xfId="0" applyFont="1" applyFill="1" applyBorder="1" applyAlignment="1" applyProtection="1">
      <alignment horizontal="center" vertical="center" textRotation="90" wrapText="1"/>
    </xf>
    <xf numFmtId="0" fontId="32" fillId="12" borderId="3" xfId="0" applyFont="1" applyFill="1" applyBorder="1" applyAlignment="1" applyProtection="1">
      <alignment horizontal="center" vertical="center" wrapText="1"/>
    </xf>
    <xf numFmtId="0" fontId="32" fillId="11" borderId="3" xfId="0" applyFont="1" applyFill="1" applyBorder="1" applyAlignment="1" applyProtection="1">
      <alignment horizontal="center" vertical="center" textRotation="90" wrapText="1"/>
    </xf>
    <xf numFmtId="0" fontId="4" fillId="7" borderId="3" xfId="0" applyFont="1" applyFill="1" applyBorder="1" applyAlignment="1" applyProtection="1">
      <alignment horizontal="center" vertical="center" wrapText="1"/>
    </xf>
    <xf numFmtId="0" fontId="4" fillId="7" borderId="3" xfId="0" applyFont="1" applyFill="1" applyBorder="1" applyAlignment="1" applyProtection="1">
      <alignment horizontal="center" vertical="center" textRotation="90" wrapText="1"/>
    </xf>
    <xf numFmtId="0" fontId="31" fillId="15" borderId="3" xfId="0" applyFont="1" applyFill="1" applyBorder="1" applyAlignment="1" applyProtection="1">
      <alignment horizontal="center" vertical="center" textRotation="90" wrapText="1"/>
      <protection locked="0"/>
    </xf>
    <xf numFmtId="0" fontId="4" fillId="15" borderId="3" xfId="0" applyFont="1" applyFill="1" applyBorder="1" applyAlignment="1" applyProtection="1">
      <alignment horizontal="center" vertical="center" wrapText="1"/>
      <protection locked="0"/>
    </xf>
    <xf numFmtId="0" fontId="3" fillId="8" borderId="3" xfId="0" applyFont="1" applyFill="1" applyBorder="1" applyAlignment="1" applyProtection="1">
      <alignment vertical="center"/>
    </xf>
    <xf numFmtId="0" fontId="3" fillId="14" borderId="3" xfId="0" applyFont="1" applyFill="1" applyBorder="1" applyAlignment="1">
      <alignment horizontal="center" vertical="center" wrapText="1"/>
    </xf>
    <xf numFmtId="0" fontId="0" fillId="0" borderId="0" xfId="0" applyAlignment="1">
      <alignment horizontal="left" vertical="center"/>
    </xf>
    <xf numFmtId="0" fontId="0" fillId="0" borderId="3" xfId="0" applyBorder="1" applyAlignment="1">
      <alignment horizontal="left" vertical="center"/>
    </xf>
    <xf numFmtId="0" fontId="3" fillId="16" borderId="3" xfId="0" applyFont="1" applyFill="1" applyBorder="1" applyAlignment="1">
      <alignment horizontal="center" vertical="center" wrapText="1"/>
    </xf>
    <xf numFmtId="0" fontId="3" fillId="17" borderId="3"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19" borderId="3" xfId="0" applyFont="1" applyFill="1" applyBorder="1" applyAlignment="1">
      <alignment horizontal="center" vertical="center" wrapText="1"/>
    </xf>
    <xf numFmtId="0" fontId="0" fillId="14"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59" fillId="0" borderId="0" xfId="0" applyFont="1"/>
    <xf numFmtId="0" fontId="4" fillId="16" borderId="3" xfId="0" applyFont="1" applyFill="1" applyBorder="1" applyAlignment="1">
      <alignment horizontal="center" vertical="center" wrapText="1"/>
    </xf>
    <xf numFmtId="0" fontId="4" fillId="19" borderId="3" xfId="0" applyFont="1" applyFill="1" applyBorder="1" applyAlignment="1">
      <alignment horizontal="center" vertical="center" wrapText="1"/>
    </xf>
    <xf numFmtId="0" fontId="4" fillId="17" borderId="3" xfId="0" applyFont="1" applyFill="1" applyBorder="1" applyAlignment="1">
      <alignment horizontal="center" vertical="center" wrapText="1"/>
    </xf>
    <xf numFmtId="0" fontId="4" fillId="18" borderId="3" xfId="0" applyFont="1" applyFill="1" applyBorder="1" applyAlignment="1">
      <alignment horizontal="center" vertical="center" wrapText="1"/>
    </xf>
    <xf numFmtId="0" fontId="4" fillId="0" borderId="3" xfId="0" applyFont="1" applyBorder="1" applyAlignment="1">
      <alignment horizontal="center" vertical="center"/>
    </xf>
    <xf numFmtId="0" fontId="57" fillId="0" borderId="0" xfId="0" applyFont="1"/>
    <xf numFmtId="0" fontId="0" fillId="0" borderId="0" xfId="0" applyAlignment="1">
      <alignment horizontal="left"/>
    </xf>
    <xf numFmtId="0" fontId="31" fillId="7" borderId="0" xfId="0" applyFont="1" applyFill="1" applyBorder="1" applyAlignment="1">
      <alignment horizontal="left" vertical="center" wrapText="1"/>
    </xf>
    <xf numFmtId="0" fontId="57" fillId="0" borderId="0" xfId="0" applyFont="1" applyAlignment="1">
      <alignment horizontal="left" vertical="center"/>
    </xf>
    <xf numFmtId="0" fontId="57" fillId="0" borderId="0" xfId="0" applyFont="1" applyAlignment="1">
      <alignment horizontal="center" vertical="center"/>
    </xf>
    <xf numFmtId="0" fontId="31" fillId="7" borderId="0" xfId="0" applyFont="1" applyFill="1" applyBorder="1" applyAlignment="1" applyProtection="1">
      <alignment horizontal="center" vertical="center" wrapText="1"/>
      <protection locked="0"/>
    </xf>
    <xf numFmtId="0" fontId="31" fillId="0" borderId="3" xfId="0" applyFont="1" applyBorder="1" applyAlignment="1" applyProtection="1">
      <alignment horizontal="center" vertical="center" textRotation="90" wrapText="1"/>
      <protection locked="0"/>
    </xf>
    <xf numFmtId="0" fontId="31" fillId="14" borderId="3" xfId="0" applyFont="1" applyFill="1" applyBorder="1" applyAlignment="1" applyProtection="1">
      <alignment horizontal="center" vertical="center" textRotation="90" wrapText="1"/>
    </xf>
    <xf numFmtId="0" fontId="4" fillId="0" borderId="3" xfId="0" applyFont="1" applyBorder="1" applyAlignment="1" applyProtection="1">
      <alignment horizontal="center" vertical="center" textRotation="90" wrapText="1"/>
      <protection locked="0"/>
    </xf>
    <xf numFmtId="0" fontId="4" fillId="14" borderId="3" xfId="0" applyFont="1" applyFill="1" applyBorder="1" applyAlignment="1" applyProtection="1">
      <alignment horizontal="center" vertical="center" textRotation="90" wrapText="1"/>
    </xf>
    <xf numFmtId="0" fontId="31" fillId="7" borderId="3" xfId="0" applyFont="1" applyFill="1" applyBorder="1" applyAlignment="1" applyProtection="1">
      <alignment horizontal="center" vertical="center" textRotation="90" wrapText="1"/>
      <protection locked="0"/>
    </xf>
    <xf numFmtId="0" fontId="31" fillId="0" borderId="3" xfId="0" applyFont="1" applyFill="1" applyBorder="1" applyAlignment="1" applyProtection="1">
      <alignment horizontal="center" vertical="center" wrapText="1"/>
      <protection locked="0"/>
    </xf>
    <xf numFmtId="0" fontId="4" fillId="0" borderId="14" xfId="0" applyFont="1" applyBorder="1" applyAlignment="1" applyProtection="1">
      <alignment horizontal="left" vertical="center" wrapText="1"/>
      <protection locked="0"/>
    </xf>
    <xf numFmtId="0" fontId="31" fillId="0" borderId="3" xfId="0" applyFont="1" applyFill="1" applyBorder="1" applyAlignment="1">
      <alignment horizontal="center" vertical="center" wrapText="1"/>
    </xf>
    <xf numFmtId="0" fontId="4" fillId="0" borderId="3" xfId="0" applyFont="1" applyBorder="1" applyAlignment="1">
      <alignment horizontal="center" vertical="center" textRotation="90" wrapText="1"/>
    </xf>
    <xf numFmtId="0" fontId="42" fillId="7" borderId="3" xfId="0" applyFont="1" applyFill="1" applyBorder="1" applyAlignment="1" applyProtection="1">
      <alignment horizontal="center" vertical="center" textRotation="90" wrapText="1"/>
      <protection locked="0"/>
    </xf>
    <xf numFmtId="0" fontId="9" fillId="7" borderId="3" xfId="0" applyFont="1" applyFill="1" applyBorder="1" applyAlignment="1" applyProtection="1">
      <alignment horizontal="center" vertical="center" textRotation="90" wrapText="1"/>
      <protection locked="0"/>
    </xf>
    <xf numFmtId="0" fontId="4" fillId="7" borderId="11" xfId="0" applyFont="1" applyFill="1" applyBorder="1" applyAlignment="1" applyProtection="1">
      <protection locked="0"/>
    </xf>
    <xf numFmtId="0" fontId="3" fillId="12" borderId="3" xfId="0" applyFont="1" applyFill="1" applyBorder="1" applyAlignment="1" applyProtection="1">
      <alignment horizontal="center" vertical="center" textRotation="90" wrapText="1"/>
    </xf>
    <xf numFmtId="0" fontId="3" fillId="15" borderId="3" xfId="0" applyFont="1" applyFill="1" applyBorder="1" applyAlignment="1" applyProtection="1">
      <alignment horizontal="center" vertical="center" textRotation="90" wrapText="1"/>
    </xf>
    <xf numFmtId="0" fontId="3" fillId="14" borderId="3" xfId="0" applyFont="1" applyFill="1" applyBorder="1" applyAlignment="1" applyProtection="1">
      <alignment horizontal="center" vertical="center" textRotation="90" wrapText="1"/>
    </xf>
    <xf numFmtId="0" fontId="4" fillId="12" borderId="3" xfId="0" applyFont="1" applyFill="1" applyBorder="1" applyAlignment="1" applyProtection="1">
      <alignment horizontal="center" vertical="center" textRotation="90" wrapText="1"/>
    </xf>
    <xf numFmtId="0" fontId="4" fillId="15" borderId="3" xfId="0" applyFont="1" applyFill="1" applyBorder="1" applyAlignment="1" applyProtection="1">
      <alignment horizontal="center" vertical="center" textRotation="90" wrapText="1"/>
    </xf>
    <xf numFmtId="0" fontId="3" fillId="12" borderId="3" xfId="0" applyFont="1" applyFill="1" applyBorder="1" applyAlignment="1" applyProtection="1">
      <alignment horizontal="center" vertical="center" wrapText="1"/>
    </xf>
    <xf numFmtId="0" fontId="3" fillId="11" borderId="3" xfId="0" applyFont="1" applyFill="1" applyBorder="1" applyAlignment="1" applyProtection="1">
      <alignment horizontal="center" vertical="center" textRotation="90" wrapText="1"/>
    </xf>
    <xf numFmtId="0" fontId="4" fillId="0" borderId="1" xfId="0" applyFont="1" applyFill="1" applyBorder="1" applyAlignment="1" applyProtection="1">
      <alignment horizontal="center" vertical="center" textRotation="90" wrapText="1"/>
      <protection locked="0"/>
    </xf>
    <xf numFmtId="0" fontId="4" fillId="7" borderId="1" xfId="0" applyFont="1" applyFill="1" applyBorder="1" applyAlignment="1" applyProtection="1">
      <alignment horizontal="left" vertical="center" wrapText="1"/>
      <protection locked="0"/>
    </xf>
    <xf numFmtId="0" fontId="4" fillId="15" borderId="3" xfId="0" applyFont="1" applyFill="1" applyBorder="1" applyAlignment="1" applyProtection="1">
      <alignment horizontal="center" vertical="center" textRotation="90" wrapText="1"/>
      <protection locked="0"/>
    </xf>
    <xf numFmtId="0" fontId="4" fillId="7" borderId="0" xfId="0" applyFont="1" applyFill="1" applyAlignment="1" applyProtection="1">
      <alignment horizontal="left" vertical="center"/>
      <protection locked="0"/>
    </xf>
    <xf numFmtId="0" fontId="4" fillId="0" borderId="3" xfId="0" applyFont="1" applyFill="1" applyBorder="1" applyAlignment="1" applyProtection="1">
      <alignment horizontal="center" vertical="center" textRotation="90" wrapText="1"/>
      <protection locked="0"/>
    </xf>
    <xf numFmtId="0" fontId="32" fillId="13" borderId="7" xfId="0" applyFont="1" applyFill="1" applyBorder="1" applyAlignment="1" applyProtection="1">
      <alignment vertical="center"/>
    </xf>
    <xf numFmtId="0" fontId="32" fillId="13" borderId="8" xfId="0" applyFont="1" applyFill="1" applyBorder="1" applyAlignment="1" applyProtection="1">
      <alignment vertical="center"/>
    </xf>
    <xf numFmtId="0" fontId="32" fillId="13" borderId="5" xfId="0" applyFont="1" applyFill="1" applyBorder="1" applyAlignment="1" applyProtection="1">
      <alignment vertical="center"/>
    </xf>
    <xf numFmtId="0" fontId="32" fillId="10" borderId="7" xfId="0" applyFont="1" applyFill="1" applyBorder="1" applyAlignment="1" applyProtection="1">
      <alignment vertical="center"/>
    </xf>
    <xf numFmtId="0" fontId="32" fillId="10" borderId="8" xfId="0" applyFont="1" applyFill="1" applyBorder="1" applyAlignment="1" applyProtection="1">
      <alignment vertical="center"/>
    </xf>
    <xf numFmtId="0" fontId="32" fillId="10" borderId="5" xfId="0" applyFont="1" applyFill="1" applyBorder="1" applyAlignment="1" applyProtection="1">
      <alignment vertical="center"/>
    </xf>
    <xf numFmtId="0" fontId="51" fillId="0" borderId="3" xfId="0" applyFont="1" applyFill="1" applyBorder="1" applyAlignment="1" applyProtection="1">
      <alignment horizontal="center" vertical="center" wrapText="1"/>
      <protection locked="0"/>
    </xf>
    <xf numFmtId="0" fontId="34" fillId="7" borderId="0" xfId="0" applyFont="1" applyFill="1" applyProtection="1">
      <protection locked="0"/>
    </xf>
    <xf numFmtId="0" fontId="34" fillId="7" borderId="10" xfId="0" applyFont="1" applyFill="1" applyBorder="1" applyAlignment="1" applyProtection="1">
      <protection locked="0"/>
    </xf>
    <xf numFmtId="0" fontId="34" fillId="0" borderId="0" xfId="0" applyFont="1" applyBorder="1" applyProtection="1">
      <protection locked="0"/>
    </xf>
    <xf numFmtId="0" fontId="34" fillId="7" borderId="0" xfId="0" applyFont="1" applyFill="1" applyAlignment="1" applyProtection="1">
      <alignment horizontal="center" vertical="center" wrapText="1"/>
      <protection locked="0"/>
    </xf>
    <xf numFmtId="0" fontId="34" fillId="7" borderId="0" xfId="0" applyFont="1" applyFill="1" applyBorder="1" applyAlignment="1" applyProtection="1">
      <alignment horizontal="center" vertical="center" wrapText="1"/>
      <protection locked="0"/>
    </xf>
    <xf numFmtId="0" fontId="34" fillId="7" borderId="0" xfId="0" applyFont="1" applyFill="1" applyBorder="1" applyAlignment="1" applyProtection="1">
      <alignment vertical="center" wrapText="1"/>
      <protection locked="0"/>
    </xf>
    <xf numFmtId="0" fontId="33" fillId="7" borderId="8" xfId="0" applyFont="1" applyFill="1" applyBorder="1" applyAlignment="1" applyProtection="1">
      <alignment horizontal="center" vertical="center" wrapText="1"/>
      <protection locked="0"/>
    </xf>
    <xf numFmtId="0" fontId="33" fillId="7" borderId="4" xfId="0"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wrapText="1"/>
      <protection locked="0"/>
    </xf>
    <xf numFmtId="0" fontId="34" fillId="7" borderId="11" xfId="0" applyFont="1" applyFill="1" applyBorder="1" applyAlignment="1" applyProtection="1">
      <protection locked="0"/>
    </xf>
    <xf numFmtId="0" fontId="33" fillId="12" borderId="3" xfId="0" applyFont="1" applyFill="1" applyBorder="1" applyAlignment="1" applyProtection="1">
      <alignment horizontal="center" vertical="center" textRotation="90" wrapText="1"/>
    </xf>
    <xf numFmtId="0" fontId="33" fillId="15" borderId="3" xfId="0" applyFont="1" applyFill="1" applyBorder="1" applyAlignment="1" applyProtection="1">
      <alignment horizontal="center" vertical="center" textRotation="90" wrapText="1"/>
    </xf>
    <xf numFmtId="0" fontId="33" fillId="14" borderId="3" xfId="0" applyFont="1" applyFill="1" applyBorder="1" applyAlignment="1" applyProtection="1">
      <alignment horizontal="center" vertical="center" textRotation="90" wrapText="1"/>
    </xf>
    <xf numFmtId="0" fontId="34" fillId="12" borderId="3" xfId="0" applyFont="1" applyFill="1" applyBorder="1" applyAlignment="1" applyProtection="1">
      <alignment horizontal="center" vertical="center" textRotation="90" wrapText="1"/>
    </xf>
    <xf numFmtId="0" fontId="34" fillId="15" borderId="3" xfId="0" applyFont="1" applyFill="1" applyBorder="1" applyAlignment="1" applyProtection="1">
      <alignment horizontal="center" vertical="center" textRotation="90" wrapText="1"/>
    </xf>
    <xf numFmtId="0" fontId="34" fillId="14" borderId="3" xfId="0" applyFont="1" applyFill="1" applyBorder="1" applyAlignment="1" applyProtection="1">
      <alignment horizontal="center" vertical="center" textRotation="90" wrapText="1"/>
    </xf>
    <xf numFmtId="0" fontId="33" fillId="12" borderId="3" xfId="0" applyFont="1" applyFill="1" applyBorder="1" applyAlignment="1" applyProtection="1">
      <alignment horizontal="center" vertical="center" wrapText="1"/>
    </xf>
    <xf numFmtId="0" fontId="33" fillId="11" borderId="3" xfId="0" applyFont="1" applyFill="1" applyBorder="1" applyAlignment="1" applyProtection="1">
      <alignment horizontal="center" vertical="center" textRotation="90" wrapText="1"/>
    </xf>
    <xf numFmtId="0" fontId="34" fillId="0" borderId="3" xfId="0" applyFont="1" applyBorder="1" applyAlignment="1" applyProtection="1">
      <alignment horizontal="center" vertical="center" textRotation="90" wrapText="1"/>
      <protection locked="0"/>
    </xf>
    <xf numFmtId="0" fontId="34" fillId="7" borderId="3" xfId="0" applyFont="1" applyFill="1" applyBorder="1" applyAlignment="1" applyProtection="1">
      <alignment horizontal="center" vertical="center" textRotation="90" wrapText="1"/>
      <protection locked="0"/>
    </xf>
    <xf numFmtId="0" fontId="34" fillId="15" borderId="3" xfId="0" applyFont="1" applyFill="1" applyBorder="1" applyAlignment="1" applyProtection="1">
      <alignment horizontal="center" vertical="center" textRotation="90" wrapText="1"/>
      <protection locked="0"/>
    </xf>
    <xf numFmtId="0" fontId="34" fillId="14" borderId="3"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protection locked="0"/>
    </xf>
    <xf numFmtId="0" fontId="7" fillId="15" borderId="3" xfId="0" applyFont="1" applyFill="1" applyBorder="1" applyAlignment="1" applyProtection="1">
      <alignment horizontal="center" vertical="center" wrapText="1"/>
      <protection locked="0"/>
    </xf>
    <xf numFmtId="0" fontId="7" fillId="0" borderId="3" xfId="0" applyFont="1" applyBorder="1" applyAlignment="1" applyProtection="1">
      <alignment horizontal="center" vertical="center" textRotation="90" wrapText="1"/>
      <protection locked="0"/>
    </xf>
    <xf numFmtId="0" fontId="34" fillId="0" borderId="3" xfId="0" applyFont="1" applyBorder="1" applyAlignment="1" applyProtection="1">
      <alignment horizontal="justify" vertical="center" wrapText="1"/>
      <protection locked="0"/>
    </xf>
    <xf numFmtId="0" fontId="33" fillId="0" borderId="3" xfId="0" applyFont="1" applyFill="1" applyBorder="1" applyAlignment="1" applyProtection="1">
      <alignment horizontal="center" vertical="center" textRotation="90" wrapText="1"/>
      <protection locked="0"/>
    </xf>
    <xf numFmtId="0" fontId="33" fillId="0" borderId="3" xfId="0" applyFont="1" applyFill="1" applyBorder="1" applyAlignment="1" applyProtection="1">
      <alignment vertical="center" textRotation="90" wrapText="1"/>
      <protection locked="0"/>
    </xf>
    <xf numFmtId="0" fontId="34" fillId="0" borderId="3" xfId="0" applyFont="1" applyFill="1" applyBorder="1" applyAlignment="1" applyProtection="1">
      <alignment horizontal="center" vertical="center" wrapText="1"/>
      <protection locked="0"/>
    </xf>
    <xf numFmtId="0" fontId="7" fillId="0" borderId="3" xfId="0" applyFont="1" applyFill="1" applyBorder="1" applyAlignment="1" applyProtection="1">
      <alignment vertical="center" wrapText="1"/>
      <protection locked="0"/>
    </xf>
    <xf numFmtId="0" fontId="34" fillId="0" borderId="3" xfId="0" applyFont="1" applyFill="1" applyBorder="1" applyAlignment="1" applyProtection="1">
      <alignment vertical="center" wrapText="1"/>
      <protection locked="0"/>
    </xf>
    <xf numFmtId="0" fontId="34" fillId="7" borderId="0" xfId="0" applyFont="1" applyFill="1" applyAlignment="1" applyProtection="1">
      <alignment horizontal="left" vertical="center" wrapText="1"/>
      <protection locked="0"/>
    </xf>
    <xf numFmtId="0" fontId="34" fillId="7" borderId="0" xfId="0" applyFont="1" applyFill="1" applyAlignment="1" applyProtection="1">
      <alignment horizontal="left" vertical="center"/>
      <protection locked="0"/>
    </xf>
    <xf numFmtId="0" fontId="33" fillId="7" borderId="0" xfId="0" applyFont="1" applyFill="1" applyBorder="1" applyAlignment="1" applyProtection="1">
      <alignment horizontal="center" vertical="center"/>
      <protection locked="0"/>
    </xf>
    <xf numFmtId="0" fontId="33" fillId="7" borderId="11" xfId="0" applyFont="1" applyFill="1" applyBorder="1" applyAlignment="1" applyProtection="1">
      <alignment vertical="center"/>
      <protection locked="0"/>
    </xf>
    <xf numFmtId="0" fontId="34" fillId="7" borderId="0" xfId="0" applyFont="1" applyFill="1" applyAlignment="1" applyProtection="1">
      <alignment horizontal="center"/>
      <protection locked="0"/>
    </xf>
    <xf numFmtId="0" fontId="34" fillId="7" borderId="0" xfId="0" applyFont="1" applyFill="1" applyAlignment="1" applyProtection="1">
      <alignment vertical="center" wrapText="1"/>
      <protection locked="0"/>
    </xf>
    <xf numFmtId="0" fontId="15" fillId="0" borderId="0" xfId="0" applyFont="1" applyFill="1" applyBorder="1" applyAlignment="1" applyProtection="1">
      <alignment vertical="center"/>
      <protection locked="0"/>
    </xf>
    <xf numFmtId="0" fontId="15" fillId="8" borderId="8" xfId="0" applyFont="1" applyFill="1" applyBorder="1" applyAlignment="1" applyProtection="1">
      <alignment vertical="center"/>
    </xf>
    <xf numFmtId="0" fontId="7" fillId="0" borderId="0" xfId="0" applyFont="1" applyBorder="1" applyProtection="1">
      <protection locked="0"/>
    </xf>
    <xf numFmtId="0" fontId="7" fillId="0" borderId="8" xfId="0" applyFont="1" applyFill="1" applyBorder="1" applyAlignment="1" applyProtection="1">
      <alignment vertical="center" wrapText="1"/>
      <protection locked="0"/>
    </xf>
    <xf numFmtId="0" fontId="7" fillId="0" borderId="5" xfId="0" applyFont="1" applyFill="1" applyBorder="1" applyAlignment="1" applyProtection="1">
      <alignment vertical="center" wrapText="1"/>
      <protection locked="0"/>
    </xf>
    <xf numFmtId="0" fontId="34" fillId="0" borderId="0" xfId="0" applyFont="1" applyFill="1" applyProtection="1">
      <protection locked="0"/>
    </xf>
    <xf numFmtId="0" fontId="34" fillId="0" borderId="0" xfId="0" applyFont="1" applyFill="1" applyAlignment="1" applyProtection="1">
      <alignment horizontal="center"/>
      <protection locked="0"/>
    </xf>
    <xf numFmtId="0" fontId="34" fillId="0" borderId="0" xfId="0" applyFont="1" applyFill="1" applyAlignment="1" applyProtection="1">
      <alignment horizontal="center" vertical="center"/>
      <protection locked="0"/>
    </xf>
    <xf numFmtId="0" fontId="34" fillId="0" borderId="0" xfId="0" applyFont="1" applyProtection="1">
      <protection locked="0"/>
    </xf>
    <xf numFmtId="0" fontId="34" fillId="0" borderId="0" xfId="0" applyFont="1" applyAlignment="1" applyProtection="1">
      <alignment horizontal="center"/>
      <protection locked="0"/>
    </xf>
    <xf numFmtId="0" fontId="34" fillId="0" borderId="0" xfId="0" applyFont="1" applyAlignment="1" applyProtection="1">
      <alignment horizontal="center" vertical="center"/>
      <protection locked="0"/>
    </xf>
    <xf numFmtId="0" fontId="5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xf>
    <xf numFmtId="0" fontId="4" fillId="0" borderId="2" xfId="0" applyFont="1" applyBorder="1" applyAlignment="1">
      <alignment vertical="center" wrapText="1"/>
    </xf>
    <xf numFmtId="0" fontId="32" fillId="0" borderId="3" xfId="0" applyFont="1" applyFill="1" applyBorder="1" applyAlignment="1" applyProtection="1">
      <alignment horizontal="center" vertical="center" textRotation="90" wrapText="1"/>
      <protection locked="0"/>
    </xf>
    <xf numFmtId="0" fontId="32" fillId="0" borderId="3" xfId="0" applyFont="1" applyFill="1" applyBorder="1" applyAlignment="1" applyProtection="1">
      <alignment vertical="center" textRotation="90" wrapText="1"/>
      <protection locked="0"/>
    </xf>
    <xf numFmtId="0" fontId="32" fillId="7" borderId="0" xfId="0" applyFont="1" applyFill="1" applyBorder="1" applyAlignment="1" applyProtection="1">
      <alignment horizontal="center" vertical="center"/>
      <protection locked="0"/>
    </xf>
    <xf numFmtId="0" fontId="17" fillId="7" borderId="3" xfId="0" applyFont="1" applyFill="1" applyBorder="1" applyAlignment="1">
      <alignment horizontal="justify" vertical="top" wrapText="1"/>
    </xf>
    <xf numFmtId="0" fontId="54" fillId="7"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54" fillId="7" borderId="1" xfId="0" applyFont="1" applyFill="1" applyBorder="1" applyAlignment="1">
      <alignment horizontal="center" vertical="center" wrapText="1"/>
    </xf>
    <xf numFmtId="0" fontId="54" fillId="0" borderId="1" xfId="0" applyFont="1" applyFill="1" applyBorder="1" applyAlignment="1" applyProtection="1">
      <alignment horizontal="center" vertical="center" textRotation="90" wrapText="1"/>
      <protection locked="0"/>
    </xf>
    <xf numFmtId="0" fontId="54" fillId="0" borderId="1" xfId="0" applyFont="1" applyFill="1" applyBorder="1" applyAlignment="1" applyProtection="1">
      <alignment horizontal="left" vertical="center" wrapText="1"/>
      <protection locked="0"/>
    </xf>
    <xf numFmtId="0" fontId="54" fillId="0" borderId="3" xfId="0" applyFont="1" applyFill="1" applyBorder="1" applyAlignment="1" applyProtection="1">
      <alignment horizontal="center" vertical="center" textRotation="90" wrapText="1"/>
      <protection locked="0"/>
    </xf>
    <xf numFmtId="0" fontId="54" fillId="0" borderId="3" xfId="0" applyFont="1" applyFill="1" applyBorder="1" applyAlignment="1" applyProtection="1">
      <alignment horizontal="left" vertical="center" wrapText="1"/>
      <protection locked="0"/>
    </xf>
    <xf numFmtId="0" fontId="4" fillId="0" borderId="3" xfId="3" applyFont="1" applyFill="1" applyBorder="1" applyAlignment="1">
      <alignment horizontal="center" vertical="center" wrapText="1"/>
    </xf>
    <xf numFmtId="0" fontId="3" fillId="0" borderId="3" xfId="9" applyFont="1" applyFill="1" applyBorder="1" applyAlignment="1">
      <alignment horizontal="center" vertical="center" wrapText="1"/>
    </xf>
    <xf numFmtId="0" fontId="3" fillId="7" borderId="0" xfId="9" applyFont="1" applyFill="1" applyBorder="1" applyAlignment="1">
      <alignment horizontal="center" vertical="center"/>
    </xf>
    <xf numFmtId="0" fontId="4" fillId="7" borderId="0" xfId="9" applyFont="1" applyFill="1" applyBorder="1" applyAlignment="1">
      <alignment horizontal="center" vertical="center" wrapText="1"/>
    </xf>
    <xf numFmtId="0" fontId="4" fillId="7" borderId="2" xfId="9" applyFont="1" applyFill="1" applyBorder="1" applyAlignment="1">
      <alignment horizontal="center" vertical="center" wrapText="1"/>
    </xf>
    <xf numFmtId="0" fontId="31" fillId="0" borderId="3" xfId="9" applyFont="1" applyFill="1" applyBorder="1" applyAlignment="1">
      <alignment horizontal="center" vertical="center" wrapText="1"/>
    </xf>
    <xf numFmtId="0" fontId="4" fillId="7" borderId="3" xfId="14" applyFont="1" applyFill="1" applyBorder="1" applyAlignment="1">
      <alignment horizontal="center" vertical="center" wrapText="1"/>
    </xf>
    <xf numFmtId="2" fontId="4" fillId="7" borderId="1" xfId="9" applyNumberFormat="1" applyFont="1" applyFill="1" applyBorder="1" applyAlignment="1">
      <alignment horizontal="center" vertical="center" wrapText="1"/>
    </xf>
    <xf numFmtId="0" fontId="4" fillId="0" borderId="3" xfId="14" applyFont="1" applyFill="1" applyBorder="1" applyAlignment="1">
      <alignment horizontal="center" vertical="center" wrapText="1"/>
    </xf>
    <xf numFmtId="0" fontId="31" fillId="7" borderId="3" xfId="9" applyFont="1" applyFill="1" applyBorder="1" applyAlignment="1">
      <alignment horizontal="center" vertical="center" wrapText="1"/>
    </xf>
    <xf numFmtId="0" fontId="6" fillId="0" borderId="0" xfId="9" applyFont="1" applyBorder="1" applyAlignment="1">
      <alignment horizontal="center" vertical="center" wrapText="1"/>
    </xf>
    <xf numFmtId="0" fontId="3" fillId="7" borderId="10" xfId="9" applyFont="1" applyFill="1" applyBorder="1" applyAlignment="1">
      <alignment vertical="center"/>
    </xf>
    <xf numFmtId="0" fontId="2" fillId="0" borderId="0" xfId="9" applyFill="1" applyBorder="1" applyAlignment="1">
      <alignment horizontal="center" vertical="center"/>
    </xf>
    <xf numFmtId="0" fontId="6" fillId="0" borderId="0" xfId="9" applyFont="1" applyFill="1" applyBorder="1" applyAlignment="1">
      <alignment vertical="center"/>
    </xf>
    <xf numFmtId="0" fontId="2" fillId="0" borderId="0" xfId="9" applyFill="1" applyBorder="1" applyAlignment="1">
      <alignment horizontal="left"/>
    </xf>
    <xf numFmtId="0" fontId="2" fillId="0" borderId="0" xfId="9" applyFill="1" applyBorder="1" applyAlignment="1"/>
    <xf numFmtId="15" fontId="2" fillId="0" borderId="0" xfId="9" applyNumberFormat="1" applyFont="1" applyFill="1" applyBorder="1" applyAlignment="1">
      <alignment vertical="center"/>
    </xf>
    <xf numFmtId="0" fontId="2" fillId="0" borderId="0" xfId="9" applyFill="1" applyBorder="1" applyAlignment="1">
      <alignment vertical="center"/>
    </xf>
    <xf numFmtId="0" fontId="3" fillId="20" borderId="5" xfId="9" applyFont="1" applyFill="1" applyBorder="1" applyAlignment="1">
      <alignment horizontal="center" vertical="center" wrapText="1"/>
    </xf>
    <xf numFmtId="0" fontId="3" fillId="20" borderId="3" xfId="9" applyFont="1" applyFill="1" applyBorder="1" applyAlignment="1">
      <alignment vertical="center" wrapText="1"/>
    </xf>
    <xf numFmtId="49" fontId="3" fillId="20" borderId="5" xfId="9" applyNumberFormat="1" applyFont="1" applyFill="1" applyBorder="1" applyAlignment="1">
      <alignment horizontal="center" vertical="center" wrapText="1"/>
    </xf>
    <xf numFmtId="49" fontId="3" fillId="20" borderId="3" xfId="9" applyNumberFormat="1" applyFont="1" applyFill="1" applyBorder="1" applyAlignment="1">
      <alignment horizontal="center" vertical="center" wrapText="1"/>
    </xf>
    <xf numFmtId="0" fontId="3" fillId="15" borderId="3" xfId="9" applyFont="1" applyFill="1" applyBorder="1" applyAlignment="1">
      <alignment horizontal="center" vertical="center" wrapText="1"/>
    </xf>
    <xf numFmtId="0" fontId="3" fillId="20" borderId="3" xfId="9" applyFont="1" applyFill="1" applyBorder="1" applyAlignment="1">
      <alignment horizontal="center" vertical="center" wrapText="1"/>
    </xf>
    <xf numFmtId="0" fontId="32" fillId="15" borderId="3" xfId="9" applyFont="1" applyFill="1" applyBorder="1" applyAlignment="1" applyProtection="1">
      <alignment horizontal="center" vertical="center" wrapText="1"/>
      <protection locked="0"/>
    </xf>
    <xf numFmtId="0" fontId="32" fillId="15" borderId="3" xfId="9" applyFont="1" applyFill="1" applyBorder="1" applyAlignment="1" applyProtection="1">
      <alignment horizontal="center" vertical="center" textRotation="90" wrapText="1"/>
      <protection locked="0"/>
    </xf>
    <xf numFmtId="0" fontId="4" fillId="7" borderId="3" xfId="9" applyFont="1" applyFill="1" applyBorder="1" applyAlignment="1" applyProtection="1">
      <alignment horizontal="center" vertical="center" wrapText="1"/>
      <protection locked="0"/>
    </xf>
    <xf numFmtId="0" fontId="4" fillId="7" borderId="3" xfId="9" applyFont="1" applyFill="1" applyBorder="1" applyAlignment="1" applyProtection="1">
      <alignment horizontal="center" vertical="center" wrapText="1"/>
    </xf>
    <xf numFmtId="2" fontId="4" fillId="20" borderId="1" xfId="9" applyNumberFormat="1" applyFont="1" applyFill="1" applyBorder="1" applyAlignment="1">
      <alignment horizontal="center" vertical="center" wrapText="1"/>
    </xf>
    <xf numFmtId="0" fontId="4" fillId="15" borderId="3" xfId="9" applyFont="1" applyFill="1" applyBorder="1" applyAlignment="1" applyProtection="1">
      <alignment horizontal="center" vertical="center" wrapText="1"/>
    </xf>
    <xf numFmtId="0" fontId="31" fillId="15" borderId="1" xfId="9" applyFont="1" applyFill="1" applyBorder="1" applyAlignment="1" applyProtection="1">
      <alignment horizontal="center" vertical="center" wrapText="1"/>
    </xf>
    <xf numFmtId="1" fontId="4" fillId="15" borderId="3" xfId="9" applyNumberFormat="1" applyFont="1" applyFill="1" applyBorder="1" applyAlignment="1">
      <alignment horizontal="center" vertical="center" wrapText="1"/>
    </xf>
    <xf numFmtId="0" fontId="4" fillId="0" borderId="3" xfId="9" applyFont="1" applyFill="1" applyBorder="1" applyAlignment="1" applyProtection="1">
      <alignment horizontal="center" vertical="center" wrapText="1"/>
      <protection locked="0"/>
    </xf>
    <xf numFmtId="0" fontId="4" fillId="7" borderId="3" xfId="9" applyFont="1" applyFill="1" applyBorder="1" applyAlignment="1" applyProtection="1">
      <alignment horizontal="center" vertical="center" textRotation="90" wrapText="1"/>
      <protection locked="0"/>
    </xf>
    <xf numFmtId="2" fontId="4" fillId="0" borderId="3" xfId="9" applyNumberFormat="1" applyFont="1" applyFill="1" applyBorder="1" applyAlignment="1" applyProtection="1">
      <alignment horizontal="center" vertical="center" textRotation="90" wrapText="1"/>
      <protection locked="0"/>
    </xf>
    <xf numFmtId="2" fontId="4" fillId="20" borderId="3" xfId="9" applyNumberFormat="1" applyFont="1" applyFill="1" applyBorder="1" applyAlignment="1">
      <alignment horizontal="center" vertical="center" wrapText="1"/>
    </xf>
    <xf numFmtId="0" fontId="4" fillId="14" borderId="3" xfId="9" applyFont="1" applyFill="1" applyBorder="1" applyAlignment="1" applyProtection="1">
      <alignment horizontal="center" vertical="center" textRotation="90" wrapText="1"/>
    </xf>
    <xf numFmtId="0" fontId="4" fillId="0" borderId="3" xfId="9" applyFont="1" applyFill="1" applyBorder="1" applyAlignment="1" applyProtection="1">
      <alignment horizontal="center" vertical="center" textRotation="90" wrapText="1"/>
      <protection locked="0"/>
    </xf>
    <xf numFmtId="0" fontId="31" fillId="15" borderId="3" xfId="9" applyFont="1" applyFill="1" applyBorder="1" applyAlignment="1" applyProtection="1">
      <alignment horizontal="center" vertical="center" wrapText="1"/>
    </xf>
    <xf numFmtId="0" fontId="31" fillId="14" borderId="3" xfId="9" applyFont="1" applyFill="1" applyBorder="1" applyAlignment="1" applyProtection="1">
      <alignment horizontal="center" vertical="center" textRotation="90" wrapText="1"/>
    </xf>
    <xf numFmtId="0" fontId="37" fillId="0" borderId="0" xfId="9" applyFont="1" applyBorder="1" applyAlignment="1"/>
    <xf numFmtId="0" fontId="3" fillId="0" borderId="0" xfId="9" applyFont="1" applyFill="1" applyBorder="1" applyAlignment="1">
      <alignment vertical="center"/>
    </xf>
    <xf numFmtId="0" fontId="3" fillId="8" borderId="3" xfId="9" applyFont="1" applyFill="1" applyBorder="1" applyAlignment="1">
      <alignment vertical="center"/>
    </xf>
    <xf numFmtId="0" fontId="4" fillId="0" borderId="0" xfId="9" applyFont="1" applyFill="1" applyBorder="1" applyAlignment="1">
      <alignment vertical="center"/>
    </xf>
    <xf numFmtId="0" fontId="4" fillId="0" borderId="3" xfId="9" applyFont="1" applyFill="1" applyBorder="1" applyAlignment="1" applyProtection="1">
      <alignment vertical="center"/>
      <protection locked="0"/>
    </xf>
    <xf numFmtId="0" fontId="4" fillId="0" borderId="0" xfId="9" applyFont="1" applyBorder="1" applyAlignment="1">
      <alignment vertical="top"/>
    </xf>
    <xf numFmtId="0" fontId="4" fillId="0" borderId="13" xfId="9" applyFont="1" applyFill="1" applyBorder="1" applyAlignment="1">
      <alignment vertical="center"/>
    </xf>
    <xf numFmtId="0" fontId="3" fillId="0" borderId="0" xfId="9" applyFont="1" applyFill="1" applyBorder="1" applyAlignment="1">
      <alignment horizontal="center" vertical="center"/>
    </xf>
    <xf numFmtId="0" fontId="3" fillId="7" borderId="10" xfId="3" applyFont="1" applyFill="1" applyBorder="1" applyAlignment="1">
      <alignment vertical="center"/>
    </xf>
    <xf numFmtId="0" fontId="4" fillId="7" borderId="0" xfId="3" applyFont="1" applyFill="1" applyAlignment="1">
      <alignment horizontal="left"/>
    </xf>
    <xf numFmtId="0" fontId="2" fillId="7" borderId="0" xfId="3" applyFill="1" applyAlignment="1">
      <alignment horizontal="center" vertical="center"/>
    </xf>
    <xf numFmtId="0" fontId="2" fillId="0" borderId="0" xfId="3" applyFill="1" applyBorder="1" applyAlignment="1">
      <alignment horizontal="center" vertical="center"/>
    </xf>
    <xf numFmtId="0" fontId="6" fillId="0" borderId="0" xfId="3" applyFont="1" applyFill="1" applyBorder="1" applyAlignment="1">
      <alignment vertical="center"/>
    </xf>
    <xf numFmtId="0" fontId="2" fillId="0" borderId="0" xfId="3" applyFill="1" applyBorder="1" applyAlignment="1">
      <alignment horizontal="left"/>
    </xf>
    <xf numFmtId="0" fontId="2" fillId="0" borderId="0" xfId="3" applyAlignment="1">
      <alignment horizontal="left"/>
    </xf>
    <xf numFmtId="0" fontId="2" fillId="7" borderId="0" xfId="3" applyFill="1" applyBorder="1" applyAlignment="1"/>
    <xf numFmtId="0" fontId="2" fillId="0" borderId="0" xfId="3" applyFill="1" applyBorder="1" applyAlignment="1"/>
    <xf numFmtId="0" fontId="3" fillId="7" borderId="1" xfId="3" applyFont="1" applyFill="1" applyBorder="1" applyAlignment="1">
      <alignment horizontal="center" vertical="center" wrapText="1"/>
    </xf>
    <xf numFmtId="0" fontId="3" fillId="7" borderId="0" xfId="3" applyFont="1" applyFill="1" applyBorder="1" applyAlignment="1">
      <alignment vertical="center"/>
    </xf>
    <xf numFmtId="15" fontId="2" fillId="0" borderId="0" xfId="3" applyNumberFormat="1" applyFont="1" applyFill="1" applyBorder="1" applyAlignment="1">
      <alignment vertical="center"/>
    </xf>
    <xf numFmtId="0" fontId="2" fillId="0" borderId="0" xfId="3" applyFill="1" applyBorder="1" applyAlignment="1">
      <alignment vertical="center"/>
    </xf>
    <xf numFmtId="0" fontId="4" fillId="7" borderId="2" xfId="3" applyFont="1" applyFill="1" applyBorder="1" applyAlignment="1">
      <alignment horizontal="center" vertical="center" wrapText="1"/>
    </xf>
    <xf numFmtId="0" fontId="7" fillId="7" borderId="0" xfId="3" applyFont="1" applyFill="1" applyBorder="1" applyAlignment="1">
      <alignment vertical="center"/>
    </xf>
    <xf numFmtId="0" fontId="6" fillId="7" borderId="0" xfId="3" applyFont="1" applyFill="1" applyBorder="1" applyAlignment="1">
      <alignment vertical="center"/>
    </xf>
    <xf numFmtId="0" fontId="4" fillId="7" borderId="0" xfId="3" applyFont="1" applyFill="1" applyBorder="1" applyAlignment="1">
      <alignment horizontal="center" vertical="center" wrapText="1"/>
    </xf>
    <xf numFmtId="0" fontId="3" fillId="7" borderId="0" xfId="3" applyFont="1" applyFill="1" applyBorder="1" applyAlignment="1">
      <alignment horizontal="center" vertical="center" wrapText="1"/>
    </xf>
    <xf numFmtId="0" fontId="3" fillId="7" borderId="0" xfId="3" applyFont="1" applyFill="1" applyBorder="1" applyAlignment="1">
      <alignment horizontal="left" vertical="center" wrapText="1"/>
    </xf>
    <xf numFmtId="0" fontId="4" fillId="0" borderId="0" xfId="3" applyFont="1"/>
    <xf numFmtId="0" fontId="3" fillId="20" borderId="5" xfId="3" applyFont="1" applyFill="1" applyBorder="1" applyAlignment="1">
      <alignment horizontal="center" vertical="center" wrapText="1"/>
    </xf>
    <xf numFmtId="49" fontId="3" fillId="20" borderId="5" xfId="3" applyNumberFormat="1" applyFont="1" applyFill="1" applyBorder="1" applyAlignment="1">
      <alignment horizontal="center" vertical="center" wrapText="1"/>
    </xf>
    <xf numFmtId="0" fontId="3" fillId="20" borderId="3" xfId="3" applyFont="1" applyFill="1" applyBorder="1" applyAlignment="1">
      <alignment horizontal="center" vertical="center" wrapText="1"/>
    </xf>
    <xf numFmtId="0" fontId="2" fillId="0" borderId="0" xfId="3"/>
    <xf numFmtId="0" fontId="4" fillId="0" borderId="3" xfId="3" applyFont="1" applyFill="1" applyBorder="1" applyAlignment="1" applyProtection="1">
      <alignment horizontal="center" vertical="center" wrapText="1"/>
      <protection locked="0"/>
    </xf>
    <xf numFmtId="0" fontId="4" fillId="0" borderId="3" xfId="3" applyFont="1" applyFill="1" applyBorder="1" applyAlignment="1" applyProtection="1">
      <alignment horizontal="center" vertical="center" textRotation="90" wrapText="1"/>
      <protection locked="0"/>
    </xf>
    <xf numFmtId="2" fontId="4" fillId="0" borderId="3" xfId="3" applyNumberFormat="1" applyFont="1" applyFill="1" applyBorder="1" applyAlignment="1" applyProtection="1">
      <alignment horizontal="center" vertical="center" textRotation="90" wrapText="1"/>
      <protection locked="0"/>
    </xf>
    <xf numFmtId="2" fontId="4" fillId="0" borderId="1" xfId="3" applyNumberFormat="1" applyFont="1" applyFill="1" applyBorder="1" applyAlignment="1">
      <alignment horizontal="center" vertical="center" wrapText="1"/>
    </xf>
    <xf numFmtId="0" fontId="4" fillId="0" borderId="3" xfId="3" applyFont="1" applyFill="1" applyBorder="1" applyAlignment="1" applyProtection="1">
      <alignment horizontal="center" vertical="center" wrapText="1"/>
    </xf>
    <xf numFmtId="0" fontId="31" fillId="0" borderId="1" xfId="3" applyFont="1" applyFill="1" applyBorder="1" applyAlignment="1" applyProtection="1">
      <alignment horizontal="center" vertical="center" wrapText="1"/>
    </xf>
    <xf numFmtId="0" fontId="31" fillId="14" borderId="3" xfId="3" applyFont="1" applyFill="1" applyBorder="1" applyAlignment="1" applyProtection="1">
      <alignment horizontal="center" vertical="center" textRotation="90" wrapText="1"/>
    </xf>
    <xf numFmtId="0" fontId="31" fillId="14" borderId="1" xfId="3" applyFont="1" applyFill="1" applyBorder="1" applyAlignment="1" applyProtection="1">
      <alignment horizontal="center" vertical="center" wrapText="1"/>
    </xf>
    <xf numFmtId="1" fontId="4" fillId="14" borderId="3" xfId="3" applyNumberFormat="1" applyFont="1" applyFill="1" applyBorder="1" applyAlignment="1">
      <alignment horizontal="center" vertical="center" wrapText="1"/>
    </xf>
    <xf numFmtId="0" fontId="4" fillId="14" borderId="3" xfId="3" applyFont="1" applyFill="1" applyBorder="1" applyAlignment="1" applyProtection="1">
      <alignment horizontal="center" vertical="center" textRotation="90" wrapText="1"/>
    </xf>
    <xf numFmtId="0" fontId="2" fillId="0" borderId="0" xfId="3" applyFill="1"/>
    <xf numFmtId="0" fontId="4" fillId="0" borderId="1" xfId="3" applyFont="1" applyFill="1" applyBorder="1" applyAlignment="1" applyProtection="1">
      <alignment horizontal="center" vertical="center" wrapText="1"/>
      <protection locked="0"/>
    </xf>
    <xf numFmtId="0" fontId="4" fillId="0" borderId="1" xfId="3" applyFont="1" applyFill="1" applyBorder="1" applyAlignment="1" applyProtection="1">
      <alignment horizontal="center" vertical="center" textRotation="90" wrapText="1"/>
      <protection locked="0"/>
    </xf>
    <xf numFmtId="0" fontId="4" fillId="0" borderId="1" xfId="3" applyFont="1" applyFill="1" applyBorder="1" applyAlignment="1" applyProtection="1">
      <alignment vertical="center" wrapText="1"/>
      <protection locked="0"/>
    </xf>
    <xf numFmtId="0" fontId="4" fillId="7" borderId="3" xfId="3" applyFont="1" applyFill="1" applyBorder="1" applyAlignment="1" applyProtection="1">
      <alignment horizontal="center" vertical="center" wrapText="1"/>
      <protection locked="0"/>
    </xf>
    <xf numFmtId="2" fontId="4" fillId="20" borderId="3" xfId="3" applyNumberFormat="1" applyFont="1" applyFill="1" applyBorder="1" applyAlignment="1">
      <alignment horizontal="center" vertical="center" wrapText="1"/>
    </xf>
    <xf numFmtId="2" fontId="4" fillId="20" borderId="1" xfId="3" applyNumberFormat="1" applyFont="1" applyFill="1" applyBorder="1" applyAlignment="1">
      <alignment horizontal="center" vertical="center" wrapText="1"/>
    </xf>
    <xf numFmtId="0" fontId="4" fillId="15" borderId="3" xfId="3" applyFont="1" applyFill="1" applyBorder="1" applyAlignment="1" applyProtection="1">
      <alignment horizontal="center" vertical="center" wrapText="1"/>
    </xf>
    <xf numFmtId="0" fontId="31" fillId="15" borderId="1" xfId="3" applyFont="1" applyFill="1" applyBorder="1" applyAlignment="1" applyProtection="1">
      <alignment horizontal="center" vertical="center" wrapText="1"/>
    </xf>
    <xf numFmtId="1" fontId="4" fillId="15" borderId="3" xfId="3" applyNumberFormat="1" applyFont="1" applyFill="1" applyBorder="1" applyAlignment="1">
      <alignment horizontal="center" vertical="center" wrapText="1"/>
    </xf>
    <xf numFmtId="0" fontId="2" fillId="7" borderId="0" xfId="3" applyFill="1" applyAlignment="1">
      <alignment horizontal="center" vertical="center" wrapText="1"/>
    </xf>
    <xf numFmtId="0" fontId="6" fillId="7" borderId="0" xfId="3" applyFont="1" applyFill="1" applyAlignment="1">
      <alignment horizontal="center" vertical="center" wrapText="1"/>
    </xf>
    <xf numFmtId="0" fontId="2" fillId="7" borderId="0" xfId="3" applyFill="1" applyAlignment="1">
      <alignment horizontal="left" vertical="center" wrapText="1"/>
    </xf>
    <xf numFmtId="0" fontId="2" fillId="0" borderId="0" xfId="3" applyAlignment="1">
      <alignment horizontal="center" vertical="center" wrapText="1"/>
    </xf>
    <xf numFmtId="0" fontId="37" fillId="0" borderId="0" xfId="3" applyFont="1" applyBorder="1" applyAlignment="1"/>
    <xf numFmtId="0" fontId="2" fillId="7" borderId="0" xfId="3" applyFont="1" applyFill="1" applyAlignment="1">
      <alignment horizontal="center" vertical="center" wrapText="1"/>
    </xf>
    <xf numFmtId="0" fontId="2" fillId="0" borderId="0" xfId="3" applyAlignment="1">
      <alignment horizontal="left" vertical="center" wrapText="1"/>
    </xf>
    <xf numFmtId="0" fontId="3" fillId="0" borderId="0" xfId="3" applyFont="1" applyFill="1" applyBorder="1" applyAlignment="1">
      <alignment vertical="center"/>
    </xf>
    <xf numFmtId="0" fontId="3" fillId="8" borderId="3" xfId="3" applyFont="1" applyFill="1" applyBorder="1" applyAlignment="1">
      <alignment vertical="center"/>
    </xf>
    <xf numFmtId="0" fontId="4" fillId="0" borderId="0" xfId="3" applyFont="1" applyFill="1" applyBorder="1" applyAlignment="1">
      <alignment vertical="center"/>
    </xf>
    <xf numFmtId="0" fontId="4" fillId="0" borderId="3" xfId="3" applyFont="1" applyFill="1" applyBorder="1" applyAlignment="1" applyProtection="1">
      <alignment vertical="center"/>
      <protection locked="0"/>
    </xf>
    <xf numFmtId="0" fontId="4" fillId="0" borderId="0" xfId="3" applyFont="1" applyBorder="1" applyAlignment="1">
      <alignment vertical="top"/>
    </xf>
    <xf numFmtId="0" fontId="4" fillId="0" borderId="13" xfId="3" applyFont="1" applyFill="1" applyBorder="1" applyAlignment="1">
      <alignment vertical="center"/>
    </xf>
    <xf numFmtId="0" fontId="4" fillId="7" borderId="0" xfId="3" applyFont="1" applyFill="1" applyBorder="1" applyAlignment="1"/>
    <xf numFmtId="0" fontId="3" fillId="7" borderId="0" xfId="3" applyFont="1" applyFill="1" applyBorder="1" applyAlignment="1">
      <alignment horizontal="center" vertical="center"/>
    </xf>
    <xf numFmtId="0" fontId="3" fillId="0" borderId="0" xfId="3" applyFont="1" applyFill="1" applyBorder="1" applyAlignment="1">
      <alignment horizontal="center" vertical="center"/>
    </xf>
    <xf numFmtId="0" fontId="2" fillId="0" borderId="0" xfId="3" applyBorder="1" applyAlignment="1">
      <alignment horizontal="center" vertical="center" wrapText="1"/>
    </xf>
    <xf numFmtId="0" fontId="6" fillId="0" borderId="0" xfId="3" applyFont="1" applyBorder="1" applyAlignment="1">
      <alignment horizontal="center" vertical="center" wrapText="1"/>
    </xf>
    <xf numFmtId="0" fontId="2" fillId="0" borderId="0" xfId="3" applyBorder="1" applyAlignment="1">
      <alignment horizontal="left" vertical="center" wrapText="1"/>
    </xf>
    <xf numFmtId="0" fontId="2" fillId="0" borderId="0" xfId="3" applyFont="1" applyBorder="1" applyAlignment="1">
      <alignment horizontal="center" vertical="center" wrapText="1"/>
    </xf>
    <xf numFmtId="0" fontId="6" fillId="0" borderId="0" xfId="3" applyFont="1" applyAlignment="1">
      <alignment horizontal="center" vertical="center" wrapText="1"/>
    </xf>
    <xf numFmtId="0" fontId="2" fillId="0" borderId="0" xfId="3" applyFont="1" applyAlignment="1">
      <alignment horizontal="center" vertical="center" wrapText="1"/>
    </xf>
    <xf numFmtId="0" fontId="31" fillId="0" borderId="3" xfId="9" applyFont="1" applyFill="1" applyBorder="1" applyAlignment="1" applyProtection="1">
      <alignment horizontal="left" vertical="center" wrapText="1"/>
      <protection locked="0"/>
    </xf>
    <xf numFmtId="0" fontId="39" fillId="0" borderId="3" xfId="9" applyFont="1" applyFill="1" applyBorder="1" applyAlignment="1" applyProtection="1">
      <alignment horizontal="left" vertical="center" wrapText="1"/>
      <protection locked="0"/>
    </xf>
    <xf numFmtId="0" fontId="7" fillId="0" borderId="3" xfId="9" applyFont="1" applyFill="1" applyBorder="1" applyAlignment="1" applyProtection="1">
      <alignment vertical="center"/>
      <protection locked="0"/>
    </xf>
    <xf numFmtId="0" fontId="3" fillId="20" borderId="3" xfId="3" applyFont="1" applyFill="1" applyBorder="1" applyAlignment="1">
      <alignment vertical="center" wrapText="1"/>
    </xf>
    <xf numFmtId="49" fontId="3" fillId="20" borderId="3"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3" fillId="0" borderId="3" xfId="3" applyFont="1" applyFill="1" applyBorder="1" applyAlignment="1">
      <alignment horizontal="center" vertical="center" wrapText="1"/>
    </xf>
    <xf numFmtId="0" fontId="3" fillId="15" borderId="3" xfId="3" applyFont="1" applyFill="1" applyBorder="1" applyAlignment="1">
      <alignment horizontal="center" vertical="center" wrapText="1"/>
    </xf>
    <xf numFmtId="0" fontId="32" fillId="15" borderId="3" xfId="3" applyFont="1" applyFill="1" applyBorder="1" applyAlignment="1" applyProtection="1">
      <alignment horizontal="center" vertical="center" wrapText="1"/>
      <protection locked="0"/>
    </xf>
    <xf numFmtId="0" fontId="32" fillId="15" borderId="3" xfId="3" applyFont="1" applyFill="1" applyBorder="1" applyAlignment="1" applyProtection="1">
      <alignment horizontal="center" vertical="center" textRotation="90" wrapText="1"/>
      <protection locked="0"/>
    </xf>
    <xf numFmtId="0" fontId="31" fillId="0" borderId="3" xfId="3" applyFont="1" applyFill="1" applyBorder="1" applyAlignment="1" applyProtection="1">
      <alignment horizontal="center" vertical="center" wrapText="1"/>
      <protection locked="0"/>
    </xf>
    <xf numFmtId="0" fontId="4" fillId="0" borderId="3" xfId="14" applyFont="1" applyFill="1" applyBorder="1" applyAlignment="1" applyProtection="1">
      <alignment horizontal="center" vertical="center" wrapText="1"/>
      <protection locked="0"/>
    </xf>
    <xf numFmtId="0" fontId="4" fillId="0" borderId="2" xfId="3" applyFont="1" applyFill="1" applyBorder="1" applyAlignment="1" applyProtection="1">
      <alignment horizontal="center" vertical="center" wrapText="1"/>
      <protection locked="0"/>
    </xf>
    <xf numFmtId="0" fontId="31" fillId="0" borderId="3" xfId="3" applyFont="1" applyFill="1" applyBorder="1" applyAlignment="1" applyProtection="1">
      <alignment horizontal="left" vertical="center" wrapText="1"/>
      <protection locked="0"/>
    </xf>
    <xf numFmtId="0" fontId="31" fillId="7" borderId="3" xfId="3" applyFont="1" applyFill="1" applyBorder="1" applyAlignment="1" applyProtection="1">
      <alignment horizontal="left" vertical="center" wrapText="1"/>
      <protection locked="0"/>
    </xf>
    <xf numFmtId="0" fontId="31" fillId="0" borderId="3" xfId="3" applyFont="1" applyFill="1" applyBorder="1" applyAlignment="1" applyProtection="1">
      <alignment vertical="center" wrapText="1"/>
      <protection locked="0"/>
    </xf>
    <xf numFmtId="0" fontId="4" fillId="7" borderId="3" xfId="3" applyFont="1" applyFill="1" applyBorder="1" applyAlignment="1" applyProtection="1">
      <alignment horizontal="center" vertical="center" textRotation="90" wrapText="1"/>
      <protection locked="0"/>
    </xf>
    <xf numFmtId="0" fontId="4" fillId="0" borderId="3" xfId="3" applyFont="1" applyFill="1" applyBorder="1" applyAlignment="1" applyProtection="1">
      <alignment horizontal="left" vertical="center" wrapText="1"/>
      <protection locked="0"/>
    </xf>
    <xf numFmtId="0" fontId="4" fillId="0" borderId="7" xfId="3" applyFont="1" applyFill="1" applyBorder="1" applyAlignment="1" applyProtection="1">
      <alignment horizontal="center" vertical="center" wrapText="1"/>
      <protection locked="0"/>
    </xf>
    <xf numFmtId="0" fontId="2" fillId="0" borderId="0" xfId="3" applyFont="1" applyFill="1"/>
    <xf numFmtId="0" fontId="7" fillId="0" borderId="3" xfId="14" applyFont="1" applyFill="1" applyBorder="1" applyAlignment="1" applyProtection="1">
      <alignment horizontal="center" vertical="center" wrapText="1"/>
      <protection locked="0"/>
    </xf>
    <xf numFmtId="0" fontId="4" fillId="0" borderId="3" xfId="3" applyFont="1" applyFill="1" applyBorder="1" applyAlignment="1" applyProtection="1">
      <alignment horizontal="center" vertical="top" wrapText="1"/>
      <protection locked="0"/>
    </xf>
    <xf numFmtId="2" fontId="4" fillId="20" borderId="1" xfId="3" applyNumberFormat="1" applyFont="1" applyFill="1" applyBorder="1" applyAlignment="1">
      <alignment horizontal="center" vertical="center" textRotation="90" wrapText="1"/>
    </xf>
    <xf numFmtId="0" fontId="4" fillId="0" borderId="3" xfId="9" applyFont="1" applyFill="1" applyBorder="1" applyAlignment="1" applyProtection="1">
      <alignment horizontal="left" vertical="center" wrapText="1"/>
      <protection locked="0"/>
    </xf>
    <xf numFmtId="0" fontId="31" fillId="0" borderId="3" xfId="9" applyFont="1" applyFill="1" applyBorder="1" applyAlignment="1" applyProtection="1">
      <alignment horizontal="center" vertical="center" wrapText="1"/>
      <protection locked="0"/>
    </xf>
    <xf numFmtId="0" fontId="4" fillId="0" borderId="3" xfId="18" applyFont="1" applyBorder="1" applyAlignment="1" applyProtection="1">
      <alignment horizontal="center" vertical="center" wrapText="1"/>
      <protection locked="0"/>
    </xf>
    <xf numFmtId="0" fontId="31" fillId="0" borderId="3" xfId="18" applyFont="1" applyBorder="1" applyAlignment="1" applyProtection="1">
      <alignment horizontal="center" vertical="center" wrapText="1"/>
      <protection locked="0"/>
    </xf>
    <xf numFmtId="0" fontId="31" fillId="0" borderId="2" xfId="18" applyFont="1" applyBorder="1" applyAlignment="1" applyProtection="1">
      <alignment horizontal="center" vertical="center" wrapText="1"/>
      <protection locked="0"/>
    </xf>
    <xf numFmtId="0" fontId="31" fillId="0" borderId="3" xfId="18" applyFont="1" applyFill="1" applyBorder="1" applyAlignment="1" applyProtection="1">
      <alignment horizontal="center" vertical="center" wrapText="1"/>
      <protection locked="0"/>
    </xf>
    <xf numFmtId="0" fontId="31" fillId="0" borderId="1" xfId="18" applyFont="1" applyBorder="1" applyAlignment="1" applyProtection="1">
      <alignment vertical="center" wrapText="1"/>
      <protection locked="0"/>
    </xf>
    <xf numFmtId="2" fontId="4" fillId="7" borderId="1" xfId="3" applyNumberFormat="1" applyFont="1" applyFill="1" applyBorder="1" applyAlignment="1">
      <alignment horizontal="center" vertical="center" wrapText="1"/>
    </xf>
    <xf numFmtId="0" fontId="4" fillId="7" borderId="3" xfId="3" applyFont="1" applyFill="1" applyBorder="1" applyAlignment="1" applyProtection="1">
      <alignment horizontal="left" vertical="center" wrapText="1"/>
      <protection locked="0"/>
    </xf>
    <xf numFmtId="0" fontId="2" fillId="7" borderId="0" xfId="3" applyFill="1"/>
    <xf numFmtId="0" fontId="4" fillId="7" borderId="9" xfId="3" applyFont="1" applyFill="1" applyBorder="1" applyAlignment="1" applyProtection="1">
      <alignment horizontal="center" vertical="center" textRotation="90" wrapText="1"/>
      <protection locked="0"/>
    </xf>
    <xf numFmtId="0" fontId="4" fillId="14" borderId="9" xfId="3" applyFont="1" applyFill="1" applyBorder="1" applyAlignment="1" applyProtection="1">
      <alignment horizontal="center" vertical="center" textRotation="90" wrapText="1"/>
      <protection locked="0"/>
    </xf>
    <xf numFmtId="0" fontId="4" fillId="7" borderId="1" xfId="3" applyFont="1" applyFill="1" applyBorder="1" applyAlignment="1" applyProtection="1">
      <alignment vertical="center" wrapText="1"/>
      <protection locked="0"/>
    </xf>
    <xf numFmtId="0" fontId="4" fillId="7" borderId="1" xfId="3" applyFont="1" applyFill="1" applyBorder="1" applyAlignment="1" applyProtection="1">
      <alignment horizontal="center" vertical="center" textRotation="90" wrapText="1"/>
      <protection locked="0"/>
    </xf>
    <xf numFmtId="0" fontId="4" fillId="14" borderId="1" xfId="3" applyFont="1" applyFill="1" applyBorder="1" applyAlignment="1" applyProtection="1">
      <alignment horizontal="center" vertical="center" textRotation="90" wrapText="1"/>
      <protection locked="0"/>
    </xf>
    <xf numFmtId="0" fontId="4" fillId="7" borderId="10" xfId="3" applyFont="1" applyFill="1" applyBorder="1" applyAlignment="1" applyProtection="1">
      <alignment horizontal="left" vertical="center" wrapText="1"/>
      <protection locked="0"/>
    </xf>
    <xf numFmtId="0" fontId="4" fillId="7" borderId="0" xfId="3" applyFont="1" applyFill="1" applyBorder="1" applyAlignment="1" applyProtection="1">
      <alignment horizontal="left" vertical="center" wrapText="1"/>
      <protection locked="0"/>
    </xf>
    <xf numFmtId="0" fontId="4" fillId="7" borderId="11" xfId="3" applyFont="1" applyFill="1" applyBorder="1" applyAlignment="1" applyProtection="1">
      <alignment horizontal="left" vertical="center" wrapText="1"/>
      <protection locked="0"/>
    </xf>
    <xf numFmtId="0" fontId="4" fillId="7" borderId="3" xfId="3" applyFont="1" applyFill="1" applyBorder="1" applyAlignment="1" applyProtection="1">
      <alignment horizontal="justify" vertical="center" wrapText="1"/>
      <protection locked="0"/>
    </xf>
    <xf numFmtId="2" fontId="4" fillId="7" borderId="3" xfId="3" applyNumberFormat="1" applyFont="1" applyFill="1" applyBorder="1" applyAlignment="1" applyProtection="1">
      <alignment horizontal="center" vertical="center" textRotation="90" wrapText="1"/>
      <protection locked="0"/>
    </xf>
    <xf numFmtId="0" fontId="4" fillId="7" borderId="3" xfId="3" applyFont="1" applyFill="1" applyBorder="1" applyAlignment="1" applyProtection="1">
      <alignment horizontal="center" vertical="center" wrapText="1"/>
    </xf>
    <xf numFmtId="0" fontId="31" fillId="7" borderId="1" xfId="3" applyFont="1" applyFill="1" applyBorder="1" applyAlignment="1" applyProtection="1">
      <alignment horizontal="center" vertical="center" wrapText="1"/>
    </xf>
    <xf numFmtId="0" fontId="4" fillId="0" borderId="3" xfId="3" applyFont="1" applyFill="1" applyBorder="1" applyAlignment="1" applyProtection="1">
      <alignment horizontal="center" vertical="center" textRotation="90" wrapText="1"/>
    </xf>
    <xf numFmtId="0" fontId="31" fillId="0" borderId="3" xfId="3" applyFont="1" applyFill="1" applyBorder="1" applyAlignment="1" applyProtection="1">
      <alignment horizontal="center" vertical="center" textRotation="90" wrapText="1"/>
    </xf>
    <xf numFmtId="1" fontId="4" fillId="0" borderId="3" xfId="3" applyNumberFormat="1" applyFont="1" applyFill="1" applyBorder="1" applyAlignment="1">
      <alignment horizontal="center" vertical="center" wrapText="1"/>
    </xf>
    <xf numFmtId="0" fontId="2" fillId="0" borderId="0" xfId="3" applyFill="1" applyAlignment="1">
      <alignment horizontal="center" vertical="center" wrapText="1"/>
    </xf>
    <xf numFmtId="0" fontId="6" fillId="0" borderId="0" xfId="3" applyFont="1" applyFill="1" applyAlignment="1">
      <alignment horizontal="center" vertical="center" wrapText="1"/>
    </xf>
    <xf numFmtId="0" fontId="2" fillId="0" borderId="0" xfId="3" applyFill="1" applyAlignment="1">
      <alignment horizontal="left" vertical="center" wrapText="1"/>
    </xf>
    <xf numFmtId="0" fontId="37" fillId="0" borderId="0" xfId="3" applyFont="1" applyFill="1" applyBorder="1" applyAlignment="1">
      <alignment horizontal="left"/>
    </xf>
    <xf numFmtId="0" fontId="37" fillId="0" borderId="0" xfId="3" applyFont="1" applyFill="1" applyBorder="1" applyAlignment="1"/>
    <xf numFmtId="0" fontId="2" fillId="0" borderId="0" xfId="3" applyFont="1" applyFill="1" applyAlignment="1">
      <alignment horizontal="center" vertical="center" wrapText="1"/>
    </xf>
    <xf numFmtId="0" fontId="3" fillId="0" borderId="3" xfId="3" applyFont="1" applyFill="1" applyBorder="1" applyAlignment="1">
      <alignment vertical="center"/>
    </xf>
    <xf numFmtId="0" fontId="4" fillId="0" borderId="0" xfId="3" applyFont="1" applyFill="1"/>
    <xf numFmtId="0" fontId="4" fillId="0" borderId="0" xfId="3" applyFont="1" applyBorder="1" applyAlignment="1">
      <alignment horizontal="left" vertical="top"/>
    </xf>
    <xf numFmtId="0" fontId="3" fillId="7" borderId="0" xfId="3" applyFont="1" applyFill="1" applyBorder="1" applyAlignment="1">
      <alignment horizontal="left" vertical="center"/>
    </xf>
    <xf numFmtId="0" fontId="3" fillId="0" borderId="0" xfId="3" applyFont="1" applyFill="1" applyBorder="1" applyAlignment="1">
      <alignment horizontal="left" vertical="center"/>
    </xf>
    <xf numFmtId="0" fontId="4" fillId="7" borderId="3" xfId="3" applyFont="1" applyFill="1" applyBorder="1" applyAlignment="1" applyProtection="1">
      <alignment vertical="center" wrapText="1"/>
      <protection locked="0"/>
    </xf>
    <xf numFmtId="0" fontId="37" fillId="0" borderId="0" xfId="3" applyFont="1" applyBorder="1" applyAlignment="1">
      <alignment horizontal="left"/>
    </xf>
    <xf numFmtId="0" fontId="4" fillId="0" borderId="3" xfId="3" quotePrefix="1" applyFont="1" applyFill="1" applyBorder="1" applyAlignment="1" applyProtection="1">
      <alignment horizontal="center" vertical="center" wrapText="1"/>
      <protection locked="0"/>
    </xf>
    <xf numFmtId="0" fontId="4" fillId="0" borderId="1" xfId="3" applyFont="1" applyFill="1" applyBorder="1" applyAlignment="1" applyProtection="1">
      <alignment vertical="center"/>
      <protection locked="0"/>
    </xf>
    <xf numFmtId="0" fontId="4" fillId="0" borderId="0" xfId="3" applyFont="1" applyFill="1" applyBorder="1" applyAlignment="1" applyProtection="1">
      <alignment vertical="center"/>
      <protection locked="0"/>
    </xf>
    <xf numFmtId="0" fontId="4" fillId="0" borderId="0" xfId="3" applyFont="1" applyFill="1" applyAlignment="1">
      <alignment wrapText="1"/>
    </xf>
    <xf numFmtId="0" fontId="31" fillId="15" borderId="3" xfId="3" applyFont="1" applyFill="1" applyBorder="1" applyAlignment="1" applyProtection="1">
      <alignment horizontal="center" vertical="center" wrapText="1"/>
    </xf>
    <xf numFmtId="0" fontId="31" fillId="0" borderId="3" xfId="18" applyFont="1" applyFill="1" applyBorder="1" applyAlignment="1">
      <alignment horizontal="center" vertical="center" wrapText="1"/>
    </xf>
    <xf numFmtId="0" fontId="39" fillId="0" borderId="1" xfId="18" applyNumberFormat="1" applyFont="1" applyFill="1" applyBorder="1" applyAlignment="1">
      <alignment horizontal="left" vertical="center" wrapText="1"/>
    </xf>
    <xf numFmtId="0" fontId="4" fillId="0" borderId="9" xfId="3" applyFont="1" applyFill="1" applyBorder="1" applyAlignment="1" applyProtection="1">
      <alignment vertical="center" wrapText="1"/>
      <protection locked="0"/>
    </xf>
    <xf numFmtId="0" fontId="39" fillId="0" borderId="9" xfId="18" applyNumberFormat="1" applyFont="1" applyFill="1" applyBorder="1" applyAlignment="1">
      <alignment horizontal="left" vertical="center" wrapText="1"/>
    </xf>
    <xf numFmtId="0" fontId="31" fillId="7" borderId="3" xfId="18" applyFont="1" applyFill="1" applyBorder="1" applyAlignment="1">
      <alignment horizontal="center" vertical="center" wrapText="1"/>
    </xf>
    <xf numFmtId="0" fontId="39" fillId="7" borderId="3" xfId="18" applyNumberFormat="1" applyFont="1" applyFill="1" applyBorder="1" applyAlignment="1">
      <alignment horizontal="left" vertical="center" wrapText="1"/>
    </xf>
    <xf numFmtId="0" fontId="39" fillId="0" borderId="3" xfId="18" applyNumberFormat="1" applyFont="1" applyFill="1" applyBorder="1" applyAlignment="1">
      <alignment horizontal="left" vertical="center" wrapText="1"/>
    </xf>
    <xf numFmtId="0" fontId="4" fillId="7" borderId="1" xfId="3" applyFont="1" applyFill="1" applyBorder="1" applyAlignment="1" applyProtection="1">
      <alignment horizontal="center" vertical="center" wrapText="1"/>
      <protection locked="0"/>
    </xf>
    <xf numFmtId="2" fontId="4" fillId="7" borderId="1" xfId="3" applyNumberFormat="1" applyFont="1" applyFill="1" applyBorder="1" applyAlignment="1" applyProtection="1">
      <alignment horizontal="center" vertical="center" textRotation="90" wrapText="1"/>
      <protection locked="0"/>
    </xf>
    <xf numFmtId="0" fontId="4" fillId="7" borderId="1" xfId="3" applyFont="1" applyFill="1" applyBorder="1" applyAlignment="1" applyProtection="1">
      <alignment horizontal="center" vertical="center" textRotation="90" wrapText="1"/>
    </xf>
    <xf numFmtId="0" fontId="31" fillId="14" borderId="1" xfId="3" applyFont="1" applyFill="1" applyBorder="1" applyAlignment="1" applyProtection="1">
      <alignment horizontal="center" vertical="center" textRotation="90" wrapText="1"/>
    </xf>
    <xf numFmtId="0" fontId="4" fillId="14" borderId="1" xfId="3" applyFont="1" applyFill="1" applyBorder="1" applyAlignment="1" applyProtection="1">
      <alignment horizontal="center" vertical="center" textRotation="90" wrapText="1"/>
    </xf>
    <xf numFmtId="2" fontId="4" fillId="0" borderId="1" xfId="3" applyNumberFormat="1" applyFont="1" applyFill="1" applyBorder="1" applyAlignment="1" applyProtection="1">
      <alignment horizontal="center" vertical="center" textRotation="90" wrapText="1"/>
      <protection locked="0"/>
    </xf>
    <xf numFmtId="0" fontId="4" fillId="0" borderId="3" xfId="3" applyFont="1" applyFill="1" applyBorder="1" applyAlignment="1">
      <alignment horizontal="left" vertical="center" wrapText="1"/>
    </xf>
    <xf numFmtId="0" fontId="9" fillId="7" borderId="3" xfId="9" applyFont="1" applyFill="1" applyBorder="1" applyAlignment="1" applyProtection="1">
      <alignment horizontal="justify" vertical="center" wrapText="1"/>
      <protection locked="0"/>
    </xf>
    <xf numFmtId="0" fontId="9" fillId="7" borderId="2" xfId="9" applyFont="1" applyFill="1" applyBorder="1" applyAlignment="1" applyProtection="1">
      <alignment horizontal="justify" vertical="center" wrapText="1"/>
      <protection locked="0"/>
    </xf>
    <xf numFmtId="0" fontId="2" fillId="0" borderId="3" xfId="3" applyFont="1" applyFill="1" applyBorder="1" applyAlignment="1">
      <alignment vertical="center"/>
    </xf>
    <xf numFmtId="0" fontId="4" fillId="7" borderId="3" xfId="14" applyFont="1" applyFill="1" applyBorder="1" applyAlignment="1">
      <alignment horizontal="center" vertical="center" textRotation="90" wrapText="1"/>
    </xf>
    <xf numFmtId="0" fontId="4" fillId="7" borderId="3" xfId="14" applyFont="1" applyFill="1" applyBorder="1" applyAlignment="1">
      <alignment horizontal="center" vertical="center" wrapText="1"/>
    </xf>
    <xf numFmtId="0" fontId="7" fillId="7" borderId="3" xfId="9" applyFont="1" applyFill="1" applyBorder="1" applyAlignment="1" applyProtection="1">
      <alignment horizontal="center" vertical="center" wrapText="1"/>
      <protection locked="0"/>
    </xf>
    <xf numFmtId="0" fontId="7" fillId="0" borderId="3" xfId="9" applyFont="1" applyFill="1" applyBorder="1" applyAlignment="1" applyProtection="1">
      <alignment horizontal="justify" vertical="center" wrapText="1"/>
      <protection locked="0"/>
    </xf>
    <xf numFmtId="0" fontId="7" fillId="7" borderId="3" xfId="9" applyFont="1" applyFill="1" applyBorder="1" applyAlignment="1" applyProtection="1">
      <alignment horizontal="justify" vertical="center" wrapText="1"/>
      <protection locked="0"/>
    </xf>
    <xf numFmtId="0" fontId="3" fillId="7" borderId="10" xfId="20" applyFont="1" applyFill="1" applyBorder="1" applyAlignment="1">
      <alignment vertical="center"/>
    </xf>
    <xf numFmtId="0" fontId="4" fillId="7" borderId="0" xfId="20" applyFont="1" applyFill="1" applyAlignment="1">
      <alignment horizontal="left"/>
    </xf>
    <xf numFmtId="0" fontId="65" fillId="7" borderId="0" xfId="20" applyFill="1" applyAlignment="1">
      <alignment horizontal="center" vertical="center"/>
    </xf>
    <xf numFmtId="0" fontId="65" fillId="0" borderId="0" xfId="20" applyFill="1" applyBorder="1" applyAlignment="1">
      <alignment horizontal="center" vertical="center"/>
    </xf>
    <xf numFmtId="0" fontId="6" fillId="0" borderId="0" xfId="20" applyFont="1" applyFill="1" applyBorder="1" applyAlignment="1">
      <alignment vertical="center"/>
    </xf>
    <xf numFmtId="0" fontId="65" fillId="0" borderId="0" xfId="20" applyFill="1" applyBorder="1" applyAlignment="1">
      <alignment horizontal="left"/>
    </xf>
    <xf numFmtId="0" fontId="65" fillId="0" borderId="0" xfId="20" applyAlignment="1">
      <alignment horizontal="left"/>
    </xf>
    <xf numFmtId="0" fontId="65" fillId="7" borderId="0" xfId="20" applyFill="1" applyBorder="1" applyAlignment="1"/>
    <xf numFmtId="0" fontId="65" fillId="0" borderId="0" xfId="20" applyFill="1" applyBorder="1" applyAlignment="1"/>
    <xf numFmtId="0" fontId="3" fillId="7" borderId="1" xfId="20" applyFont="1" applyFill="1" applyBorder="1" applyAlignment="1">
      <alignment horizontal="center" vertical="center" wrapText="1"/>
    </xf>
    <xf numFmtId="0" fontId="3" fillId="7" borderId="0" xfId="20" applyFont="1" applyFill="1" applyBorder="1" applyAlignment="1">
      <alignment vertical="center"/>
    </xf>
    <xf numFmtId="15" fontId="2" fillId="0" borderId="0" xfId="20" applyNumberFormat="1" applyFont="1" applyFill="1" applyBorder="1" applyAlignment="1">
      <alignment vertical="center"/>
    </xf>
    <xf numFmtId="0" fontId="65" fillId="0" borderId="0" xfId="20" applyFill="1" applyBorder="1" applyAlignment="1">
      <alignment vertical="center"/>
    </xf>
    <xf numFmtId="0" fontId="4" fillId="7" borderId="2" xfId="20" applyFont="1" applyFill="1" applyBorder="1" applyAlignment="1">
      <alignment horizontal="center" vertical="center" wrapText="1"/>
    </xf>
    <xf numFmtId="0" fontId="7" fillId="7" borderId="0" xfId="20" applyFont="1" applyFill="1" applyBorder="1" applyAlignment="1">
      <alignment vertical="center"/>
    </xf>
    <xf numFmtId="0" fontId="6" fillId="7" borderId="0" xfId="20" applyFont="1" applyFill="1" applyBorder="1" applyAlignment="1">
      <alignment vertical="center"/>
    </xf>
    <xf numFmtId="0" fontId="4" fillId="7" borderId="0" xfId="20" applyFont="1" applyFill="1" applyBorder="1" applyAlignment="1">
      <alignment horizontal="center" vertical="center" wrapText="1"/>
    </xf>
    <xf numFmtId="0" fontId="3" fillId="7" borderId="0" xfId="20" applyFont="1" applyFill="1" applyBorder="1" applyAlignment="1">
      <alignment horizontal="center" vertical="center" wrapText="1"/>
    </xf>
    <xf numFmtId="0" fontId="3" fillId="7" borderId="0" xfId="20" applyFont="1" applyFill="1" applyBorder="1" applyAlignment="1">
      <alignment horizontal="left" vertical="center" wrapText="1"/>
    </xf>
    <xf numFmtId="0" fontId="4" fillId="0" borderId="0" xfId="20" applyFont="1"/>
    <xf numFmtId="0" fontId="3" fillId="20" borderId="5" xfId="20" applyFont="1" applyFill="1" applyBorder="1" applyAlignment="1">
      <alignment horizontal="center" vertical="center" wrapText="1"/>
    </xf>
    <xf numFmtId="0" fontId="3" fillId="20" borderId="3" xfId="20" applyFont="1" applyFill="1" applyBorder="1" applyAlignment="1">
      <alignment vertical="center" wrapText="1"/>
    </xf>
    <xf numFmtId="49" fontId="3" fillId="20" borderId="5" xfId="20" applyNumberFormat="1" applyFont="1" applyFill="1" applyBorder="1" applyAlignment="1">
      <alignment horizontal="center" vertical="center" wrapText="1"/>
    </xf>
    <xf numFmtId="49" fontId="3" fillId="20" borderId="3" xfId="20" applyNumberFormat="1" applyFont="1" applyFill="1" applyBorder="1" applyAlignment="1">
      <alignment horizontal="center" vertical="center" wrapText="1"/>
    </xf>
    <xf numFmtId="0" fontId="8" fillId="0" borderId="3" xfId="20" applyFont="1" applyFill="1" applyBorder="1" applyAlignment="1">
      <alignment horizontal="center" vertical="center" wrapText="1"/>
    </xf>
    <xf numFmtId="0" fontId="3" fillId="0" borderId="3" xfId="20" applyFont="1" applyFill="1" applyBorder="1" applyAlignment="1">
      <alignment horizontal="center" vertical="center" wrapText="1"/>
    </xf>
    <xf numFmtId="0" fontId="3" fillId="15" borderId="3" xfId="20" applyFont="1" applyFill="1" applyBorder="1" applyAlignment="1">
      <alignment horizontal="center" vertical="center" wrapText="1"/>
    </xf>
    <xf numFmtId="0" fontId="3" fillId="20" borderId="3" xfId="20" applyFont="1" applyFill="1" applyBorder="1" applyAlignment="1">
      <alignment horizontal="center" vertical="center" wrapText="1"/>
    </xf>
    <xf numFmtId="0" fontId="32" fillId="15" borderId="3" xfId="20" applyFont="1" applyFill="1" applyBorder="1" applyAlignment="1" applyProtection="1">
      <alignment horizontal="center" vertical="center" wrapText="1"/>
      <protection locked="0"/>
    </xf>
    <xf numFmtId="0" fontId="32" fillId="15" borderId="3" xfId="20" applyFont="1" applyFill="1" applyBorder="1" applyAlignment="1" applyProtection="1">
      <alignment horizontal="center" vertical="center" textRotation="90" wrapText="1"/>
      <protection locked="0"/>
    </xf>
    <xf numFmtId="0" fontId="65" fillId="0" borderId="0" xfId="20"/>
    <xf numFmtId="0" fontId="4" fillId="0" borderId="3" xfId="20" applyFont="1" applyFill="1" applyBorder="1" applyAlignment="1" applyProtection="1">
      <alignment horizontal="center" vertical="center" textRotation="90" wrapText="1"/>
      <protection locked="0"/>
    </xf>
    <xf numFmtId="0" fontId="4" fillId="0" borderId="3" xfId="20" applyFont="1" applyFill="1" applyBorder="1" applyAlignment="1" applyProtection="1">
      <alignment horizontal="center" vertical="center" wrapText="1"/>
      <protection locked="0"/>
    </xf>
    <xf numFmtId="2" fontId="4" fillId="0" borderId="3" xfId="20" applyNumberFormat="1" applyFont="1" applyFill="1" applyBorder="1" applyAlignment="1" applyProtection="1">
      <alignment horizontal="center" vertical="center" textRotation="90" wrapText="1"/>
      <protection locked="0"/>
    </xf>
    <xf numFmtId="2" fontId="4" fillId="0" borderId="1" xfId="20" applyNumberFormat="1" applyFont="1" applyFill="1" applyBorder="1" applyAlignment="1">
      <alignment horizontal="center" vertical="center" wrapText="1"/>
    </xf>
    <xf numFmtId="0" fontId="4" fillId="0" borderId="3" xfId="20" applyFont="1" applyFill="1" applyBorder="1" applyAlignment="1" applyProtection="1">
      <alignment horizontal="center" vertical="center" wrapText="1"/>
    </xf>
    <xf numFmtId="0" fontId="4" fillId="14" borderId="3" xfId="20" applyFont="1" applyFill="1" applyBorder="1" applyAlignment="1" applyProtection="1">
      <alignment horizontal="center" vertical="center" textRotation="90" wrapText="1"/>
    </xf>
    <xf numFmtId="0" fontId="4" fillId="0" borderId="3" xfId="20" applyFont="1" applyFill="1" applyBorder="1" applyAlignment="1" applyProtection="1">
      <alignment vertical="center" wrapText="1"/>
      <protection locked="0"/>
    </xf>
    <xf numFmtId="0" fontId="31" fillId="0" borderId="1" xfId="20" applyFont="1" applyFill="1" applyBorder="1" applyAlignment="1" applyProtection="1">
      <alignment horizontal="center" vertical="center" wrapText="1"/>
    </xf>
    <xf numFmtId="0" fontId="31" fillId="14" borderId="3" xfId="20" applyFont="1" applyFill="1" applyBorder="1" applyAlignment="1" applyProtection="1">
      <alignment horizontal="center" vertical="center" textRotation="90" wrapText="1"/>
    </xf>
    <xf numFmtId="0" fontId="31" fillId="14" borderId="1" xfId="20" applyFont="1" applyFill="1" applyBorder="1" applyAlignment="1" applyProtection="1">
      <alignment horizontal="center" vertical="center" wrapText="1"/>
    </xf>
    <xf numFmtId="1" fontId="4" fillId="14" borderId="3" xfId="20" applyNumberFormat="1" applyFont="1" applyFill="1" applyBorder="1" applyAlignment="1">
      <alignment horizontal="center" vertical="center" wrapText="1"/>
    </xf>
    <xf numFmtId="0" fontId="63" fillId="0" borderId="10" xfId="20" applyFont="1" applyFill="1" applyBorder="1" applyAlignment="1" applyProtection="1">
      <alignment horizontal="center" vertical="center" wrapText="1"/>
      <protection locked="0"/>
    </xf>
    <xf numFmtId="0" fontId="65" fillId="0" borderId="0" xfId="20" applyFill="1"/>
    <xf numFmtId="0" fontId="4" fillId="0" borderId="1" xfId="20" applyFont="1" applyFill="1" applyBorder="1" applyAlignment="1" applyProtection="1">
      <alignment horizontal="center" vertical="center" wrapText="1"/>
      <protection locked="0"/>
    </xf>
    <xf numFmtId="0" fontId="4" fillId="0" borderId="1" xfId="20" applyFont="1" applyFill="1" applyBorder="1" applyAlignment="1" applyProtection="1">
      <alignment horizontal="center" vertical="center" textRotation="90" wrapText="1"/>
      <protection locked="0"/>
    </xf>
    <xf numFmtId="0" fontId="4" fillId="0" borderId="1" xfId="20" applyFont="1" applyFill="1" applyBorder="1" applyAlignment="1" applyProtection="1">
      <alignment vertical="center" wrapText="1"/>
      <protection locked="0"/>
    </xf>
    <xf numFmtId="0" fontId="63" fillId="0" borderId="10" xfId="20" applyFont="1" applyFill="1" applyBorder="1" applyAlignment="1">
      <alignment horizontal="center" vertical="center" wrapText="1"/>
    </xf>
    <xf numFmtId="0" fontId="4" fillId="7" borderId="3" xfId="20" applyFont="1" applyFill="1" applyBorder="1" applyAlignment="1" applyProtection="1">
      <alignment horizontal="center" vertical="center" wrapText="1"/>
      <protection locked="0"/>
    </xf>
    <xf numFmtId="2" fontId="4" fillId="20" borderId="3" xfId="20" applyNumberFormat="1" applyFont="1" applyFill="1" applyBorder="1" applyAlignment="1">
      <alignment horizontal="center" vertical="center" textRotation="90" wrapText="1"/>
    </xf>
    <xf numFmtId="2" fontId="4" fillId="20" borderId="3" xfId="20" applyNumberFormat="1" applyFont="1" applyFill="1" applyBorder="1" applyAlignment="1">
      <alignment horizontal="center" vertical="center" wrapText="1"/>
    </xf>
    <xf numFmtId="0" fontId="4" fillId="7" borderId="3" xfId="20" applyFont="1" applyFill="1" applyBorder="1" applyAlignment="1">
      <alignment horizontal="center" vertical="center" wrapText="1"/>
    </xf>
    <xf numFmtId="0" fontId="4" fillId="7" borderId="3" xfId="20" applyFont="1" applyFill="1" applyBorder="1" applyAlignment="1">
      <alignment horizontal="center" vertical="center" textRotation="90" wrapText="1"/>
    </xf>
    <xf numFmtId="0" fontId="4" fillId="15" borderId="3" xfId="20" applyFont="1" applyFill="1" applyBorder="1" applyAlignment="1">
      <alignment horizontal="center" vertical="center" textRotation="90" wrapText="1"/>
    </xf>
    <xf numFmtId="0" fontId="4" fillId="14" borderId="3" xfId="20" applyFont="1" applyFill="1" applyBorder="1" applyAlignment="1">
      <alignment horizontal="center" vertical="center" textRotation="90" wrapText="1"/>
    </xf>
    <xf numFmtId="0" fontId="4" fillId="15" borderId="3" xfId="20" applyFont="1" applyFill="1" applyBorder="1" applyAlignment="1">
      <alignment horizontal="center" vertical="center" wrapText="1"/>
    </xf>
    <xf numFmtId="2" fontId="4" fillId="20" borderId="1" xfId="20" applyNumberFormat="1" applyFont="1" applyFill="1" applyBorder="1" applyAlignment="1">
      <alignment horizontal="center" vertical="center" wrapText="1"/>
    </xf>
    <xf numFmtId="0" fontId="4" fillId="15" borderId="3" xfId="20" applyFont="1" applyFill="1" applyBorder="1" applyAlignment="1" applyProtection="1">
      <alignment horizontal="center" vertical="center" wrapText="1"/>
    </xf>
    <xf numFmtId="0" fontId="31" fillId="15" borderId="1" xfId="20" applyFont="1" applyFill="1" applyBorder="1" applyAlignment="1" applyProtection="1">
      <alignment horizontal="center" vertical="center" wrapText="1"/>
    </xf>
    <xf numFmtId="1" fontId="4" fillId="15" borderId="3" xfId="20" applyNumberFormat="1" applyFont="1" applyFill="1" applyBorder="1" applyAlignment="1">
      <alignment horizontal="center" vertical="center" wrapText="1"/>
    </xf>
    <xf numFmtId="0" fontId="65" fillId="7" borderId="0" xfId="20" applyFill="1" applyAlignment="1">
      <alignment horizontal="center" vertical="center" wrapText="1"/>
    </xf>
    <xf numFmtId="0" fontId="6" fillId="7" borderId="0" xfId="20" applyFont="1" applyFill="1" applyAlignment="1">
      <alignment horizontal="center" vertical="center" wrapText="1"/>
    </xf>
    <xf numFmtId="0" fontId="65" fillId="7" borderId="0" xfId="20" applyFill="1" applyAlignment="1">
      <alignment horizontal="left" vertical="center" wrapText="1"/>
    </xf>
    <xf numFmtId="0" fontId="65" fillId="0" borderId="0" xfId="20" applyAlignment="1">
      <alignment horizontal="center" vertical="center" wrapText="1"/>
    </xf>
    <xf numFmtId="0" fontId="37" fillId="0" borderId="0" xfId="20" applyFont="1" applyBorder="1" applyAlignment="1"/>
    <xf numFmtId="0" fontId="2" fillId="7" borderId="0" xfId="20" applyFont="1" applyFill="1" applyAlignment="1">
      <alignment horizontal="center" vertical="center" wrapText="1"/>
    </xf>
    <xf numFmtId="0" fontId="65" fillId="0" borderId="0" xfId="20" applyAlignment="1">
      <alignment horizontal="left" vertical="center" wrapText="1"/>
    </xf>
    <xf numFmtId="0" fontId="3" fillId="0" borderId="0" xfId="20" applyFont="1" applyFill="1" applyBorder="1" applyAlignment="1">
      <alignment vertical="center"/>
    </xf>
    <xf numFmtId="0" fontId="3" fillId="8" borderId="3" xfId="20" applyFont="1" applyFill="1" applyBorder="1" applyAlignment="1">
      <alignment vertical="center"/>
    </xf>
    <xf numFmtId="0" fontId="4" fillId="0" borderId="0" xfId="20" applyFont="1" applyFill="1" applyBorder="1" applyAlignment="1">
      <alignment vertical="center"/>
    </xf>
    <xf numFmtId="0" fontId="4" fillId="0" borderId="3" xfId="20" applyFont="1" applyFill="1" applyBorder="1" applyAlignment="1" applyProtection="1">
      <alignment vertical="center"/>
      <protection locked="0"/>
    </xf>
    <xf numFmtId="0" fontId="4" fillId="0" borderId="0" xfId="20" applyFont="1" applyBorder="1" applyAlignment="1">
      <alignment vertical="top"/>
    </xf>
    <xf numFmtId="0" fontId="4" fillId="0" borderId="13" xfId="20" applyFont="1" applyFill="1" applyBorder="1" applyAlignment="1">
      <alignment vertical="center"/>
    </xf>
    <xf numFmtId="0" fontId="4" fillId="7" borderId="0" xfId="20" applyFont="1" applyFill="1" applyBorder="1" applyAlignment="1"/>
    <xf numFmtId="0" fontId="3" fillId="7" borderId="0" xfId="20" applyFont="1" applyFill="1" applyBorder="1" applyAlignment="1">
      <alignment horizontal="center" vertical="center"/>
    </xf>
    <xf numFmtId="0" fontId="3" fillId="0" borderId="0" xfId="20" applyFont="1" applyFill="1" applyBorder="1" applyAlignment="1">
      <alignment horizontal="center" vertical="center"/>
    </xf>
    <xf numFmtId="0" fontId="65" fillId="0" borderId="0" xfId="20" applyBorder="1" applyAlignment="1">
      <alignment horizontal="center" vertical="center" wrapText="1"/>
    </xf>
    <xf numFmtId="0" fontId="6" fillId="0" borderId="0" xfId="20" applyFont="1" applyBorder="1" applyAlignment="1">
      <alignment horizontal="center" vertical="center" wrapText="1"/>
    </xf>
    <xf numFmtId="0" fontId="65" fillId="0" borderId="0" xfId="20" applyBorder="1" applyAlignment="1">
      <alignment horizontal="left" vertical="center" wrapText="1"/>
    </xf>
    <xf numFmtId="0" fontId="2" fillId="0" borderId="0" xfId="20" applyFont="1" applyBorder="1" applyAlignment="1">
      <alignment horizontal="center" vertical="center" wrapText="1"/>
    </xf>
    <xf numFmtId="0" fontId="6" fillId="0" borderId="0" xfId="20" applyFont="1" applyAlignment="1">
      <alignment horizontal="center" vertical="center" wrapText="1"/>
    </xf>
    <xf numFmtId="0" fontId="2" fillId="0" borderId="0" xfId="20" applyFont="1" applyAlignment="1">
      <alignment horizontal="center" vertical="center" wrapText="1"/>
    </xf>
    <xf numFmtId="0" fontId="2" fillId="7" borderId="0" xfId="20" applyFont="1" applyFill="1" applyAlignment="1">
      <alignment horizontal="center" vertical="center"/>
    </xf>
    <xf numFmtId="0" fontId="2" fillId="0" borderId="0" xfId="20" applyFont="1" applyFill="1" applyBorder="1" applyAlignment="1">
      <alignment horizontal="center" vertical="center"/>
    </xf>
    <xf numFmtId="0" fontId="2" fillId="0" borderId="0" xfId="20" applyFont="1" applyFill="1" applyBorder="1" applyAlignment="1">
      <alignment horizontal="left"/>
    </xf>
    <xf numFmtId="0" fontId="2" fillId="0" borderId="0" xfId="20" applyFont="1" applyAlignment="1">
      <alignment horizontal="left"/>
    </xf>
    <xf numFmtId="0" fontId="2" fillId="7" borderId="0" xfId="20" applyFont="1" applyFill="1" applyBorder="1" applyAlignment="1"/>
    <xf numFmtId="0" fontId="2" fillId="0" borderId="0" xfId="20" applyFont="1" applyFill="1" applyBorder="1" applyAlignment="1"/>
    <xf numFmtId="0" fontId="2" fillId="0" borderId="0" xfId="20" applyFont="1" applyFill="1" applyBorder="1" applyAlignment="1">
      <alignment vertical="center"/>
    </xf>
    <xf numFmtId="0" fontId="3" fillId="15" borderId="3" xfId="20" applyFont="1" applyFill="1" applyBorder="1" applyAlignment="1" applyProtection="1">
      <alignment horizontal="center" vertical="center" wrapText="1"/>
      <protection locked="0"/>
    </xf>
    <xf numFmtId="0" fontId="3" fillId="15" borderId="3" xfId="20" applyFont="1" applyFill="1" applyBorder="1" applyAlignment="1" applyProtection="1">
      <alignment horizontal="center" vertical="center" textRotation="90" wrapText="1"/>
      <protection locked="0"/>
    </xf>
    <xf numFmtId="0" fontId="2" fillId="0" borderId="0" xfId="20" applyFont="1"/>
    <xf numFmtId="0" fontId="7" fillId="7" borderId="3" xfId="20" applyFont="1" applyFill="1" applyBorder="1" applyAlignment="1" applyProtection="1">
      <alignment horizontal="center" vertical="center" wrapText="1"/>
      <protection locked="0"/>
    </xf>
    <xf numFmtId="0" fontId="7" fillId="0" borderId="3" xfId="20" applyFont="1" applyFill="1" applyBorder="1" applyAlignment="1" applyProtection="1">
      <alignment horizontal="center" vertical="center" wrapText="1"/>
      <protection locked="0"/>
    </xf>
    <xf numFmtId="2" fontId="7" fillId="20" borderId="1" xfId="20" applyNumberFormat="1" applyFont="1" applyFill="1" applyBorder="1" applyAlignment="1">
      <alignment horizontal="center" vertical="center" wrapText="1"/>
    </xf>
    <xf numFmtId="0" fontId="7" fillId="15" borderId="3" xfId="20" applyFont="1" applyFill="1" applyBorder="1" applyAlignment="1" applyProtection="1">
      <alignment horizontal="center" vertical="center" wrapText="1"/>
    </xf>
    <xf numFmtId="0" fontId="4" fillId="15" borderId="1" xfId="20" applyFont="1" applyFill="1" applyBorder="1" applyAlignment="1" applyProtection="1">
      <alignment horizontal="center" vertical="center" wrapText="1"/>
    </xf>
    <xf numFmtId="0" fontId="2" fillId="0" borderId="0" xfId="20" applyFont="1" applyFill="1"/>
    <xf numFmtId="0" fontId="2" fillId="7" borderId="0" xfId="20" applyFont="1" applyFill="1" applyAlignment="1">
      <alignment horizontal="left" vertical="center" wrapText="1"/>
    </xf>
    <xf numFmtId="0" fontId="2" fillId="0" borderId="0" xfId="20" applyFont="1" applyAlignment="1">
      <alignment horizontal="left" vertical="center" wrapText="1"/>
    </xf>
    <xf numFmtId="0" fontId="2" fillId="0" borderId="0" xfId="20" applyFont="1" applyBorder="1" applyAlignment="1">
      <alignment horizontal="left" vertical="center" wrapText="1"/>
    </xf>
    <xf numFmtId="0" fontId="31"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32" fillId="11" borderId="3" xfId="0" applyFont="1" applyFill="1" applyBorder="1" applyAlignment="1" applyProtection="1">
      <alignment horizontal="center" vertical="center" wrapText="1"/>
    </xf>
    <xf numFmtId="0" fontId="42" fillId="7" borderId="3" xfId="0" applyFont="1" applyFill="1" applyBorder="1" applyAlignment="1" applyProtection="1">
      <alignment horizontal="center" vertical="center" wrapText="1"/>
      <protection locked="0"/>
    </xf>
    <xf numFmtId="0" fontId="31" fillId="7" borderId="3"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4" fillId="7" borderId="3" xfId="0" applyFont="1" applyFill="1" applyBorder="1" applyAlignment="1" applyProtection="1">
      <alignment horizontal="center" vertical="center" wrapText="1"/>
      <protection locked="0"/>
    </xf>
    <xf numFmtId="0" fontId="9" fillId="7" borderId="3" xfId="0" applyFont="1" applyFill="1" applyBorder="1" applyAlignment="1" applyProtection="1">
      <alignment horizontal="center" vertical="center" wrapText="1"/>
      <protection locked="0"/>
    </xf>
    <xf numFmtId="0" fontId="4" fillId="7" borderId="3" xfId="0" applyFont="1" applyFill="1" applyBorder="1" applyAlignment="1" applyProtection="1">
      <alignment horizontal="center" vertical="center" textRotation="90" wrapText="1"/>
      <protection locked="0"/>
    </xf>
    <xf numFmtId="0" fontId="4" fillId="7" borderId="3" xfId="0" applyFont="1" applyFill="1" applyBorder="1" applyAlignment="1" applyProtection="1">
      <alignment horizontal="left" vertical="center" wrapText="1"/>
      <protection locked="0"/>
    </xf>
    <xf numFmtId="0" fontId="50" fillId="21" borderId="0" xfId="0" applyFont="1" applyFill="1" applyBorder="1" applyAlignment="1">
      <alignment horizontal="right" vertical="center"/>
    </xf>
    <xf numFmtId="14" fontId="50" fillId="21" borderId="0" xfId="0" applyNumberFormat="1" applyFont="1" applyFill="1" applyBorder="1" applyAlignment="1">
      <alignment horizontal="left" vertical="center"/>
    </xf>
    <xf numFmtId="0" fontId="49" fillId="21" borderId="0" xfId="0" applyFont="1" applyFill="1" applyBorder="1" applyAlignment="1">
      <alignment horizontal="right" vertical="center"/>
    </xf>
    <xf numFmtId="0" fontId="32" fillId="18" borderId="3" xfId="0" applyFont="1" applyFill="1" applyBorder="1" applyAlignment="1" applyProtection="1">
      <alignment horizontal="center" vertical="center" textRotation="90" wrapText="1"/>
    </xf>
    <xf numFmtId="0" fontId="4" fillId="7" borderId="3" xfId="0" applyFont="1" applyFill="1" applyBorder="1" applyAlignment="1" applyProtection="1">
      <alignment horizontal="justify" vertical="center" wrapText="1"/>
      <protection locked="0"/>
    </xf>
    <xf numFmtId="0" fontId="31" fillId="0" borderId="0" xfId="0" applyFont="1" applyBorder="1"/>
    <xf numFmtId="0" fontId="31" fillId="0" borderId="0" xfId="0" applyFont="1" applyAlignment="1">
      <alignment horizontal="center"/>
    </xf>
    <xf numFmtId="0" fontId="31" fillId="0" borderId="0" xfId="0" applyFont="1"/>
    <xf numFmtId="0" fontId="31" fillId="0" borderId="0" xfId="0" applyFont="1" applyAlignment="1">
      <alignment horizontal="center" vertical="center"/>
    </xf>
    <xf numFmtId="0" fontId="31" fillId="0" borderId="0" xfId="0" applyFont="1" applyFill="1" applyAlignment="1">
      <alignment horizontal="center"/>
    </xf>
    <xf numFmtId="0" fontId="31" fillId="0" borderId="0" xfId="0" applyFont="1" applyFill="1"/>
    <xf numFmtId="0" fontId="31" fillId="0" borderId="0" xfId="0" applyFont="1" applyFill="1" applyAlignment="1">
      <alignment horizontal="center" vertical="center"/>
    </xf>
    <xf numFmtId="0" fontId="4" fillId="0" borderId="3" xfId="0" applyFont="1" applyFill="1" applyBorder="1" applyAlignment="1">
      <alignment vertical="center" wrapText="1"/>
    </xf>
    <xf numFmtId="0" fontId="7" fillId="0" borderId="0" xfId="0" applyFont="1" applyFill="1" applyBorder="1" applyAlignment="1">
      <alignment vertical="center" wrapText="1"/>
    </xf>
    <xf numFmtId="0" fontId="4" fillId="0" borderId="0" xfId="0" applyFont="1" applyBorder="1"/>
    <xf numFmtId="0" fontId="31" fillId="7" borderId="0" xfId="0" applyFont="1" applyFill="1" applyAlignment="1">
      <alignment vertical="center" wrapText="1"/>
    </xf>
    <xf numFmtId="0" fontId="3" fillId="8" borderId="3" xfId="0" applyFont="1" applyFill="1" applyBorder="1" applyAlignment="1">
      <alignment vertical="center"/>
    </xf>
    <xf numFmtId="0" fontId="3" fillId="0" borderId="0" xfId="0" applyFont="1" applyFill="1" applyBorder="1" applyAlignment="1">
      <alignment vertical="center"/>
    </xf>
    <xf numFmtId="0" fontId="31" fillId="7" borderId="0" xfId="0" applyFont="1" applyFill="1" applyAlignment="1">
      <alignment horizontal="center" vertical="center" wrapText="1"/>
    </xf>
    <xf numFmtId="0" fontId="31" fillId="7" borderId="0" xfId="0" applyFont="1" applyFill="1" applyAlignment="1">
      <alignment horizontal="center"/>
    </xf>
    <xf numFmtId="0" fontId="31" fillId="7" borderId="11" xfId="0" applyFont="1" applyFill="1" applyBorder="1" applyAlignment="1">
      <alignment horizontal="center" vertical="center" wrapText="1"/>
    </xf>
    <xf numFmtId="0" fontId="32" fillId="11" borderId="3" xfId="0" applyFont="1" applyFill="1" applyBorder="1" applyAlignment="1">
      <alignment horizontal="center" vertical="center" textRotation="90" wrapText="1"/>
    </xf>
    <xf numFmtId="0" fontId="32" fillId="12" borderId="3" xfId="0" applyFont="1" applyFill="1" applyBorder="1" applyAlignment="1">
      <alignment horizontal="center" vertical="center" textRotation="90" wrapText="1"/>
    </xf>
    <xf numFmtId="0" fontId="32" fillId="14" borderId="3" xfId="0" applyFont="1" applyFill="1" applyBorder="1" applyAlignment="1">
      <alignment horizontal="center" vertical="center" textRotation="90" wrapText="1"/>
    </xf>
    <xf numFmtId="0" fontId="31" fillId="7" borderId="3" xfId="0" applyFont="1" applyFill="1" applyBorder="1" applyAlignment="1">
      <alignment horizontal="center" vertical="center" textRotation="90" wrapText="1"/>
    </xf>
    <xf numFmtId="0" fontId="31" fillId="12" borderId="3" xfId="0" applyFont="1" applyFill="1" applyBorder="1" applyAlignment="1">
      <alignment horizontal="center" vertical="center" textRotation="90" wrapText="1"/>
    </xf>
    <xf numFmtId="0" fontId="31" fillId="7" borderId="11" xfId="0" applyFont="1" applyFill="1" applyBorder="1" applyAlignment="1"/>
    <xf numFmtId="0" fontId="32" fillId="7" borderId="0" xfId="0" applyFont="1" applyFill="1" applyBorder="1" applyAlignment="1">
      <alignment horizontal="center" vertical="center" wrapText="1"/>
    </xf>
    <xf numFmtId="0" fontId="32" fillId="7" borderId="4" xfId="0" applyFont="1" applyFill="1" applyBorder="1" applyAlignment="1">
      <alignment horizontal="center" vertical="center" wrapText="1"/>
    </xf>
    <xf numFmtId="0" fontId="32" fillId="7" borderId="8" xfId="0" applyFont="1" applyFill="1" applyBorder="1" applyAlignment="1">
      <alignment horizontal="center" vertical="center" wrapText="1"/>
    </xf>
    <xf numFmtId="0" fontId="31" fillId="7" borderId="0" xfId="0" applyFont="1" applyFill="1"/>
    <xf numFmtId="0" fontId="31" fillId="7" borderId="0" xfId="0" applyFont="1" applyFill="1" applyBorder="1" applyAlignment="1">
      <alignment vertical="center" wrapText="1"/>
    </xf>
    <xf numFmtId="0" fontId="32" fillId="8" borderId="8" xfId="0" applyFont="1" applyFill="1" applyBorder="1" applyAlignment="1">
      <alignment vertical="center" wrapText="1"/>
    </xf>
    <xf numFmtId="0" fontId="31" fillId="7" borderId="10" xfId="0" applyFont="1" applyFill="1" applyBorder="1" applyAlignment="1"/>
    <xf numFmtId="0" fontId="4" fillId="7" borderId="4" xfId="0" applyFont="1" applyFill="1" applyBorder="1" applyAlignment="1">
      <alignment vertical="center" wrapText="1"/>
    </xf>
    <xf numFmtId="0" fontId="3" fillId="7" borderId="13" xfId="0" applyFont="1" applyFill="1" applyBorder="1" applyAlignment="1">
      <alignment vertical="center" wrapText="1"/>
    </xf>
    <xf numFmtId="0" fontId="3" fillId="7" borderId="13" xfId="0" applyFont="1" applyFill="1" applyBorder="1" applyAlignment="1" applyProtection="1">
      <alignment vertical="center" wrapText="1"/>
      <protection locked="0"/>
    </xf>
    <xf numFmtId="0" fontId="4" fillId="7" borderId="4" xfId="0" applyFont="1" applyFill="1" applyBorder="1" applyAlignment="1" applyProtection="1">
      <alignment vertical="center" wrapText="1"/>
      <protection locked="0"/>
    </xf>
    <xf numFmtId="0" fontId="32" fillId="8" borderId="8" xfId="0" applyFont="1" applyFill="1" applyBorder="1" applyAlignment="1" applyProtection="1">
      <alignment vertical="center" wrapText="1"/>
      <protection locked="0"/>
    </xf>
    <xf numFmtId="0" fontId="32" fillId="12" borderId="3" xfId="0" applyFont="1" applyFill="1" applyBorder="1" applyAlignment="1" applyProtection="1">
      <alignment horizontal="center" vertical="center" textRotation="90" wrapText="1"/>
      <protection locked="0"/>
    </xf>
    <xf numFmtId="0" fontId="32" fillId="14" borderId="3" xfId="0" applyFont="1" applyFill="1" applyBorder="1" applyAlignment="1" applyProtection="1">
      <alignment horizontal="center" vertical="center" textRotation="90" wrapText="1"/>
      <protection locked="0"/>
    </xf>
    <xf numFmtId="0" fontId="31" fillId="12" borderId="3" xfId="0" applyFont="1" applyFill="1" applyBorder="1" applyAlignment="1" applyProtection="1">
      <alignment horizontal="center" vertical="center" textRotation="90" wrapText="1"/>
      <protection locked="0"/>
    </xf>
    <xf numFmtId="0" fontId="31" fillId="14" borderId="3" xfId="0" applyFont="1" applyFill="1" applyBorder="1" applyAlignment="1" applyProtection="1">
      <alignment horizontal="center" vertical="center" textRotation="90" wrapText="1"/>
      <protection locked="0"/>
    </xf>
    <xf numFmtId="0" fontId="32" fillId="11" borderId="3" xfId="0" applyFont="1" applyFill="1" applyBorder="1" applyAlignment="1" applyProtection="1">
      <alignment horizontal="center" vertical="center" textRotation="90" wrapText="1"/>
      <protection locked="0"/>
    </xf>
    <xf numFmtId="0" fontId="31" fillId="14" borderId="1" xfId="0" applyFont="1" applyFill="1" applyBorder="1" applyAlignment="1" applyProtection="1">
      <alignment horizontal="center" vertical="center" wrapText="1"/>
    </xf>
    <xf numFmtId="0" fontId="31" fillId="14" borderId="1" xfId="0" applyFont="1" applyFill="1" applyBorder="1" applyAlignment="1" applyProtection="1">
      <alignment horizontal="center" vertical="center" wrapText="1"/>
      <protection locked="0"/>
    </xf>
    <xf numFmtId="0" fontId="31" fillId="14" borderId="3" xfId="0" applyFont="1" applyFill="1" applyBorder="1" applyAlignment="1" applyProtection="1">
      <alignment horizontal="center" vertical="center" wrapText="1"/>
      <protection locked="0"/>
    </xf>
    <xf numFmtId="0" fontId="3" fillId="8" borderId="3" xfId="0" applyFont="1" applyFill="1" applyBorder="1" applyAlignment="1" applyProtection="1">
      <alignment vertical="center"/>
      <protection locked="0"/>
    </xf>
    <xf numFmtId="0" fontId="31" fillId="0" borderId="11" xfId="0" applyFont="1" applyFill="1" applyBorder="1" applyAlignment="1" applyProtection="1">
      <protection locked="0"/>
    </xf>
    <xf numFmtId="0" fontId="31" fillId="0" borderId="0" xfId="0" applyFont="1" applyFill="1" applyBorder="1" applyAlignment="1" applyProtection="1">
      <alignment horizontal="center" vertical="center" wrapText="1"/>
      <protection locked="0"/>
    </xf>
    <xf numFmtId="0" fontId="42" fillId="0" borderId="3" xfId="0" applyFont="1" applyFill="1" applyBorder="1" applyAlignment="1" applyProtection="1">
      <alignment horizontal="center" vertical="center" textRotation="90" wrapText="1"/>
      <protection locked="0"/>
    </xf>
    <xf numFmtId="0" fontId="4" fillId="0" borderId="3"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textRotation="90" wrapText="1"/>
    </xf>
    <xf numFmtId="0" fontId="9" fillId="0" borderId="3" xfId="0" applyFont="1" applyFill="1" applyBorder="1" applyAlignment="1" applyProtection="1">
      <alignment horizontal="center" vertical="center" wrapText="1"/>
      <protection locked="0"/>
    </xf>
    <xf numFmtId="0" fontId="39"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textRotation="90" wrapText="1"/>
      <protection locked="0"/>
    </xf>
    <xf numFmtId="0" fontId="31" fillId="0" borderId="0" xfId="0" applyFont="1" applyFill="1" applyBorder="1" applyAlignment="1" applyProtection="1">
      <alignment vertical="center" wrapText="1"/>
      <protection locked="0"/>
    </xf>
    <xf numFmtId="0" fontId="32" fillId="11" borderId="0" xfId="0" applyFont="1" applyFill="1" applyBorder="1" applyAlignment="1">
      <alignment horizontal="center" vertical="center" textRotation="90" wrapText="1"/>
    </xf>
    <xf numFmtId="0" fontId="31" fillId="0" borderId="3" xfId="0" applyFont="1" applyBorder="1" applyAlignment="1">
      <alignment horizontal="center" vertical="center" textRotation="90" wrapText="1"/>
    </xf>
    <xf numFmtId="0" fontId="31" fillId="14" borderId="3" xfId="0" applyFont="1" applyFill="1" applyBorder="1" applyAlignment="1">
      <alignment horizontal="center" vertical="center" textRotation="90" wrapText="1"/>
    </xf>
    <xf numFmtId="0" fontId="31" fillId="0" borderId="0" xfId="0" applyFont="1" applyBorder="1" applyAlignment="1">
      <alignment horizontal="center" vertical="center" textRotation="90" wrapText="1"/>
    </xf>
    <xf numFmtId="0" fontId="4" fillId="0" borderId="0" xfId="0" applyFont="1" applyBorder="1" applyAlignment="1">
      <alignment horizontal="center" vertical="center" textRotation="90" wrapText="1"/>
    </xf>
    <xf numFmtId="0" fontId="4" fillId="0" borderId="0" xfId="0" applyFont="1" applyBorder="1" applyAlignment="1">
      <alignment horizontal="center" vertical="center" wrapText="1"/>
    </xf>
    <xf numFmtId="0" fontId="31" fillId="7" borderId="0" xfId="0" applyFont="1" applyFill="1" applyAlignment="1">
      <alignment horizontal="left" vertical="center" wrapText="1"/>
    </xf>
    <xf numFmtId="0" fontId="31" fillId="7" borderId="0" xfId="0" applyFont="1" applyFill="1" applyAlignment="1">
      <alignment horizontal="left" vertical="center"/>
    </xf>
    <xf numFmtId="0" fontId="32" fillId="7" borderId="0" xfId="0" applyFont="1" applyFill="1" applyBorder="1" applyAlignment="1">
      <alignment vertical="center"/>
    </xf>
    <xf numFmtId="0" fontId="32" fillId="7" borderId="11" xfId="0" applyFont="1" applyFill="1" applyBorder="1" applyAlignment="1">
      <alignment vertical="center"/>
    </xf>
    <xf numFmtId="0" fontId="29" fillId="3" borderId="3" xfId="1" applyFill="1" applyBorder="1" applyAlignment="1">
      <alignment horizontal="left" vertical="center"/>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32" fillId="11" borderId="3" xfId="0" applyFont="1" applyFill="1" applyBorder="1" applyAlignment="1" applyProtection="1">
      <alignment horizontal="center" vertical="center" wrapText="1"/>
    </xf>
    <xf numFmtId="0" fontId="31" fillId="0" borderId="7"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7" borderId="3" xfId="0" applyFont="1" applyFill="1" applyBorder="1" applyAlignment="1" applyProtection="1">
      <alignment horizontal="left" vertical="top" wrapText="1"/>
      <protection locked="0"/>
    </xf>
    <xf numFmtId="0" fontId="31" fillId="0" borderId="3" xfId="0" applyFont="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2" fillId="7" borderId="3" xfId="0" applyFont="1" applyFill="1" applyBorder="1" applyAlignment="1" applyProtection="1">
      <alignment horizontal="center" vertical="center" wrapText="1"/>
      <protection locked="0"/>
    </xf>
    <xf numFmtId="0" fontId="31" fillId="7" borderId="0" xfId="0" applyFont="1" applyFill="1" applyBorder="1" applyAlignment="1" applyProtection="1">
      <alignment horizontal="center" vertical="center" wrapText="1"/>
      <protection locked="0"/>
    </xf>
    <xf numFmtId="0" fontId="31" fillId="0" borderId="3" xfId="0" applyFont="1" applyBorder="1" applyAlignment="1" applyProtection="1">
      <alignment horizontal="center" vertical="center" textRotation="90" wrapText="1"/>
      <protection locked="0"/>
    </xf>
    <xf numFmtId="0" fontId="31" fillId="0" borderId="1" xfId="0" applyFont="1" applyBorder="1" applyAlignment="1" applyProtection="1">
      <alignment horizontal="center" vertical="center" textRotation="90" wrapText="1"/>
      <protection locked="0"/>
    </xf>
    <xf numFmtId="0" fontId="31" fillId="0" borderId="2" xfId="0" applyFont="1" applyBorder="1" applyAlignment="1" applyProtection="1">
      <alignment horizontal="center" vertical="center" textRotation="90" wrapText="1"/>
      <protection locked="0"/>
    </xf>
    <xf numFmtId="0" fontId="4" fillId="0" borderId="1" xfId="0" applyFont="1" applyBorder="1" applyAlignment="1" applyProtection="1">
      <alignment horizontal="center" vertical="center" textRotation="90" wrapText="1"/>
      <protection locked="0"/>
    </xf>
    <xf numFmtId="0" fontId="31" fillId="14" borderId="3" xfId="0" applyFont="1" applyFill="1" applyBorder="1" applyAlignment="1" applyProtection="1">
      <alignment horizontal="center" vertical="center" textRotation="90" wrapText="1"/>
    </xf>
    <xf numFmtId="0" fontId="31"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32" fillId="11" borderId="3" xfId="0" applyFont="1" applyFill="1" applyBorder="1" applyAlignment="1" applyProtection="1">
      <alignment horizontal="center" vertical="center" wrapText="1"/>
      <protection locked="0"/>
    </xf>
    <xf numFmtId="0" fontId="32" fillId="12" borderId="3" xfId="0"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1" fillId="7" borderId="0" xfId="0" applyFont="1" applyFill="1" applyBorder="1" applyAlignment="1">
      <alignment horizontal="center" vertical="center" wrapText="1"/>
    </xf>
    <xf numFmtId="0" fontId="32" fillId="11" borderId="0" xfId="0" applyFont="1" applyFill="1" applyBorder="1" applyAlignment="1">
      <alignment horizontal="center" vertical="center" wrapText="1"/>
    </xf>
    <xf numFmtId="0" fontId="31" fillId="0" borderId="3" xfId="0" applyFont="1" applyBorder="1" applyAlignment="1">
      <alignment horizontal="center" vertical="center" wrapText="1"/>
    </xf>
    <xf numFmtId="0" fontId="32" fillId="12" borderId="3" xfId="0" applyFont="1" applyFill="1" applyBorder="1" applyAlignment="1">
      <alignment horizontal="center" vertical="center" wrapText="1"/>
    </xf>
    <xf numFmtId="0" fontId="32" fillId="11" borderId="3" xfId="0" applyFont="1" applyFill="1" applyBorder="1" applyAlignment="1">
      <alignment horizontal="center" vertical="center" wrapText="1"/>
    </xf>
    <xf numFmtId="0" fontId="32" fillId="11" borderId="7" xfId="0" applyFont="1" applyFill="1" applyBorder="1" applyAlignment="1">
      <alignment horizontal="center" vertical="center" wrapText="1"/>
    </xf>
    <xf numFmtId="0" fontId="31" fillId="0" borderId="3" xfId="0" applyFont="1" applyBorder="1" applyAlignment="1" applyProtection="1">
      <alignment horizontal="justify" vertical="center" wrapText="1"/>
      <protection locked="0"/>
    </xf>
    <xf numFmtId="0" fontId="4" fillId="0" borderId="3" xfId="0" applyFont="1" applyBorder="1" applyAlignment="1" applyProtection="1">
      <alignment horizontal="justify" vertical="center" wrapText="1"/>
      <protection locked="0"/>
    </xf>
    <xf numFmtId="0" fontId="32" fillId="18" borderId="3" xfId="0" applyFont="1" applyFill="1" applyBorder="1" applyAlignment="1" applyProtection="1">
      <alignment horizontal="center" vertical="center" wrapText="1"/>
    </xf>
    <xf numFmtId="0" fontId="7" fillId="0" borderId="3" xfId="0" applyFont="1" applyBorder="1" applyAlignment="1" applyProtection="1">
      <alignment vertical="center" wrapText="1"/>
      <protection locked="0"/>
    </xf>
    <xf numFmtId="0" fontId="34" fillId="0" borderId="3" xfId="0" applyFont="1" applyFill="1" applyBorder="1" applyAlignment="1" applyProtection="1">
      <alignment horizontal="left" vertical="center" wrapText="1"/>
      <protection locked="0"/>
    </xf>
    <xf numFmtId="0" fontId="34" fillId="0" borderId="3" xfId="0" applyFont="1" applyBorder="1" applyAlignment="1" applyProtection="1">
      <alignment horizontal="left" vertical="center" wrapText="1"/>
      <protection locked="0"/>
    </xf>
    <xf numFmtId="0" fontId="33" fillId="11" borderId="3" xfId="0" applyFont="1" applyFill="1" applyBorder="1" applyAlignment="1" applyProtection="1">
      <alignment horizontal="center" vertical="center" wrapText="1"/>
    </xf>
    <xf numFmtId="0" fontId="42" fillId="0" borderId="3"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54" fillId="7" borderId="3" xfId="0" applyFont="1" applyFill="1" applyBorder="1" applyAlignment="1">
      <alignment horizontal="center" vertical="center" wrapText="1"/>
    </xf>
    <xf numFmtId="0" fontId="4" fillId="7" borderId="3" xfId="0" applyFont="1" applyFill="1" applyBorder="1" applyAlignment="1" applyProtection="1">
      <alignment horizontal="center" vertical="center"/>
      <protection locked="0"/>
    </xf>
    <xf numFmtId="0" fontId="4" fillId="7" borderId="3" xfId="0" applyFont="1" applyFill="1" applyBorder="1" applyAlignment="1" applyProtection="1">
      <alignment horizontal="center" vertical="center" wrapText="1"/>
      <protection locked="0"/>
    </xf>
    <xf numFmtId="0" fontId="4" fillId="7" borderId="3" xfId="0" applyFont="1" applyFill="1" applyBorder="1" applyAlignment="1" applyProtection="1">
      <alignment horizontal="center" vertical="center" textRotation="90" wrapText="1"/>
    </xf>
    <xf numFmtId="0" fontId="4" fillId="7" borderId="3" xfId="0" applyFont="1" applyFill="1" applyBorder="1" applyAlignment="1" applyProtection="1">
      <alignment horizontal="center" vertical="center" textRotation="90" wrapText="1"/>
      <protection locked="0"/>
    </xf>
    <xf numFmtId="0" fontId="9" fillId="7" borderId="3"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textRotation="90" wrapText="1"/>
      <protection locked="0"/>
    </xf>
    <xf numFmtId="0" fontId="4" fillId="7" borderId="2" xfId="0" applyFont="1" applyFill="1" applyBorder="1" applyAlignment="1" applyProtection="1">
      <alignment horizontal="center" vertical="center" textRotation="90" wrapText="1"/>
    </xf>
    <xf numFmtId="0" fontId="4" fillId="7" borderId="1" xfId="0" applyFont="1" applyFill="1" applyBorder="1" applyAlignment="1" applyProtection="1">
      <alignment horizontal="center" vertical="center" wrapText="1"/>
      <protection locked="0"/>
    </xf>
    <xf numFmtId="0" fontId="4" fillId="7" borderId="9"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0" borderId="14" xfId="0" applyFont="1" applyBorder="1" applyAlignment="1" applyProtection="1">
      <alignment horizontal="justify" vertical="center" wrapText="1"/>
      <protection locked="0"/>
    </xf>
    <xf numFmtId="0" fontId="4" fillId="0" borderId="3" xfId="0" applyFont="1" applyBorder="1" applyAlignment="1" applyProtection="1">
      <alignment horizontal="left" vertical="center" wrapText="1"/>
      <protection locked="0"/>
    </xf>
    <xf numFmtId="0" fontId="42" fillId="7" borderId="2" xfId="0"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31" fillId="0" borderId="3" xfId="0" applyFont="1" applyBorder="1" applyAlignment="1" applyProtection="1">
      <alignment vertical="center" wrapText="1"/>
      <protection locked="0"/>
    </xf>
    <xf numFmtId="0" fontId="31" fillId="7" borderId="3"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3" fillId="11" borderId="3" xfId="0" applyFont="1" applyFill="1" applyBorder="1" applyAlignment="1" applyProtection="1">
      <alignment horizontal="center" vertical="center" wrapText="1"/>
    </xf>
    <xf numFmtId="0" fontId="4" fillId="0" borderId="3" xfId="0" applyFont="1" applyBorder="1" applyAlignment="1">
      <alignment horizontal="left" vertical="center" wrapText="1"/>
    </xf>
    <xf numFmtId="0" fontId="4" fillId="0" borderId="3" xfId="0" applyFont="1" applyBorder="1" applyAlignment="1" applyProtection="1">
      <alignment horizontal="center" vertical="center" wrapText="1"/>
      <protection locked="0"/>
    </xf>
    <xf numFmtId="0" fontId="32" fillId="11" borderId="3" xfId="0" applyFont="1" applyFill="1" applyBorder="1" applyAlignment="1" applyProtection="1">
      <alignment horizontal="center" vertical="center" wrapText="1"/>
    </xf>
    <xf numFmtId="0" fontId="31" fillId="0" borderId="3" xfId="0" applyFont="1" applyBorder="1" applyAlignment="1" applyProtection="1">
      <alignment horizontal="center" vertical="center" textRotation="90" wrapText="1"/>
      <protection locked="0"/>
    </xf>
    <xf numFmtId="0" fontId="31" fillId="14" borderId="3" xfId="0" applyFont="1" applyFill="1" applyBorder="1" applyAlignment="1" applyProtection="1">
      <alignment horizontal="center" vertical="center" textRotation="90" wrapText="1"/>
    </xf>
    <xf numFmtId="0" fontId="31" fillId="7" borderId="0" xfId="0" applyFont="1" applyFill="1" applyBorder="1" applyAlignment="1" applyProtection="1">
      <alignment horizontal="center" vertical="center" wrapText="1"/>
      <protection locked="0"/>
    </xf>
    <xf numFmtId="0" fontId="4" fillId="0" borderId="3" xfId="0" applyFont="1" applyBorder="1" applyAlignment="1" applyProtection="1">
      <alignment horizontal="left" vertical="center" wrapText="1"/>
      <protection locked="0"/>
    </xf>
    <xf numFmtId="0" fontId="31" fillId="0" borderId="3" xfId="0" applyFont="1" applyBorder="1" applyAlignment="1" applyProtection="1">
      <alignment horizontal="left" vertical="center" wrapText="1"/>
      <protection locked="0"/>
    </xf>
    <xf numFmtId="0" fontId="31" fillId="0" borderId="3" xfId="0" applyFont="1" applyFill="1" applyBorder="1" applyAlignment="1" applyProtection="1">
      <alignment horizontal="left" vertical="center" wrapText="1"/>
      <protection locked="0"/>
    </xf>
    <xf numFmtId="0" fontId="4" fillId="0" borderId="3" xfId="0" applyFont="1" applyBorder="1" applyAlignment="1" applyProtection="1">
      <alignment vertical="center" wrapText="1"/>
      <protection locked="0"/>
    </xf>
    <xf numFmtId="0" fontId="34" fillId="0" borderId="3" xfId="0" applyFont="1" applyFill="1" applyBorder="1" applyAlignment="1" applyProtection="1">
      <alignment horizontal="center" vertical="center" textRotation="90" wrapText="1"/>
      <protection locked="0"/>
    </xf>
    <xf numFmtId="0" fontId="39" fillId="0" borderId="3" xfId="0" applyFont="1" applyFill="1" applyBorder="1" applyAlignment="1" applyProtection="1">
      <alignment horizontal="left" vertical="center" wrapText="1"/>
      <protection locked="0"/>
    </xf>
    <xf numFmtId="0" fontId="31" fillId="0" borderId="0" xfId="0" applyFont="1" applyFill="1" applyBorder="1" applyAlignment="1" applyProtection="1">
      <alignment wrapText="1"/>
      <protection locked="0"/>
    </xf>
    <xf numFmtId="0" fontId="31" fillId="7" borderId="11" xfId="0" applyFont="1" applyFill="1" applyBorder="1" applyAlignment="1" applyProtection="1">
      <alignment wrapText="1"/>
      <protection locked="0"/>
    </xf>
    <xf numFmtId="0" fontId="31" fillId="0" borderId="0" xfId="0" applyFont="1" applyBorder="1" applyAlignment="1" applyProtection="1">
      <alignment wrapText="1"/>
      <protection locked="0"/>
    </xf>
    <xf numFmtId="0" fontId="31" fillId="7" borderId="11" xfId="0" applyFont="1" applyFill="1" applyBorder="1" applyAlignment="1" applyProtection="1">
      <alignment vertical="center"/>
      <protection locked="0"/>
    </xf>
    <xf numFmtId="0" fontId="31" fillId="0" borderId="0" xfId="0" applyFont="1" applyBorder="1" applyAlignment="1" applyProtection="1">
      <alignment vertical="center"/>
      <protection locked="0"/>
    </xf>
    <xf numFmtId="0" fontId="54" fillId="0" borderId="1"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32" fillId="7" borderId="13" xfId="0" applyFont="1" applyFill="1" applyBorder="1" applyAlignment="1" applyProtection="1">
      <alignment vertical="center"/>
      <protection locked="0"/>
    </xf>
    <xf numFmtId="0" fontId="3" fillId="8" borderId="8" xfId="0" applyFont="1" applyFill="1" applyBorder="1" applyAlignment="1" applyProtection="1">
      <alignment vertical="center"/>
    </xf>
    <xf numFmtId="0" fontId="4" fillId="0" borderId="8" xfId="0" applyFont="1" applyFill="1" applyBorder="1" applyAlignment="1" applyProtection="1">
      <alignment vertical="center" wrapText="1"/>
      <protection locked="0"/>
    </xf>
    <xf numFmtId="0" fontId="4" fillId="7" borderId="10" xfId="0" applyFont="1" applyFill="1" applyBorder="1" applyAlignment="1" applyProtection="1">
      <alignment horizontal="center" vertical="center" wrapText="1"/>
      <protection locked="0"/>
    </xf>
    <xf numFmtId="0" fontId="4" fillId="7" borderId="11" xfId="0" applyFont="1" applyFill="1" applyBorder="1" applyAlignment="1" applyProtection="1">
      <alignment horizontal="center" vertical="center" wrapText="1"/>
      <protection locked="0"/>
    </xf>
    <xf numFmtId="0" fontId="4" fillId="7" borderId="9" xfId="0" applyFont="1" applyFill="1" applyBorder="1" applyAlignment="1" applyProtection="1">
      <alignment horizontal="center" vertical="center"/>
      <protection locked="0"/>
    </xf>
    <xf numFmtId="0" fontId="31" fillId="22" borderId="3" xfId="0" applyFont="1" applyFill="1" applyBorder="1" applyAlignment="1" applyProtection="1">
      <alignment horizontal="center" vertical="center" wrapText="1"/>
      <protection locked="0"/>
    </xf>
    <xf numFmtId="0" fontId="4" fillId="7" borderId="3" xfId="0" applyFont="1" applyFill="1" applyBorder="1" applyAlignment="1" applyProtection="1">
      <alignment vertical="center" textRotation="90" wrapText="1"/>
      <protection locked="0"/>
    </xf>
    <xf numFmtId="0" fontId="31" fillId="7" borderId="0" xfId="0" applyFont="1" applyFill="1" applyBorder="1" applyAlignment="1" applyProtection="1">
      <alignment horizontal="center"/>
      <protection locked="0"/>
    </xf>
    <xf numFmtId="0" fontId="31" fillId="7" borderId="0" xfId="0" applyFont="1" applyFill="1" applyBorder="1" applyProtection="1">
      <protection locked="0"/>
    </xf>
    <xf numFmtId="0" fontId="31" fillId="0" borderId="3" xfId="0" applyFont="1" applyBorder="1" applyAlignment="1">
      <alignment vertical="center" wrapText="1"/>
    </xf>
    <xf numFmtId="0" fontId="31" fillId="0" borderId="0" xfId="0" applyFont="1" applyFill="1" applyAlignment="1">
      <alignment vertical="center" wrapText="1"/>
    </xf>
    <xf numFmtId="0" fontId="31" fillId="0" borderId="0" xfId="0" applyFont="1" applyFill="1" applyBorder="1" applyAlignment="1">
      <alignment horizontal="center"/>
    </xf>
    <xf numFmtId="0" fontId="31" fillId="0" borderId="0" xfId="0" applyFont="1" applyFill="1" applyBorder="1"/>
    <xf numFmtId="0" fontId="29" fillId="3" borderId="3" xfId="1" applyFill="1" applyBorder="1" applyAlignment="1">
      <alignment horizontal="left" vertical="center"/>
    </xf>
    <xf numFmtId="0" fontId="23" fillId="3" borderId="4" xfId="0" applyFont="1" applyFill="1" applyBorder="1" applyAlignment="1">
      <alignment horizontal="left" vertical="center" wrapText="1"/>
    </xf>
    <xf numFmtId="0" fontId="23" fillId="3" borderId="13"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24" fillId="3" borderId="4" xfId="0" applyFont="1" applyFill="1" applyBorder="1" applyAlignment="1">
      <alignment horizontal="left" vertical="center" wrapText="1"/>
    </xf>
    <xf numFmtId="0" fontId="19" fillId="3"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9" fillId="3" borderId="7" xfId="1" applyFill="1" applyBorder="1" applyAlignment="1">
      <alignment horizontal="left" vertical="center"/>
    </xf>
    <xf numFmtId="0" fontId="29" fillId="3" borderId="5" xfId="1" applyFill="1" applyBorder="1" applyAlignment="1">
      <alignment horizontal="left" vertical="center"/>
    </xf>
    <xf numFmtId="0" fontId="29" fillId="3" borderId="0" xfId="1" applyFill="1" applyBorder="1" applyAlignment="1">
      <alignment horizontal="left" vertical="center"/>
    </xf>
    <xf numFmtId="0" fontId="29" fillId="3" borderId="14" xfId="1" applyFill="1" applyBorder="1" applyAlignment="1">
      <alignment horizontal="left" vertical="center"/>
    </xf>
    <xf numFmtId="0" fontId="29" fillId="3" borderId="15" xfId="1" applyFill="1" applyBorder="1" applyAlignment="1">
      <alignment horizontal="left" vertical="center"/>
    </xf>
    <xf numFmtId="0" fontId="29" fillId="3" borderId="12" xfId="1" applyFill="1" applyBorder="1" applyAlignment="1">
      <alignment horizontal="left" vertical="center"/>
    </xf>
    <xf numFmtId="0" fontId="29" fillId="3" borderId="6" xfId="1" applyFill="1" applyBorder="1" applyAlignment="1">
      <alignment horizontal="left" vertical="center"/>
    </xf>
    <xf numFmtId="0" fontId="22" fillId="3" borderId="17" xfId="0" applyFont="1" applyFill="1" applyBorder="1" applyAlignment="1">
      <alignment horizontal="center" vertical="center"/>
    </xf>
    <xf numFmtId="0" fontId="26" fillId="6" borderId="7" xfId="0" applyFont="1" applyFill="1" applyBorder="1" applyAlignment="1">
      <alignment horizontal="center" vertical="center"/>
    </xf>
    <xf numFmtId="0" fontId="26" fillId="6" borderId="8" xfId="0" applyFont="1" applyFill="1" applyBorder="1" applyAlignment="1">
      <alignment horizontal="center" vertical="center"/>
    </xf>
    <xf numFmtId="0" fontId="26" fillId="6" borderId="5" xfId="0" applyFont="1" applyFill="1" applyBorder="1" applyAlignment="1">
      <alignment horizontal="center" vertical="center"/>
    </xf>
    <xf numFmtId="0" fontId="24" fillId="3" borderId="0" xfId="0" applyFont="1" applyFill="1" applyBorder="1" applyAlignment="1">
      <alignment horizontal="left" vertical="center"/>
    </xf>
    <xf numFmtId="0" fontId="24" fillId="3" borderId="0" xfId="0" applyFont="1" applyFill="1" applyBorder="1" applyAlignment="1">
      <alignment horizontal="left" wrapText="1"/>
    </xf>
    <xf numFmtId="0" fontId="29" fillId="3" borderId="2" xfId="1" applyFill="1" applyBorder="1" applyAlignment="1">
      <alignment horizontal="left" vertical="center"/>
    </xf>
    <xf numFmtId="0" fontId="4" fillId="7" borderId="39" xfId="3" applyFont="1" applyFill="1" applyBorder="1" applyAlignment="1" applyProtection="1">
      <alignment horizontal="center" vertical="center" wrapText="1"/>
      <protection locked="0"/>
    </xf>
    <xf numFmtId="0" fontId="4" fillId="7" borderId="37" xfId="3" applyFont="1" applyFill="1" applyBorder="1" applyAlignment="1" applyProtection="1">
      <alignment horizontal="center" vertical="center" wrapText="1"/>
      <protection locked="0"/>
    </xf>
    <xf numFmtId="0" fontId="4" fillId="7" borderId="38" xfId="3" applyFont="1" applyFill="1" applyBorder="1" applyAlignment="1" applyProtection="1">
      <alignment horizontal="center" vertical="center" wrapText="1"/>
      <protection locked="0"/>
    </xf>
    <xf numFmtId="0" fontId="4" fillId="7" borderId="43" xfId="3" applyFont="1" applyFill="1" applyBorder="1" applyAlignment="1" applyProtection="1">
      <alignment horizontal="center" vertical="center" wrapText="1"/>
      <protection locked="0"/>
    </xf>
    <xf numFmtId="0" fontId="4" fillId="7" borderId="41" xfId="3" applyFont="1" applyFill="1" applyBorder="1" applyAlignment="1" applyProtection="1">
      <alignment horizontal="center" vertical="center" wrapText="1"/>
      <protection locked="0"/>
    </xf>
    <xf numFmtId="0" fontId="4" fillId="7" borderId="42" xfId="3" applyFont="1" applyFill="1" applyBorder="1" applyAlignment="1" applyProtection="1">
      <alignment horizontal="center" vertical="center" wrapText="1"/>
      <protection locked="0"/>
    </xf>
    <xf numFmtId="0" fontId="4" fillId="7" borderId="12" xfId="3" applyFont="1" applyFill="1" applyBorder="1" applyAlignment="1">
      <alignment horizontal="center" vertical="center" wrapText="1"/>
    </xf>
    <xf numFmtId="0" fontId="4" fillId="7" borderId="4" xfId="3" applyFont="1" applyFill="1" applyBorder="1" applyAlignment="1">
      <alignment horizontal="center" vertical="center" wrapText="1"/>
    </xf>
    <xf numFmtId="0" fontId="4" fillId="7" borderId="6" xfId="3" applyFont="1" applyFill="1" applyBorder="1" applyAlignment="1">
      <alignment horizontal="center" vertical="center" wrapText="1"/>
    </xf>
    <xf numFmtId="164" fontId="4" fillId="7" borderId="12" xfId="3" applyNumberFormat="1" applyFont="1" applyFill="1" applyBorder="1" applyAlignment="1">
      <alignment horizontal="center" vertical="center" wrapText="1"/>
    </xf>
    <xf numFmtId="164" fontId="4" fillId="7" borderId="4" xfId="3" applyNumberFormat="1" applyFont="1" applyFill="1" applyBorder="1" applyAlignment="1">
      <alignment horizontal="center" vertical="center" wrapText="1"/>
    </xf>
    <xf numFmtId="0" fontId="3" fillId="4" borderId="7" xfId="3" applyFont="1" applyFill="1" applyBorder="1" applyAlignment="1">
      <alignment horizontal="center" vertical="center"/>
    </xf>
    <xf numFmtId="0" fontId="3" fillId="4" borderId="8" xfId="3" applyFont="1" applyFill="1" applyBorder="1" applyAlignment="1">
      <alignment horizontal="center" vertical="center"/>
    </xf>
    <xf numFmtId="49" fontId="3" fillId="0" borderId="14" xfId="3" applyNumberFormat="1" applyFont="1" applyFill="1" applyBorder="1" applyAlignment="1">
      <alignment horizontal="center" vertical="center" wrapText="1"/>
    </xf>
    <xf numFmtId="49" fontId="3" fillId="0" borderId="13" xfId="3" applyNumberFormat="1" applyFont="1" applyFill="1" applyBorder="1" applyAlignment="1">
      <alignment horizontal="center" vertical="center" wrapText="1"/>
    </xf>
    <xf numFmtId="49" fontId="3" fillId="0" borderId="15" xfId="3" applyNumberFormat="1" applyFont="1" applyFill="1" applyBorder="1" applyAlignment="1">
      <alignment horizontal="center" vertical="center" wrapText="1"/>
    </xf>
    <xf numFmtId="49" fontId="3" fillId="0" borderId="12" xfId="3" applyNumberFormat="1" applyFont="1" applyFill="1" applyBorder="1" applyAlignment="1">
      <alignment horizontal="center" vertical="center" wrapText="1"/>
    </xf>
    <xf numFmtId="49" fontId="3" fillId="0" borderId="4" xfId="3" applyNumberFormat="1" applyFont="1" applyFill="1" applyBorder="1" applyAlignment="1">
      <alignment horizontal="center" vertical="center" wrapText="1"/>
    </xf>
    <xf numFmtId="49" fontId="3" fillId="0" borderId="6" xfId="3" applyNumberFormat="1" applyFont="1" applyFill="1" applyBorder="1" applyAlignment="1">
      <alignment horizontal="center" vertical="center" wrapText="1"/>
    </xf>
    <xf numFmtId="0" fontId="3" fillId="5" borderId="7" xfId="3" applyFont="1" applyFill="1" applyBorder="1" applyAlignment="1">
      <alignment horizontal="center" vertical="center" wrapText="1"/>
    </xf>
    <xf numFmtId="0" fontId="3" fillId="5" borderId="8" xfId="3" applyFont="1" applyFill="1" applyBorder="1" applyAlignment="1">
      <alignment horizontal="center" vertical="center" wrapText="1"/>
    </xf>
    <xf numFmtId="0" fontId="3" fillId="0" borderId="3" xfId="3" applyFont="1" applyFill="1" applyBorder="1" applyAlignment="1">
      <alignment horizontal="center" vertical="center" textRotation="90" wrapText="1"/>
    </xf>
    <xf numFmtId="0" fontId="3" fillId="7" borderId="14" xfId="3" applyFont="1" applyFill="1" applyBorder="1" applyAlignment="1">
      <alignment horizontal="center" vertical="center" wrapText="1"/>
    </xf>
    <xf numFmtId="0" fontId="3" fillId="7" borderId="13" xfId="3" applyFont="1" applyFill="1" applyBorder="1" applyAlignment="1">
      <alignment horizontal="center" vertical="center" wrapText="1"/>
    </xf>
    <xf numFmtId="0" fontId="3" fillId="7" borderId="15" xfId="3" applyFont="1" applyFill="1" applyBorder="1" applyAlignment="1">
      <alignment horizontal="center" vertical="center" wrapText="1"/>
    </xf>
    <xf numFmtId="0" fontId="3" fillId="7" borderId="14" xfId="3" applyFont="1" applyFill="1" applyBorder="1" applyAlignment="1">
      <alignment horizontal="center" vertical="center"/>
    </xf>
    <xf numFmtId="0" fontId="3" fillId="7" borderId="15" xfId="3" applyFont="1" applyFill="1" applyBorder="1" applyAlignment="1">
      <alignment horizontal="center" vertical="center"/>
    </xf>
    <xf numFmtId="0" fontId="3" fillId="7" borderId="10" xfId="3" applyFont="1" applyFill="1" applyBorder="1" applyAlignment="1">
      <alignment horizontal="center" vertical="center"/>
    </xf>
    <xf numFmtId="0" fontId="3" fillId="7" borderId="11" xfId="3" applyFont="1" applyFill="1" applyBorder="1" applyAlignment="1">
      <alignment horizontal="center" vertical="center"/>
    </xf>
    <xf numFmtId="0" fontId="3" fillId="7" borderId="12" xfId="3" applyFont="1" applyFill="1" applyBorder="1" applyAlignment="1">
      <alignment horizontal="center" vertical="center"/>
    </xf>
    <xf numFmtId="0" fontId="3" fillId="7" borderId="6" xfId="3" applyFont="1" applyFill="1" applyBorder="1" applyAlignment="1">
      <alignment horizontal="center" vertical="center"/>
    </xf>
    <xf numFmtId="0" fontId="3" fillId="8" borderId="32" xfId="3" applyFont="1" applyFill="1" applyBorder="1" applyAlignment="1">
      <alignment horizontal="center" vertical="center" wrapText="1"/>
    </xf>
    <xf numFmtId="0" fontId="3" fillId="8" borderId="33" xfId="3" applyFont="1" applyFill="1" applyBorder="1" applyAlignment="1">
      <alignment horizontal="center" vertical="center" wrapText="1"/>
    </xf>
    <xf numFmtId="0" fontId="3" fillId="8" borderId="34" xfId="3" applyFont="1" applyFill="1" applyBorder="1" applyAlignment="1">
      <alignment horizontal="center" vertical="center" wrapText="1"/>
    </xf>
    <xf numFmtId="0" fontId="3" fillId="8" borderId="36" xfId="3" applyFont="1" applyFill="1" applyBorder="1" applyAlignment="1">
      <alignment horizontal="center" vertical="center" wrapText="1"/>
    </xf>
    <xf numFmtId="0" fontId="3" fillId="8" borderId="37" xfId="3" applyFont="1" applyFill="1" applyBorder="1" applyAlignment="1">
      <alignment horizontal="center" vertical="center" wrapText="1"/>
    </xf>
    <xf numFmtId="0" fontId="3" fillId="8" borderId="38" xfId="3" applyFont="1" applyFill="1" applyBorder="1" applyAlignment="1">
      <alignment horizontal="center" vertical="center" wrapText="1"/>
    </xf>
    <xf numFmtId="0" fontId="3" fillId="8" borderId="25" xfId="3" applyFont="1" applyFill="1" applyBorder="1" applyAlignment="1">
      <alignment horizontal="left" vertical="center" wrapText="1" indent="1"/>
    </xf>
    <xf numFmtId="0" fontId="3" fillId="8" borderId="26" xfId="3" applyFont="1" applyFill="1" applyBorder="1" applyAlignment="1">
      <alignment horizontal="left" vertical="center" indent="1"/>
    </xf>
    <xf numFmtId="0" fontId="4" fillId="7" borderId="35" xfId="3" applyFont="1" applyFill="1" applyBorder="1" applyAlignment="1" applyProtection="1">
      <alignment horizontal="center" vertical="center" wrapText="1"/>
      <protection locked="0"/>
    </xf>
    <xf numFmtId="0" fontId="4" fillId="7" borderId="33" xfId="3" applyFont="1" applyFill="1" applyBorder="1" applyAlignment="1" applyProtection="1">
      <alignment horizontal="center" vertical="center" wrapText="1"/>
      <protection locked="0"/>
    </xf>
    <xf numFmtId="0" fontId="4" fillId="7" borderId="34" xfId="3" applyFont="1" applyFill="1" applyBorder="1" applyAlignment="1" applyProtection="1">
      <alignment horizontal="center" vertical="center" wrapText="1"/>
      <protection locked="0"/>
    </xf>
    <xf numFmtId="0" fontId="3" fillId="7" borderId="10" xfId="3" applyFont="1" applyFill="1" applyBorder="1" applyAlignment="1">
      <alignment horizontal="center" vertical="center" wrapText="1"/>
    </xf>
    <xf numFmtId="0" fontId="3" fillId="7" borderId="0" xfId="3" applyFont="1" applyFill="1" applyBorder="1" applyAlignment="1">
      <alignment horizontal="center" vertical="center" wrapText="1"/>
    </xf>
    <xf numFmtId="15" fontId="3" fillId="7" borderId="36" xfId="3" applyNumberFormat="1" applyFont="1" applyFill="1" applyBorder="1" applyAlignment="1" applyProtection="1">
      <alignment horizontal="center" vertical="center"/>
      <protection locked="0"/>
    </xf>
    <xf numFmtId="0" fontId="3" fillId="7" borderId="37" xfId="3" applyFont="1" applyFill="1" applyBorder="1" applyAlignment="1" applyProtection="1">
      <alignment horizontal="center" vertical="center"/>
      <protection locked="0"/>
    </xf>
    <xf numFmtId="0" fontId="3" fillId="7" borderId="38" xfId="3" applyFont="1" applyFill="1" applyBorder="1" applyAlignment="1" applyProtection="1">
      <alignment horizontal="center" vertical="center"/>
      <protection locked="0"/>
    </xf>
    <xf numFmtId="0" fontId="3" fillId="7" borderId="40" xfId="3" applyFont="1" applyFill="1" applyBorder="1" applyAlignment="1" applyProtection="1">
      <alignment horizontal="center" vertical="center"/>
      <protection locked="0"/>
    </xf>
    <xf numFmtId="0" fontId="3" fillId="7" borderId="41" xfId="3" applyFont="1" applyFill="1" applyBorder="1" applyAlignment="1" applyProtection="1">
      <alignment horizontal="center" vertical="center"/>
      <protection locked="0"/>
    </xf>
    <xf numFmtId="0" fontId="3" fillId="7" borderId="42" xfId="3" applyFont="1" applyFill="1" applyBorder="1" applyAlignment="1" applyProtection="1">
      <alignment horizontal="center" vertical="center"/>
      <protection locked="0"/>
    </xf>
    <xf numFmtId="0" fontId="3" fillId="8" borderId="26" xfId="3" applyFont="1" applyFill="1" applyBorder="1" applyAlignment="1">
      <alignment horizontal="left" vertical="center"/>
    </xf>
    <xf numFmtId="0" fontId="3" fillId="8" borderId="24" xfId="3" applyFont="1" applyFill="1" applyBorder="1" applyAlignment="1">
      <alignment horizontal="left" vertical="center"/>
    </xf>
    <xf numFmtId="0" fontId="3" fillId="0" borderId="3" xfId="3" applyFont="1" applyFill="1" applyBorder="1" applyAlignment="1">
      <alignment horizontal="center" vertical="center" wrapText="1"/>
    </xf>
    <xf numFmtId="0" fontId="3" fillId="0" borderId="14" xfId="3" applyFont="1" applyFill="1" applyBorder="1" applyAlignment="1">
      <alignment horizontal="center" vertical="center" wrapText="1"/>
    </xf>
    <xf numFmtId="0" fontId="3" fillId="0" borderId="13" xfId="3" applyFont="1" applyFill="1" applyBorder="1" applyAlignment="1">
      <alignment horizontal="center" vertical="center" wrapText="1"/>
    </xf>
    <xf numFmtId="0" fontId="3" fillId="0" borderId="15" xfId="3" applyFont="1" applyFill="1" applyBorder="1" applyAlignment="1">
      <alignment horizontal="center" vertical="center" wrapText="1"/>
    </xf>
    <xf numFmtId="0" fontId="3" fillId="0" borderId="12" xfId="3" applyFont="1" applyFill="1" applyBorder="1" applyAlignment="1">
      <alignment horizontal="center" vertical="center" wrapText="1"/>
    </xf>
    <xf numFmtId="0" fontId="3" fillId="0" borderId="4" xfId="3" applyFont="1" applyFill="1" applyBorder="1" applyAlignment="1">
      <alignment horizontal="center" vertical="center" wrapText="1"/>
    </xf>
    <xf numFmtId="0" fontId="3" fillId="0" borderId="6" xfId="3" applyFont="1" applyFill="1" applyBorder="1" applyAlignment="1">
      <alignment horizontal="center" vertical="center" wrapText="1"/>
    </xf>
    <xf numFmtId="0" fontId="3" fillId="0" borderId="7" xfId="3" applyFont="1" applyFill="1" applyBorder="1" applyAlignment="1">
      <alignment horizontal="center" vertical="center" wrapText="1"/>
    </xf>
    <xf numFmtId="0" fontId="3" fillId="0" borderId="8" xfId="3" applyFont="1" applyFill="1" applyBorder="1" applyAlignment="1">
      <alignment horizontal="center" vertical="center" wrapText="1"/>
    </xf>
    <xf numFmtId="0" fontId="3" fillId="0" borderId="1" xfId="3" applyFont="1" applyFill="1" applyBorder="1" applyAlignment="1">
      <alignment horizontal="center" vertical="center" wrapText="1"/>
    </xf>
    <xf numFmtId="0" fontId="3" fillId="0" borderId="2" xfId="3" applyFont="1" applyFill="1" applyBorder="1" applyAlignment="1">
      <alignment horizontal="center" vertical="center" wrapText="1"/>
    </xf>
    <xf numFmtId="0" fontId="4" fillId="0" borderId="3" xfId="3" applyFont="1" applyFill="1" applyBorder="1" applyAlignment="1" applyProtection="1">
      <alignment horizontal="center" vertical="center" wrapText="1"/>
      <protection locked="0"/>
    </xf>
    <xf numFmtId="0" fontId="4" fillId="0" borderId="7" xfId="3" applyFont="1" applyFill="1" applyBorder="1" applyAlignment="1" applyProtection="1">
      <alignment horizontal="left" vertical="center" wrapText="1"/>
      <protection locked="0"/>
    </xf>
    <xf numFmtId="0" fontId="4" fillId="0" borderId="8" xfId="3" applyFont="1" applyFill="1" applyBorder="1" applyAlignment="1" applyProtection="1">
      <alignment horizontal="left" vertical="center" wrapText="1"/>
      <protection locked="0"/>
    </xf>
    <xf numFmtId="0" fontId="4" fillId="0" borderId="5" xfId="3" applyFont="1" applyFill="1" applyBorder="1" applyAlignment="1" applyProtection="1">
      <alignment horizontal="left" vertical="center" wrapText="1"/>
      <protection locked="0"/>
    </xf>
    <xf numFmtId="0" fontId="4" fillId="0" borderId="3" xfId="3" applyFont="1" applyFill="1" applyBorder="1" applyAlignment="1" applyProtection="1">
      <alignment horizontal="justify" vertical="center" wrapText="1"/>
      <protection locked="0"/>
    </xf>
    <xf numFmtId="0" fontId="11" fillId="0" borderId="14" xfId="3" applyFont="1" applyBorder="1" applyAlignment="1">
      <alignment horizontal="left" vertical="top" wrapText="1"/>
    </xf>
    <xf numFmtId="0" fontId="11" fillId="0" borderId="13" xfId="3" applyFont="1" applyBorder="1" applyAlignment="1">
      <alignment horizontal="left" vertical="top" wrapText="1"/>
    </xf>
    <xf numFmtId="0" fontId="11" fillId="0" borderId="15" xfId="3" applyFont="1" applyBorder="1" applyAlignment="1">
      <alignment horizontal="left" vertical="top" wrapText="1"/>
    </xf>
    <xf numFmtId="0" fontId="11" fillId="0" borderId="10" xfId="3" applyFont="1" applyBorder="1" applyAlignment="1">
      <alignment horizontal="left" vertical="top" wrapText="1"/>
    </xf>
    <xf numFmtId="0" fontId="11" fillId="0" borderId="0" xfId="3" applyFont="1" applyBorder="1" applyAlignment="1">
      <alignment horizontal="left" vertical="top" wrapText="1"/>
    </xf>
    <xf numFmtId="0" fontId="11" fillId="0" borderId="11" xfId="3" applyFont="1" applyBorder="1" applyAlignment="1">
      <alignment horizontal="left" vertical="top" wrapText="1"/>
    </xf>
    <xf numFmtId="0" fontId="3" fillId="8" borderId="7" xfId="3" applyFont="1" applyFill="1" applyBorder="1" applyAlignment="1">
      <alignment horizontal="center" vertical="center"/>
    </xf>
    <xf numFmtId="0" fontId="3" fillId="8" borderId="8" xfId="3" applyFont="1" applyFill="1" applyBorder="1" applyAlignment="1">
      <alignment horizontal="center" vertical="center"/>
    </xf>
    <xf numFmtId="0" fontId="3" fillId="8" borderId="5" xfId="3" applyFont="1" applyFill="1" applyBorder="1" applyAlignment="1">
      <alignment horizontal="center" vertical="center"/>
    </xf>
    <xf numFmtId="0" fontId="3" fillId="8" borderId="3" xfId="3" applyFont="1" applyFill="1" applyBorder="1" applyAlignment="1">
      <alignment horizontal="center" vertical="center"/>
    </xf>
    <xf numFmtId="0" fontId="4" fillId="0" borderId="10" xfId="3" applyFont="1" applyBorder="1" applyAlignment="1" applyProtection="1">
      <alignment horizontal="center" vertical="top"/>
      <protection locked="0"/>
    </xf>
    <xf numFmtId="0" fontId="4" fillId="0" borderId="0" xfId="3" applyFont="1" applyBorder="1" applyAlignment="1" applyProtection="1">
      <alignment horizontal="center" vertical="top"/>
      <protection locked="0"/>
    </xf>
    <xf numFmtId="0" fontId="4" fillId="0" borderId="11" xfId="3" applyFont="1" applyBorder="1" applyAlignment="1" applyProtection="1">
      <alignment horizontal="center" vertical="top"/>
      <protection locked="0"/>
    </xf>
    <xf numFmtId="0" fontId="4" fillId="0" borderId="12" xfId="3" applyFont="1" applyBorder="1" applyAlignment="1" applyProtection="1">
      <alignment horizontal="center" vertical="top"/>
      <protection locked="0"/>
    </xf>
    <xf numFmtId="0" fontId="4" fillId="0" borderId="4" xfId="3" applyFont="1" applyBorder="1" applyAlignment="1" applyProtection="1">
      <alignment horizontal="center" vertical="top"/>
      <protection locked="0"/>
    </xf>
    <xf numFmtId="0" fontId="4" fillId="0" borderId="6" xfId="3" applyFont="1" applyBorder="1" applyAlignment="1" applyProtection="1">
      <alignment horizontal="center" vertical="top"/>
      <protection locked="0"/>
    </xf>
    <xf numFmtId="0" fontId="4" fillId="0" borderId="7" xfId="3" applyFont="1" applyFill="1" applyBorder="1" applyAlignment="1" applyProtection="1">
      <alignment horizontal="center" vertical="center"/>
      <protection locked="0"/>
    </xf>
    <xf numFmtId="0" fontId="4" fillId="0" borderId="8" xfId="3" applyFont="1" applyFill="1" applyBorder="1" applyAlignment="1" applyProtection="1">
      <alignment horizontal="center" vertical="center"/>
      <protection locked="0"/>
    </xf>
    <xf numFmtId="0" fontId="4" fillId="0" borderId="5" xfId="3" applyFont="1" applyFill="1" applyBorder="1" applyAlignment="1" applyProtection="1">
      <alignment horizontal="center" vertical="center"/>
      <protection locked="0"/>
    </xf>
    <xf numFmtId="0" fontId="4" fillId="0" borderId="3" xfId="3" applyFont="1" applyFill="1" applyBorder="1" applyAlignment="1" applyProtection="1">
      <alignment horizontal="center" vertical="center"/>
      <protection locked="0"/>
    </xf>
    <xf numFmtId="0" fontId="4" fillId="0" borderId="13" xfId="3" applyFont="1" applyFill="1" applyBorder="1" applyAlignment="1">
      <alignment horizontal="center" vertical="center"/>
    </xf>
    <xf numFmtId="0" fontId="4" fillId="0" borderId="0" xfId="3" applyFont="1" applyFill="1" applyBorder="1" applyAlignment="1">
      <alignment horizontal="center" vertical="center"/>
    </xf>
    <xf numFmtId="0" fontId="3" fillId="7" borderId="14" xfId="3" applyFont="1" applyFill="1" applyBorder="1" applyAlignment="1">
      <alignment horizontal="left" vertical="center"/>
    </xf>
    <xf numFmtId="0" fontId="3" fillId="7" borderId="15" xfId="3" applyFont="1" applyFill="1" applyBorder="1" applyAlignment="1">
      <alignment horizontal="left" vertical="center"/>
    </xf>
    <xf numFmtId="0" fontId="3" fillId="7" borderId="10" xfId="3" applyFont="1" applyFill="1" applyBorder="1" applyAlignment="1">
      <alignment horizontal="left" vertical="center"/>
    </xf>
    <xf numFmtId="0" fontId="3" fillId="7" borderId="11" xfId="3" applyFont="1" applyFill="1" applyBorder="1" applyAlignment="1">
      <alignment horizontal="left" vertical="center"/>
    </xf>
    <xf numFmtId="0" fontId="3" fillId="7" borderId="12" xfId="3" applyFont="1" applyFill="1" applyBorder="1" applyAlignment="1">
      <alignment horizontal="left" vertical="center"/>
    </xf>
    <xf numFmtId="0" fontId="3" fillId="7" borderId="6" xfId="3" applyFont="1" applyFill="1" applyBorder="1" applyAlignment="1">
      <alignment horizontal="left" vertical="center"/>
    </xf>
    <xf numFmtId="0" fontId="3" fillId="0" borderId="3" xfId="3" applyFont="1" applyFill="1" applyBorder="1" applyAlignment="1">
      <alignment horizontal="left" vertical="center" wrapText="1"/>
    </xf>
    <xf numFmtId="0" fontId="4" fillId="7" borderId="1" xfId="3" applyFont="1" applyFill="1" applyBorder="1" applyAlignment="1" applyProtection="1">
      <alignment horizontal="center" vertical="center" wrapText="1"/>
      <protection locked="0"/>
    </xf>
    <xf numFmtId="0" fontId="4" fillId="7" borderId="9" xfId="3" applyFont="1" applyFill="1" applyBorder="1" applyAlignment="1" applyProtection="1">
      <alignment horizontal="center" vertical="center" wrapText="1"/>
      <protection locked="0"/>
    </xf>
    <xf numFmtId="0" fontId="4" fillId="7" borderId="2" xfId="3" applyFont="1" applyFill="1" applyBorder="1" applyAlignment="1" applyProtection="1">
      <alignment horizontal="center" vertical="center" wrapText="1"/>
      <protection locked="0"/>
    </xf>
    <xf numFmtId="0" fontId="4" fillId="7" borderId="1" xfId="3" applyFont="1" applyFill="1" applyBorder="1" applyAlignment="1" applyProtection="1">
      <alignment horizontal="center" vertical="center" textRotation="90" wrapText="1"/>
      <protection locked="0"/>
    </xf>
    <xf numFmtId="0" fontId="4" fillId="7" borderId="9" xfId="3" applyFont="1" applyFill="1" applyBorder="1" applyAlignment="1" applyProtection="1">
      <alignment horizontal="center" vertical="center" textRotation="90" wrapText="1"/>
      <protection locked="0"/>
    </xf>
    <xf numFmtId="0" fontId="4" fillId="7" borderId="2" xfId="3" applyFont="1" applyFill="1" applyBorder="1" applyAlignment="1" applyProtection="1">
      <alignment horizontal="center" vertical="center" textRotation="90" wrapText="1"/>
      <protection locked="0"/>
    </xf>
    <xf numFmtId="0" fontId="4" fillId="7" borderId="14" xfId="3" applyFont="1" applyFill="1" applyBorder="1" applyAlignment="1" applyProtection="1">
      <alignment horizontal="center" vertical="center" wrapText="1"/>
      <protection locked="0"/>
    </xf>
    <xf numFmtId="0" fontId="4" fillId="7" borderId="13" xfId="3" applyFont="1" applyFill="1" applyBorder="1" applyAlignment="1" applyProtection="1">
      <alignment horizontal="center" vertical="center" wrapText="1"/>
      <protection locked="0"/>
    </xf>
    <xf numFmtId="0" fontId="4" fillId="7" borderId="15" xfId="3" applyFont="1" applyFill="1" applyBorder="1" applyAlignment="1" applyProtection="1">
      <alignment horizontal="center" vertical="center" wrapText="1"/>
      <protection locked="0"/>
    </xf>
    <xf numFmtId="0" fontId="4" fillId="7" borderId="10" xfId="3" applyFont="1" applyFill="1" applyBorder="1" applyAlignment="1" applyProtection="1">
      <alignment horizontal="center" vertical="center" wrapText="1"/>
      <protection locked="0"/>
    </xf>
    <xf numFmtId="0" fontId="4" fillId="7" borderId="0" xfId="3" applyFont="1" applyFill="1" applyBorder="1" applyAlignment="1" applyProtection="1">
      <alignment horizontal="center" vertical="center" wrapText="1"/>
      <protection locked="0"/>
    </xf>
    <xf numFmtId="0" fontId="4" fillId="7" borderId="11" xfId="3" applyFont="1" applyFill="1" applyBorder="1" applyAlignment="1" applyProtection="1">
      <alignment horizontal="center" vertical="center" wrapText="1"/>
      <protection locked="0"/>
    </xf>
    <xf numFmtId="0" fontId="4" fillId="7" borderId="12" xfId="3" applyFont="1" applyFill="1" applyBorder="1" applyAlignment="1" applyProtection="1">
      <alignment horizontal="center" vertical="center" wrapText="1"/>
      <protection locked="0"/>
    </xf>
    <xf numFmtId="0" fontId="4" fillId="7" borderId="4" xfId="3" applyFont="1" applyFill="1" applyBorder="1" applyAlignment="1" applyProtection="1">
      <alignment horizontal="center" vertical="center" wrapText="1"/>
      <protection locked="0"/>
    </xf>
    <xf numFmtId="0" fontId="4" fillId="7" borderId="6" xfId="3" applyFont="1" applyFill="1" applyBorder="1" applyAlignment="1" applyProtection="1">
      <alignment horizontal="center" vertical="center" wrapText="1"/>
      <protection locked="0"/>
    </xf>
    <xf numFmtId="0" fontId="4" fillId="7" borderId="1" xfId="3" applyFont="1" applyFill="1" applyBorder="1" applyAlignment="1" applyProtection="1">
      <alignment horizontal="center" vertical="center"/>
      <protection locked="0"/>
    </xf>
    <xf numFmtId="0" fontId="4" fillId="7" borderId="2" xfId="3" applyFont="1" applyFill="1" applyBorder="1" applyAlignment="1" applyProtection="1">
      <alignment horizontal="center" vertical="center"/>
      <protection locked="0"/>
    </xf>
    <xf numFmtId="0" fontId="4" fillId="7" borderId="14" xfId="3" applyFont="1" applyFill="1" applyBorder="1" applyAlignment="1" applyProtection="1">
      <alignment horizontal="left" vertical="center" wrapText="1"/>
      <protection locked="0"/>
    </xf>
    <xf numFmtId="0" fontId="4" fillId="7" borderId="13" xfId="3" applyFont="1" applyFill="1" applyBorder="1" applyAlignment="1" applyProtection="1">
      <alignment horizontal="left" vertical="center" wrapText="1"/>
      <protection locked="0"/>
    </xf>
    <xf numFmtId="0" fontId="4" fillId="7" borderId="15" xfId="3" applyFont="1" applyFill="1" applyBorder="1" applyAlignment="1" applyProtection="1">
      <alignment horizontal="left" vertical="center" wrapText="1"/>
      <protection locked="0"/>
    </xf>
    <xf numFmtId="0" fontId="4" fillId="7" borderId="12" xfId="3" applyFont="1" applyFill="1" applyBorder="1" applyAlignment="1" applyProtection="1">
      <alignment horizontal="left" vertical="center" wrapText="1"/>
      <protection locked="0"/>
    </xf>
    <xf numFmtId="0" fontId="4" fillId="7" borderId="4" xfId="3" applyFont="1" applyFill="1" applyBorder="1" applyAlignment="1" applyProtection="1">
      <alignment horizontal="left" vertical="center" wrapText="1"/>
      <protection locked="0"/>
    </xf>
    <xf numFmtId="0" fontId="4" fillId="7" borderId="6" xfId="3" applyFont="1" applyFill="1" applyBorder="1" applyAlignment="1" applyProtection="1">
      <alignment horizontal="left" vertical="center" wrapText="1"/>
      <protection locked="0"/>
    </xf>
    <xf numFmtId="0" fontId="4" fillId="7" borderId="10" xfId="3" applyFont="1" applyFill="1" applyBorder="1" applyAlignment="1" applyProtection="1">
      <alignment horizontal="left" vertical="center" wrapText="1"/>
      <protection locked="0"/>
    </xf>
    <xf numFmtId="0" fontId="4" fillId="7" borderId="0" xfId="3" applyFont="1" applyFill="1" applyBorder="1" applyAlignment="1" applyProtection="1">
      <alignment horizontal="left" vertical="center" wrapText="1"/>
      <protection locked="0"/>
    </xf>
    <xf numFmtId="0" fontId="4" fillId="7" borderId="11" xfId="3" applyFont="1" applyFill="1" applyBorder="1" applyAlignment="1" applyProtection="1">
      <alignment horizontal="left" vertical="center" wrapText="1"/>
      <protection locked="0"/>
    </xf>
    <xf numFmtId="0" fontId="4" fillId="7" borderId="7" xfId="3" applyFont="1" applyFill="1" applyBorder="1" applyAlignment="1" applyProtection="1">
      <alignment horizontal="justify" vertical="center" wrapText="1"/>
      <protection locked="0"/>
    </xf>
    <xf numFmtId="0" fontId="4" fillId="7" borderId="8" xfId="3" applyFont="1" applyFill="1" applyBorder="1" applyAlignment="1" applyProtection="1">
      <alignment horizontal="justify" vertical="center" wrapText="1"/>
      <protection locked="0"/>
    </xf>
    <xf numFmtId="0" fontId="4" fillId="7" borderId="5" xfId="3" applyFont="1" applyFill="1" applyBorder="1" applyAlignment="1" applyProtection="1">
      <alignment horizontal="justify" vertical="center" wrapText="1"/>
      <protection locked="0"/>
    </xf>
    <xf numFmtId="0" fontId="4" fillId="7" borderId="7" xfId="3" applyFont="1" applyFill="1" applyBorder="1" applyAlignment="1" applyProtection="1">
      <alignment horizontal="left" vertical="center" wrapText="1"/>
      <protection locked="0"/>
    </xf>
    <xf numFmtId="0" fontId="4" fillId="7" borderId="8" xfId="3" applyFont="1" applyFill="1" applyBorder="1" applyAlignment="1" applyProtection="1">
      <alignment horizontal="left" vertical="center" wrapText="1"/>
      <protection locked="0"/>
    </xf>
    <xf numFmtId="0" fontId="4" fillId="7" borderId="5" xfId="3" applyFont="1" applyFill="1" applyBorder="1" applyAlignment="1" applyProtection="1">
      <alignment horizontal="left" vertical="center" wrapText="1"/>
      <protection locked="0"/>
    </xf>
    <xf numFmtId="0" fontId="4" fillId="14" borderId="1" xfId="3" applyFont="1" applyFill="1" applyBorder="1" applyAlignment="1" applyProtection="1">
      <alignment horizontal="center" vertical="center" textRotation="90" wrapText="1"/>
      <protection locked="0"/>
    </xf>
    <xf numFmtId="0" fontId="4" fillId="14" borderId="9" xfId="3" applyFont="1" applyFill="1" applyBorder="1" applyAlignment="1" applyProtection="1">
      <alignment horizontal="center" vertical="center" textRotation="90" wrapText="1"/>
      <protection locked="0"/>
    </xf>
    <xf numFmtId="0" fontId="4" fillId="14" borderId="2" xfId="3" applyFont="1" applyFill="1" applyBorder="1" applyAlignment="1" applyProtection="1">
      <alignment horizontal="center" vertical="center" textRotation="90" wrapText="1"/>
      <protection locked="0"/>
    </xf>
    <xf numFmtId="0" fontId="4" fillId="7" borderId="1" xfId="3" applyFont="1" applyFill="1" applyBorder="1" applyAlignment="1" applyProtection="1">
      <alignment horizontal="justify" vertical="center" wrapText="1"/>
      <protection locked="0"/>
    </xf>
    <xf numFmtId="0" fontId="4" fillId="7" borderId="3" xfId="3" applyFont="1" applyFill="1" applyBorder="1" applyAlignment="1" applyProtection="1">
      <alignment horizontal="left" vertical="center" wrapText="1"/>
      <protection locked="0"/>
    </xf>
    <xf numFmtId="0" fontId="4" fillId="7" borderId="3" xfId="3" applyFont="1" applyFill="1" applyBorder="1" applyAlignment="1" applyProtection="1">
      <alignment horizontal="justify" vertical="center" wrapText="1"/>
      <protection locked="0"/>
    </xf>
    <xf numFmtId="0" fontId="4" fillId="7" borderId="14" xfId="3" applyFont="1" applyFill="1" applyBorder="1" applyAlignment="1" applyProtection="1">
      <alignment horizontal="justify" vertical="center" wrapText="1"/>
      <protection locked="0"/>
    </xf>
    <xf numFmtId="0" fontId="4" fillId="7" borderId="13" xfId="3" applyFont="1" applyFill="1" applyBorder="1" applyAlignment="1" applyProtection="1">
      <alignment horizontal="justify" vertical="center" wrapText="1"/>
      <protection locked="0"/>
    </xf>
    <xf numFmtId="0" fontId="4" fillId="7" borderId="15" xfId="3" applyFont="1" applyFill="1" applyBorder="1" applyAlignment="1" applyProtection="1">
      <alignment horizontal="justify" vertical="center" wrapText="1"/>
      <protection locked="0"/>
    </xf>
    <xf numFmtId="0" fontId="4" fillId="7" borderId="10" xfId="3" applyFont="1" applyFill="1" applyBorder="1" applyAlignment="1" applyProtection="1">
      <alignment horizontal="justify" vertical="center" wrapText="1"/>
      <protection locked="0"/>
    </xf>
    <xf numFmtId="0" fontId="4" fillId="7" borderId="0" xfId="3" applyFont="1" applyFill="1" applyBorder="1" applyAlignment="1" applyProtection="1">
      <alignment horizontal="justify" vertical="center" wrapText="1"/>
      <protection locked="0"/>
    </xf>
    <xf numFmtId="0" fontId="4" fillId="7" borderId="11" xfId="3" applyFont="1" applyFill="1" applyBorder="1" applyAlignment="1" applyProtection="1">
      <alignment horizontal="justify" vertical="center" wrapText="1"/>
      <protection locked="0"/>
    </xf>
    <xf numFmtId="0" fontId="4" fillId="7" borderId="12" xfId="3" applyFont="1" applyFill="1" applyBorder="1" applyAlignment="1" applyProtection="1">
      <alignment horizontal="justify" vertical="center" wrapText="1"/>
      <protection locked="0"/>
    </xf>
    <xf numFmtId="0" fontId="4" fillId="7" borderId="4" xfId="3" applyFont="1" applyFill="1" applyBorder="1" applyAlignment="1" applyProtection="1">
      <alignment horizontal="justify" vertical="center" wrapText="1"/>
      <protection locked="0"/>
    </xf>
    <xf numFmtId="0" fontId="4" fillId="7" borderId="6" xfId="3" applyFont="1" applyFill="1" applyBorder="1" applyAlignment="1" applyProtection="1">
      <alignment horizontal="justify" vertical="center" wrapText="1"/>
      <protection locked="0"/>
    </xf>
    <xf numFmtId="0" fontId="4" fillId="7" borderId="1" xfId="3" applyFont="1" applyFill="1" applyBorder="1" applyAlignment="1" applyProtection="1">
      <alignment horizontal="left" vertical="center" wrapText="1"/>
      <protection locked="0"/>
    </xf>
    <xf numFmtId="0" fontId="4" fillId="7" borderId="2" xfId="3" applyFont="1" applyFill="1" applyBorder="1" applyAlignment="1" applyProtection="1">
      <alignment horizontal="left" vertical="center" wrapText="1"/>
      <protection locked="0"/>
    </xf>
    <xf numFmtId="0" fontId="4" fillId="7" borderId="9" xfId="3" applyFont="1" applyFill="1" applyBorder="1" applyAlignment="1" applyProtection="1">
      <alignment horizontal="justify" vertical="center" wrapText="1"/>
      <protection locked="0"/>
    </xf>
    <xf numFmtId="0" fontId="4" fillId="7" borderId="2" xfId="3" applyFont="1" applyFill="1" applyBorder="1" applyAlignment="1" applyProtection="1">
      <alignment horizontal="justify" vertical="center" wrapText="1"/>
      <protection locked="0"/>
    </xf>
    <xf numFmtId="2" fontId="4" fillId="7" borderId="14" xfId="3" applyNumberFormat="1" applyFont="1" applyFill="1" applyBorder="1" applyAlignment="1" applyProtection="1">
      <alignment horizontal="justify" vertical="center" wrapText="1"/>
      <protection locked="0"/>
    </xf>
    <xf numFmtId="2" fontId="4" fillId="7" borderId="13" xfId="3" applyNumberFormat="1" applyFont="1" applyFill="1" applyBorder="1" applyAlignment="1" applyProtection="1">
      <alignment horizontal="justify" vertical="center" wrapText="1"/>
      <protection locked="0"/>
    </xf>
    <xf numFmtId="2" fontId="4" fillId="7" borderId="15" xfId="3" applyNumberFormat="1" applyFont="1" applyFill="1" applyBorder="1" applyAlignment="1" applyProtection="1">
      <alignment horizontal="justify" vertical="center" wrapText="1"/>
      <protection locked="0"/>
    </xf>
    <xf numFmtId="2" fontId="4" fillId="7" borderId="10" xfId="3" applyNumberFormat="1" applyFont="1" applyFill="1" applyBorder="1" applyAlignment="1" applyProtection="1">
      <alignment horizontal="justify" vertical="center" wrapText="1"/>
      <protection locked="0"/>
    </xf>
    <xf numFmtId="2" fontId="4" fillId="7" borderId="0" xfId="3" applyNumberFormat="1" applyFont="1" applyFill="1" applyBorder="1" applyAlignment="1" applyProtection="1">
      <alignment horizontal="justify" vertical="center" wrapText="1"/>
      <protection locked="0"/>
    </xf>
    <xf numFmtId="2" fontId="4" fillId="7" borderId="11" xfId="3" applyNumberFormat="1" applyFont="1" applyFill="1" applyBorder="1" applyAlignment="1" applyProtection="1">
      <alignment horizontal="justify" vertical="center" wrapText="1"/>
      <protection locked="0"/>
    </xf>
    <xf numFmtId="2" fontId="4" fillId="7" borderId="12" xfId="3" applyNumberFormat="1" applyFont="1" applyFill="1" applyBorder="1" applyAlignment="1" applyProtection="1">
      <alignment horizontal="justify" vertical="center" wrapText="1"/>
      <protection locked="0"/>
    </xf>
    <xf numFmtId="2" fontId="4" fillId="7" borderId="4" xfId="3" applyNumberFormat="1" applyFont="1" applyFill="1" applyBorder="1" applyAlignment="1" applyProtection="1">
      <alignment horizontal="justify" vertical="center" wrapText="1"/>
      <protection locked="0"/>
    </xf>
    <xf numFmtId="2" fontId="4" fillId="7" borderId="6" xfId="3" applyNumberFormat="1" applyFont="1" applyFill="1" applyBorder="1" applyAlignment="1" applyProtection="1">
      <alignment horizontal="justify" vertical="center" wrapText="1"/>
      <protection locked="0"/>
    </xf>
    <xf numFmtId="2" fontId="4" fillId="7" borderId="3" xfId="3" applyNumberFormat="1" applyFont="1" applyFill="1" applyBorder="1" applyAlignment="1" applyProtection="1">
      <alignment horizontal="left" vertical="center" wrapText="1"/>
      <protection locked="0"/>
    </xf>
    <xf numFmtId="2" fontId="4" fillId="7" borderId="3" xfId="3" applyNumberFormat="1" applyFont="1" applyFill="1" applyBorder="1" applyAlignment="1" applyProtection="1">
      <alignment horizontal="left" vertical="top" wrapText="1"/>
      <protection locked="0"/>
    </xf>
    <xf numFmtId="0" fontId="4" fillId="0" borderId="3" xfId="3" applyFont="1" applyFill="1" applyBorder="1" applyAlignment="1" applyProtection="1">
      <alignment horizontal="left" vertical="center" wrapText="1"/>
      <protection locked="0"/>
    </xf>
    <xf numFmtId="0" fontId="11" fillId="0" borderId="14" xfId="3" applyFont="1" applyFill="1" applyBorder="1" applyAlignment="1">
      <alignment horizontal="left" vertical="top" wrapText="1"/>
    </xf>
    <xf numFmtId="0" fontId="11" fillId="0" borderId="13" xfId="3" applyFont="1" applyFill="1" applyBorder="1" applyAlignment="1">
      <alignment horizontal="left" vertical="top" wrapText="1"/>
    </xf>
    <xf numFmtId="0" fontId="11" fillId="0" borderId="15" xfId="3" applyFont="1" applyFill="1" applyBorder="1" applyAlignment="1">
      <alignment horizontal="left" vertical="top" wrapText="1"/>
    </xf>
    <xf numFmtId="0" fontId="11" fillId="0" borderId="10" xfId="3" applyFont="1" applyFill="1" applyBorder="1" applyAlignment="1">
      <alignment horizontal="left" vertical="top" wrapText="1"/>
    </xf>
    <xf numFmtId="0" fontId="11" fillId="0" borderId="0" xfId="3" applyFont="1" applyFill="1" applyBorder="1" applyAlignment="1">
      <alignment horizontal="left" vertical="top" wrapText="1"/>
    </xf>
    <xf numFmtId="0" fontId="11" fillId="0" borderId="11" xfId="3" applyFont="1" applyFill="1" applyBorder="1" applyAlignment="1">
      <alignment horizontal="left" vertical="top" wrapText="1"/>
    </xf>
    <xf numFmtId="0" fontId="3" fillId="0" borderId="7" xfId="3" applyFont="1" applyFill="1" applyBorder="1" applyAlignment="1">
      <alignment horizontal="center" vertical="center"/>
    </xf>
    <xf numFmtId="0" fontId="3" fillId="0" borderId="8" xfId="3" applyFont="1" applyFill="1" applyBorder="1" applyAlignment="1">
      <alignment horizontal="center" vertical="center"/>
    </xf>
    <xf numFmtId="0" fontId="3" fillId="0" borderId="5" xfId="3" applyFont="1" applyFill="1" applyBorder="1" applyAlignment="1">
      <alignment horizontal="center" vertical="center"/>
    </xf>
    <xf numFmtId="0" fontId="9" fillId="0" borderId="7" xfId="3" applyFont="1" applyFill="1" applyBorder="1" applyAlignment="1" applyProtection="1">
      <alignment horizontal="center" vertical="center"/>
      <protection locked="0"/>
    </xf>
    <xf numFmtId="0" fontId="9" fillId="0" borderId="5" xfId="3" applyFont="1" applyFill="1" applyBorder="1" applyAlignment="1" applyProtection="1">
      <alignment horizontal="center" vertical="center"/>
      <protection locked="0"/>
    </xf>
    <xf numFmtId="0" fontId="3" fillId="0" borderId="3" xfId="3" applyFont="1" applyFill="1" applyBorder="1" applyAlignment="1">
      <alignment horizontal="center" vertical="center"/>
    </xf>
    <xf numFmtId="0" fontId="4" fillId="7" borderId="39" xfId="9" applyFont="1" applyFill="1" applyBorder="1" applyAlignment="1" applyProtection="1">
      <alignment horizontal="center" vertical="center" wrapText="1"/>
      <protection locked="0"/>
    </xf>
    <xf numFmtId="0" fontId="4" fillId="7" borderId="37" xfId="9" applyFont="1" applyFill="1" applyBorder="1" applyAlignment="1" applyProtection="1">
      <alignment horizontal="center" vertical="center" wrapText="1"/>
      <protection locked="0"/>
    </xf>
    <xf numFmtId="0" fontId="4" fillId="7" borderId="38" xfId="9" applyFont="1" applyFill="1" applyBorder="1" applyAlignment="1" applyProtection="1">
      <alignment horizontal="center" vertical="center" wrapText="1"/>
      <protection locked="0"/>
    </xf>
    <xf numFmtId="0" fontId="4" fillId="7" borderId="43" xfId="9" applyFont="1" applyFill="1" applyBorder="1" applyAlignment="1" applyProtection="1">
      <alignment horizontal="center" vertical="center" wrapText="1"/>
      <protection locked="0"/>
    </xf>
    <xf numFmtId="0" fontId="4" fillId="7" borderId="41" xfId="9" applyFont="1" applyFill="1" applyBorder="1" applyAlignment="1" applyProtection="1">
      <alignment horizontal="center" vertical="center" wrapText="1"/>
      <protection locked="0"/>
    </xf>
    <xf numFmtId="0" fontId="4" fillId="7" borderId="42" xfId="9" applyFont="1" applyFill="1" applyBorder="1" applyAlignment="1" applyProtection="1">
      <alignment horizontal="center" vertical="center" wrapText="1"/>
      <protection locked="0"/>
    </xf>
    <xf numFmtId="0" fontId="4" fillId="7" borderId="12" xfId="9" applyFont="1" applyFill="1" applyBorder="1" applyAlignment="1">
      <alignment horizontal="center" vertical="center" wrapText="1"/>
    </xf>
    <xf numFmtId="0" fontId="4" fillId="7" borderId="4" xfId="9" applyFont="1" applyFill="1" applyBorder="1" applyAlignment="1">
      <alignment horizontal="center" vertical="center" wrapText="1"/>
    </xf>
    <xf numFmtId="0" fontId="4" fillId="7" borderId="6" xfId="9" applyFont="1" applyFill="1" applyBorder="1" applyAlignment="1">
      <alignment horizontal="center" vertical="center" wrapText="1"/>
    </xf>
    <xf numFmtId="164" fontId="4" fillId="7" borderId="12" xfId="9" applyNumberFormat="1" applyFont="1" applyFill="1" applyBorder="1" applyAlignment="1">
      <alignment horizontal="center" vertical="center" wrapText="1"/>
    </xf>
    <xf numFmtId="164" fontId="4" fillId="7" borderId="4" xfId="9" applyNumberFormat="1" applyFont="1" applyFill="1" applyBorder="1" applyAlignment="1">
      <alignment horizontal="center" vertical="center" wrapText="1"/>
    </xf>
    <xf numFmtId="0" fontId="3" fillId="4" borderId="7" xfId="9" applyFont="1" applyFill="1" applyBorder="1" applyAlignment="1">
      <alignment horizontal="center" vertical="center"/>
    </xf>
    <xf numFmtId="0" fontId="3" fillId="4" borderId="8" xfId="9" applyFont="1" applyFill="1" applyBorder="1" applyAlignment="1">
      <alignment horizontal="center" vertical="center"/>
    </xf>
    <xf numFmtId="49" fontId="3" fillId="0" borderId="14" xfId="9" applyNumberFormat="1" applyFont="1" applyFill="1" applyBorder="1" applyAlignment="1">
      <alignment horizontal="center" vertical="center" wrapText="1"/>
    </xf>
    <xf numFmtId="49" fontId="3" fillId="0" borderId="13" xfId="9" applyNumberFormat="1" applyFont="1" applyFill="1" applyBorder="1" applyAlignment="1">
      <alignment horizontal="center" vertical="center" wrapText="1"/>
    </xf>
    <xf numFmtId="49" fontId="3" fillId="0" borderId="15" xfId="9" applyNumberFormat="1" applyFont="1" applyFill="1" applyBorder="1" applyAlignment="1">
      <alignment horizontal="center" vertical="center" wrapText="1"/>
    </xf>
    <xf numFmtId="49" fontId="3" fillId="0" borderId="12" xfId="9" applyNumberFormat="1" applyFont="1" applyFill="1" applyBorder="1" applyAlignment="1">
      <alignment horizontal="center" vertical="center" wrapText="1"/>
    </xf>
    <xf numFmtId="49" fontId="3" fillId="0" borderId="4" xfId="9" applyNumberFormat="1" applyFont="1" applyFill="1" applyBorder="1" applyAlignment="1">
      <alignment horizontal="center" vertical="center" wrapText="1"/>
    </xf>
    <xf numFmtId="49" fontId="3" fillId="0" borderId="6" xfId="9" applyNumberFormat="1" applyFont="1" applyFill="1" applyBorder="1" applyAlignment="1">
      <alignment horizontal="center" vertical="center" wrapText="1"/>
    </xf>
    <xf numFmtId="0" fontId="3" fillId="5" borderId="7" xfId="9" applyFont="1" applyFill="1" applyBorder="1" applyAlignment="1">
      <alignment horizontal="center" vertical="center" wrapText="1"/>
    </xf>
    <xf numFmtId="0" fontId="3" fillId="5" borderId="8" xfId="9" applyFont="1" applyFill="1" applyBorder="1" applyAlignment="1">
      <alignment horizontal="center" vertical="center" wrapText="1"/>
    </xf>
    <xf numFmtId="0" fontId="3" fillId="0" borderId="3" xfId="9" applyFont="1" applyFill="1" applyBorder="1" applyAlignment="1">
      <alignment horizontal="center" vertical="center" textRotation="90" wrapText="1"/>
    </xf>
    <xf numFmtId="0" fontId="3" fillId="7" borderId="14" xfId="9" applyFont="1" applyFill="1" applyBorder="1" applyAlignment="1">
      <alignment horizontal="center" vertical="center" wrapText="1"/>
    </xf>
    <xf numFmtId="0" fontId="3" fillId="7" borderId="13" xfId="9" applyFont="1" applyFill="1" applyBorder="1" applyAlignment="1">
      <alignment horizontal="center" vertical="center" wrapText="1"/>
    </xf>
    <xf numFmtId="0" fontId="3" fillId="7" borderId="15" xfId="9" applyFont="1" applyFill="1" applyBorder="1" applyAlignment="1">
      <alignment horizontal="center" vertical="center" wrapText="1"/>
    </xf>
    <xf numFmtId="0" fontId="3" fillId="7" borderId="14" xfId="9" applyFont="1" applyFill="1" applyBorder="1" applyAlignment="1">
      <alignment horizontal="center" vertical="center"/>
    </xf>
    <xf numFmtId="0" fontId="3" fillId="7" borderId="15" xfId="9" applyFont="1" applyFill="1" applyBorder="1" applyAlignment="1">
      <alignment horizontal="center" vertical="center"/>
    </xf>
    <xf numFmtId="0" fontId="3" fillId="7" borderId="10" xfId="9" applyFont="1" applyFill="1" applyBorder="1" applyAlignment="1">
      <alignment horizontal="center" vertical="center"/>
    </xf>
    <xf numFmtId="0" fontId="3" fillId="7" borderId="11" xfId="9" applyFont="1" applyFill="1" applyBorder="1" applyAlignment="1">
      <alignment horizontal="center" vertical="center"/>
    </xf>
    <xf numFmtId="0" fontId="3" fillId="7" borderId="12" xfId="9" applyFont="1" applyFill="1" applyBorder="1" applyAlignment="1">
      <alignment horizontal="center" vertical="center"/>
    </xf>
    <xf numFmtId="0" fontId="3" fillId="7" borderId="6" xfId="9" applyFont="1" applyFill="1" applyBorder="1" applyAlignment="1">
      <alignment horizontal="center" vertical="center"/>
    </xf>
    <xf numFmtId="0" fontId="3" fillId="8" borderId="32" xfId="9" applyFont="1" applyFill="1" applyBorder="1" applyAlignment="1">
      <alignment horizontal="center" vertical="center" wrapText="1"/>
    </xf>
    <xf numFmtId="0" fontId="3" fillId="8" borderId="33" xfId="9" applyFont="1" applyFill="1" applyBorder="1" applyAlignment="1">
      <alignment horizontal="center" vertical="center" wrapText="1"/>
    </xf>
    <xf numFmtId="0" fontId="3" fillId="8" borderId="34" xfId="9" applyFont="1" applyFill="1" applyBorder="1" applyAlignment="1">
      <alignment horizontal="center" vertical="center" wrapText="1"/>
    </xf>
    <xf numFmtId="0" fontId="3" fillId="8" borderId="36" xfId="9" applyFont="1" applyFill="1" applyBorder="1" applyAlignment="1">
      <alignment horizontal="center" vertical="center" wrapText="1"/>
    </xf>
    <xf numFmtId="0" fontId="3" fillId="8" borderId="37" xfId="9" applyFont="1" applyFill="1" applyBorder="1" applyAlignment="1">
      <alignment horizontal="center" vertical="center" wrapText="1"/>
    </xf>
    <xf numFmtId="0" fontId="3" fillId="8" borderId="38" xfId="9" applyFont="1" applyFill="1" applyBorder="1" applyAlignment="1">
      <alignment horizontal="center" vertical="center" wrapText="1"/>
    </xf>
    <xf numFmtId="0" fontId="3" fillId="8" borderId="25" xfId="9" applyFont="1" applyFill="1" applyBorder="1" applyAlignment="1">
      <alignment horizontal="left" vertical="center" wrapText="1" indent="1"/>
    </xf>
    <xf numFmtId="0" fontId="3" fillId="8" borderId="26" xfId="9" applyFont="1" applyFill="1" applyBorder="1" applyAlignment="1">
      <alignment horizontal="left" vertical="center" indent="1"/>
    </xf>
    <xf numFmtId="0" fontId="4" fillId="7" borderId="35" xfId="9" applyFont="1" applyFill="1" applyBorder="1" applyAlignment="1" applyProtection="1">
      <alignment horizontal="center" vertical="center" wrapText="1"/>
      <protection locked="0"/>
    </xf>
    <xf numFmtId="0" fontId="4" fillId="7" borderId="33" xfId="9" applyFont="1" applyFill="1" applyBorder="1" applyAlignment="1" applyProtection="1">
      <alignment horizontal="center" vertical="center" wrapText="1"/>
      <protection locked="0"/>
    </xf>
    <xf numFmtId="0" fontId="4" fillId="7" borderId="34" xfId="9" applyFont="1" applyFill="1" applyBorder="1" applyAlignment="1" applyProtection="1">
      <alignment horizontal="center" vertical="center" wrapText="1"/>
      <protection locked="0"/>
    </xf>
    <xf numFmtId="0" fontId="3" fillId="7" borderId="10" xfId="9" applyFont="1" applyFill="1" applyBorder="1" applyAlignment="1">
      <alignment horizontal="center" vertical="center" wrapText="1"/>
    </xf>
    <xf numFmtId="0" fontId="3" fillId="7" borderId="0" xfId="9" applyFont="1" applyFill="1" applyBorder="1" applyAlignment="1">
      <alignment horizontal="center" vertical="center" wrapText="1"/>
    </xf>
    <xf numFmtId="15" fontId="3" fillId="7" borderId="36" xfId="9" applyNumberFormat="1" applyFont="1" applyFill="1" applyBorder="1" applyAlignment="1" applyProtection="1">
      <alignment horizontal="center" vertical="center"/>
      <protection locked="0"/>
    </xf>
    <xf numFmtId="0" fontId="3" fillId="7" borderId="37" xfId="9" applyFont="1" applyFill="1" applyBorder="1" applyAlignment="1" applyProtection="1">
      <alignment horizontal="center" vertical="center"/>
      <protection locked="0"/>
    </xf>
    <xf numFmtId="0" fontId="3" fillId="7" borderId="38" xfId="9" applyFont="1" applyFill="1" applyBorder="1" applyAlignment="1" applyProtection="1">
      <alignment horizontal="center" vertical="center"/>
      <protection locked="0"/>
    </xf>
    <xf numFmtId="0" fontId="3" fillId="7" borderId="40" xfId="9" applyFont="1" applyFill="1" applyBorder="1" applyAlignment="1" applyProtection="1">
      <alignment horizontal="center" vertical="center"/>
      <protection locked="0"/>
    </xf>
    <xf numFmtId="0" fontId="3" fillId="7" borderId="41" xfId="9" applyFont="1" applyFill="1" applyBorder="1" applyAlignment="1" applyProtection="1">
      <alignment horizontal="center" vertical="center"/>
      <protection locked="0"/>
    </xf>
    <xf numFmtId="0" fontId="3" fillId="7" borderId="42" xfId="9" applyFont="1" applyFill="1" applyBorder="1" applyAlignment="1" applyProtection="1">
      <alignment horizontal="center" vertical="center"/>
      <protection locked="0"/>
    </xf>
    <xf numFmtId="0" fontId="3" fillId="8" borderId="26" xfId="9" applyFont="1" applyFill="1" applyBorder="1" applyAlignment="1">
      <alignment horizontal="left" vertical="center"/>
    </xf>
    <xf numFmtId="0" fontId="3" fillId="8" borderId="24" xfId="9" applyFont="1" applyFill="1" applyBorder="1" applyAlignment="1">
      <alignment horizontal="left" vertical="center"/>
    </xf>
    <xf numFmtId="0" fontId="3" fillId="0" borderId="3" xfId="9" applyFont="1" applyFill="1" applyBorder="1" applyAlignment="1">
      <alignment horizontal="center" vertical="center" wrapText="1"/>
    </xf>
    <xf numFmtId="0" fontId="3" fillId="0" borderId="14" xfId="9" applyFont="1" applyFill="1" applyBorder="1" applyAlignment="1">
      <alignment horizontal="center" vertical="center" wrapText="1"/>
    </xf>
    <xf numFmtId="0" fontId="3" fillId="0" borderId="13" xfId="9" applyFont="1" applyFill="1" applyBorder="1" applyAlignment="1">
      <alignment horizontal="center" vertical="center" wrapText="1"/>
    </xf>
    <xf numFmtId="0" fontId="3" fillId="0" borderId="15" xfId="9" applyFont="1" applyFill="1" applyBorder="1" applyAlignment="1">
      <alignment horizontal="center" vertical="center" wrapText="1"/>
    </xf>
    <xf numFmtId="0" fontId="3" fillId="0" borderId="12" xfId="9" applyFont="1" applyFill="1" applyBorder="1" applyAlignment="1">
      <alignment horizontal="center" vertical="center" wrapText="1"/>
    </xf>
    <xf numFmtId="0" fontId="3" fillId="0" borderId="4" xfId="9" applyFont="1" applyFill="1" applyBorder="1" applyAlignment="1">
      <alignment horizontal="center" vertical="center" wrapText="1"/>
    </xf>
    <xf numFmtId="0" fontId="3" fillId="0" borderId="6" xfId="9" applyFont="1" applyFill="1" applyBorder="1" applyAlignment="1">
      <alignment horizontal="center" vertical="center" wrapText="1"/>
    </xf>
    <xf numFmtId="0" fontId="3" fillId="0" borderId="7" xfId="9" applyFont="1" applyFill="1" applyBorder="1" applyAlignment="1">
      <alignment horizontal="center" vertical="center" wrapText="1"/>
    </xf>
    <xf numFmtId="0" fontId="3" fillId="0" borderId="8" xfId="9" applyFont="1" applyFill="1" applyBorder="1" applyAlignment="1">
      <alignment horizontal="center" vertical="center" wrapText="1"/>
    </xf>
    <xf numFmtId="0" fontId="3" fillId="0" borderId="1" xfId="9" applyFont="1" applyFill="1" applyBorder="1" applyAlignment="1">
      <alignment horizontal="center" vertical="center" wrapText="1"/>
    </xf>
    <xf numFmtId="0" fontId="3" fillId="0" borderId="2" xfId="9" applyFont="1" applyFill="1" applyBorder="1" applyAlignment="1">
      <alignment horizontal="center" vertical="center" wrapText="1"/>
    </xf>
    <xf numFmtId="2" fontId="4" fillId="20" borderId="1" xfId="9" applyNumberFormat="1" applyFont="1" applyFill="1" applyBorder="1" applyAlignment="1">
      <alignment horizontal="center" vertical="center" wrapText="1"/>
    </xf>
    <xf numFmtId="2" fontId="4" fillId="20" borderId="9" xfId="9" applyNumberFormat="1" applyFont="1" applyFill="1" applyBorder="1" applyAlignment="1">
      <alignment horizontal="center" vertical="center" wrapText="1"/>
    </xf>
    <xf numFmtId="2" fontId="4" fillId="20" borderId="2" xfId="9" applyNumberFormat="1" applyFont="1" applyFill="1" applyBorder="1" applyAlignment="1">
      <alignment horizontal="center" vertical="center" wrapText="1"/>
    </xf>
    <xf numFmtId="0" fontId="4" fillId="15" borderId="1" xfId="9" applyFont="1" applyFill="1" applyBorder="1" applyAlignment="1" applyProtection="1">
      <alignment horizontal="center" vertical="center" wrapText="1"/>
    </xf>
    <xf numFmtId="0" fontId="4" fillId="15" borderId="9" xfId="9" applyFont="1" applyFill="1" applyBorder="1" applyAlignment="1" applyProtection="1">
      <alignment horizontal="center" vertical="center" wrapText="1"/>
    </xf>
    <xf numFmtId="0" fontId="4" fillId="15" borderId="2" xfId="9" applyFont="1" applyFill="1" applyBorder="1" applyAlignment="1" applyProtection="1">
      <alignment horizontal="center" vertical="center" wrapText="1"/>
    </xf>
    <xf numFmtId="0" fontId="4" fillId="0" borderId="3" xfId="9" applyFont="1" applyFill="1" applyBorder="1" applyAlignment="1" applyProtection="1">
      <alignment horizontal="center" vertical="center" wrapText="1"/>
      <protection locked="0"/>
    </xf>
    <xf numFmtId="0" fontId="4" fillId="0" borderId="7" xfId="9" applyFont="1" applyFill="1" applyBorder="1" applyAlignment="1" applyProtection="1">
      <alignment horizontal="left" vertical="center" wrapText="1"/>
      <protection locked="0"/>
    </xf>
    <xf numFmtId="0" fontId="4" fillId="0" borderId="8" xfId="9" applyFont="1" applyFill="1" applyBorder="1" applyAlignment="1" applyProtection="1">
      <alignment horizontal="left" vertical="center" wrapText="1"/>
      <protection locked="0"/>
    </xf>
    <xf numFmtId="0" fontId="4" fillId="0" borderId="5" xfId="9" applyFont="1" applyFill="1" applyBorder="1" applyAlignment="1" applyProtection="1">
      <alignment horizontal="left" vertical="center" wrapText="1"/>
      <protection locked="0"/>
    </xf>
    <xf numFmtId="0" fontId="31" fillId="0" borderId="7" xfId="9" applyFont="1" applyFill="1" applyBorder="1" applyAlignment="1" applyProtection="1">
      <alignment horizontal="left" vertical="center" wrapText="1"/>
      <protection locked="0"/>
    </xf>
    <xf numFmtId="0" fontId="31" fillId="0" borderId="8" xfId="9" applyFont="1" applyFill="1" applyBorder="1" applyAlignment="1" applyProtection="1">
      <alignment horizontal="left" vertical="center" wrapText="1"/>
      <protection locked="0"/>
    </xf>
    <xf numFmtId="0" fontId="31" fillId="0" borderId="5" xfId="9" applyFont="1" applyFill="1" applyBorder="1" applyAlignment="1" applyProtection="1">
      <alignment horizontal="left" vertical="center" wrapText="1"/>
      <protection locked="0"/>
    </xf>
    <xf numFmtId="0" fontId="4" fillId="0" borderId="1" xfId="9" applyFont="1" applyFill="1" applyBorder="1" applyAlignment="1" applyProtection="1">
      <alignment horizontal="center" vertical="center" wrapText="1"/>
      <protection locked="0"/>
    </xf>
    <xf numFmtId="0" fontId="4" fillId="0" borderId="9" xfId="9" applyFont="1" applyFill="1" applyBorder="1" applyAlignment="1" applyProtection="1">
      <alignment horizontal="center" vertical="center" wrapText="1"/>
      <protection locked="0"/>
    </xf>
    <xf numFmtId="0" fontId="4" fillId="0" borderId="2" xfId="9" applyFont="1" applyFill="1" applyBorder="1" applyAlignment="1" applyProtection="1">
      <alignment horizontal="center" vertical="center" wrapText="1"/>
      <protection locked="0"/>
    </xf>
    <xf numFmtId="0" fontId="4" fillId="0" borderId="1" xfId="9" applyFont="1" applyFill="1" applyBorder="1" applyAlignment="1" applyProtection="1">
      <alignment horizontal="center" vertical="center" textRotation="90" wrapText="1"/>
      <protection locked="0"/>
    </xf>
    <xf numFmtId="0" fontId="4" fillId="0" borderId="9" xfId="9" applyFont="1" applyFill="1" applyBorder="1" applyAlignment="1" applyProtection="1">
      <alignment horizontal="center" vertical="center" textRotation="90" wrapText="1"/>
      <protection locked="0"/>
    </xf>
    <xf numFmtId="0" fontId="4" fillId="0" borderId="2" xfId="9" applyFont="1" applyFill="1" applyBorder="1" applyAlignment="1" applyProtection="1">
      <alignment horizontal="center" vertical="center" textRotation="90" wrapText="1"/>
      <protection locked="0"/>
    </xf>
    <xf numFmtId="0" fontId="4" fillId="0" borderId="14" xfId="9" applyFont="1" applyFill="1" applyBorder="1" applyAlignment="1" applyProtection="1">
      <alignment horizontal="center" vertical="center" wrapText="1"/>
      <protection locked="0"/>
    </xf>
    <xf numFmtId="0" fontId="4" fillId="0" borderId="13" xfId="9" applyFont="1" applyFill="1" applyBorder="1" applyAlignment="1" applyProtection="1">
      <alignment horizontal="center" vertical="center" wrapText="1"/>
      <protection locked="0"/>
    </xf>
    <xf numFmtId="0" fontId="4" fillId="0" borderId="15" xfId="9" applyFont="1" applyFill="1" applyBorder="1" applyAlignment="1" applyProtection="1">
      <alignment horizontal="center" vertical="center" wrapText="1"/>
      <protection locked="0"/>
    </xf>
    <xf numFmtId="0" fontId="4" fillId="0" borderId="10" xfId="9" applyFont="1" applyFill="1" applyBorder="1" applyAlignment="1" applyProtection="1">
      <alignment horizontal="center" vertical="center" wrapText="1"/>
      <protection locked="0"/>
    </xf>
    <xf numFmtId="0" fontId="4" fillId="0" borderId="0" xfId="9" applyFont="1" applyFill="1" applyBorder="1" applyAlignment="1" applyProtection="1">
      <alignment horizontal="center" vertical="center" wrapText="1"/>
      <protection locked="0"/>
    </xf>
    <xf numFmtId="0" fontId="4" fillId="0" borderId="11" xfId="9" applyFont="1" applyFill="1" applyBorder="1" applyAlignment="1" applyProtection="1">
      <alignment horizontal="center" vertical="center" wrapText="1"/>
      <protection locked="0"/>
    </xf>
    <xf numFmtId="0" fontId="4" fillId="0" borderId="12" xfId="9" applyFont="1" applyFill="1" applyBorder="1" applyAlignment="1" applyProtection="1">
      <alignment horizontal="center" vertical="center" wrapText="1"/>
      <protection locked="0"/>
    </xf>
    <xf numFmtId="0" fontId="4" fillId="0" borderId="4" xfId="9" applyFont="1" applyFill="1" applyBorder="1" applyAlignment="1" applyProtection="1">
      <alignment horizontal="center" vertical="center" wrapText="1"/>
      <protection locked="0"/>
    </xf>
    <xf numFmtId="0" fontId="4" fillId="0" borderId="6" xfId="9" applyFont="1" applyFill="1" applyBorder="1" applyAlignment="1" applyProtection="1">
      <alignment horizontal="center" vertical="center" wrapText="1"/>
      <protection locked="0"/>
    </xf>
    <xf numFmtId="0" fontId="31" fillId="0" borderId="7" xfId="9" applyFont="1" applyFill="1" applyBorder="1" applyAlignment="1" applyProtection="1">
      <alignment horizontal="center" vertical="center" wrapText="1"/>
      <protection locked="0"/>
    </xf>
    <xf numFmtId="0" fontId="31" fillId="0" borderId="8" xfId="9" applyFont="1" applyFill="1" applyBorder="1" applyAlignment="1" applyProtection="1">
      <alignment horizontal="center" vertical="center" wrapText="1"/>
      <protection locked="0"/>
    </xf>
    <xf numFmtId="0" fontId="31" fillId="0" borderId="5" xfId="9" applyFont="1" applyFill="1" applyBorder="1" applyAlignment="1" applyProtection="1">
      <alignment horizontal="center" vertical="center" wrapText="1"/>
      <protection locked="0"/>
    </xf>
    <xf numFmtId="0" fontId="31" fillId="0" borderId="14" xfId="9" applyFont="1" applyFill="1" applyBorder="1" applyAlignment="1" applyProtection="1">
      <alignment horizontal="left" vertical="center" wrapText="1"/>
      <protection locked="0"/>
    </xf>
    <xf numFmtId="0" fontId="31" fillId="0" borderId="13" xfId="9" applyFont="1" applyFill="1" applyBorder="1" applyAlignment="1" applyProtection="1">
      <alignment horizontal="left" vertical="center" wrapText="1"/>
      <protection locked="0"/>
    </xf>
    <xf numFmtId="0" fontId="31" fillId="0" borderId="15" xfId="9" applyFont="1" applyFill="1" applyBorder="1" applyAlignment="1" applyProtection="1">
      <alignment horizontal="left" vertical="center" wrapText="1"/>
      <protection locked="0"/>
    </xf>
    <xf numFmtId="0" fontId="31" fillId="0" borderId="10" xfId="9" applyFont="1" applyFill="1" applyBorder="1" applyAlignment="1" applyProtection="1">
      <alignment horizontal="left" vertical="center" wrapText="1"/>
      <protection locked="0"/>
    </xf>
    <xf numFmtId="0" fontId="31" fillId="0" borderId="0" xfId="9" applyFont="1" applyFill="1" applyBorder="1" applyAlignment="1" applyProtection="1">
      <alignment horizontal="left" vertical="center" wrapText="1"/>
      <protection locked="0"/>
    </xf>
    <xf numFmtId="0" fontId="31" fillId="0" borderId="11" xfId="9" applyFont="1" applyFill="1" applyBorder="1" applyAlignment="1" applyProtection="1">
      <alignment horizontal="left" vertical="center" wrapText="1"/>
      <protection locked="0"/>
    </xf>
    <xf numFmtId="0" fontId="31" fillId="0" borderId="12" xfId="9" applyFont="1" applyFill="1" applyBorder="1" applyAlignment="1" applyProtection="1">
      <alignment horizontal="left" vertical="center" wrapText="1"/>
      <protection locked="0"/>
    </xf>
    <xf numFmtId="0" fontId="31" fillId="0" borderId="4" xfId="9" applyFont="1" applyFill="1" applyBorder="1" applyAlignment="1" applyProtection="1">
      <alignment horizontal="left" vertical="center" wrapText="1"/>
      <protection locked="0"/>
    </xf>
    <xf numFmtId="0" fontId="31" fillId="0" borderId="6" xfId="9" applyFont="1" applyFill="1" applyBorder="1" applyAlignment="1" applyProtection="1">
      <alignment horizontal="left" vertical="center" wrapText="1"/>
      <protection locked="0"/>
    </xf>
    <xf numFmtId="1" fontId="4" fillId="15" borderId="1" xfId="9" applyNumberFormat="1" applyFont="1" applyFill="1" applyBorder="1" applyAlignment="1">
      <alignment horizontal="center" vertical="center" wrapText="1"/>
    </xf>
    <xf numFmtId="1" fontId="4" fillId="15" borderId="9" xfId="9" applyNumberFormat="1" applyFont="1" applyFill="1" applyBorder="1" applyAlignment="1">
      <alignment horizontal="center" vertical="center" wrapText="1"/>
    </xf>
    <xf numFmtId="1" fontId="4" fillId="15" borderId="2" xfId="9" applyNumberFormat="1" applyFont="1" applyFill="1" applyBorder="1" applyAlignment="1">
      <alignment horizontal="center" vertical="center" wrapText="1"/>
    </xf>
    <xf numFmtId="0" fontId="4" fillId="14" borderId="1" xfId="9" applyFont="1" applyFill="1" applyBorder="1" applyAlignment="1" applyProtection="1">
      <alignment horizontal="center" vertical="center" textRotation="90" wrapText="1"/>
    </xf>
    <xf numFmtId="0" fontId="4" fillId="14" borderId="9" xfId="9" applyFont="1" applyFill="1" applyBorder="1" applyAlignment="1" applyProtection="1">
      <alignment horizontal="center" vertical="center" textRotation="90" wrapText="1"/>
    </xf>
    <xf numFmtId="0" fontId="4" fillId="14" borderId="2" xfId="9" applyFont="1" applyFill="1" applyBorder="1" applyAlignment="1" applyProtection="1">
      <alignment horizontal="center" vertical="center" textRotation="90" wrapText="1"/>
    </xf>
    <xf numFmtId="0" fontId="31" fillId="0" borderId="7" xfId="9" applyFont="1" applyFill="1" applyBorder="1" applyAlignment="1" applyProtection="1">
      <alignment horizontal="justify" vertical="center" wrapText="1"/>
      <protection locked="0"/>
    </xf>
    <xf numFmtId="0" fontId="31" fillId="0" borderId="8" xfId="9" applyFont="1" applyFill="1" applyBorder="1" applyAlignment="1" applyProtection="1">
      <alignment horizontal="justify" vertical="center" wrapText="1"/>
      <protection locked="0"/>
    </xf>
    <xf numFmtId="0" fontId="31" fillId="0" borderId="5" xfId="9" applyFont="1" applyFill="1" applyBorder="1" applyAlignment="1" applyProtection="1">
      <alignment horizontal="justify" vertical="center" wrapText="1"/>
      <protection locked="0"/>
    </xf>
    <xf numFmtId="0" fontId="31" fillId="0" borderId="3" xfId="9" applyFont="1" applyFill="1" applyBorder="1" applyAlignment="1" applyProtection="1">
      <alignment horizontal="justify" vertical="center" wrapText="1"/>
      <protection locked="0"/>
    </xf>
    <xf numFmtId="0" fontId="31" fillId="7" borderId="7" xfId="9" applyFont="1" applyFill="1" applyBorder="1" applyAlignment="1" applyProtection="1">
      <alignment horizontal="center" vertical="center" wrapText="1"/>
      <protection locked="0"/>
    </xf>
    <xf numFmtId="0" fontId="31" fillId="7" borderId="8" xfId="9" applyFont="1" applyFill="1" applyBorder="1" applyAlignment="1" applyProtection="1">
      <alignment horizontal="center" vertical="center" wrapText="1"/>
      <protection locked="0"/>
    </xf>
    <xf numFmtId="0" fontId="31" fillId="7" borderId="5" xfId="9" applyFont="1" applyFill="1" applyBorder="1" applyAlignment="1" applyProtection="1">
      <alignment horizontal="center" vertical="center" wrapText="1"/>
      <protection locked="0"/>
    </xf>
    <xf numFmtId="0" fontId="31" fillId="15" borderId="1" xfId="9" applyFont="1" applyFill="1" applyBorder="1" applyAlignment="1" applyProtection="1">
      <alignment horizontal="center" vertical="center" wrapText="1"/>
    </xf>
    <xf numFmtId="0" fontId="31" fillId="15" borderId="9" xfId="9" applyFont="1" applyFill="1" applyBorder="1" applyAlignment="1" applyProtection="1">
      <alignment horizontal="center" vertical="center" wrapText="1"/>
    </xf>
    <xf numFmtId="0" fontId="31" fillId="15" borderId="2" xfId="9" applyFont="1" applyFill="1" applyBorder="1" applyAlignment="1" applyProtection="1">
      <alignment horizontal="center" vertical="center" wrapText="1"/>
    </xf>
    <xf numFmtId="0" fontId="31" fillId="14" borderId="1" xfId="9" applyFont="1" applyFill="1" applyBorder="1" applyAlignment="1" applyProtection="1">
      <alignment horizontal="center" vertical="center" textRotation="90" wrapText="1"/>
    </xf>
    <xf numFmtId="0" fontId="31" fillId="14" borderId="9" xfId="9" applyFont="1" applyFill="1" applyBorder="1" applyAlignment="1" applyProtection="1">
      <alignment horizontal="center" vertical="center" textRotation="90" wrapText="1"/>
    </xf>
    <xf numFmtId="0" fontId="31" fillId="14" borderId="2" xfId="9" applyFont="1" applyFill="1" applyBorder="1" applyAlignment="1" applyProtection="1">
      <alignment horizontal="center" vertical="center" textRotation="90" wrapText="1"/>
    </xf>
    <xf numFmtId="2" fontId="4" fillId="0" borderId="1" xfId="9" applyNumberFormat="1" applyFont="1" applyFill="1" applyBorder="1" applyAlignment="1" applyProtection="1">
      <alignment horizontal="center" vertical="center" textRotation="90" wrapText="1"/>
      <protection locked="0"/>
    </xf>
    <xf numFmtId="2" fontId="4" fillId="0" borderId="9" xfId="9" applyNumberFormat="1" applyFont="1" applyFill="1" applyBorder="1" applyAlignment="1" applyProtection="1">
      <alignment horizontal="center" vertical="center" textRotation="90" wrapText="1"/>
      <protection locked="0"/>
    </xf>
    <xf numFmtId="2" fontId="4" fillId="0" borderId="2" xfId="9" applyNumberFormat="1" applyFont="1" applyFill="1" applyBorder="1" applyAlignment="1" applyProtection="1">
      <alignment horizontal="center" vertical="center" textRotation="90" wrapText="1"/>
      <protection locked="0"/>
    </xf>
    <xf numFmtId="0" fontId="4" fillId="0" borderId="3" xfId="9" applyFont="1" applyFill="1" applyBorder="1" applyAlignment="1" applyProtection="1">
      <alignment horizontal="justify" vertical="center" wrapText="1"/>
      <protection locked="0"/>
    </xf>
    <xf numFmtId="0" fontId="4" fillId="7" borderId="3" xfId="9" applyFont="1" applyFill="1" applyBorder="1" applyAlignment="1" applyProtection="1">
      <alignment horizontal="center" vertical="center" wrapText="1"/>
      <protection locked="0"/>
    </xf>
    <xf numFmtId="0" fontId="4" fillId="0" borderId="3" xfId="9" applyFont="1" applyFill="1" applyBorder="1" applyAlignment="1" applyProtection="1">
      <alignment horizontal="left" vertical="center" wrapText="1"/>
      <protection locked="0"/>
    </xf>
    <xf numFmtId="0" fontId="11" fillId="0" borderId="14" xfId="9" applyFont="1" applyBorder="1" applyAlignment="1">
      <alignment horizontal="left" vertical="top" wrapText="1"/>
    </xf>
    <xf numFmtId="0" fontId="11" fillId="0" borderId="13" xfId="9" applyFont="1" applyBorder="1" applyAlignment="1">
      <alignment horizontal="left" vertical="top" wrapText="1"/>
    </xf>
    <xf numFmtId="0" fontId="11" fillId="0" borderId="15" xfId="9" applyFont="1" applyBorder="1" applyAlignment="1">
      <alignment horizontal="left" vertical="top" wrapText="1"/>
    </xf>
    <xf numFmtId="0" fontId="11" fillId="0" borderId="10" xfId="9" applyFont="1" applyBorder="1" applyAlignment="1">
      <alignment horizontal="left" vertical="top" wrapText="1"/>
    </xf>
    <xf numFmtId="0" fontId="11" fillId="0" borderId="0" xfId="9" applyFont="1" applyBorder="1" applyAlignment="1">
      <alignment horizontal="left" vertical="top" wrapText="1"/>
    </xf>
    <xf numFmtId="0" fontId="11" fillId="0" borderId="11" xfId="9" applyFont="1" applyBorder="1" applyAlignment="1">
      <alignment horizontal="left" vertical="top" wrapText="1"/>
    </xf>
    <xf numFmtId="0" fontId="3" fillId="8" borderId="7" xfId="9" applyFont="1" applyFill="1" applyBorder="1" applyAlignment="1">
      <alignment horizontal="center" vertical="center"/>
    </xf>
    <xf numFmtId="0" fontId="3" fillId="8" borderId="8" xfId="9" applyFont="1" applyFill="1" applyBorder="1" applyAlignment="1">
      <alignment horizontal="center" vertical="center"/>
    </xf>
    <xf numFmtId="0" fontId="3" fillId="8" borderId="5" xfId="9" applyFont="1" applyFill="1" applyBorder="1" applyAlignment="1">
      <alignment horizontal="center" vertical="center"/>
    </xf>
    <xf numFmtId="0" fontId="3" fillId="8" borderId="3" xfId="9" applyFont="1" applyFill="1" applyBorder="1" applyAlignment="1">
      <alignment horizontal="center" vertical="center"/>
    </xf>
    <xf numFmtId="0" fontId="4" fillId="0" borderId="10" xfId="9" applyFont="1" applyBorder="1" applyAlignment="1" applyProtection="1">
      <alignment horizontal="left" vertical="top"/>
      <protection locked="0"/>
    </xf>
    <xf numFmtId="0" fontId="4" fillId="0" borderId="0" xfId="9" applyFont="1" applyBorder="1" applyAlignment="1" applyProtection="1">
      <alignment horizontal="left" vertical="top"/>
      <protection locked="0"/>
    </xf>
    <xf numFmtId="0" fontId="4" fillId="0" borderId="11" xfId="9" applyFont="1" applyBorder="1" applyAlignment="1" applyProtection="1">
      <alignment horizontal="left" vertical="top"/>
      <protection locked="0"/>
    </xf>
    <xf numFmtId="0" fontId="4" fillId="0" borderId="12" xfId="9" applyFont="1" applyBorder="1" applyAlignment="1" applyProtection="1">
      <alignment horizontal="left" vertical="top"/>
      <protection locked="0"/>
    </xf>
    <xf numFmtId="0" fontId="4" fillId="0" borderId="4" xfId="9" applyFont="1" applyBorder="1" applyAlignment="1" applyProtection="1">
      <alignment horizontal="left" vertical="top"/>
      <protection locked="0"/>
    </xf>
    <xf numFmtId="0" fontId="4" fillId="0" borderId="6" xfId="9" applyFont="1" applyBorder="1" applyAlignment="1" applyProtection="1">
      <alignment horizontal="left" vertical="top"/>
      <protection locked="0"/>
    </xf>
    <xf numFmtId="0" fontId="7" fillId="0" borderId="7" xfId="9" applyFont="1" applyFill="1" applyBorder="1" applyAlignment="1" applyProtection="1">
      <alignment vertical="center"/>
      <protection locked="0"/>
    </xf>
    <xf numFmtId="0" fontId="7" fillId="0" borderId="8" xfId="9" applyFont="1" applyFill="1" applyBorder="1" applyAlignment="1" applyProtection="1">
      <alignment vertical="center"/>
      <protection locked="0"/>
    </xf>
    <xf numFmtId="0" fontId="7" fillId="0" borderId="5" xfId="9" applyFont="1" applyFill="1" applyBorder="1" applyAlignment="1" applyProtection="1">
      <alignment vertical="center"/>
      <protection locked="0"/>
    </xf>
    <xf numFmtId="0" fontId="7" fillId="0" borderId="7" xfId="9" applyFont="1" applyFill="1" applyBorder="1" applyAlignment="1" applyProtection="1">
      <alignment horizontal="left" wrapText="1"/>
      <protection locked="0"/>
    </xf>
    <xf numFmtId="0" fontId="7" fillId="0" borderId="8" xfId="9" applyFont="1" applyFill="1" applyBorder="1" applyAlignment="1" applyProtection="1">
      <alignment horizontal="left"/>
      <protection locked="0"/>
    </xf>
    <xf numFmtId="0" fontId="7" fillId="0" borderId="5" xfId="9" applyFont="1" applyFill="1" applyBorder="1" applyAlignment="1" applyProtection="1">
      <alignment horizontal="left"/>
      <protection locked="0"/>
    </xf>
    <xf numFmtId="0" fontId="7" fillId="0" borderId="3" xfId="9" applyFont="1" applyFill="1" applyBorder="1" applyAlignment="1" applyProtection="1">
      <alignment vertical="center"/>
      <protection locked="0"/>
    </xf>
    <xf numFmtId="0" fontId="4" fillId="0" borderId="3" xfId="9" applyFont="1" applyFill="1" applyBorder="1" applyAlignment="1" applyProtection="1">
      <alignment horizontal="center" vertical="center"/>
      <protection locked="0"/>
    </xf>
    <xf numFmtId="0" fontId="4" fillId="0" borderId="7" xfId="9" applyFont="1" applyFill="1" applyBorder="1" applyAlignment="1" applyProtection="1">
      <alignment horizontal="center" vertical="center"/>
      <protection locked="0"/>
    </xf>
    <xf numFmtId="0" fontId="4" fillId="0" borderId="8" xfId="9" applyFont="1" applyFill="1" applyBorder="1" applyAlignment="1" applyProtection="1">
      <alignment horizontal="center" vertical="center"/>
      <protection locked="0"/>
    </xf>
    <xf numFmtId="0" fontId="4" fillId="0" borderId="5" xfId="9" applyFont="1" applyFill="1" applyBorder="1" applyAlignment="1" applyProtection="1">
      <alignment horizontal="center" vertical="center"/>
      <protection locked="0"/>
    </xf>
    <xf numFmtId="0" fontId="4" fillId="0" borderId="0" xfId="9" applyFont="1" applyFill="1" applyBorder="1" applyAlignment="1">
      <alignment horizontal="center" vertical="center"/>
    </xf>
    <xf numFmtId="0" fontId="4" fillId="0" borderId="13" xfId="9" applyFont="1" applyFill="1" applyBorder="1" applyAlignment="1">
      <alignment horizontal="center" vertical="center"/>
    </xf>
    <xf numFmtId="0" fontId="4" fillId="7" borderId="30" xfId="3" applyFont="1" applyFill="1" applyBorder="1" applyAlignment="1" applyProtection="1">
      <alignment horizontal="center" vertical="center" wrapText="1"/>
      <protection locked="0"/>
    </xf>
    <xf numFmtId="0" fontId="4" fillId="7" borderId="28" xfId="3" applyFont="1" applyFill="1" applyBorder="1" applyAlignment="1" applyProtection="1">
      <alignment horizontal="center" vertical="center" wrapText="1"/>
      <protection locked="0"/>
    </xf>
    <xf numFmtId="0" fontId="4" fillId="7" borderId="29" xfId="3" applyFont="1" applyFill="1" applyBorder="1" applyAlignment="1" applyProtection="1">
      <alignment horizontal="center" vertical="center" wrapText="1"/>
      <protection locked="0"/>
    </xf>
    <xf numFmtId="0" fontId="4" fillId="7" borderId="27" xfId="3" applyFont="1" applyFill="1" applyBorder="1" applyAlignment="1" applyProtection="1">
      <alignment horizontal="center" vertical="center" wrapText="1"/>
      <protection locked="0"/>
    </xf>
    <xf numFmtId="0" fontId="4" fillId="0" borderId="14" xfId="3" applyFont="1" applyFill="1" applyBorder="1" applyAlignment="1" applyProtection="1">
      <alignment horizontal="center" vertical="center" wrapText="1"/>
      <protection locked="0"/>
    </xf>
    <xf numFmtId="0" fontId="4" fillId="0" borderId="13" xfId="3" applyFont="1" applyFill="1" applyBorder="1" applyAlignment="1" applyProtection="1">
      <alignment horizontal="center" vertical="center" wrapText="1"/>
      <protection locked="0"/>
    </xf>
    <xf numFmtId="0" fontId="4" fillId="0" borderId="15" xfId="3" applyFont="1" applyFill="1" applyBorder="1" applyAlignment="1" applyProtection="1">
      <alignment horizontal="center" vertical="center" wrapText="1"/>
      <protection locked="0"/>
    </xf>
    <xf numFmtId="0" fontId="4" fillId="0" borderId="7" xfId="3" applyFont="1" applyFill="1" applyBorder="1" applyAlignment="1" applyProtection="1">
      <alignment horizontal="justify" vertical="center" wrapText="1"/>
      <protection locked="0"/>
    </xf>
    <xf numFmtId="0" fontId="4" fillId="0" borderId="8" xfId="3" applyFont="1" applyFill="1" applyBorder="1" applyAlignment="1" applyProtection="1">
      <alignment horizontal="justify" vertical="center" wrapText="1"/>
      <protection locked="0"/>
    </xf>
    <xf numFmtId="0" fontId="4" fillId="0" borderId="5" xfId="3" applyFont="1" applyFill="1" applyBorder="1" applyAlignment="1" applyProtection="1">
      <alignment horizontal="justify" vertical="center" wrapText="1"/>
      <protection locked="0"/>
    </xf>
    <xf numFmtId="0" fontId="4" fillId="0" borderId="10" xfId="3" applyFont="1" applyBorder="1" applyAlignment="1" applyProtection="1">
      <alignment horizontal="left" vertical="top" wrapText="1"/>
      <protection locked="0"/>
    </xf>
    <xf numFmtId="0" fontId="4" fillId="0" borderId="0" xfId="3" applyFont="1" applyBorder="1" applyAlignment="1" applyProtection="1">
      <alignment horizontal="left" vertical="top"/>
      <protection locked="0"/>
    </xf>
    <xf numFmtId="0" fontId="4" fillId="0" borderId="11" xfId="3" applyFont="1" applyBorder="1" applyAlignment="1" applyProtection="1">
      <alignment horizontal="left" vertical="top"/>
      <protection locked="0"/>
    </xf>
    <xf numFmtId="0" fontId="4" fillId="0" borderId="10" xfId="3" applyFont="1" applyBorder="1" applyAlignment="1" applyProtection="1">
      <alignment horizontal="left" vertical="top"/>
      <protection locked="0"/>
    </xf>
    <xf numFmtId="0" fontId="4" fillId="0" borderId="12" xfId="3" applyFont="1" applyBorder="1" applyAlignment="1" applyProtection="1">
      <alignment horizontal="left" vertical="top"/>
      <protection locked="0"/>
    </xf>
    <xf numFmtId="0" fontId="4" fillId="0" borderId="4" xfId="3" applyFont="1" applyBorder="1" applyAlignment="1" applyProtection="1">
      <alignment horizontal="left" vertical="top"/>
      <protection locked="0"/>
    </xf>
    <xf numFmtId="0" fontId="4" fillId="0" borderId="6" xfId="3" applyFont="1" applyBorder="1" applyAlignment="1" applyProtection="1">
      <alignment horizontal="left" vertical="top"/>
      <protection locked="0"/>
    </xf>
    <xf numFmtId="0" fontId="2" fillId="14" borderId="1" xfId="14" applyFont="1" applyFill="1" applyBorder="1" applyAlignment="1" applyProtection="1">
      <alignment horizontal="center" vertical="center" textRotation="90" wrapText="1"/>
    </xf>
    <xf numFmtId="0" fontId="2" fillId="14" borderId="9" xfId="14" applyFont="1" applyFill="1" applyBorder="1" applyAlignment="1" applyProtection="1">
      <alignment horizontal="center" vertical="center" textRotation="90" wrapText="1"/>
    </xf>
    <xf numFmtId="0" fontId="2" fillId="14" borderId="2" xfId="14" applyFont="1" applyFill="1" applyBorder="1" applyAlignment="1" applyProtection="1">
      <alignment horizontal="center" vertical="center" textRotation="90" wrapText="1"/>
    </xf>
    <xf numFmtId="0" fontId="31" fillId="0" borderId="3" xfId="3" applyFont="1" applyFill="1" applyBorder="1" applyAlignment="1" applyProtection="1">
      <alignment horizontal="justify" vertical="center" wrapText="1"/>
      <protection locked="0"/>
    </xf>
    <xf numFmtId="0" fontId="4" fillId="0" borderId="1" xfId="3" applyFont="1" applyFill="1" applyBorder="1" applyAlignment="1" applyProtection="1">
      <alignment horizontal="left" vertical="center" wrapText="1"/>
      <protection locked="0"/>
    </xf>
    <xf numFmtId="0" fontId="2" fillId="0" borderId="1" xfId="14" applyFont="1" applyFill="1" applyBorder="1" applyAlignment="1" applyProtection="1">
      <alignment horizontal="center" vertical="center" textRotation="90" wrapText="1"/>
      <protection locked="0"/>
    </xf>
    <xf numFmtId="0" fontId="2" fillId="0" borderId="9" xfId="14" applyFont="1" applyFill="1" applyBorder="1" applyAlignment="1" applyProtection="1">
      <alignment horizontal="center" vertical="center" textRotation="90" wrapText="1"/>
      <protection locked="0"/>
    </xf>
    <xf numFmtId="0" fontId="2" fillId="0" borderId="2" xfId="14" applyFont="1" applyFill="1" applyBorder="1" applyAlignment="1" applyProtection="1">
      <alignment horizontal="center" vertical="center" textRotation="90" wrapText="1"/>
      <protection locked="0"/>
    </xf>
    <xf numFmtId="0" fontId="2" fillId="15" borderId="1" xfId="14" applyFont="1" applyFill="1" applyBorder="1" applyAlignment="1" applyProtection="1">
      <alignment horizontal="center" vertical="center" textRotation="90" wrapText="1"/>
    </xf>
    <xf numFmtId="0" fontId="2" fillId="15" borderId="9" xfId="14" applyFont="1" applyFill="1" applyBorder="1" applyAlignment="1" applyProtection="1">
      <alignment horizontal="center" vertical="center" textRotation="90" wrapText="1"/>
    </xf>
    <xf numFmtId="0" fontId="2" fillId="15" borderId="2" xfId="14" applyFont="1" applyFill="1" applyBorder="1" applyAlignment="1" applyProtection="1">
      <alignment horizontal="center" vertical="center" textRotation="90" wrapText="1"/>
    </xf>
    <xf numFmtId="0" fontId="31" fillId="0" borderId="3" xfId="3" applyFont="1" applyFill="1" applyBorder="1" applyAlignment="1" applyProtection="1">
      <alignment horizontal="justify" vertical="center"/>
      <protection locked="0"/>
    </xf>
    <xf numFmtId="0" fontId="2" fillId="0" borderId="1" xfId="14" applyFont="1" applyFill="1" applyBorder="1" applyAlignment="1" applyProtection="1">
      <alignment horizontal="center" vertical="center" wrapText="1"/>
      <protection locked="0"/>
    </xf>
    <xf numFmtId="0" fontId="2" fillId="0" borderId="9" xfId="14" applyFont="1" applyFill="1" applyBorder="1" applyAlignment="1" applyProtection="1">
      <alignment horizontal="center" vertical="center" wrapText="1"/>
      <protection locked="0"/>
    </xf>
    <xf numFmtId="0" fontId="2" fillId="0" borderId="2" xfId="14" applyFont="1" applyFill="1" applyBorder="1" applyAlignment="1" applyProtection="1">
      <alignment horizontal="center" vertical="center" wrapText="1"/>
      <protection locked="0"/>
    </xf>
    <xf numFmtId="0" fontId="4" fillId="0" borderId="14" xfId="14" applyFont="1" applyFill="1" applyBorder="1" applyAlignment="1" applyProtection="1">
      <alignment horizontal="center" vertical="center" textRotation="90" wrapText="1"/>
      <protection locked="0"/>
    </xf>
    <xf numFmtId="0" fontId="4" fillId="0" borderId="13" xfId="14" applyFont="1" applyFill="1" applyBorder="1" applyAlignment="1" applyProtection="1">
      <alignment horizontal="center" vertical="center" textRotation="90" wrapText="1"/>
      <protection locked="0"/>
    </xf>
    <xf numFmtId="0" fontId="4" fillId="0" borderId="15" xfId="14" applyFont="1" applyFill="1" applyBorder="1" applyAlignment="1" applyProtection="1">
      <alignment horizontal="center" vertical="center" textRotation="90" wrapText="1"/>
      <protection locked="0"/>
    </xf>
    <xf numFmtId="0" fontId="4" fillId="0" borderId="10" xfId="14" applyFont="1" applyFill="1" applyBorder="1" applyAlignment="1" applyProtection="1">
      <alignment horizontal="center" vertical="center" textRotation="90" wrapText="1"/>
      <protection locked="0"/>
    </xf>
    <xf numFmtId="0" fontId="4" fillId="0" borderId="0" xfId="14" applyFont="1" applyFill="1" applyBorder="1" applyAlignment="1" applyProtection="1">
      <alignment horizontal="center" vertical="center" textRotation="90" wrapText="1"/>
      <protection locked="0"/>
    </xf>
    <xf numFmtId="0" fontId="4" fillId="0" borderId="11" xfId="14" applyFont="1" applyFill="1" applyBorder="1" applyAlignment="1" applyProtection="1">
      <alignment horizontal="center" vertical="center" textRotation="90" wrapText="1"/>
      <protection locked="0"/>
    </xf>
    <xf numFmtId="0" fontId="4" fillId="0" borderId="12" xfId="14" applyFont="1" applyFill="1" applyBorder="1" applyAlignment="1" applyProtection="1">
      <alignment horizontal="center" vertical="center" textRotation="90" wrapText="1"/>
      <protection locked="0"/>
    </xf>
    <xf numFmtId="0" fontId="4" fillId="0" borderId="4" xfId="14" applyFont="1" applyFill="1" applyBorder="1" applyAlignment="1" applyProtection="1">
      <alignment horizontal="center" vertical="center" textRotation="90" wrapText="1"/>
      <protection locked="0"/>
    </xf>
    <xf numFmtId="0" fontId="4" fillId="0" borderId="6" xfId="14" applyFont="1" applyFill="1" applyBorder="1" applyAlignment="1" applyProtection="1">
      <alignment horizontal="center" vertical="center" textRotation="90" wrapText="1"/>
      <protection locked="0"/>
    </xf>
    <xf numFmtId="0" fontId="31" fillId="0" borderId="3" xfId="3" applyFont="1" applyFill="1" applyBorder="1" applyAlignment="1" applyProtection="1">
      <alignment horizontal="left" vertical="center" wrapText="1"/>
      <protection locked="0"/>
    </xf>
    <xf numFmtId="0" fontId="4" fillId="0" borderId="10" xfId="3" applyFont="1" applyFill="1" applyBorder="1" applyAlignment="1" applyProtection="1">
      <alignment horizontal="center" vertical="center" wrapText="1"/>
      <protection locked="0"/>
    </xf>
    <xf numFmtId="0" fontId="4" fillId="0" borderId="0" xfId="3" applyFont="1" applyFill="1" applyBorder="1" applyAlignment="1" applyProtection="1">
      <alignment horizontal="center" vertical="center" wrapText="1"/>
      <protection locked="0"/>
    </xf>
    <xf numFmtId="0" fontId="4" fillId="0" borderId="11" xfId="3" applyFont="1" applyFill="1" applyBorder="1" applyAlignment="1" applyProtection="1">
      <alignment horizontal="center" vertical="center" wrapText="1"/>
      <protection locked="0"/>
    </xf>
    <xf numFmtId="0" fontId="4" fillId="0" borderId="12" xfId="3" applyFont="1" applyFill="1" applyBorder="1" applyAlignment="1" applyProtection="1">
      <alignment horizontal="center" vertical="center" wrapText="1"/>
      <protection locked="0"/>
    </xf>
    <xf numFmtId="0" fontId="4" fillId="0" borderId="4" xfId="3" applyFont="1" applyFill="1" applyBorder="1" applyAlignment="1" applyProtection="1">
      <alignment horizontal="center" vertical="center" wrapText="1"/>
      <protection locked="0"/>
    </xf>
    <xf numFmtId="0" fontId="4" fillId="0" borderId="6" xfId="3" applyFont="1" applyFill="1" applyBorder="1" applyAlignment="1" applyProtection="1">
      <alignment horizontal="center" vertical="center" wrapText="1"/>
      <protection locked="0"/>
    </xf>
    <xf numFmtId="0" fontId="2" fillId="0" borderId="14" xfId="14" applyFont="1" applyFill="1" applyBorder="1" applyAlignment="1" applyProtection="1">
      <alignment horizontal="center" vertical="center" wrapText="1"/>
      <protection locked="0"/>
    </xf>
    <xf numFmtId="0" fontId="2" fillId="0" borderId="10" xfId="14" applyFont="1" applyFill="1" applyBorder="1" applyAlignment="1" applyProtection="1">
      <alignment horizontal="center" vertical="center" wrapText="1"/>
      <protection locked="0"/>
    </xf>
    <xf numFmtId="0" fontId="2" fillId="0" borderId="12" xfId="14" applyFont="1" applyFill="1" applyBorder="1" applyAlignment="1" applyProtection="1">
      <alignment horizontal="center" vertical="center" wrapText="1"/>
      <protection locked="0"/>
    </xf>
    <xf numFmtId="0" fontId="2" fillId="0" borderId="14" xfId="14" applyFont="1" applyFill="1" applyBorder="1" applyAlignment="1" applyProtection="1">
      <alignment horizontal="center" vertical="center" textRotation="90" wrapText="1"/>
      <protection locked="0"/>
    </xf>
    <xf numFmtId="0" fontId="2" fillId="0" borderId="13" xfId="14" applyFont="1" applyFill="1" applyBorder="1" applyAlignment="1" applyProtection="1">
      <alignment horizontal="center" vertical="center" textRotation="90" wrapText="1"/>
      <protection locked="0"/>
    </xf>
    <xf numFmtId="0" fontId="2" fillId="0" borderId="15" xfId="14" applyFont="1" applyFill="1" applyBorder="1" applyAlignment="1" applyProtection="1">
      <alignment horizontal="center" vertical="center" textRotation="90" wrapText="1"/>
      <protection locked="0"/>
    </xf>
    <xf numFmtId="0" fontId="2" fillId="0" borderId="10" xfId="14" applyFont="1" applyFill="1" applyBorder="1" applyAlignment="1" applyProtection="1">
      <alignment horizontal="center" vertical="center" textRotation="90" wrapText="1"/>
      <protection locked="0"/>
    </xf>
    <xf numFmtId="0" fontId="2" fillId="0" borderId="0" xfId="14" applyFont="1" applyFill="1" applyBorder="1" applyAlignment="1" applyProtection="1">
      <alignment horizontal="center" vertical="center" textRotation="90" wrapText="1"/>
      <protection locked="0"/>
    </xf>
    <xf numFmtId="0" fontId="2" fillId="0" borderId="11" xfId="14" applyFont="1" applyFill="1" applyBorder="1" applyAlignment="1" applyProtection="1">
      <alignment horizontal="center" vertical="center" textRotation="90" wrapText="1"/>
      <protection locked="0"/>
    </xf>
    <xf numFmtId="0" fontId="2" fillId="0" borderId="12" xfId="14" applyFont="1" applyFill="1" applyBorder="1" applyAlignment="1" applyProtection="1">
      <alignment horizontal="center" vertical="center" textRotation="90" wrapText="1"/>
      <protection locked="0"/>
    </xf>
    <xf numFmtId="0" fontId="2" fillId="0" borderId="4" xfId="14" applyFont="1" applyFill="1" applyBorder="1" applyAlignment="1" applyProtection="1">
      <alignment horizontal="center" vertical="center" textRotation="90" wrapText="1"/>
      <protection locked="0"/>
    </xf>
    <xf numFmtId="0" fontId="2" fillId="0" borderId="6" xfId="14" applyFont="1" applyFill="1" applyBorder="1" applyAlignment="1" applyProtection="1">
      <alignment horizontal="center" vertical="center" textRotation="90" wrapText="1"/>
      <protection locked="0"/>
    </xf>
    <xf numFmtId="0" fontId="2" fillId="0" borderId="13" xfId="14" applyFont="1" applyFill="1" applyBorder="1" applyAlignment="1" applyProtection="1">
      <alignment horizontal="center" vertical="center" wrapText="1"/>
      <protection locked="0"/>
    </xf>
    <xf numFmtId="0" fontId="2" fillId="0" borderId="15" xfId="14" applyFont="1" applyFill="1" applyBorder="1" applyAlignment="1" applyProtection="1">
      <alignment horizontal="center" vertical="center" wrapText="1"/>
      <protection locked="0"/>
    </xf>
    <xf numFmtId="0" fontId="2" fillId="0" borderId="0" xfId="14" applyFont="1" applyFill="1" applyBorder="1" applyAlignment="1" applyProtection="1">
      <alignment horizontal="center" vertical="center" wrapText="1"/>
      <protection locked="0"/>
    </xf>
    <xf numFmtId="0" fontId="2" fillId="0" borderId="11" xfId="14" applyFont="1" applyFill="1" applyBorder="1" applyAlignment="1" applyProtection="1">
      <alignment horizontal="center" vertical="center" wrapText="1"/>
      <protection locked="0"/>
    </xf>
    <xf numFmtId="0" fontId="2" fillId="0" borderId="4" xfId="14" applyFont="1" applyFill="1" applyBorder="1" applyAlignment="1" applyProtection="1">
      <alignment horizontal="center" vertical="center" wrapText="1"/>
      <protection locked="0"/>
    </xf>
    <xf numFmtId="0" fontId="2" fillId="0" borderId="6" xfId="14" applyFont="1" applyFill="1" applyBorder="1" applyAlignment="1" applyProtection="1">
      <alignment horizontal="center" vertical="center" wrapText="1"/>
      <protection locked="0"/>
    </xf>
    <xf numFmtId="0" fontId="2" fillId="0" borderId="1" xfId="14" applyFont="1" applyFill="1" applyBorder="1" applyAlignment="1" applyProtection="1">
      <alignment horizontal="center" vertical="center" textRotation="90" wrapText="1"/>
    </xf>
    <xf numFmtId="0" fontId="2" fillId="0" borderId="9" xfId="14" applyFont="1" applyFill="1" applyBorder="1" applyAlignment="1" applyProtection="1">
      <alignment horizontal="center" vertical="center" textRotation="90" wrapText="1"/>
    </xf>
    <xf numFmtId="0" fontId="2" fillId="0" borderId="2" xfId="14" applyFont="1" applyFill="1" applyBorder="1" applyAlignment="1" applyProtection="1">
      <alignment horizontal="center" vertical="center" textRotation="90" wrapText="1"/>
    </xf>
    <xf numFmtId="0" fontId="2" fillId="14" borderId="1" xfId="3" applyFont="1" applyFill="1" applyBorder="1" applyAlignment="1" applyProtection="1">
      <alignment horizontal="center" vertical="center" textRotation="90" wrapText="1"/>
    </xf>
    <xf numFmtId="0" fontId="2" fillId="14" borderId="9" xfId="3" applyFont="1" applyFill="1" applyBorder="1" applyAlignment="1" applyProtection="1">
      <alignment horizontal="center" vertical="center" textRotation="90" wrapText="1"/>
    </xf>
    <xf numFmtId="0" fontId="2" fillId="14" borderId="2" xfId="3" applyFont="1" applyFill="1" applyBorder="1" applyAlignment="1" applyProtection="1">
      <alignment horizontal="center" vertical="center" textRotation="90" wrapText="1"/>
    </xf>
    <xf numFmtId="0" fontId="2" fillId="0" borderId="1" xfId="3" applyFont="1" applyFill="1" applyBorder="1" applyAlignment="1" applyProtection="1">
      <alignment horizontal="center" vertical="center" textRotation="90" wrapText="1"/>
      <protection locked="0"/>
    </xf>
    <xf numFmtId="0" fontId="2" fillId="0" borderId="9" xfId="3" applyFont="1" applyFill="1" applyBorder="1" applyAlignment="1" applyProtection="1">
      <alignment horizontal="center" vertical="center" textRotation="90" wrapText="1"/>
      <protection locked="0"/>
    </xf>
    <xf numFmtId="0" fontId="2" fillId="0" borderId="2" xfId="3" applyFont="1" applyFill="1" applyBorder="1" applyAlignment="1" applyProtection="1">
      <alignment horizontal="center" vertical="center" textRotation="90" wrapText="1"/>
      <protection locked="0"/>
    </xf>
    <xf numFmtId="0" fontId="2" fillId="0" borderId="1" xfId="3" applyFont="1" applyFill="1" applyBorder="1" applyAlignment="1" applyProtection="1">
      <alignment horizontal="center" vertical="center" textRotation="90" wrapText="1"/>
    </xf>
    <xf numFmtId="0" fontId="2" fillId="0" borderId="9" xfId="3" applyFont="1" applyFill="1" applyBorder="1" applyAlignment="1" applyProtection="1">
      <alignment horizontal="center" vertical="center" textRotation="90" wrapText="1"/>
    </xf>
    <xf numFmtId="0" fontId="2" fillId="0" borderId="2" xfId="3" applyFont="1" applyFill="1" applyBorder="1" applyAlignment="1" applyProtection="1">
      <alignment horizontal="center" vertical="center" textRotation="90" wrapText="1"/>
    </xf>
    <xf numFmtId="0" fontId="31" fillId="7" borderId="7" xfId="3" applyFont="1" applyFill="1" applyBorder="1" applyAlignment="1" applyProtection="1">
      <alignment horizontal="left" vertical="center" wrapText="1"/>
      <protection locked="0"/>
    </xf>
    <xf numFmtId="0" fontId="31" fillId="7" borderId="8" xfId="3" applyFont="1" applyFill="1" applyBorder="1" applyAlignment="1" applyProtection="1">
      <alignment horizontal="left" vertical="center" wrapText="1"/>
      <protection locked="0"/>
    </xf>
    <xf numFmtId="0" fontId="31" fillId="7" borderId="5" xfId="3" applyFont="1" applyFill="1" applyBorder="1" applyAlignment="1" applyProtection="1">
      <alignment horizontal="left" vertical="center" wrapText="1"/>
      <protection locked="0"/>
    </xf>
    <xf numFmtId="0" fontId="2" fillId="0" borderId="3" xfId="3" applyFont="1" applyFill="1" applyBorder="1" applyAlignment="1" applyProtection="1">
      <alignment horizontal="center" vertical="center" wrapText="1"/>
      <protection locked="0"/>
    </xf>
    <xf numFmtId="0" fontId="2" fillId="0" borderId="3" xfId="3" applyFont="1" applyFill="1" applyBorder="1" applyAlignment="1" applyProtection="1">
      <alignment horizontal="center" vertical="center" textRotation="90" wrapText="1"/>
      <protection locked="0"/>
    </xf>
    <xf numFmtId="0" fontId="4" fillId="0" borderId="3" xfId="3" applyFont="1" applyFill="1" applyBorder="1" applyAlignment="1" applyProtection="1">
      <alignment horizontal="center" vertical="center" textRotation="90" wrapText="1"/>
      <protection locked="0"/>
    </xf>
    <xf numFmtId="0" fontId="2" fillId="0" borderId="1" xfId="3" applyFont="1" applyFill="1" applyBorder="1" applyAlignment="1" applyProtection="1">
      <alignment horizontal="center" vertical="center" wrapText="1"/>
      <protection locked="0"/>
    </xf>
    <xf numFmtId="0" fontId="2" fillId="0" borderId="9" xfId="3" applyFont="1" applyFill="1" applyBorder="1" applyAlignment="1" applyProtection="1">
      <alignment horizontal="center" vertical="center" wrapText="1"/>
      <protection locked="0"/>
    </xf>
    <xf numFmtId="0" fontId="2" fillId="0" borderId="2" xfId="3" applyFont="1" applyFill="1" applyBorder="1" applyAlignment="1" applyProtection="1">
      <alignment horizontal="center" vertical="center" wrapText="1"/>
      <protection locked="0"/>
    </xf>
    <xf numFmtId="0" fontId="2" fillId="0" borderId="14" xfId="3" applyFont="1" applyFill="1" applyBorder="1" applyAlignment="1" applyProtection="1">
      <alignment horizontal="center" vertical="center" textRotation="90" wrapText="1"/>
      <protection locked="0"/>
    </xf>
    <xf numFmtId="0" fontId="2" fillId="0" borderId="13" xfId="3" applyFont="1" applyFill="1" applyBorder="1" applyAlignment="1" applyProtection="1">
      <alignment horizontal="center" vertical="center" textRotation="90" wrapText="1"/>
      <protection locked="0"/>
    </xf>
    <xf numFmtId="0" fontId="2" fillId="0" borderId="15" xfId="3" applyFont="1" applyFill="1" applyBorder="1" applyAlignment="1" applyProtection="1">
      <alignment horizontal="center" vertical="center" textRotation="90" wrapText="1"/>
      <protection locked="0"/>
    </xf>
    <xf numFmtId="0" fontId="2" fillId="0" borderId="10" xfId="3" applyFont="1" applyFill="1" applyBorder="1" applyAlignment="1" applyProtection="1">
      <alignment horizontal="center" vertical="center" textRotation="90" wrapText="1"/>
      <protection locked="0"/>
    </xf>
    <xf numFmtId="0" fontId="2" fillId="0" borderId="0" xfId="3" applyFont="1" applyFill="1" applyBorder="1" applyAlignment="1" applyProtection="1">
      <alignment horizontal="center" vertical="center" textRotation="90" wrapText="1"/>
      <protection locked="0"/>
    </xf>
    <xf numFmtId="0" fontId="2" fillId="0" borderId="11" xfId="3" applyFont="1" applyFill="1" applyBorder="1" applyAlignment="1" applyProtection="1">
      <alignment horizontal="center" vertical="center" textRotation="90" wrapText="1"/>
      <protection locked="0"/>
    </xf>
    <xf numFmtId="0" fontId="2" fillId="0" borderId="12" xfId="3" applyFont="1" applyFill="1" applyBorder="1" applyAlignment="1" applyProtection="1">
      <alignment horizontal="center" vertical="center" textRotation="90" wrapText="1"/>
      <protection locked="0"/>
    </xf>
    <xf numFmtId="0" fontId="2" fillId="0" borderId="4" xfId="3" applyFont="1" applyFill="1" applyBorder="1" applyAlignment="1" applyProtection="1">
      <alignment horizontal="center" vertical="center" textRotation="90" wrapText="1"/>
      <protection locked="0"/>
    </xf>
    <xf numFmtId="0" fontId="2" fillId="0" borderId="6" xfId="3" applyFont="1" applyFill="1" applyBorder="1" applyAlignment="1" applyProtection="1">
      <alignment horizontal="center" vertical="center" textRotation="90" wrapText="1"/>
      <protection locked="0"/>
    </xf>
    <xf numFmtId="0" fontId="2" fillId="0" borderId="3" xfId="3" applyFont="1" applyFill="1" applyBorder="1" applyAlignment="1" applyProtection="1">
      <alignment horizontal="center" vertical="center" textRotation="90" wrapText="1"/>
    </xf>
    <xf numFmtId="0" fontId="2" fillId="14" borderId="3" xfId="3" applyFont="1" applyFill="1" applyBorder="1" applyAlignment="1" applyProtection="1">
      <alignment horizontal="center" vertical="center" textRotation="90" wrapText="1"/>
    </xf>
    <xf numFmtId="0" fontId="4" fillId="0" borderId="1" xfId="3" applyFont="1" applyFill="1" applyBorder="1" applyAlignment="1" applyProtection="1">
      <alignment horizontal="center" vertical="center" wrapText="1"/>
      <protection locked="0"/>
    </xf>
    <xf numFmtId="0" fontId="4" fillId="0" borderId="9" xfId="3" applyFont="1" applyFill="1" applyBorder="1" applyAlignment="1" applyProtection="1">
      <alignment horizontal="center" vertical="center" wrapText="1"/>
      <protection locked="0"/>
    </xf>
    <xf numFmtId="0" fontId="4" fillId="0" borderId="2" xfId="3" applyFont="1" applyFill="1" applyBorder="1" applyAlignment="1" applyProtection="1">
      <alignment horizontal="center" vertical="center" wrapText="1"/>
      <protection locked="0"/>
    </xf>
    <xf numFmtId="0" fontId="4" fillId="0" borderId="1" xfId="3" applyFont="1" applyFill="1" applyBorder="1" applyAlignment="1" applyProtection="1">
      <alignment horizontal="center" vertical="center" textRotation="90" wrapText="1"/>
      <protection locked="0"/>
    </xf>
    <xf numFmtId="0" fontId="4" fillId="0" borderId="9" xfId="3" applyFont="1" applyFill="1" applyBorder="1" applyAlignment="1" applyProtection="1">
      <alignment horizontal="center" vertical="center" textRotation="90" wrapText="1"/>
      <protection locked="0"/>
    </xf>
    <xf numFmtId="0" fontId="4" fillId="0" borderId="2" xfId="3" applyFont="1" applyFill="1" applyBorder="1" applyAlignment="1" applyProtection="1">
      <alignment horizontal="center" vertical="center" textRotation="90" wrapText="1"/>
      <protection locked="0"/>
    </xf>
    <xf numFmtId="0" fontId="4" fillId="0" borderId="14" xfId="3" applyFont="1" applyFill="1" applyBorder="1" applyAlignment="1" applyProtection="1">
      <alignment horizontal="center" vertical="center" textRotation="90"/>
      <protection locked="0"/>
    </xf>
    <xf numFmtId="0" fontId="4" fillId="0" borderId="13" xfId="3" applyFont="1" applyFill="1" applyBorder="1" applyAlignment="1" applyProtection="1">
      <alignment horizontal="center" vertical="center" textRotation="90"/>
      <protection locked="0"/>
    </xf>
    <xf numFmtId="0" fontId="4" fillId="0" borderId="15" xfId="3" applyFont="1" applyFill="1" applyBorder="1" applyAlignment="1" applyProtection="1">
      <alignment horizontal="center" vertical="center" textRotation="90"/>
      <protection locked="0"/>
    </xf>
    <xf numFmtId="0" fontId="4" fillId="0" borderId="10" xfId="3" applyFont="1" applyFill="1" applyBorder="1" applyAlignment="1" applyProtection="1">
      <alignment horizontal="center" vertical="center" textRotation="90"/>
      <protection locked="0"/>
    </xf>
    <xf numFmtId="0" fontId="4" fillId="0" borderId="0" xfId="3" applyFont="1" applyFill="1" applyBorder="1" applyAlignment="1" applyProtection="1">
      <alignment horizontal="center" vertical="center" textRotation="90"/>
      <protection locked="0"/>
    </xf>
    <xf numFmtId="0" fontId="4" fillId="0" borderId="11" xfId="3" applyFont="1" applyFill="1" applyBorder="1" applyAlignment="1" applyProtection="1">
      <alignment horizontal="center" vertical="center" textRotation="90"/>
      <protection locked="0"/>
    </xf>
    <xf numFmtId="0" fontId="4" fillId="0" borderId="12" xfId="3" applyFont="1" applyFill="1" applyBorder="1" applyAlignment="1" applyProtection="1">
      <alignment horizontal="center" vertical="center" textRotation="90"/>
      <protection locked="0"/>
    </xf>
    <xf numFmtId="0" fontId="4" fillId="0" borderId="4" xfId="3" applyFont="1" applyFill="1" applyBorder="1" applyAlignment="1" applyProtection="1">
      <alignment horizontal="center" vertical="center" textRotation="90"/>
      <protection locked="0"/>
    </xf>
    <xf numFmtId="0" fontId="4" fillId="0" borderId="6" xfId="3" applyFont="1" applyFill="1" applyBorder="1" applyAlignment="1" applyProtection="1">
      <alignment horizontal="center" vertical="center" textRotation="90"/>
      <protection locked="0"/>
    </xf>
    <xf numFmtId="0" fontId="4" fillId="0" borderId="1" xfId="3" applyFont="1" applyFill="1" applyBorder="1" applyAlignment="1" applyProtection="1">
      <alignment horizontal="center" vertical="center" textRotation="90" wrapText="1"/>
    </xf>
    <xf numFmtId="0" fontId="4" fillId="0" borderId="9" xfId="3" applyFont="1" applyFill="1" applyBorder="1" applyAlignment="1" applyProtection="1">
      <alignment horizontal="center" vertical="center" textRotation="90" wrapText="1"/>
    </xf>
    <xf numFmtId="0" fontId="4" fillId="0" borderId="2" xfId="3" applyFont="1" applyFill="1" applyBorder="1" applyAlignment="1" applyProtection="1">
      <alignment horizontal="center" vertical="center" textRotation="90" wrapText="1"/>
    </xf>
    <xf numFmtId="0" fontId="4" fillId="14" borderId="1" xfId="3" applyFont="1" applyFill="1" applyBorder="1" applyAlignment="1" applyProtection="1">
      <alignment horizontal="center" vertical="center" textRotation="90" wrapText="1"/>
    </xf>
    <xf numFmtId="0" fontId="4" fillId="14" borderId="9" xfId="3" applyFont="1" applyFill="1" applyBorder="1" applyAlignment="1" applyProtection="1">
      <alignment horizontal="center" vertical="center" textRotation="90" wrapText="1"/>
    </xf>
    <xf numFmtId="0" fontId="4" fillId="14" borderId="2" xfId="3" applyFont="1" applyFill="1" applyBorder="1" applyAlignment="1" applyProtection="1">
      <alignment horizontal="center" vertical="center" textRotation="90" wrapText="1"/>
    </xf>
    <xf numFmtId="0" fontId="4" fillId="0" borderId="3" xfId="3" quotePrefix="1" applyFont="1" applyFill="1" applyBorder="1" applyAlignment="1" applyProtection="1">
      <alignment horizontal="left" vertical="center" wrapText="1"/>
      <protection locked="0"/>
    </xf>
    <xf numFmtId="0" fontId="31" fillId="0" borderId="7" xfId="3" applyFont="1" applyFill="1" applyBorder="1" applyAlignment="1" applyProtection="1">
      <alignment horizontal="left" vertical="center" wrapText="1"/>
      <protection locked="0"/>
    </xf>
    <xf numFmtId="0" fontId="31" fillId="0" borderId="8" xfId="3" applyFont="1" applyFill="1" applyBorder="1" applyAlignment="1" applyProtection="1">
      <alignment horizontal="left" vertical="center" wrapText="1"/>
      <protection locked="0"/>
    </xf>
    <xf numFmtId="0" fontId="31" fillId="0" borderId="5" xfId="3" applyFont="1" applyFill="1" applyBorder="1" applyAlignment="1" applyProtection="1">
      <alignment horizontal="left" vertical="center" wrapText="1"/>
      <protection locked="0"/>
    </xf>
    <xf numFmtId="0" fontId="4" fillId="0" borderId="10" xfId="3" applyFont="1" applyBorder="1" applyAlignment="1" applyProtection="1">
      <alignment horizontal="left" vertical="center" wrapText="1"/>
      <protection locked="0"/>
    </xf>
    <xf numFmtId="0" fontId="4" fillId="0" borderId="0" xfId="3" applyFont="1" applyBorder="1" applyAlignment="1" applyProtection="1">
      <alignment horizontal="left" vertical="center"/>
      <protection locked="0"/>
    </xf>
    <xf numFmtId="0" fontId="4" fillId="0" borderId="11" xfId="3" applyFont="1" applyBorder="1" applyAlignment="1" applyProtection="1">
      <alignment horizontal="left" vertical="center"/>
      <protection locked="0"/>
    </xf>
    <xf numFmtId="0" fontId="4" fillId="0" borderId="10" xfId="3" applyFont="1" applyBorder="1" applyAlignment="1" applyProtection="1">
      <alignment horizontal="left" vertical="center"/>
      <protection locked="0"/>
    </xf>
    <xf numFmtId="0" fontId="4" fillId="0" borderId="12" xfId="3" applyFont="1" applyBorder="1" applyAlignment="1" applyProtection="1">
      <alignment horizontal="left" vertical="center"/>
      <protection locked="0"/>
    </xf>
    <xf numFmtId="0" fontId="4" fillId="0" borderId="4" xfId="3" applyFont="1" applyBorder="1" applyAlignment="1" applyProtection="1">
      <alignment horizontal="left" vertical="center"/>
      <protection locked="0"/>
    </xf>
    <xf numFmtId="0" fontId="4" fillId="0" borderId="6" xfId="3" applyFont="1" applyBorder="1" applyAlignment="1" applyProtection="1">
      <alignment horizontal="left" vertical="center"/>
      <protection locked="0"/>
    </xf>
    <xf numFmtId="0" fontId="4" fillId="0" borderId="0" xfId="20" applyFont="1" applyFill="1" applyBorder="1" applyAlignment="1">
      <alignment horizontal="center" vertical="center"/>
    </xf>
    <xf numFmtId="0" fontId="4" fillId="0" borderId="13" xfId="20" applyFont="1" applyFill="1" applyBorder="1" applyAlignment="1">
      <alignment horizontal="center" vertical="center"/>
    </xf>
    <xf numFmtId="0" fontId="4" fillId="0" borderId="7" xfId="20" applyFont="1" applyFill="1" applyBorder="1" applyAlignment="1" applyProtection="1">
      <alignment horizontal="center" vertical="center"/>
      <protection locked="0"/>
    </xf>
    <xf numFmtId="0" fontId="4" fillId="0" borderId="8" xfId="20" applyFont="1" applyFill="1" applyBorder="1" applyAlignment="1" applyProtection="1">
      <alignment horizontal="center" vertical="center"/>
      <protection locked="0"/>
    </xf>
    <xf numFmtId="0" fontId="4" fillId="0" borderId="5" xfId="20" applyFont="1" applyFill="1" applyBorder="1" applyAlignment="1" applyProtection="1">
      <alignment horizontal="center" vertical="center"/>
      <protection locked="0"/>
    </xf>
    <xf numFmtId="0" fontId="4" fillId="0" borderId="3" xfId="20" applyFont="1" applyFill="1" applyBorder="1" applyAlignment="1" applyProtection="1">
      <alignment horizontal="center" vertical="center"/>
      <protection locked="0"/>
    </xf>
    <xf numFmtId="0" fontId="11" fillId="0" borderId="14" xfId="20" applyFont="1" applyBorder="1" applyAlignment="1">
      <alignment horizontal="left" vertical="top" wrapText="1"/>
    </xf>
    <xf numFmtId="0" fontId="11" fillId="0" borderId="13" xfId="20" applyFont="1" applyBorder="1" applyAlignment="1">
      <alignment horizontal="left" vertical="top" wrapText="1"/>
    </xf>
    <xf numFmtId="0" fontId="11" fillId="0" borderId="15" xfId="20" applyFont="1" applyBorder="1" applyAlignment="1">
      <alignment horizontal="left" vertical="top" wrapText="1"/>
    </xf>
    <xf numFmtId="0" fontId="11" fillId="0" borderId="10" xfId="20" applyFont="1" applyBorder="1" applyAlignment="1">
      <alignment horizontal="left" vertical="top" wrapText="1"/>
    </xf>
    <xf numFmtId="0" fontId="11" fillId="0" borderId="0" xfId="20" applyFont="1" applyBorder="1" applyAlignment="1">
      <alignment horizontal="left" vertical="top" wrapText="1"/>
    </xf>
    <xf numFmtId="0" fontId="11" fillId="0" borderId="11" xfId="20" applyFont="1" applyBorder="1" applyAlignment="1">
      <alignment horizontal="left" vertical="top" wrapText="1"/>
    </xf>
    <xf numFmtId="0" fontId="3" fillId="8" borderId="7" xfId="20" applyFont="1" applyFill="1" applyBorder="1" applyAlignment="1">
      <alignment horizontal="center" vertical="center"/>
    </xf>
    <xf numFmtId="0" fontId="3" fillId="8" borderId="8" xfId="20" applyFont="1" applyFill="1" applyBorder="1" applyAlignment="1">
      <alignment horizontal="center" vertical="center"/>
    </xf>
    <xf numFmtId="0" fontId="3" fillId="8" borderId="5" xfId="20" applyFont="1" applyFill="1" applyBorder="1" applyAlignment="1">
      <alignment horizontal="center" vertical="center"/>
    </xf>
    <xf numFmtId="0" fontId="3" fillId="8" borderId="3" xfId="20" applyFont="1" applyFill="1" applyBorder="1" applyAlignment="1">
      <alignment horizontal="center" vertical="center"/>
    </xf>
    <xf numFmtId="0" fontId="4" fillId="0" borderId="10" xfId="20" applyFont="1" applyBorder="1" applyAlignment="1" applyProtection="1">
      <alignment horizontal="justify" vertical="top" wrapText="1"/>
      <protection locked="0"/>
    </xf>
    <xf numFmtId="0" fontId="4" fillId="0" borderId="0" xfId="20" applyFont="1" applyBorder="1" applyAlignment="1" applyProtection="1">
      <alignment horizontal="justify" vertical="top"/>
      <protection locked="0"/>
    </xf>
    <xf numFmtId="0" fontId="4" fillId="0" borderId="11" xfId="20" applyFont="1" applyBorder="1" applyAlignment="1" applyProtection="1">
      <alignment horizontal="justify" vertical="top"/>
      <protection locked="0"/>
    </xf>
    <xf numFmtId="0" fontId="4" fillId="0" borderId="10" xfId="20" applyFont="1" applyBorder="1" applyAlignment="1" applyProtection="1">
      <alignment horizontal="justify" vertical="top"/>
      <protection locked="0"/>
    </xf>
    <xf numFmtId="0" fontId="4" fillId="0" borderId="12" xfId="20" applyFont="1" applyBorder="1" applyAlignment="1" applyProtection="1">
      <alignment horizontal="justify" vertical="top"/>
      <protection locked="0"/>
    </xf>
    <xf numFmtId="0" fontId="4" fillId="0" borderId="4" xfId="20" applyFont="1" applyBorder="1" applyAlignment="1" applyProtection="1">
      <alignment horizontal="justify" vertical="top"/>
      <protection locked="0"/>
    </xf>
    <xf numFmtId="0" fontId="4" fillId="0" borderId="6" xfId="20" applyFont="1" applyBorder="1" applyAlignment="1" applyProtection="1">
      <alignment horizontal="justify" vertical="top"/>
      <protection locked="0"/>
    </xf>
    <xf numFmtId="0" fontId="4" fillId="0" borderId="3" xfId="20" applyFont="1" applyFill="1" applyBorder="1" applyAlignment="1" applyProtection="1">
      <alignment horizontal="center" vertical="center" wrapText="1"/>
      <protection locked="0"/>
    </xf>
    <xf numFmtId="0" fontId="4" fillId="0" borderId="7" xfId="20" applyFont="1" applyFill="1" applyBorder="1" applyAlignment="1" applyProtection="1">
      <alignment horizontal="left" vertical="center" wrapText="1"/>
      <protection locked="0"/>
    </xf>
    <xf numFmtId="0" fontId="4" fillId="0" borderId="8" xfId="20" applyFont="1" applyFill="1" applyBorder="1" applyAlignment="1" applyProtection="1">
      <alignment horizontal="left" vertical="center" wrapText="1"/>
      <protection locked="0"/>
    </xf>
    <xf numFmtId="0" fontId="4" fillId="0" borderId="5" xfId="20" applyFont="1" applyFill="1" applyBorder="1" applyAlignment="1" applyProtection="1">
      <alignment horizontal="left" vertical="center" wrapText="1"/>
      <protection locked="0"/>
    </xf>
    <xf numFmtId="0" fontId="4" fillId="0" borderId="3" xfId="20" applyFont="1" applyFill="1" applyBorder="1" applyAlignment="1" applyProtection="1">
      <alignment horizontal="justify" vertical="center" wrapText="1"/>
      <protection locked="0"/>
    </xf>
    <xf numFmtId="0" fontId="4" fillId="15" borderId="3" xfId="14" applyFont="1" applyFill="1" applyBorder="1" applyAlignment="1">
      <alignment horizontal="center" vertical="center" textRotation="90" wrapText="1"/>
    </xf>
    <xf numFmtId="0" fontId="4" fillId="14" borderId="3" xfId="14" applyFont="1" applyFill="1" applyBorder="1" applyAlignment="1">
      <alignment horizontal="center" vertical="center" textRotation="90" wrapText="1"/>
    </xf>
    <xf numFmtId="0" fontId="4" fillId="7" borderId="3" xfId="14" applyFont="1" applyFill="1" applyBorder="1" applyAlignment="1">
      <alignment horizontal="center" vertical="center" wrapText="1"/>
    </xf>
    <xf numFmtId="0" fontId="4" fillId="7" borderId="3" xfId="14" applyFont="1" applyFill="1" applyBorder="1" applyAlignment="1">
      <alignment horizontal="justify" vertical="center" wrapText="1"/>
    </xf>
    <xf numFmtId="0" fontId="4" fillId="7" borderId="3" xfId="14" applyFont="1" applyFill="1" applyBorder="1" applyAlignment="1">
      <alignment horizontal="left" vertical="center" wrapText="1"/>
    </xf>
    <xf numFmtId="0" fontId="4" fillId="7" borderId="3" xfId="14" applyFont="1" applyFill="1" applyBorder="1" applyAlignment="1">
      <alignment horizontal="center" vertical="center" textRotation="90" wrapText="1"/>
    </xf>
    <xf numFmtId="0" fontId="4" fillId="15" borderId="3" xfId="14" applyFont="1" applyFill="1" applyBorder="1" applyAlignment="1">
      <alignment horizontal="center" vertical="center" wrapText="1"/>
    </xf>
    <xf numFmtId="0" fontId="4" fillId="15" borderId="3" xfId="20" applyFont="1" applyFill="1" applyBorder="1" applyAlignment="1">
      <alignment horizontal="center" vertical="center" textRotation="90" wrapText="1"/>
    </xf>
    <xf numFmtId="0" fontId="4" fillId="14" borderId="3" xfId="20" applyFont="1" applyFill="1" applyBorder="1" applyAlignment="1">
      <alignment horizontal="center" vertical="center" textRotation="90" wrapText="1"/>
    </xf>
    <xf numFmtId="0" fontId="4" fillId="7" borderId="3" xfId="20" applyFont="1" applyFill="1" applyBorder="1" applyAlignment="1">
      <alignment horizontal="center" vertical="center" wrapText="1"/>
    </xf>
    <xf numFmtId="0" fontId="4" fillId="7" borderId="3" xfId="20" applyFont="1" applyFill="1" applyBorder="1" applyAlignment="1">
      <alignment horizontal="center" vertical="center" textRotation="90" wrapText="1"/>
    </xf>
    <xf numFmtId="0" fontId="4" fillId="15" borderId="3" xfId="20" applyFont="1" applyFill="1" applyBorder="1" applyAlignment="1">
      <alignment horizontal="center" vertical="center" wrapText="1"/>
    </xf>
    <xf numFmtId="49" fontId="4" fillId="7" borderId="3" xfId="14" applyNumberFormat="1" applyFont="1" applyFill="1" applyBorder="1" applyAlignment="1">
      <alignment horizontal="left" vertical="center" wrapText="1"/>
    </xf>
    <xf numFmtId="0" fontId="4" fillId="7" borderId="3" xfId="14" applyFont="1" applyFill="1" applyBorder="1" applyAlignment="1">
      <alignment vertical="center" wrapText="1"/>
    </xf>
    <xf numFmtId="0" fontId="4" fillId="0" borderId="1" xfId="20" applyFont="1" applyFill="1" applyBorder="1" applyAlignment="1" applyProtection="1">
      <alignment horizontal="center" vertical="center" textRotation="90" wrapText="1"/>
      <protection locked="0"/>
    </xf>
    <xf numFmtId="0" fontId="4" fillId="0" borderId="9" xfId="20" applyFont="1" applyFill="1" applyBorder="1" applyAlignment="1" applyProtection="1">
      <alignment horizontal="center" vertical="center" textRotation="90" wrapText="1"/>
      <protection locked="0"/>
    </xf>
    <xf numFmtId="0" fontId="4" fillId="0" borderId="2" xfId="20" applyFont="1" applyFill="1" applyBorder="1" applyAlignment="1" applyProtection="1">
      <alignment horizontal="center" vertical="center" textRotation="90" wrapText="1"/>
      <protection locked="0"/>
    </xf>
    <xf numFmtId="0" fontId="4" fillId="0" borderId="1" xfId="20" applyFont="1" applyFill="1" applyBorder="1" applyAlignment="1" applyProtection="1">
      <alignment horizontal="center" vertical="center" wrapText="1"/>
      <protection locked="0"/>
    </xf>
    <xf numFmtId="0" fontId="4" fillId="0" borderId="9" xfId="20" applyFont="1" applyFill="1" applyBorder="1" applyAlignment="1" applyProtection="1">
      <alignment horizontal="center" vertical="center" wrapText="1"/>
      <protection locked="0"/>
    </xf>
    <xf numFmtId="0" fontId="4" fillId="0" borderId="2" xfId="20" applyFont="1" applyFill="1" applyBorder="1" applyAlignment="1" applyProtection="1">
      <alignment horizontal="center" vertical="center" wrapText="1"/>
      <protection locked="0"/>
    </xf>
    <xf numFmtId="0" fontId="31" fillId="14" borderId="1" xfId="20" applyFont="1" applyFill="1" applyBorder="1" applyAlignment="1" applyProtection="1">
      <alignment horizontal="center" vertical="center" textRotation="90" wrapText="1"/>
    </xf>
    <xf numFmtId="0" fontId="31" fillId="14" borderId="9" xfId="20" applyFont="1" applyFill="1" applyBorder="1" applyAlignment="1" applyProtection="1">
      <alignment horizontal="center" vertical="center" textRotation="90" wrapText="1"/>
    </xf>
    <xf numFmtId="0" fontId="31" fillId="14" borderId="2" xfId="20" applyFont="1" applyFill="1" applyBorder="1" applyAlignment="1" applyProtection="1">
      <alignment horizontal="center" vertical="center" textRotation="90" wrapText="1"/>
    </xf>
    <xf numFmtId="0" fontId="4" fillId="14" borderId="1" xfId="20" applyFont="1" applyFill="1" applyBorder="1" applyAlignment="1" applyProtection="1">
      <alignment horizontal="center" vertical="center" textRotation="90" wrapText="1"/>
    </xf>
    <xf numFmtId="0" fontId="4" fillId="14" borderId="9" xfId="20" applyFont="1" applyFill="1" applyBorder="1" applyAlignment="1" applyProtection="1">
      <alignment horizontal="center" vertical="center" textRotation="90" wrapText="1"/>
    </xf>
    <xf numFmtId="0" fontId="4" fillId="14" borderId="2" xfId="20" applyFont="1" applyFill="1" applyBorder="1" applyAlignment="1" applyProtection="1">
      <alignment horizontal="center" vertical="center" textRotation="90" wrapText="1"/>
    </xf>
    <xf numFmtId="0" fontId="63" fillId="0" borderId="10" xfId="20" applyFont="1" applyFill="1" applyBorder="1" applyAlignment="1">
      <alignment horizontal="center" vertical="center" wrapText="1"/>
    </xf>
    <xf numFmtId="2" fontId="4" fillId="0" borderId="1" xfId="20" applyNumberFormat="1" applyFont="1" applyFill="1" applyBorder="1" applyAlignment="1" applyProtection="1">
      <alignment horizontal="center" vertical="center" textRotation="90" wrapText="1"/>
      <protection locked="0"/>
    </xf>
    <xf numFmtId="2" fontId="4" fillId="0" borderId="9" xfId="20" applyNumberFormat="1" applyFont="1" applyFill="1" applyBorder="1" applyAlignment="1" applyProtection="1">
      <alignment horizontal="center" vertical="center" textRotation="90" wrapText="1"/>
      <protection locked="0"/>
    </xf>
    <xf numFmtId="2" fontId="4" fillId="0" borderId="2" xfId="20" applyNumberFormat="1" applyFont="1" applyFill="1" applyBorder="1" applyAlignment="1" applyProtection="1">
      <alignment horizontal="center" vertical="center" textRotation="90" wrapText="1"/>
      <protection locked="0"/>
    </xf>
    <xf numFmtId="0" fontId="4" fillId="0" borderId="14" xfId="20" applyFont="1" applyFill="1" applyBorder="1" applyAlignment="1" applyProtection="1">
      <alignment horizontal="left" vertical="center" wrapText="1"/>
      <protection locked="0"/>
    </xf>
    <xf numFmtId="0" fontId="4" fillId="0" borderId="13" xfId="20" applyFont="1" applyFill="1" applyBorder="1" applyAlignment="1" applyProtection="1">
      <alignment horizontal="left" vertical="center" wrapText="1"/>
      <protection locked="0"/>
    </xf>
    <xf numFmtId="0" fontId="4" fillId="0" borderId="15" xfId="20" applyFont="1" applyFill="1" applyBorder="1" applyAlignment="1" applyProtection="1">
      <alignment horizontal="left" vertical="center" wrapText="1"/>
      <protection locked="0"/>
    </xf>
    <xf numFmtId="0" fontId="4" fillId="0" borderId="10" xfId="20" applyFont="1" applyFill="1" applyBorder="1" applyAlignment="1" applyProtection="1">
      <alignment horizontal="left" vertical="center" wrapText="1"/>
      <protection locked="0"/>
    </xf>
    <xf numFmtId="0" fontId="4" fillId="0" borderId="0" xfId="20" applyFont="1" applyFill="1" applyBorder="1" applyAlignment="1" applyProtection="1">
      <alignment horizontal="left" vertical="center" wrapText="1"/>
      <protection locked="0"/>
    </xf>
    <xf numFmtId="0" fontId="4" fillId="0" borderId="11" xfId="20" applyFont="1" applyFill="1" applyBorder="1" applyAlignment="1" applyProtection="1">
      <alignment horizontal="left" vertical="center" wrapText="1"/>
      <protection locked="0"/>
    </xf>
    <xf numFmtId="0" fontId="4" fillId="0" borderId="12" xfId="20" applyFont="1" applyFill="1" applyBorder="1" applyAlignment="1" applyProtection="1">
      <alignment horizontal="left" vertical="center" wrapText="1"/>
      <protection locked="0"/>
    </xf>
    <xf numFmtId="0" fontId="4" fillId="0" borderId="4" xfId="20" applyFont="1" applyFill="1" applyBorder="1" applyAlignment="1" applyProtection="1">
      <alignment horizontal="left" vertical="center" wrapText="1"/>
      <protection locked="0"/>
    </xf>
    <xf numFmtId="0" fontId="4" fillId="0" borderId="6" xfId="20" applyFont="1" applyFill="1" applyBorder="1" applyAlignment="1" applyProtection="1">
      <alignment horizontal="left" vertical="center" wrapText="1"/>
      <protection locked="0"/>
    </xf>
    <xf numFmtId="0" fontId="4" fillId="0" borderId="1" xfId="20" applyFont="1" applyFill="1" applyBorder="1" applyAlignment="1" applyProtection="1">
      <alignment horizontal="left" vertical="center" wrapText="1"/>
      <protection locked="0"/>
    </xf>
    <xf numFmtId="0" fontId="4" fillId="0" borderId="9" xfId="20" applyFont="1" applyFill="1" applyBorder="1" applyAlignment="1" applyProtection="1">
      <alignment horizontal="left" vertical="center" wrapText="1"/>
      <protection locked="0"/>
    </xf>
    <xf numFmtId="0" fontId="4" fillId="0" borderId="2" xfId="20" applyFont="1" applyFill="1" applyBorder="1" applyAlignment="1" applyProtection="1">
      <alignment horizontal="left" vertical="center" wrapText="1"/>
      <protection locked="0"/>
    </xf>
    <xf numFmtId="0" fontId="4" fillId="0" borderId="3" xfId="20" applyFont="1" applyFill="1" applyBorder="1" applyAlignment="1" applyProtection="1">
      <alignment horizontal="left" vertical="center" wrapText="1"/>
      <protection locked="0"/>
    </xf>
    <xf numFmtId="0" fontId="4" fillId="0" borderId="14" xfId="20" applyFont="1" applyFill="1" applyBorder="1" applyAlignment="1" applyProtection="1">
      <alignment horizontal="center" vertical="center" wrapText="1"/>
      <protection locked="0"/>
    </xf>
    <xf numFmtId="0" fontId="4" fillId="0" borderId="13" xfId="20" applyFont="1" applyFill="1" applyBorder="1" applyAlignment="1" applyProtection="1">
      <alignment horizontal="center" vertical="center" wrapText="1"/>
      <protection locked="0"/>
    </xf>
    <xf numFmtId="0" fontId="4" fillId="0" borderId="15" xfId="20" applyFont="1" applyFill="1" applyBorder="1" applyAlignment="1" applyProtection="1">
      <alignment horizontal="center" vertical="center" wrapText="1"/>
      <protection locked="0"/>
    </xf>
    <xf numFmtId="0" fontId="4" fillId="0" borderId="10" xfId="20" applyFont="1" applyFill="1" applyBorder="1" applyAlignment="1" applyProtection="1">
      <alignment horizontal="center" vertical="center" wrapText="1"/>
      <protection locked="0"/>
    </xf>
    <xf numFmtId="0" fontId="4" fillId="0" borderId="0" xfId="20" applyFont="1" applyFill="1" applyBorder="1" applyAlignment="1" applyProtection="1">
      <alignment horizontal="center" vertical="center" wrapText="1"/>
      <protection locked="0"/>
    </xf>
    <xf numFmtId="0" fontId="4" fillId="0" borderId="11" xfId="20" applyFont="1" applyFill="1" applyBorder="1" applyAlignment="1" applyProtection="1">
      <alignment horizontal="center" vertical="center" wrapText="1"/>
      <protection locked="0"/>
    </xf>
    <xf numFmtId="0" fontId="4" fillId="0" borderId="12" xfId="20" applyFont="1" applyFill="1" applyBorder="1" applyAlignment="1" applyProtection="1">
      <alignment horizontal="center" vertical="center" wrapText="1"/>
      <protection locked="0"/>
    </xf>
    <xf numFmtId="0" fontId="4" fillId="0" borderId="4" xfId="20" applyFont="1" applyFill="1" applyBorder="1" applyAlignment="1" applyProtection="1">
      <alignment horizontal="center" vertical="center" wrapText="1"/>
      <protection locked="0"/>
    </xf>
    <xf numFmtId="0" fontId="4" fillId="0" borderId="6" xfId="20" applyFont="1" applyFill="1" applyBorder="1" applyAlignment="1" applyProtection="1">
      <alignment horizontal="center" vertical="center" wrapText="1"/>
      <protection locked="0"/>
    </xf>
    <xf numFmtId="49" fontId="3" fillId="0" borderId="14" xfId="20" applyNumberFormat="1" applyFont="1" applyFill="1" applyBorder="1" applyAlignment="1">
      <alignment horizontal="center" vertical="center" wrapText="1"/>
    </xf>
    <xf numFmtId="49" fontId="3" fillId="0" borderId="13" xfId="20" applyNumberFormat="1" applyFont="1" applyFill="1" applyBorder="1" applyAlignment="1">
      <alignment horizontal="center" vertical="center" wrapText="1"/>
    </xf>
    <xf numFmtId="49" fontId="3" fillId="0" borderId="15" xfId="20" applyNumberFormat="1" applyFont="1" applyFill="1" applyBorder="1" applyAlignment="1">
      <alignment horizontal="center" vertical="center" wrapText="1"/>
    </xf>
    <xf numFmtId="49" fontId="3" fillId="0" borderId="12" xfId="20" applyNumberFormat="1" applyFont="1" applyFill="1" applyBorder="1" applyAlignment="1">
      <alignment horizontal="center" vertical="center" wrapText="1"/>
    </xf>
    <xf numFmtId="49" fontId="3" fillId="0" borderId="4" xfId="20" applyNumberFormat="1" applyFont="1" applyFill="1" applyBorder="1" applyAlignment="1">
      <alignment horizontal="center" vertical="center" wrapText="1"/>
    </xf>
    <xf numFmtId="49" fontId="3" fillId="0" borderId="6" xfId="20" applyNumberFormat="1" applyFont="1" applyFill="1" applyBorder="1" applyAlignment="1">
      <alignment horizontal="center" vertical="center" wrapText="1"/>
    </xf>
    <xf numFmtId="0" fontId="3" fillId="0" borderId="3" xfId="20" applyFont="1" applyFill="1" applyBorder="1" applyAlignment="1">
      <alignment horizontal="center" vertical="center" wrapText="1"/>
    </xf>
    <xf numFmtId="0" fontId="3" fillId="0" borderId="3" xfId="20" applyFont="1" applyFill="1" applyBorder="1" applyAlignment="1">
      <alignment horizontal="center" vertical="center" textRotation="90" wrapText="1"/>
    </xf>
    <xf numFmtId="0" fontId="3" fillId="0" borderId="14" xfId="20" applyFont="1" applyFill="1" applyBorder="1" applyAlignment="1">
      <alignment horizontal="center" vertical="center" wrapText="1"/>
    </xf>
    <xf numFmtId="0" fontId="3" fillId="0" borderId="13" xfId="20" applyFont="1" applyFill="1" applyBorder="1" applyAlignment="1">
      <alignment horizontal="center" vertical="center" wrapText="1"/>
    </xf>
    <xf numFmtId="0" fontId="3" fillId="0" borderId="15" xfId="20" applyFont="1" applyFill="1" applyBorder="1" applyAlignment="1">
      <alignment horizontal="center" vertical="center" wrapText="1"/>
    </xf>
    <xf numFmtId="0" fontId="3" fillId="0" borderId="12" xfId="20" applyFont="1" applyFill="1" applyBorder="1" applyAlignment="1">
      <alignment horizontal="center" vertical="center" wrapText="1"/>
    </xf>
    <xf numFmtId="0" fontId="3" fillId="0" borderId="4" xfId="20" applyFont="1" applyFill="1" applyBorder="1" applyAlignment="1">
      <alignment horizontal="center" vertical="center" wrapText="1"/>
    </xf>
    <xf numFmtId="0" fontId="3" fillId="0" borderId="6" xfId="20" applyFont="1" applyFill="1" applyBorder="1" applyAlignment="1">
      <alignment horizontal="center" vertical="center" wrapText="1"/>
    </xf>
    <xf numFmtId="0" fontId="3" fillId="0" borderId="7" xfId="20" applyFont="1" applyFill="1" applyBorder="1" applyAlignment="1">
      <alignment horizontal="center" vertical="center" wrapText="1"/>
    </xf>
    <xf numFmtId="0" fontId="3" fillId="0" borderId="8" xfId="20" applyFont="1" applyFill="1" applyBorder="1" applyAlignment="1">
      <alignment horizontal="center" vertical="center" wrapText="1"/>
    </xf>
    <xf numFmtId="0" fontId="3" fillId="0" borderId="1" xfId="20" applyFont="1" applyFill="1" applyBorder="1" applyAlignment="1">
      <alignment horizontal="center" vertical="center" wrapText="1"/>
    </xf>
    <xf numFmtId="0" fontId="3" fillId="0" borderId="2" xfId="20" applyFont="1" applyFill="1" applyBorder="1" applyAlignment="1">
      <alignment horizontal="center" vertical="center" wrapText="1"/>
    </xf>
    <xf numFmtId="0" fontId="4" fillId="7" borderId="39" xfId="20" applyFont="1" applyFill="1" applyBorder="1" applyAlignment="1" applyProtection="1">
      <alignment horizontal="center" vertical="center" wrapText="1"/>
      <protection locked="0"/>
    </xf>
    <xf numFmtId="0" fontId="4" fillId="7" borderId="37" xfId="20" applyFont="1" applyFill="1" applyBorder="1" applyAlignment="1" applyProtection="1">
      <alignment horizontal="center" vertical="center" wrapText="1"/>
      <protection locked="0"/>
    </xf>
    <xf numFmtId="0" fontId="4" fillId="7" borderId="38" xfId="20" applyFont="1" applyFill="1" applyBorder="1" applyAlignment="1" applyProtection="1">
      <alignment horizontal="center" vertical="center" wrapText="1"/>
      <protection locked="0"/>
    </xf>
    <xf numFmtId="0" fontId="4" fillId="7" borderId="43" xfId="20" applyFont="1" applyFill="1" applyBorder="1" applyAlignment="1" applyProtection="1">
      <alignment horizontal="center" vertical="center" wrapText="1"/>
      <protection locked="0"/>
    </xf>
    <xf numFmtId="0" fontId="4" fillId="7" borderId="41" xfId="20" applyFont="1" applyFill="1" applyBorder="1" applyAlignment="1" applyProtection="1">
      <alignment horizontal="center" vertical="center" wrapText="1"/>
      <protection locked="0"/>
    </xf>
    <xf numFmtId="0" fontId="4" fillId="7" borderId="42" xfId="20" applyFont="1" applyFill="1" applyBorder="1" applyAlignment="1" applyProtection="1">
      <alignment horizontal="center" vertical="center" wrapText="1"/>
      <protection locked="0"/>
    </xf>
    <xf numFmtId="0" fontId="4" fillId="7" borderId="12" xfId="20" applyFont="1" applyFill="1" applyBorder="1" applyAlignment="1">
      <alignment horizontal="center" vertical="center" wrapText="1"/>
    </xf>
    <xf numFmtId="0" fontId="4" fillId="7" borderId="4" xfId="20" applyFont="1" applyFill="1" applyBorder="1" applyAlignment="1">
      <alignment horizontal="center" vertical="center" wrapText="1"/>
    </xf>
    <xf numFmtId="0" fontId="4" fillId="7" borderId="6" xfId="20" applyFont="1" applyFill="1" applyBorder="1" applyAlignment="1">
      <alignment horizontal="center" vertical="center" wrapText="1"/>
    </xf>
    <xf numFmtId="164" fontId="4" fillId="7" borderId="12" xfId="20" applyNumberFormat="1" applyFont="1" applyFill="1" applyBorder="1" applyAlignment="1">
      <alignment horizontal="center" vertical="center" wrapText="1"/>
    </xf>
    <xf numFmtId="164" fontId="4" fillId="7" borderId="4" xfId="20" applyNumberFormat="1" applyFont="1" applyFill="1" applyBorder="1" applyAlignment="1">
      <alignment horizontal="center" vertical="center" wrapText="1"/>
    </xf>
    <xf numFmtId="0" fontId="3" fillId="4" borderId="7" xfId="20" applyFont="1" applyFill="1" applyBorder="1" applyAlignment="1">
      <alignment horizontal="center" vertical="center"/>
    </xf>
    <xf numFmtId="0" fontId="3" fillId="4" borderId="8" xfId="20" applyFont="1" applyFill="1" applyBorder="1" applyAlignment="1">
      <alignment horizontal="center" vertical="center"/>
    </xf>
    <xf numFmtId="0" fontId="3" fillId="5" borderId="7" xfId="20" applyFont="1" applyFill="1" applyBorder="1" applyAlignment="1">
      <alignment horizontal="center" vertical="center" wrapText="1"/>
    </xf>
    <xf numFmtId="0" fontId="3" fillId="5" borderId="8" xfId="20" applyFont="1" applyFill="1" applyBorder="1" applyAlignment="1">
      <alignment horizontal="center" vertical="center" wrapText="1"/>
    </xf>
    <xf numFmtId="0" fontId="3" fillId="7" borderId="14" xfId="20" applyFont="1" applyFill="1" applyBorder="1" applyAlignment="1">
      <alignment horizontal="center" vertical="center" wrapText="1"/>
    </xf>
    <xf numFmtId="0" fontId="3" fillId="7" borderId="13" xfId="20" applyFont="1" applyFill="1" applyBorder="1" applyAlignment="1">
      <alignment horizontal="center" vertical="center" wrapText="1"/>
    </xf>
    <xf numFmtId="0" fontId="3" fillId="7" borderId="15" xfId="20" applyFont="1" applyFill="1" applyBorder="1" applyAlignment="1">
      <alignment horizontal="center" vertical="center" wrapText="1"/>
    </xf>
    <xf numFmtId="0" fontId="3" fillId="7" borderId="14" xfId="20" applyFont="1" applyFill="1" applyBorder="1" applyAlignment="1">
      <alignment horizontal="center" vertical="center"/>
    </xf>
    <xf numFmtId="0" fontId="3" fillId="7" borderId="15" xfId="20" applyFont="1" applyFill="1" applyBorder="1" applyAlignment="1">
      <alignment horizontal="center" vertical="center"/>
    </xf>
    <xf numFmtId="0" fontId="3" fillId="7" borderId="10" xfId="20" applyFont="1" applyFill="1" applyBorder="1" applyAlignment="1">
      <alignment horizontal="center" vertical="center"/>
    </xf>
    <xf numFmtId="0" fontId="3" fillId="7" borderId="11" xfId="20" applyFont="1" applyFill="1" applyBorder="1" applyAlignment="1">
      <alignment horizontal="center" vertical="center"/>
    </xf>
    <xf numFmtId="0" fontId="3" fillId="7" borderId="12" xfId="20" applyFont="1" applyFill="1" applyBorder="1" applyAlignment="1">
      <alignment horizontal="center" vertical="center"/>
    </xf>
    <xf numFmtId="0" fontId="3" fillId="7" borderId="6" xfId="20" applyFont="1" applyFill="1" applyBorder="1" applyAlignment="1">
      <alignment horizontal="center" vertical="center"/>
    </xf>
    <xf numFmtId="0" fontId="3" fillId="8" borderId="32" xfId="20" applyFont="1" applyFill="1" applyBorder="1" applyAlignment="1">
      <alignment horizontal="center" vertical="center" wrapText="1"/>
    </xf>
    <xf numFmtId="0" fontId="3" fillId="8" borderId="33" xfId="20" applyFont="1" applyFill="1" applyBorder="1" applyAlignment="1">
      <alignment horizontal="center" vertical="center" wrapText="1"/>
    </xf>
    <xf numFmtId="0" fontId="3" fillId="8" borderId="34" xfId="20" applyFont="1" applyFill="1" applyBorder="1" applyAlignment="1">
      <alignment horizontal="center" vertical="center" wrapText="1"/>
    </xf>
    <xf numFmtId="0" fontId="3" fillId="8" borderId="36" xfId="20" applyFont="1" applyFill="1" applyBorder="1" applyAlignment="1">
      <alignment horizontal="center" vertical="center" wrapText="1"/>
    </xf>
    <xf numFmtId="0" fontId="3" fillId="8" borderId="37" xfId="20" applyFont="1" applyFill="1" applyBorder="1" applyAlignment="1">
      <alignment horizontal="center" vertical="center" wrapText="1"/>
    </xf>
    <xf numFmtId="0" fontId="3" fillId="8" borderId="38" xfId="20" applyFont="1" applyFill="1" applyBorder="1" applyAlignment="1">
      <alignment horizontal="center" vertical="center" wrapText="1"/>
    </xf>
    <xf numFmtId="0" fontId="3" fillId="8" borderId="25" xfId="20" applyFont="1" applyFill="1" applyBorder="1" applyAlignment="1">
      <alignment horizontal="left" vertical="center" wrapText="1" indent="1"/>
    </xf>
    <xf numFmtId="0" fontId="3" fillId="8" borderId="26" xfId="20" applyFont="1" applyFill="1" applyBorder="1" applyAlignment="1">
      <alignment horizontal="left" vertical="center" indent="1"/>
    </xf>
    <xf numFmtId="0" fontId="4" fillId="7" borderId="35" xfId="20" applyFont="1" applyFill="1" applyBorder="1" applyAlignment="1" applyProtection="1">
      <alignment horizontal="center" vertical="center" wrapText="1"/>
      <protection locked="0"/>
    </xf>
    <xf numFmtId="0" fontId="4" fillId="7" borderId="33" xfId="20" applyFont="1" applyFill="1" applyBorder="1" applyAlignment="1" applyProtection="1">
      <alignment horizontal="center" vertical="center" wrapText="1"/>
      <protection locked="0"/>
    </xf>
    <xf numFmtId="0" fontId="4" fillId="7" borderId="34" xfId="20" applyFont="1" applyFill="1" applyBorder="1" applyAlignment="1" applyProtection="1">
      <alignment horizontal="center" vertical="center" wrapText="1"/>
      <protection locked="0"/>
    </xf>
    <xf numFmtId="0" fontId="3" fillId="7" borderId="10" xfId="20" applyFont="1" applyFill="1" applyBorder="1" applyAlignment="1">
      <alignment horizontal="center" vertical="center" wrapText="1"/>
    </xf>
    <xf numFmtId="0" fontId="3" fillId="7" borderId="0" xfId="20" applyFont="1" applyFill="1" applyBorder="1" applyAlignment="1">
      <alignment horizontal="center" vertical="center" wrapText="1"/>
    </xf>
    <xf numFmtId="15" fontId="3" fillId="7" borderId="36" xfId="20" applyNumberFormat="1" applyFont="1" applyFill="1" applyBorder="1" applyAlignment="1" applyProtection="1">
      <alignment horizontal="center" vertical="center"/>
      <protection locked="0"/>
    </xf>
    <xf numFmtId="0" fontId="3" fillId="7" borderId="37" xfId="20" applyFont="1" applyFill="1" applyBorder="1" applyAlignment="1" applyProtection="1">
      <alignment horizontal="center" vertical="center"/>
      <protection locked="0"/>
    </xf>
    <xf numFmtId="0" fontId="3" fillId="7" borderId="38" xfId="20" applyFont="1" applyFill="1" applyBorder="1" applyAlignment="1" applyProtection="1">
      <alignment horizontal="center" vertical="center"/>
      <protection locked="0"/>
    </xf>
    <xf numFmtId="0" fontId="3" fillId="7" borderId="40" xfId="20" applyFont="1" applyFill="1" applyBorder="1" applyAlignment="1" applyProtection="1">
      <alignment horizontal="center" vertical="center"/>
      <protection locked="0"/>
    </xf>
    <xf numFmtId="0" fontId="3" fillId="7" borderId="41" xfId="20" applyFont="1" applyFill="1" applyBorder="1" applyAlignment="1" applyProtection="1">
      <alignment horizontal="center" vertical="center"/>
      <protection locked="0"/>
    </xf>
    <xf numFmtId="0" fontId="3" fillId="7" borderId="42" xfId="20" applyFont="1" applyFill="1" applyBorder="1" applyAlignment="1" applyProtection="1">
      <alignment horizontal="center" vertical="center"/>
      <protection locked="0"/>
    </xf>
    <xf numFmtId="0" fontId="3" fillId="8" borderId="26" xfId="20" applyFont="1" applyFill="1" applyBorder="1" applyAlignment="1">
      <alignment horizontal="left" vertical="center"/>
    </xf>
    <xf numFmtId="0" fontId="3" fillId="8" borderId="24" xfId="20" applyFont="1" applyFill="1" applyBorder="1" applyAlignment="1">
      <alignment horizontal="left" vertical="center"/>
    </xf>
    <xf numFmtId="0" fontId="3" fillId="7" borderId="3" xfId="3" applyFont="1" applyFill="1" applyBorder="1" applyAlignment="1">
      <alignment horizontal="center" vertical="center" wrapText="1"/>
    </xf>
    <xf numFmtId="0" fontId="31" fillId="14" borderId="1" xfId="3" applyFont="1" applyFill="1" applyBorder="1" applyAlignment="1" applyProtection="1">
      <alignment horizontal="center" vertical="center" textRotation="90" wrapText="1"/>
    </xf>
    <xf numFmtId="0" fontId="31" fillId="14" borderId="9" xfId="3" applyFont="1" applyFill="1" applyBorder="1" applyAlignment="1" applyProtection="1">
      <alignment horizontal="center" vertical="center" textRotation="90" wrapText="1"/>
    </xf>
    <xf numFmtId="0" fontId="31" fillId="14" borderId="2" xfId="3" applyFont="1" applyFill="1" applyBorder="1" applyAlignment="1" applyProtection="1">
      <alignment horizontal="center" vertical="center" textRotation="90" wrapText="1"/>
    </xf>
    <xf numFmtId="0" fontId="9" fillId="7" borderId="3" xfId="9" applyFont="1" applyFill="1" applyBorder="1" applyAlignment="1" applyProtection="1">
      <alignment horizontal="justify" vertical="center" wrapText="1"/>
      <protection locked="0"/>
    </xf>
    <xf numFmtId="0" fontId="4" fillId="7" borderId="3" xfId="9" applyFont="1" applyFill="1" applyBorder="1" applyAlignment="1" applyProtection="1">
      <alignment horizontal="justify" vertical="center" wrapText="1"/>
      <protection locked="0"/>
    </xf>
    <xf numFmtId="0" fontId="9" fillId="7" borderId="2" xfId="9" applyFont="1" applyFill="1" applyBorder="1" applyAlignment="1" applyProtection="1">
      <alignment horizontal="justify" vertical="center" wrapText="1"/>
      <protection locked="0"/>
    </xf>
    <xf numFmtId="2" fontId="4" fillId="0" borderId="1" xfId="3" applyNumberFormat="1" applyFont="1" applyFill="1" applyBorder="1" applyAlignment="1" applyProtection="1">
      <alignment horizontal="center" vertical="center" textRotation="90" wrapText="1"/>
      <protection locked="0"/>
    </xf>
    <xf numFmtId="2" fontId="4" fillId="0" borderId="9" xfId="3" applyNumberFormat="1" applyFont="1" applyFill="1" applyBorder="1" applyAlignment="1" applyProtection="1">
      <alignment horizontal="center" vertical="center" textRotation="90" wrapText="1"/>
      <protection locked="0"/>
    </xf>
    <xf numFmtId="2" fontId="4" fillId="0" borderId="2" xfId="3" applyNumberFormat="1" applyFont="1" applyFill="1" applyBorder="1" applyAlignment="1" applyProtection="1">
      <alignment horizontal="center" vertical="center" textRotation="90" wrapText="1"/>
      <protection locked="0"/>
    </xf>
    <xf numFmtId="0" fontId="2" fillId="0" borderId="7" xfId="3" applyFont="1" applyFill="1" applyBorder="1" applyAlignment="1">
      <alignment horizontal="center" vertical="center"/>
    </xf>
    <xf numFmtId="0" fontId="2" fillId="0" borderId="8" xfId="3" applyFont="1" applyFill="1" applyBorder="1" applyAlignment="1">
      <alignment horizontal="center" vertical="center"/>
    </xf>
    <xf numFmtId="0" fontId="2" fillId="0" borderId="5" xfId="3" applyFont="1" applyFill="1" applyBorder="1" applyAlignment="1">
      <alignment horizontal="center" vertical="center"/>
    </xf>
    <xf numFmtId="0" fontId="2" fillId="0" borderId="7" xfId="3" applyFont="1" applyFill="1" applyBorder="1" applyAlignment="1">
      <alignment horizontal="left" vertical="center"/>
    </xf>
    <xf numFmtId="0" fontId="2" fillId="0" borderId="8" xfId="3" applyFont="1" applyFill="1" applyBorder="1" applyAlignment="1">
      <alignment horizontal="left" vertical="center"/>
    </xf>
    <xf numFmtId="0" fontId="2" fillId="0" borderId="5" xfId="3" applyFont="1" applyFill="1" applyBorder="1" applyAlignment="1">
      <alignment horizontal="left" vertical="center"/>
    </xf>
    <xf numFmtId="0" fontId="2" fillId="0" borderId="3" xfId="3" applyFont="1" applyFill="1" applyBorder="1" applyAlignment="1">
      <alignment horizontal="justify" vertical="center" wrapText="1"/>
    </xf>
    <xf numFmtId="0" fontId="4" fillId="0" borderId="0" xfId="3" applyFont="1" applyBorder="1" applyAlignment="1" applyProtection="1">
      <alignment horizontal="left" vertical="top" wrapText="1"/>
      <protection locked="0"/>
    </xf>
    <xf numFmtId="0" fontId="4" fillId="0" borderId="11" xfId="3" applyFont="1" applyBorder="1" applyAlignment="1" applyProtection="1">
      <alignment horizontal="left" vertical="top" wrapText="1"/>
      <protection locked="0"/>
    </xf>
    <xf numFmtId="0" fontId="4" fillId="0" borderId="12" xfId="3" applyFont="1" applyBorder="1" applyAlignment="1" applyProtection="1">
      <alignment horizontal="left" vertical="top" wrapText="1"/>
      <protection locked="0"/>
    </xf>
    <xf numFmtId="0" fontId="4" fillId="0" borderId="4" xfId="3" applyFont="1" applyBorder="1" applyAlignment="1" applyProtection="1">
      <alignment horizontal="left" vertical="top" wrapText="1"/>
      <protection locked="0"/>
    </xf>
    <xf numFmtId="0" fontId="4" fillId="0" borderId="6" xfId="3" applyFont="1" applyBorder="1" applyAlignment="1" applyProtection="1">
      <alignment horizontal="left" vertical="top" wrapText="1"/>
      <protection locked="0"/>
    </xf>
    <xf numFmtId="0" fontId="2" fillId="0" borderId="7" xfId="3" applyFont="1" applyFill="1" applyBorder="1" applyAlignment="1">
      <alignment horizontal="left" vertical="center" wrapText="1"/>
    </xf>
    <xf numFmtId="0" fontId="2" fillId="0" borderId="8" xfId="3" applyFont="1" applyFill="1" applyBorder="1" applyAlignment="1">
      <alignment horizontal="left" vertical="center" wrapText="1"/>
    </xf>
    <xf numFmtId="0" fontId="2" fillId="0" borderId="5" xfId="3" applyFont="1" applyFill="1" applyBorder="1" applyAlignment="1">
      <alignment horizontal="left" vertical="center" wrapText="1"/>
    </xf>
    <xf numFmtId="0" fontId="4" fillId="0" borderId="3" xfId="3" applyFont="1" applyFill="1" applyBorder="1" applyAlignment="1">
      <alignment horizontal="justify" vertical="center" wrapText="1"/>
    </xf>
    <xf numFmtId="0" fontId="4" fillId="0" borderId="10" xfId="3" applyFont="1" applyBorder="1" applyAlignment="1" applyProtection="1">
      <alignment horizontal="justify" vertical="top" wrapText="1"/>
      <protection locked="0"/>
    </xf>
    <xf numFmtId="0" fontId="4" fillId="0" borderId="0" xfId="3" applyFont="1" applyBorder="1" applyAlignment="1" applyProtection="1">
      <alignment horizontal="justify" vertical="top" wrapText="1"/>
      <protection locked="0"/>
    </xf>
    <xf numFmtId="0" fontId="4" fillId="0" borderId="11" xfId="3" applyFont="1" applyBorder="1" applyAlignment="1" applyProtection="1">
      <alignment horizontal="justify" vertical="top" wrapText="1"/>
      <protection locked="0"/>
    </xf>
    <xf numFmtId="0" fontId="4" fillId="0" borderId="12" xfId="3" applyFont="1" applyBorder="1" applyAlignment="1" applyProtection="1">
      <alignment horizontal="justify" vertical="top" wrapText="1"/>
      <protection locked="0"/>
    </xf>
    <xf numFmtId="0" fontId="4" fillId="0" borderId="4" xfId="3" applyFont="1" applyBorder="1" applyAlignment="1" applyProtection="1">
      <alignment horizontal="justify" vertical="top" wrapText="1"/>
      <protection locked="0"/>
    </xf>
    <xf numFmtId="0" fontId="4" fillId="0" borderId="6" xfId="3" applyFont="1" applyBorder="1" applyAlignment="1" applyProtection="1">
      <alignment horizontal="justify" vertical="top" wrapText="1"/>
      <protection locked="0"/>
    </xf>
    <xf numFmtId="0" fontId="31" fillId="0" borderId="3" xfId="3" applyFont="1" applyFill="1" applyBorder="1" applyAlignment="1" applyProtection="1">
      <alignment horizontal="center" vertical="center" wrapText="1"/>
      <protection locked="0"/>
    </xf>
    <xf numFmtId="0" fontId="46" fillId="0" borderId="3" xfId="3" applyFont="1" applyFill="1" applyBorder="1" applyAlignment="1" applyProtection="1">
      <alignment horizontal="center" vertical="center" textRotation="90" wrapText="1"/>
      <protection locked="0"/>
    </xf>
    <xf numFmtId="0" fontId="4" fillId="0" borderId="14" xfId="3" applyFont="1" applyFill="1" applyBorder="1" applyAlignment="1" applyProtection="1">
      <alignment horizontal="justify" vertical="center" wrapText="1"/>
      <protection locked="0"/>
    </xf>
    <xf numFmtId="0" fontId="4" fillId="0" borderId="13" xfId="3" applyFont="1" applyFill="1" applyBorder="1" applyAlignment="1" applyProtection="1">
      <alignment horizontal="justify" vertical="center" wrapText="1"/>
      <protection locked="0"/>
    </xf>
    <xf numFmtId="0" fontId="4" fillId="0" borderId="15" xfId="3" applyFont="1" applyFill="1" applyBorder="1" applyAlignment="1" applyProtection="1">
      <alignment horizontal="justify" vertical="center" wrapText="1"/>
      <protection locked="0"/>
    </xf>
    <xf numFmtId="0" fontId="4" fillId="0" borderId="10" xfId="3" applyFont="1" applyFill="1" applyBorder="1" applyAlignment="1" applyProtection="1">
      <alignment horizontal="justify" vertical="center" wrapText="1"/>
      <protection locked="0"/>
    </xf>
    <xf numFmtId="0" fontId="4" fillId="0" borderId="0" xfId="3" applyFont="1" applyFill="1" applyBorder="1" applyAlignment="1" applyProtection="1">
      <alignment horizontal="justify" vertical="center" wrapText="1"/>
      <protection locked="0"/>
    </xf>
    <xf numFmtId="0" fontId="4" fillId="0" borderId="11" xfId="3" applyFont="1" applyFill="1" applyBorder="1" applyAlignment="1" applyProtection="1">
      <alignment horizontal="justify" vertical="center" wrapText="1"/>
      <protection locked="0"/>
    </xf>
    <xf numFmtId="0" fontId="4" fillId="0" borderId="1" xfId="3" applyFont="1" applyFill="1" applyBorder="1" applyAlignment="1" applyProtection="1">
      <alignment horizontal="justify" vertical="center" wrapText="1"/>
      <protection locked="0"/>
    </xf>
    <xf numFmtId="0" fontId="4" fillId="0" borderId="9" xfId="3" applyFont="1" applyFill="1" applyBorder="1" applyAlignment="1" applyProtection="1">
      <alignment horizontal="justify" vertical="center" wrapText="1"/>
      <protection locked="0"/>
    </xf>
    <xf numFmtId="0" fontId="4" fillId="0" borderId="2" xfId="3" applyFont="1" applyFill="1" applyBorder="1" applyAlignment="1" applyProtection="1">
      <alignment horizontal="justify" vertical="center" wrapText="1"/>
      <protection locked="0"/>
    </xf>
    <xf numFmtId="0" fontId="4" fillId="0" borderId="14" xfId="3" applyFont="1" applyFill="1" applyBorder="1" applyAlignment="1" applyProtection="1">
      <alignment horizontal="left" vertical="center" wrapText="1"/>
      <protection locked="0"/>
    </xf>
    <xf numFmtId="0" fontId="4" fillId="0" borderId="13" xfId="3" applyFont="1" applyFill="1" applyBorder="1" applyAlignment="1" applyProtection="1">
      <alignment horizontal="left" vertical="center" wrapText="1"/>
      <protection locked="0"/>
    </xf>
    <xf numFmtId="0" fontId="4" fillId="0" borderId="15" xfId="3" applyFont="1" applyFill="1" applyBorder="1" applyAlignment="1" applyProtection="1">
      <alignment horizontal="left" vertical="center" wrapText="1"/>
      <protection locked="0"/>
    </xf>
    <xf numFmtId="0" fontId="31" fillId="0" borderId="7" xfId="3" applyFont="1" applyFill="1" applyBorder="1" applyAlignment="1" applyProtection="1">
      <alignment horizontal="justify" vertical="center" wrapText="1"/>
      <protection locked="0"/>
    </xf>
    <xf numFmtId="0" fontId="31" fillId="0" borderId="8" xfId="3" applyFont="1" applyFill="1" applyBorder="1" applyAlignment="1" applyProtection="1">
      <alignment horizontal="justify" vertical="center" wrapText="1"/>
      <protection locked="0"/>
    </xf>
    <xf numFmtId="0" fontId="31" fillId="0" borderId="5" xfId="3" applyFont="1" applyFill="1" applyBorder="1" applyAlignment="1" applyProtection="1">
      <alignment horizontal="justify" vertical="center" wrapText="1"/>
      <protection locked="0"/>
    </xf>
    <xf numFmtId="0" fontId="38" fillId="0" borderId="3" xfId="3" applyFont="1" applyFill="1" applyBorder="1" applyAlignment="1" applyProtection="1">
      <alignment horizontal="justify" vertical="center" wrapText="1"/>
      <protection locked="0"/>
    </xf>
    <xf numFmtId="0" fontId="38" fillId="0" borderId="3" xfId="3" applyFont="1" applyFill="1" applyBorder="1" applyAlignment="1" applyProtection="1">
      <alignment horizontal="center" vertical="center" wrapText="1"/>
      <protection locked="0"/>
    </xf>
    <xf numFmtId="0" fontId="31" fillId="7" borderId="7" xfId="3" applyFont="1" applyFill="1" applyBorder="1" applyAlignment="1" applyProtection="1">
      <alignment horizontal="justify" vertical="center" wrapText="1"/>
      <protection locked="0"/>
    </xf>
    <xf numFmtId="0" fontId="31" fillId="7" borderId="8" xfId="3" applyFont="1" applyFill="1" applyBorder="1" applyAlignment="1" applyProtection="1">
      <alignment horizontal="justify" vertical="center" wrapText="1"/>
      <protection locked="0"/>
    </xf>
    <xf numFmtId="0" fontId="31" fillId="7" borderId="5" xfId="3" applyFont="1" applyFill="1" applyBorder="1" applyAlignment="1" applyProtection="1">
      <alignment horizontal="justify" vertical="center" wrapText="1"/>
      <protection locked="0"/>
    </xf>
    <xf numFmtId="0" fontId="31" fillId="7" borderId="3" xfId="3" applyFont="1" applyFill="1" applyBorder="1" applyAlignment="1" applyProtection="1">
      <alignment horizontal="justify" vertical="center" wrapText="1"/>
      <protection locked="0"/>
    </xf>
    <xf numFmtId="0" fontId="31" fillId="7" borderId="14" xfId="3" applyFont="1" applyFill="1" applyBorder="1" applyAlignment="1" applyProtection="1">
      <alignment horizontal="justify" vertical="center" wrapText="1"/>
      <protection locked="0"/>
    </xf>
    <xf numFmtId="0" fontId="31" fillId="7" borderId="13" xfId="3" applyFont="1" applyFill="1" applyBorder="1" applyAlignment="1" applyProtection="1">
      <alignment horizontal="justify" vertical="center" wrapText="1"/>
      <protection locked="0"/>
    </xf>
    <xf numFmtId="0" fontId="31" fillId="7" borderId="15" xfId="3" applyFont="1" applyFill="1" applyBorder="1" applyAlignment="1" applyProtection="1">
      <alignment horizontal="justify" vertical="center" wrapText="1"/>
      <protection locked="0"/>
    </xf>
    <xf numFmtId="0" fontId="31" fillId="7" borderId="10" xfId="3" applyFont="1" applyFill="1" applyBorder="1" applyAlignment="1" applyProtection="1">
      <alignment horizontal="justify" vertical="center" wrapText="1"/>
      <protection locked="0"/>
    </xf>
    <xf numFmtId="0" fontId="31" fillId="7" borderId="0" xfId="3" applyFont="1" applyFill="1" applyBorder="1" applyAlignment="1" applyProtection="1">
      <alignment horizontal="justify" vertical="center" wrapText="1"/>
      <protection locked="0"/>
    </xf>
    <xf numFmtId="0" fontId="31" fillId="7" borderId="11" xfId="3" applyFont="1" applyFill="1" applyBorder="1" applyAlignment="1" applyProtection="1">
      <alignment horizontal="justify" vertical="center" wrapText="1"/>
      <protection locked="0"/>
    </xf>
    <xf numFmtId="0" fontId="31" fillId="7" borderId="12" xfId="3" applyFont="1" applyFill="1" applyBorder="1" applyAlignment="1" applyProtection="1">
      <alignment horizontal="justify" vertical="center" wrapText="1"/>
      <protection locked="0"/>
    </xf>
    <xf numFmtId="0" fontId="31" fillId="7" borderId="4" xfId="3" applyFont="1" applyFill="1" applyBorder="1" applyAlignment="1" applyProtection="1">
      <alignment horizontal="justify" vertical="center" wrapText="1"/>
      <protection locked="0"/>
    </xf>
    <xf numFmtId="0" fontId="31" fillId="7" borderId="6" xfId="3" applyFont="1" applyFill="1" applyBorder="1" applyAlignment="1" applyProtection="1">
      <alignment horizontal="justify" vertical="center" wrapText="1"/>
      <protection locked="0"/>
    </xf>
    <xf numFmtId="0" fontId="31" fillId="7" borderId="1" xfId="3" applyFont="1" applyFill="1" applyBorder="1" applyAlignment="1" applyProtection="1">
      <alignment horizontal="justify" vertical="center" wrapText="1"/>
      <protection locked="0"/>
    </xf>
    <xf numFmtId="0" fontId="31" fillId="7" borderId="9" xfId="3" applyFont="1" applyFill="1" applyBorder="1" applyAlignment="1" applyProtection="1">
      <alignment horizontal="justify" vertical="center" wrapText="1"/>
      <protection locked="0"/>
    </xf>
    <xf numFmtId="0" fontId="31" fillId="7" borderId="2" xfId="3" applyFont="1" applyFill="1" applyBorder="1" applyAlignment="1" applyProtection="1">
      <alignment horizontal="justify" vertical="center" wrapText="1"/>
      <protection locked="0"/>
    </xf>
    <xf numFmtId="0" fontId="4" fillId="7" borderId="7" xfId="9" applyFont="1" applyFill="1" applyBorder="1" applyAlignment="1" applyProtection="1">
      <alignment horizontal="left" vertical="center" wrapText="1"/>
      <protection locked="0"/>
    </xf>
    <xf numFmtId="0" fontId="4" fillId="7" borderId="8" xfId="9" applyFont="1" applyFill="1" applyBorder="1" applyAlignment="1" applyProtection="1">
      <alignment horizontal="left" vertical="center" wrapText="1"/>
      <protection locked="0"/>
    </xf>
    <xf numFmtId="0" fontId="4" fillId="7" borderId="5" xfId="9" applyFont="1" applyFill="1" applyBorder="1" applyAlignment="1" applyProtection="1">
      <alignment horizontal="left" vertical="center" wrapText="1"/>
      <protection locked="0"/>
    </xf>
    <xf numFmtId="0" fontId="4" fillId="7" borderId="1" xfId="9" applyFont="1" applyFill="1" applyBorder="1" applyAlignment="1" applyProtection="1">
      <alignment horizontal="center" vertical="center" wrapText="1"/>
      <protection locked="0"/>
    </xf>
    <xf numFmtId="0" fontId="4" fillId="7" borderId="9" xfId="9" applyFont="1" applyFill="1" applyBorder="1" applyAlignment="1" applyProtection="1">
      <alignment horizontal="center" vertical="center" wrapText="1"/>
      <protection locked="0"/>
    </xf>
    <xf numFmtId="0" fontId="4" fillId="7" borderId="2" xfId="9" applyFont="1" applyFill="1" applyBorder="1" applyAlignment="1" applyProtection="1">
      <alignment horizontal="center" vertical="center" wrapText="1"/>
      <protection locked="0"/>
    </xf>
    <xf numFmtId="2" fontId="4" fillId="7" borderId="1" xfId="9" applyNumberFormat="1" applyFont="1" applyFill="1" applyBorder="1" applyAlignment="1" applyProtection="1">
      <alignment horizontal="center" vertical="center" textRotation="90" wrapText="1"/>
      <protection locked="0"/>
    </xf>
    <xf numFmtId="2" fontId="4" fillId="7" borderId="9" xfId="9" applyNumberFormat="1" applyFont="1" applyFill="1" applyBorder="1" applyAlignment="1" applyProtection="1">
      <alignment horizontal="center" vertical="center" textRotation="90" wrapText="1"/>
      <protection locked="0"/>
    </xf>
    <xf numFmtId="2" fontId="4" fillId="7" borderId="2" xfId="9" applyNumberFormat="1" applyFont="1" applyFill="1" applyBorder="1" applyAlignment="1" applyProtection="1">
      <alignment horizontal="center" vertical="center" textRotation="90" wrapText="1"/>
      <protection locked="0"/>
    </xf>
    <xf numFmtId="0" fontId="4" fillId="7" borderId="1" xfId="9" applyFont="1" applyFill="1" applyBorder="1" applyAlignment="1" applyProtection="1">
      <alignment horizontal="center" vertical="center" textRotation="90" wrapText="1"/>
    </xf>
    <xf numFmtId="0" fontId="4" fillId="7" borderId="9" xfId="9" applyFont="1" applyFill="1" applyBorder="1" applyAlignment="1" applyProtection="1">
      <alignment horizontal="center" vertical="center" textRotation="90" wrapText="1"/>
    </xf>
    <xf numFmtId="0" fontId="4" fillId="7" borderId="2" xfId="9" applyFont="1" applyFill="1" applyBorder="1" applyAlignment="1" applyProtection="1">
      <alignment horizontal="center" vertical="center" textRotation="90" wrapText="1"/>
    </xf>
    <xf numFmtId="0" fontId="4" fillId="7" borderId="1" xfId="9" applyFont="1" applyFill="1" applyBorder="1" applyAlignment="1" applyProtection="1">
      <alignment horizontal="center" vertical="center" textRotation="90" wrapText="1"/>
      <protection locked="0"/>
    </xf>
    <xf numFmtId="0" fontId="4" fillId="7" borderId="9" xfId="9" applyFont="1" applyFill="1" applyBorder="1" applyAlignment="1" applyProtection="1">
      <alignment horizontal="center" vertical="center" textRotation="90" wrapText="1"/>
      <protection locked="0"/>
    </xf>
    <xf numFmtId="0" fontId="4" fillId="7" borderId="2" xfId="9" applyFont="1" applyFill="1" applyBorder="1" applyAlignment="1" applyProtection="1">
      <alignment horizontal="center" vertical="center" textRotation="90" wrapText="1"/>
      <protection locked="0"/>
    </xf>
    <xf numFmtId="0" fontId="4" fillId="7" borderId="14" xfId="9" applyFont="1" applyFill="1" applyBorder="1" applyAlignment="1" applyProtection="1">
      <alignment horizontal="center" vertical="center" wrapText="1"/>
      <protection locked="0"/>
    </xf>
    <xf numFmtId="0" fontId="4" fillId="7" borderId="13" xfId="9" applyFont="1" applyFill="1" applyBorder="1" applyAlignment="1" applyProtection="1">
      <alignment horizontal="center" vertical="center" wrapText="1"/>
      <protection locked="0"/>
    </xf>
    <xf numFmtId="0" fontId="4" fillId="7" borderId="15" xfId="9" applyFont="1" applyFill="1" applyBorder="1" applyAlignment="1" applyProtection="1">
      <alignment horizontal="center" vertical="center" wrapText="1"/>
      <protection locked="0"/>
    </xf>
    <xf numFmtId="0" fontId="4" fillId="7" borderId="10" xfId="9" applyFont="1" applyFill="1" applyBorder="1" applyAlignment="1" applyProtection="1">
      <alignment horizontal="center" vertical="center" wrapText="1"/>
      <protection locked="0"/>
    </xf>
    <xf numFmtId="0" fontId="4" fillId="7" borderId="0" xfId="9" applyFont="1" applyFill="1" applyBorder="1" applyAlignment="1" applyProtection="1">
      <alignment horizontal="center" vertical="center" wrapText="1"/>
      <protection locked="0"/>
    </xf>
    <xf numFmtId="0" fontId="4" fillId="7" borderId="11" xfId="9" applyFont="1" applyFill="1" applyBorder="1" applyAlignment="1" applyProtection="1">
      <alignment horizontal="center" vertical="center" wrapText="1"/>
      <protection locked="0"/>
    </xf>
    <xf numFmtId="0" fontId="4" fillId="7" borderId="12" xfId="9" applyFont="1" applyFill="1" applyBorder="1" applyAlignment="1" applyProtection="1">
      <alignment horizontal="center" vertical="center" wrapText="1"/>
      <protection locked="0"/>
    </xf>
    <xf numFmtId="0" fontId="4" fillId="7" borderId="4" xfId="9" applyFont="1" applyFill="1" applyBorder="1" applyAlignment="1" applyProtection="1">
      <alignment horizontal="center" vertical="center" wrapText="1"/>
      <protection locked="0"/>
    </xf>
    <xf numFmtId="0" fontId="4" fillId="7" borderId="6" xfId="9" applyFont="1" applyFill="1" applyBorder="1" applyAlignment="1" applyProtection="1">
      <alignment horizontal="center" vertical="center" wrapText="1"/>
      <protection locked="0"/>
    </xf>
    <xf numFmtId="0" fontId="4" fillId="0" borderId="7" xfId="9" applyFont="1" applyFill="1" applyBorder="1" applyAlignment="1" applyProtection="1">
      <alignment horizontal="center" vertical="center" wrapText="1"/>
      <protection locked="0"/>
    </xf>
    <xf numFmtId="0" fontId="4" fillId="0" borderId="8" xfId="9" applyFont="1" applyFill="1" applyBorder="1" applyAlignment="1" applyProtection="1">
      <alignment horizontal="center" vertical="center" wrapText="1"/>
      <protection locked="0"/>
    </xf>
    <xf numFmtId="0" fontId="4" fillId="0" borderId="5" xfId="9" applyFont="1" applyFill="1" applyBorder="1" applyAlignment="1" applyProtection="1">
      <alignment horizontal="center" vertical="center" wrapText="1"/>
      <protection locked="0"/>
    </xf>
    <xf numFmtId="0" fontId="4" fillId="0" borderId="10" xfId="9" applyFont="1" applyBorder="1" applyAlignment="1" applyProtection="1">
      <alignment horizontal="center" vertical="top"/>
      <protection locked="0"/>
    </xf>
    <xf numFmtId="0" fontId="4" fillId="0" borderId="0" xfId="9" applyFont="1" applyBorder="1" applyAlignment="1" applyProtection="1">
      <alignment horizontal="center" vertical="top"/>
      <protection locked="0"/>
    </xf>
    <xf numFmtId="0" fontId="4" fillId="0" borderId="11" xfId="9" applyFont="1" applyBorder="1" applyAlignment="1" applyProtection="1">
      <alignment horizontal="center" vertical="top"/>
      <protection locked="0"/>
    </xf>
    <xf numFmtId="0" fontId="4" fillId="0" borderId="12" xfId="9" applyFont="1" applyBorder="1" applyAlignment="1" applyProtection="1">
      <alignment horizontal="center" vertical="top"/>
      <protection locked="0"/>
    </xf>
    <xf numFmtId="0" fontId="4" fillId="0" borderId="4" xfId="9" applyFont="1" applyBorder="1" applyAlignment="1" applyProtection="1">
      <alignment horizontal="center" vertical="top"/>
      <protection locked="0"/>
    </xf>
    <xf numFmtId="0" fontId="4" fillId="0" borderId="6" xfId="9" applyFont="1" applyBorder="1" applyAlignment="1" applyProtection="1">
      <alignment horizontal="center" vertical="top"/>
      <protection locked="0"/>
    </xf>
    <xf numFmtId="0" fontId="4" fillId="14" borderId="3" xfId="9" applyFont="1" applyFill="1" applyBorder="1" applyAlignment="1" applyProtection="1">
      <alignment horizontal="center" vertical="center" textRotation="90" wrapText="1"/>
      <protection locked="0"/>
    </xf>
    <xf numFmtId="0" fontId="4" fillId="7" borderId="3" xfId="9" applyFont="1" applyFill="1" applyBorder="1" applyAlignment="1" applyProtection="1">
      <alignment horizontal="center" vertical="center" textRotation="90" wrapText="1"/>
      <protection locked="0"/>
    </xf>
    <xf numFmtId="0" fontId="4" fillId="15" borderId="3" xfId="9" applyFont="1" applyFill="1" applyBorder="1" applyAlignment="1" applyProtection="1">
      <alignment horizontal="center" vertical="center" wrapText="1"/>
      <protection locked="0"/>
    </xf>
    <xf numFmtId="0" fontId="4" fillId="15" borderId="3" xfId="9" applyFont="1" applyFill="1" applyBorder="1" applyAlignment="1" applyProtection="1">
      <alignment horizontal="center" vertical="center" textRotation="90" wrapText="1"/>
      <protection locked="0"/>
    </xf>
    <xf numFmtId="0" fontId="31" fillId="0" borderId="1" xfId="18" applyFont="1" applyFill="1" applyBorder="1" applyAlignment="1" applyProtection="1">
      <alignment horizontal="center" vertical="center" wrapText="1"/>
      <protection locked="0"/>
    </xf>
    <xf numFmtId="0" fontId="31" fillId="0" borderId="9" xfId="18" applyFont="1" applyFill="1" applyBorder="1" applyAlignment="1" applyProtection="1">
      <alignment horizontal="center" vertical="center" wrapText="1"/>
      <protection locked="0"/>
    </xf>
    <xf numFmtId="0" fontId="31" fillId="0" borderId="2" xfId="18" applyFont="1" applyFill="1" applyBorder="1" applyAlignment="1" applyProtection="1">
      <alignment horizontal="center" vertical="center" wrapText="1"/>
      <protection locked="0"/>
    </xf>
    <xf numFmtId="0" fontId="31" fillId="7" borderId="1" xfId="18" applyFont="1" applyFill="1" applyBorder="1" applyAlignment="1" applyProtection="1">
      <alignment horizontal="center" vertical="center" wrapText="1"/>
      <protection locked="0"/>
    </xf>
    <xf numFmtId="0" fontId="31" fillId="7" borderId="9" xfId="18" applyFont="1" applyFill="1" applyBorder="1" applyAlignment="1" applyProtection="1">
      <alignment horizontal="center" vertical="center" wrapText="1"/>
      <protection locked="0"/>
    </xf>
    <xf numFmtId="0" fontId="31" fillId="7" borderId="2" xfId="18" applyFont="1" applyFill="1" applyBorder="1" applyAlignment="1" applyProtection="1">
      <alignment horizontal="center" vertical="center" wrapText="1"/>
      <protection locked="0"/>
    </xf>
    <xf numFmtId="0" fontId="4" fillId="0" borderId="14" xfId="18" applyFont="1" applyFill="1" applyBorder="1" applyAlignment="1" applyProtection="1">
      <alignment horizontal="center" vertical="center" wrapText="1"/>
      <protection locked="0"/>
    </xf>
    <xf numFmtId="0" fontId="4" fillId="0" borderId="13" xfId="18" applyFont="1" applyFill="1" applyBorder="1" applyAlignment="1" applyProtection="1">
      <alignment horizontal="center" vertical="center" wrapText="1"/>
      <protection locked="0"/>
    </xf>
    <xf numFmtId="0" fontId="4" fillId="0" borderId="15" xfId="18" applyFont="1" applyFill="1" applyBorder="1" applyAlignment="1" applyProtection="1">
      <alignment horizontal="center" vertical="center" wrapText="1"/>
      <protection locked="0"/>
    </xf>
    <xf numFmtId="0" fontId="4" fillId="0" borderId="10" xfId="18" applyFont="1" applyFill="1" applyBorder="1" applyAlignment="1" applyProtection="1">
      <alignment horizontal="center" vertical="center" wrapText="1"/>
      <protection locked="0"/>
    </xf>
    <xf numFmtId="0" fontId="4" fillId="0" borderId="0" xfId="18" applyFont="1" applyFill="1" applyBorder="1" applyAlignment="1" applyProtection="1">
      <alignment horizontal="center" vertical="center" wrapText="1"/>
      <protection locked="0"/>
    </xf>
    <xf numFmtId="0" fontId="4" fillId="0" borderId="11" xfId="18" applyFont="1" applyFill="1" applyBorder="1" applyAlignment="1" applyProtection="1">
      <alignment horizontal="center" vertical="center" wrapText="1"/>
      <protection locked="0"/>
    </xf>
    <xf numFmtId="0" fontId="4" fillId="0" borderId="12" xfId="18" applyFont="1" applyFill="1" applyBorder="1" applyAlignment="1" applyProtection="1">
      <alignment horizontal="center" vertical="center" wrapText="1"/>
      <protection locked="0"/>
    </xf>
    <xf numFmtId="0" fontId="4" fillId="0" borderId="4" xfId="18" applyFont="1" applyFill="1" applyBorder="1" applyAlignment="1" applyProtection="1">
      <alignment horizontal="center" vertical="center" wrapText="1"/>
      <protection locked="0"/>
    </xf>
    <xf numFmtId="0" fontId="4" fillId="0" borderId="6" xfId="18" applyFont="1" applyFill="1" applyBorder="1" applyAlignment="1" applyProtection="1">
      <alignment horizontal="center" vertical="center" wrapText="1"/>
      <protection locked="0"/>
    </xf>
    <xf numFmtId="0" fontId="4" fillId="0" borderId="3" xfId="18" applyFont="1" applyFill="1" applyBorder="1" applyAlignment="1" applyProtection="1">
      <alignment horizontal="justify" vertical="center" wrapText="1"/>
      <protection locked="0"/>
    </xf>
    <xf numFmtId="0" fontId="31" fillId="0" borderId="14" xfId="18" applyFont="1" applyFill="1" applyBorder="1" applyAlignment="1" applyProtection="1">
      <alignment horizontal="center" vertical="center" wrapText="1"/>
      <protection locked="0"/>
    </xf>
    <xf numFmtId="0" fontId="31" fillId="0" borderId="13" xfId="18" applyFont="1" applyFill="1" applyBorder="1" applyAlignment="1" applyProtection="1">
      <alignment horizontal="center" vertical="center" wrapText="1"/>
      <protection locked="0"/>
    </xf>
    <xf numFmtId="0" fontId="31" fillId="0" borderId="15" xfId="18" applyFont="1" applyFill="1" applyBorder="1" applyAlignment="1" applyProtection="1">
      <alignment horizontal="center" vertical="center" wrapText="1"/>
      <protection locked="0"/>
    </xf>
    <xf numFmtId="0" fontId="31" fillId="0" borderId="10" xfId="18" applyFont="1" applyFill="1" applyBorder="1" applyAlignment="1" applyProtection="1">
      <alignment horizontal="center" vertical="center" wrapText="1"/>
      <protection locked="0"/>
    </xf>
    <xf numFmtId="0" fontId="31" fillId="0" borderId="0" xfId="18" applyFont="1" applyFill="1" applyBorder="1" applyAlignment="1" applyProtection="1">
      <alignment horizontal="center" vertical="center" wrapText="1"/>
      <protection locked="0"/>
    </xf>
    <xf numFmtId="0" fontId="31" fillId="0" borderId="11" xfId="18" applyFont="1" applyFill="1" applyBorder="1" applyAlignment="1" applyProtection="1">
      <alignment horizontal="center" vertical="center" wrapText="1"/>
      <protection locked="0"/>
    </xf>
    <xf numFmtId="0" fontId="31" fillId="0" borderId="12" xfId="18" applyFont="1" applyFill="1" applyBorder="1" applyAlignment="1" applyProtection="1">
      <alignment horizontal="center" vertical="center" wrapText="1"/>
      <protection locked="0"/>
    </xf>
    <xf numFmtId="0" fontId="31" fillId="0" borderId="4" xfId="18" applyFont="1" applyFill="1" applyBorder="1" applyAlignment="1" applyProtection="1">
      <alignment horizontal="center" vertical="center" wrapText="1"/>
      <protection locked="0"/>
    </xf>
    <xf numFmtId="0" fontId="31" fillId="0" borderId="6" xfId="18" applyFont="1" applyFill="1" applyBorder="1" applyAlignment="1" applyProtection="1">
      <alignment horizontal="center" vertical="center" wrapText="1"/>
      <protection locked="0"/>
    </xf>
    <xf numFmtId="0" fontId="31" fillId="15" borderId="1" xfId="18" applyFont="1" applyFill="1" applyBorder="1" applyAlignment="1" applyProtection="1">
      <alignment horizontal="center" vertical="center" textRotation="90" wrapText="1"/>
      <protection locked="0"/>
    </xf>
    <xf numFmtId="0" fontId="31" fillId="15" borderId="9" xfId="18" applyFont="1" applyFill="1" applyBorder="1" applyAlignment="1" applyProtection="1">
      <alignment horizontal="center" vertical="center" textRotation="90" wrapText="1"/>
      <protection locked="0"/>
    </xf>
    <xf numFmtId="0" fontId="31" fillId="15" borderId="2" xfId="18" applyFont="1" applyFill="1" applyBorder="1" applyAlignment="1" applyProtection="1">
      <alignment horizontal="center" vertical="center" textRotation="90" wrapText="1"/>
      <protection locked="0"/>
    </xf>
    <xf numFmtId="0" fontId="31" fillId="14" borderId="1" xfId="18" applyFont="1" applyFill="1" applyBorder="1" applyAlignment="1" applyProtection="1">
      <alignment horizontal="center" vertical="center" textRotation="90" wrapText="1"/>
      <protection locked="0"/>
    </xf>
    <xf numFmtId="0" fontId="31" fillId="14" borderId="9" xfId="18" applyFont="1" applyFill="1" applyBorder="1" applyAlignment="1" applyProtection="1">
      <alignment horizontal="center" vertical="center" textRotation="90" wrapText="1"/>
      <protection locked="0"/>
    </xf>
    <xf numFmtId="0" fontId="31" fillId="14" borderId="2" xfId="18" applyFont="1" applyFill="1" applyBorder="1" applyAlignment="1" applyProtection="1">
      <alignment horizontal="center" vertical="center" textRotation="90" wrapText="1"/>
      <protection locked="0"/>
    </xf>
    <xf numFmtId="0" fontId="4" fillId="0" borderId="7" xfId="18" applyFont="1" applyFill="1" applyBorder="1" applyAlignment="1" applyProtection="1">
      <alignment horizontal="justify" vertical="center" wrapText="1"/>
      <protection locked="0"/>
    </xf>
    <xf numFmtId="0" fontId="4" fillId="0" borderId="8" xfId="18" applyFont="1" applyFill="1" applyBorder="1" applyAlignment="1" applyProtection="1">
      <alignment horizontal="justify" vertical="center" wrapText="1"/>
      <protection locked="0"/>
    </xf>
    <xf numFmtId="0" fontId="4" fillId="0" borderId="5" xfId="18" applyFont="1" applyFill="1" applyBorder="1" applyAlignment="1" applyProtection="1">
      <alignment horizontal="justify" vertical="center" wrapText="1"/>
      <protection locked="0"/>
    </xf>
    <xf numFmtId="0" fontId="31" fillId="2" borderId="3" xfId="18" applyFont="1" applyFill="1" applyBorder="1" applyAlignment="1" applyProtection="1">
      <alignment horizontal="left" vertical="center" wrapText="1"/>
      <protection locked="0"/>
    </xf>
    <xf numFmtId="0" fontId="31" fillId="2" borderId="7" xfId="18" applyFont="1" applyFill="1" applyBorder="1" applyAlignment="1" applyProtection="1">
      <alignment horizontal="left" vertical="center" wrapText="1"/>
      <protection locked="0"/>
    </xf>
    <xf numFmtId="0" fontId="31" fillId="2" borderId="8" xfId="18" applyFont="1" applyFill="1" applyBorder="1" applyAlignment="1" applyProtection="1">
      <alignment horizontal="left" vertical="center" wrapText="1"/>
      <protection locked="0"/>
    </xf>
    <xf numFmtId="0" fontId="31" fillId="2" borderId="5" xfId="18" applyFont="1" applyFill="1" applyBorder="1" applyAlignment="1" applyProtection="1">
      <alignment horizontal="left" vertical="center" wrapText="1"/>
      <protection locked="0"/>
    </xf>
    <xf numFmtId="0" fontId="31" fillId="2" borderId="12" xfId="18" applyFont="1" applyFill="1" applyBorder="1" applyAlignment="1" applyProtection="1">
      <alignment horizontal="left" vertical="center" wrapText="1"/>
      <protection locked="0"/>
    </xf>
    <xf numFmtId="0" fontId="31" fillId="2" borderId="4" xfId="18" applyFont="1" applyFill="1" applyBorder="1" applyAlignment="1" applyProtection="1">
      <alignment horizontal="left" vertical="center" wrapText="1"/>
      <protection locked="0"/>
    </xf>
    <xf numFmtId="0" fontId="31" fillId="2" borderId="6" xfId="18" applyFont="1" applyFill="1" applyBorder="1" applyAlignment="1" applyProtection="1">
      <alignment horizontal="left" vertical="center" wrapText="1"/>
      <protection locked="0"/>
    </xf>
    <xf numFmtId="0" fontId="31" fillId="7" borderId="1" xfId="18" applyFont="1" applyFill="1" applyBorder="1" applyAlignment="1" applyProtection="1">
      <alignment horizontal="center" vertical="center" textRotation="90" wrapText="1"/>
      <protection locked="0"/>
    </xf>
    <xf numFmtId="0" fontId="31" fillId="7" borderId="9" xfId="18" applyFont="1" applyFill="1" applyBorder="1" applyAlignment="1" applyProtection="1">
      <alignment horizontal="center" vertical="center" textRotation="90" wrapText="1"/>
      <protection locked="0"/>
    </xf>
    <xf numFmtId="0" fontId="31" fillId="7" borderId="2" xfId="18" applyFont="1" applyFill="1" applyBorder="1" applyAlignment="1" applyProtection="1">
      <alignment horizontal="center" vertical="center" textRotation="90" wrapText="1"/>
      <protection locked="0"/>
    </xf>
    <xf numFmtId="0" fontId="31" fillId="15" borderId="1" xfId="18" applyFont="1" applyFill="1" applyBorder="1" applyAlignment="1" applyProtection="1">
      <alignment horizontal="center" vertical="center" wrapText="1"/>
      <protection locked="0"/>
    </xf>
    <xf numFmtId="0" fontId="31" fillId="15" borderId="9" xfId="18" applyFont="1" applyFill="1" applyBorder="1" applyAlignment="1" applyProtection="1">
      <alignment horizontal="center" vertical="center" wrapText="1"/>
      <protection locked="0"/>
    </xf>
    <xf numFmtId="0" fontId="31" fillId="15" borderId="2" xfId="18" applyFont="1" applyFill="1" applyBorder="1" applyAlignment="1" applyProtection="1">
      <alignment horizontal="center" vertical="center" wrapText="1"/>
      <protection locked="0"/>
    </xf>
    <xf numFmtId="0" fontId="4" fillId="2" borderId="3" xfId="18" applyFont="1" applyFill="1" applyBorder="1" applyAlignment="1" applyProtection="1">
      <alignment horizontal="justify" vertical="center" wrapText="1"/>
      <protection locked="0"/>
    </xf>
    <xf numFmtId="0" fontId="4" fillId="2" borderId="12" xfId="18" applyFont="1" applyFill="1" applyBorder="1" applyAlignment="1" applyProtection="1">
      <alignment horizontal="left" vertical="center" wrapText="1"/>
      <protection locked="0"/>
    </xf>
    <xf numFmtId="0" fontId="4" fillId="2" borderId="4" xfId="18" applyFont="1" applyFill="1" applyBorder="1" applyAlignment="1" applyProtection="1">
      <alignment horizontal="left" vertical="center" wrapText="1"/>
      <protection locked="0"/>
    </xf>
    <xf numFmtId="0" fontId="4" fillId="2" borderId="6" xfId="18" applyFont="1" applyFill="1" applyBorder="1" applyAlignment="1" applyProtection="1">
      <alignment horizontal="left" vertical="center" wrapText="1"/>
      <protection locked="0"/>
    </xf>
    <xf numFmtId="0" fontId="31" fillId="2" borderId="14" xfId="18" applyFont="1" applyFill="1" applyBorder="1" applyAlignment="1" applyProtection="1">
      <alignment horizontal="left" vertical="center" wrapText="1"/>
      <protection locked="0"/>
    </xf>
    <xf numFmtId="0" fontId="31" fillId="2" borderId="13" xfId="18" applyFont="1" applyFill="1" applyBorder="1" applyAlignment="1" applyProtection="1">
      <alignment horizontal="left" vertical="center" wrapText="1"/>
      <protection locked="0"/>
    </xf>
    <xf numFmtId="0" fontId="31" fillId="2" borderId="15" xfId="18" applyFont="1" applyFill="1" applyBorder="1" applyAlignment="1" applyProtection="1">
      <alignment horizontal="left" vertical="center" wrapText="1"/>
      <protection locked="0"/>
    </xf>
    <xf numFmtId="0" fontId="31" fillId="2" borderId="10" xfId="18" applyFont="1" applyFill="1" applyBorder="1" applyAlignment="1" applyProtection="1">
      <alignment horizontal="left" vertical="center" wrapText="1"/>
      <protection locked="0"/>
    </xf>
    <xf numFmtId="0" fontId="31" fillId="2" borderId="0" xfId="18" applyFont="1" applyFill="1" applyBorder="1" applyAlignment="1" applyProtection="1">
      <alignment horizontal="left" vertical="center" wrapText="1"/>
      <protection locked="0"/>
    </xf>
    <xf numFmtId="0" fontId="31" fillId="2" borderId="11" xfId="18" applyFont="1" applyFill="1" applyBorder="1" applyAlignment="1" applyProtection="1">
      <alignment horizontal="left" vertical="center" wrapText="1"/>
      <protection locked="0"/>
    </xf>
    <xf numFmtId="0" fontId="31" fillId="0" borderId="1" xfId="18" applyFont="1" applyBorder="1" applyAlignment="1" applyProtection="1">
      <alignment horizontal="center" vertical="center" wrapText="1"/>
      <protection locked="0"/>
    </xf>
    <xf numFmtId="0" fontId="31" fillId="0" borderId="9" xfId="18" applyFont="1" applyBorder="1" applyAlignment="1" applyProtection="1">
      <alignment horizontal="center" vertical="center" wrapText="1"/>
      <protection locked="0"/>
    </xf>
    <xf numFmtId="0" fontId="31" fillId="0" borderId="2" xfId="18" applyFont="1" applyBorder="1" applyAlignment="1" applyProtection="1">
      <alignment horizontal="center" vertical="center" wrapText="1"/>
      <protection locked="0"/>
    </xf>
    <xf numFmtId="0" fontId="31" fillId="2" borderId="3" xfId="18" applyFont="1" applyFill="1" applyBorder="1" applyAlignment="1" applyProtection="1">
      <alignment horizontal="justify" vertical="center" wrapText="1"/>
      <protection locked="0"/>
    </xf>
    <xf numFmtId="0" fontId="4" fillId="2" borderId="7" xfId="18" applyFont="1" applyFill="1" applyBorder="1" applyAlignment="1" applyProtection="1">
      <alignment horizontal="justify" vertical="center" wrapText="1"/>
      <protection locked="0"/>
    </xf>
    <xf numFmtId="0" fontId="4" fillId="2" borderId="8" xfId="18" applyFont="1" applyFill="1" applyBorder="1" applyAlignment="1" applyProtection="1">
      <alignment horizontal="justify" vertical="center" wrapText="1"/>
      <protection locked="0"/>
    </xf>
    <xf numFmtId="0" fontId="17" fillId="0" borderId="3" xfId="18" applyFont="1" applyFill="1" applyBorder="1" applyAlignment="1" applyProtection="1">
      <alignment horizontal="center" vertical="center" wrapText="1"/>
      <protection locked="0"/>
    </xf>
    <xf numFmtId="0" fontId="31" fillId="0" borderId="3" xfId="18" applyFont="1" applyFill="1" applyBorder="1" applyAlignment="1" applyProtection="1">
      <alignment horizontal="center" vertical="center" wrapText="1"/>
      <protection locked="0"/>
    </xf>
    <xf numFmtId="0" fontId="4" fillId="15" borderId="1" xfId="9" applyFont="1" applyFill="1" applyBorder="1" applyAlignment="1" applyProtection="1">
      <alignment horizontal="center" vertical="center" textRotation="90" wrapText="1"/>
      <protection locked="0"/>
    </xf>
    <xf numFmtId="0" fontId="4" fillId="15" borderId="9" xfId="9" applyFont="1" applyFill="1" applyBorder="1" applyAlignment="1" applyProtection="1">
      <alignment horizontal="center" vertical="center" textRotation="90" wrapText="1"/>
      <protection locked="0"/>
    </xf>
    <xf numFmtId="0" fontId="4" fillId="15" borderId="2" xfId="9" applyFont="1" applyFill="1" applyBorder="1" applyAlignment="1" applyProtection="1">
      <alignment horizontal="center" vertical="center" textRotation="90" wrapText="1"/>
      <protection locked="0"/>
    </xf>
    <xf numFmtId="0" fontId="4" fillId="14" borderId="1" xfId="9" applyFont="1" applyFill="1" applyBorder="1" applyAlignment="1" applyProtection="1">
      <alignment horizontal="center" vertical="center" textRotation="90" wrapText="1"/>
      <protection locked="0"/>
    </xf>
    <xf numFmtId="0" fontId="4" fillId="14" borderId="9" xfId="9" applyFont="1" applyFill="1" applyBorder="1" applyAlignment="1" applyProtection="1">
      <alignment horizontal="center" vertical="center" textRotation="90" wrapText="1"/>
      <protection locked="0"/>
    </xf>
    <xf numFmtId="0" fontId="4" fillId="14" borderId="2" xfId="9" applyFont="1" applyFill="1" applyBorder="1" applyAlignment="1" applyProtection="1">
      <alignment horizontal="center" vertical="center" textRotation="90" wrapText="1"/>
      <protection locked="0"/>
    </xf>
    <xf numFmtId="0" fontId="4" fillId="2" borderId="13" xfId="18" applyFont="1" applyFill="1" applyBorder="1" applyAlignment="1" applyProtection="1">
      <alignment horizontal="justify" vertical="center" wrapText="1"/>
      <protection locked="0"/>
    </xf>
    <xf numFmtId="0" fontId="4" fillId="2" borderId="13" xfId="18" applyFont="1" applyFill="1" applyBorder="1" applyAlignment="1" applyProtection="1">
      <alignment horizontal="center" vertical="center" wrapText="1"/>
      <protection locked="0"/>
    </xf>
    <xf numFmtId="0" fontId="4" fillId="2" borderId="4" xfId="18" applyFont="1" applyFill="1" applyBorder="1" applyAlignment="1" applyProtection="1">
      <alignment horizontal="center" vertical="center" wrapText="1"/>
      <protection locked="0"/>
    </xf>
    <xf numFmtId="0" fontId="4" fillId="2" borderId="14" xfId="18" applyFont="1" applyFill="1" applyBorder="1" applyAlignment="1" applyProtection="1">
      <alignment horizontal="center" vertical="center" wrapText="1"/>
      <protection locked="0"/>
    </xf>
    <xf numFmtId="0" fontId="4" fillId="2" borderId="15" xfId="18" applyFont="1" applyFill="1" applyBorder="1" applyAlignment="1" applyProtection="1">
      <alignment horizontal="center" vertical="center" wrapText="1"/>
      <protection locked="0"/>
    </xf>
    <xf numFmtId="0" fontId="4" fillId="2" borderId="10" xfId="18" applyFont="1" applyFill="1" applyBorder="1" applyAlignment="1" applyProtection="1">
      <alignment horizontal="center" vertical="center" wrapText="1"/>
      <protection locked="0"/>
    </xf>
    <xf numFmtId="0" fontId="4" fillId="2" borderId="0" xfId="18" applyFont="1" applyFill="1" applyBorder="1" applyAlignment="1" applyProtection="1">
      <alignment horizontal="center" vertical="center" wrapText="1"/>
      <protection locked="0"/>
    </xf>
    <xf numFmtId="0" fontId="4" fillId="2" borderId="11" xfId="18" applyFont="1" applyFill="1" applyBorder="1" applyAlignment="1" applyProtection="1">
      <alignment horizontal="center" vertical="center" wrapText="1"/>
      <protection locked="0"/>
    </xf>
    <xf numFmtId="0" fontId="4" fillId="2" borderId="12" xfId="18" applyFont="1" applyFill="1" applyBorder="1" applyAlignment="1" applyProtection="1">
      <alignment horizontal="center" vertical="center" wrapText="1"/>
      <protection locked="0"/>
    </xf>
    <xf numFmtId="0" fontId="4" fillId="2" borderId="6" xfId="18" applyFont="1" applyFill="1" applyBorder="1" applyAlignment="1" applyProtection="1">
      <alignment horizontal="center" vertical="center" wrapText="1"/>
      <protection locked="0"/>
    </xf>
    <xf numFmtId="0" fontId="4" fillId="15" borderId="1" xfId="9" applyFont="1" applyFill="1" applyBorder="1" applyAlignment="1" applyProtection="1">
      <alignment horizontal="center" vertical="center" wrapText="1"/>
      <protection locked="0"/>
    </xf>
    <xf numFmtId="0" fontId="4" fillId="15" borderId="9" xfId="9" applyFont="1" applyFill="1" applyBorder="1" applyAlignment="1" applyProtection="1">
      <alignment horizontal="center" vertical="center" wrapText="1"/>
      <protection locked="0"/>
    </xf>
    <xf numFmtId="0" fontId="4" fillId="15" borderId="2" xfId="9" applyFont="1" applyFill="1" applyBorder="1" applyAlignment="1" applyProtection="1">
      <alignment horizontal="center" vertical="center" wrapText="1"/>
      <protection locked="0"/>
    </xf>
    <xf numFmtId="0" fontId="4" fillId="0" borderId="12" xfId="3" applyFont="1" applyFill="1" applyBorder="1" applyAlignment="1" applyProtection="1">
      <alignment horizontal="left" vertical="center" wrapText="1"/>
      <protection locked="0"/>
    </xf>
    <xf numFmtId="0" fontId="4" fillId="0" borderId="4" xfId="3" applyFont="1" applyFill="1" applyBorder="1" applyAlignment="1" applyProtection="1">
      <alignment horizontal="left" vertical="center" wrapText="1"/>
      <protection locked="0"/>
    </xf>
    <xf numFmtId="0" fontId="4" fillId="0" borderId="6" xfId="3" applyFont="1" applyFill="1" applyBorder="1" applyAlignment="1" applyProtection="1">
      <alignment horizontal="left" vertical="center" wrapText="1"/>
      <protection locked="0"/>
    </xf>
    <xf numFmtId="0" fontId="4" fillId="0" borderId="10" xfId="3" applyFont="1" applyBorder="1" applyAlignment="1" applyProtection="1">
      <alignment horizontal="center" vertical="top" wrapText="1"/>
      <protection locked="0"/>
    </xf>
    <xf numFmtId="0" fontId="4" fillId="0" borderId="0" xfId="3" applyFont="1" applyBorder="1" applyAlignment="1" applyProtection="1">
      <alignment horizontal="center" vertical="top" wrapText="1"/>
      <protection locked="0"/>
    </xf>
    <xf numFmtId="0" fontId="4" fillId="0" borderId="11" xfId="3" applyFont="1" applyBorder="1" applyAlignment="1" applyProtection="1">
      <alignment horizontal="center" vertical="top" wrapText="1"/>
      <protection locked="0"/>
    </xf>
    <xf numFmtId="0" fontId="4" fillId="0" borderId="12" xfId="3" applyFont="1" applyBorder="1" applyAlignment="1" applyProtection="1">
      <alignment horizontal="center" vertical="top" wrapText="1"/>
      <protection locked="0"/>
    </xf>
    <xf numFmtId="0" fontId="4" fillId="0" borderId="4" xfId="3" applyFont="1" applyBorder="1" applyAlignment="1" applyProtection="1">
      <alignment horizontal="center" vertical="top" wrapText="1"/>
      <protection locked="0"/>
    </xf>
    <xf numFmtId="0" fontId="4" fillId="0" borderId="6" xfId="3" applyFont="1" applyBorder="1" applyAlignment="1" applyProtection="1">
      <alignment horizontal="center" vertical="top" wrapText="1"/>
      <protection locked="0"/>
    </xf>
    <xf numFmtId="0" fontId="4" fillId="7" borderId="3" xfId="3" applyFont="1" applyFill="1" applyBorder="1" applyAlignment="1" applyProtection="1">
      <alignment horizontal="center" vertical="center" wrapText="1"/>
      <protection locked="0"/>
    </xf>
    <xf numFmtId="0" fontId="4" fillId="7" borderId="7" xfId="14" applyFont="1" applyFill="1" applyBorder="1" applyAlignment="1">
      <alignment horizontal="justify" vertical="center" wrapText="1"/>
    </xf>
    <xf numFmtId="0" fontId="4" fillId="7" borderId="8" xfId="14" applyFont="1" applyFill="1" applyBorder="1" applyAlignment="1">
      <alignment horizontal="justify" vertical="center" wrapText="1"/>
    </xf>
    <xf numFmtId="0" fontId="4" fillId="7" borderId="5" xfId="14" applyFont="1" applyFill="1" applyBorder="1" applyAlignment="1">
      <alignment horizontal="justify" vertical="center" wrapText="1"/>
    </xf>
    <xf numFmtId="0" fontId="4" fillId="0" borderId="3" xfId="14" applyFont="1" applyFill="1" applyBorder="1" applyAlignment="1">
      <alignment horizontal="center" vertical="center" wrapText="1"/>
    </xf>
    <xf numFmtId="0" fontId="4" fillId="0" borderId="3" xfId="14" applyFont="1" applyFill="1" applyBorder="1" applyAlignment="1">
      <alignment horizontal="left" vertical="center" wrapText="1"/>
    </xf>
    <xf numFmtId="2" fontId="4" fillId="7" borderId="1" xfId="3" applyNumberFormat="1" applyFont="1" applyFill="1" applyBorder="1" applyAlignment="1" applyProtection="1">
      <alignment horizontal="center" vertical="center" textRotation="90" wrapText="1"/>
      <protection locked="0"/>
    </xf>
    <xf numFmtId="2" fontId="4" fillId="7" borderId="9" xfId="3" applyNumberFormat="1" applyFont="1" applyFill="1" applyBorder="1" applyAlignment="1" applyProtection="1">
      <alignment horizontal="center" vertical="center" textRotation="90" wrapText="1"/>
      <protection locked="0"/>
    </xf>
    <xf numFmtId="2" fontId="4" fillId="7" borderId="2" xfId="3" applyNumberFormat="1" applyFont="1" applyFill="1" applyBorder="1" applyAlignment="1" applyProtection="1">
      <alignment horizontal="center" vertical="center" textRotation="90" wrapText="1"/>
      <protection locked="0"/>
    </xf>
    <xf numFmtId="0" fontId="4" fillId="7" borderId="1" xfId="3" applyFont="1" applyFill="1" applyBorder="1" applyAlignment="1" applyProtection="1">
      <alignment horizontal="center" vertical="center" textRotation="90" wrapText="1"/>
    </xf>
    <xf numFmtId="0" fontId="4" fillId="7" borderId="9" xfId="3" applyFont="1" applyFill="1" applyBorder="1" applyAlignment="1" applyProtection="1">
      <alignment horizontal="center" vertical="center" textRotation="90" wrapText="1"/>
    </xf>
    <xf numFmtId="0" fontId="4" fillId="7" borderId="2" xfId="3" applyFont="1" applyFill="1" applyBorder="1" applyAlignment="1" applyProtection="1">
      <alignment horizontal="center" vertical="center" textRotation="90" wrapText="1"/>
    </xf>
    <xf numFmtId="0" fontId="4" fillId="0" borderId="7" xfId="3" applyFont="1" applyFill="1" applyBorder="1" applyAlignment="1" applyProtection="1">
      <alignment vertical="center" wrapText="1"/>
      <protection locked="0"/>
    </xf>
    <xf numFmtId="0" fontId="4" fillId="0" borderId="8" xfId="3" applyFont="1" applyFill="1" applyBorder="1" applyAlignment="1" applyProtection="1">
      <alignment vertical="center" wrapText="1"/>
      <protection locked="0"/>
    </xf>
    <xf numFmtId="0" fontId="4" fillId="0" borderId="5" xfId="3" applyFont="1" applyFill="1" applyBorder="1" applyAlignment="1" applyProtection="1">
      <alignment vertical="center" wrapText="1"/>
      <protection locked="0"/>
    </xf>
    <xf numFmtId="0" fontId="4" fillId="0" borderId="3" xfId="3" applyFont="1" applyFill="1" applyBorder="1" applyAlignment="1" applyProtection="1">
      <alignment vertical="center" wrapText="1"/>
      <protection locked="0"/>
    </xf>
    <xf numFmtId="49" fontId="10" fillId="0" borderId="14" xfId="3" applyNumberFormat="1" applyFont="1" applyFill="1" applyBorder="1" applyAlignment="1">
      <alignment horizontal="center" vertical="center" wrapText="1"/>
    </xf>
    <xf numFmtId="49" fontId="10" fillId="0" borderId="13" xfId="3" applyNumberFormat="1" applyFont="1" applyFill="1" applyBorder="1" applyAlignment="1">
      <alignment horizontal="center" vertical="center" wrapText="1"/>
    </xf>
    <xf numFmtId="49" fontId="10" fillId="0" borderId="15" xfId="3" applyNumberFormat="1" applyFont="1" applyFill="1" applyBorder="1" applyAlignment="1">
      <alignment horizontal="center" vertical="center" wrapText="1"/>
    </xf>
    <xf numFmtId="49" fontId="10" fillId="0" borderId="12" xfId="3" applyNumberFormat="1" applyFont="1" applyFill="1" applyBorder="1" applyAlignment="1">
      <alignment horizontal="center" vertical="center" wrapText="1"/>
    </xf>
    <xf numFmtId="49" fontId="10" fillId="0" borderId="4" xfId="3" applyNumberFormat="1" applyFont="1" applyFill="1" applyBorder="1" applyAlignment="1">
      <alignment horizontal="center" vertical="center" wrapText="1"/>
    </xf>
    <xf numFmtId="49" fontId="10" fillId="0" borderId="6" xfId="3" applyNumberFormat="1" applyFont="1" applyFill="1" applyBorder="1" applyAlignment="1">
      <alignment horizontal="center" vertical="center" wrapText="1"/>
    </xf>
    <xf numFmtId="0" fontId="4" fillId="0" borderId="12" xfId="3" applyFont="1" applyFill="1" applyBorder="1" applyAlignment="1" applyProtection="1">
      <alignment horizontal="justify" vertical="center" wrapText="1"/>
      <protection locked="0"/>
    </xf>
    <xf numFmtId="0" fontId="4" fillId="0" borderId="4" xfId="3" applyFont="1" applyFill="1" applyBorder="1" applyAlignment="1" applyProtection="1">
      <alignment horizontal="justify" vertical="center" wrapText="1"/>
      <protection locked="0"/>
    </xf>
    <xf numFmtId="0" fontId="4" fillId="0" borderId="6" xfId="3" applyFont="1" applyFill="1" applyBorder="1" applyAlignment="1" applyProtection="1">
      <alignment horizontal="justify" vertical="center" wrapText="1"/>
      <protection locked="0"/>
    </xf>
    <xf numFmtId="0" fontId="31" fillId="0" borderId="3" xfId="18" applyNumberFormat="1" applyFont="1" applyFill="1" applyBorder="1" applyAlignment="1">
      <alignment horizontal="left" vertical="center" wrapText="1"/>
    </xf>
    <xf numFmtId="0" fontId="31" fillId="0" borderId="7" xfId="9" applyFont="1" applyFill="1" applyBorder="1" applyAlignment="1">
      <alignment horizontal="left" vertical="center" wrapText="1"/>
    </xf>
    <xf numFmtId="0" fontId="31" fillId="0" borderId="8" xfId="9" applyFont="1" applyFill="1" applyBorder="1" applyAlignment="1">
      <alignment horizontal="left" vertical="center" wrapText="1"/>
    </xf>
    <xf numFmtId="0" fontId="31" fillId="0" borderId="5" xfId="9" applyFont="1" applyFill="1" applyBorder="1" applyAlignment="1">
      <alignment horizontal="left" vertical="center" wrapText="1"/>
    </xf>
    <xf numFmtId="0" fontId="31" fillId="7" borderId="3" xfId="18" applyNumberFormat="1" applyFont="1" applyFill="1" applyBorder="1" applyAlignment="1">
      <alignment horizontal="left" vertical="center" wrapText="1"/>
    </xf>
    <xf numFmtId="0" fontId="9" fillId="0" borderId="1" xfId="3" applyFont="1" applyFill="1" applyBorder="1" applyAlignment="1" applyProtection="1">
      <alignment horizontal="justify" vertical="center" wrapText="1"/>
      <protection locked="0"/>
    </xf>
    <xf numFmtId="0" fontId="9" fillId="0" borderId="9" xfId="3" applyFont="1" applyFill="1" applyBorder="1" applyAlignment="1" applyProtection="1">
      <alignment horizontal="justify" vertical="center" wrapText="1"/>
      <protection locked="0"/>
    </xf>
    <xf numFmtId="0" fontId="9" fillId="0" borderId="2" xfId="3" applyFont="1" applyFill="1" applyBorder="1" applyAlignment="1" applyProtection="1">
      <alignment horizontal="justify" vertical="center" wrapText="1"/>
      <protection locked="0"/>
    </xf>
    <xf numFmtId="0" fontId="31" fillId="0" borderId="3" xfId="18" applyNumberFormat="1" applyFont="1" applyFill="1" applyBorder="1" applyAlignment="1">
      <alignment horizontal="justify" vertical="center" wrapText="1"/>
    </xf>
    <xf numFmtId="0" fontId="31" fillId="7" borderId="3" xfId="18" applyNumberFormat="1" applyFont="1" applyFill="1" applyBorder="1" applyAlignment="1">
      <alignment horizontal="justify" vertical="center" wrapText="1"/>
    </xf>
    <xf numFmtId="0" fontId="4" fillId="0" borderId="3" xfId="18" applyNumberFormat="1" applyFont="1" applyFill="1" applyBorder="1" applyAlignment="1">
      <alignment horizontal="left" vertical="center" wrapText="1"/>
    </xf>
    <xf numFmtId="0" fontId="39" fillId="0" borderId="9" xfId="18" applyNumberFormat="1" applyFont="1" applyFill="1" applyBorder="1" applyAlignment="1">
      <alignment horizontal="justify" vertical="center" wrapText="1"/>
    </xf>
    <xf numFmtId="0" fontId="39" fillId="0" borderId="2" xfId="18" applyNumberFormat="1" applyFont="1" applyFill="1" applyBorder="1" applyAlignment="1">
      <alignment horizontal="justify" vertical="center" wrapText="1"/>
    </xf>
    <xf numFmtId="0" fontId="31" fillId="7" borderId="7" xfId="18" applyNumberFormat="1" applyFont="1" applyFill="1" applyBorder="1" applyAlignment="1">
      <alignment horizontal="justify" vertical="center" wrapText="1"/>
    </xf>
    <xf numFmtId="0" fontId="31" fillId="7" borderId="8" xfId="18" applyNumberFormat="1" applyFont="1" applyFill="1" applyBorder="1" applyAlignment="1">
      <alignment horizontal="justify" vertical="center" wrapText="1"/>
    </xf>
    <xf numFmtId="0" fontId="31" fillId="7" borderId="5" xfId="18" applyNumberFormat="1" applyFont="1" applyFill="1" applyBorder="1" applyAlignment="1">
      <alignment horizontal="justify" vertical="center" wrapText="1"/>
    </xf>
    <xf numFmtId="0" fontId="31" fillId="7" borderId="3" xfId="14" applyNumberFormat="1" applyFont="1" applyFill="1" applyBorder="1" applyAlignment="1">
      <alignment horizontal="justify" vertical="center" wrapText="1"/>
    </xf>
    <xf numFmtId="0" fontId="31" fillId="7" borderId="3" xfId="14" applyNumberFormat="1" applyFont="1" applyFill="1" applyBorder="1" applyAlignment="1">
      <alignment horizontal="left" vertical="center" wrapText="1"/>
    </xf>
    <xf numFmtId="0" fontId="4" fillId="0" borderId="3" xfId="14" applyFont="1" applyFill="1" applyBorder="1" applyAlignment="1" applyProtection="1">
      <alignment horizontal="left" vertical="center" wrapText="1"/>
      <protection locked="0"/>
    </xf>
    <xf numFmtId="0" fontId="4" fillId="0" borderId="7" xfId="3" applyFont="1" applyFill="1" applyBorder="1" applyAlignment="1" applyProtection="1">
      <alignment horizontal="left" wrapText="1"/>
      <protection locked="0"/>
    </xf>
    <xf numFmtId="0" fontId="4" fillId="0" borderId="8" xfId="3" applyFont="1" applyFill="1" applyBorder="1" applyAlignment="1" applyProtection="1">
      <alignment horizontal="left" wrapText="1"/>
      <protection locked="0"/>
    </xf>
    <xf numFmtId="0" fontId="4" fillId="0" borderId="5" xfId="3" applyFont="1" applyFill="1" applyBorder="1" applyAlignment="1" applyProtection="1">
      <alignment horizontal="left" wrapText="1"/>
      <protection locked="0"/>
    </xf>
    <xf numFmtId="0" fontId="4" fillId="0" borderId="1" xfId="14" applyFont="1" applyFill="1" applyBorder="1" applyAlignment="1" applyProtection="1">
      <alignment horizontal="center" vertical="center" wrapText="1"/>
      <protection locked="0"/>
    </xf>
    <xf numFmtId="0" fontId="4" fillId="0" borderId="9" xfId="14" applyFont="1" applyFill="1" applyBorder="1" applyAlignment="1" applyProtection="1">
      <alignment horizontal="center" vertical="center" wrapText="1"/>
      <protection locked="0"/>
    </xf>
    <xf numFmtId="0" fontId="4" fillId="0" borderId="2" xfId="14" applyFont="1" applyFill="1" applyBorder="1" applyAlignment="1" applyProtection="1">
      <alignment horizontal="center" vertical="center" wrapText="1"/>
      <protection locked="0"/>
    </xf>
    <xf numFmtId="0" fontId="4" fillId="0" borderId="1" xfId="3" applyFont="1" applyFill="1" applyBorder="1" applyAlignment="1" applyProtection="1">
      <alignment horizontal="center" vertical="center" textRotation="90"/>
      <protection locked="0"/>
    </xf>
    <xf numFmtId="0" fontId="4" fillId="0" borderId="9" xfId="3" applyFont="1" applyFill="1" applyBorder="1" applyAlignment="1" applyProtection="1">
      <alignment horizontal="center" vertical="center" textRotation="90"/>
      <protection locked="0"/>
    </xf>
    <xf numFmtId="0" fontId="4" fillId="0" borderId="2" xfId="3" applyFont="1" applyFill="1" applyBorder="1" applyAlignment="1" applyProtection="1">
      <alignment horizontal="center" vertical="center" textRotation="90"/>
      <protection locked="0"/>
    </xf>
    <xf numFmtId="0" fontId="4" fillId="7" borderId="14" xfId="14" applyFont="1" applyFill="1" applyBorder="1" applyAlignment="1">
      <alignment horizontal="center" vertical="center" wrapText="1"/>
    </xf>
    <xf numFmtId="0" fontId="4" fillId="7" borderId="13" xfId="14" applyFont="1" applyFill="1" applyBorder="1" applyAlignment="1">
      <alignment horizontal="center" vertical="center" wrapText="1"/>
    </xf>
    <xf numFmtId="0" fontId="4" fillId="7" borderId="15" xfId="14" applyFont="1" applyFill="1" applyBorder="1" applyAlignment="1">
      <alignment horizontal="center" vertical="center" wrapText="1"/>
    </xf>
    <xf numFmtId="0" fontId="4" fillId="7" borderId="10" xfId="14" applyFont="1" applyFill="1" applyBorder="1" applyAlignment="1">
      <alignment horizontal="center" vertical="center" wrapText="1"/>
    </xf>
    <xf numFmtId="0" fontId="4" fillId="7" borderId="0" xfId="14" applyFont="1" applyFill="1" applyBorder="1" applyAlignment="1">
      <alignment horizontal="center" vertical="center" wrapText="1"/>
    </xf>
    <xf numFmtId="0" fontId="4" fillId="7" borderId="11" xfId="14" applyFont="1" applyFill="1" applyBorder="1" applyAlignment="1">
      <alignment horizontal="center" vertical="center" wrapText="1"/>
    </xf>
    <xf numFmtId="0" fontId="4" fillId="7" borderId="12" xfId="14" applyFont="1" applyFill="1" applyBorder="1" applyAlignment="1">
      <alignment horizontal="center" vertical="center" wrapText="1"/>
    </xf>
    <xf numFmtId="0" fontId="4" fillId="7" borderId="4" xfId="14" applyFont="1" applyFill="1" applyBorder="1" applyAlignment="1">
      <alignment horizontal="center" vertical="center" wrapText="1"/>
    </xf>
    <xf numFmtId="0" fontId="4" fillId="7" borderId="6" xfId="14" applyFont="1" applyFill="1" applyBorder="1" applyAlignment="1">
      <alignment horizontal="center" vertical="center" wrapText="1"/>
    </xf>
    <xf numFmtId="0" fontId="4" fillId="0" borderId="0" xfId="3" applyFont="1" applyFill="1" applyBorder="1" applyAlignment="1" applyProtection="1">
      <alignment horizontal="center" vertical="center"/>
      <protection locked="0"/>
    </xf>
    <xf numFmtId="0" fontId="4" fillId="0" borderId="3" xfId="3" quotePrefix="1" applyFont="1" applyFill="1" applyBorder="1" applyAlignment="1" applyProtection="1">
      <alignment horizontal="center" vertical="center" wrapText="1"/>
      <protection locked="0"/>
    </xf>
    <xf numFmtId="0" fontId="4" fillId="0" borderId="3" xfId="3" quotePrefix="1" applyFont="1" applyFill="1" applyBorder="1" applyAlignment="1" applyProtection="1">
      <alignment horizontal="justify" vertical="center" wrapText="1"/>
      <protection locked="0"/>
    </xf>
    <xf numFmtId="0" fontId="4" fillId="0" borderId="7" xfId="3" applyFont="1" applyFill="1" applyBorder="1" applyAlignment="1" applyProtection="1">
      <alignment horizontal="left" vertical="center"/>
      <protection locked="0"/>
    </xf>
    <xf numFmtId="0" fontId="4" fillId="0" borderId="8" xfId="3" applyFont="1" applyFill="1" applyBorder="1" applyAlignment="1" applyProtection="1">
      <alignment horizontal="left" vertical="center"/>
      <protection locked="0"/>
    </xf>
    <xf numFmtId="0" fontId="4" fillId="0" borderId="5" xfId="3" applyFont="1" applyFill="1" applyBorder="1" applyAlignment="1" applyProtection="1">
      <alignment horizontal="left" vertical="center"/>
      <protection locked="0"/>
    </xf>
    <xf numFmtId="0" fontId="4" fillId="0" borderId="3" xfId="3" applyFont="1" applyFill="1" applyBorder="1" applyAlignment="1" applyProtection="1">
      <alignment horizontal="left" vertical="center"/>
      <protection locked="0"/>
    </xf>
    <xf numFmtId="0" fontId="38" fillId="0" borderId="10" xfId="3" applyFont="1" applyBorder="1" applyAlignment="1" applyProtection="1">
      <alignment horizontal="center" vertical="top"/>
      <protection locked="0"/>
    </xf>
    <xf numFmtId="0" fontId="38" fillId="0" borderId="0" xfId="3" applyFont="1" applyBorder="1" applyAlignment="1" applyProtection="1">
      <alignment horizontal="center" vertical="top"/>
      <protection locked="0"/>
    </xf>
    <xf numFmtId="0" fontId="38" fillId="0" borderId="11" xfId="3" applyFont="1" applyBorder="1" applyAlignment="1" applyProtection="1">
      <alignment horizontal="center" vertical="top"/>
      <protection locked="0"/>
    </xf>
    <xf numFmtId="0" fontId="38" fillId="0" borderId="12" xfId="3" applyFont="1" applyBorder="1" applyAlignment="1" applyProtection="1">
      <alignment horizontal="center" vertical="top"/>
      <protection locked="0"/>
    </xf>
    <xf numFmtId="0" fontId="38" fillId="0" borderId="4" xfId="3" applyFont="1" applyBorder="1" applyAlignment="1" applyProtection="1">
      <alignment horizontal="center" vertical="top"/>
      <protection locked="0"/>
    </xf>
    <xf numFmtId="0" fontId="38" fillId="0" borderId="6" xfId="3" applyFont="1" applyBorder="1" applyAlignment="1" applyProtection="1">
      <alignment horizontal="center" vertical="top"/>
      <protection locked="0"/>
    </xf>
    <xf numFmtId="0" fontId="64" fillId="0" borderId="3" xfId="20" applyFont="1" applyFill="1" applyBorder="1" applyAlignment="1" applyProtection="1">
      <alignment horizontal="center" vertical="center"/>
      <protection locked="0"/>
    </xf>
    <xf numFmtId="0" fontId="2" fillId="0" borderId="10" xfId="20" applyFont="1" applyBorder="1" applyAlignment="1" applyProtection="1">
      <alignment horizontal="justify" vertical="top" wrapText="1"/>
      <protection locked="0"/>
    </xf>
    <xf numFmtId="0" fontId="2" fillId="0" borderId="0" xfId="20" applyFont="1" applyBorder="1" applyAlignment="1" applyProtection="1">
      <alignment horizontal="justify" vertical="top" wrapText="1"/>
      <protection locked="0"/>
    </xf>
    <xf numFmtId="0" fontId="2" fillId="0" borderId="11" xfId="20" applyFont="1" applyBorder="1" applyAlignment="1" applyProtection="1">
      <alignment horizontal="justify" vertical="top" wrapText="1"/>
      <protection locked="0"/>
    </xf>
    <xf numFmtId="0" fontId="2" fillId="0" borderId="12" xfId="20" applyFont="1" applyBorder="1" applyAlignment="1" applyProtection="1">
      <alignment horizontal="justify" vertical="top" wrapText="1"/>
      <protection locked="0"/>
    </xf>
    <xf numFmtId="0" fontId="2" fillId="0" borderId="4" xfId="20" applyFont="1" applyBorder="1" applyAlignment="1" applyProtection="1">
      <alignment horizontal="justify" vertical="top" wrapText="1"/>
      <protection locked="0"/>
    </xf>
    <xf numFmtId="0" fontId="2" fillId="0" borderId="6" xfId="20" applyFont="1" applyBorder="1" applyAlignment="1" applyProtection="1">
      <alignment horizontal="justify" vertical="top" wrapText="1"/>
      <protection locked="0"/>
    </xf>
    <xf numFmtId="0" fontId="7" fillId="7" borderId="7" xfId="9" applyFont="1" applyFill="1" applyBorder="1" applyAlignment="1" applyProtection="1">
      <alignment horizontal="justify" vertical="center" wrapText="1"/>
      <protection locked="0"/>
    </xf>
    <xf numFmtId="0" fontId="7" fillId="7" borderId="8" xfId="9" applyFont="1" applyFill="1" applyBorder="1" applyAlignment="1" applyProtection="1">
      <alignment horizontal="justify" vertical="center" wrapText="1"/>
      <protection locked="0"/>
    </xf>
    <xf numFmtId="0" fontId="7" fillId="7" borderId="5" xfId="9" applyFont="1" applyFill="1" applyBorder="1" applyAlignment="1" applyProtection="1">
      <alignment horizontal="justify" vertical="center" wrapText="1"/>
      <protection locked="0"/>
    </xf>
    <xf numFmtId="0" fontId="7" fillId="0" borderId="7" xfId="9" applyFont="1" applyFill="1" applyBorder="1" applyAlignment="1" applyProtection="1">
      <alignment horizontal="center" vertical="center" wrapText="1"/>
      <protection locked="0"/>
    </xf>
    <xf numFmtId="0" fontId="7" fillId="0" borderId="8" xfId="9" applyFont="1" applyFill="1" applyBorder="1" applyAlignment="1" applyProtection="1">
      <alignment horizontal="center" vertical="center" wrapText="1"/>
      <protection locked="0"/>
    </xf>
    <xf numFmtId="0" fontId="7" fillId="0" borderId="5" xfId="9" applyFont="1" applyFill="1" applyBorder="1" applyAlignment="1" applyProtection="1">
      <alignment horizontal="center" vertical="center" wrapText="1"/>
      <protection locked="0"/>
    </xf>
    <xf numFmtId="0" fontId="7" fillId="0" borderId="1" xfId="20" applyFont="1" applyFill="1" applyBorder="1" applyAlignment="1" applyProtection="1">
      <alignment horizontal="center" vertical="center" wrapText="1"/>
      <protection locked="0"/>
    </xf>
    <xf numFmtId="0" fontId="7" fillId="0" borderId="9" xfId="20" applyFont="1" applyBorder="1" applyAlignment="1">
      <alignment horizontal="center" vertical="center" wrapText="1"/>
    </xf>
    <xf numFmtId="0" fontId="7" fillId="0" borderId="2" xfId="20" applyFont="1" applyBorder="1" applyAlignment="1">
      <alignment horizontal="center" vertical="center" wrapText="1"/>
    </xf>
    <xf numFmtId="2" fontId="7" fillId="0" borderId="1" xfId="20" applyNumberFormat="1" applyFont="1" applyFill="1" applyBorder="1" applyAlignment="1" applyProtection="1">
      <alignment horizontal="center" vertical="center" textRotation="90" wrapText="1"/>
      <protection locked="0"/>
    </xf>
    <xf numFmtId="2" fontId="7" fillId="0" borderId="9" xfId="20" applyNumberFormat="1" applyFont="1" applyFill="1" applyBorder="1" applyAlignment="1" applyProtection="1">
      <alignment horizontal="center" vertical="center" textRotation="90" wrapText="1"/>
      <protection locked="0"/>
    </xf>
    <xf numFmtId="2" fontId="7" fillId="0" borderId="2" xfId="20" applyNumberFormat="1" applyFont="1" applyFill="1" applyBorder="1" applyAlignment="1" applyProtection="1">
      <alignment horizontal="center" vertical="center" textRotation="90" wrapText="1"/>
      <protection locked="0"/>
    </xf>
    <xf numFmtId="0" fontId="7" fillId="14" borderId="1" xfId="20" applyFont="1" applyFill="1" applyBorder="1" applyAlignment="1" applyProtection="1">
      <alignment horizontal="center" vertical="center" textRotation="90" wrapText="1"/>
    </xf>
    <xf numFmtId="0" fontId="7" fillId="14" borderId="9" xfId="20" applyFont="1" applyFill="1" applyBorder="1" applyAlignment="1" applyProtection="1">
      <alignment horizontal="center" vertical="center" textRotation="90" wrapText="1"/>
    </xf>
    <xf numFmtId="0" fontId="7" fillId="14" borderId="2" xfId="20" applyFont="1" applyFill="1" applyBorder="1" applyAlignment="1" applyProtection="1">
      <alignment horizontal="center" vertical="center" textRotation="90" wrapText="1"/>
    </xf>
    <xf numFmtId="0" fontId="7" fillId="0" borderId="3" xfId="9" applyFont="1" applyFill="1" applyBorder="1" applyAlignment="1" applyProtection="1">
      <alignment horizontal="justify" vertical="center" wrapText="1"/>
      <protection locked="0"/>
    </xf>
    <xf numFmtId="0" fontId="7" fillId="7" borderId="1" xfId="9" applyFont="1" applyFill="1" applyBorder="1" applyAlignment="1" applyProtection="1">
      <alignment horizontal="center" vertical="center" wrapText="1"/>
      <protection locked="0"/>
    </xf>
    <xf numFmtId="0" fontId="7" fillId="7" borderId="9" xfId="9" applyFont="1" applyFill="1" applyBorder="1" applyAlignment="1" applyProtection="1">
      <alignment horizontal="center" vertical="center" wrapText="1"/>
      <protection locked="0"/>
    </xf>
    <xf numFmtId="0" fontId="7" fillId="7" borderId="2" xfId="9" applyFont="1" applyFill="1" applyBorder="1" applyAlignment="1" applyProtection="1">
      <alignment horizontal="center" vertical="center" wrapText="1"/>
      <protection locked="0"/>
    </xf>
    <xf numFmtId="0" fontId="7" fillId="7" borderId="1" xfId="9" applyFont="1" applyFill="1" applyBorder="1" applyAlignment="1" applyProtection="1">
      <alignment horizontal="center" vertical="center" textRotation="90" wrapText="1"/>
      <protection locked="0"/>
    </xf>
    <xf numFmtId="0" fontId="7" fillId="7" borderId="9" xfId="9" applyFont="1" applyFill="1" applyBorder="1" applyAlignment="1" applyProtection="1">
      <alignment horizontal="center" vertical="center" textRotation="90" wrapText="1"/>
      <protection locked="0"/>
    </xf>
    <xf numFmtId="0" fontId="7" fillId="7" borderId="2" xfId="9" applyFont="1" applyFill="1" applyBorder="1" applyAlignment="1" applyProtection="1">
      <alignment horizontal="center" vertical="center" textRotation="90" wrapText="1"/>
      <protection locked="0"/>
    </xf>
    <xf numFmtId="0" fontId="7" fillId="7" borderId="14" xfId="9" applyFont="1" applyFill="1" applyBorder="1" applyAlignment="1" applyProtection="1">
      <alignment horizontal="center" vertical="center" wrapText="1"/>
      <protection locked="0"/>
    </xf>
    <xf numFmtId="0" fontId="7" fillId="7" borderId="13" xfId="9" applyFont="1" applyFill="1" applyBorder="1" applyAlignment="1" applyProtection="1">
      <alignment horizontal="center" vertical="center" wrapText="1"/>
      <protection locked="0"/>
    </xf>
    <xf numFmtId="0" fontId="7" fillId="7" borderId="15" xfId="9" applyFont="1" applyFill="1" applyBorder="1" applyAlignment="1" applyProtection="1">
      <alignment horizontal="center" vertical="center" wrapText="1"/>
      <protection locked="0"/>
    </xf>
    <xf numFmtId="0" fontId="7" fillId="7" borderId="10" xfId="9" applyFont="1" applyFill="1" applyBorder="1" applyAlignment="1" applyProtection="1">
      <alignment horizontal="center" vertical="center" wrapText="1"/>
      <protection locked="0"/>
    </xf>
    <xf numFmtId="0" fontId="7" fillId="7" borderId="0" xfId="9" applyFont="1" applyFill="1" applyBorder="1" applyAlignment="1" applyProtection="1">
      <alignment horizontal="center" vertical="center" wrapText="1"/>
      <protection locked="0"/>
    </xf>
    <xf numFmtId="0" fontId="7" fillId="7" borderId="11" xfId="9" applyFont="1" applyFill="1" applyBorder="1" applyAlignment="1" applyProtection="1">
      <alignment horizontal="center" vertical="center" wrapText="1"/>
      <protection locked="0"/>
    </xf>
    <xf numFmtId="0" fontId="7" fillId="7" borderId="12" xfId="9" applyFont="1" applyFill="1" applyBorder="1" applyAlignment="1" applyProtection="1">
      <alignment horizontal="center" vertical="center" wrapText="1"/>
      <protection locked="0"/>
    </xf>
    <xf numFmtId="0" fontId="7" fillId="7" borderId="4" xfId="9" applyFont="1" applyFill="1" applyBorder="1" applyAlignment="1" applyProtection="1">
      <alignment horizontal="center" vertical="center" wrapText="1"/>
      <protection locked="0"/>
    </xf>
    <xf numFmtId="0" fontId="7" fillId="7" borderId="6" xfId="9" applyFont="1" applyFill="1" applyBorder="1" applyAlignment="1" applyProtection="1">
      <alignment horizontal="center" vertical="center" wrapText="1"/>
      <protection locked="0"/>
    </xf>
    <xf numFmtId="0" fontId="7" fillId="7" borderId="3" xfId="9" applyFont="1" applyFill="1" applyBorder="1" applyAlignment="1" applyProtection="1">
      <alignment horizontal="center" vertical="center" wrapText="1"/>
      <protection locked="0"/>
    </xf>
    <xf numFmtId="0" fontId="7" fillId="7" borderId="3" xfId="14" applyFont="1" applyFill="1" applyBorder="1" applyAlignment="1" applyProtection="1">
      <alignment horizontal="center" vertical="center" wrapText="1"/>
      <protection locked="0"/>
    </xf>
    <xf numFmtId="0" fontId="7" fillId="7" borderId="3" xfId="14" applyFont="1" applyFill="1" applyBorder="1" applyAlignment="1" applyProtection="1">
      <alignment horizontal="center" vertical="center" textRotation="90" wrapText="1"/>
      <protection locked="0"/>
    </xf>
    <xf numFmtId="0" fontId="7" fillId="7" borderId="7" xfId="14" applyFont="1" applyFill="1" applyBorder="1" applyAlignment="1" applyProtection="1">
      <alignment horizontal="left" vertical="center" wrapText="1"/>
      <protection locked="0"/>
    </xf>
    <xf numFmtId="0" fontId="7" fillId="7" borderId="8" xfId="14" applyFont="1" applyFill="1" applyBorder="1" applyAlignment="1" applyProtection="1">
      <alignment horizontal="left" vertical="center" wrapText="1"/>
      <protection locked="0"/>
    </xf>
    <xf numFmtId="0" fontId="7" fillId="7" borderId="5" xfId="14" applyFont="1" applyFill="1" applyBorder="1" applyAlignment="1" applyProtection="1">
      <alignment horizontal="left" vertical="center" wrapText="1"/>
      <protection locked="0"/>
    </xf>
    <xf numFmtId="0" fontId="7" fillId="0" borderId="3" xfId="14" applyFont="1" applyFill="1" applyBorder="1" applyAlignment="1" applyProtection="1">
      <alignment horizontal="justify" vertical="center" wrapText="1"/>
      <protection locked="0"/>
    </xf>
    <xf numFmtId="0" fontId="7" fillId="7" borderId="3" xfId="14" applyFont="1" applyFill="1" applyBorder="1" applyAlignment="1" applyProtection="1">
      <alignment horizontal="left" vertical="center" wrapText="1"/>
      <protection locked="0"/>
    </xf>
    <xf numFmtId="0" fontId="7" fillId="0" borderId="3" xfId="19" applyFont="1" applyFill="1" applyBorder="1" applyAlignment="1" applyProtection="1">
      <alignment horizontal="justify" vertical="center" wrapText="1"/>
      <protection locked="0"/>
    </xf>
    <xf numFmtId="0" fontId="7" fillId="7" borderId="1" xfId="14" applyFont="1" applyFill="1" applyBorder="1" applyAlignment="1" applyProtection="1">
      <alignment horizontal="center" vertical="center" wrapText="1"/>
      <protection locked="0"/>
    </xf>
    <xf numFmtId="0" fontId="7" fillId="7" borderId="9" xfId="14" applyFont="1" applyFill="1" applyBorder="1" applyAlignment="1" applyProtection="1">
      <alignment horizontal="center" vertical="center" wrapText="1"/>
      <protection locked="0"/>
    </xf>
    <xf numFmtId="0" fontId="7" fillId="7" borderId="2" xfId="14" applyFont="1" applyFill="1" applyBorder="1" applyAlignment="1" applyProtection="1">
      <alignment horizontal="center" vertical="center" wrapText="1"/>
      <protection locked="0"/>
    </xf>
    <xf numFmtId="0" fontId="7" fillId="7" borderId="1" xfId="14" applyFont="1" applyFill="1" applyBorder="1" applyAlignment="1" applyProtection="1">
      <alignment horizontal="center" vertical="center" textRotation="90" wrapText="1"/>
      <protection locked="0"/>
    </xf>
    <xf numFmtId="0" fontId="7" fillId="7" borderId="9" xfId="14" applyFont="1" applyFill="1" applyBorder="1" applyAlignment="1" applyProtection="1">
      <alignment horizontal="center" vertical="center" textRotation="90" wrapText="1"/>
      <protection locked="0"/>
    </xf>
    <xf numFmtId="0" fontId="7" fillId="7" borderId="2" xfId="14" applyFont="1" applyFill="1" applyBorder="1" applyAlignment="1" applyProtection="1">
      <alignment horizontal="center" vertical="center" textRotation="90" wrapText="1"/>
      <protection locked="0"/>
    </xf>
    <xf numFmtId="0" fontId="7" fillId="7" borderId="14" xfId="14" applyFont="1" applyFill="1" applyBorder="1" applyAlignment="1" applyProtection="1">
      <alignment horizontal="center" vertical="center" wrapText="1"/>
      <protection locked="0"/>
    </xf>
    <xf numFmtId="0" fontId="7" fillId="7" borderId="13" xfId="14" applyFont="1" applyFill="1" applyBorder="1" applyAlignment="1" applyProtection="1">
      <alignment horizontal="center" vertical="center" wrapText="1"/>
      <protection locked="0"/>
    </xf>
    <xf numFmtId="0" fontId="7" fillId="7" borderId="15" xfId="14" applyFont="1" applyFill="1" applyBorder="1" applyAlignment="1" applyProtection="1">
      <alignment horizontal="center" vertical="center" wrapText="1"/>
      <protection locked="0"/>
    </xf>
    <xf numFmtId="0" fontId="7" fillId="7" borderId="10" xfId="14" applyFont="1" applyFill="1" applyBorder="1" applyAlignment="1" applyProtection="1">
      <alignment horizontal="center" vertical="center" wrapText="1"/>
      <protection locked="0"/>
    </xf>
    <xf numFmtId="0" fontId="7" fillId="7" borderId="0" xfId="14" applyFont="1" applyFill="1" applyBorder="1" applyAlignment="1" applyProtection="1">
      <alignment horizontal="center" vertical="center" wrapText="1"/>
      <protection locked="0"/>
    </xf>
    <xf numFmtId="0" fontId="7" fillId="7" borderId="11" xfId="14" applyFont="1" applyFill="1" applyBorder="1" applyAlignment="1" applyProtection="1">
      <alignment horizontal="center" vertical="center" wrapText="1"/>
      <protection locked="0"/>
    </xf>
    <xf numFmtId="0" fontId="7" fillId="7" borderId="12" xfId="14" applyFont="1" applyFill="1" applyBorder="1" applyAlignment="1" applyProtection="1">
      <alignment horizontal="center" vertical="center" wrapText="1"/>
      <protection locked="0"/>
    </xf>
    <xf numFmtId="0" fontId="7" fillId="7" borderId="4" xfId="14" applyFont="1" applyFill="1" applyBorder="1" applyAlignment="1" applyProtection="1">
      <alignment horizontal="center" vertical="center" wrapText="1"/>
      <protection locked="0"/>
    </xf>
    <xf numFmtId="0" fontId="7" fillId="7" borderId="6" xfId="14" applyFont="1" applyFill="1" applyBorder="1" applyAlignment="1" applyProtection="1">
      <alignment horizontal="center" vertical="center" wrapText="1"/>
      <protection locked="0"/>
    </xf>
    <xf numFmtId="0" fontId="7" fillId="7" borderId="7" xfId="14" applyFont="1" applyFill="1" applyBorder="1" applyAlignment="1" applyProtection="1">
      <alignment horizontal="justify" vertical="center" wrapText="1"/>
      <protection locked="0"/>
    </xf>
    <xf numFmtId="0" fontId="7" fillId="7" borderId="8" xfId="14" applyFont="1" applyFill="1" applyBorder="1" applyAlignment="1" applyProtection="1">
      <alignment horizontal="justify" vertical="center"/>
      <protection locked="0"/>
    </xf>
    <xf numFmtId="0" fontId="7" fillId="7" borderId="5" xfId="14" applyFont="1" applyFill="1" applyBorder="1" applyAlignment="1" applyProtection="1">
      <alignment horizontal="justify" vertical="center"/>
      <protection locked="0"/>
    </xf>
    <xf numFmtId="0" fontId="7" fillId="0" borderId="7" xfId="14" applyFont="1" applyFill="1" applyBorder="1" applyAlignment="1" applyProtection="1">
      <alignment vertical="center" wrapText="1"/>
      <protection locked="0"/>
    </xf>
    <xf numFmtId="0" fontId="7" fillId="0" borderId="8" xfId="14" applyFont="1" applyFill="1" applyBorder="1" applyAlignment="1" applyProtection="1">
      <alignment vertical="center" wrapText="1"/>
      <protection locked="0"/>
    </xf>
    <xf numFmtId="0" fontId="7" fillId="0" borderId="5" xfId="14" applyFont="1" applyFill="1" applyBorder="1" applyAlignment="1" applyProtection="1">
      <alignment vertical="center" wrapText="1"/>
      <protection locked="0"/>
    </xf>
    <xf numFmtId="0" fontId="7" fillId="7" borderId="3" xfId="9" applyFont="1" applyFill="1" applyBorder="1" applyAlignment="1" applyProtection="1">
      <alignment horizontal="justify" vertical="center" wrapText="1"/>
      <protection locked="0"/>
    </xf>
    <xf numFmtId="0" fontId="7" fillId="0" borderId="7" xfId="14" applyFont="1" applyFill="1" applyBorder="1" applyAlignment="1" applyProtection="1">
      <alignment horizontal="justify" vertical="center" wrapText="1"/>
      <protection locked="0"/>
    </xf>
    <xf numFmtId="0" fontId="7" fillId="0" borderId="8" xfId="14" applyFont="1" applyFill="1" applyBorder="1" applyAlignment="1" applyProtection="1">
      <alignment horizontal="justify" vertical="center"/>
      <protection locked="0"/>
    </xf>
    <xf numFmtId="0" fontId="7" fillId="0" borderId="5" xfId="14" applyFont="1" applyFill="1" applyBorder="1" applyAlignment="1" applyProtection="1">
      <alignment horizontal="justify" vertical="center"/>
      <protection locked="0"/>
    </xf>
    <xf numFmtId="0" fontId="7" fillId="7" borderId="3" xfId="9" applyFont="1" applyFill="1" applyBorder="1" applyAlignment="1" applyProtection="1">
      <alignment horizontal="center" vertical="center" textRotation="90" wrapText="1"/>
      <protection locked="0"/>
    </xf>
    <xf numFmtId="0" fontId="7" fillId="0" borderId="3" xfId="9" applyFont="1" applyFill="1" applyBorder="1" applyAlignment="1" applyProtection="1">
      <alignment horizontal="center" vertical="center" wrapText="1"/>
      <protection locked="0"/>
    </xf>
    <xf numFmtId="0" fontId="7" fillId="0" borderId="3" xfId="9" quotePrefix="1" applyFont="1" applyFill="1" applyBorder="1" applyAlignment="1" applyProtection="1">
      <alignment horizontal="justify" vertical="center" wrapText="1"/>
      <protection locked="0"/>
    </xf>
    <xf numFmtId="0" fontId="7" fillId="0" borderId="1" xfId="9" applyFont="1" applyFill="1" applyBorder="1" applyAlignment="1" applyProtection="1">
      <alignment horizontal="center" vertical="center" wrapText="1"/>
      <protection locked="0"/>
    </xf>
    <xf numFmtId="0" fontId="7" fillId="0" borderId="2" xfId="9" applyFont="1" applyFill="1" applyBorder="1" applyAlignment="1" applyProtection="1">
      <alignment horizontal="center" vertical="center" wrapText="1"/>
      <protection locked="0"/>
    </xf>
    <xf numFmtId="0" fontId="7" fillId="0" borderId="7" xfId="9" quotePrefix="1" applyFont="1" applyFill="1" applyBorder="1" applyAlignment="1" applyProtection="1">
      <alignment horizontal="justify" vertical="center" wrapText="1"/>
      <protection locked="0"/>
    </xf>
    <xf numFmtId="0" fontId="7" fillId="0" borderId="8" xfId="9" quotePrefix="1" applyFont="1" applyFill="1" applyBorder="1" applyAlignment="1" applyProtection="1">
      <alignment horizontal="justify" vertical="center" wrapText="1"/>
      <protection locked="0"/>
    </xf>
    <xf numFmtId="0" fontId="7" fillId="0" borderId="5" xfId="9" quotePrefix="1" applyFont="1" applyFill="1" applyBorder="1" applyAlignment="1" applyProtection="1">
      <alignment horizontal="justify" vertical="center" wrapText="1"/>
      <protection locked="0"/>
    </xf>
    <xf numFmtId="0" fontId="3" fillId="7" borderId="14" xfId="0" applyFont="1" applyFill="1" applyBorder="1" applyAlignment="1" applyProtection="1">
      <alignment horizontal="center" vertical="center" wrapText="1"/>
    </xf>
    <xf numFmtId="0" fontId="3" fillId="7" borderId="13" xfId="0" applyFont="1" applyFill="1" applyBorder="1" applyAlignment="1" applyProtection="1">
      <alignment horizontal="center" vertical="center" wrapText="1"/>
    </xf>
    <xf numFmtId="0" fontId="3" fillId="7" borderId="15" xfId="0"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3" fillId="7" borderId="11" xfId="0" applyFont="1" applyFill="1" applyBorder="1" applyAlignment="1" applyProtection="1">
      <alignment horizontal="center" vertical="center" wrapText="1"/>
    </xf>
    <xf numFmtId="0" fontId="3" fillId="7" borderId="12" xfId="0" applyFont="1" applyFill="1" applyBorder="1" applyAlignment="1" applyProtection="1">
      <alignment horizontal="center" vertical="center" wrapText="1"/>
    </xf>
    <xf numFmtId="0" fontId="3" fillId="7" borderId="4" xfId="0" applyFont="1" applyFill="1" applyBorder="1" applyAlignment="1" applyProtection="1">
      <alignment horizontal="center" vertical="center" wrapText="1"/>
    </xf>
    <xf numFmtId="0" fontId="3" fillId="7" borderId="6" xfId="0" applyFont="1" applyFill="1" applyBorder="1" applyAlignment="1" applyProtection="1">
      <alignment horizontal="center" vertical="center" wrapText="1"/>
    </xf>
    <xf numFmtId="0" fontId="32" fillId="8" borderId="3" xfId="0" applyFont="1" applyFill="1" applyBorder="1" applyAlignment="1" applyProtection="1">
      <alignment horizontal="center" vertical="center" wrapText="1"/>
    </xf>
    <xf numFmtId="0" fontId="4" fillId="7" borderId="12" xfId="0" applyFont="1" applyFill="1" applyBorder="1" applyAlignment="1" applyProtection="1">
      <alignment horizontal="center" vertical="center" wrapText="1"/>
    </xf>
    <xf numFmtId="0" fontId="4" fillId="7" borderId="4" xfId="0" applyFont="1" applyFill="1" applyBorder="1" applyAlignment="1" applyProtection="1">
      <alignment horizontal="center" vertical="center" wrapText="1"/>
    </xf>
    <xf numFmtId="0" fontId="4" fillId="7" borderId="6" xfId="0" applyFont="1" applyFill="1" applyBorder="1" applyAlignment="1" applyProtection="1">
      <alignment horizontal="center" vertical="center" wrapText="1"/>
    </xf>
    <xf numFmtId="165" fontId="32" fillId="0" borderId="3" xfId="0" applyNumberFormat="1" applyFont="1" applyBorder="1" applyAlignment="1" applyProtection="1">
      <alignment horizontal="center" vertical="center"/>
      <protection locked="0"/>
    </xf>
    <xf numFmtId="0" fontId="32" fillId="8" borderId="7" xfId="0" applyFont="1" applyFill="1" applyBorder="1" applyAlignment="1" applyProtection="1">
      <alignment horizontal="center" vertical="center" wrapText="1"/>
    </xf>
    <xf numFmtId="0" fontId="32" fillId="8" borderId="5" xfId="0" applyFont="1" applyFill="1" applyBorder="1" applyAlignment="1" applyProtection="1">
      <alignment horizontal="center" vertical="center" wrapText="1"/>
    </xf>
    <xf numFmtId="0" fontId="31" fillId="0" borderId="7"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2" fillId="8" borderId="8" xfId="0" applyFont="1" applyFill="1" applyBorder="1" applyAlignment="1" applyProtection="1">
      <alignment horizontal="center" vertical="center" wrapText="1"/>
    </xf>
    <xf numFmtId="0" fontId="39" fillId="0" borderId="8" xfId="0" applyFont="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0" fontId="32" fillId="9" borderId="7" xfId="0" applyFont="1" applyFill="1" applyBorder="1" applyAlignment="1" applyProtection="1">
      <alignment horizontal="center" vertical="center" wrapText="1"/>
    </xf>
    <xf numFmtId="0" fontId="32" fillId="9" borderId="8" xfId="0" applyFont="1" applyFill="1" applyBorder="1" applyAlignment="1" applyProtection="1">
      <alignment horizontal="center" vertical="center" wrapText="1"/>
    </xf>
    <xf numFmtId="0" fontId="32" fillId="9" borderId="5" xfId="0" applyFont="1" applyFill="1" applyBorder="1" applyAlignment="1" applyProtection="1">
      <alignment horizontal="center" vertical="center" wrapText="1"/>
    </xf>
    <xf numFmtId="0" fontId="32" fillId="11" borderId="3" xfId="0" applyFont="1" applyFill="1" applyBorder="1" applyAlignment="1" applyProtection="1">
      <alignment horizontal="center" vertical="center" wrapText="1"/>
    </xf>
    <xf numFmtId="0" fontId="32" fillId="12" borderId="7" xfId="0" applyFont="1" applyFill="1" applyBorder="1" applyAlignment="1" applyProtection="1">
      <alignment horizontal="center" vertical="center" wrapText="1"/>
    </xf>
    <xf numFmtId="0" fontId="32" fillId="12" borderId="8" xfId="0" applyFont="1" applyFill="1" applyBorder="1" applyAlignment="1" applyProtection="1">
      <alignment horizontal="center" vertical="center" wrapText="1"/>
    </xf>
    <xf numFmtId="0" fontId="32" fillId="12" borderId="5" xfId="0" applyFont="1" applyFill="1" applyBorder="1" applyAlignment="1" applyProtection="1">
      <alignment horizontal="center" vertical="center" wrapText="1"/>
    </xf>
    <xf numFmtId="0" fontId="31" fillId="0" borderId="3" xfId="0"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4" fillId="0" borderId="7" xfId="0" applyFont="1" applyBorder="1" applyAlignment="1" applyProtection="1">
      <alignment horizontal="left" vertical="top" wrapText="1"/>
      <protection locked="0"/>
    </xf>
    <xf numFmtId="0" fontId="4" fillId="0" borderId="8"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3" xfId="0" applyFont="1" applyBorder="1" applyAlignment="1" applyProtection="1">
      <alignment horizontal="center" vertical="center" wrapText="1"/>
      <protection locked="0"/>
    </xf>
    <xf numFmtId="0" fontId="32" fillId="7" borderId="14" xfId="0" applyFont="1" applyFill="1" applyBorder="1" applyAlignment="1" applyProtection="1">
      <alignment horizontal="center" vertical="center" wrapText="1"/>
      <protection locked="0"/>
    </xf>
    <xf numFmtId="0" fontId="32" fillId="7" borderId="13" xfId="0" applyFont="1" applyFill="1" applyBorder="1" applyAlignment="1" applyProtection="1">
      <alignment horizontal="center" vertical="center" wrapText="1"/>
      <protection locked="0"/>
    </xf>
    <xf numFmtId="0" fontId="32" fillId="7" borderId="15" xfId="0" applyFont="1" applyFill="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31" fillId="0" borderId="14" xfId="0" applyFont="1" applyBorder="1" applyAlignment="1" applyProtection="1">
      <alignment horizontal="center" vertical="center" wrapText="1"/>
      <protection locked="0"/>
    </xf>
    <xf numFmtId="0" fontId="31" fillId="0" borderId="13"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4" fillId="0" borderId="14" xfId="0" applyFont="1" applyBorder="1" applyAlignment="1" applyProtection="1">
      <alignment horizontal="left" vertical="top" wrapText="1"/>
      <protection locked="0"/>
    </xf>
    <xf numFmtId="0" fontId="4" fillId="0" borderId="13" xfId="0" applyFont="1" applyBorder="1" applyAlignment="1" applyProtection="1">
      <alignment horizontal="left" vertical="top" wrapText="1"/>
      <protection locked="0"/>
    </xf>
    <xf numFmtId="0" fontId="4" fillId="0" borderId="15"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31" fillId="7" borderId="4"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top" wrapText="1"/>
      <protection locked="0"/>
    </xf>
    <xf numFmtId="0" fontId="31" fillId="7" borderId="3" xfId="0" applyFont="1" applyFill="1" applyBorder="1" applyAlignment="1" applyProtection="1">
      <alignment horizontal="left" vertical="top" wrapText="1"/>
      <protection locked="0"/>
    </xf>
    <xf numFmtId="0" fontId="3" fillId="8" borderId="7" xfId="0" applyFont="1" applyFill="1" applyBorder="1" applyAlignment="1" applyProtection="1">
      <alignment horizontal="center" vertical="center"/>
    </xf>
    <xf numFmtId="0" fontId="3" fillId="8" borderId="8" xfId="0" applyFont="1" applyFill="1" applyBorder="1" applyAlignment="1" applyProtection="1">
      <alignment horizontal="center" vertical="center"/>
    </xf>
    <xf numFmtId="0" fontId="3" fillId="8" borderId="5" xfId="0" applyFont="1" applyFill="1" applyBorder="1" applyAlignment="1" applyProtection="1">
      <alignment horizontal="center" vertical="center"/>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left" vertical="top" wrapText="1"/>
      <protection locked="0"/>
    </xf>
    <xf numFmtId="0" fontId="9" fillId="7" borderId="7" xfId="0" applyFont="1" applyFill="1" applyBorder="1" applyAlignment="1" applyProtection="1">
      <alignment horizontal="left" vertical="center" wrapText="1"/>
      <protection locked="0"/>
    </xf>
    <xf numFmtId="0" fontId="9" fillId="7" borderId="8" xfId="0" applyFont="1" applyFill="1" applyBorder="1" applyAlignment="1" applyProtection="1">
      <alignment horizontal="left" vertical="center" wrapText="1"/>
      <protection locked="0"/>
    </xf>
    <xf numFmtId="0" fontId="9" fillId="7" borderId="5" xfId="0" applyFont="1" applyFill="1" applyBorder="1" applyAlignment="1" applyProtection="1">
      <alignment horizontal="left" vertical="center" wrapText="1"/>
      <protection locked="0"/>
    </xf>
    <xf numFmtId="0" fontId="39" fillId="0" borderId="8" xfId="0" applyFont="1" applyBorder="1" applyAlignment="1" applyProtection="1">
      <alignment horizontal="justify" vertical="center" wrapText="1"/>
      <protection locked="0"/>
    </xf>
    <xf numFmtId="0" fontId="39" fillId="0" borderId="5" xfId="0" applyFont="1" applyBorder="1" applyAlignment="1" applyProtection="1">
      <alignment horizontal="justify" vertical="center" wrapText="1"/>
      <protection locked="0"/>
    </xf>
    <xf numFmtId="0" fontId="42" fillId="7" borderId="3" xfId="0" applyFont="1" applyFill="1" applyBorder="1" applyAlignment="1" applyProtection="1">
      <alignment horizontal="center" vertical="center" wrapText="1"/>
      <protection locked="0"/>
    </xf>
    <xf numFmtId="0" fontId="8" fillId="7" borderId="3" xfId="0" applyFont="1" applyFill="1" applyBorder="1" applyAlignment="1" applyProtection="1">
      <alignment horizontal="center" vertical="center" wrapText="1"/>
      <protection locked="0"/>
    </xf>
    <xf numFmtId="165" fontId="32" fillId="7" borderId="3" xfId="0" applyNumberFormat="1" applyFont="1" applyFill="1" applyBorder="1" applyAlignment="1" applyProtection="1">
      <alignment horizontal="center" vertical="center"/>
      <protection locked="0"/>
    </xf>
    <xf numFmtId="0" fontId="32" fillId="8" borderId="3" xfId="0" applyFont="1" applyFill="1" applyBorder="1" applyAlignment="1" applyProtection="1">
      <alignment horizontal="center" vertical="center" wrapText="1"/>
      <protection locked="0"/>
    </xf>
    <xf numFmtId="0" fontId="4" fillId="7" borderId="12" xfId="0" applyFont="1" applyFill="1" applyBorder="1" applyAlignment="1" applyProtection="1">
      <alignment horizontal="center" vertical="center" wrapText="1"/>
      <protection locked="0"/>
    </xf>
    <xf numFmtId="0" fontId="4" fillId="7" borderId="4" xfId="0" applyFont="1" applyFill="1" applyBorder="1" applyAlignment="1" applyProtection="1">
      <alignment horizontal="center" vertical="center" wrapText="1"/>
      <protection locked="0"/>
    </xf>
    <xf numFmtId="0" fontId="3" fillId="7" borderId="14" xfId="0" applyFont="1" applyFill="1" applyBorder="1" applyAlignment="1" applyProtection="1">
      <alignment horizontal="center" vertical="center" wrapText="1"/>
      <protection locked="0"/>
    </xf>
    <xf numFmtId="0" fontId="3" fillId="7" borderId="13" xfId="0" applyFont="1" applyFill="1" applyBorder="1" applyAlignment="1" applyProtection="1">
      <alignment horizontal="center" vertical="center" wrapText="1"/>
      <protection locked="0"/>
    </xf>
    <xf numFmtId="0" fontId="3" fillId="7" borderId="15" xfId="0" applyFont="1" applyFill="1" applyBorder="1" applyAlignment="1" applyProtection="1">
      <alignment horizontal="center" vertical="center" wrapText="1"/>
      <protection locked="0"/>
    </xf>
    <xf numFmtId="0" fontId="4" fillId="7" borderId="6" xfId="0" applyFont="1" applyFill="1" applyBorder="1" applyAlignment="1" applyProtection="1">
      <alignment horizontal="center" vertical="center" wrapText="1"/>
      <protection locked="0"/>
    </xf>
    <xf numFmtId="0" fontId="32" fillId="8" borderId="7" xfId="0" applyFont="1" applyFill="1" applyBorder="1" applyAlignment="1" applyProtection="1">
      <alignment horizontal="center" vertical="center" wrapText="1"/>
      <protection locked="0"/>
    </xf>
    <xf numFmtId="0" fontId="32" fillId="8" borderId="8" xfId="0" applyFont="1" applyFill="1" applyBorder="1" applyAlignment="1" applyProtection="1">
      <alignment horizontal="center" vertical="center" wrapText="1"/>
      <protection locked="0"/>
    </xf>
    <xf numFmtId="0" fontId="32" fillId="8" borderId="5" xfId="0" applyFont="1" applyFill="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 fillId="7" borderId="10" xfId="0"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2" fillId="9" borderId="3" xfId="0" applyFont="1" applyFill="1" applyBorder="1" applyAlignment="1" applyProtection="1">
      <alignment horizontal="center" vertical="center" wrapText="1"/>
      <protection locked="0"/>
    </xf>
    <xf numFmtId="0" fontId="32" fillId="13" borderId="3" xfId="0" applyFont="1" applyFill="1" applyBorder="1" applyAlignment="1" applyProtection="1">
      <alignment horizontal="center" vertical="center" wrapText="1"/>
      <protection locked="0"/>
    </xf>
    <xf numFmtId="0" fontId="32" fillId="10" borderId="3" xfId="0" applyFont="1" applyFill="1" applyBorder="1" applyAlignment="1" applyProtection="1">
      <alignment horizontal="center" vertical="center" wrapText="1"/>
      <protection locked="0"/>
    </xf>
    <xf numFmtId="0" fontId="32" fillId="11" borderId="3" xfId="0" applyFont="1" applyFill="1" applyBorder="1" applyAlignment="1" applyProtection="1">
      <alignment horizontal="center" vertical="center" wrapText="1"/>
      <protection locked="0"/>
    </xf>
    <xf numFmtId="0" fontId="32" fillId="12" borderId="3" xfId="0" applyFont="1" applyFill="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textRotation="90" wrapText="1"/>
      <protection locked="0"/>
    </xf>
    <xf numFmtId="0" fontId="4" fillId="0" borderId="2" xfId="0" applyFont="1" applyBorder="1" applyAlignment="1" applyProtection="1">
      <alignment horizontal="center" vertical="center" textRotation="90" wrapText="1"/>
      <protection locked="0"/>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31" fillId="14" borderId="1" xfId="0" applyFont="1" applyFill="1" applyBorder="1" applyAlignment="1" applyProtection="1">
      <alignment horizontal="center" vertical="center" textRotation="90" wrapText="1"/>
    </xf>
    <xf numFmtId="0" fontId="31" fillId="14" borderId="2" xfId="0" applyFont="1" applyFill="1" applyBorder="1" applyAlignment="1" applyProtection="1">
      <alignment horizontal="center" vertical="center" textRotation="90" wrapText="1"/>
    </xf>
    <xf numFmtId="0" fontId="31" fillId="0" borderId="1" xfId="0" applyFont="1" applyBorder="1" applyAlignment="1" applyProtection="1">
      <alignment horizontal="center" vertical="center" textRotation="90" wrapText="1"/>
      <protection locked="0"/>
    </xf>
    <xf numFmtId="0" fontId="31" fillId="0" borderId="2" xfId="0" applyFont="1" applyBorder="1" applyAlignment="1" applyProtection="1">
      <alignment horizontal="center" vertical="center" textRotation="90" wrapText="1"/>
      <protection locked="0"/>
    </xf>
    <xf numFmtId="0" fontId="31" fillId="0" borderId="1"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4"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textRotation="90" wrapText="1"/>
      <protection locked="0"/>
    </xf>
    <xf numFmtId="0" fontId="4" fillId="0" borderId="12" xfId="0" applyFont="1" applyBorder="1" applyAlignment="1" applyProtection="1">
      <alignment horizontal="left" vertical="top" wrapText="1"/>
      <protection locked="0"/>
    </xf>
    <xf numFmtId="0" fontId="4" fillId="0" borderId="4"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32" fillId="0" borderId="14" xfId="0" applyFont="1" applyBorder="1" applyAlignment="1" applyProtection="1">
      <alignment horizontal="center" vertical="center" wrapText="1"/>
      <protection locked="0"/>
    </xf>
    <xf numFmtId="0" fontId="32" fillId="0" borderId="13"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32" fillId="0" borderId="6" xfId="0" applyFont="1" applyBorder="1" applyAlignment="1" applyProtection="1">
      <alignment horizontal="center" vertical="center" wrapText="1"/>
      <protection locked="0"/>
    </xf>
    <xf numFmtId="0" fontId="31" fillId="7" borderId="1" xfId="0" applyFont="1" applyFill="1" applyBorder="1" applyAlignment="1" applyProtection="1">
      <alignment horizontal="center" vertical="center" textRotation="90" wrapText="1"/>
      <protection locked="0"/>
    </xf>
    <xf numFmtId="0" fontId="31" fillId="7" borderId="2" xfId="0" applyFont="1" applyFill="1" applyBorder="1" applyAlignment="1" applyProtection="1">
      <alignment horizontal="center" vertical="center" textRotation="90" wrapText="1"/>
      <protection locked="0"/>
    </xf>
    <xf numFmtId="0" fontId="31" fillId="14" borderId="3" xfId="0" applyFont="1" applyFill="1" applyBorder="1" applyAlignment="1" applyProtection="1">
      <alignment horizontal="center" vertical="center" textRotation="90" wrapText="1"/>
    </xf>
    <xf numFmtId="0" fontId="4" fillId="0" borderId="1"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31" fillId="7" borderId="0"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top" wrapText="1"/>
      <protection locked="0"/>
    </xf>
    <xf numFmtId="0" fontId="31" fillId="7" borderId="3" xfId="0" applyFont="1" applyFill="1" applyBorder="1" applyAlignment="1" applyProtection="1">
      <alignment horizontal="center" vertical="top" wrapText="1"/>
      <protection locked="0"/>
    </xf>
    <xf numFmtId="0" fontId="3" fillId="8" borderId="3" xfId="0" applyFont="1" applyFill="1" applyBorder="1" applyAlignment="1" applyProtection="1">
      <alignment horizontal="center" vertical="center"/>
      <protection locked="0"/>
    </xf>
    <xf numFmtId="0" fontId="4" fillId="0" borderId="14" xfId="0" applyFont="1" applyBorder="1" applyAlignment="1" applyProtection="1">
      <alignment horizontal="center" vertical="top" wrapText="1"/>
      <protection locked="0"/>
    </xf>
    <xf numFmtId="0" fontId="4" fillId="0" borderId="13"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4"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0" fontId="4" fillId="0" borderId="3" xfId="0" applyFont="1" applyBorder="1" applyAlignment="1" applyProtection="1">
      <alignment horizontal="justify" vertical="justify" wrapText="1"/>
      <protection locked="0"/>
    </xf>
    <xf numFmtId="0" fontId="31" fillId="7" borderId="7" xfId="0" applyFont="1" applyFill="1" applyBorder="1" applyAlignment="1" applyProtection="1">
      <alignment horizontal="center" vertical="center" wrapText="1"/>
      <protection locked="0"/>
    </xf>
    <xf numFmtId="0" fontId="31" fillId="7" borderId="8" xfId="0" applyFont="1" applyFill="1" applyBorder="1" applyAlignment="1" applyProtection="1">
      <alignment horizontal="center" vertical="center" wrapText="1"/>
      <protection locked="0"/>
    </xf>
    <xf numFmtId="0" fontId="31" fillId="7" borderId="5" xfId="0" applyFont="1" applyFill="1" applyBorder="1" applyAlignment="1" applyProtection="1">
      <alignment horizontal="center" vertical="center" wrapText="1"/>
      <protection locked="0"/>
    </xf>
    <xf numFmtId="0" fontId="17" fillId="0" borderId="3" xfId="0" applyFont="1" applyBorder="1" applyAlignment="1" applyProtection="1">
      <alignment horizontal="justify" vertical="center" wrapText="1"/>
      <protection locked="0"/>
    </xf>
    <xf numFmtId="0" fontId="3" fillId="7" borderId="14"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2" fillId="8" borderId="3"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4" xfId="0" applyFont="1" applyFill="1" applyBorder="1" applyAlignment="1">
      <alignment horizontal="center" vertical="center" wrapText="1"/>
    </xf>
    <xf numFmtId="165" fontId="32" fillId="22" borderId="3" xfId="0" applyNumberFormat="1" applyFont="1" applyFill="1" applyBorder="1" applyAlignment="1" applyProtection="1">
      <alignment horizontal="center" vertical="center"/>
      <protection locked="0"/>
    </xf>
    <xf numFmtId="0" fontId="4" fillId="7" borderId="6" xfId="0" applyFont="1" applyFill="1" applyBorder="1" applyAlignment="1">
      <alignment horizontal="center" vertical="center" wrapText="1"/>
    </xf>
    <xf numFmtId="0" fontId="32" fillId="8" borderId="7"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32" fillId="8" borderId="5"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5" xfId="0" applyFont="1" applyBorder="1" applyAlignment="1">
      <alignment horizontal="center" vertical="center" wrapText="1"/>
    </xf>
    <xf numFmtId="0" fontId="32" fillId="9" borderId="3" xfId="0" applyFont="1" applyFill="1" applyBorder="1" applyAlignment="1">
      <alignment horizontal="center" vertical="center" wrapText="1"/>
    </xf>
    <xf numFmtId="0" fontId="32" fillId="13" borderId="3"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32" fillId="11" borderId="3" xfId="0" applyFont="1" applyFill="1" applyBorder="1" applyAlignment="1">
      <alignment horizontal="center" vertical="center" wrapText="1"/>
    </xf>
    <xf numFmtId="0" fontId="32" fillId="11" borderId="7" xfId="0" applyFont="1" applyFill="1" applyBorder="1" applyAlignment="1">
      <alignment horizontal="center" vertical="center" wrapText="1"/>
    </xf>
    <xf numFmtId="0" fontId="32" fillId="11" borderId="0" xfId="0" applyFont="1" applyFill="1" applyBorder="1" applyAlignment="1">
      <alignment horizontal="center" vertical="center" wrapText="1"/>
    </xf>
    <xf numFmtId="0" fontId="31" fillId="0" borderId="3" xfId="0" applyFont="1" applyBorder="1" applyAlignment="1">
      <alignment horizontal="center"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top" wrapText="1"/>
    </xf>
    <xf numFmtId="0" fontId="32" fillId="12" borderId="3" xfId="0" applyFont="1" applyFill="1" applyBorder="1" applyAlignment="1">
      <alignment horizontal="center" vertical="center" wrapText="1"/>
    </xf>
    <xf numFmtId="0" fontId="17" fillId="7" borderId="14" xfId="0" applyFont="1" applyFill="1" applyBorder="1" applyAlignment="1">
      <alignment horizontal="center" vertical="top" wrapText="1"/>
    </xf>
    <xf numFmtId="0" fontId="17" fillId="7" borderId="13" xfId="0" applyFont="1" applyFill="1" applyBorder="1" applyAlignment="1">
      <alignment horizontal="center" vertical="top" wrapText="1"/>
    </xf>
    <xf numFmtId="0" fontId="17" fillId="7" borderId="15" xfId="0" applyFont="1" applyFill="1" applyBorder="1" applyAlignment="1">
      <alignment horizontal="center" vertical="top" wrapText="1"/>
    </xf>
    <xf numFmtId="0" fontId="17" fillId="7" borderId="10" xfId="0" applyFont="1" applyFill="1" applyBorder="1" applyAlignment="1">
      <alignment horizontal="center" vertical="top" wrapText="1"/>
    </xf>
    <xf numFmtId="0" fontId="17" fillId="7" borderId="0" xfId="0" applyFont="1" applyFill="1" applyBorder="1" applyAlignment="1">
      <alignment horizontal="center" vertical="top" wrapText="1"/>
    </xf>
    <xf numFmtId="0" fontId="17" fillId="7" borderId="11" xfId="0" applyFont="1" applyFill="1" applyBorder="1" applyAlignment="1">
      <alignment horizontal="center" vertical="top" wrapText="1"/>
    </xf>
    <xf numFmtId="0" fontId="17" fillId="7" borderId="12" xfId="0" applyFont="1" applyFill="1" applyBorder="1" applyAlignment="1">
      <alignment horizontal="center" vertical="top" wrapText="1"/>
    </xf>
    <xf numFmtId="0" fontId="17" fillId="7" borderId="4" xfId="0" applyFont="1" applyFill="1" applyBorder="1" applyAlignment="1">
      <alignment horizontal="center" vertical="top" wrapText="1"/>
    </xf>
    <xf numFmtId="0" fontId="17" fillId="7" borderId="6" xfId="0" applyFont="1" applyFill="1" applyBorder="1" applyAlignment="1">
      <alignment horizontal="center" vertical="top" wrapText="1"/>
    </xf>
    <xf numFmtId="0" fontId="3" fillId="8" borderId="7" xfId="0" applyFont="1" applyFill="1" applyBorder="1" applyAlignment="1">
      <alignment horizontal="center" vertical="center"/>
    </xf>
    <xf numFmtId="0" fontId="3" fillId="8" borderId="8" xfId="0" applyFont="1" applyFill="1" applyBorder="1" applyAlignment="1">
      <alignment horizontal="center" vertical="center"/>
    </xf>
    <xf numFmtId="0" fontId="3" fillId="8" borderId="5"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1" fillId="7" borderId="0" xfId="0" applyFont="1" applyFill="1" applyBorder="1" applyAlignment="1">
      <alignment horizontal="center" vertical="center" wrapText="1"/>
    </xf>
    <xf numFmtId="0" fontId="18" fillId="7" borderId="14" xfId="0"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32" fillId="13" borderId="8" xfId="0" applyFont="1" applyFill="1" applyBorder="1" applyAlignment="1" applyProtection="1">
      <alignment horizontal="center" vertical="center" wrapText="1"/>
    </xf>
    <xf numFmtId="0" fontId="32" fillId="13" borderId="5" xfId="0" applyFont="1" applyFill="1" applyBorder="1" applyAlignment="1" applyProtection="1">
      <alignment horizontal="center" vertical="center" wrapText="1"/>
    </xf>
    <xf numFmtId="0" fontId="32" fillId="10" borderId="7" xfId="0" applyFont="1" applyFill="1" applyBorder="1" applyAlignment="1" applyProtection="1">
      <alignment horizontal="center" vertical="center" wrapText="1"/>
    </xf>
    <xf numFmtId="0" fontId="32" fillId="10" borderId="8" xfId="0" applyFont="1" applyFill="1" applyBorder="1" applyAlignment="1" applyProtection="1">
      <alignment horizontal="center" vertical="center" wrapText="1"/>
    </xf>
    <xf numFmtId="0" fontId="32" fillId="10" borderId="5" xfId="0" applyFont="1" applyFill="1" applyBorder="1" applyAlignment="1" applyProtection="1">
      <alignment horizontal="center" vertical="center" wrapText="1"/>
    </xf>
    <xf numFmtId="0" fontId="32" fillId="18" borderId="3" xfId="0" applyFont="1" applyFill="1" applyBorder="1" applyAlignment="1" applyProtection="1">
      <alignment horizontal="center" vertical="center" wrapText="1"/>
    </xf>
    <xf numFmtId="0" fontId="32" fillId="0" borderId="7" xfId="0" applyFont="1" applyFill="1" applyBorder="1" applyAlignment="1" applyProtection="1">
      <alignment horizontal="justify" vertical="center" wrapText="1"/>
      <protection locked="0"/>
    </xf>
    <xf numFmtId="0" fontId="32" fillId="0" borderId="8" xfId="0" applyFont="1" applyFill="1" applyBorder="1" applyAlignment="1" applyProtection="1">
      <alignment horizontal="justify" vertical="center" wrapText="1"/>
      <protection locked="0"/>
    </xf>
    <xf numFmtId="0" fontId="32" fillId="0" borderId="5" xfId="0" applyFont="1" applyFill="1" applyBorder="1" applyAlignment="1" applyProtection="1">
      <alignment horizontal="justify" vertical="center" wrapText="1"/>
      <protection locked="0"/>
    </xf>
    <xf numFmtId="0" fontId="31" fillId="0" borderId="7" xfId="0" applyFont="1" applyBorder="1" applyAlignment="1" applyProtection="1">
      <alignment horizontal="justify" vertical="center" wrapText="1"/>
      <protection locked="0"/>
    </xf>
    <xf numFmtId="0" fontId="31" fillId="0" borderId="8" xfId="0" applyFont="1" applyBorder="1" applyAlignment="1" applyProtection="1">
      <alignment horizontal="justify" vertical="center" wrapText="1"/>
      <protection locked="0"/>
    </xf>
    <xf numFmtId="0" fontId="31" fillId="0" borderId="5" xfId="0" applyFont="1" applyBorder="1" applyAlignment="1" applyProtection="1">
      <alignment horizontal="justify" vertical="center" wrapText="1"/>
      <protection locked="0"/>
    </xf>
    <xf numFmtId="0" fontId="3" fillId="0" borderId="7" xfId="0" applyFont="1" applyFill="1" applyBorder="1" applyAlignment="1" applyProtection="1">
      <alignment horizontal="justify" vertical="center" wrapText="1"/>
      <protection locked="0"/>
    </xf>
    <xf numFmtId="0" fontId="3" fillId="0" borderId="8" xfId="0" applyFont="1" applyFill="1" applyBorder="1" applyAlignment="1" applyProtection="1">
      <alignment horizontal="justify" vertical="center" wrapText="1"/>
      <protection locked="0"/>
    </xf>
    <xf numFmtId="0" fontId="3" fillId="0" borderId="5" xfId="0" applyFont="1" applyFill="1" applyBorder="1" applyAlignment="1" applyProtection="1">
      <alignment horizontal="justify" vertical="center" wrapText="1"/>
      <protection locked="0"/>
    </xf>
    <xf numFmtId="0" fontId="31" fillId="0" borderId="3" xfId="0" applyFont="1" applyBorder="1" applyAlignment="1" applyProtection="1">
      <alignment horizontal="justify" vertical="center" wrapText="1"/>
      <protection locked="0"/>
    </xf>
    <xf numFmtId="0" fontId="4" fillId="0" borderId="3" xfId="0" applyFont="1" applyBorder="1" applyAlignment="1" applyProtection="1">
      <alignment horizontal="justify" vertical="center" wrapText="1"/>
      <protection locked="0"/>
    </xf>
    <xf numFmtId="0" fontId="4" fillId="7" borderId="3" xfId="0" applyFont="1" applyFill="1" applyBorder="1" applyAlignment="1" applyProtection="1">
      <alignment horizontal="left" vertical="top" wrapText="1"/>
      <protection locked="0"/>
    </xf>
    <xf numFmtId="0" fontId="4" fillId="0" borderId="7"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5" fillId="7" borderId="14" xfId="0" applyFont="1" applyFill="1" applyBorder="1" applyAlignment="1" applyProtection="1">
      <alignment horizontal="center" vertical="center" wrapText="1"/>
    </xf>
    <xf numFmtId="0" fontId="15" fillId="7" borderId="13" xfId="0" applyFont="1" applyFill="1" applyBorder="1" applyAlignment="1" applyProtection="1">
      <alignment horizontal="center" vertical="center" wrapText="1"/>
    </xf>
    <xf numFmtId="0" fontId="15" fillId="7" borderId="15" xfId="0" applyFont="1" applyFill="1" applyBorder="1" applyAlignment="1" applyProtection="1">
      <alignment horizontal="center" vertical="center" wrapText="1"/>
    </xf>
    <xf numFmtId="0" fontId="15" fillId="7" borderId="10" xfId="0" applyFont="1" applyFill="1" applyBorder="1" applyAlignment="1" applyProtection="1">
      <alignment horizontal="center" vertical="center" wrapText="1"/>
    </xf>
    <xf numFmtId="0" fontId="15" fillId="7" borderId="0" xfId="0" applyFont="1" applyFill="1" applyBorder="1" applyAlignment="1" applyProtection="1">
      <alignment horizontal="center" vertical="center" wrapText="1"/>
    </xf>
    <xf numFmtId="0" fontId="15" fillId="7" borderId="11" xfId="0" applyFont="1" applyFill="1" applyBorder="1" applyAlignment="1" applyProtection="1">
      <alignment horizontal="center" vertical="center" wrapText="1"/>
    </xf>
    <xf numFmtId="0" fontId="15" fillId="7" borderId="12" xfId="0" applyFont="1" applyFill="1" applyBorder="1" applyAlignment="1" applyProtection="1">
      <alignment horizontal="center" vertical="center" wrapText="1"/>
    </xf>
    <xf numFmtId="0" fontId="15" fillId="7" borderId="4" xfId="0" applyFont="1" applyFill="1" applyBorder="1" applyAlignment="1" applyProtection="1">
      <alignment horizontal="center" vertical="center" wrapText="1"/>
    </xf>
    <xf numFmtId="0" fontId="15" fillId="7" borderId="6" xfId="0" applyFont="1" applyFill="1" applyBorder="1" applyAlignment="1" applyProtection="1">
      <alignment horizontal="center" vertical="center" wrapText="1"/>
    </xf>
    <xf numFmtId="0" fontId="33" fillId="8" borderId="3" xfId="0" applyFont="1" applyFill="1" applyBorder="1" applyAlignment="1" applyProtection="1">
      <alignment horizontal="center" vertical="center" wrapText="1"/>
    </xf>
    <xf numFmtId="0" fontId="7" fillId="7" borderId="12" xfId="0" applyFont="1" applyFill="1" applyBorder="1" applyAlignment="1" applyProtection="1">
      <alignment horizontal="center" vertical="center" wrapText="1"/>
    </xf>
    <xf numFmtId="0" fontId="7" fillId="7" borderId="4" xfId="0" applyFont="1" applyFill="1" applyBorder="1" applyAlignment="1" applyProtection="1">
      <alignment horizontal="center" vertical="center" wrapText="1"/>
    </xf>
    <xf numFmtId="0" fontId="7" fillId="7" borderId="6" xfId="0" applyFont="1" applyFill="1" applyBorder="1" applyAlignment="1" applyProtection="1">
      <alignment horizontal="center" vertical="center" wrapText="1"/>
    </xf>
    <xf numFmtId="165" fontId="33" fillId="0" borderId="3" xfId="0" applyNumberFormat="1" applyFont="1" applyFill="1" applyBorder="1" applyAlignment="1" applyProtection="1">
      <alignment horizontal="center" vertical="center"/>
      <protection locked="0"/>
    </xf>
    <xf numFmtId="0" fontId="33" fillId="8" borderId="7" xfId="0" applyFont="1" applyFill="1" applyBorder="1" applyAlignment="1" applyProtection="1">
      <alignment horizontal="center" vertical="center" wrapText="1"/>
    </xf>
    <xf numFmtId="0" fontId="33" fillId="8" borderId="5" xfId="0" applyFont="1" applyFill="1" applyBorder="1" applyAlignment="1" applyProtection="1">
      <alignment horizontal="center" vertical="center" wrapText="1"/>
    </xf>
    <xf numFmtId="0" fontId="34" fillId="0" borderId="7"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33" fillId="8" borderId="8" xfId="0" applyFont="1" applyFill="1" applyBorder="1" applyAlignment="1" applyProtection="1">
      <alignment horizontal="center" vertical="center" wrapText="1"/>
    </xf>
    <xf numFmtId="0" fontId="34" fillId="0" borderId="8" xfId="0" applyFont="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33" fillId="9" borderId="7" xfId="0" applyFont="1" applyFill="1" applyBorder="1" applyAlignment="1" applyProtection="1">
      <alignment horizontal="center" vertical="center" wrapText="1"/>
    </xf>
    <xf numFmtId="0" fontId="33" fillId="9" borderId="8" xfId="0" applyFont="1" applyFill="1" applyBorder="1" applyAlignment="1" applyProtection="1">
      <alignment horizontal="center" vertical="center" wrapText="1"/>
    </xf>
    <xf numFmtId="0" fontId="33" fillId="9" borderId="5" xfId="0" applyFont="1" applyFill="1" applyBorder="1" applyAlignment="1" applyProtection="1">
      <alignment horizontal="center" vertical="center" wrapText="1"/>
    </xf>
    <xf numFmtId="0" fontId="33" fillId="13" borderId="7" xfId="0" applyFont="1" applyFill="1" applyBorder="1" applyAlignment="1" applyProtection="1">
      <alignment horizontal="center" vertical="center" wrapText="1"/>
    </xf>
    <xf numFmtId="0" fontId="33" fillId="13" borderId="8" xfId="0" applyFont="1" applyFill="1" applyBorder="1" applyAlignment="1" applyProtection="1">
      <alignment horizontal="center" vertical="center" wrapText="1"/>
    </xf>
    <xf numFmtId="0" fontId="33" fillId="13" borderId="5" xfId="0"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3" fillId="10" borderId="5" xfId="0" applyFont="1" applyFill="1" applyBorder="1" applyAlignment="1" applyProtection="1">
      <alignment horizontal="center" vertical="center" wrapText="1"/>
    </xf>
    <xf numFmtId="0" fontId="33" fillId="11" borderId="3" xfId="0" applyFont="1" applyFill="1" applyBorder="1" applyAlignment="1" applyProtection="1">
      <alignment horizontal="center" vertical="center" wrapText="1"/>
    </xf>
    <xf numFmtId="0" fontId="33" fillId="12" borderId="7" xfId="0" applyFont="1" applyFill="1" applyBorder="1" applyAlignment="1" applyProtection="1">
      <alignment horizontal="center" vertical="center" wrapText="1"/>
    </xf>
    <xf numFmtId="0" fontId="33" fillId="12" borderId="8" xfId="0" applyFont="1" applyFill="1" applyBorder="1" applyAlignment="1" applyProtection="1">
      <alignment horizontal="center" vertical="center" wrapText="1"/>
    </xf>
    <xf numFmtId="0" fontId="33" fillId="12" borderId="5" xfId="0" applyFont="1" applyFill="1" applyBorder="1" applyAlignment="1" applyProtection="1">
      <alignment horizontal="center" vertical="center" wrapText="1"/>
    </xf>
    <xf numFmtId="0" fontId="34" fillId="0" borderId="7" xfId="0" applyFont="1" applyBorder="1" applyAlignment="1" applyProtection="1">
      <alignment horizontal="justify" vertical="center" wrapText="1"/>
      <protection locked="0"/>
    </xf>
    <xf numFmtId="0" fontId="34" fillId="0" borderId="8" xfId="0" applyFont="1" applyBorder="1" applyAlignment="1" applyProtection="1">
      <alignment horizontal="justify" vertical="center" wrapText="1"/>
      <protection locked="0"/>
    </xf>
    <xf numFmtId="0" fontId="34" fillId="0" borderId="5" xfId="0" applyFont="1" applyBorder="1" applyAlignment="1" applyProtection="1">
      <alignment horizontal="justify" vertical="center" wrapText="1"/>
      <protection locked="0"/>
    </xf>
    <xf numFmtId="0" fontId="7" fillId="0" borderId="7" xfId="0" applyFont="1" applyBorder="1" applyAlignment="1" applyProtection="1">
      <alignment horizontal="justify" vertical="center" wrapText="1"/>
      <protection locked="0"/>
    </xf>
    <xf numFmtId="0" fontId="7" fillId="0" borderId="8" xfId="0" applyFont="1" applyBorder="1" applyAlignment="1" applyProtection="1">
      <alignment horizontal="justify" vertical="center" wrapText="1"/>
      <protection locked="0"/>
    </xf>
    <xf numFmtId="0" fontId="7" fillId="0" borderId="5" xfId="0" applyFont="1" applyBorder="1" applyAlignment="1" applyProtection="1">
      <alignment horizontal="justify" vertical="center" wrapText="1"/>
      <protection locked="0"/>
    </xf>
    <xf numFmtId="0" fontId="7" fillId="0" borderId="7" xfId="0" applyFont="1" applyBorder="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34" fillId="0" borderId="7" xfId="0" applyFont="1" applyBorder="1" applyAlignment="1" applyProtection="1">
      <alignment vertical="center" wrapText="1"/>
      <protection locked="0"/>
    </xf>
    <xf numFmtId="0" fontId="34" fillId="0" borderId="8" xfId="0" applyFont="1" applyBorder="1" applyAlignment="1" applyProtection="1">
      <alignment vertical="center" wrapText="1"/>
      <protection locked="0"/>
    </xf>
    <xf numFmtId="0" fontId="34" fillId="0" borderId="5" xfId="0" applyFont="1" applyBorder="1" applyAlignment="1" applyProtection="1">
      <alignment vertical="center" wrapText="1"/>
      <protection locked="0"/>
    </xf>
    <xf numFmtId="0" fontId="34" fillId="0" borderId="3" xfId="0" applyFont="1" applyBorder="1" applyAlignment="1">
      <alignment horizontal="left" vertical="center" wrapText="1"/>
    </xf>
    <xf numFmtId="0" fontId="33" fillId="0" borderId="3" xfId="0" applyFont="1" applyBorder="1" applyAlignment="1" applyProtection="1">
      <alignment horizontal="center" vertical="center" wrapText="1"/>
      <protection locked="0"/>
    </xf>
    <xf numFmtId="0" fontId="34" fillId="0" borderId="3" xfId="0" applyFont="1" applyFill="1" applyBorder="1" applyAlignment="1" applyProtection="1">
      <alignment horizontal="left" vertical="center" wrapText="1"/>
      <protection locked="0"/>
    </xf>
    <xf numFmtId="0" fontId="34" fillId="7" borderId="3" xfId="0" applyFont="1" applyFill="1" applyBorder="1" applyAlignment="1">
      <alignment horizontal="left" vertical="center" wrapText="1"/>
    </xf>
    <xf numFmtId="0" fontId="7" fillId="0" borderId="3" xfId="0" applyFont="1" applyBorder="1" applyAlignment="1" applyProtection="1">
      <alignment vertical="center" wrapText="1"/>
      <protection locked="0"/>
    </xf>
    <xf numFmtId="0" fontId="34" fillId="0" borderId="3" xfId="0" applyFont="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indent="1"/>
      <protection locked="0"/>
    </xf>
    <xf numFmtId="0" fontId="61" fillId="7" borderId="3" xfId="0" applyFont="1" applyFill="1" applyBorder="1" applyAlignment="1" applyProtection="1">
      <alignment horizontal="left" vertical="top" wrapText="1"/>
      <protection locked="0"/>
    </xf>
    <xf numFmtId="0" fontId="34" fillId="7" borderId="3" xfId="0" applyFont="1" applyFill="1" applyBorder="1" applyAlignment="1" applyProtection="1">
      <alignment horizontal="left" vertical="top" wrapText="1"/>
      <protection locked="0"/>
    </xf>
    <xf numFmtId="0" fontId="15" fillId="8" borderId="7" xfId="0" applyFont="1" applyFill="1" applyBorder="1" applyAlignment="1" applyProtection="1">
      <alignment horizontal="center" vertical="center"/>
    </xf>
    <xf numFmtId="0" fontId="15" fillId="8" borderId="8" xfId="0" applyFont="1" applyFill="1" applyBorder="1" applyAlignment="1" applyProtection="1">
      <alignment horizontal="center" vertical="center"/>
    </xf>
    <xf numFmtId="0" fontId="15" fillId="8" borderId="5" xfId="0" applyFont="1" applyFill="1" applyBorder="1" applyAlignment="1" applyProtection="1">
      <alignment horizontal="center" vertical="center"/>
    </xf>
    <xf numFmtId="0" fontId="7" fillId="0" borderId="7"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39" fillId="0" borderId="8" xfId="0" applyFont="1" applyBorder="1" applyAlignment="1" applyProtection="1">
      <alignment horizontal="left" vertical="center" wrapText="1"/>
      <protection locked="0"/>
    </xf>
    <xf numFmtId="0" fontId="39" fillId="0" borderId="5" xfId="0" applyFont="1" applyBorder="1" applyAlignment="1" applyProtection="1">
      <alignment horizontal="left" vertical="center" wrapText="1"/>
      <protection locked="0"/>
    </xf>
    <xf numFmtId="0" fontId="31" fillId="7" borderId="7" xfId="0" applyFont="1" applyFill="1" applyBorder="1" applyAlignment="1" applyProtection="1">
      <alignment horizontal="left" vertical="center" wrapText="1"/>
      <protection locked="0"/>
    </xf>
    <xf numFmtId="0" fontId="31" fillId="7" borderId="8" xfId="0" applyFont="1" applyFill="1" applyBorder="1" applyAlignment="1" applyProtection="1">
      <alignment horizontal="left" vertical="center" wrapText="1"/>
      <protection locked="0"/>
    </xf>
    <xf numFmtId="0" fontId="31" fillId="7" borderId="5" xfId="0" applyFont="1" applyFill="1" applyBorder="1" applyAlignment="1" applyProtection="1">
      <alignment horizontal="left" vertical="center" wrapText="1"/>
      <protection locked="0"/>
    </xf>
    <xf numFmtId="0" fontId="4" fillId="0" borderId="31" xfId="0" applyFont="1" applyFill="1" applyBorder="1" applyAlignment="1" applyProtection="1">
      <alignment horizontal="center" vertical="center" wrapText="1"/>
      <protection locked="0"/>
    </xf>
    <xf numFmtId="0" fontId="42" fillId="0" borderId="3" xfId="0" applyFont="1" applyFill="1" applyBorder="1" applyAlignment="1" applyProtection="1">
      <alignment horizontal="center" vertical="center" wrapText="1"/>
      <protection locked="0"/>
    </xf>
    <xf numFmtId="0" fontId="9" fillId="0" borderId="7" xfId="0" applyFont="1" applyFill="1" applyBorder="1" applyAlignment="1" applyProtection="1">
      <alignment horizontal="left" vertical="center" wrapText="1"/>
      <protection locked="0"/>
    </xf>
    <xf numFmtId="0" fontId="9" fillId="0" borderId="8"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center" vertical="center" wrapText="1"/>
      <protection locked="0"/>
    </xf>
    <xf numFmtId="0" fontId="9" fillId="7" borderId="3"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4" fillId="7" borderId="3" xfId="0" applyFont="1" applyFill="1" applyBorder="1" applyAlignment="1" applyProtection="1">
      <alignment horizontal="center" vertical="center" wrapText="1"/>
      <protection locked="0"/>
    </xf>
    <xf numFmtId="0" fontId="9" fillId="7" borderId="3" xfId="0" applyFont="1" applyFill="1" applyBorder="1" applyAlignment="1" applyProtection="1">
      <alignment horizontal="left" vertical="center" wrapText="1"/>
      <protection locked="0"/>
    </xf>
    <xf numFmtId="0" fontId="4" fillId="7" borderId="3" xfId="0" applyFont="1" applyFill="1" applyBorder="1" applyAlignment="1" applyProtection="1">
      <alignment horizontal="center" vertical="center" textRotation="90" wrapText="1"/>
      <protection locked="0"/>
    </xf>
    <xf numFmtId="0" fontId="31" fillId="0" borderId="9" xfId="0" applyFont="1" applyBorder="1" applyAlignment="1" applyProtection="1">
      <alignment horizontal="center" vertical="center" textRotation="90" wrapText="1"/>
      <protection locked="0"/>
    </xf>
    <xf numFmtId="0" fontId="31" fillId="7" borderId="9" xfId="0" applyFont="1" applyFill="1" applyBorder="1" applyAlignment="1" applyProtection="1">
      <alignment horizontal="center" vertical="center" textRotation="90" wrapText="1"/>
      <protection locked="0"/>
    </xf>
    <xf numFmtId="0" fontId="31" fillId="14" borderId="9" xfId="0" applyFont="1" applyFill="1" applyBorder="1" applyAlignment="1" applyProtection="1">
      <alignment horizontal="center" vertical="center" textRotation="90" wrapText="1"/>
    </xf>
    <xf numFmtId="0" fontId="9" fillId="7" borderId="3" xfId="0" applyFont="1" applyFill="1" applyBorder="1" applyAlignment="1">
      <alignment horizontal="left" vertical="center" wrapText="1"/>
    </xf>
    <xf numFmtId="0" fontId="4" fillId="0" borderId="9" xfId="0" applyFont="1" applyBorder="1" applyAlignment="1" applyProtection="1">
      <alignment horizontal="center" vertical="center" wrapText="1"/>
      <protection locked="0"/>
    </xf>
    <xf numFmtId="0" fontId="4" fillId="7" borderId="3" xfId="0" applyFont="1" applyFill="1" applyBorder="1" applyAlignment="1" applyProtection="1">
      <alignment horizontal="center" vertical="center"/>
      <protection locked="0"/>
    </xf>
    <xf numFmtId="0" fontId="9" fillId="7" borderId="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62" fillId="7" borderId="3" xfId="0" applyFont="1" applyFill="1" applyBorder="1" applyAlignment="1">
      <alignment horizontal="left" vertical="center" wrapText="1"/>
    </xf>
    <xf numFmtId="0" fontId="4" fillId="7" borderId="1"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9" fillId="7" borderId="14" xfId="0" applyFont="1" applyFill="1" applyBorder="1" applyAlignment="1" applyProtection="1">
      <alignment horizontal="center" vertical="center" wrapText="1"/>
      <protection locked="0"/>
    </xf>
    <xf numFmtId="0" fontId="9" fillId="7" borderId="13" xfId="0" applyFont="1"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wrapText="1"/>
      <protection locked="0"/>
    </xf>
    <xf numFmtId="0" fontId="9" fillId="7" borderId="12" xfId="0" applyFont="1" applyFill="1" applyBorder="1" applyAlignment="1" applyProtection="1">
      <alignment horizontal="center" vertical="center" wrapText="1"/>
      <protection locked="0"/>
    </xf>
    <xf numFmtId="0" fontId="9" fillId="7" borderId="4" xfId="0" applyFont="1" applyFill="1" applyBorder="1" applyAlignment="1" applyProtection="1">
      <alignment horizontal="center" vertical="center" wrapText="1"/>
      <protection locked="0"/>
    </xf>
    <xf numFmtId="0" fontId="9" fillId="7" borderId="6"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textRotation="90" wrapText="1"/>
      <protection locked="0"/>
    </xf>
    <xf numFmtId="0" fontId="4" fillId="7" borderId="2" xfId="0" applyFont="1" applyFill="1" applyBorder="1" applyAlignment="1" applyProtection="1">
      <alignment horizontal="center" vertical="center" textRotation="90" wrapText="1"/>
      <protection locked="0"/>
    </xf>
    <xf numFmtId="0" fontId="4" fillId="7" borderId="14" xfId="0" applyFont="1" applyFill="1" applyBorder="1" applyAlignment="1" applyProtection="1">
      <alignment horizontal="center" vertical="center" wrapText="1"/>
      <protection locked="0"/>
    </xf>
    <xf numFmtId="0" fontId="4" fillId="7" borderId="13" xfId="0" applyFont="1" applyFill="1" applyBorder="1" applyAlignment="1" applyProtection="1">
      <alignment horizontal="center" vertical="center" wrapText="1"/>
      <protection locked="0"/>
    </xf>
    <xf numFmtId="0" fontId="4" fillId="7" borderId="15"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wrapText="1"/>
      <protection locked="0"/>
    </xf>
    <xf numFmtId="0" fontId="9" fillId="7" borderId="2"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protection locked="0"/>
    </xf>
    <xf numFmtId="0" fontId="4" fillId="7" borderId="2" xfId="0" applyFont="1" applyFill="1" applyBorder="1" applyAlignment="1" applyProtection="1">
      <alignment horizontal="center" vertical="center"/>
      <protection locked="0"/>
    </xf>
    <xf numFmtId="0" fontId="9" fillId="7" borderId="1"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54" fillId="7" borderId="14" xfId="0" applyFont="1" applyFill="1" applyBorder="1" applyAlignment="1">
      <alignment horizontal="center" vertical="center" wrapText="1"/>
    </xf>
    <xf numFmtId="0" fontId="54" fillId="7" borderId="13" xfId="0" applyFont="1" applyFill="1" applyBorder="1" applyAlignment="1">
      <alignment horizontal="center" vertical="center" wrapText="1"/>
    </xf>
    <xf numFmtId="0" fontId="54" fillId="7" borderId="15" xfId="0" applyFont="1" applyFill="1" applyBorder="1" applyAlignment="1">
      <alignment horizontal="center" vertical="center" wrapText="1"/>
    </xf>
    <xf numFmtId="0" fontId="56" fillId="7" borderId="14" xfId="0" applyFont="1" applyFill="1" applyBorder="1" applyAlignment="1" applyProtection="1">
      <alignment horizontal="center" vertical="center" wrapText="1"/>
      <protection locked="0"/>
    </xf>
    <xf numFmtId="0" fontId="56" fillId="7" borderId="13" xfId="0" applyFont="1" applyFill="1" applyBorder="1" applyAlignment="1" applyProtection="1">
      <alignment horizontal="center" vertical="center" wrapText="1"/>
      <protection locked="0"/>
    </xf>
    <xf numFmtId="0" fontId="56" fillId="7" borderId="15" xfId="0" applyFont="1" applyFill="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4"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54" fillId="0" borderId="15"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0" borderId="8"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7"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54" fillId="0" borderId="5" xfId="0" applyFont="1" applyFill="1" applyBorder="1" applyAlignment="1" applyProtection="1">
      <alignment horizontal="left" vertical="center" wrapText="1"/>
      <protection locked="0"/>
    </xf>
    <xf numFmtId="0" fontId="54" fillId="7" borderId="3" xfId="0" applyFont="1" applyFill="1" applyBorder="1" applyAlignment="1">
      <alignment horizontal="center" vertical="center" wrapText="1"/>
    </xf>
    <xf numFmtId="0" fontId="56" fillId="7" borderId="7" xfId="0" applyFont="1" applyFill="1" applyBorder="1" applyAlignment="1" applyProtection="1">
      <alignment horizontal="center" vertical="center" wrapText="1"/>
      <protection locked="0"/>
    </xf>
    <xf numFmtId="0" fontId="56" fillId="7" borderId="8" xfId="0" applyFont="1" applyFill="1" applyBorder="1" applyAlignment="1" applyProtection="1">
      <alignment horizontal="center" vertical="center" wrapText="1"/>
      <protection locked="0"/>
    </xf>
    <xf numFmtId="0" fontId="56" fillId="7" borderId="5" xfId="0" applyFont="1" applyFill="1" applyBorder="1" applyAlignment="1" applyProtection="1">
      <alignment horizontal="center" vertical="center" wrapText="1"/>
      <protection locked="0"/>
    </xf>
    <xf numFmtId="0" fontId="54" fillId="7" borderId="7" xfId="0" applyFont="1" applyFill="1" applyBorder="1" applyAlignment="1">
      <alignment horizontal="center" vertical="center" wrapText="1"/>
    </xf>
    <xf numFmtId="0" fontId="54" fillId="7" borderId="8" xfId="0" applyFont="1" applyFill="1" applyBorder="1" applyAlignment="1">
      <alignment horizontal="center" vertical="center" wrapText="1"/>
    </xf>
    <xf numFmtId="0" fontId="54" fillId="7" borderId="5" xfId="0" applyFont="1" applyFill="1" applyBorder="1" applyAlignment="1">
      <alignment horizontal="center" vertical="center" wrapText="1"/>
    </xf>
    <xf numFmtId="0" fontId="31" fillId="7" borderId="0" xfId="0" applyFont="1" applyFill="1" applyBorder="1" applyAlignment="1" applyProtection="1">
      <alignment horizontal="left" vertical="center" wrapText="1" indent="1"/>
      <protection locked="0"/>
    </xf>
    <xf numFmtId="0" fontId="3" fillId="8" borderId="3" xfId="0" applyFont="1" applyFill="1" applyBorder="1" applyAlignment="1" applyProtection="1">
      <alignment horizontal="center" vertical="center"/>
    </xf>
    <xf numFmtId="0" fontId="4" fillId="14" borderId="3" xfId="0" applyFont="1" applyFill="1" applyBorder="1" applyAlignment="1" applyProtection="1">
      <alignment horizontal="center" vertical="center" wrapText="1"/>
      <protection locked="0"/>
    </xf>
    <xf numFmtId="0" fontId="9" fillId="7" borderId="3" xfId="0" applyFont="1" applyFill="1" applyBorder="1" applyAlignment="1">
      <alignment horizontal="justify" vertical="center" wrapText="1"/>
    </xf>
    <xf numFmtId="0" fontId="62" fillId="7" borderId="3" xfId="0" applyFont="1" applyFill="1" applyBorder="1" applyAlignment="1">
      <alignment horizontal="justify" vertical="center" wrapText="1"/>
    </xf>
    <xf numFmtId="0" fontId="9" fillId="7" borderId="3" xfId="0" applyFont="1" applyFill="1" applyBorder="1" applyAlignment="1" applyProtection="1">
      <alignment horizontal="justify" vertical="center" wrapText="1"/>
      <protection locked="0"/>
    </xf>
    <xf numFmtId="0" fontId="9" fillId="7" borderId="3" xfId="0" applyFont="1" applyFill="1" applyBorder="1" applyAlignment="1" applyProtection="1">
      <alignment horizontal="justify" vertical="center"/>
      <protection locked="0"/>
    </xf>
    <xf numFmtId="0" fontId="4" fillId="7" borderId="3" xfId="0" applyFont="1" applyFill="1" applyBorder="1" applyAlignment="1">
      <alignment horizontal="center" vertical="center" wrapText="1"/>
    </xf>
    <xf numFmtId="0" fontId="4" fillId="0" borderId="3" xfId="0" applyFont="1" applyFill="1" applyBorder="1" applyAlignment="1" applyProtection="1">
      <alignment horizontal="center" vertical="top" wrapText="1"/>
      <protection locked="0"/>
    </xf>
    <xf numFmtId="0" fontId="4" fillId="7" borderId="9" xfId="0" applyFont="1" applyFill="1" applyBorder="1" applyAlignment="1" applyProtection="1">
      <alignment horizontal="center" vertical="center" wrapText="1"/>
      <protection locked="0"/>
    </xf>
    <xf numFmtId="0" fontId="4" fillId="0" borderId="3" xfId="0" applyFont="1" applyFill="1" applyBorder="1" applyAlignment="1">
      <alignment horizontal="justify" vertical="center" wrapText="1"/>
    </xf>
    <xf numFmtId="0" fontId="3" fillId="0" borderId="14"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4" fillId="0" borderId="14" xfId="0" applyFont="1" applyBorder="1" applyAlignment="1" applyProtection="1">
      <alignment horizontal="justify" vertical="center" wrapText="1"/>
      <protection locked="0"/>
    </xf>
    <xf numFmtId="0" fontId="4" fillId="0" borderId="13" xfId="0" applyFont="1" applyBorder="1" applyAlignment="1" applyProtection="1">
      <alignment horizontal="justify" vertical="center" wrapText="1"/>
      <protection locked="0"/>
    </xf>
    <xf numFmtId="0" fontId="4" fillId="0" borderId="15" xfId="0" applyFont="1" applyBorder="1" applyAlignment="1" applyProtection="1">
      <alignment horizontal="justify" vertical="center" wrapText="1"/>
      <protection locked="0"/>
    </xf>
    <xf numFmtId="0" fontId="4" fillId="0" borderId="10" xfId="0" applyFont="1" applyBorder="1" applyAlignment="1" applyProtection="1">
      <alignment horizontal="justify" vertical="center" wrapText="1"/>
      <protection locked="0"/>
    </xf>
    <xf numFmtId="0" fontId="4" fillId="0" borderId="0" xfId="0" applyFont="1" applyBorder="1" applyAlignment="1" applyProtection="1">
      <alignment horizontal="justify" vertical="center" wrapText="1"/>
      <protection locked="0"/>
    </xf>
    <xf numFmtId="0" fontId="4" fillId="0" borderId="11" xfId="0" applyFont="1" applyBorder="1" applyAlignment="1" applyProtection="1">
      <alignment horizontal="justify" vertical="center" wrapText="1"/>
      <protection locked="0"/>
    </xf>
    <xf numFmtId="0" fontId="4" fillId="0" borderId="12" xfId="0" applyFont="1" applyBorder="1" applyAlignment="1" applyProtection="1">
      <alignment horizontal="justify" vertical="center" wrapText="1"/>
      <protection locked="0"/>
    </xf>
    <xf numFmtId="0" fontId="4" fillId="0" borderId="4" xfId="0" applyFont="1" applyBorder="1" applyAlignment="1" applyProtection="1">
      <alignment horizontal="justify" vertical="center" wrapText="1"/>
      <protection locked="0"/>
    </xf>
    <xf numFmtId="0" fontId="4" fillId="0" borderId="6" xfId="0" applyFont="1" applyBorder="1" applyAlignment="1" applyProtection="1">
      <alignment horizontal="justify" vertical="center" wrapText="1"/>
      <protection locked="0"/>
    </xf>
    <xf numFmtId="0" fontId="4" fillId="7" borderId="9" xfId="0" applyFont="1" applyFill="1" applyBorder="1" applyAlignment="1" applyProtection="1">
      <alignment horizontal="center" vertical="center" textRotation="90" wrapText="1"/>
      <protection locked="0"/>
    </xf>
    <xf numFmtId="0" fontId="4" fillId="0" borderId="1" xfId="0" applyFont="1" applyBorder="1" applyAlignment="1" applyProtection="1">
      <alignment horizontal="justify" vertical="center" wrapText="1"/>
      <protection locked="0"/>
    </xf>
    <xf numFmtId="0" fontId="4" fillId="0" borderId="9" xfId="0" applyFont="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0" fontId="4" fillId="7" borderId="14" xfId="0" applyFont="1" applyFill="1" applyBorder="1" applyAlignment="1" applyProtection="1">
      <alignment horizontal="center" vertical="top" wrapText="1"/>
      <protection locked="0"/>
    </xf>
    <xf numFmtId="0" fontId="4" fillId="7" borderId="13" xfId="0" applyFont="1" applyFill="1" applyBorder="1" applyAlignment="1" applyProtection="1">
      <alignment horizontal="center" vertical="top" wrapText="1"/>
      <protection locked="0"/>
    </xf>
    <xf numFmtId="0" fontId="4" fillId="7" borderId="15" xfId="0" applyFont="1" applyFill="1" applyBorder="1" applyAlignment="1" applyProtection="1">
      <alignment horizontal="center" vertical="top" wrapText="1"/>
      <protection locked="0"/>
    </xf>
    <xf numFmtId="0" fontId="4" fillId="7" borderId="10" xfId="0" applyFont="1" applyFill="1" applyBorder="1" applyAlignment="1" applyProtection="1">
      <alignment horizontal="center" vertical="top" wrapText="1"/>
      <protection locked="0"/>
    </xf>
    <xf numFmtId="0" fontId="4" fillId="7" borderId="0" xfId="0" applyFont="1" applyFill="1" applyBorder="1" applyAlignment="1" applyProtection="1">
      <alignment horizontal="center" vertical="top" wrapText="1"/>
      <protection locked="0"/>
    </xf>
    <xf numFmtId="0" fontId="4" fillId="7" borderId="11" xfId="0" applyFont="1" applyFill="1" applyBorder="1" applyAlignment="1" applyProtection="1">
      <alignment horizontal="center" vertical="top" wrapText="1"/>
      <protection locked="0"/>
    </xf>
    <xf numFmtId="0" fontId="4" fillId="7" borderId="12" xfId="0" applyFont="1" applyFill="1" applyBorder="1" applyAlignment="1" applyProtection="1">
      <alignment horizontal="center" vertical="top" wrapText="1"/>
      <protection locked="0"/>
    </xf>
    <xf numFmtId="0" fontId="4" fillId="7" borderId="4" xfId="0" applyFont="1" applyFill="1" applyBorder="1" applyAlignment="1" applyProtection="1">
      <alignment horizontal="center" vertical="top" wrapText="1"/>
      <protection locked="0"/>
    </xf>
    <xf numFmtId="0" fontId="4" fillId="7" borderId="6" xfId="0" applyFont="1" applyFill="1" applyBorder="1" applyAlignment="1" applyProtection="1">
      <alignment horizontal="center" vertical="top" wrapText="1"/>
      <protection locked="0"/>
    </xf>
    <xf numFmtId="0" fontId="4" fillId="7" borderId="1" xfId="0" applyFont="1" applyFill="1" applyBorder="1" applyAlignment="1" applyProtection="1">
      <alignment horizontal="center" vertical="center" textRotation="90" wrapText="1"/>
    </xf>
    <xf numFmtId="0" fontId="4" fillId="7" borderId="9" xfId="0" applyFont="1" applyFill="1" applyBorder="1" applyAlignment="1" applyProtection="1">
      <alignment horizontal="center" vertical="center" textRotation="90" wrapText="1"/>
    </xf>
    <xf numFmtId="0" fontId="4" fillId="7" borderId="2" xfId="0" applyFont="1" applyFill="1" applyBorder="1" applyAlignment="1" applyProtection="1">
      <alignment horizontal="center" vertical="center" textRotation="90" wrapText="1"/>
    </xf>
    <xf numFmtId="0" fontId="9" fillId="0" borderId="14" xfId="0" applyFont="1" applyBorder="1" applyAlignment="1" applyProtection="1">
      <alignment horizontal="justify" vertical="center" wrapText="1"/>
      <protection locked="0"/>
    </xf>
    <xf numFmtId="0" fontId="9" fillId="0" borderId="13" xfId="0" applyFont="1" applyBorder="1" applyAlignment="1" applyProtection="1">
      <alignment horizontal="justify" vertical="center" wrapText="1"/>
      <protection locked="0"/>
    </xf>
    <xf numFmtId="0" fontId="9" fillId="0" borderId="15" xfId="0" applyFont="1" applyBorder="1" applyAlignment="1" applyProtection="1">
      <alignment horizontal="justify" vertical="center" wrapText="1"/>
      <protection locked="0"/>
    </xf>
    <xf numFmtId="0" fontId="9" fillId="0" borderId="10" xfId="0" applyFont="1" applyBorder="1" applyAlignment="1" applyProtection="1">
      <alignment horizontal="justify" vertical="center" wrapText="1"/>
      <protection locked="0"/>
    </xf>
    <xf numFmtId="0" fontId="9" fillId="0" borderId="0" xfId="0" applyFont="1" applyBorder="1" applyAlignment="1" applyProtection="1">
      <alignment horizontal="justify" vertical="center" wrapText="1"/>
      <protection locked="0"/>
    </xf>
    <xf numFmtId="0" fontId="9" fillId="0" borderId="11" xfId="0" applyFont="1" applyBorder="1" applyAlignment="1" applyProtection="1">
      <alignment horizontal="justify" vertical="center" wrapText="1"/>
      <protection locked="0"/>
    </xf>
    <xf numFmtId="0" fontId="9" fillId="0" borderId="12" xfId="0" applyFont="1" applyBorder="1" applyAlignment="1" applyProtection="1">
      <alignment horizontal="justify" vertical="center" wrapText="1"/>
      <protection locked="0"/>
    </xf>
    <xf numFmtId="0" fontId="9" fillId="0" borderId="4" xfId="0" applyFont="1" applyBorder="1" applyAlignment="1" applyProtection="1">
      <alignment horizontal="justify" vertical="center" wrapText="1"/>
      <protection locked="0"/>
    </xf>
    <xf numFmtId="0" fontId="9" fillId="0" borderId="6" xfId="0" applyFont="1" applyBorder="1" applyAlignment="1" applyProtection="1">
      <alignment horizontal="justify" vertical="center" wrapText="1"/>
      <protection locked="0"/>
    </xf>
    <xf numFmtId="0" fontId="31" fillId="0" borderId="3" xfId="0" applyFont="1" applyFill="1" applyBorder="1" applyAlignment="1" applyProtection="1">
      <alignment horizontal="justify" vertical="center" wrapText="1"/>
      <protection locked="0"/>
    </xf>
    <xf numFmtId="0" fontId="4" fillId="7" borderId="3" xfId="0" applyFont="1" applyFill="1" applyBorder="1" applyAlignment="1" applyProtection="1">
      <alignment horizontal="justify" vertical="top" wrapText="1"/>
      <protection locked="0"/>
    </xf>
    <xf numFmtId="0" fontId="31" fillId="7" borderId="3" xfId="0" applyFont="1" applyFill="1" applyBorder="1" applyAlignment="1" applyProtection="1">
      <alignment horizontal="justify" vertical="center" wrapText="1"/>
      <protection locked="0"/>
    </xf>
    <xf numFmtId="0" fontId="31" fillId="0" borderId="14" xfId="0" applyFont="1" applyBorder="1" applyAlignment="1" applyProtection="1">
      <alignment vertical="center" wrapText="1"/>
      <protection locked="0"/>
    </xf>
    <xf numFmtId="0" fontId="31" fillId="0" borderId="13" xfId="0" applyFont="1" applyBorder="1" applyAlignment="1" applyProtection="1">
      <alignment vertical="center" wrapText="1"/>
      <protection locked="0"/>
    </xf>
    <xf numFmtId="0" fontId="31" fillId="0" borderId="15" xfId="0" applyFont="1" applyBorder="1" applyAlignment="1" applyProtection="1">
      <alignment vertical="center" wrapText="1"/>
      <protection locked="0"/>
    </xf>
    <xf numFmtId="0" fontId="4" fillId="7" borderId="14" xfId="0" applyFont="1" applyFill="1" applyBorder="1" applyAlignment="1" applyProtection="1">
      <alignment horizontal="justify" vertical="center" wrapText="1"/>
      <protection locked="0"/>
    </xf>
    <xf numFmtId="0" fontId="4" fillId="7" borderId="13" xfId="0" applyFont="1" applyFill="1" applyBorder="1" applyAlignment="1" applyProtection="1">
      <alignment horizontal="justify" vertical="center" wrapText="1"/>
      <protection locked="0"/>
    </xf>
    <xf numFmtId="0" fontId="4" fillId="7" borderId="15" xfId="0" applyFont="1" applyFill="1" applyBorder="1" applyAlignment="1" applyProtection="1">
      <alignment horizontal="justify" vertical="center" wrapText="1"/>
      <protection locked="0"/>
    </xf>
    <xf numFmtId="0" fontId="32" fillId="7" borderId="3" xfId="0" applyFont="1" applyFill="1" applyBorder="1" applyAlignment="1" applyProtection="1">
      <alignment horizontal="justify" vertical="center" wrapText="1"/>
      <protection locked="0"/>
    </xf>
    <xf numFmtId="0" fontId="54" fillId="7" borderId="10" xfId="0" applyFont="1" applyFill="1" applyBorder="1" applyAlignment="1">
      <alignment horizontal="center" vertical="center" wrapText="1"/>
    </xf>
    <xf numFmtId="0" fontId="54" fillId="7" borderId="0" xfId="0" applyFont="1" applyFill="1" applyBorder="1" applyAlignment="1">
      <alignment horizontal="center" vertical="center" wrapText="1"/>
    </xf>
    <xf numFmtId="0" fontId="54" fillId="7" borderId="11" xfId="0" applyFont="1" applyFill="1" applyBorder="1" applyAlignment="1">
      <alignment horizontal="center" vertical="center" wrapText="1"/>
    </xf>
    <xf numFmtId="0" fontId="56" fillId="7" borderId="10" xfId="0" applyFont="1" applyFill="1" applyBorder="1" applyAlignment="1" applyProtection="1">
      <alignment horizontal="center" vertical="center" wrapText="1"/>
      <protection locked="0"/>
    </xf>
    <xf numFmtId="0" fontId="56" fillId="7" borderId="0" xfId="0" applyFont="1" applyFill="1" applyBorder="1" applyAlignment="1" applyProtection="1">
      <alignment horizontal="center" vertical="center" wrapText="1"/>
      <protection locked="0"/>
    </xf>
    <xf numFmtId="0" fontId="56" fillId="7" borderId="11"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42" fillId="7" borderId="2" xfId="0" applyFont="1" applyFill="1" applyBorder="1" applyAlignment="1" applyProtection="1">
      <alignment horizontal="center" vertical="center" wrapText="1"/>
      <protection locked="0"/>
    </xf>
    <xf numFmtId="0" fontId="4" fillId="0" borderId="3"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31" fillId="7" borderId="3" xfId="0" applyFont="1" applyFill="1" applyBorder="1" applyAlignment="1" applyProtection="1">
      <alignment horizontal="left" vertical="center" wrapText="1"/>
      <protection locked="0"/>
    </xf>
    <xf numFmtId="166" fontId="32" fillId="0" borderId="3" xfId="0" applyNumberFormat="1" applyFont="1" applyBorder="1" applyAlignment="1">
      <alignment horizontal="center" vertical="center"/>
    </xf>
    <xf numFmtId="0" fontId="31" fillId="7" borderId="11" xfId="0" applyFont="1" applyFill="1" applyBorder="1" applyAlignment="1">
      <alignment horizontal="center" vertical="center" wrapText="1"/>
    </xf>
    <xf numFmtId="0" fontId="32" fillId="0" borderId="3" xfId="0" applyFont="1" applyBorder="1" applyAlignment="1">
      <alignment horizontal="center" vertical="center" wrapText="1"/>
    </xf>
    <xf numFmtId="0" fontId="31" fillId="0" borderId="3" xfId="0" applyFont="1" applyBorder="1" applyAlignment="1">
      <alignment horizontal="center" vertical="center" textRotation="90" wrapText="1"/>
    </xf>
    <xf numFmtId="0" fontId="4" fillId="0" borderId="3" xfId="0" applyFont="1" applyBorder="1" applyAlignment="1">
      <alignment horizontal="center" vertical="center" wrapText="1"/>
    </xf>
    <xf numFmtId="0" fontId="31" fillId="14" borderId="3" xfId="0" applyFont="1" applyFill="1" applyBorder="1" applyAlignment="1">
      <alignment horizontal="center" vertical="center" textRotation="90" wrapText="1"/>
    </xf>
    <xf numFmtId="0" fontId="4" fillId="0" borderId="3" xfId="0" applyFont="1" applyBorder="1" applyAlignment="1">
      <alignment horizontal="left" vertical="top" wrapText="1"/>
    </xf>
    <xf numFmtId="0" fontId="4" fillId="0" borderId="3" xfId="0" applyFont="1" applyBorder="1" applyAlignment="1">
      <alignment horizontal="center" vertical="center" textRotation="90" wrapText="1"/>
    </xf>
    <xf numFmtId="0" fontId="31" fillId="7" borderId="10" xfId="0" applyFont="1" applyFill="1" applyBorder="1" applyAlignment="1">
      <alignment horizontal="left" vertical="top" wrapText="1"/>
    </xf>
    <xf numFmtId="0" fontId="31" fillId="7" borderId="0" xfId="0" applyFont="1" applyFill="1" applyBorder="1" applyAlignment="1">
      <alignment horizontal="left" vertical="top" wrapText="1"/>
    </xf>
    <xf numFmtId="0" fontId="31" fillId="7" borderId="11" xfId="0" applyFont="1" applyFill="1" applyBorder="1" applyAlignment="1">
      <alignment horizontal="left" vertical="top" wrapText="1"/>
    </xf>
    <xf numFmtId="0" fontId="31" fillId="7" borderId="12" xfId="0" applyFont="1" applyFill="1" applyBorder="1" applyAlignment="1">
      <alignment horizontal="left" vertical="top" wrapText="1"/>
    </xf>
    <xf numFmtId="0" fontId="31" fillId="7" borderId="4" xfId="0" applyFont="1" applyFill="1" applyBorder="1" applyAlignment="1">
      <alignment horizontal="left" vertical="top" wrapText="1"/>
    </xf>
    <xf numFmtId="0" fontId="31" fillId="7" borderId="6" xfId="0" applyFont="1" applyFill="1" applyBorder="1" applyAlignment="1">
      <alignment horizontal="left" vertical="top" wrapText="1"/>
    </xf>
    <xf numFmtId="0" fontId="3" fillId="8" borderId="3" xfId="0" applyFont="1" applyFill="1" applyBorder="1" applyAlignment="1">
      <alignment horizontal="center" vertical="center"/>
    </xf>
    <xf numFmtId="0" fontId="31" fillId="0" borderId="3" xfId="0" applyFont="1" applyBorder="1" applyAlignment="1">
      <alignment horizontal="left" vertical="center" wrapText="1"/>
    </xf>
    <xf numFmtId="0" fontId="31" fillId="0" borderId="3" xfId="0" applyFont="1" applyFill="1" applyBorder="1" applyAlignment="1" applyProtection="1">
      <alignment horizontal="left" vertical="center" wrapText="1"/>
      <protection locked="0"/>
    </xf>
    <xf numFmtId="0" fontId="31" fillId="7" borderId="3" xfId="0" applyFont="1" applyFill="1" applyBorder="1" applyAlignment="1">
      <alignment horizontal="left" vertical="center" wrapText="1"/>
    </xf>
    <xf numFmtId="0" fontId="4" fillId="0" borderId="3" xfId="0" applyFont="1" applyBorder="1" applyAlignment="1" applyProtection="1">
      <alignment vertical="center" wrapText="1"/>
      <protection locked="0"/>
    </xf>
    <xf numFmtId="0" fontId="31" fillId="0" borderId="3" xfId="0" applyFont="1" applyBorder="1" applyAlignment="1" applyProtection="1">
      <alignment horizontal="left" vertical="center" wrapText="1"/>
      <protection locked="0"/>
    </xf>
    <xf numFmtId="0" fontId="31" fillId="0" borderId="3" xfId="0" applyFont="1" applyFill="1" applyBorder="1" applyAlignment="1">
      <alignment horizontal="left" vertical="center" wrapText="1"/>
    </xf>
    <xf numFmtId="0" fontId="31" fillId="0" borderId="3" xfId="0" applyFont="1" applyBorder="1" applyAlignment="1" applyProtection="1">
      <alignment vertical="center" wrapText="1"/>
      <protection locked="0"/>
    </xf>
    <xf numFmtId="0" fontId="31" fillId="0" borderId="3" xfId="0" applyFont="1" applyBorder="1" applyAlignment="1" applyProtection="1">
      <alignment horizontal="left" vertical="top" wrapText="1"/>
      <protection locked="0"/>
    </xf>
    <xf numFmtId="0" fontId="3" fillId="0" borderId="7" xfId="0" applyFont="1" applyBorder="1" applyAlignment="1" applyProtection="1">
      <alignment horizontal="justify" vertical="center" wrapText="1"/>
      <protection locked="0"/>
    </xf>
    <xf numFmtId="0" fontId="3" fillId="0" borderId="8" xfId="0" applyFont="1" applyBorder="1" applyAlignment="1" applyProtection="1">
      <alignment horizontal="justify" vertical="center" wrapText="1"/>
      <protection locked="0"/>
    </xf>
    <xf numFmtId="0" fontId="3" fillId="0" borderId="5" xfId="0" applyFont="1" applyBorder="1" applyAlignment="1" applyProtection="1">
      <alignment horizontal="justify" vertical="center" wrapText="1"/>
      <protection locked="0"/>
    </xf>
    <xf numFmtId="0" fontId="4" fillId="0" borderId="7" xfId="0" applyFont="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locked="0"/>
    </xf>
    <xf numFmtId="0" fontId="4" fillId="0" borderId="5" xfId="0" applyFont="1" applyBorder="1" applyAlignment="1" applyProtection="1">
      <alignment horizontal="justify" vertical="center" wrapText="1"/>
      <protection locked="0"/>
    </xf>
    <xf numFmtId="0" fontId="4" fillId="7" borderId="7" xfId="0" applyFont="1" applyFill="1" applyBorder="1" applyAlignment="1" applyProtection="1">
      <alignment horizontal="justify" vertical="center" wrapText="1"/>
      <protection locked="0"/>
    </xf>
    <xf numFmtId="0" fontId="4" fillId="7" borderId="8" xfId="0" applyFont="1" applyFill="1" applyBorder="1" applyAlignment="1" applyProtection="1">
      <alignment horizontal="justify" vertical="center" wrapText="1"/>
      <protection locked="0"/>
    </xf>
    <xf numFmtId="0" fontId="4" fillId="7" borderId="5" xfId="0" applyFont="1" applyFill="1" applyBorder="1" applyAlignment="1" applyProtection="1">
      <alignment horizontal="justify" vertical="center" wrapText="1"/>
      <protection locked="0"/>
    </xf>
    <xf numFmtId="0" fontId="17" fillId="7" borderId="3" xfId="0" applyFont="1" applyFill="1" applyBorder="1" applyAlignment="1" applyProtection="1">
      <alignment horizontal="justify" vertical="top" wrapText="1"/>
      <protection locked="0"/>
    </xf>
    <xf numFmtId="0" fontId="31" fillId="7" borderId="3" xfId="0" applyFont="1" applyFill="1" applyBorder="1" applyAlignment="1" applyProtection="1">
      <alignment horizontal="justify" vertical="top" wrapText="1"/>
      <protection locked="0"/>
    </xf>
    <xf numFmtId="0" fontId="4" fillId="0" borderId="7"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17" fillId="0" borderId="3" xfId="0" applyFont="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left" vertical="center" wrapText="1"/>
      <protection locked="0"/>
    </xf>
    <xf numFmtId="0" fontId="4" fillId="7" borderId="3" xfId="0" applyFont="1" applyFill="1" applyBorder="1" applyAlignment="1" applyProtection="1">
      <alignment horizontal="left" vertical="center" wrapText="1"/>
      <protection locked="0"/>
    </xf>
    <xf numFmtId="0" fontId="3" fillId="0" borderId="3" xfId="0" applyFont="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left" vertical="top" wrapText="1"/>
      <protection locked="0"/>
    </xf>
    <xf numFmtId="0" fontId="3" fillId="8" borderId="3" xfId="0" applyFont="1" applyFill="1" applyBorder="1" applyAlignment="1" applyProtection="1">
      <alignment horizontal="center" vertical="center" wrapText="1"/>
    </xf>
    <xf numFmtId="165" fontId="3" fillId="7" borderId="3" xfId="0" applyNumberFormat="1" applyFont="1" applyFill="1" applyBorder="1" applyAlignment="1" applyProtection="1">
      <alignment horizontal="center" vertical="center"/>
      <protection locked="0"/>
    </xf>
    <xf numFmtId="0" fontId="3" fillId="8" borderId="7" xfId="0" applyFont="1" applyFill="1" applyBorder="1" applyAlignment="1" applyProtection="1">
      <alignment horizontal="center" vertical="center" wrapText="1"/>
    </xf>
    <xf numFmtId="0" fontId="3" fillId="8" borderId="5" xfId="0" applyFont="1" applyFill="1" applyBorder="1" applyAlignment="1" applyProtection="1">
      <alignment horizontal="center" vertical="center" wrapText="1"/>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xf>
    <xf numFmtId="0" fontId="9" fillId="0" borderId="8"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3" fillId="9" borderId="7" xfId="0" applyFont="1" applyFill="1" applyBorder="1" applyAlignment="1" applyProtection="1">
      <alignment horizontal="center" vertical="center" wrapText="1"/>
    </xf>
    <xf numFmtId="0" fontId="3" fillId="9" borderId="8"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xf>
    <xf numFmtId="0" fontId="3" fillId="13" borderId="7" xfId="0" applyFont="1" applyFill="1" applyBorder="1" applyAlignment="1" applyProtection="1">
      <alignment horizontal="center" vertical="center" wrapText="1"/>
    </xf>
    <xf numFmtId="0" fontId="3" fillId="13" borderId="8" xfId="0" applyFont="1" applyFill="1" applyBorder="1" applyAlignment="1" applyProtection="1">
      <alignment horizontal="center" vertical="center" wrapText="1"/>
    </xf>
    <xf numFmtId="0" fontId="3" fillId="13" borderId="5" xfId="0" applyFont="1" applyFill="1" applyBorder="1" applyAlignment="1" applyProtection="1">
      <alignment horizontal="center" vertical="center" wrapText="1"/>
    </xf>
    <xf numFmtId="0" fontId="3" fillId="10" borderId="7" xfId="0" applyFont="1" applyFill="1" applyBorder="1" applyAlignment="1" applyProtection="1">
      <alignment horizontal="center" vertical="center" wrapText="1"/>
    </xf>
    <xf numFmtId="0" fontId="3" fillId="10" borderId="8" xfId="0" applyFont="1" applyFill="1" applyBorder="1" applyAlignment="1" applyProtection="1">
      <alignment horizontal="center" vertical="center" wrapText="1"/>
    </xf>
    <xf numFmtId="0" fontId="3" fillId="10" borderId="5" xfId="0" applyFont="1" applyFill="1" applyBorder="1" applyAlignment="1" applyProtection="1">
      <alignment horizontal="center" vertical="center" wrapText="1"/>
    </xf>
    <xf numFmtId="0" fontId="3" fillId="11" borderId="3" xfId="0" applyFont="1" applyFill="1" applyBorder="1" applyAlignment="1" applyProtection="1">
      <alignment horizontal="center" vertical="center" wrapText="1"/>
    </xf>
    <xf numFmtId="0" fontId="3" fillId="12" borderId="7" xfId="0" applyFont="1" applyFill="1" applyBorder="1" applyAlignment="1" applyProtection="1">
      <alignment horizontal="center" vertical="center" wrapText="1"/>
    </xf>
    <xf numFmtId="0" fontId="3" fillId="12" borderId="8"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4" fillId="7" borderId="7" xfId="0" applyFont="1" applyFill="1" applyBorder="1" applyAlignment="1" applyProtection="1">
      <alignment horizontal="left" vertical="center" wrapText="1"/>
      <protection locked="0"/>
    </xf>
    <xf numFmtId="0" fontId="4" fillId="7" borderId="8" xfId="0" applyFont="1" applyFill="1" applyBorder="1" applyAlignment="1" applyProtection="1">
      <alignment horizontal="left" vertical="center" wrapText="1"/>
      <protection locked="0"/>
    </xf>
    <xf numFmtId="0" fontId="4" fillId="7" borderId="5" xfId="0" applyFont="1" applyFill="1" applyBorder="1" applyAlignment="1" applyProtection="1">
      <alignment horizontal="left"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4" fillId="7" borderId="4" xfId="0" applyFont="1" applyFill="1" applyBorder="1" applyAlignment="1" applyProtection="1">
      <alignment horizontal="left" vertical="center" wrapText="1" indent="1"/>
      <protection locked="0"/>
    </xf>
    <xf numFmtId="0" fontId="3" fillId="7" borderId="3" xfId="0" applyFont="1" applyFill="1" applyBorder="1" applyAlignment="1" applyProtection="1">
      <alignment horizontal="left" vertical="top" wrapText="1"/>
      <protection locked="0"/>
    </xf>
    <xf numFmtId="0" fontId="57" fillId="14" borderId="4" xfId="0" applyFont="1" applyFill="1" applyBorder="1" applyAlignment="1">
      <alignment horizontal="center"/>
    </xf>
    <xf numFmtId="0" fontId="3" fillId="14" borderId="3"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xf>
    <xf numFmtId="49" fontId="0" fillId="0" borderId="3" xfId="0" applyNumberFormat="1" applyBorder="1" applyAlignment="1">
      <alignment horizontal="center"/>
    </xf>
    <xf numFmtId="0" fontId="0" fillId="0" borderId="3" xfId="0" applyBorder="1" applyAlignment="1">
      <alignment horizontal="center"/>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4" fillId="0" borderId="3" xfId="0" applyFont="1" applyFill="1" applyBorder="1" applyAlignment="1">
      <alignment horizontal="left" vertical="center" wrapText="1"/>
    </xf>
    <xf numFmtId="0" fontId="57" fillId="14" borderId="3" xfId="0" applyFont="1" applyFill="1" applyBorder="1" applyAlignment="1">
      <alignment horizontal="center" vertical="center"/>
    </xf>
    <xf numFmtId="0" fontId="4" fillId="0" borderId="3" xfId="0" applyFont="1" applyBorder="1" applyAlignment="1">
      <alignment horizont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0" fillId="0" borderId="3" xfId="0" applyBorder="1" applyAlignment="1">
      <alignment horizontal="center" vertical="center"/>
    </xf>
    <xf numFmtId="0" fontId="57" fillId="14" borderId="3" xfId="0" applyFont="1" applyFill="1" applyBorder="1" applyAlignment="1">
      <alignment horizontal="center"/>
    </xf>
    <xf numFmtId="0" fontId="15" fillId="0" borderId="14" xfId="9" applyFont="1" applyBorder="1" applyAlignment="1">
      <alignment horizontal="center" vertical="center" wrapText="1"/>
    </xf>
    <xf numFmtId="0" fontId="15" fillId="0" borderId="13" xfId="9" applyFont="1" applyBorder="1" applyAlignment="1">
      <alignment horizontal="center" vertical="center" wrapText="1"/>
    </xf>
    <xf numFmtId="0" fontId="15" fillId="0" borderId="15" xfId="9" applyFont="1" applyBorder="1" applyAlignment="1">
      <alignment horizontal="center" vertical="center" wrapText="1"/>
    </xf>
    <xf numFmtId="0" fontId="7" fillId="0" borderId="13" xfId="9" applyFont="1" applyBorder="1" applyAlignment="1">
      <alignment horizontal="center" vertical="center"/>
    </xf>
    <xf numFmtId="0" fontId="7" fillId="0" borderId="15" xfId="9" applyFont="1" applyBorder="1" applyAlignment="1">
      <alignment horizontal="center" vertical="center"/>
    </xf>
    <xf numFmtId="0" fontId="7" fillId="0" borderId="0" xfId="9" applyFont="1" applyBorder="1" applyAlignment="1">
      <alignment horizontal="center" vertical="center"/>
    </xf>
    <xf numFmtId="0" fontId="7" fillId="0" borderId="11" xfId="9" applyFont="1" applyBorder="1" applyAlignment="1">
      <alignment horizontal="center" vertical="center"/>
    </xf>
    <xf numFmtId="0" fontId="7" fillId="0" borderId="4" xfId="9" applyFont="1" applyBorder="1" applyAlignment="1">
      <alignment horizontal="center" vertical="center"/>
    </xf>
    <xf numFmtId="0" fontId="7" fillId="0" borderId="6" xfId="9" applyFont="1" applyBorder="1" applyAlignment="1">
      <alignment horizontal="center" vertical="center"/>
    </xf>
    <xf numFmtId="0" fontId="7" fillId="0" borderId="12" xfId="9" applyFont="1" applyBorder="1" applyAlignment="1">
      <alignment horizontal="center" vertical="center" wrapText="1"/>
    </xf>
    <xf numFmtId="0" fontId="7" fillId="0" borderId="4" xfId="9" applyFont="1" applyBorder="1" applyAlignment="1">
      <alignment horizontal="center" vertical="center" wrapText="1"/>
    </xf>
    <xf numFmtId="0" fontId="7" fillId="0" borderId="6" xfId="9" applyFont="1" applyBorder="1" applyAlignment="1">
      <alignment horizontal="center" vertical="center" wrapText="1"/>
    </xf>
    <xf numFmtId="0" fontId="21" fillId="0" borderId="0" xfId="9" applyFont="1" applyAlignment="1">
      <alignment horizontal="center"/>
    </xf>
    <xf numFmtId="0" fontId="7" fillId="0" borderId="0" xfId="9" applyFont="1" applyAlignment="1">
      <alignment horizontal="center"/>
    </xf>
    <xf numFmtId="0" fontId="3" fillId="0" borderId="3" xfId="9" applyFont="1" applyFill="1" applyBorder="1" applyAlignment="1">
      <alignment horizontal="center"/>
    </xf>
    <xf numFmtId="0" fontId="14" fillId="0" borderId="7" xfId="9" applyFont="1" applyFill="1" applyBorder="1" applyAlignment="1">
      <alignment horizontal="justify" vertical="center" wrapText="1"/>
    </xf>
    <xf numFmtId="0" fontId="14" fillId="0" borderId="8" xfId="9" applyFont="1" applyFill="1" applyBorder="1" applyAlignment="1">
      <alignment horizontal="justify" vertical="center" wrapText="1"/>
    </xf>
    <xf numFmtId="0" fontId="14" fillId="0" borderId="5" xfId="9" applyFont="1" applyFill="1" applyBorder="1" applyAlignment="1">
      <alignment horizontal="justify" vertical="center" wrapText="1"/>
    </xf>
    <xf numFmtId="14" fontId="14" fillId="0" borderId="3" xfId="9" applyNumberFormat="1" applyFont="1" applyBorder="1" applyAlignment="1">
      <alignment horizontal="center" vertical="center"/>
    </xf>
    <xf numFmtId="0" fontId="14" fillId="0" borderId="3" xfId="9" applyFont="1" applyBorder="1" applyAlignment="1">
      <alignment horizontal="center" vertical="center"/>
    </xf>
    <xf numFmtId="0" fontId="4" fillId="0" borderId="3" xfId="9" applyFont="1" applyFill="1" applyBorder="1" applyAlignment="1">
      <alignment horizontal="center"/>
    </xf>
    <xf numFmtId="0" fontId="40" fillId="0" borderId="0" xfId="9" applyFont="1" applyFill="1" applyAlignment="1">
      <alignment horizontal="center"/>
    </xf>
    <xf numFmtId="0" fontId="13" fillId="8" borderId="3" xfId="9" applyFont="1" applyFill="1" applyBorder="1" applyAlignment="1">
      <alignment horizontal="center" vertical="center" wrapText="1"/>
    </xf>
  </cellXfs>
  <cellStyles count="21">
    <cellStyle name="Hipervínculo" xfId="1" builtinId="8"/>
    <cellStyle name="Hipervínculo 2" xfId="16"/>
    <cellStyle name="Normal" xfId="0" builtinId="0"/>
    <cellStyle name="Normal 10" xfId="17"/>
    <cellStyle name="Normal 11" xfId="20"/>
    <cellStyle name="Normal 2" xfId="2"/>
    <cellStyle name="Normal 2 2" xfId="9"/>
    <cellStyle name="Normal 3" xfId="3"/>
    <cellStyle name="Normal 3 2" xfId="18"/>
    <cellStyle name="Normal 4" xfId="4"/>
    <cellStyle name="Normal 5" xfId="8"/>
    <cellStyle name="Normal 6" xfId="10"/>
    <cellStyle name="Normal 6 2" xfId="14"/>
    <cellStyle name="Normal 7" xfId="11"/>
    <cellStyle name="Normal 8" xfId="13"/>
    <cellStyle name="Normal 9" xfId="15"/>
    <cellStyle name="Normal 9 2" xfId="19"/>
    <cellStyle name="Porcentaje 2" xfId="5"/>
    <cellStyle name="Porcentaje 3" xfId="6"/>
    <cellStyle name="Porcentaje 4" xfId="7"/>
    <cellStyle name="Porcentaje 5" xfId="12"/>
  </cellStyles>
  <dxfs count="0"/>
  <tableStyles count="0" defaultTableStyle="TableStyleMedium2" defaultPivotStyle="PivotStyleLight16"/>
  <colors>
    <mruColors>
      <color rgb="FFCC0000"/>
      <color rgb="FF990033"/>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5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87" Type="http://schemas.openxmlformats.org/officeDocument/2006/relationships/externalLink" Target="externalLinks/externalLink39.xml"/><Relationship Id="rId102" Type="http://schemas.openxmlformats.org/officeDocument/2006/relationships/externalLink" Target="externalLinks/externalLink54.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hyperlink" Target="#PORTADA!&#193;rea_de_impresi&#243;n"/><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95250</xdr:rowOff>
    </xdr:from>
    <xdr:to>
      <xdr:col>19</xdr:col>
      <xdr:colOff>723900</xdr:colOff>
      <xdr:row>4</xdr:row>
      <xdr:rowOff>171450</xdr:rowOff>
    </xdr:to>
    <xdr:sp macro="" textlink="">
      <xdr:nvSpPr>
        <xdr:cNvPr id="2" name="1 Rectángulo redondeado"/>
        <xdr:cNvSpPr/>
      </xdr:nvSpPr>
      <xdr:spPr>
        <a:xfrm>
          <a:off x="257175" y="828675"/>
          <a:ext cx="14982825" cy="390525"/>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b="1">
            <a:solidFill>
              <a:srgbClr val="0000FF"/>
            </a:solidFill>
          </a:endParaRPr>
        </a:p>
      </xdr:txBody>
    </xdr:sp>
    <xdr:clientData/>
  </xdr:twoCellAnchor>
  <xdr:twoCellAnchor>
    <xdr:from>
      <xdr:col>0</xdr:col>
      <xdr:colOff>761999</xdr:colOff>
      <xdr:row>6</xdr:row>
      <xdr:rowOff>19050</xdr:rowOff>
    </xdr:from>
    <xdr:to>
      <xdr:col>3</xdr:col>
      <xdr:colOff>752474</xdr:colOff>
      <xdr:row>10</xdr:row>
      <xdr:rowOff>85725</xdr:rowOff>
    </xdr:to>
    <xdr:sp macro="" textlink="">
      <xdr:nvSpPr>
        <xdr:cNvPr id="3" name="2 Llamada de flecha hacia abajo"/>
        <xdr:cNvSpPr/>
      </xdr:nvSpPr>
      <xdr:spPr>
        <a:xfrm>
          <a:off x="761999" y="1543050"/>
          <a:ext cx="2276475" cy="828675"/>
        </a:xfrm>
        <a:prstGeom prst="downArrowCallout">
          <a:avLst/>
        </a:prstGeom>
        <a:solidFill>
          <a:schemeClr val="tx2">
            <a:lumMod val="60000"/>
            <a:lumOff val="4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5</xdr:col>
      <xdr:colOff>19049</xdr:colOff>
      <xdr:row>6</xdr:row>
      <xdr:rowOff>9525</xdr:rowOff>
    </xdr:from>
    <xdr:to>
      <xdr:col>8</xdr:col>
      <xdr:colOff>9524</xdr:colOff>
      <xdr:row>10</xdr:row>
      <xdr:rowOff>76200</xdr:rowOff>
    </xdr:to>
    <xdr:sp macro="" textlink="">
      <xdr:nvSpPr>
        <xdr:cNvPr id="7" name="6 Llamada de flecha hacia abajo"/>
        <xdr:cNvSpPr/>
      </xdr:nvSpPr>
      <xdr:spPr>
        <a:xfrm>
          <a:off x="3829049" y="1533525"/>
          <a:ext cx="2276475" cy="828675"/>
        </a:xfrm>
        <a:prstGeom prst="downArrowCallout">
          <a:avLst/>
        </a:prstGeom>
        <a:solidFill>
          <a:srgbClr val="CC0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9</xdr:col>
      <xdr:colOff>9524</xdr:colOff>
      <xdr:row>6</xdr:row>
      <xdr:rowOff>9525</xdr:rowOff>
    </xdr:from>
    <xdr:to>
      <xdr:col>15</xdr:col>
      <xdr:colOff>752475</xdr:colOff>
      <xdr:row>10</xdr:row>
      <xdr:rowOff>0</xdr:rowOff>
    </xdr:to>
    <xdr:sp macro="" textlink="">
      <xdr:nvSpPr>
        <xdr:cNvPr id="8" name="7 Llamada de flecha hacia abajo"/>
        <xdr:cNvSpPr/>
      </xdr:nvSpPr>
      <xdr:spPr>
        <a:xfrm>
          <a:off x="6063191" y="1311275"/>
          <a:ext cx="5304367" cy="752475"/>
        </a:xfrm>
        <a:prstGeom prst="downArrowCallou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17</xdr:col>
      <xdr:colOff>19049</xdr:colOff>
      <xdr:row>6</xdr:row>
      <xdr:rowOff>9525</xdr:rowOff>
    </xdr:from>
    <xdr:to>
      <xdr:col>20</xdr:col>
      <xdr:colOff>9524</xdr:colOff>
      <xdr:row>10</xdr:row>
      <xdr:rowOff>76200</xdr:rowOff>
    </xdr:to>
    <xdr:sp macro="" textlink="">
      <xdr:nvSpPr>
        <xdr:cNvPr id="9" name="8 Llamada de flecha hacia abajo"/>
        <xdr:cNvSpPr/>
      </xdr:nvSpPr>
      <xdr:spPr>
        <a:xfrm>
          <a:off x="9925049" y="1533525"/>
          <a:ext cx="2276475" cy="828675"/>
        </a:xfrm>
        <a:prstGeom prst="downArrowCallout">
          <a:avLst/>
        </a:prstGeom>
        <a:solidFill>
          <a:schemeClr val="accent6">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Y CONTROL</a:t>
          </a:r>
        </a:p>
      </xdr:txBody>
    </xdr:sp>
    <xdr:clientData/>
  </xdr:twoCellAnchor>
  <xdr:twoCellAnchor>
    <xdr:from>
      <xdr:col>1</xdr:col>
      <xdr:colOff>384175</xdr:colOff>
      <xdr:row>0</xdr:row>
      <xdr:rowOff>67734</xdr:rowOff>
    </xdr:from>
    <xdr:to>
      <xdr:col>2</xdr:col>
      <xdr:colOff>522817</xdr:colOff>
      <xdr:row>2</xdr:row>
      <xdr:rowOff>48684</xdr:rowOff>
    </xdr:to>
    <xdr:pic>
      <xdr:nvPicPr>
        <xdr:cNvPr id="58374" name="Imagen 2"/>
        <xdr:cNvPicPr>
          <a:picLocks noChangeAspect="1" noChangeArrowheads="1"/>
        </xdr:cNvPicPr>
      </xdr:nvPicPr>
      <xdr:blipFill>
        <a:blip xmlns:r="http://schemas.openxmlformats.org/officeDocument/2006/relationships" r:embed="rId1" cstate="print"/>
        <a:srcRect l="2161" t="73633" r="88985" b="14561"/>
        <a:stretch>
          <a:fillRect/>
        </a:stretch>
      </xdr:blipFill>
      <xdr:spPr bwMode="auto">
        <a:xfrm>
          <a:off x="638175" y="67734"/>
          <a:ext cx="1006475" cy="721783"/>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66675</xdr:colOff>
      <xdr:row>0</xdr:row>
      <xdr:rowOff>57150</xdr:rowOff>
    </xdr:from>
    <xdr:to>
      <xdr:col>35</xdr:col>
      <xdr:colOff>237956</xdr:colOff>
      <xdr:row>4</xdr:row>
      <xdr:rowOff>7205</xdr:rowOff>
    </xdr:to>
    <xdr:sp macro="" textlink="">
      <xdr:nvSpPr>
        <xdr:cNvPr id="3" name="1 Botón de acción: Inicio">
          <a:hlinkClick xmlns:r="http://schemas.openxmlformats.org/officeDocument/2006/relationships" r:id="rId2"/>
        </xdr:cNvPr>
        <xdr:cNvSpPr/>
      </xdr:nvSpPr>
      <xdr:spPr>
        <a:xfrm>
          <a:off x="12496800"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57150</xdr:colOff>
      <xdr:row>0</xdr:row>
      <xdr:rowOff>19050</xdr:rowOff>
    </xdr:from>
    <xdr:to>
      <xdr:col>35</xdr:col>
      <xdr:colOff>228431</xdr:colOff>
      <xdr:row>3</xdr:row>
      <xdr:rowOff>111980</xdr:rowOff>
    </xdr:to>
    <xdr:sp macro="" textlink="">
      <xdr:nvSpPr>
        <xdr:cNvPr id="3" name="1 Botón de acción: Inicio">
          <a:hlinkClick xmlns:r="http://schemas.openxmlformats.org/officeDocument/2006/relationships" r:id="rId2"/>
        </xdr:cNvPr>
        <xdr:cNvSpPr/>
      </xdr:nvSpPr>
      <xdr:spPr>
        <a:xfrm>
          <a:off x="12296775" y="190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69273</xdr:colOff>
      <xdr:row>0</xdr:row>
      <xdr:rowOff>43295</xdr:rowOff>
    </xdr:from>
    <xdr:to>
      <xdr:col>35</xdr:col>
      <xdr:colOff>244017</xdr:colOff>
      <xdr:row>3</xdr:row>
      <xdr:rowOff>124102</xdr:rowOff>
    </xdr:to>
    <xdr:sp macro="" textlink="">
      <xdr:nvSpPr>
        <xdr:cNvPr id="3" name="1 Botón de acción: Inicio">
          <a:hlinkClick xmlns:r="http://schemas.openxmlformats.org/officeDocument/2006/relationships" r:id="rId2"/>
        </xdr:cNvPr>
        <xdr:cNvSpPr/>
      </xdr:nvSpPr>
      <xdr:spPr>
        <a:xfrm>
          <a:off x="12289848" y="43295"/>
          <a:ext cx="593844" cy="51895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863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95250</xdr:colOff>
      <xdr:row>0</xdr:row>
      <xdr:rowOff>28575</xdr:rowOff>
    </xdr:from>
    <xdr:to>
      <xdr:col>35</xdr:col>
      <xdr:colOff>266531</xdr:colOff>
      <xdr:row>3</xdr:row>
      <xdr:rowOff>121505</xdr:rowOff>
    </xdr:to>
    <xdr:sp macro="" textlink="">
      <xdr:nvSpPr>
        <xdr:cNvPr id="3" name="1 Botón de acción: Inicio">
          <a:hlinkClick xmlns:r="http://schemas.openxmlformats.org/officeDocument/2006/relationships" r:id="rId2"/>
        </xdr:cNvPr>
        <xdr:cNvSpPr/>
      </xdr:nvSpPr>
      <xdr:spPr>
        <a:xfrm>
          <a:off x="12392025" y="285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14950"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76200</xdr:colOff>
      <xdr:row>0</xdr:row>
      <xdr:rowOff>47625</xdr:rowOff>
    </xdr:from>
    <xdr:to>
      <xdr:col>35</xdr:col>
      <xdr:colOff>247481</xdr:colOff>
      <xdr:row>3</xdr:row>
      <xdr:rowOff>140555</xdr:rowOff>
    </xdr:to>
    <xdr:sp macro="" textlink="">
      <xdr:nvSpPr>
        <xdr:cNvPr id="3" name="1 Botón de acción: Inicio">
          <a:hlinkClick xmlns:r="http://schemas.openxmlformats.org/officeDocument/2006/relationships" r:id="rId2"/>
        </xdr:cNvPr>
        <xdr:cNvSpPr/>
      </xdr:nvSpPr>
      <xdr:spPr>
        <a:xfrm>
          <a:off x="12725400"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85725</xdr:colOff>
      <xdr:row>0</xdr:row>
      <xdr:rowOff>28575</xdr:rowOff>
    </xdr:from>
    <xdr:to>
      <xdr:col>35</xdr:col>
      <xdr:colOff>257006</xdr:colOff>
      <xdr:row>3</xdr:row>
      <xdr:rowOff>121505</xdr:rowOff>
    </xdr:to>
    <xdr:sp macro="" textlink="">
      <xdr:nvSpPr>
        <xdr:cNvPr id="3" name="1 Botón de acción: Inicio">
          <a:hlinkClick xmlns:r="http://schemas.openxmlformats.org/officeDocument/2006/relationships" r:id="rId2"/>
        </xdr:cNvPr>
        <xdr:cNvSpPr/>
      </xdr:nvSpPr>
      <xdr:spPr>
        <a:xfrm>
          <a:off x="12306300" y="285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66675</xdr:rowOff>
    </xdr:from>
    <xdr:to>
      <xdr:col>35</xdr:col>
      <xdr:colOff>218906</xdr:colOff>
      <xdr:row>4</xdr:row>
      <xdr:rowOff>16730</xdr:rowOff>
    </xdr:to>
    <xdr:sp macro="" textlink="">
      <xdr:nvSpPr>
        <xdr:cNvPr id="3" name="1 Botón de acción: Inicio">
          <a:hlinkClick xmlns:r="http://schemas.openxmlformats.org/officeDocument/2006/relationships" r:id="rId2"/>
        </xdr:cNvPr>
        <xdr:cNvSpPr/>
      </xdr:nvSpPr>
      <xdr:spPr>
        <a:xfrm>
          <a:off x="12268200"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076825" y="47625"/>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19050</xdr:rowOff>
    </xdr:from>
    <xdr:to>
      <xdr:col>35</xdr:col>
      <xdr:colOff>218906</xdr:colOff>
      <xdr:row>3</xdr:row>
      <xdr:rowOff>111980</xdr:rowOff>
    </xdr:to>
    <xdr:sp macro="" textlink="">
      <xdr:nvSpPr>
        <xdr:cNvPr id="3" name="1 Botón de acción: Inicio">
          <a:hlinkClick xmlns:r="http://schemas.openxmlformats.org/officeDocument/2006/relationships" r:id="rId2"/>
        </xdr:cNvPr>
        <xdr:cNvSpPr/>
      </xdr:nvSpPr>
      <xdr:spPr>
        <a:xfrm>
          <a:off x="11620500" y="190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972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57150</xdr:rowOff>
    </xdr:from>
    <xdr:to>
      <xdr:col>35</xdr:col>
      <xdr:colOff>218906</xdr:colOff>
      <xdr:row>4</xdr:row>
      <xdr:rowOff>7205</xdr:rowOff>
    </xdr:to>
    <xdr:sp macro="" textlink="">
      <xdr:nvSpPr>
        <xdr:cNvPr id="3" name="1 Botón de acción: Inicio">
          <a:hlinkClick xmlns:r="http://schemas.openxmlformats.org/officeDocument/2006/relationships" r:id="rId2"/>
        </xdr:cNvPr>
        <xdr:cNvSpPr/>
      </xdr:nvSpPr>
      <xdr:spPr>
        <a:xfrm>
          <a:off x="1324927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133350</xdr:colOff>
      <xdr:row>0</xdr:row>
      <xdr:rowOff>57150</xdr:rowOff>
    </xdr:from>
    <xdr:to>
      <xdr:col>35</xdr:col>
      <xdr:colOff>104606</xdr:colOff>
      <xdr:row>3</xdr:row>
      <xdr:rowOff>92930</xdr:rowOff>
    </xdr:to>
    <xdr:sp macro="" textlink="">
      <xdr:nvSpPr>
        <xdr:cNvPr id="3" name="1 Botón de acción: Inicio">
          <a:hlinkClick xmlns:r="http://schemas.openxmlformats.org/officeDocument/2006/relationships" r:id="rId2"/>
        </xdr:cNvPr>
        <xdr:cNvSpPr/>
      </xdr:nvSpPr>
      <xdr:spPr>
        <a:xfrm>
          <a:off x="12353925" y="571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81012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28575</xdr:rowOff>
    </xdr:from>
    <xdr:to>
      <xdr:col>35</xdr:col>
      <xdr:colOff>218906</xdr:colOff>
      <xdr:row>3</xdr:row>
      <xdr:rowOff>121505</xdr:rowOff>
    </xdr:to>
    <xdr:sp macro="" textlink="">
      <xdr:nvSpPr>
        <xdr:cNvPr id="3" name="1 Botón de acción: Inicio">
          <a:hlinkClick xmlns:r="http://schemas.openxmlformats.org/officeDocument/2006/relationships" r:id="rId2"/>
        </xdr:cNvPr>
        <xdr:cNvSpPr/>
      </xdr:nvSpPr>
      <xdr:spPr>
        <a:xfrm>
          <a:off x="11715750" y="285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838825" y="47625"/>
          <a:ext cx="733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57150</xdr:colOff>
      <xdr:row>0</xdr:row>
      <xdr:rowOff>47625</xdr:rowOff>
    </xdr:from>
    <xdr:to>
      <xdr:col>35</xdr:col>
      <xdr:colOff>228431</xdr:colOff>
      <xdr:row>3</xdr:row>
      <xdr:rowOff>140555</xdr:rowOff>
    </xdr:to>
    <xdr:sp macro="" textlink="">
      <xdr:nvSpPr>
        <xdr:cNvPr id="3" name="1 Botón de acción: Inicio">
          <a:hlinkClick xmlns:r="http://schemas.openxmlformats.org/officeDocument/2006/relationships" r:id="rId2"/>
        </xdr:cNvPr>
        <xdr:cNvSpPr/>
      </xdr:nvSpPr>
      <xdr:spPr>
        <a:xfrm>
          <a:off x="14163675" y="47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34636</xdr:colOff>
      <xdr:row>0</xdr:row>
      <xdr:rowOff>43295</xdr:rowOff>
    </xdr:from>
    <xdr:to>
      <xdr:col>35</xdr:col>
      <xdr:colOff>209380</xdr:colOff>
      <xdr:row>3</xdr:row>
      <xdr:rowOff>124102</xdr:rowOff>
    </xdr:to>
    <xdr:sp macro="" textlink="">
      <xdr:nvSpPr>
        <xdr:cNvPr id="3" name="1 Botón de acción: Inicio">
          <a:hlinkClick xmlns:r="http://schemas.openxmlformats.org/officeDocument/2006/relationships" r:id="rId2"/>
        </xdr:cNvPr>
        <xdr:cNvSpPr/>
      </xdr:nvSpPr>
      <xdr:spPr>
        <a:xfrm>
          <a:off x="12255211" y="43295"/>
          <a:ext cx="593844" cy="51895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57150</xdr:colOff>
      <xdr:row>0</xdr:row>
      <xdr:rowOff>38100</xdr:rowOff>
    </xdr:from>
    <xdr:to>
      <xdr:col>35</xdr:col>
      <xdr:colOff>228431</xdr:colOff>
      <xdr:row>3</xdr:row>
      <xdr:rowOff>131030</xdr:rowOff>
    </xdr:to>
    <xdr:sp macro="" textlink="">
      <xdr:nvSpPr>
        <xdr:cNvPr id="3" name="1 Botón de acción: Inicio">
          <a:hlinkClick xmlns:r="http://schemas.openxmlformats.org/officeDocument/2006/relationships" r:id="rId2"/>
        </xdr:cNvPr>
        <xdr:cNvSpPr/>
      </xdr:nvSpPr>
      <xdr:spPr>
        <a:xfrm>
          <a:off x="12277725" y="381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95900" y="47625"/>
          <a:ext cx="6858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60613</xdr:colOff>
      <xdr:row>0</xdr:row>
      <xdr:rowOff>77932</xdr:rowOff>
    </xdr:from>
    <xdr:to>
      <xdr:col>35</xdr:col>
      <xdr:colOff>238820</xdr:colOff>
      <xdr:row>3</xdr:row>
      <xdr:rowOff>99858</xdr:rowOff>
    </xdr:to>
    <xdr:sp macro="" textlink="">
      <xdr:nvSpPr>
        <xdr:cNvPr id="4" name="1 Botón de acción: Inicio">
          <a:hlinkClick xmlns:r="http://schemas.openxmlformats.org/officeDocument/2006/relationships" r:id="rId2"/>
        </xdr:cNvPr>
        <xdr:cNvSpPr/>
      </xdr:nvSpPr>
      <xdr:spPr>
        <a:xfrm>
          <a:off x="14270181" y="77932"/>
          <a:ext cx="593844" cy="52415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39152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184533</xdr:colOff>
      <xdr:row>5</xdr:row>
      <xdr:rowOff>17558</xdr:rowOff>
    </xdr:to>
    <xdr:sp macro="" textlink="">
      <xdr:nvSpPr>
        <xdr:cNvPr id="4" name="1 Botón de acción: Inicio">
          <a:hlinkClick xmlns:r="http://schemas.openxmlformats.org/officeDocument/2006/relationships" r:id="rId2"/>
        </xdr:cNvPr>
        <xdr:cNvSpPr/>
      </xdr:nvSpPr>
      <xdr:spPr>
        <a:xfrm>
          <a:off x="10494065" y="140804"/>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36671250" y="38100"/>
          <a:ext cx="933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361950</xdr:colOff>
      <xdr:row>0</xdr:row>
      <xdr:rowOff>28575</xdr:rowOff>
    </xdr:from>
    <xdr:to>
      <xdr:col>51</xdr:col>
      <xdr:colOff>552281</xdr:colOff>
      <xdr:row>3</xdr:row>
      <xdr:rowOff>121505</xdr:rowOff>
    </xdr:to>
    <xdr:sp macro="" textlink="">
      <xdr:nvSpPr>
        <xdr:cNvPr id="3" name="1 Botón de acción: Inicio">
          <a:hlinkClick xmlns:r="http://schemas.openxmlformats.org/officeDocument/2006/relationships" r:id="rId2"/>
        </xdr:cNvPr>
        <xdr:cNvSpPr/>
      </xdr:nvSpPr>
      <xdr:spPr>
        <a:xfrm>
          <a:off x="38461950" y="28575"/>
          <a:ext cx="952331" cy="66443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46</xdr:col>
      <xdr:colOff>95250</xdr:colOff>
      <xdr:row>0</xdr:row>
      <xdr:rowOff>38100</xdr:rowOff>
    </xdr:from>
    <xdr:to>
      <xdr:col>47</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743950" y="381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0</xdr:colOff>
      <xdr:row>2</xdr:row>
      <xdr:rowOff>0</xdr:rowOff>
    </xdr:from>
    <xdr:to>
      <xdr:col>50</xdr:col>
      <xdr:colOff>171281</xdr:colOff>
      <xdr:row>5</xdr:row>
      <xdr:rowOff>150080</xdr:rowOff>
    </xdr:to>
    <xdr:sp macro="" textlink="">
      <xdr:nvSpPr>
        <xdr:cNvPr id="3" name="1 Botón de acción: Inicio">
          <a:hlinkClick xmlns:r="http://schemas.openxmlformats.org/officeDocument/2006/relationships" r:id="rId2"/>
        </xdr:cNvPr>
        <xdr:cNvSpPr/>
      </xdr:nvSpPr>
      <xdr:spPr>
        <a:xfrm>
          <a:off x="10553700" y="28575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591550" y="381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190500</xdr:colOff>
      <xdr:row>0</xdr:row>
      <xdr:rowOff>123825</xdr:rowOff>
    </xdr:from>
    <xdr:to>
      <xdr:col>51</xdr:col>
      <xdr:colOff>780881</xdr:colOff>
      <xdr:row>4</xdr:row>
      <xdr:rowOff>64355</xdr:rowOff>
    </xdr:to>
    <xdr:sp macro="" textlink="">
      <xdr:nvSpPr>
        <xdr:cNvPr id="3" name="1 Botón de acción: Inicio">
          <a:hlinkClick xmlns:r="http://schemas.openxmlformats.org/officeDocument/2006/relationships" r:id="rId2"/>
        </xdr:cNvPr>
        <xdr:cNvSpPr/>
      </xdr:nvSpPr>
      <xdr:spPr>
        <a:xfrm>
          <a:off x="11620500" y="1238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48</xdr:col>
      <xdr:colOff>314325</xdr:colOff>
      <xdr:row>0</xdr:row>
      <xdr:rowOff>38100</xdr:rowOff>
    </xdr:from>
    <xdr:to>
      <xdr:col>49</xdr:col>
      <xdr:colOff>381000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153525" y="38100"/>
          <a:ext cx="885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257175</xdr:colOff>
      <xdr:row>1</xdr:row>
      <xdr:rowOff>38100</xdr:rowOff>
    </xdr:from>
    <xdr:to>
      <xdr:col>52</xdr:col>
      <xdr:colOff>171281</xdr:colOff>
      <xdr:row>5</xdr:row>
      <xdr:rowOff>45305</xdr:rowOff>
    </xdr:to>
    <xdr:sp macro="" textlink="">
      <xdr:nvSpPr>
        <xdr:cNvPr id="3" name="1 Botón de acción: Inicio">
          <a:hlinkClick xmlns:r="http://schemas.openxmlformats.org/officeDocument/2006/relationships" r:id="rId2"/>
        </xdr:cNvPr>
        <xdr:cNvSpPr/>
      </xdr:nvSpPr>
      <xdr:spPr>
        <a:xfrm>
          <a:off x="10734675" y="1809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46</xdr:col>
      <xdr:colOff>95250</xdr:colOff>
      <xdr:row>0</xdr:row>
      <xdr:rowOff>38100</xdr:rowOff>
    </xdr:from>
    <xdr:to>
      <xdr:col>47</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201150" y="381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28575</xdr:colOff>
      <xdr:row>0</xdr:row>
      <xdr:rowOff>38100</xdr:rowOff>
    </xdr:from>
    <xdr:to>
      <xdr:col>50</xdr:col>
      <xdr:colOff>33448</xdr:colOff>
      <xdr:row>3</xdr:row>
      <xdr:rowOff>120945</xdr:rowOff>
    </xdr:to>
    <xdr:sp macro="" textlink="">
      <xdr:nvSpPr>
        <xdr:cNvPr id="3" name="1 Botón de acción: Inicio">
          <a:hlinkClick xmlns:r="http://schemas.openxmlformats.org/officeDocument/2006/relationships" r:id="rId2"/>
        </xdr:cNvPr>
        <xdr:cNvSpPr/>
      </xdr:nvSpPr>
      <xdr:spPr>
        <a:xfrm>
          <a:off x="11172825" y="38100"/>
          <a:ext cx="595423" cy="52099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61022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85725</xdr:colOff>
      <xdr:row>0</xdr:row>
      <xdr:rowOff>38100</xdr:rowOff>
    </xdr:from>
    <xdr:to>
      <xdr:col>35</xdr:col>
      <xdr:colOff>257006</xdr:colOff>
      <xdr:row>3</xdr:row>
      <xdr:rowOff>131030</xdr:rowOff>
    </xdr:to>
    <xdr:sp macro="" textlink="">
      <xdr:nvSpPr>
        <xdr:cNvPr id="3" name="1 Botón de acción: Inicio">
          <a:hlinkClick xmlns:r="http://schemas.openxmlformats.org/officeDocument/2006/relationships" r:id="rId2"/>
        </xdr:cNvPr>
        <xdr:cNvSpPr/>
      </xdr:nvSpPr>
      <xdr:spPr>
        <a:xfrm>
          <a:off x="12944475" y="381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5248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0</xdr:colOff>
      <xdr:row>1</xdr:row>
      <xdr:rowOff>69696</xdr:rowOff>
    </xdr:from>
    <xdr:to>
      <xdr:col>58</xdr:col>
      <xdr:colOff>130789</xdr:colOff>
      <xdr:row>5</xdr:row>
      <xdr:rowOff>67977</xdr:rowOff>
    </xdr:to>
    <xdr:sp macro="" textlink="">
      <xdr:nvSpPr>
        <xdr:cNvPr id="4" name="1 Botón de acción: Inicio">
          <a:hlinkClick xmlns:r="http://schemas.openxmlformats.org/officeDocument/2006/relationships" r:id="rId2"/>
        </xdr:cNvPr>
        <xdr:cNvSpPr/>
      </xdr:nvSpPr>
      <xdr:spPr>
        <a:xfrm>
          <a:off x="10814360" y="209086"/>
          <a:ext cx="595423" cy="52099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686925" y="38100"/>
          <a:ext cx="523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123825</xdr:colOff>
      <xdr:row>1</xdr:row>
      <xdr:rowOff>38100</xdr:rowOff>
    </xdr:from>
    <xdr:to>
      <xdr:col>51</xdr:col>
      <xdr:colOff>714206</xdr:colOff>
      <xdr:row>5</xdr:row>
      <xdr:rowOff>45305</xdr:rowOff>
    </xdr:to>
    <xdr:sp macro="" textlink="">
      <xdr:nvSpPr>
        <xdr:cNvPr id="3" name="1 Botón de acción: Inicio">
          <a:hlinkClick xmlns:r="http://schemas.openxmlformats.org/officeDocument/2006/relationships" r:id="rId2"/>
        </xdr:cNvPr>
        <xdr:cNvSpPr/>
      </xdr:nvSpPr>
      <xdr:spPr>
        <a:xfrm>
          <a:off x="10953750" y="1809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48</xdr:col>
      <xdr:colOff>914400</xdr:colOff>
      <xdr:row>0</xdr:row>
      <xdr:rowOff>38100</xdr:rowOff>
    </xdr:from>
    <xdr:to>
      <xdr:col>49</xdr:col>
      <xdr:colOff>323850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715500" y="38100"/>
          <a:ext cx="733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95250</xdr:colOff>
      <xdr:row>1</xdr:row>
      <xdr:rowOff>95250</xdr:rowOff>
    </xdr:from>
    <xdr:to>
      <xdr:col>51</xdr:col>
      <xdr:colOff>685631</xdr:colOff>
      <xdr:row>5</xdr:row>
      <xdr:rowOff>102455</xdr:rowOff>
    </xdr:to>
    <xdr:sp macro="" textlink="">
      <xdr:nvSpPr>
        <xdr:cNvPr id="3" name="1 Botón de acción: Inicio">
          <a:hlinkClick xmlns:r="http://schemas.openxmlformats.org/officeDocument/2006/relationships" r:id="rId2"/>
        </xdr:cNvPr>
        <xdr:cNvSpPr/>
      </xdr:nvSpPr>
      <xdr:spPr>
        <a:xfrm>
          <a:off x="11601450" y="2381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48</xdr:col>
      <xdr:colOff>561975</xdr:colOff>
      <xdr:row>0</xdr:row>
      <xdr:rowOff>38100</xdr:rowOff>
    </xdr:from>
    <xdr:to>
      <xdr:col>49</xdr:col>
      <xdr:colOff>333375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172575" y="38100"/>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175033</xdr:colOff>
      <xdr:row>5</xdr:row>
      <xdr:rowOff>20915</xdr:rowOff>
    </xdr:to>
    <xdr:sp macro="" textlink="">
      <xdr:nvSpPr>
        <xdr:cNvPr id="3" name="1 Botón de acción: Inicio">
          <a:hlinkClick xmlns:r="http://schemas.openxmlformats.org/officeDocument/2006/relationships" r:id="rId2"/>
        </xdr:cNvPr>
        <xdr:cNvSpPr/>
      </xdr:nvSpPr>
      <xdr:spPr>
        <a:xfrm>
          <a:off x="10820400" y="142875"/>
          <a:ext cx="584608" cy="54479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48</xdr:col>
      <xdr:colOff>657225</xdr:colOff>
      <xdr:row>0</xdr:row>
      <xdr:rowOff>38100</xdr:rowOff>
    </xdr:from>
    <xdr:to>
      <xdr:col>49</xdr:col>
      <xdr:colOff>209550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0344150" y="38100"/>
          <a:ext cx="8382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114300</xdr:colOff>
      <xdr:row>1</xdr:row>
      <xdr:rowOff>28575</xdr:rowOff>
    </xdr:from>
    <xdr:to>
      <xdr:col>63</xdr:col>
      <xdr:colOff>698908</xdr:colOff>
      <xdr:row>5</xdr:row>
      <xdr:rowOff>49490</xdr:rowOff>
    </xdr:to>
    <xdr:sp macro="" textlink="">
      <xdr:nvSpPr>
        <xdr:cNvPr id="3" name="1 Botón de acción: Inicio">
          <a:hlinkClick xmlns:r="http://schemas.openxmlformats.org/officeDocument/2006/relationships" r:id="rId2"/>
        </xdr:cNvPr>
        <xdr:cNvSpPr/>
      </xdr:nvSpPr>
      <xdr:spPr>
        <a:xfrm>
          <a:off x="12620625" y="171450"/>
          <a:ext cx="584608" cy="54479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963025" y="38100"/>
          <a:ext cx="12573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74910</xdr:colOff>
      <xdr:row>4</xdr:row>
      <xdr:rowOff>71638</xdr:rowOff>
    </xdr:to>
    <xdr:sp macro="" textlink="">
      <xdr:nvSpPr>
        <xdr:cNvPr id="3" name="1 Botón de acción: Inicio">
          <a:hlinkClick xmlns:r="http://schemas.openxmlformats.org/officeDocument/2006/relationships" r:id="rId2"/>
        </xdr:cNvPr>
        <xdr:cNvSpPr/>
      </xdr:nvSpPr>
      <xdr:spPr>
        <a:xfrm>
          <a:off x="11191875" y="142875"/>
          <a:ext cx="589260" cy="51931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2200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133350</xdr:colOff>
      <xdr:row>0</xdr:row>
      <xdr:rowOff>85725</xdr:rowOff>
    </xdr:from>
    <xdr:to>
      <xdr:col>52</xdr:col>
      <xdr:colOff>171281</xdr:colOff>
      <xdr:row>4</xdr:row>
      <xdr:rowOff>26255</xdr:rowOff>
    </xdr:to>
    <xdr:sp macro="" textlink="">
      <xdr:nvSpPr>
        <xdr:cNvPr id="3" name="1 Botón de acción: Inicio">
          <a:hlinkClick xmlns:r="http://schemas.openxmlformats.org/officeDocument/2006/relationships" r:id="rId2"/>
        </xdr:cNvPr>
        <xdr:cNvSpPr/>
      </xdr:nvSpPr>
      <xdr:spPr>
        <a:xfrm>
          <a:off x="10467975" y="857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562975"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0</xdr:row>
      <xdr:rowOff>66675</xdr:rowOff>
    </xdr:from>
    <xdr:to>
      <xdr:col>52</xdr:col>
      <xdr:colOff>152231</xdr:colOff>
      <xdr:row>4</xdr:row>
      <xdr:rowOff>7205</xdr:rowOff>
    </xdr:to>
    <xdr:sp macro="" textlink="">
      <xdr:nvSpPr>
        <xdr:cNvPr id="3" name="1 Botón de acción: Inicio">
          <a:hlinkClick xmlns:r="http://schemas.openxmlformats.org/officeDocument/2006/relationships" r:id="rId2"/>
        </xdr:cNvPr>
        <xdr:cNvSpPr/>
      </xdr:nvSpPr>
      <xdr:spPr>
        <a:xfrm>
          <a:off x="10677525"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896350" y="381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152400</xdr:colOff>
      <xdr:row>1</xdr:row>
      <xdr:rowOff>38100</xdr:rowOff>
    </xdr:from>
    <xdr:to>
      <xdr:col>51</xdr:col>
      <xdr:colOff>742781</xdr:colOff>
      <xdr:row>5</xdr:row>
      <xdr:rowOff>47625</xdr:rowOff>
    </xdr:to>
    <xdr:sp macro="" textlink="">
      <xdr:nvSpPr>
        <xdr:cNvPr id="4" name="1 Botón de acción: Inicio">
          <a:hlinkClick xmlns:r="http://schemas.openxmlformats.org/officeDocument/2006/relationships" r:id="rId2"/>
        </xdr:cNvPr>
        <xdr:cNvSpPr/>
      </xdr:nvSpPr>
      <xdr:spPr>
        <a:xfrm>
          <a:off x="11830050" y="180975"/>
          <a:ext cx="590381" cy="53340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46</xdr:col>
      <xdr:colOff>571500</xdr:colOff>
      <xdr:row>0</xdr:row>
      <xdr:rowOff>47625</xdr:rowOff>
    </xdr:from>
    <xdr:to>
      <xdr:col>46</xdr:col>
      <xdr:colOff>1238250</xdr:colOff>
      <xdr:row>3</xdr:row>
      <xdr:rowOff>123825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0067925" y="47625"/>
          <a:ext cx="6667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190500</xdr:colOff>
      <xdr:row>1</xdr:row>
      <xdr:rowOff>114300</xdr:rowOff>
    </xdr:from>
    <xdr:to>
      <xdr:col>67</xdr:col>
      <xdr:colOff>780881</xdr:colOff>
      <xdr:row>5</xdr:row>
      <xdr:rowOff>121505</xdr:rowOff>
    </xdr:to>
    <xdr:sp macro="" textlink="">
      <xdr:nvSpPr>
        <xdr:cNvPr id="3" name="1 Botón de acción: Inicio">
          <a:hlinkClick xmlns:r="http://schemas.openxmlformats.org/officeDocument/2006/relationships" r:id="rId2"/>
        </xdr:cNvPr>
        <xdr:cNvSpPr/>
      </xdr:nvSpPr>
      <xdr:spPr>
        <a:xfrm>
          <a:off x="12239625" y="2571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38100</xdr:colOff>
      <xdr:row>0</xdr:row>
      <xdr:rowOff>66675</xdr:rowOff>
    </xdr:from>
    <xdr:to>
      <xdr:col>35</xdr:col>
      <xdr:colOff>314156</xdr:colOff>
      <xdr:row>4</xdr:row>
      <xdr:rowOff>16730</xdr:rowOff>
    </xdr:to>
    <xdr:sp macro="" textlink="">
      <xdr:nvSpPr>
        <xdr:cNvPr id="3" name="1 Botón de acción: Inicio">
          <a:hlinkClick xmlns:r="http://schemas.openxmlformats.org/officeDocument/2006/relationships" r:id="rId2"/>
        </xdr:cNvPr>
        <xdr:cNvSpPr/>
      </xdr:nvSpPr>
      <xdr:spPr>
        <a:xfrm>
          <a:off x="13144500" y="666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048750" y="381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37931</xdr:colOff>
      <xdr:row>5</xdr:row>
      <xdr:rowOff>7205</xdr:rowOff>
    </xdr:to>
    <xdr:sp macro="" textlink="">
      <xdr:nvSpPr>
        <xdr:cNvPr id="3" name="1 Botón de acción: Inicio">
          <a:hlinkClick xmlns:r="http://schemas.openxmlformats.org/officeDocument/2006/relationships" r:id="rId2"/>
        </xdr:cNvPr>
        <xdr:cNvSpPr/>
      </xdr:nvSpPr>
      <xdr:spPr>
        <a:xfrm>
          <a:off x="11106150"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48</xdr:col>
      <xdr:colOff>819150</xdr:colOff>
      <xdr:row>0</xdr:row>
      <xdr:rowOff>38100</xdr:rowOff>
    </xdr:from>
    <xdr:to>
      <xdr:col>49</xdr:col>
      <xdr:colOff>523875</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0791825" y="38100"/>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175763</xdr:colOff>
      <xdr:row>4</xdr:row>
      <xdr:rowOff>71638</xdr:rowOff>
    </xdr:to>
    <xdr:sp macro="" textlink="">
      <xdr:nvSpPr>
        <xdr:cNvPr id="3" name="1 Botón de acción: Inicio">
          <a:hlinkClick xmlns:r="http://schemas.openxmlformats.org/officeDocument/2006/relationships" r:id="rId2"/>
        </xdr:cNvPr>
        <xdr:cNvSpPr/>
      </xdr:nvSpPr>
      <xdr:spPr>
        <a:xfrm>
          <a:off x="12201525" y="142875"/>
          <a:ext cx="585338" cy="51931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420225" y="38100"/>
          <a:ext cx="1752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321468</xdr:colOff>
      <xdr:row>1</xdr:row>
      <xdr:rowOff>59531</xdr:rowOff>
    </xdr:from>
    <xdr:to>
      <xdr:col>52</xdr:col>
      <xdr:colOff>188743</xdr:colOff>
      <xdr:row>5</xdr:row>
      <xdr:rowOff>69911</xdr:rowOff>
    </xdr:to>
    <xdr:sp macro="" textlink="">
      <xdr:nvSpPr>
        <xdr:cNvPr id="3" name="1 Botón de acción: Inicio">
          <a:hlinkClick xmlns:r="http://schemas.openxmlformats.org/officeDocument/2006/relationships" r:id="rId2"/>
        </xdr:cNvPr>
        <xdr:cNvSpPr/>
      </xdr:nvSpPr>
      <xdr:spPr>
        <a:xfrm>
          <a:off x="12446793" y="202406"/>
          <a:ext cx="591175"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48</xdr:col>
      <xdr:colOff>95250</xdr:colOff>
      <xdr:row>0</xdr:row>
      <xdr:rowOff>38100</xdr:rowOff>
    </xdr:from>
    <xdr:to>
      <xdr:col>49</xdr:col>
      <xdr:colOff>266700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734550" y="38100"/>
          <a:ext cx="114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111703</xdr:colOff>
      <xdr:row>4</xdr:row>
      <xdr:rowOff>74813</xdr:rowOff>
    </xdr:to>
    <xdr:sp macro="" textlink="">
      <xdr:nvSpPr>
        <xdr:cNvPr id="3" name="1 Botón de acción: Inicio">
          <a:hlinkClick xmlns:r="http://schemas.openxmlformats.org/officeDocument/2006/relationships" r:id="rId2"/>
        </xdr:cNvPr>
        <xdr:cNvSpPr/>
      </xdr:nvSpPr>
      <xdr:spPr>
        <a:xfrm>
          <a:off x="11849100" y="142875"/>
          <a:ext cx="587953" cy="52248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48</xdr:col>
      <xdr:colOff>266700</xdr:colOff>
      <xdr:row>0</xdr:row>
      <xdr:rowOff>38100</xdr:rowOff>
    </xdr:from>
    <xdr:to>
      <xdr:col>49</xdr:col>
      <xdr:colOff>438150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8943975" y="38100"/>
          <a:ext cx="8477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52</xdr:col>
      <xdr:colOff>142706</xdr:colOff>
      <xdr:row>5</xdr:row>
      <xdr:rowOff>7205</xdr:rowOff>
    </xdr:to>
    <xdr:sp macro="" textlink="">
      <xdr:nvSpPr>
        <xdr:cNvPr id="3" name="1 Botón de acción: Inicio">
          <a:hlinkClick xmlns:r="http://schemas.openxmlformats.org/officeDocument/2006/relationships" r:id="rId2"/>
        </xdr:cNvPr>
        <xdr:cNvSpPr/>
      </xdr:nvSpPr>
      <xdr:spPr>
        <a:xfrm>
          <a:off x="10753725"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48</xdr:col>
      <xdr:colOff>762000</xdr:colOff>
      <xdr:row>0</xdr:row>
      <xdr:rowOff>38100</xdr:rowOff>
    </xdr:from>
    <xdr:to>
      <xdr:col>49</xdr:col>
      <xdr:colOff>476250</xdr:colOff>
      <xdr:row>3</xdr:row>
      <xdr:rowOff>114300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9429750" y="38100"/>
          <a:ext cx="1009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1</xdr:row>
      <xdr:rowOff>0</xdr:rowOff>
    </xdr:from>
    <xdr:to>
      <xdr:col>51</xdr:col>
      <xdr:colOff>590381</xdr:colOff>
      <xdr:row>5</xdr:row>
      <xdr:rowOff>7205</xdr:rowOff>
    </xdr:to>
    <xdr:sp macro="" textlink="">
      <xdr:nvSpPr>
        <xdr:cNvPr id="3" name="1 Botón de acción: Inicio">
          <a:hlinkClick xmlns:r="http://schemas.openxmlformats.org/officeDocument/2006/relationships" r:id="rId2"/>
        </xdr:cNvPr>
        <xdr:cNvSpPr/>
      </xdr:nvSpPr>
      <xdr:spPr>
        <a:xfrm>
          <a:off x="11525250" y="14287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99110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209550</xdr:colOff>
      <xdr:row>4</xdr:row>
      <xdr:rowOff>47625</xdr:rowOff>
    </xdr:from>
    <xdr:to>
      <xdr:col>10</xdr:col>
      <xdr:colOff>600075</xdr:colOff>
      <xdr:row>7</xdr:row>
      <xdr:rowOff>0</xdr:rowOff>
    </xdr:to>
    <xdr:sp macro="" textlink="">
      <xdr:nvSpPr>
        <xdr:cNvPr id="3" name="1 Botón de acción: Inicio">
          <a:hlinkClick xmlns:r="http://schemas.openxmlformats.org/officeDocument/2006/relationships" r:id="rId2"/>
        </xdr:cNvPr>
        <xdr:cNvSpPr/>
      </xdr:nvSpPr>
      <xdr:spPr>
        <a:xfrm>
          <a:off x="5600700" y="695325"/>
          <a:ext cx="390525" cy="37147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38100</xdr:rowOff>
    </xdr:from>
    <xdr:to>
      <xdr:col>35</xdr:col>
      <xdr:colOff>218906</xdr:colOff>
      <xdr:row>3</xdr:row>
      <xdr:rowOff>131030</xdr:rowOff>
    </xdr:to>
    <xdr:sp macro="" textlink="">
      <xdr:nvSpPr>
        <xdr:cNvPr id="3" name="1 Botón de acción: Inicio">
          <a:hlinkClick xmlns:r="http://schemas.openxmlformats.org/officeDocument/2006/relationships" r:id="rId2"/>
        </xdr:cNvPr>
        <xdr:cNvSpPr/>
      </xdr:nvSpPr>
      <xdr:spPr>
        <a:xfrm>
          <a:off x="12268200" y="381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714875" y="47625"/>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51955</xdr:colOff>
      <xdr:row>0</xdr:row>
      <xdr:rowOff>69273</xdr:rowOff>
    </xdr:from>
    <xdr:to>
      <xdr:col>35</xdr:col>
      <xdr:colOff>226700</xdr:colOff>
      <xdr:row>4</xdr:row>
      <xdr:rowOff>2876</xdr:rowOff>
    </xdr:to>
    <xdr:sp macro="" textlink="">
      <xdr:nvSpPr>
        <xdr:cNvPr id="3" name="1 Botón de acción: Inicio">
          <a:hlinkClick xmlns:r="http://schemas.openxmlformats.org/officeDocument/2006/relationships" r:id="rId2"/>
        </xdr:cNvPr>
        <xdr:cNvSpPr/>
      </xdr:nvSpPr>
      <xdr:spPr>
        <a:xfrm>
          <a:off x="14425180" y="69273"/>
          <a:ext cx="593845" cy="51462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6386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31750</xdr:colOff>
      <xdr:row>0</xdr:row>
      <xdr:rowOff>39688</xdr:rowOff>
    </xdr:from>
    <xdr:to>
      <xdr:col>35</xdr:col>
      <xdr:colOff>209381</xdr:colOff>
      <xdr:row>3</xdr:row>
      <xdr:rowOff>134205</xdr:rowOff>
    </xdr:to>
    <xdr:sp macro="" textlink="">
      <xdr:nvSpPr>
        <xdr:cNvPr id="3" name="1 Botón de acción: Inicio">
          <a:hlinkClick xmlns:r="http://schemas.openxmlformats.org/officeDocument/2006/relationships" r:id="rId2"/>
        </xdr:cNvPr>
        <xdr:cNvSpPr/>
      </xdr:nvSpPr>
      <xdr:spPr>
        <a:xfrm>
          <a:off x="12242800" y="39688"/>
          <a:ext cx="596731" cy="53266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2101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47625</xdr:colOff>
      <xdr:row>0</xdr:row>
      <xdr:rowOff>39688</xdr:rowOff>
    </xdr:from>
    <xdr:to>
      <xdr:col>35</xdr:col>
      <xdr:colOff>225256</xdr:colOff>
      <xdr:row>3</xdr:row>
      <xdr:rowOff>134205</xdr:rowOff>
    </xdr:to>
    <xdr:sp macro="" textlink="">
      <xdr:nvSpPr>
        <xdr:cNvPr id="3" name="1 Botón de acción: Inicio">
          <a:hlinkClick xmlns:r="http://schemas.openxmlformats.org/officeDocument/2006/relationships" r:id="rId2"/>
        </xdr:cNvPr>
        <xdr:cNvSpPr/>
      </xdr:nvSpPr>
      <xdr:spPr>
        <a:xfrm>
          <a:off x="12268200" y="39688"/>
          <a:ext cx="596731" cy="53266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314325</xdr:colOff>
      <xdr:row>0</xdr:row>
      <xdr:rowOff>47625</xdr:rowOff>
    </xdr:from>
    <xdr:to>
      <xdr:col>11</xdr:col>
      <xdr:colOff>333375</xdr:colOff>
      <xdr:row>3</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62575" y="47625"/>
          <a:ext cx="619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63500</xdr:colOff>
      <xdr:row>0</xdr:row>
      <xdr:rowOff>31750</xdr:rowOff>
    </xdr:from>
    <xdr:to>
      <xdr:col>35</xdr:col>
      <xdr:colOff>18881</xdr:colOff>
      <xdr:row>3</xdr:row>
      <xdr:rowOff>126267</xdr:rowOff>
    </xdr:to>
    <xdr:sp macro="" textlink="">
      <xdr:nvSpPr>
        <xdr:cNvPr id="3" name="1 Botón de acción: Inicio">
          <a:hlinkClick xmlns:r="http://schemas.openxmlformats.org/officeDocument/2006/relationships" r:id="rId2"/>
        </xdr:cNvPr>
        <xdr:cNvSpPr/>
      </xdr:nvSpPr>
      <xdr:spPr>
        <a:xfrm>
          <a:off x="11684000" y="31750"/>
          <a:ext cx="584031" cy="532667"/>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mejiar1/Documents/IDU/02-GESTION/03-PLANES%20DE%20ACCION/01-MATRIZ%20CORRUPCION/2016/Primer%20reporte/FOPE05_MATRIZ_RIESGOS_DE_CORRUPCION_EJECUCION_OBRAS_201604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CONSERVACION/MRIESGOSCORRUPCION%20ADMININFRAESTRUCTURA%20DIC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jquirog2\Downloads\GESTION%20CONTRACTUAL\MRCORRUPCION%20CONTRACTUAL%20ABR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DISE&#209;O%20DE%20PROYECTOS/Matriz_R_Corrupcion_DISE&#209;O_DE_PROYECTOS_DIC201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DOCUMENTAL/MRCORRUPCION%20DOCUMENTAL%20DIC%202017%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EVALUACION%20Y%20CONTROL/MATRIZ%20RCORRUPCION%20EVALUACION%209ENE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jisazas1/Documents/OAP/Riesgos_IDU_2016/3_Riesgos_Corrupci&#243;n/MATRICES_PUBLICADAS/6.%20FACTIBILIDAD_PROYECT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FINANCIERA/MR%20CORRUPCION%20GESFINANCIERA_31%20DIC%20201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RECURSOS%20FISICOS/MRCORRUPCION%20FISICOS%20DIC%20201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ATENCION%20AL%20CIUDADANO/MRIESGOCORRUPCION%20ATENCIONCIUDADANO%20DIC201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GI%20PROYECTOS/MRCORRUPCION%20GESINT%20PROYECTOS%20DIC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jquirog1\Documents\02%20RIESGOS\02%20CORRUPCION\01%20MATRICES\2014\R%20CORUPCION_AGO%202014\DTAF\MATRIZ%20DE%20RIESGO%20DE%20CORRUPCION%20%20DTAF%20AGOSTO%2020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jquirog1/Downloads/INNOVACION%20Y%20GESTION%20DEL%20CONOCIMIENTO/MATRIZ_Excel_RC_INNOVACION_Y_GESTION_DEL_CONOCIMIENTO_31Agosto2017_O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GES%20INTERISTITUCIONAL/MRIESGOSCORRUPCION%20GESINTERISTITUCIONAL%20DIC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jquirog2\Downloads\GESTION%20LEGAL\MRCORRUPCION%20LEGAL%20ABR201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MEJORAMIENTO%20CONTINUO/MATRIZ%20RCORRUPCION%20MEJORAMIENTO%2009ENE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EJECUCION%20DE%20OBRA/MRIESGOSCORRUPCION%20EJECUCIONOBRA%20DIC201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PLANEACI&#211;N/MRCORRUPCION%20PLANEACIONESRATEGICA%20DIC201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jquirog2/Downloads/GESTION%20PREDIAL/MATRIZ_Excel_RCorrupci&#243;n_GESTION_PREDIAL_28ABR201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TALENTO%20HUMANO/MATRIZ_Excel_RC_TALENTO_HUMANO_25DIC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TECNOLOG&#205;A/MRIESGOCORRUPCION%20TECNOLOGIA%20DIC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pjquirog1/Documents/03%20RIESGOS/02%20CORRUPCION/01%20MATRICES/2017/RIESGOS%20CORRUPCION%20DICIEMBRE%202017/VALORIZACION/MRCORRUPCION%20VALORIZACION%20DIC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jquirog1/Documents/02%20RIESGOS/02%20CORRUPCION/01%20MATRICES/2014/R%20CORUPCION_AGO%202014/DTAF/MATRIZ%20DE%20RIESGO%20DE%20CORRUPCION%20%20DTAF%20AGOSTO%2020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jquirog2/Downloads/GESTION%20AMBIENTAL/MATRIZ_Excel_RG_GESTION_AMBIENTAL_CALIDAD_Y_SST_30Jun2017(%20ACTUAL%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jquirog2/Downloads/GESTION%20CONTRACTUAL/MATRIZ_Excel(6)_GESTION_CONTRACTUAL_13Junio2017_%20OK.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jquirog2/Downloads/GESTION%20DOCUMENTAL/MATRIZ_Excel_RG_NUEVO%20FORMATO_V_3.0_GESTION_DOCUMENTAL_12Julio2017_O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jquirog2/Downloads/GESTION%20FINANCIERA%20STPC/MATRIZ_Excel_RG(11)_GESTION_FINANCIERA_04Jul2017_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cjquirog2/Downloads/GESTION%20LEGAL/MATRIZ_Excel_(6)_RG_GESTION_LEGAL_14Julio2017_OK_201742501608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cjquirog2/Downloads/GESTION%20DE%20RECURSOS%20FISICOS/MATRIZ_Excel_RG_GESTION_RECURSOS_FISICOS_13Julio2017_OK.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jquirog2/Downloads/GESTI&#211;N%20DEL%20TALENTO%20HUMANO/MATRIZ_Excel_RG_GESTI&#211;N_DEL_TALENTO_HUMANO_28Junio2017_20175160154863_OK.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cjquirog2/Downloads/GESTION%20DE%20RIESGOS%20TECNOLOGICOS%20%20TIC/MATRIZ_Excel_RG_Tecnolog&#237;as_de_la_Inform_y_Comunicaci&#243;n_17Julio2017_2017_20175360162383_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jquirog2/Downloads/COMUNICACIONES/MATRIZ_Excel_RG_COMUNICACIONES_12Julio2017_Definitiv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cjquirog2/Downloads/GESTI&#211;N%20SOCIAL%20Y%20PARTICIPACI&#211;N%20CIUDADANA/Matriz_EXCEL_RGestion_GESTI&#211;N_SOCIAL_Y_PARTICIPACION_CIUDADANA_08Jun2017_2017125013214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FACTIBILIDAD%20PROYECTOS%2020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cjquirog2/Downloads/GESTION%20INTEGRAL%20DE%20PROYECTOS/MATRIZ_Excel_RGestion_GESTION_INTEGRAL_DE_PROYECTOS_31May201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jquirog2/Downloads/INNOVACION%20Y%20GESTION%20DEL%20CONOCIMIENTO/MATRIZ_Excel_RGest_INNOVACI&#211;N_Y_GESTI&#211;N_DEL_CONOCIMIENTO_May201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cjquirog2/Downloads/GESTION_INTERINSTITUCIONAL_SGDU_SGI/MATRIZ_Excel_RGestion_GESTION_INTERINSTITUCIONAL_30May2017_2017205012687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cjquirog2/Downloads/PLANEACION%20ESTRATEGICA/MATRIZ_Excel_RGestion_FOPE06_RG_PLANEACION_ESTRATEGICA_OAP_-V_3.0_Jun2017(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cjquirog2/Documents/RIESGOS/RIESGOS_DE_GESTION_MATRICES_MAYO_2017/EVALUACION%20Y%20CONTROL/MATRIZ_Excel_RG_EVALUACION_Y_CONTROL_14Agosto2017_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cjquirog2/Downloads/MEJORAMIENTO%20CONTINUO/MATRIZ_Excel_RG_MEJORAMIENTO_CONTINUO_12Julio2017_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cjquirog2/Documents/RIESGOS/RIESGOS_DE_GESTION_MATRICES_MAYO_2017/CONSERVACION%20DE%20LA%20INFRAESTRUCTURA/MATRIZ_(DTAI%20y%20DTM_Consolidada_RG_1_al_14)_RIESGOS_V_3.0_14Agosto2017_O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cjquirog2/Downloads/DISE&#209;O%20DE%20PROYECTOS/MATRIZ_Excel_RG_DISE&#209;O_DE_PROYECTOS_09Jun201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cjquirog2/Downloads/EJECUCION%20DE%20OBRAS/MATRIZ_Excel_RGestion_EJECUCION%20DE%20OBRAS_13Jun2017_2017335014508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cjquirog2/Downloads/FACTIBILIDAD%20DE%20PROYECTOS/MATRIZ_Excel_RG_FACTIBILIDAD_DE_PROYECTOS_09Jun2017_Calificad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FACTIBILIDAD%20PROYECTOS%2020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cjquirog2/Downloads/GESTION%20PREDIAL/MATRIZ_Excel(8)_RG_GESTI&#211;N_PREDIAL_DTDP_15Junio2017_(en%20formato%20O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cjquirog2/Downloads/GESTION%20DE%20LA%20VALORIZACION%20Y%20FINANCIACION/MATRIZ_Excel_RG_RIESGOS_VALORIZACION_09Jun2017_DTAV_O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cjisazas1/Documents/OAP/Riesgos_IDU_2016/3_Riesgos_Corrupci&#243;n/MATRICES_PUBLICADAS/1.%20PLANEACION_ESTRATEGIC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cppintoa1\AppData\Local\Microsoft\Windows\Temporary%20Internet%20Files\Content.Outlook\ICQAW94A\Copia%20de%20MR%20CORRUPCION%20OTC%202013%20V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cppintoa1/AppData/Local/Microsoft/Windows/Temporary%20Internet%20Files/Content.Outlook/ICQAW94A/Copia%20de%20MR%20CORRUPCION%20OTC%202013%20V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cjisazas1\Downloads\MATRIZ_RIESGOS_GESTI&#211;N_PROCESO_APOYO_VALORIZACI&#211;N_FINANCIACION_PROYECTOS_2015072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cjisazas1/Downloads/MATRIZ_RIESGOS_GESTI&#211;N_PROCESO_APOYO_VALORIZACI&#211;N_FINANCIACION_PROYECTOS_2015072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jquirog2\Downloads\COMUNICACIONES\MATRIZ_Excel_RG_COMUNICACIONES_12Julio2017_Definitiv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cjquirog2/Downloads/MATRIZ_(DTAI%20y%20DTM_Consolidada_RG_1_al_14)_RIESGOS_V_3.0_30Junio2017_OK%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pjmonroy1/Downloads/FOPE06_MATRIZ_DE_RIESGOS_GEST_FINANCIERA%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VALORIZACION%2020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pjquirog1/Documents/02%20RIESGOS/02%20CORRUPCION/2016/DICIEMBRE/FACTIBILIDAD%20PROYECTOS/6.%20FACTIBILIDAD%20DE%20PROYECTOS%20%20TERCER%20%20MONITOREO%20DIC201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marbela1/Downloads/MRCORRUPCION%20MANTENIMIENTO%20ABR20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raleman1/Documents/RIESGOS/OPERATIVOS/2014/MATRIZ/MATRIZ%20RIESGOS%20VALORIZACION%2020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jquirog1/Downloads/GESTION%20AMBIENTAL%20CALIDAD%20Y%20SST/MATRIZ_Excel_RC_GESTI&#211;N_AMBIENTAL_CALIDAD_Y_SST_31AGOSTO201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jquirog1/Downloads/COMUNICACIONES/Matriz_Excel_RC_COMUNICACIONES_04Sep2017(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s>
    <sheetDataSet>
      <sheetData sheetId="0" refreshError="1"/>
      <sheetData sheetId="1" refreshError="1"/>
      <sheetData sheetId="2" refreshError="1">
        <row r="2">
          <cell r="A2" t="str">
            <v>Rara vez</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sheetData>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ONSERVACION"/>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ISEÑO"/>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DOCUMENTAL"/>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EVALUACION"/>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ACTIBILIDAD"/>
      <sheetName val="Listas"/>
    </sheetNames>
    <sheetDataSet>
      <sheetData sheetId="0" refreshError="1"/>
      <sheetData sheetId="1" refreshError="1">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M69" t="str">
            <v>Casi Seguro</v>
          </cell>
          <cell r="O69" t="str">
            <v>25
MODERADA</v>
          </cell>
          <cell r="P69" t="str">
            <v>50
ALTA</v>
          </cell>
          <cell r="Q69" t="str">
            <v>100
EXTREMO</v>
          </cell>
        </row>
        <row r="70">
          <cell r="M70" t="str">
            <v>Probable</v>
          </cell>
          <cell r="O70" t="str">
            <v>20
MODERADA</v>
          </cell>
          <cell r="P70" t="str">
            <v>40
ALTA</v>
          </cell>
          <cell r="Q70" t="str">
            <v>80
EXTREMO</v>
          </cell>
        </row>
        <row r="71">
          <cell r="M71" t="str">
            <v>Posible</v>
          </cell>
          <cell r="O71" t="str">
            <v>15
MDOERADA</v>
          </cell>
          <cell r="P71" t="str">
            <v>30
ALTA</v>
          </cell>
          <cell r="Q71" t="str">
            <v>60
EXTREMO</v>
          </cell>
        </row>
        <row r="72">
          <cell r="M72" t="str">
            <v>Improbable</v>
          </cell>
          <cell r="O72" t="str">
            <v>10
BAJA</v>
          </cell>
          <cell r="P72" t="str">
            <v>20
MODERADA</v>
          </cell>
          <cell r="Q72" t="str">
            <v>40
ALTA</v>
          </cell>
        </row>
        <row r="73">
          <cell r="M73" t="str">
            <v>Rara vez</v>
          </cell>
          <cell r="O73" t="str">
            <v>5
BAJA</v>
          </cell>
          <cell r="P73" t="str">
            <v>10
BAJA</v>
          </cell>
          <cell r="Q73" t="str">
            <v>20
MODERADA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INANCIERA"/>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FISICOS"/>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GESTION SOCIAL"/>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GI PROYECTOS"/>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9">
          <cell r="C9" t="str">
            <v>Preventivo</v>
          </cell>
        </row>
        <row r="10">
          <cell r="C10" t="str">
            <v>Correctivo</v>
          </cell>
        </row>
        <row r="17">
          <cell r="E17" t="str">
            <v>Reducir</v>
          </cell>
        </row>
        <row r="18">
          <cell r="E18" t="str">
            <v>Evitar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refreshError="1"/>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INTERISTITUCIONAL"/>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MEJORAMIENTO"/>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OBRAS"/>
      <sheetName val="Hoja1"/>
      <sheetName val="Instructivo"/>
      <sheetName val="Escalas"/>
      <sheetName val="Control"/>
      <sheetName val="Listas"/>
    </sheetNames>
    <sheetDataSet>
      <sheetData sheetId="0"/>
      <sheetData sheetId="1"/>
      <sheetData sheetId="2"/>
      <sheetData sheetId="3"/>
      <sheetData sheetId="4"/>
      <sheetData sheetId="5">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ÓN"/>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THUMANO(1)"/>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TICs"/>
      <sheetName val="Instructivo"/>
      <sheetName val="Control"/>
      <sheetName val="Listas"/>
    </sheetNames>
    <sheetDataSet>
      <sheetData sheetId="0"/>
      <sheetData sheetId="1"/>
      <sheetData sheetId="2"/>
      <sheetData sheetId="3">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2">
          <cell r="B12">
            <v>0</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5">
          <cell r="F35">
            <v>0</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row r="67">
          <cell r="O67" t="str">
            <v>Moderado</v>
          </cell>
          <cell r="P67" t="str">
            <v>Mayor</v>
          </cell>
          <cell r="Q67" t="str">
            <v>Catastrófico</v>
          </cell>
        </row>
        <row r="68">
          <cell r="O68">
            <v>5</v>
          </cell>
          <cell r="P68">
            <v>10</v>
          </cell>
          <cell r="Q68">
            <v>20</v>
          </cell>
        </row>
        <row r="69">
          <cell r="L69">
            <v>5</v>
          </cell>
          <cell r="M69" t="str">
            <v>Casi Seguro</v>
          </cell>
          <cell r="O69" t="str">
            <v>25
MODERADA</v>
          </cell>
          <cell r="P69" t="str">
            <v>50
ALTA</v>
          </cell>
          <cell r="Q69" t="str">
            <v>100
EXTREMO</v>
          </cell>
        </row>
        <row r="70">
          <cell r="L70">
            <v>4</v>
          </cell>
          <cell r="M70" t="str">
            <v>Probable</v>
          </cell>
          <cell r="O70" t="str">
            <v>20
MODERADA</v>
          </cell>
          <cell r="P70" t="str">
            <v>40
ALTA</v>
          </cell>
          <cell r="Q70" t="str">
            <v>80
EXTREMO</v>
          </cell>
        </row>
        <row r="71">
          <cell r="L71">
            <v>3</v>
          </cell>
          <cell r="M71" t="str">
            <v>Posible</v>
          </cell>
          <cell r="O71" t="str">
            <v>15
MDOERADA</v>
          </cell>
          <cell r="P71" t="str">
            <v>30
ALTA</v>
          </cell>
          <cell r="Q71" t="str">
            <v>60
EXTREMO</v>
          </cell>
        </row>
        <row r="72">
          <cell r="L72">
            <v>2</v>
          </cell>
          <cell r="M72" t="str">
            <v>Improbable</v>
          </cell>
          <cell r="O72" t="str">
            <v>10
BAJA</v>
          </cell>
          <cell r="P72" t="str">
            <v>20
MODERADA</v>
          </cell>
          <cell r="Q72" t="str">
            <v>40
ALTA</v>
          </cell>
        </row>
        <row r="73">
          <cell r="L73">
            <v>1</v>
          </cell>
          <cell r="M73" t="str">
            <v>Rara vez</v>
          </cell>
          <cell r="O73" t="str">
            <v>5
BAJA</v>
          </cell>
          <cell r="P73" t="str">
            <v>10
BAJA</v>
          </cell>
          <cell r="Q73" t="str">
            <v>20
MODERADA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VALORIZACION"/>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Listas"/>
      <sheetName val="INSTRUCTIVO"/>
      <sheetName val="Control"/>
      <sheetName val="Hoja1"/>
    </sheetNames>
    <sheetDataSet>
      <sheetData sheetId="0"/>
      <sheetData sheetId="1">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2"/>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DOCUMENTAL"/>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FINANCIERA"/>
      <sheetName val="INSTRUCTIVO"/>
      <sheetName val="Control"/>
      <sheetName val="Listas"/>
    </sheetNames>
    <sheetDataSet>
      <sheetData sheetId="0"/>
      <sheetData sheetId="1" refreshError="1"/>
      <sheetData sheetId="2" refreshError="1"/>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LEGA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OCIAL Y PART CIUDADAN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INTEGRAL DE PROYECTOS"/>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OVAC Y GEST DEL CONOCIMIENTO"/>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INTERISTITUCIONAL"/>
      <sheetName val="Formato"/>
      <sheetName val="Formato (2)"/>
      <sheetName val="Formato (3)"/>
      <sheetName val="INSTRUCTIVO"/>
      <sheetName val="Control"/>
      <sheetName val="Listas"/>
    </sheetNames>
    <sheetDataSet>
      <sheetData sheetId="0"/>
      <sheetData sheetId="1"/>
      <sheetData sheetId="2"/>
      <sheetData sheetId="3"/>
      <sheetData sheetId="4"/>
      <sheetData sheetId="5"/>
      <sheetData sheetId="6">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ESTRATÉGICA"/>
      <sheetName val="INSTRUCTIVO"/>
      <sheetName val="Control"/>
      <sheetName val="Listas"/>
      <sheetName val="MATRIZG"/>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Y CONTROL"/>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ORAMIENTO CONTINUO"/>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rvacion Infraestruct"/>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DE OBR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PREDIAL"/>
      <sheetName val="INSTRUCTIVO"/>
      <sheetName val="Control"/>
      <sheetName val="Listas"/>
      <sheetName val="Hoja1"/>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row r="14">
          <cell r="O14" t="str">
            <v>Remota</v>
          </cell>
        </row>
        <row r="15">
          <cell r="O15" t="str">
            <v>Baja</v>
          </cell>
        </row>
        <row r="16">
          <cell r="O16" t="str">
            <v>Posible</v>
          </cell>
        </row>
        <row r="17">
          <cell r="O17" t="str">
            <v>Alta</v>
          </cell>
        </row>
        <row r="18">
          <cell r="O18" t="str">
            <v>Casi Seguro</v>
          </cell>
        </row>
        <row r="21">
          <cell r="Q21" t="str">
            <v>Insignificante</v>
          </cell>
        </row>
        <row r="22">
          <cell r="Q22" t="str">
            <v>Menor</v>
          </cell>
        </row>
        <row r="23">
          <cell r="Q23" t="str">
            <v>Moderado</v>
          </cell>
        </row>
        <row r="24">
          <cell r="Q24" t="str">
            <v>Mayor</v>
          </cell>
        </row>
        <row r="25">
          <cell r="Q25" t="str">
            <v>Catastrófico</v>
          </cell>
        </row>
        <row r="34">
          <cell r="Y34" t="str">
            <v>Ninguno</v>
          </cell>
        </row>
        <row r="35">
          <cell r="Y35" t="str">
            <v>Probabilidad</v>
          </cell>
        </row>
        <row r="36">
          <cell r="Y36" t="str">
            <v>Impacto</v>
          </cell>
        </row>
        <row r="37">
          <cell r="Y37" t="str">
            <v>Ambos</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10">
          <cell r="B10" t="str">
            <v>Mayor</v>
          </cell>
        </row>
        <row r="11">
          <cell r="B11" t="str">
            <v>Catastrófico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row>
        <row r="14">
          <cell r="O14" t="str">
            <v>Remota</v>
          </cell>
        </row>
        <row r="15">
          <cell r="O15" t="str">
            <v>Baja</v>
          </cell>
        </row>
        <row r="16">
          <cell r="O16" t="str">
            <v>Posible</v>
          </cell>
        </row>
        <row r="17">
          <cell r="O17" t="str">
            <v>Alta</v>
          </cell>
        </row>
        <row r="18">
          <cell r="O18" t="str">
            <v>Casi Seguro</v>
          </cell>
        </row>
      </sheetData>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RVACIÓN INFRAESTRUCTURA"/>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G"/>
      <sheetName val="INSTRUCTIVO"/>
      <sheetName val="Control"/>
      <sheetName val="Listas"/>
    </sheetNames>
    <sheetDataSet>
      <sheetData sheetId="0"/>
      <sheetData sheetId="1"/>
      <sheetData sheetId="2"/>
      <sheetData sheetId="3">
        <row r="3">
          <cell r="F3">
            <v>1</v>
          </cell>
          <cell r="G3">
            <v>2</v>
          </cell>
          <cell r="H3">
            <v>3</v>
          </cell>
          <cell r="I3">
            <v>4</v>
          </cell>
          <cell r="J3">
            <v>5</v>
          </cell>
        </row>
        <row r="4">
          <cell r="F4" t="str">
            <v>Insignificante</v>
          </cell>
          <cell r="G4" t="str">
            <v>Menor</v>
          </cell>
          <cell r="H4" t="str">
            <v>Moderado</v>
          </cell>
          <cell r="I4" t="str">
            <v>Mayor</v>
          </cell>
          <cell r="J4" t="str">
            <v>Catastrófico</v>
          </cell>
        </row>
        <row r="5">
          <cell r="F5">
            <v>1</v>
          </cell>
          <cell r="G5">
            <v>2</v>
          </cell>
          <cell r="H5">
            <v>3</v>
          </cell>
          <cell r="I5">
            <v>4</v>
          </cell>
          <cell r="J5">
            <v>5</v>
          </cell>
        </row>
        <row r="6">
          <cell r="C6">
            <v>5</v>
          </cell>
          <cell r="D6" t="str">
            <v>Casi seguro</v>
          </cell>
          <cell r="E6">
            <v>5</v>
          </cell>
          <cell r="F6" t="str">
            <v>5
MODERADO</v>
          </cell>
          <cell r="G6" t="str">
            <v>10
ALTO</v>
          </cell>
          <cell r="H6" t="str">
            <v>15
ALTO</v>
          </cell>
          <cell r="I6" t="str">
            <v>20
EXTREMO</v>
          </cell>
          <cell r="J6" t="str">
            <v>25
EXTREMO</v>
          </cell>
        </row>
        <row r="7">
          <cell r="C7">
            <v>4</v>
          </cell>
          <cell r="D7" t="str">
            <v>Alta</v>
          </cell>
          <cell r="E7">
            <v>4</v>
          </cell>
          <cell r="F7" t="str">
            <v>4
MODERADO</v>
          </cell>
          <cell r="G7" t="str">
            <v>8
MODERADO</v>
          </cell>
          <cell r="H7" t="str">
            <v>12
ALTO</v>
          </cell>
          <cell r="I7" t="str">
            <v>16
EXTREMO</v>
          </cell>
          <cell r="J7" t="str">
            <v>20
EXTREMO</v>
          </cell>
        </row>
        <row r="8">
          <cell r="C8">
            <v>3</v>
          </cell>
          <cell r="D8" t="str">
            <v>Posible</v>
          </cell>
          <cell r="E8">
            <v>3</v>
          </cell>
          <cell r="F8" t="str">
            <v>3
INFERIOR</v>
          </cell>
          <cell r="G8" t="str">
            <v>6
MODERADO</v>
          </cell>
          <cell r="H8" t="str">
            <v>9
MODERADO</v>
          </cell>
          <cell r="I8" t="str">
            <v>12
ALTO</v>
          </cell>
          <cell r="J8" t="str">
            <v>15
ALTO</v>
          </cell>
        </row>
        <row r="9">
          <cell r="C9">
            <v>2</v>
          </cell>
          <cell r="D9" t="str">
            <v>Baja</v>
          </cell>
          <cell r="E9">
            <v>2</v>
          </cell>
          <cell r="F9" t="str">
            <v>2
INFERIOR</v>
          </cell>
          <cell r="G9" t="str">
            <v>4
INFERIOR</v>
          </cell>
          <cell r="H9" t="str">
            <v>6
MODERADO</v>
          </cell>
          <cell r="I9" t="str">
            <v>8
MODERADO</v>
          </cell>
          <cell r="J9" t="str">
            <v>10
ALTO</v>
          </cell>
        </row>
        <row r="10">
          <cell r="C10">
            <v>1</v>
          </cell>
          <cell r="D10" t="str">
            <v>Remota</v>
          </cell>
          <cell r="E10">
            <v>1</v>
          </cell>
          <cell r="F10" t="str">
            <v>1
INFERIOR</v>
          </cell>
          <cell r="G10" t="str">
            <v>2
INFERIOR</v>
          </cell>
          <cell r="H10" t="str">
            <v>3
INFERIOR</v>
          </cell>
          <cell r="I10" t="str">
            <v>4
MODERADO</v>
          </cell>
          <cell r="J10" t="str">
            <v>5
MODERADO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sheetData sheetId="2"/>
      <sheetData sheetId="3"/>
      <sheetData sheetId="4">
        <row r="67">
          <cell r="O67" t="str">
            <v>Moderado</v>
          </cell>
          <cell r="P67" t="str">
            <v>Mayor</v>
          </cell>
          <cell r="Q67" t="str">
            <v>Catastrófico</v>
          </cell>
        </row>
        <row r="69">
          <cell r="L69">
            <v>5</v>
          </cell>
          <cell r="M69" t="str">
            <v>Casi Seguro</v>
          </cell>
          <cell r="O69" t="str">
            <v>25
MODERADA</v>
          </cell>
          <cell r="P69" t="str">
            <v>50
ALTA</v>
          </cell>
          <cell r="Q69" t="str">
            <v>100
EXTREMO</v>
          </cell>
        </row>
        <row r="70">
          <cell r="L70">
            <v>4</v>
          </cell>
          <cell r="M70" t="str">
            <v>Probable</v>
          </cell>
          <cell r="O70" t="str">
            <v>20
MODERADA</v>
          </cell>
          <cell r="P70" t="str">
            <v>40
ALTA</v>
          </cell>
          <cell r="Q70" t="str">
            <v>80
EXTREMO</v>
          </cell>
        </row>
        <row r="71">
          <cell r="L71">
            <v>3</v>
          </cell>
          <cell r="M71" t="str">
            <v>Posible</v>
          </cell>
          <cell r="O71" t="str">
            <v>15
MDOERADA</v>
          </cell>
          <cell r="P71" t="str">
            <v>30
ALTA</v>
          </cell>
          <cell r="Q71" t="str">
            <v>60
EXTREMO</v>
          </cell>
        </row>
        <row r="72">
          <cell r="L72">
            <v>2</v>
          </cell>
          <cell r="M72" t="str">
            <v>Improbable</v>
          </cell>
          <cell r="O72" t="str">
            <v>10
BAJA</v>
          </cell>
          <cell r="P72" t="str">
            <v>20
MODERADA</v>
          </cell>
          <cell r="Q72" t="str">
            <v>40
ALTA</v>
          </cell>
        </row>
        <row r="73">
          <cell r="L73">
            <v>1</v>
          </cell>
          <cell r="M73" t="str">
            <v>Rara vez</v>
          </cell>
          <cell r="O73" t="str">
            <v>5
BAJA</v>
          </cell>
          <cell r="P73" t="str">
            <v>10
BAJA</v>
          </cell>
          <cell r="Q73" t="str">
            <v>20
MODERADA</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sheetData sheetId="1"/>
      <sheetData sheetId="2"/>
      <sheetData sheetId="3"/>
      <sheetData sheetId="4">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ALIDAD"/>
      <sheetName val="Instructivo"/>
      <sheetName val="Escalas"/>
      <sheetName val="Control"/>
      <sheetName val="Listas"/>
    </sheetNames>
    <sheetDataSet>
      <sheetData sheetId="0"/>
      <sheetData sheetId="1"/>
      <sheetData sheetId="2"/>
      <sheetData sheetId="3"/>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Escalas"/>
      <sheetName val="Control"/>
      <sheetName val="Listas"/>
    </sheetNames>
    <sheetDataSet>
      <sheetData sheetId="0" refreshError="1"/>
      <sheetData sheetId="1" refreshError="1"/>
      <sheetData sheetId="2" refreshError="1"/>
      <sheetData sheetId="3" refreshError="1"/>
      <sheetData sheetId="4">
        <row r="2">
          <cell r="A2" t="str">
            <v>Rara vez</v>
          </cell>
        </row>
        <row r="3">
          <cell r="A3" t="str">
            <v>Improbable</v>
          </cell>
        </row>
        <row r="4">
          <cell r="A4" t="str">
            <v>Posible</v>
          </cell>
        </row>
        <row r="5">
          <cell r="A5" t="str">
            <v>Probable</v>
          </cell>
        </row>
        <row r="6">
          <cell r="A6" t="str">
            <v>Casi Seguro</v>
          </cell>
        </row>
        <row r="9">
          <cell r="B9" t="str">
            <v>Moderado</v>
          </cell>
        </row>
        <row r="10">
          <cell r="B10" t="str">
            <v>Mayor</v>
          </cell>
        </row>
        <row r="11">
          <cell r="B11" t="str">
            <v>Catastrófico</v>
          </cell>
        </row>
        <row r="19">
          <cell r="D19" t="str">
            <v>SI</v>
          </cell>
        </row>
        <row r="20">
          <cell r="D20" t="str">
            <v>NO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7">
          <cell r="O67" t="str">
            <v>Moderado</v>
          </cell>
          <cell r="P67" t="str">
            <v>Mayor</v>
          </cell>
          <cell r="Q67" t="str">
            <v>Catastrófico</v>
          </cell>
        </row>
        <row r="68">
          <cell r="O68">
            <v>5</v>
          </cell>
          <cell r="P68">
            <v>10</v>
          </cell>
          <cell r="Q68">
            <v>20</v>
          </cell>
        </row>
        <row r="69">
          <cell r="L69">
            <v>5</v>
          </cell>
          <cell r="M69" t="str">
            <v>Casi Seguro</v>
          </cell>
          <cell r="N69">
            <v>5</v>
          </cell>
          <cell r="O69" t="str">
            <v>25
MODERADA</v>
          </cell>
          <cell r="P69" t="str">
            <v>50
ALTA</v>
          </cell>
          <cell r="Q69" t="str">
            <v>100
EXTREMO</v>
          </cell>
        </row>
        <row r="70">
          <cell r="L70">
            <v>4</v>
          </cell>
          <cell r="M70" t="str">
            <v>Probable</v>
          </cell>
          <cell r="N70">
            <v>4</v>
          </cell>
          <cell r="O70" t="str">
            <v>20
MODERADA</v>
          </cell>
          <cell r="P70" t="str">
            <v>40
ALTA</v>
          </cell>
          <cell r="Q70" t="str">
            <v>80
EXTREMO</v>
          </cell>
        </row>
        <row r="71">
          <cell r="L71">
            <v>3</v>
          </cell>
          <cell r="M71" t="str">
            <v>Posible</v>
          </cell>
          <cell r="N71">
            <v>3</v>
          </cell>
          <cell r="O71" t="str">
            <v>15
MDOERADA</v>
          </cell>
          <cell r="P71" t="str">
            <v>30
ALTA</v>
          </cell>
          <cell r="Q71" t="str">
            <v>60
EXTREMO</v>
          </cell>
        </row>
        <row r="72">
          <cell r="L72">
            <v>2</v>
          </cell>
          <cell r="M72" t="str">
            <v>Improbable</v>
          </cell>
          <cell r="N72">
            <v>2</v>
          </cell>
          <cell r="O72" t="str">
            <v>10
BAJA</v>
          </cell>
          <cell r="P72" t="str">
            <v>20
MODERADA</v>
          </cell>
          <cell r="Q72" t="str">
            <v>40
ALTA</v>
          </cell>
        </row>
        <row r="73">
          <cell r="L73">
            <v>1</v>
          </cell>
          <cell r="M73" t="str">
            <v>Rara vez</v>
          </cell>
          <cell r="N73">
            <v>1</v>
          </cell>
          <cell r="O73" t="str">
            <v>5
BAJA</v>
          </cell>
          <cell r="P73" t="str">
            <v>10
BAJA</v>
          </cell>
          <cell r="Q73" t="str">
            <v>20
MODERADA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8.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80"/>
  <sheetViews>
    <sheetView tabSelected="1" zoomScaleNormal="100" zoomScaleSheetLayoutView="85" workbookViewId="0"/>
  </sheetViews>
  <sheetFormatPr baseColWidth="10" defaultRowHeight="15" x14ac:dyDescent="0.25"/>
  <cols>
    <col min="1" max="1" width="3.85546875" customWidth="1"/>
    <col min="2" max="2" width="13" customWidth="1"/>
    <col min="5" max="5" width="5.7109375" customWidth="1"/>
    <col min="6" max="6" width="20.5703125" customWidth="1"/>
    <col min="9" max="9" width="5.7109375" customWidth="1"/>
    <col min="10" max="10" width="16.7109375" customWidth="1"/>
    <col min="12" max="12" width="10.5703125" customWidth="1"/>
    <col min="13" max="13" width="5.7109375" customWidth="1"/>
    <col min="14" max="14" width="17.42578125" customWidth="1"/>
    <col min="16" max="16" width="10.42578125" customWidth="1"/>
    <col min="17" max="17" width="5.7109375" customWidth="1"/>
    <col min="18" max="18" width="19.85546875" customWidth="1"/>
    <col min="19" max="19" width="13.85546875" customWidth="1"/>
    <col min="21" max="21" width="4.42578125" customWidth="1"/>
  </cols>
  <sheetData>
    <row r="1" spans="1:44" ht="11.25" customHeight="1" thickTop="1" x14ac:dyDescent="0.25">
      <c r="A1" s="1"/>
      <c r="B1" s="2"/>
      <c r="C1" s="2"/>
      <c r="D1" s="2"/>
      <c r="E1" s="744"/>
      <c r="F1" s="744"/>
      <c r="G1" s="744"/>
      <c r="H1" s="744"/>
      <c r="I1" s="744"/>
      <c r="J1" s="744"/>
      <c r="K1" s="744"/>
      <c r="L1" s="744"/>
      <c r="M1" s="744"/>
      <c r="N1" s="744"/>
      <c r="O1" s="744"/>
      <c r="P1" s="744"/>
      <c r="Q1" s="744"/>
      <c r="R1" s="2"/>
      <c r="S1" s="2"/>
      <c r="T1" s="2"/>
      <c r="U1" s="3"/>
      <c r="V1" s="15"/>
      <c r="W1" s="15"/>
      <c r="X1" s="15"/>
      <c r="Y1" s="15"/>
      <c r="Z1" s="15"/>
      <c r="AA1" s="15"/>
      <c r="AB1" s="15"/>
      <c r="AC1" s="15"/>
      <c r="AD1" s="15"/>
      <c r="AE1" s="15"/>
      <c r="AF1" s="15"/>
      <c r="AG1" s="15"/>
      <c r="AH1" s="15"/>
      <c r="AI1" s="15"/>
      <c r="AJ1" s="15"/>
      <c r="AK1" s="15"/>
      <c r="AL1" s="15"/>
      <c r="AM1" s="15"/>
      <c r="AN1" s="15"/>
      <c r="AO1" s="15"/>
      <c r="AP1" s="15"/>
      <c r="AQ1" s="15"/>
      <c r="AR1" s="15"/>
    </row>
    <row r="2" spans="1:44" ht="46.5" customHeight="1" x14ac:dyDescent="0.25">
      <c r="A2" s="4"/>
      <c r="B2" s="5"/>
      <c r="C2" s="5"/>
      <c r="D2" s="5"/>
      <c r="E2" s="5"/>
      <c r="F2" s="5"/>
      <c r="G2" s="5"/>
      <c r="H2" s="745" t="s">
        <v>36</v>
      </c>
      <c r="I2" s="746"/>
      <c r="J2" s="746"/>
      <c r="K2" s="746"/>
      <c r="L2" s="746"/>
      <c r="M2" s="746"/>
      <c r="N2" s="746"/>
      <c r="O2" s="747"/>
      <c r="P2" s="5"/>
      <c r="Q2" s="5"/>
      <c r="R2" s="571" t="s">
        <v>1341</v>
      </c>
      <c r="S2" s="572">
        <v>43112</v>
      </c>
      <c r="T2" s="573"/>
      <c r="U2" s="6"/>
      <c r="V2" s="15"/>
      <c r="W2" s="15"/>
      <c r="X2" s="15"/>
      <c r="Y2" s="15"/>
      <c r="Z2" s="15"/>
      <c r="AA2" s="15"/>
      <c r="AB2" s="15"/>
      <c r="AC2" s="15"/>
      <c r="AD2" s="15"/>
      <c r="AE2" s="15"/>
      <c r="AF2" s="15"/>
      <c r="AG2" s="15"/>
      <c r="AH2" s="15"/>
      <c r="AI2" s="15"/>
      <c r="AJ2" s="15"/>
      <c r="AK2" s="15"/>
      <c r="AL2" s="15"/>
      <c r="AM2" s="15"/>
      <c r="AN2" s="15"/>
      <c r="AO2" s="15"/>
      <c r="AP2" s="15"/>
      <c r="AQ2" s="15"/>
      <c r="AR2" s="15"/>
    </row>
    <row r="3" spans="1:44" x14ac:dyDescent="0.25">
      <c r="A3" s="4"/>
      <c r="B3" s="5"/>
      <c r="C3" s="5"/>
      <c r="D3" s="5"/>
      <c r="E3" s="5"/>
      <c r="F3" s="5"/>
      <c r="G3" s="5"/>
      <c r="H3" s="5"/>
      <c r="I3" s="5"/>
      <c r="J3" s="5"/>
      <c r="K3" s="5"/>
      <c r="L3" s="5"/>
      <c r="M3" s="5"/>
      <c r="N3" s="5"/>
      <c r="O3" s="5"/>
      <c r="P3" s="5"/>
      <c r="Q3" s="5"/>
      <c r="R3" s="5"/>
      <c r="S3" s="5"/>
      <c r="T3" s="5"/>
      <c r="U3" s="6"/>
      <c r="V3" s="15"/>
      <c r="W3" s="15"/>
      <c r="X3" s="15"/>
      <c r="Y3" s="15"/>
      <c r="Z3" s="15"/>
      <c r="AA3" s="15"/>
      <c r="AB3" s="15"/>
      <c r="AC3" s="15"/>
      <c r="AD3" s="15"/>
      <c r="AE3" s="15"/>
      <c r="AF3" s="15"/>
      <c r="AG3" s="15"/>
      <c r="AH3" s="15"/>
      <c r="AI3" s="15"/>
      <c r="AJ3" s="15"/>
      <c r="AK3" s="15"/>
      <c r="AL3" s="15"/>
      <c r="AM3" s="15"/>
      <c r="AN3" s="15"/>
      <c r="AO3" s="15"/>
      <c r="AP3" s="15"/>
      <c r="AQ3" s="15"/>
      <c r="AR3" s="15"/>
    </row>
    <row r="4" spans="1:44" ht="9.75" customHeight="1" x14ac:dyDescent="0.25">
      <c r="A4" s="4"/>
      <c r="B4" s="5"/>
      <c r="C4" s="5"/>
      <c r="D4" s="5"/>
      <c r="E4" s="5"/>
      <c r="F4" s="5"/>
      <c r="G4" s="5"/>
      <c r="H4" s="5"/>
      <c r="I4" s="5"/>
      <c r="J4" s="5"/>
      <c r="K4" s="5"/>
      <c r="L4" s="5"/>
      <c r="M4" s="5"/>
      <c r="N4" s="5"/>
      <c r="O4" s="5"/>
      <c r="P4" s="5"/>
      <c r="Q4" s="5"/>
      <c r="R4" s="5"/>
      <c r="S4" s="5"/>
      <c r="T4" s="5"/>
      <c r="U4" s="6"/>
      <c r="V4" s="15"/>
      <c r="W4" s="15"/>
      <c r="X4" s="15"/>
      <c r="Y4" s="15"/>
      <c r="Z4" s="15"/>
      <c r="AA4" s="15"/>
      <c r="AB4" s="15"/>
      <c r="AC4" s="15"/>
      <c r="AD4" s="15"/>
      <c r="AE4" s="15"/>
      <c r="AF4" s="15"/>
      <c r="AG4" s="15"/>
      <c r="AH4" s="15"/>
      <c r="AI4" s="15"/>
      <c r="AJ4" s="15"/>
      <c r="AK4" s="15"/>
      <c r="AL4" s="15"/>
      <c r="AM4" s="15"/>
      <c r="AN4" s="15"/>
      <c r="AO4" s="15"/>
      <c r="AP4" s="15"/>
      <c r="AQ4" s="15"/>
      <c r="AR4" s="15"/>
    </row>
    <row r="5" spans="1:44" x14ac:dyDescent="0.25">
      <c r="A5" s="4"/>
      <c r="B5" s="5"/>
      <c r="C5" s="5"/>
      <c r="D5" s="5"/>
      <c r="E5" s="5"/>
      <c r="F5" s="5"/>
      <c r="G5" s="5"/>
      <c r="H5" s="5"/>
      <c r="I5" s="5"/>
      <c r="J5" s="5"/>
      <c r="K5" s="5"/>
      <c r="L5" s="5"/>
      <c r="M5" s="5"/>
      <c r="N5" s="5"/>
      <c r="O5" s="5"/>
      <c r="P5" s="5"/>
      <c r="Q5" s="5"/>
      <c r="R5" s="5"/>
      <c r="S5" s="5"/>
      <c r="T5" s="5"/>
      <c r="U5" s="6"/>
      <c r="V5" s="15"/>
      <c r="W5" s="15"/>
      <c r="X5" s="15"/>
      <c r="Y5" s="15"/>
      <c r="Z5" s="15"/>
      <c r="AA5" s="15"/>
      <c r="AB5" s="15"/>
      <c r="AC5" s="15"/>
      <c r="AD5" s="15"/>
      <c r="AE5" s="15"/>
      <c r="AF5" s="15"/>
      <c r="AG5" s="15"/>
      <c r="AH5" s="15"/>
      <c r="AI5" s="15"/>
      <c r="AJ5" s="15"/>
      <c r="AK5" s="15"/>
      <c r="AL5" s="15"/>
      <c r="AM5" s="15"/>
      <c r="AN5" s="15"/>
      <c r="AO5" s="15"/>
      <c r="AP5" s="15"/>
      <c r="AQ5" s="15"/>
      <c r="AR5" s="15"/>
    </row>
    <row r="6" spans="1:44" ht="5.0999999999999996" customHeight="1" x14ac:dyDescent="0.25">
      <c r="A6" s="4"/>
      <c r="B6" s="5"/>
      <c r="C6" s="5"/>
      <c r="D6" s="5"/>
      <c r="E6" s="5"/>
      <c r="F6" s="5"/>
      <c r="G6" s="5"/>
      <c r="H6" s="5"/>
      <c r="I6" s="5"/>
      <c r="J6" s="5"/>
      <c r="K6" s="5"/>
      <c r="L6" s="5"/>
      <c r="M6" s="5"/>
      <c r="N6" s="5"/>
      <c r="O6" s="5"/>
      <c r="P6" s="5"/>
      <c r="Q6" s="5"/>
      <c r="R6" s="5"/>
      <c r="S6" s="5"/>
      <c r="T6" s="5"/>
      <c r="U6" s="6"/>
      <c r="V6" s="15"/>
      <c r="W6" s="15"/>
      <c r="X6" s="15"/>
      <c r="Y6" s="15"/>
      <c r="Z6" s="15"/>
      <c r="AA6" s="15"/>
      <c r="AB6" s="15"/>
      <c r="AC6" s="15"/>
      <c r="AD6" s="15"/>
      <c r="AE6" s="15"/>
      <c r="AF6" s="15"/>
      <c r="AG6" s="15"/>
      <c r="AH6" s="15"/>
      <c r="AI6" s="15"/>
      <c r="AJ6" s="15"/>
      <c r="AK6" s="15"/>
      <c r="AL6" s="15"/>
      <c r="AM6" s="15"/>
      <c r="AN6" s="15"/>
      <c r="AO6" s="15"/>
      <c r="AP6" s="15"/>
      <c r="AQ6" s="15"/>
      <c r="AR6" s="15"/>
    </row>
    <row r="7" spans="1:44" x14ac:dyDescent="0.25">
      <c r="A7" s="4"/>
      <c r="B7" s="5"/>
      <c r="C7" s="5"/>
      <c r="D7" s="5"/>
      <c r="E7" s="5"/>
      <c r="F7" s="5"/>
      <c r="G7" s="5"/>
      <c r="H7" s="5"/>
      <c r="I7" s="5"/>
      <c r="J7" s="5"/>
      <c r="K7" s="5"/>
      <c r="L7" s="5"/>
      <c r="M7" s="5"/>
      <c r="N7" s="5"/>
      <c r="O7" s="5"/>
      <c r="P7" s="5"/>
      <c r="Q7" s="5"/>
      <c r="R7" s="5"/>
      <c r="S7" s="5"/>
      <c r="T7" s="5"/>
      <c r="U7" s="6"/>
      <c r="V7" s="15"/>
      <c r="W7" s="15"/>
      <c r="X7" s="15"/>
      <c r="Y7" s="15"/>
      <c r="Z7" s="15"/>
      <c r="AA7" s="15"/>
      <c r="AB7" s="15"/>
      <c r="AC7" s="15"/>
      <c r="AD7" s="15"/>
      <c r="AE7" s="15"/>
      <c r="AF7" s="15"/>
      <c r="AG7" s="15"/>
      <c r="AH7" s="15"/>
      <c r="AI7" s="15"/>
      <c r="AJ7" s="15"/>
      <c r="AK7" s="15"/>
      <c r="AL7" s="15"/>
      <c r="AM7" s="15"/>
      <c r="AN7" s="15"/>
      <c r="AO7" s="15"/>
      <c r="AP7" s="15"/>
      <c r="AQ7" s="15"/>
      <c r="AR7" s="15"/>
    </row>
    <row r="8" spans="1:44" x14ac:dyDescent="0.25">
      <c r="A8" s="4"/>
      <c r="B8" s="5"/>
      <c r="C8" s="5"/>
      <c r="D8" s="5"/>
      <c r="E8" s="5"/>
      <c r="F8" s="5"/>
      <c r="G8" s="5"/>
      <c r="H8" s="5"/>
      <c r="I8" s="5"/>
      <c r="J8" s="5"/>
      <c r="K8" s="5"/>
      <c r="L8" s="5"/>
      <c r="M8" s="5"/>
      <c r="N8" s="5"/>
      <c r="O8" s="5"/>
      <c r="P8" s="5"/>
      <c r="Q8" s="5"/>
      <c r="R8" s="5"/>
      <c r="S8" s="5"/>
      <c r="T8" s="5"/>
      <c r="U8" s="6"/>
      <c r="V8" s="15"/>
      <c r="W8" s="15"/>
      <c r="X8" s="15"/>
      <c r="Y8" s="15"/>
      <c r="Z8" s="15"/>
      <c r="AA8" s="15"/>
      <c r="AB8" s="15"/>
      <c r="AC8" s="15"/>
      <c r="AD8" s="15"/>
      <c r="AE8" s="15"/>
      <c r="AF8" s="15"/>
      <c r="AG8" s="15"/>
      <c r="AH8" s="15"/>
      <c r="AI8" s="15"/>
      <c r="AJ8" s="15"/>
      <c r="AK8" s="15"/>
      <c r="AL8" s="15"/>
      <c r="AM8" s="15"/>
      <c r="AN8" s="15"/>
      <c r="AO8" s="15"/>
      <c r="AP8" s="15"/>
      <c r="AQ8" s="15"/>
      <c r="AR8" s="15"/>
    </row>
    <row r="9" spans="1:44" x14ac:dyDescent="0.25">
      <c r="A9" s="4"/>
      <c r="B9" s="5"/>
      <c r="C9" s="5"/>
      <c r="D9" s="5"/>
      <c r="E9" s="5"/>
      <c r="F9" s="5"/>
      <c r="G9" s="5"/>
      <c r="H9" s="5"/>
      <c r="I9" s="5"/>
      <c r="J9" s="5"/>
      <c r="K9" s="5"/>
      <c r="L9" s="5"/>
      <c r="M9" s="5"/>
      <c r="N9" s="5"/>
      <c r="O9" s="5"/>
      <c r="P9" s="5"/>
      <c r="Q9" s="5"/>
      <c r="R9" s="5"/>
      <c r="S9" s="5"/>
      <c r="T9" s="5"/>
      <c r="U9" s="6"/>
      <c r="V9" s="15"/>
      <c r="W9" s="15"/>
      <c r="X9" s="15"/>
      <c r="Y9" s="15"/>
      <c r="Z9" s="15"/>
      <c r="AA9" s="15"/>
      <c r="AB9" s="15"/>
      <c r="AC9" s="15"/>
      <c r="AD9" s="15"/>
      <c r="AE9" s="15"/>
      <c r="AF9" s="15"/>
      <c r="AG9" s="15"/>
      <c r="AH9" s="15"/>
      <c r="AI9" s="15"/>
      <c r="AJ9" s="15"/>
      <c r="AK9" s="15"/>
      <c r="AL9" s="15"/>
      <c r="AM9" s="15"/>
      <c r="AN9" s="15"/>
      <c r="AO9" s="15"/>
      <c r="AP9" s="15"/>
      <c r="AQ9" s="15"/>
      <c r="AR9" s="15"/>
    </row>
    <row r="10" spans="1:44" x14ac:dyDescent="0.25">
      <c r="A10" s="4"/>
      <c r="B10" s="5"/>
      <c r="C10" s="5"/>
      <c r="D10" s="5"/>
      <c r="E10" s="5"/>
      <c r="F10" s="5"/>
      <c r="G10" s="5"/>
      <c r="H10" s="5"/>
      <c r="I10" s="5"/>
      <c r="J10" s="5"/>
      <c r="K10" s="5"/>
      <c r="L10" s="5"/>
      <c r="M10" s="5"/>
      <c r="N10" s="5"/>
      <c r="O10" s="5"/>
      <c r="P10" s="5"/>
      <c r="Q10" s="5"/>
      <c r="R10" s="5"/>
      <c r="S10" s="5"/>
      <c r="T10" s="5"/>
      <c r="U10" s="6"/>
      <c r="V10" s="15"/>
      <c r="W10" s="15"/>
      <c r="X10" s="15"/>
      <c r="Y10" s="15"/>
      <c r="Z10" s="15"/>
      <c r="AA10" s="15"/>
      <c r="AB10" s="15"/>
      <c r="AC10" s="15"/>
      <c r="AD10" s="15"/>
      <c r="AE10" s="15"/>
      <c r="AF10" s="15"/>
      <c r="AG10" s="15"/>
      <c r="AH10" s="15"/>
      <c r="AI10" s="15"/>
      <c r="AJ10" s="15"/>
      <c r="AK10" s="15"/>
      <c r="AL10" s="15"/>
      <c r="AM10" s="15"/>
      <c r="AN10" s="15"/>
      <c r="AO10" s="15"/>
      <c r="AP10" s="15"/>
      <c r="AQ10" s="15"/>
      <c r="AR10" s="15"/>
    </row>
    <row r="11" spans="1:44" hidden="1" x14ac:dyDescent="0.25">
      <c r="A11" s="4"/>
      <c r="B11" s="5"/>
      <c r="C11" s="5"/>
      <c r="D11" s="5"/>
      <c r="E11" s="5"/>
      <c r="F11" s="5"/>
      <c r="G11" s="5"/>
      <c r="H11" s="5"/>
      <c r="I11" s="5"/>
      <c r="J11" s="5"/>
      <c r="K11" s="5"/>
      <c r="L11" s="5"/>
      <c r="M11" s="5"/>
      <c r="N11" s="5"/>
      <c r="O11" s="5"/>
      <c r="P11" s="5"/>
      <c r="Q11" s="5"/>
      <c r="R11" s="5"/>
      <c r="S11" s="5"/>
      <c r="T11" s="5"/>
      <c r="U11" s="6"/>
      <c r="V11" s="15"/>
      <c r="W11" s="15"/>
      <c r="X11" s="15"/>
      <c r="Y11" s="15"/>
      <c r="Z11" s="15"/>
      <c r="AA11" s="15"/>
      <c r="AB11" s="15"/>
      <c r="AC11" s="15"/>
      <c r="AD11" s="15"/>
      <c r="AE11" s="15"/>
      <c r="AF11" s="15"/>
      <c r="AG11" s="15"/>
      <c r="AH11" s="15"/>
      <c r="AI11" s="15"/>
      <c r="AJ11" s="15"/>
      <c r="AK11" s="15"/>
      <c r="AL11" s="15"/>
      <c r="AM11" s="15"/>
      <c r="AN11" s="15"/>
      <c r="AO11" s="15"/>
      <c r="AP11" s="15"/>
      <c r="AQ11" s="15"/>
      <c r="AR11" s="15"/>
    </row>
    <row r="12" spans="1:44" x14ac:dyDescent="0.25">
      <c r="A12" s="4"/>
      <c r="B12" s="748" t="s">
        <v>306</v>
      </c>
      <c r="C12" s="748"/>
      <c r="D12" s="748"/>
      <c r="E12" s="7"/>
      <c r="F12" s="733" t="s">
        <v>326</v>
      </c>
      <c r="G12" s="733"/>
      <c r="H12" s="733"/>
      <c r="I12" s="7"/>
      <c r="J12" s="733" t="s">
        <v>191</v>
      </c>
      <c r="K12" s="733"/>
      <c r="L12" s="733"/>
      <c r="M12" s="8"/>
      <c r="N12" s="749" t="s">
        <v>171</v>
      </c>
      <c r="O12" s="749"/>
      <c r="P12" s="749"/>
      <c r="Q12" s="7"/>
      <c r="R12" s="733" t="s">
        <v>130</v>
      </c>
      <c r="S12" s="733"/>
      <c r="T12" s="733"/>
      <c r="U12" s="6"/>
      <c r="V12" s="15"/>
      <c r="W12" s="15"/>
      <c r="X12" s="15"/>
      <c r="Y12" s="15"/>
      <c r="Z12" s="15"/>
      <c r="AA12" s="15"/>
      <c r="AB12" s="15"/>
      <c r="AC12" s="15"/>
      <c r="AD12" s="15"/>
      <c r="AE12" s="15"/>
      <c r="AF12" s="15"/>
      <c r="AG12" s="15"/>
      <c r="AH12" s="15"/>
      <c r="AI12" s="15"/>
      <c r="AJ12" s="15"/>
      <c r="AK12" s="15"/>
      <c r="AL12" s="15"/>
      <c r="AM12" s="15"/>
      <c r="AN12" s="15"/>
      <c r="AO12" s="15"/>
      <c r="AP12" s="15"/>
      <c r="AQ12" s="15"/>
      <c r="AR12" s="15"/>
    </row>
    <row r="13" spans="1:44" ht="15" customHeight="1" x14ac:dyDescent="0.25">
      <c r="A13" s="4"/>
      <c r="B13" s="7"/>
      <c r="C13" s="730" t="s">
        <v>35</v>
      </c>
      <c r="D13" s="730"/>
      <c r="E13" s="7"/>
      <c r="F13" s="7"/>
      <c r="G13" s="730" t="s">
        <v>35</v>
      </c>
      <c r="H13" s="730"/>
      <c r="I13" s="7"/>
      <c r="J13" s="118" t="s">
        <v>1321</v>
      </c>
      <c r="K13" s="740" t="s">
        <v>35</v>
      </c>
      <c r="L13" s="741"/>
      <c r="M13" s="9"/>
      <c r="N13" s="7"/>
      <c r="O13" s="737" t="s">
        <v>35</v>
      </c>
      <c r="P13" s="738"/>
      <c r="Q13" s="7"/>
      <c r="R13" s="39" t="s">
        <v>34</v>
      </c>
      <c r="S13" s="114" t="s">
        <v>35</v>
      </c>
      <c r="T13" s="114"/>
      <c r="U13" s="6"/>
      <c r="V13" s="15"/>
      <c r="W13" s="15"/>
      <c r="X13" s="15"/>
      <c r="Y13" s="15"/>
      <c r="Z13" s="15"/>
      <c r="AA13" s="15"/>
      <c r="AB13" s="15"/>
      <c r="AC13" s="15"/>
      <c r="AD13" s="15"/>
      <c r="AE13" s="15"/>
      <c r="AF13" s="15"/>
      <c r="AG13" s="15"/>
      <c r="AH13" s="15"/>
      <c r="AI13" s="15"/>
      <c r="AJ13" s="15"/>
      <c r="AK13" s="15"/>
      <c r="AL13" s="15"/>
      <c r="AM13" s="15"/>
      <c r="AN13" s="15"/>
      <c r="AO13" s="15"/>
      <c r="AP13" s="15"/>
      <c r="AQ13" s="15"/>
      <c r="AR13" s="15"/>
    </row>
    <row r="14" spans="1:44" ht="21.75" customHeight="1" x14ac:dyDescent="0.25">
      <c r="A14" s="4"/>
      <c r="B14" s="7"/>
      <c r="C14" s="730" t="s">
        <v>26</v>
      </c>
      <c r="D14" s="730"/>
      <c r="E14" s="7"/>
      <c r="F14" s="7"/>
      <c r="G14" s="730" t="s">
        <v>26</v>
      </c>
      <c r="H14" s="730"/>
      <c r="I14" s="7"/>
      <c r="J14" s="118" t="s">
        <v>1322</v>
      </c>
      <c r="K14" s="750" t="s">
        <v>26</v>
      </c>
      <c r="L14" s="750"/>
      <c r="M14" s="9"/>
      <c r="N14" s="7"/>
      <c r="O14" s="737" t="s">
        <v>26</v>
      </c>
      <c r="P14" s="738"/>
      <c r="Q14" s="7"/>
      <c r="R14" s="116" t="s">
        <v>575</v>
      </c>
      <c r="S14" s="638" t="s">
        <v>26</v>
      </c>
      <c r="T14" s="114"/>
      <c r="U14" s="6"/>
      <c r="V14" s="15"/>
      <c r="W14" s="15"/>
      <c r="X14" s="15"/>
      <c r="Y14" s="15"/>
      <c r="Z14" s="15"/>
      <c r="AA14" s="15"/>
      <c r="AB14" s="15"/>
      <c r="AC14" s="15"/>
      <c r="AD14" s="15"/>
      <c r="AE14" s="15"/>
      <c r="AF14" s="15"/>
      <c r="AG14" s="15"/>
      <c r="AH14" s="15"/>
      <c r="AI14" s="15"/>
      <c r="AJ14" s="15"/>
      <c r="AK14" s="15"/>
      <c r="AL14" s="15"/>
      <c r="AM14" s="15"/>
      <c r="AN14" s="15"/>
      <c r="AO14" s="15"/>
      <c r="AP14" s="15"/>
      <c r="AQ14" s="15"/>
      <c r="AR14" s="15"/>
    </row>
    <row r="15" spans="1:44" ht="15" customHeight="1" x14ac:dyDescent="0.25">
      <c r="A15" s="4"/>
      <c r="B15" s="7"/>
      <c r="C15" s="117"/>
      <c r="D15" s="117"/>
      <c r="E15" s="7"/>
      <c r="F15" s="7"/>
      <c r="G15" s="117"/>
      <c r="H15" s="117"/>
      <c r="I15" s="7"/>
      <c r="J15" s="119"/>
      <c r="K15" s="117"/>
      <c r="L15" s="117"/>
      <c r="M15" s="117"/>
      <c r="N15" s="7"/>
      <c r="O15" s="117"/>
      <c r="P15" s="117"/>
      <c r="Q15" s="7"/>
      <c r="R15" s="735" t="s">
        <v>1318</v>
      </c>
      <c r="S15" s="117"/>
      <c r="T15" s="117"/>
      <c r="U15" s="6"/>
      <c r="V15" s="15"/>
      <c r="W15" s="15"/>
      <c r="X15" s="15"/>
      <c r="Y15" s="15"/>
      <c r="Z15" s="15"/>
      <c r="AA15" s="15"/>
      <c r="AB15" s="15"/>
      <c r="AC15" s="15"/>
      <c r="AD15" s="15"/>
      <c r="AE15" s="15"/>
      <c r="AF15" s="15"/>
      <c r="AG15" s="15"/>
      <c r="AH15" s="15"/>
      <c r="AI15" s="15"/>
      <c r="AJ15" s="15"/>
      <c r="AK15" s="15"/>
      <c r="AL15" s="15"/>
      <c r="AM15" s="15"/>
      <c r="AN15" s="15"/>
      <c r="AO15" s="15"/>
      <c r="AP15" s="15"/>
      <c r="AQ15" s="15"/>
      <c r="AR15" s="15"/>
    </row>
    <row r="16" spans="1:44" x14ac:dyDescent="0.25">
      <c r="A16" s="4"/>
      <c r="B16" s="7"/>
      <c r="C16" s="7"/>
      <c r="D16" s="7"/>
      <c r="E16" s="7"/>
      <c r="F16" s="7"/>
      <c r="G16" s="7"/>
      <c r="H16" s="7"/>
      <c r="I16" s="7"/>
      <c r="J16" s="7"/>
      <c r="K16" s="7"/>
      <c r="L16" s="7"/>
      <c r="M16" s="9"/>
      <c r="N16" s="8"/>
      <c r="O16" s="8"/>
      <c r="P16" s="8"/>
      <c r="Q16" s="7"/>
      <c r="R16" s="735"/>
      <c r="S16" s="5"/>
      <c r="T16" s="5"/>
      <c r="U16" s="6"/>
      <c r="V16" s="15"/>
      <c r="W16" s="15"/>
      <c r="X16" s="15"/>
      <c r="Y16" s="15"/>
      <c r="Z16" s="15"/>
      <c r="AA16" s="15"/>
      <c r="AB16" s="15"/>
      <c r="AC16" s="15"/>
      <c r="AD16" s="15"/>
      <c r="AE16" s="15"/>
      <c r="AF16" s="15"/>
      <c r="AG16" s="15"/>
      <c r="AH16" s="15"/>
      <c r="AI16" s="15"/>
      <c r="AJ16" s="15"/>
      <c r="AK16" s="15"/>
      <c r="AL16" s="15"/>
      <c r="AM16" s="15"/>
      <c r="AN16" s="15"/>
      <c r="AO16" s="15"/>
      <c r="AP16" s="15"/>
      <c r="AQ16" s="15"/>
      <c r="AR16" s="15"/>
    </row>
    <row r="17" spans="1:44" ht="22.5" customHeight="1" x14ac:dyDescent="0.25">
      <c r="A17" s="4"/>
      <c r="B17" s="733" t="s">
        <v>27</v>
      </c>
      <c r="C17" s="733"/>
      <c r="D17" s="733"/>
      <c r="E17" s="7"/>
      <c r="F17" s="733" t="s">
        <v>327</v>
      </c>
      <c r="G17" s="733"/>
      <c r="H17" s="733"/>
      <c r="I17" s="7"/>
      <c r="J17" s="733" t="s">
        <v>201</v>
      </c>
      <c r="K17" s="733"/>
      <c r="L17" s="733"/>
      <c r="M17" s="9"/>
      <c r="N17" s="733" t="s">
        <v>33</v>
      </c>
      <c r="O17" s="733"/>
      <c r="P17" s="733"/>
      <c r="Q17" s="7"/>
      <c r="R17" s="733" t="s">
        <v>76</v>
      </c>
      <c r="S17" s="733"/>
      <c r="T17" s="733"/>
      <c r="U17" s="6"/>
      <c r="V17" s="15"/>
      <c r="W17" s="15"/>
      <c r="X17" s="15"/>
      <c r="Y17" s="15"/>
      <c r="Z17" s="15"/>
      <c r="AA17" s="15"/>
      <c r="AB17" s="15"/>
      <c r="AC17" s="15"/>
      <c r="AD17" s="15"/>
      <c r="AE17" s="15"/>
      <c r="AF17" s="15"/>
      <c r="AG17" s="15"/>
      <c r="AH17" s="15"/>
      <c r="AI17" s="15"/>
      <c r="AJ17" s="15"/>
      <c r="AK17" s="15"/>
      <c r="AL17" s="15"/>
      <c r="AM17" s="15"/>
      <c r="AN17" s="15"/>
      <c r="AO17" s="15"/>
      <c r="AP17" s="15"/>
      <c r="AQ17" s="15"/>
      <c r="AR17" s="15"/>
    </row>
    <row r="18" spans="1:44" ht="21.75" customHeight="1" x14ac:dyDescent="0.25">
      <c r="A18" s="4"/>
      <c r="B18" s="7"/>
      <c r="C18" s="730" t="s">
        <v>35</v>
      </c>
      <c r="D18" s="730"/>
      <c r="E18" s="7"/>
      <c r="F18" s="7"/>
      <c r="G18" s="730" t="s">
        <v>35</v>
      </c>
      <c r="H18" s="730"/>
      <c r="I18" s="7"/>
      <c r="J18" s="7"/>
      <c r="K18" s="730" t="s">
        <v>35</v>
      </c>
      <c r="L18" s="730"/>
      <c r="M18" s="7"/>
      <c r="N18" s="7"/>
      <c r="O18" s="737" t="s">
        <v>35</v>
      </c>
      <c r="P18" s="738"/>
      <c r="Q18" s="7"/>
      <c r="R18" s="116" t="s">
        <v>1318</v>
      </c>
      <c r="S18" s="730" t="s">
        <v>35</v>
      </c>
      <c r="T18" s="730"/>
      <c r="U18" s="6"/>
      <c r="V18" s="15"/>
      <c r="W18" s="15"/>
      <c r="X18" s="15"/>
      <c r="Y18" s="15"/>
      <c r="Z18" s="15"/>
      <c r="AA18" s="15"/>
      <c r="AB18" s="15"/>
      <c r="AC18" s="15"/>
      <c r="AD18" s="15"/>
      <c r="AE18" s="15"/>
      <c r="AF18" s="15"/>
      <c r="AG18" s="15"/>
      <c r="AH18" s="15"/>
      <c r="AI18" s="15"/>
      <c r="AJ18" s="15"/>
      <c r="AK18" s="15"/>
      <c r="AL18" s="15"/>
      <c r="AM18" s="15"/>
      <c r="AN18" s="15"/>
      <c r="AO18" s="15"/>
      <c r="AP18" s="15"/>
      <c r="AQ18" s="15"/>
      <c r="AR18" s="15"/>
    </row>
    <row r="19" spans="1:44" ht="15" customHeight="1" x14ac:dyDescent="0.25">
      <c r="A19" s="4"/>
      <c r="B19" s="7"/>
      <c r="C19" s="730" t="s">
        <v>26</v>
      </c>
      <c r="D19" s="730"/>
      <c r="E19" s="7"/>
      <c r="F19" s="7"/>
      <c r="G19" s="730" t="s">
        <v>26</v>
      </c>
      <c r="H19" s="730"/>
      <c r="I19" s="7"/>
      <c r="J19" s="7"/>
      <c r="K19" s="730" t="s">
        <v>26</v>
      </c>
      <c r="L19" s="730"/>
      <c r="M19" s="8"/>
      <c r="N19" s="7"/>
      <c r="O19" s="737" t="s">
        <v>26</v>
      </c>
      <c r="P19" s="738"/>
      <c r="Q19" s="7"/>
      <c r="R19" s="735" t="s">
        <v>575</v>
      </c>
      <c r="S19" s="730" t="s">
        <v>26</v>
      </c>
      <c r="T19" s="730"/>
      <c r="U19" s="6"/>
      <c r="V19" s="15"/>
      <c r="W19" s="15"/>
      <c r="X19" s="15"/>
      <c r="Y19" s="15"/>
      <c r="Z19" s="15"/>
      <c r="AA19" s="15"/>
      <c r="AB19" s="15"/>
      <c r="AC19" s="15"/>
      <c r="AD19" s="15"/>
      <c r="AE19" s="15"/>
      <c r="AF19" s="15"/>
      <c r="AG19" s="15"/>
      <c r="AH19" s="15"/>
      <c r="AI19" s="15"/>
      <c r="AJ19" s="15"/>
      <c r="AK19" s="15"/>
      <c r="AL19" s="15"/>
      <c r="AM19" s="15"/>
      <c r="AN19" s="15"/>
      <c r="AO19" s="15"/>
      <c r="AP19" s="15"/>
      <c r="AQ19" s="15"/>
      <c r="AR19" s="15"/>
    </row>
    <row r="20" spans="1:44" ht="15" customHeight="1" x14ac:dyDescent="0.25">
      <c r="A20" s="4"/>
      <c r="B20" s="7"/>
      <c r="C20" s="7"/>
      <c r="D20" s="7"/>
      <c r="E20" s="7"/>
      <c r="F20" s="7"/>
      <c r="G20" s="7"/>
      <c r="H20" s="7"/>
      <c r="I20" s="7"/>
      <c r="J20" s="7"/>
      <c r="K20" s="7"/>
      <c r="L20" s="7"/>
      <c r="M20" s="9"/>
      <c r="N20" s="8"/>
      <c r="O20" s="8"/>
      <c r="P20" s="8"/>
      <c r="Q20" s="7"/>
      <c r="R20" s="735"/>
      <c r="S20" s="5"/>
      <c r="T20" s="5"/>
      <c r="U20" s="6"/>
      <c r="V20" s="15"/>
      <c r="W20" s="15"/>
      <c r="X20" s="15"/>
      <c r="Y20" s="15"/>
      <c r="Z20" s="15"/>
      <c r="AA20" s="15"/>
      <c r="AB20" s="15"/>
      <c r="AC20" s="15"/>
      <c r="AD20" s="15"/>
      <c r="AE20" s="15"/>
      <c r="AF20" s="15"/>
      <c r="AG20" s="15"/>
      <c r="AH20" s="15"/>
      <c r="AI20" s="15"/>
      <c r="AJ20" s="15"/>
      <c r="AK20" s="15"/>
      <c r="AL20" s="15"/>
      <c r="AM20" s="15"/>
      <c r="AN20" s="15"/>
      <c r="AO20" s="15"/>
      <c r="AP20" s="15"/>
      <c r="AQ20" s="15"/>
      <c r="AR20" s="15"/>
    </row>
    <row r="21" spans="1:44" ht="24" customHeight="1" x14ac:dyDescent="0.25">
      <c r="A21" s="4"/>
      <c r="B21" s="733" t="s">
        <v>245</v>
      </c>
      <c r="C21" s="733"/>
      <c r="D21" s="733"/>
      <c r="E21" s="7"/>
      <c r="F21" s="733" t="s">
        <v>284</v>
      </c>
      <c r="G21" s="733"/>
      <c r="H21" s="733"/>
      <c r="I21" s="7"/>
      <c r="J21" s="733" t="s">
        <v>32</v>
      </c>
      <c r="K21" s="733"/>
      <c r="L21" s="733"/>
      <c r="M21" s="9"/>
      <c r="N21" s="733" t="s">
        <v>122</v>
      </c>
      <c r="O21" s="733"/>
      <c r="P21" s="733"/>
      <c r="Q21" s="7"/>
      <c r="R21" s="116" t="s">
        <v>34</v>
      </c>
      <c r="S21" s="115"/>
      <c r="T21" s="115"/>
      <c r="U21" s="6"/>
      <c r="V21" s="15"/>
      <c r="W21" s="15"/>
      <c r="X21" s="15"/>
      <c r="Y21" s="15"/>
      <c r="Z21" s="15"/>
      <c r="AA21" s="15"/>
      <c r="AB21" s="15"/>
      <c r="AC21" s="15"/>
      <c r="AD21" s="15"/>
      <c r="AE21" s="15"/>
      <c r="AF21" s="15"/>
      <c r="AG21" s="15"/>
      <c r="AH21" s="15"/>
      <c r="AI21" s="15"/>
      <c r="AJ21" s="15"/>
      <c r="AK21" s="15"/>
      <c r="AL21" s="15"/>
      <c r="AM21" s="15"/>
      <c r="AN21" s="15"/>
      <c r="AO21" s="15"/>
      <c r="AP21" s="15"/>
      <c r="AQ21" s="15"/>
      <c r="AR21" s="15"/>
    </row>
    <row r="22" spans="1:44" ht="15" customHeight="1" x14ac:dyDescent="0.25">
      <c r="A22" s="4"/>
      <c r="B22" s="7"/>
      <c r="C22" s="730" t="s">
        <v>35</v>
      </c>
      <c r="D22" s="730"/>
      <c r="E22" s="7"/>
      <c r="F22" s="7"/>
      <c r="G22" s="730" t="s">
        <v>35</v>
      </c>
      <c r="H22" s="730"/>
      <c r="I22" s="7"/>
      <c r="J22" s="7"/>
      <c r="K22" s="730" t="s">
        <v>35</v>
      </c>
      <c r="L22" s="730"/>
      <c r="M22" s="7"/>
      <c r="N22" s="7"/>
      <c r="O22" s="16" t="s">
        <v>35</v>
      </c>
      <c r="P22" s="10"/>
      <c r="Q22" s="7"/>
      <c r="R22" s="116"/>
      <c r="S22" s="739"/>
      <c r="T22" s="739"/>
      <c r="U22" s="6"/>
      <c r="V22" s="15"/>
      <c r="W22" s="15"/>
      <c r="X22" s="15"/>
      <c r="Y22" s="15"/>
      <c r="Z22" s="15"/>
      <c r="AA22" s="15"/>
      <c r="AB22" s="15"/>
      <c r="AC22" s="15"/>
      <c r="AD22" s="15"/>
      <c r="AE22" s="15"/>
      <c r="AF22" s="15"/>
      <c r="AG22" s="15"/>
      <c r="AH22" s="15"/>
      <c r="AI22" s="15"/>
      <c r="AJ22" s="15"/>
      <c r="AK22" s="15"/>
      <c r="AL22" s="15"/>
      <c r="AM22" s="15"/>
      <c r="AN22" s="15"/>
      <c r="AO22" s="15"/>
      <c r="AP22" s="15"/>
      <c r="AQ22" s="15"/>
      <c r="AR22" s="15"/>
    </row>
    <row r="23" spans="1:44" ht="22.5" customHeight="1" x14ac:dyDescent="0.25">
      <c r="A23" s="4"/>
      <c r="B23" s="7"/>
      <c r="C23" s="730" t="s">
        <v>26</v>
      </c>
      <c r="D23" s="730"/>
      <c r="E23" s="7"/>
      <c r="F23" s="7"/>
      <c r="G23" s="730" t="s">
        <v>26</v>
      </c>
      <c r="H23" s="730"/>
      <c r="I23" s="7"/>
      <c r="J23" s="7"/>
      <c r="K23" s="730" t="s">
        <v>26</v>
      </c>
      <c r="L23" s="730"/>
      <c r="M23" s="8"/>
      <c r="N23" s="7"/>
      <c r="O23" s="730" t="s">
        <v>26</v>
      </c>
      <c r="P23" s="730"/>
      <c r="Q23" s="7"/>
      <c r="R23" s="116"/>
      <c r="S23" s="739"/>
      <c r="T23" s="739"/>
      <c r="U23" s="6"/>
      <c r="V23" s="15"/>
      <c r="W23" s="15"/>
      <c r="X23" s="15"/>
      <c r="Y23" s="15"/>
      <c r="Z23" s="15"/>
      <c r="AA23" s="15"/>
      <c r="AB23" s="15"/>
      <c r="AC23" s="15"/>
      <c r="AD23" s="15"/>
      <c r="AE23" s="15"/>
      <c r="AF23" s="15"/>
      <c r="AG23" s="15"/>
      <c r="AH23" s="15"/>
      <c r="AI23" s="15"/>
      <c r="AJ23" s="15"/>
      <c r="AK23" s="15"/>
      <c r="AL23" s="15"/>
      <c r="AM23" s="15"/>
      <c r="AN23" s="15"/>
      <c r="AO23" s="15"/>
      <c r="AP23" s="15"/>
      <c r="AQ23" s="15"/>
      <c r="AR23" s="15"/>
    </row>
    <row r="24" spans="1:44" x14ac:dyDescent="0.25">
      <c r="A24" s="4"/>
      <c r="B24" s="7"/>
      <c r="C24" s="7"/>
      <c r="D24" s="7"/>
      <c r="E24" s="7"/>
      <c r="F24" s="7"/>
      <c r="G24" s="7"/>
      <c r="H24" s="7"/>
      <c r="I24" s="7"/>
      <c r="J24" s="7"/>
      <c r="K24" s="7"/>
      <c r="L24" s="7"/>
      <c r="M24" s="9"/>
      <c r="N24" s="8"/>
      <c r="O24" s="8"/>
      <c r="P24" s="8"/>
      <c r="Q24" s="7"/>
      <c r="R24" s="7"/>
      <c r="S24" s="7"/>
      <c r="T24" s="7"/>
      <c r="U24" s="6"/>
      <c r="V24" s="15"/>
      <c r="W24" s="15"/>
      <c r="X24" s="15"/>
      <c r="Y24" s="15"/>
      <c r="Z24" s="15"/>
      <c r="AA24" s="15"/>
      <c r="AB24" s="15"/>
      <c r="AC24" s="15"/>
      <c r="AD24" s="15"/>
      <c r="AE24" s="15"/>
      <c r="AF24" s="15"/>
      <c r="AG24" s="15"/>
      <c r="AH24" s="15"/>
      <c r="AI24" s="15"/>
      <c r="AJ24" s="15"/>
      <c r="AK24" s="15"/>
      <c r="AL24" s="15"/>
      <c r="AM24" s="15"/>
      <c r="AN24" s="15"/>
      <c r="AO24" s="15"/>
      <c r="AP24" s="15"/>
      <c r="AQ24" s="15"/>
      <c r="AR24" s="15"/>
    </row>
    <row r="25" spans="1:44" x14ac:dyDescent="0.25">
      <c r="A25" s="4"/>
      <c r="B25" s="733" t="s">
        <v>246</v>
      </c>
      <c r="C25" s="733"/>
      <c r="D25" s="733"/>
      <c r="E25" s="7"/>
      <c r="F25" s="733" t="s">
        <v>288</v>
      </c>
      <c r="G25" s="733"/>
      <c r="H25" s="733"/>
      <c r="I25" s="7"/>
      <c r="J25" s="733" t="s">
        <v>212</v>
      </c>
      <c r="K25" s="733"/>
      <c r="L25" s="733"/>
      <c r="M25" s="9"/>
      <c r="N25" s="733" t="s">
        <v>168</v>
      </c>
      <c r="O25" s="734"/>
      <c r="P25" s="734"/>
      <c r="Q25" s="7"/>
      <c r="R25" s="11"/>
      <c r="S25" s="11"/>
      <c r="T25" s="11"/>
      <c r="U25" s="6"/>
      <c r="V25" s="15"/>
      <c r="W25" s="15"/>
      <c r="X25" s="15"/>
      <c r="Y25" s="15"/>
      <c r="Z25" s="15"/>
      <c r="AA25" s="15"/>
      <c r="AB25" s="15"/>
      <c r="AC25" s="15"/>
      <c r="AD25" s="15"/>
      <c r="AE25" s="15"/>
      <c r="AF25" s="15"/>
      <c r="AG25" s="15"/>
      <c r="AH25" s="15"/>
      <c r="AI25" s="15"/>
      <c r="AJ25" s="15"/>
      <c r="AK25" s="15"/>
      <c r="AL25" s="15"/>
      <c r="AM25" s="15"/>
      <c r="AN25" s="15"/>
      <c r="AO25" s="15"/>
      <c r="AP25" s="15"/>
      <c r="AQ25" s="15"/>
      <c r="AR25" s="15"/>
    </row>
    <row r="26" spans="1:44" ht="22.5" x14ac:dyDescent="0.25">
      <c r="A26" s="4"/>
      <c r="B26" s="7"/>
      <c r="C26" s="730" t="s">
        <v>35</v>
      </c>
      <c r="D26" s="730"/>
      <c r="E26" s="7"/>
      <c r="F26" s="7"/>
      <c r="G26" s="730" t="s">
        <v>35</v>
      </c>
      <c r="H26" s="730"/>
      <c r="I26" s="7"/>
      <c r="J26" s="7"/>
      <c r="K26" s="730" t="s">
        <v>35</v>
      </c>
      <c r="L26" s="730"/>
      <c r="M26" s="7"/>
      <c r="N26" s="116" t="s">
        <v>1324</v>
      </c>
      <c r="O26" s="737" t="s">
        <v>35</v>
      </c>
      <c r="P26" s="738"/>
      <c r="Q26" s="7"/>
      <c r="R26" s="11"/>
      <c r="S26" s="11"/>
      <c r="T26" s="11"/>
      <c r="U26" s="6"/>
      <c r="V26" s="15"/>
      <c r="W26" s="15"/>
      <c r="X26" s="15"/>
      <c r="Y26" s="15"/>
      <c r="Z26" s="15"/>
      <c r="AA26" s="15"/>
      <c r="AB26" s="15"/>
      <c r="AC26" s="15"/>
      <c r="AD26" s="15"/>
      <c r="AE26" s="15"/>
      <c r="AF26" s="15"/>
      <c r="AG26" s="15"/>
      <c r="AH26" s="15"/>
      <c r="AI26" s="15"/>
      <c r="AJ26" s="15"/>
      <c r="AK26" s="15"/>
      <c r="AL26" s="15"/>
      <c r="AM26" s="15"/>
      <c r="AN26" s="15"/>
      <c r="AO26" s="15"/>
      <c r="AP26" s="15"/>
      <c r="AQ26" s="15"/>
      <c r="AR26" s="15"/>
    </row>
    <row r="27" spans="1:44" ht="15" customHeight="1" x14ac:dyDescent="0.25">
      <c r="A27" s="4"/>
      <c r="B27" s="7"/>
      <c r="C27" s="730" t="s">
        <v>26</v>
      </c>
      <c r="D27" s="730"/>
      <c r="E27" s="7"/>
      <c r="F27" s="7"/>
      <c r="G27" s="730" t="s">
        <v>26</v>
      </c>
      <c r="H27" s="730"/>
      <c r="I27" s="7"/>
      <c r="J27" s="7"/>
      <c r="K27" s="730" t="s">
        <v>26</v>
      </c>
      <c r="L27" s="730"/>
      <c r="M27" s="8"/>
      <c r="N27" s="735" t="s">
        <v>1323</v>
      </c>
      <c r="O27" s="740" t="s">
        <v>26</v>
      </c>
      <c r="P27" s="741"/>
      <c r="Q27" s="7"/>
      <c r="R27" s="11"/>
      <c r="S27" s="11"/>
      <c r="T27" s="11"/>
      <c r="U27" s="6"/>
      <c r="V27" s="15"/>
      <c r="W27" s="15"/>
      <c r="X27" s="15"/>
      <c r="Y27" s="15"/>
      <c r="Z27" s="15"/>
      <c r="AA27" s="15"/>
      <c r="AB27" s="15"/>
      <c r="AC27" s="15"/>
      <c r="AD27" s="15"/>
      <c r="AE27" s="15"/>
      <c r="AF27" s="15"/>
      <c r="AG27" s="15"/>
      <c r="AH27" s="15"/>
      <c r="AI27" s="15"/>
      <c r="AJ27" s="15"/>
      <c r="AK27" s="15"/>
      <c r="AL27" s="15"/>
      <c r="AM27" s="15"/>
      <c r="AN27" s="15"/>
      <c r="AO27" s="15"/>
      <c r="AP27" s="15"/>
      <c r="AQ27" s="15"/>
      <c r="AR27" s="15"/>
    </row>
    <row r="28" spans="1:44" ht="15" customHeight="1" x14ac:dyDescent="0.25">
      <c r="A28" s="4"/>
      <c r="B28" s="7"/>
      <c r="C28" s="7"/>
      <c r="D28" s="7"/>
      <c r="E28" s="7"/>
      <c r="F28" s="7"/>
      <c r="G28" s="7"/>
      <c r="H28" s="7"/>
      <c r="I28" s="7"/>
      <c r="J28" s="7"/>
      <c r="K28" s="7"/>
      <c r="L28" s="7"/>
      <c r="M28" s="9"/>
      <c r="N28" s="736"/>
      <c r="O28" s="742"/>
      <c r="P28" s="743"/>
      <c r="Q28" s="7"/>
      <c r="R28" s="11"/>
      <c r="S28" s="11"/>
      <c r="T28" s="11"/>
      <c r="U28" s="6"/>
      <c r="V28" s="15"/>
      <c r="W28" s="15"/>
      <c r="X28" s="15"/>
      <c r="Y28" s="15"/>
      <c r="Z28" s="15"/>
      <c r="AA28" s="15"/>
      <c r="AB28" s="15"/>
      <c r="AC28" s="15"/>
      <c r="AD28" s="15"/>
      <c r="AE28" s="15"/>
      <c r="AF28" s="15"/>
      <c r="AG28" s="15"/>
      <c r="AH28" s="15"/>
      <c r="AI28" s="15"/>
      <c r="AJ28" s="15"/>
      <c r="AK28" s="15"/>
      <c r="AL28" s="15"/>
      <c r="AM28" s="15"/>
      <c r="AN28" s="15"/>
      <c r="AO28" s="15"/>
      <c r="AP28" s="15"/>
      <c r="AQ28" s="15"/>
      <c r="AR28" s="15"/>
    </row>
    <row r="29" spans="1:44" x14ac:dyDescent="0.25">
      <c r="A29" s="4"/>
      <c r="B29" s="733" t="s">
        <v>250</v>
      </c>
      <c r="C29" s="733"/>
      <c r="D29" s="733"/>
      <c r="E29" s="7"/>
      <c r="F29" s="733" t="s">
        <v>61</v>
      </c>
      <c r="G29" s="733"/>
      <c r="H29" s="733"/>
      <c r="I29" s="7"/>
      <c r="J29" s="9"/>
      <c r="K29" s="9"/>
      <c r="L29" s="9"/>
      <c r="M29" s="9"/>
      <c r="N29" s="38"/>
      <c r="O29" s="27"/>
      <c r="P29" s="27"/>
      <c r="Q29" s="7"/>
      <c r="R29" s="11"/>
      <c r="S29" s="11"/>
      <c r="T29" s="11"/>
      <c r="U29" s="6"/>
      <c r="V29" s="15"/>
      <c r="W29" s="15"/>
      <c r="X29" s="15"/>
      <c r="Y29" s="15"/>
      <c r="Z29" s="15"/>
      <c r="AA29" s="15"/>
      <c r="AB29" s="15"/>
      <c r="AC29" s="15"/>
      <c r="AD29" s="15"/>
      <c r="AE29" s="15"/>
      <c r="AF29" s="15"/>
      <c r="AG29" s="15"/>
      <c r="AH29" s="15"/>
      <c r="AI29" s="15"/>
      <c r="AJ29" s="15"/>
      <c r="AK29" s="15"/>
      <c r="AL29" s="15"/>
      <c r="AM29" s="15"/>
      <c r="AN29" s="15"/>
      <c r="AO29" s="15"/>
      <c r="AP29" s="15"/>
      <c r="AQ29" s="15"/>
      <c r="AR29" s="15"/>
    </row>
    <row r="30" spans="1:44" x14ac:dyDescent="0.25">
      <c r="A30" s="4"/>
      <c r="B30" s="7"/>
      <c r="C30" s="730" t="s">
        <v>35</v>
      </c>
      <c r="D30" s="730"/>
      <c r="E30" s="7"/>
      <c r="F30" s="7"/>
      <c r="G30" s="730" t="s">
        <v>35</v>
      </c>
      <c r="H30" s="730"/>
      <c r="I30" s="7"/>
      <c r="J30" s="9"/>
      <c r="K30" s="9"/>
      <c r="L30" s="9"/>
      <c r="M30" s="7"/>
      <c r="N30" s="731"/>
      <c r="O30" s="739"/>
      <c r="P30" s="739"/>
      <c r="Q30" s="7"/>
      <c r="R30" s="11"/>
      <c r="S30" s="11"/>
      <c r="T30" s="11"/>
      <c r="U30" s="6"/>
      <c r="V30" s="15"/>
      <c r="W30" s="15"/>
      <c r="X30" s="15"/>
      <c r="Y30" s="15"/>
      <c r="Z30" s="15"/>
      <c r="AA30" s="15"/>
      <c r="AB30" s="15"/>
      <c r="AC30" s="15"/>
      <c r="AD30" s="15"/>
      <c r="AE30" s="15"/>
      <c r="AF30" s="15"/>
      <c r="AG30" s="15"/>
      <c r="AH30" s="15"/>
      <c r="AI30" s="15"/>
      <c r="AJ30" s="15"/>
      <c r="AK30" s="15"/>
      <c r="AL30" s="15"/>
      <c r="AM30" s="15"/>
      <c r="AN30" s="15"/>
      <c r="AO30" s="15"/>
      <c r="AP30" s="15"/>
      <c r="AQ30" s="15"/>
      <c r="AR30" s="15"/>
    </row>
    <row r="31" spans="1:44" x14ac:dyDescent="0.25">
      <c r="A31" s="4"/>
      <c r="B31" s="7"/>
      <c r="C31" s="730" t="s">
        <v>26</v>
      </c>
      <c r="D31" s="730"/>
      <c r="E31" s="7"/>
      <c r="F31" s="7"/>
      <c r="G31" s="730" t="s">
        <v>26</v>
      </c>
      <c r="H31" s="730"/>
      <c r="I31" s="7"/>
      <c r="J31" s="11"/>
      <c r="K31" s="11"/>
      <c r="L31" s="11"/>
      <c r="M31" s="8"/>
      <c r="N31" s="732"/>
      <c r="O31" s="739"/>
      <c r="P31" s="739"/>
      <c r="Q31" s="7"/>
      <c r="R31" s="11"/>
      <c r="S31" s="11"/>
      <c r="T31" s="11"/>
      <c r="U31" s="6"/>
      <c r="V31" s="15"/>
      <c r="W31" s="15"/>
      <c r="X31" s="15"/>
      <c r="Y31" s="15"/>
      <c r="Z31" s="15"/>
      <c r="AA31" s="15"/>
      <c r="AB31" s="15"/>
      <c r="AC31" s="15"/>
      <c r="AD31" s="15"/>
      <c r="AE31" s="15"/>
      <c r="AF31" s="15"/>
      <c r="AG31" s="15"/>
      <c r="AH31" s="15"/>
      <c r="AI31" s="15"/>
      <c r="AJ31" s="15"/>
      <c r="AK31" s="15"/>
      <c r="AL31" s="15"/>
      <c r="AM31" s="15"/>
      <c r="AN31" s="15"/>
      <c r="AO31" s="15"/>
      <c r="AP31" s="15"/>
      <c r="AQ31" s="15"/>
      <c r="AR31" s="15"/>
    </row>
    <row r="32" spans="1:44" x14ac:dyDescent="0.25">
      <c r="A32" s="4"/>
      <c r="B32" s="7"/>
      <c r="C32" s="7"/>
      <c r="D32" s="7"/>
      <c r="E32" s="7"/>
      <c r="F32" s="7"/>
      <c r="G32" s="7"/>
      <c r="H32" s="7"/>
      <c r="I32" s="7"/>
      <c r="J32" s="11"/>
      <c r="K32" s="11"/>
      <c r="L32" s="11"/>
      <c r="M32" s="9"/>
      <c r="N32" s="9"/>
      <c r="O32" s="9"/>
      <c r="P32" s="9"/>
      <c r="Q32" s="7"/>
      <c r="R32" s="11"/>
      <c r="S32" s="11"/>
      <c r="T32" s="11"/>
      <c r="U32" s="6"/>
      <c r="V32" s="15"/>
      <c r="W32" s="15"/>
      <c r="X32" s="15"/>
      <c r="Y32" s="15"/>
      <c r="Z32" s="15"/>
      <c r="AA32" s="15"/>
      <c r="AB32" s="15"/>
      <c r="AC32" s="15"/>
      <c r="AD32" s="15"/>
      <c r="AE32" s="15"/>
      <c r="AF32" s="15"/>
      <c r="AG32" s="15"/>
      <c r="AH32" s="15"/>
      <c r="AI32" s="15"/>
      <c r="AJ32" s="15"/>
      <c r="AK32" s="15"/>
      <c r="AL32" s="15"/>
      <c r="AM32" s="15"/>
      <c r="AN32" s="15"/>
      <c r="AO32" s="15"/>
      <c r="AP32" s="15"/>
      <c r="AQ32" s="15"/>
      <c r="AR32" s="15"/>
    </row>
    <row r="33" spans="1:44" ht="24" customHeight="1" x14ac:dyDescent="0.25">
      <c r="A33" s="4"/>
      <c r="B33" s="733" t="s">
        <v>825</v>
      </c>
      <c r="C33" s="733"/>
      <c r="D33" s="733"/>
      <c r="E33" s="7"/>
      <c r="F33" s="733" t="s">
        <v>260</v>
      </c>
      <c r="G33" s="733"/>
      <c r="H33" s="733"/>
      <c r="I33" s="7"/>
      <c r="J33" s="11"/>
      <c r="K33" s="11"/>
      <c r="L33" s="11"/>
      <c r="M33" s="9"/>
      <c r="N33" s="9"/>
      <c r="O33" s="9"/>
      <c r="P33" s="9"/>
      <c r="Q33" s="7"/>
      <c r="R33" s="11"/>
      <c r="S33" s="11"/>
      <c r="T33" s="11"/>
      <c r="U33" s="6"/>
      <c r="V33" s="15"/>
      <c r="W33" s="15"/>
      <c r="X33" s="15"/>
      <c r="Y33" s="15"/>
      <c r="Z33" s="15"/>
      <c r="AA33" s="15"/>
      <c r="AB33" s="15"/>
      <c r="AC33" s="15"/>
      <c r="AD33" s="15"/>
      <c r="AE33" s="15"/>
      <c r="AF33" s="15"/>
      <c r="AG33" s="15"/>
      <c r="AH33" s="15"/>
      <c r="AI33" s="15"/>
      <c r="AJ33" s="15"/>
      <c r="AK33" s="15"/>
      <c r="AL33" s="15"/>
      <c r="AM33" s="15"/>
      <c r="AN33" s="15"/>
      <c r="AO33" s="15"/>
      <c r="AP33" s="15"/>
      <c r="AQ33" s="15"/>
      <c r="AR33" s="15"/>
    </row>
    <row r="34" spans="1:44" x14ac:dyDescent="0.25">
      <c r="A34" s="4"/>
      <c r="B34" s="7"/>
      <c r="C34" s="730" t="s">
        <v>35</v>
      </c>
      <c r="D34" s="730"/>
      <c r="E34" s="7"/>
      <c r="F34" s="735" t="s">
        <v>1319</v>
      </c>
      <c r="G34" s="730" t="s">
        <v>35</v>
      </c>
      <c r="H34" s="730"/>
      <c r="I34" s="7"/>
      <c r="J34" s="11"/>
      <c r="K34" s="11"/>
      <c r="L34" s="11"/>
      <c r="M34" s="11"/>
      <c r="N34" s="11"/>
      <c r="O34" s="11"/>
      <c r="P34" s="11"/>
      <c r="Q34" s="7"/>
      <c r="R34" s="11"/>
      <c r="S34" s="11"/>
      <c r="T34" s="11"/>
      <c r="U34" s="6"/>
      <c r="V34" s="15"/>
      <c r="W34" s="15"/>
      <c r="X34" s="15"/>
      <c r="Y34" s="15"/>
      <c r="Z34" s="15"/>
      <c r="AA34" s="15"/>
      <c r="AB34" s="15"/>
      <c r="AC34" s="15"/>
      <c r="AD34" s="15"/>
      <c r="AE34" s="15"/>
      <c r="AF34" s="15"/>
      <c r="AG34" s="15"/>
      <c r="AH34" s="15"/>
      <c r="AI34" s="15"/>
      <c r="AJ34" s="15"/>
      <c r="AK34" s="15"/>
      <c r="AL34" s="15"/>
      <c r="AM34" s="15"/>
      <c r="AN34" s="15"/>
      <c r="AO34" s="15"/>
      <c r="AP34" s="15"/>
      <c r="AQ34" s="15"/>
      <c r="AR34" s="15"/>
    </row>
    <row r="35" spans="1:44" ht="17.25" customHeight="1" x14ac:dyDescent="0.25">
      <c r="A35" s="4"/>
      <c r="B35" s="7"/>
      <c r="C35" s="730" t="s">
        <v>26</v>
      </c>
      <c r="D35" s="730"/>
      <c r="E35" s="7"/>
      <c r="F35" s="735"/>
      <c r="G35" s="730"/>
      <c r="H35" s="730"/>
      <c r="I35" s="7"/>
      <c r="J35" s="8"/>
      <c r="K35" s="8"/>
      <c r="L35" s="8"/>
      <c r="M35" s="9"/>
      <c r="N35" s="9"/>
      <c r="O35" s="9"/>
      <c r="P35" s="9"/>
      <c r="Q35" s="7"/>
      <c r="R35" s="11"/>
      <c r="S35" s="11"/>
      <c r="T35" s="11"/>
      <c r="U35" s="6"/>
      <c r="V35" s="15"/>
      <c r="W35" s="15"/>
      <c r="X35" s="15"/>
      <c r="Y35" s="15"/>
      <c r="Z35" s="15"/>
      <c r="AA35" s="15"/>
      <c r="AB35" s="15"/>
      <c r="AC35" s="15"/>
      <c r="AD35" s="15"/>
      <c r="AE35" s="15"/>
      <c r="AF35" s="15"/>
      <c r="AG35" s="15"/>
      <c r="AH35" s="15"/>
      <c r="AI35" s="15"/>
      <c r="AJ35" s="15"/>
      <c r="AK35" s="15"/>
      <c r="AL35" s="15"/>
      <c r="AM35" s="15"/>
      <c r="AN35" s="15"/>
      <c r="AO35" s="15"/>
      <c r="AP35" s="15"/>
      <c r="AQ35" s="15"/>
      <c r="AR35" s="15"/>
    </row>
    <row r="36" spans="1:44" ht="10.5" customHeight="1" x14ac:dyDescent="0.25">
      <c r="A36" s="4"/>
      <c r="B36" s="7"/>
      <c r="C36" s="7"/>
      <c r="D36" s="7"/>
      <c r="E36" s="7"/>
      <c r="F36" s="735" t="s">
        <v>1320</v>
      </c>
      <c r="G36" s="730" t="s">
        <v>2815</v>
      </c>
      <c r="H36" s="730"/>
      <c r="I36" s="7"/>
      <c r="J36" s="17"/>
      <c r="K36" s="17"/>
      <c r="L36" s="17"/>
      <c r="M36" s="7"/>
      <c r="N36" s="7"/>
      <c r="O36" s="7"/>
      <c r="P36" s="7"/>
      <c r="Q36" s="7"/>
      <c r="R36" s="7"/>
      <c r="S36" s="7"/>
      <c r="T36" s="7"/>
      <c r="U36" s="6"/>
      <c r="V36" s="15"/>
      <c r="W36" s="15"/>
      <c r="X36" s="15"/>
      <c r="Y36" s="15"/>
      <c r="Z36" s="15"/>
      <c r="AA36" s="15"/>
      <c r="AB36" s="15"/>
      <c r="AC36" s="15"/>
      <c r="AD36" s="15"/>
      <c r="AE36" s="15"/>
      <c r="AF36" s="15"/>
      <c r="AG36" s="15"/>
      <c r="AH36" s="15"/>
      <c r="AI36" s="15"/>
      <c r="AJ36" s="15"/>
      <c r="AK36" s="15"/>
      <c r="AL36" s="15"/>
      <c r="AM36" s="15"/>
      <c r="AN36" s="15"/>
      <c r="AO36" s="15"/>
      <c r="AP36" s="15"/>
      <c r="AQ36" s="15"/>
      <c r="AR36" s="15"/>
    </row>
    <row r="37" spans="1:44" ht="10.5" customHeight="1" x14ac:dyDescent="0.25">
      <c r="A37" s="4"/>
      <c r="B37" s="7"/>
      <c r="C37" s="7"/>
      <c r="D37" s="7"/>
      <c r="E37" s="7"/>
      <c r="F37" s="735"/>
      <c r="G37" s="730"/>
      <c r="H37" s="730"/>
      <c r="I37" s="7"/>
      <c r="J37" s="17"/>
      <c r="K37" s="17"/>
      <c r="L37" s="17"/>
      <c r="M37" s="8"/>
      <c r="N37" s="8"/>
      <c r="O37" s="8"/>
      <c r="P37" s="8"/>
      <c r="Q37" s="7"/>
      <c r="R37" s="7"/>
      <c r="S37" s="7"/>
      <c r="T37" s="7"/>
      <c r="U37" s="6"/>
      <c r="V37" s="15"/>
      <c r="W37" s="15"/>
      <c r="X37" s="15"/>
      <c r="Y37" s="15"/>
      <c r="Z37" s="15"/>
      <c r="AA37" s="15"/>
      <c r="AB37" s="15"/>
      <c r="AC37" s="15"/>
      <c r="AD37" s="15"/>
      <c r="AE37" s="15"/>
      <c r="AF37" s="15"/>
      <c r="AG37" s="15"/>
      <c r="AH37" s="15"/>
      <c r="AI37" s="15"/>
      <c r="AJ37" s="15"/>
      <c r="AK37" s="15"/>
      <c r="AL37" s="15"/>
      <c r="AM37" s="15"/>
      <c r="AN37" s="15"/>
      <c r="AO37" s="15"/>
      <c r="AP37" s="15"/>
      <c r="AQ37" s="15"/>
      <c r="AR37" s="15"/>
    </row>
    <row r="38" spans="1:44" ht="15.75" thickBot="1" x14ac:dyDescent="0.3">
      <c r="A38" s="12"/>
      <c r="B38" s="13"/>
      <c r="C38" s="13"/>
      <c r="D38" s="13"/>
      <c r="E38" s="13"/>
      <c r="F38" s="13"/>
      <c r="G38" s="13"/>
      <c r="H38" s="13"/>
      <c r="I38" s="13"/>
      <c r="J38" s="13"/>
      <c r="K38" s="13"/>
      <c r="L38" s="13"/>
      <c r="M38" s="13"/>
      <c r="N38" s="13"/>
      <c r="O38" s="13"/>
      <c r="P38" s="13"/>
      <c r="Q38" s="13"/>
      <c r="R38" s="13"/>
      <c r="S38" s="13"/>
      <c r="T38" s="13"/>
      <c r="U38" s="14"/>
      <c r="V38" s="15"/>
      <c r="W38" s="15"/>
      <c r="X38" s="15"/>
      <c r="Y38" s="15"/>
      <c r="Z38" s="15"/>
      <c r="AA38" s="15"/>
      <c r="AB38" s="15"/>
      <c r="AC38" s="15"/>
      <c r="AD38" s="15"/>
      <c r="AE38" s="15"/>
      <c r="AF38" s="15"/>
      <c r="AG38" s="15"/>
      <c r="AH38" s="15"/>
      <c r="AI38" s="15"/>
      <c r="AJ38" s="15"/>
      <c r="AK38" s="15"/>
      <c r="AL38" s="15"/>
      <c r="AM38" s="15"/>
      <c r="AN38" s="15"/>
      <c r="AO38" s="15"/>
      <c r="AP38" s="15"/>
      <c r="AQ38" s="15"/>
      <c r="AR38" s="15"/>
    </row>
    <row r="39" spans="1:44" ht="15.75" thickTop="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row>
    <row r="40" spans="1:44"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row>
    <row r="41" spans="1:44"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row>
    <row r="42" spans="1:44"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row>
    <row r="43" spans="1:44"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row>
    <row r="44" spans="1:44"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row>
    <row r="45" spans="1:44"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row>
    <row r="46" spans="1:44"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row>
    <row r="47" spans="1:44"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row>
    <row r="48" spans="1:44"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row>
    <row r="49" spans="1:44"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row>
    <row r="50" spans="1:44"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row>
    <row r="51" spans="1:44"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row>
    <row r="52" spans="1:44"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row>
    <row r="53" spans="1:44"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row>
    <row r="54" spans="1:44"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row>
    <row r="55" spans="1:44"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row>
    <row r="56" spans="1:44"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row>
    <row r="57" spans="1:44"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row>
    <row r="58" spans="1:44"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row>
    <row r="59" spans="1:44"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row>
    <row r="60" spans="1:44"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row>
    <row r="61" spans="1:44"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row>
    <row r="62" spans="1:44"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row>
    <row r="63" spans="1:44"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row>
    <row r="64" spans="1:44"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row>
    <row r="65" spans="1:44"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row>
    <row r="66" spans="1:44"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row>
    <row r="67" spans="1:44"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row>
    <row r="68" spans="1:44"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row>
    <row r="69" spans="1:44"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row>
    <row r="70" spans="1:44"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row>
    <row r="71" spans="1:44"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row>
    <row r="72" spans="1:44"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row>
    <row r="73" spans="1:44"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row>
    <row r="74" spans="1:44"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row>
    <row r="75" spans="1:44"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row>
    <row r="76" spans="1:44"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row>
    <row r="77" spans="1:44"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row>
    <row r="78" spans="1:44"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row>
    <row r="79" spans="1:44"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row>
    <row r="80" spans="1:44"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row>
  </sheetData>
  <mergeCells count="74">
    <mergeCell ref="O18:P18"/>
    <mergeCell ref="S22:T22"/>
    <mergeCell ref="S23:T23"/>
    <mergeCell ref="O14:P14"/>
    <mergeCell ref="S18:T18"/>
    <mergeCell ref="S19:T19"/>
    <mergeCell ref="R19:R20"/>
    <mergeCell ref="C34:D34"/>
    <mergeCell ref="C35:D35"/>
    <mergeCell ref="G22:H22"/>
    <mergeCell ref="G23:H23"/>
    <mergeCell ref="K13:L13"/>
    <mergeCell ref="K14:L14"/>
    <mergeCell ref="F17:H17"/>
    <mergeCell ref="K23:L23"/>
    <mergeCell ref="B33:D33"/>
    <mergeCell ref="C31:D31"/>
    <mergeCell ref="B29:D29"/>
    <mergeCell ref="C27:D27"/>
    <mergeCell ref="C30:D30"/>
    <mergeCell ref="B21:D21"/>
    <mergeCell ref="C22:D22"/>
    <mergeCell ref="C23:D23"/>
    <mergeCell ref="F12:H12"/>
    <mergeCell ref="R17:T17"/>
    <mergeCell ref="J21:L21"/>
    <mergeCell ref="J17:L17"/>
    <mergeCell ref="J12:L12"/>
    <mergeCell ref="F21:H21"/>
    <mergeCell ref="K18:L18"/>
    <mergeCell ref="G19:H19"/>
    <mergeCell ref="N12:P12"/>
    <mergeCell ref="N17:P17"/>
    <mergeCell ref="G18:H18"/>
    <mergeCell ref="G13:H13"/>
    <mergeCell ref="G14:H14"/>
    <mergeCell ref="R12:T12"/>
    <mergeCell ref="R15:R16"/>
    <mergeCell ref="O13:P13"/>
    <mergeCell ref="B12:D12"/>
    <mergeCell ref="C18:D18"/>
    <mergeCell ref="C19:D19"/>
    <mergeCell ref="B17:D17"/>
    <mergeCell ref="C14:D14"/>
    <mergeCell ref="C13:D13"/>
    <mergeCell ref="B25:D25"/>
    <mergeCell ref="C26:D26"/>
    <mergeCell ref="E1:Q1"/>
    <mergeCell ref="H2:O2"/>
    <mergeCell ref="F36:F37"/>
    <mergeCell ref="F34:F35"/>
    <mergeCell ref="O19:P19"/>
    <mergeCell ref="N21:P21"/>
    <mergeCell ref="K19:L19"/>
    <mergeCell ref="K22:L22"/>
    <mergeCell ref="G26:H26"/>
    <mergeCell ref="G27:H27"/>
    <mergeCell ref="F33:H33"/>
    <mergeCell ref="F29:H29"/>
    <mergeCell ref="G31:H31"/>
    <mergeCell ref="O23:P23"/>
    <mergeCell ref="G36:H37"/>
    <mergeCell ref="N30:N31"/>
    <mergeCell ref="G30:H30"/>
    <mergeCell ref="G34:H35"/>
    <mergeCell ref="N25:P25"/>
    <mergeCell ref="N27:N28"/>
    <mergeCell ref="O26:P26"/>
    <mergeCell ref="K26:L26"/>
    <mergeCell ref="K27:L27"/>
    <mergeCell ref="O30:P31"/>
    <mergeCell ref="O27:P28"/>
    <mergeCell ref="F25:H25"/>
    <mergeCell ref="J25:L25"/>
  </mergeCells>
  <phoneticPr fontId="27" type="noConversion"/>
  <hyperlinks>
    <hyperlink ref="C13:D13" location="'E PLANEACION'!A1" display="Riesgos de Gestión "/>
    <hyperlink ref="C18:D18" location="'E INNOVACION'!A1" display="Riesgos de Gestión "/>
    <hyperlink ref="C19:D19" location="'C INNOVACION'!A1" display="Riesgos de Corrupción"/>
    <hyperlink ref="C22:D22" location="'E GESTION SOCIAL'!A1" display="Riesgos de Gestión "/>
    <hyperlink ref="C23:D23" location="'C GESTION SOCIAL'!A1" display="Riesgos de Corrupción"/>
    <hyperlink ref="C26:D26" location="'E INTERINSTITUCIONAL'!A1" display="Riesgos de Gestión "/>
    <hyperlink ref="C27:D27" location="'C INTERISTITUCIONAL'!A1" display="Riesgos de Corrupción"/>
    <hyperlink ref="C30:D30" location="'E COMUNICACIONES'!A1" display="Riesgos de Gestión "/>
    <hyperlink ref="C31:D31" location="'C COMUNICACIONES'!A1" display="Riesgos de Corrupción"/>
    <hyperlink ref="G13:H13" location="'M FACTIBILIDAD'!A1" display="Riesgos de Gestión "/>
    <hyperlink ref="G14:H14" location="'C FACTIBILIDAD'!A1" display="Riesgos de Corrupción"/>
    <hyperlink ref="G18:H18" location="'M VALORIZACION'!A1" display="Riesgos de Gestión "/>
    <hyperlink ref="G19:H19" location="'C VALORIZACION'!A1" display="Riesgos de Corrupción"/>
    <hyperlink ref="G22:H22" location="'M DISEÑO P.'!A1" display="Riesgos de Gestión "/>
    <hyperlink ref="G23:H23" location="'C DISEÑO'!A1" display="Riesgos de Corrupción"/>
    <hyperlink ref="G26:H26" location="'M PREDIAL'!A1" display="Riesgos de Gestión "/>
    <hyperlink ref="G27:H27" location="'C PREDIAL'!A1" display="Riesgos de Corrupción"/>
    <hyperlink ref="G30:H30" location="'M EJECUCION O.'!A1" display="Riesgos de Gestión "/>
    <hyperlink ref="G31:H31" location="'C OBRAS'!A1" display="Riesgos de Corrupción"/>
    <hyperlink ref="K18:L18" location="'A LEGAL'!A1" display="Riesgos de Gestión "/>
    <hyperlink ref="K19:L19" location="'C LEGAL'!A1" display="Riesgos de Corrupción"/>
    <hyperlink ref="K22:L22" location="'A CALIDAD'!A1" display="Riesgos de Gestión "/>
    <hyperlink ref="K23:L23" location="'C CALIDAD'!A1" display="Riesgos de Corrupción"/>
    <hyperlink ref="K26:L26" location="'A RFISICOS'!A1" display="Riesgos de Gestión "/>
    <hyperlink ref="K27:L27" location="'C FISICOS'!A1" display="Riesgos de Corrupción"/>
    <hyperlink ref="O14:P14" location="'C THUMANO'!A1" display="Riesgos de Corrupción"/>
    <hyperlink ref="O19:P19" location="'C TICs'!A1" display="Riesgos de Corrupción"/>
    <hyperlink ref="O22:P22" location="'A DOCUMENTAL'!Área_de_impresión" display="Riesgos de Gestión "/>
    <hyperlink ref="O23:P23" location="'C DOCUMENTAL'!A1" display="Riesgos de Corrupción"/>
    <hyperlink ref="C34:D34" location="'E GPROYECTOS'!A1" display="Riesgos de Gestión "/>
    <hyperlink ref="C35:D35" location="'C GI PROYECTOS'!A1" display="Riesgos de Corrupción"/>
    <hyperlink ref="C14:D14" location="'C PLANEACION'!A1" display="Riesgos de Corrupción"/>
    <hyperlink ref="O13" location="'A RHUMANOS'!A1" display="Riesgos de Gestión "/>
    <hyperlink ref="O18" location="'A TECNOLOGICOS'!A1" display="Riesgos de Gestión "/>
    <hyperlink ref="O22" location="'A DOCUMENTAL'!A1" display="Riesgos de Gestión "/>
    <hyperlink ref="K14:L14" location="'C CONTRACTUAL'!A1" display="Riesgos de Corrupción"/>
    <hyperlink ref="G34:H35" location="'M CONSERVACION'!A1" display="Riesgos de Gestión "/>
    <hyperlink ref="K13:L13" location="'A CONTRACTUAL'!A1" display="Riesgos de Gestión "/>
    <hyperlink ref="O26:P26" location="'A FINANCIERA'!A1" display="Riesgos de Gestión "/>
    <hyperlink ref="O27:P28" location="'C FINANCIERA'!A1" display="Riesgos de Corrupción"/>
    <hyperlink ref="S13:T14" location="'EC EVALUACION'!A1" display="Riesgos de Gestión "/>
    <hyperlink ref="S14:T14" location="'C EVALUACION'!Títulos_a_imprimir" display="Riesgos de Corrupción"/>
    <hyperlink ref="S18:T18" location="'EC MEJORAMIENTO'!A1" display="Riesgos de Gestión "/>
    <hyperlink ref="S19:T19" location="'C MEJORAMIENTO'!A1" display="Riesgos de Corrupción"/>
    <hyperlink ref="O13:P13" location="'A THUMANOS'!A1" display="Riesgos de Gestión "/>
    <hyperlink ref="O18:P18" location="'A TIC'!A1" display="Riesgos de Gestión "/>
    <hyperlink ref="G36:H37" location="'C CONSERVACION'!A1" display="Riesgos de Corrupcion"/>
    <hyperlink ref="S14" location="'C EVALUACION'!A1" display="Riesgos de Corrupción"/>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showGridLines="0" view="pageBreakPreview"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9.140625"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9.140625"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9.140625"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9.140625"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9.140625"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9.140625"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9.140625"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9.140625"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9.140625"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9.140625"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9.140625"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9.140625"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9.140625"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9.140625"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9.140625"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9.140625"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9.140625"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9.140625"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9.140625"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9.140625"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9.140625"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9.140625"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9.140625"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9.140625"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9.140625"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9.140625"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9.140625"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9.140625"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9.140625"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9.140625"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9.140625"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9.140625"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9.140625"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9.140625"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9.140625"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9.140625"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9.140625"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9.140625"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9.140625"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9.140625"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9.140625"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9.140625"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9.140625"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9.140625"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9.140625"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9.140625"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9.140625"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9.140625"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9.140625"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9.140625"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9.140625"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9.140625"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9.140625"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9.140625"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9.140625"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9.140625"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9.140625"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9.140625"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9.140625"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9.140625"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9.140625"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9.140625"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9.140625"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9.140625"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2548</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42893</v>
      </c>
      <c r="O3" s="796"/>
      <c r="P3" s="796"/>
      <c r="Q3" s="796"/>
      <c r="R3" s="796"/>
      <c r="S3" s="796"/>
      <c r="T3" s="796"/>
      <c r="U3" s="797"/>
      <c r="V3" s="307"/>
      <c r="W3" s="801" t="s">
        <v>1708</v>
      </c>
      <c r="X3" s="751" t="s">
        <v>72</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49.5" customHeight="1" x14ac:dyDescent="0.2">
      <c r="A9" s="1178" t="s">
        <v>231</v>
      </c>
      <c r="B9" s="1181" t="s">
        <v>232</v>
      </c>
      <c r="C9" s="1084" t="s">
        <v>927</v>
      </c>
      <c r="D9" s="1085"/>
      <c r="E9" s="1086"/>
      <c r="F9" s="330">
        <v>1</v>
      </c>
      <c r="G9" s="818" t="s">
        <v>378</v>
      </c>
      <c r="H9" s="818"/>
      <c r="I9" s="818"/>
      <c r="J9" s="1084" t="s">
        <v>2549</v>
      </c>
      <c r="K9" s="1085"/>
      <c r="L9" s="1086"/>
      <c r="M9" s="1178" t="s">
        <v>23</v>
      </c>
      <c r="N9" s="1178"/>
      <c r="O9" s="330"/>
      <c r="P9" s="1360" t="s">
        <v>101</v>
      </c>
      <c r="Q9" s="1360" t="s">
        <v>652</v>
      </c>
      <c r="R9" s="346"/>
      <c r="S9" s="347">
        <f>VLOOKUP(P9,[39]Listas!$D$6:$E$10,2,0)</f>
        <v>3</v>
      </c>
      <c r="T9" s="347">
        <f>HLOOKUP(Q9,[39]Listas!$F$4:$J$5,2,0)</f>
        <v>3</v>
      </c>
      <c r="U9" s="1196" t="str">
        <f>INDEX([39]Listas!$F$6:$J$10,MATCH(P9,[39]Listas!$D$6:$D$10,0),MATCH(Q9,[39]Listas!$F$4:$J$4,0))</f>
        <v>9
MODERADO</v>
      </c>
      <c r="V9" s="346"/>
      <c r="W9" s="1378" t="s">
        <v>379</v>
      </c>
      <c r="X9" s="1378"/>
      <c r="Y9" s="1378"/>
      <c r="Z9" s="451" t="s">
        <v>2550</v>
      </c>
      <c r="AA9" s="1181" t="s">
        <v>323</v>
      </c>
      <c r="AB9" s="1178">
        <v>72</v>
      </c>
      <c r="AC9" s="346"/>
      <c r="AD9" s="347">
        <f>IF(AB9&lt;=33,0,IF(AB9&gt;81,2,1))</f>
        <v>1</v>
      </c>
      <c r="AE9" s="348">
        <f>IF(OR(AA9="Probabilidad",AA9="Ambos"),S9-AD9,S9)</f>
        <v>2</v>
      </c>
      <c r="AF9" s="1354" t="str">
        <f>IF(AE9&lt;=1,"Remota",VLOOKUP(AE9,[39]Listas!$C$6:$D$10,2,0))</f>
        <v>Baja</v>
      </c>
      <c r="AG9" s="348">
        <f>IF(OR(AA9="Impacto",AA9="Ambos"),T9-AD9,T9)</f>
        <v>3</v>
      </c>
      <c r="AH9" s="1354" t="str">
        <f>IF(AG9&lt;=1,"Insignificante",HLOOKUP(AG9,[39]Listas!$F$3:$J$4,2,0))</f>
        <v>Moderado</v>
      </c>
      <c r="AI9" s="349">
        <f>AE9*AG9</f>
        <v>6</v>
      </c>
      <c r="AJ9" s="1196" t="str">
        <f>INDEX([39]Listas!$F$6:$J$10,MATCH(AF9,[39]Listas!$D$6:$D$10,0),MATCH(AH9,[39]Listas!$F$4:$J$4,0))</f>
        <v>6
MODERADO</v>
      </c>
    </row>
    <row r="10" spans="1:45" s="340" customFormat="1" ht="60" customHeight="1" x14ac:dyDescent="0.2">
      <c r="A10" s="1179"/>
      <c r="B10" s="1182"/>
      <c r="C10" s="1122"/>
      <c r="D10" s="1123"/>
      <c r="E10" s="1124"/>
      <c r="F10" s="330">
        <v>2</v>
      </c>
      <c r="G10" s="818" t="s">
        <v>237</v>
      </c>
      <c r="H10" s="818"/>
      <c r="I10" s="818"/>
      <c r="J10" s="1122"/>
      <c r="K10" s="1123"/>
      <c r="L10" s="1124"/>
      <c r="M10" s="1179"/>
      <c r="N10" s="1179"/>
      <c r="O10" s="330"/>
      <c r="P10" s="1361"/>
      <c r="Q10" s="1361"/>
      <c r="R10" s="346"/>
      <c r="S10" s="347" t="e">
        <f>VLOOKUP(P10,[39]Listas!$D$6:$E$10,2,0)</f>
        <v>#N/A</v>
      </c>
      <c r="T10" s="347" t="e">
        <f>HLOOKUP(Q10,[39]Listas!$F$4:$J$5,2,0)</f>
        <v>#N/A</v>
      </c>
      <c r="U10" s="1197"/>
      <c r="V10" s="346"/>
      <c r="W10" s="1378" t="s">
        <v>2551</v>
      </c>
      <c r="X10" s="1378"/>
      <c r="Y10" s="1378"/>
      <c r="Z10" s="451" t="s">
        <v>380</v>
      </c>
      <c r="AA10" s="1182"/>
      <c r="AB10" s="117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340" customFormat="1" ht="56.25" customHeight="1" x14ac:dyDescent="0.2">
      <c r="A11" s="1179"/>
      <c r="B11" s="1182"/>
      <c r="C11" s="1122"/>
      <c r="D11" s="1123"/>
      <c r="E11" s="1124"/>
      <c r="F11" s="330">
        <v>3</v>
      </c>
      <c r="G11" s="818" t="s">
        <v>238</v>
      </c>
      <c r="H11" s="818"/>
      <c r="I11" s="818"/>
      <c r="J11" s="1122"/>
      <c r="K11" s="1123"/>
      <c r="L11" s="1124"/>
      <c r="M11" s="1179"/>
      <c r="N11" s="1179"/>
      <c r="O11" s="330"/>
      <c r="P11" s="1361"/>
      <c r="Q11" s="1361"/>
      <c r="R11" s="346"/>
      <c r="S11" s="347" t="e">
        <f>VLOOKUP(P11,[39]Listas!$D$6:$E$10,2,0)</f>
        <v>#N/A</v>
      </c>
      <c r="T11" s="347" t="e">
        <f>HLOOKUP(Q11,[39]Listas!$F$4:$J$5,2,0)</f>
        <v>#N/A</v>
      </c>
      <c r="U11" s="1197"/>
      <c r="V11" s="346"/>
      <c r="W11" s="1378" t="s">
        <v>2552</v>
      </c>
      <c r="X11" s="1378"/>
      <c r="Y11" s="1378"/>
      <c r="Z11" s="451" t="s">
        <v>380</v>
      </c>
      <c r="AA11" s="1182"/>
      <c r="AB11" s="1179"/>
      <c r="AC11" s="346"/>
      <c r="AD11" s="347">
        <f t="shared" ref="AD11:AD18" si="0">IF(AB11&lt;=33,0,IF(AB11&gt;81,2,1))</f>
        <v>0</v>
      </c>
      <c r="AE11" s="348" t="e">
        <f t="shared" ref="AE11:AE18" si="1">IF(OR(AA11="Probabilidad",AA11="Ambos"),S11-AD11,S11)</f>
        <v>#N/A</v>
      </c>
      <c r="AF11" s="1355"/>
      <c r="AG11" s="348" t="e">
        <f t="shared" ref="AG11:AG18" si="2">IF(OR(AA11="Impacto",AA11="Ambos"),T11-AD11,T11)</f>
        <v>#N/A</v>
      </c>
      <c r="AH11" s="1355"/>
      <c r="AI11" s="349" t="e">
        <f t="shared" ref="AI11:AI17" si="3">AE11*AG11</f>
        <v>#N/A</v>
      </c>
      <c r="AJ11" s="1197"/>
    </row>
    <row r="12" spans="1:45" s="340" customFormat="1" ht="78" customHeight="1" x14ac:dyDescent="0.2">
      <c r="A12" s="1180"/>
      <c r="B12" s="1183"/>
      <c r="C12" s="1125"/>
      <c r="D12" s="1126"/>
      <c r="E12" s="1127"/>
      <c r="F12" s="330">
        <v>4</v>
      </c>
      <c r="G12" s="818" t="s">
        <v>240</v>
      </c>
      <c r="H12" s="818"/>
      <c r="I12" s="818"/>
      <c r="J12" s="1125"/>
      <c r="K12" s="1126"/>
      <c r="L12" s="1127"/>
      <c r="M12" s="1180"/>
      <c r="N12" s="1180"/>
      <c r="O12" s="330"/>
      <c r="P12" s="1362"/>
      <c r="Q12" s="1362"/>
      <c r="R12" s="346"/>
      <c r="S12" s="347" t="e">
        <f>VLOOKUP(P12,[39]Listas!$D$6:$E$10,2,0)</f>
        <v>#N/A</v>
      </c>
      <c r="T12" s="347" t="e">
        <f>HLOOKUP(Q12,[39]Listas!$F$4:$J$5,2,0)</f>
        <v>#N/A</v>
      </c>
      <c r="U12" s="1198"/>
      <c r="V12" s="346"/>
      <c r="W12" s="1378" t="s">
        <v>381</v>
      </c>
      <c r="X12" s="1378"/>
      <c r="Y12" s="1378"/>
      <c r="Z12" s="451" t="s">
        <v>2553</v>
      </c>
      <c r="AA12" s="1183"/>
      <c r="AB12" s="1180"/>
      <c r="AC12" s="346"/>
      <c r="AD12" s="347">
        <f t="shared" si="0"/>
        <v>0</v>
      </c>
      <c r="AE12" s="348" t="e">
        <f t="shared" si="1"/>
        <v>#N/A</v>
      </c>
      <c r="AF12" s="1356"/>
      <c r="AG12" s="348" t="e">
        <f t="shared" si="2"/>
        <v>#N/A</v>
      </c>
      <c r="AH12" s="1356"/>
      <c r="AI12" s="349" t="e">
        <f t="shared" si="3"/>
        <v>#N/A</v>
      </c>
      <c r="AJ12" s="1198"/>
    </row>
    <row r="13" spans="1:45" s="340" customFormat="1" ht="33.75" x14ac:dyDescent="0.2">
      <c r="A13" s="1178" t="s">
        <v>231</v>
      </c>
      <c r="B13" s="1181" t="s">
        <v>2554</v>
      </c>
      <c r="C13" s="1084" t="s">
        <v>233</v>
      </c>
      <c r="D13" s="1085"/>
      <c r="E13" s="1086"/>
      <c r="F13" s="258">
        <v>1</v>
      </c>
      <c r="G13" s="1378" t="s">
        <v>375</v>
      </c>
      <c r="H13" s="1378"/>
      <c r="I13" s="1378"/>
      <c r="J13" s="1084" t="s">
        <v>2555</v>
      </c>
      <c r="K13" s="1085"/>
      <c r="L13" s="1086"/>
      <c r="M13" s="1178" t="s">
        <v>23</v>
      </c>
      <c r="N13" s="1178"/>
      <c r="O13" s="330"/>
      <c r="P13" s="1360" t="s">
        <v>101</v>
      </c>
      <c r="Q13" s="1360" t="s">
        <v>652</v>
      </c>
      <c r="R13" s="346"/>
      <c r="S13" s="347">
        <f>VLOOKUP(P13,[39]Listas!$D$6:$E$10,2,0)</f>
        <v>3</v>
      </c>
      <c r="T13" s="347">
        <f>HLOOKUP(Q13,[39]Listas!$F$4:$J$5,2,0)</f>
        <v>3</v>
      </c>
      <c r="U13" s="1196" t="str">
        <f>INDEX([39]Listas!$F$6:$J$10,MATCH(P13,[39]Listas!$D$6:$D$10,0),MATCH(Q13,[39]Listas!$F$4:$J$4,0))</f>
        <v>9
MODERADO</v>
      </c>
      <c r="V13" s="346"/>
      <c r="W13" s="1378" t="s">
        <v>2556</v>
      </c>
      <c r="X13" s="1378"/>
      <c r="Y13" s="1378"/>
      <c r="Z13" s="451" t="s">
        <v>376</v>
      </c>
      <c r="AA13" s="1181" t="s">
        <v>322</v>
      </c>
      <c r="AB13" s="1178">
        <v>87</v>
      </c>
      <c r="AC13" s="346"/>
      <c r="AD13" s="347">
        <f t="shared" si="0"/>
        <v>2</v>
      </c>
      <c r="AE13" s="348">
        <f t="shared" si="1"/>
        <v>1</v>
      </c>
      <c r="AF13" s="1354" t="str">
        <f>IF(AE13&lt;=1,"Remota",VLOOKUP(AE13,[39]Listas!$C$6:$D$10,2,0))</f>
        <v>Remota</v>
      </c>
      <c r="AG13" s="348">
        <f t="shared" si="2"/>
        <v>1</v>
      </c>
      <c r="AH13" s="1354" t="str">
        <f>IF(AG13&lt;=1,"Insignificante",HLOOKUP(AG13,[39]Listas!$F$3:$J$4,2,0))</f>
        <v>Insignificante</v>
      </c>
      <c r="AI13" s="349">
        <f t="shared" si="3"/>
        <v>1</v>
      </c>
      <c r="AJ13" s="1196" t="str">
        <f>INDEX([39]Listas!$F$6:$J$10,MATCH(AF13,[39]Listas!$D$6:$D$10,0),MATCH(AH13,[39]Listas!$F$4:$J$4,0))</f>
        <v>1
INFERIOR</v>
      </c>
    </row>
    <row r="14" spans="1:45" s="340" customFormat="1" ht="33.75" x14ac:dyDescent="0.2">
      <c r="A14" s="1179"/>
      <c r="B14" s="1182"/>
      <c r="C14" s="1122"/>
      <c r="D14" s="1123"/>
      <c r="E14" s="1124"/>
      <c r="F14" s="258">
        <v>2</v>
      </c>
      <c r="G14" s="1378" t="s">
        <v>234</v>
      </c>
      <c r="H14" s="1378"/>
      <c r="I14" s="1378"/>
      <c r="J14" s="1122"/>
      <c r="K14" s="1123"/>
      <c r="L14" s="1124"/>
      <c r="M14" s="1179"/>
      <c r="N14" s="1179"/>
      <c r="O14" s="330"/>
      <c r="P14" s="1361"/>
      <c r="Q14" s="1361"/>
      <c r="R14" s="346"/>
      <c r="S14" s="347" t="e">
        <f>VLOOKUP(P14,[39]Listas!$D$6:$E$10,2,0)</f>
        <v>#N/A</v>
      </c>
      <c r="T14" s="347" t="e">
        <f>HLOOKUP(Q14,[39]Listas!$F$4:$J$5,2,0)</f>
        <v>#N/A</v>
      </c>
      <c r="U14" s="1197"/>
      <c r="V14" s="346"/>
      <c r="W14" s="1378" t="s">
        <v>2557</v>
      </c>
      <c r="X14" s="1378"/>
      <c r="Y14" s="1378"/>
      <c r="Z14" s="451" t="s">
        <v>377</v>
      </c>
      <c r="AA14" s="1182"/>
      <c r="AB14" s="1179"/>
      <c r="AC14" s="346"/>
      <c r="AD14" s="347">
        <f t="shared" si="0"/>
        <v>0</v>
      </c>
      <c r="AE14" s="348" t="e">
        <f t="shared" si="1"/>
        <v>#N/A</v>
      </c>
      <c r="AF14" s="1355"/>
      <c r="AG14" s="348" t="e">
        <f t="shared" si="2"/>
        <v>#N/A</v>
      </c>
      <c r="AH14" s="1355"/>
      <c r="AI14" s="349" t="e">
        <f t="shared" si="3"/>
        <v>#N/A</v>
      </c>
      <c r="AJ14" s="1197"/>
    </row>
    <row r="15" spans="1:45" s="340" customFormat="1" ht="33.75" x14ac:dyDescent="0.2">
      <c r="A15" s="1179"/>
      <c r="B15" s="1182"/>
      <c r="C15" s="1122"/>
      <c r="D15" s="1123"/>
      <c r="E15" s="1124"/>
      <c r="F15" s="258">
        <v>3</v>
      </c>
      <c r="G15" s="1378" t="s">
        <v>235</v>
      </c>
      <c r="H15" s="1378"/>
      <c r="I15" s="1378"/>
      <c r="J15" s="1122"/>
      <c r="K15" s="1123"/>
      <c r="L15" s="1124"/>
      <c r="M15" s="1179"/>
      <c r="N15" s="1179"/>
      <c r="O15" s="330"/>
      <c r="P15" s="1361"/>
      <c r="Q15" s="1361"/>
      <c r="R15" s="346"/>
      <c r="S15" s="347" t="e">
        <f>VLOOKUP(P15,[39]Listas!$D$6:$E$10,2,0)</f>
        <v>#N/A</v>
      </c>
      <c r="T15" s="347" t="e">
        <f>HLOOKUP(Q15,[39]Listas!$F$4:$J$5,2,0)</f>
        <v>#N/A</v>
      </c>
      <c r="U15" s="1197"/>
      <c r="V15" s="346"/>
      <c r="W15" s="1378" t="s">
        <v>2558</v>
      </c>
      <c r="X15" s="1378"/>
      <c r="Y15" s="1378"/>
      <c r="Z15" s="451" t="s">
        <v>377</v>
      </c>
      <c r="AA15" s="1182"/>
      <c r="AB15" s="1179"/>
      <c r="AC15" s="346"/>
      <c r="AD15" s="347">
        <f t="shared" si="0"/>
        <v>0</v>
      </c>
      <c r="AE15" s="348" t="e">
        <f t="shared" si="1"/>
        <v>#N/A</v>
      </c>
      <c r="AF15" s="1355"/>
      <c r="AG15" s="348" t="e">
        <f t="shared" si="2"/>
        <v>#N/A</v>
      </c>
      <c r="AH15" s="1355"/>
      <c r="AI15" s="349" t="e">
        <f t="shared" si="3"/>
        <v>#N/A</v>
      </c>
      <c r="AJ15" s="1197"/>
    </row>
    <row r="16" spans="1:45" s="340" customFormat="1" ht="46.5" customHeight="1" x14ac:dyDescent="0.2">
      <c r="A16" s="1180"/>
      <c r="B16" s="1183"/>
      <c r="C16" s="1125"/>
      <c r="D16" s="1126"/>
      <c r="E16" s="1127"/>
      <c r="F16" s="258">
        <v>4</v>
      </c>
      <c r="G16" s="1378" t="s">
        <v>236</v>
      </c>
      <c r="H16" s="1378"/>
      <c r="I16" s="1378"/>
      <c r="J16" s="1125"/>
      <c r="K16" s="1126"/>
      <c r="L16" s="1127"/>
      <c r="M16" s="1180"/>
      <c r="N16" s="1180"/>
      <c r="O16" s="330"/>
      <c r="P16" s="1362"/>
      <c r="Q16" s="1362"/>
      <c r="R16" s="346"/>
      <c r="S16" s="347" t="e">
        <f>VLOOKUP(P16,[39]Listas!$D$6:$E$10,2,0)</f>
        <v>#N/A</v>
      </c>
      <c r="T16" s="347" t="e">
        <f>HLOOKUP(Q16,[39]Listas!$F$4:$J$5,2,0)</f>
        <v>#N/A</v>
      </c>
      <c r="U16" s="1198"/>
      <c r="V16" s="346"/>
      <c r="W16" s="1378" t="s">
        <v>2559</v>
      </c>
      <c r="X16" s="1378"/>
      <c r="Y16" s="1378"/>
      <c r="Z16" s="451" t="s">
        <v>377</v>
      </c>
      <c r="AA16" s="1183"/>
      <c r="AB16" s="1180"/>
      <c r="AC16" s="346"/>
      <c r="AD16" s="347">
        <f t="shared" si="0"/>
        <v>0</v>
      </c>
      <c r="AE16" s="348" t="e">
        <f t="shared" si="1"/>
        <v>#N/A</v>
      </c>
      <c r="AF16" s="1356"/>
      <c r="AG16" s="348" t="e">
        <f t="shared" si="2"/>
        <v>#N/A</v>
      </c>
      <c r="AH16" s="1356"/>
      <c r="AI16" s="349" t="e">
        <f t="shared" si="3"/>
        <v>#N/A</v>
      </c>
      <c r="AJ16" s="1198"/>
    </row>
    <row r="17" spans="1:36" s="340" customFormat="1" ht="52.5" customHeight="1" x14ac:dyDescent="0.2">
      <c r="A17" s="1178" t="s">
        <v>230</v>
      </c>
      <c r="B17" s="1181" t="s">
        <v>239</v>
      </c>
      <c r="C17" s="1084" t="s">
        <v>2560</v>
      </c>
      <c r="D17" s="1085"/>
      <c r="E17" s="1086"/>
      <c r="F17" s="258">
        <v>1</v>
      </c>
      <c r="G17" s="1378" t="s">
        <v>2561</v>
      </c>
      <c r="H17" s="1378"/>
      <c r="I17" s="1378"/>
      <c r="J17" s="1084" t="s">
        <v>241</v>
      </c>
      <c r="K17" s="1085"/>
      <c r="L17" s="1086"/>
      <c r="M17" s="1178" t="s">
        <v>23</v>
      </c>
      <c r="N17" s="1178"/>
      <c r="O17" s="330"/>
      <c r="P17" s="1360" t="s">
        <v>1723</v>
      </c>
      <c r="Q17" s="1360" t="s">
        <v>652</v>
      </c>
      <c r="R17" s="346"/>
      <c r="S17" s="347">
        <f>VLOOKUP(P17,[39]Listas!$D$6:$E$10,2,0)</f>
        <v>4</v>
      </c>
      <c r="T17" s="347">
        <f>HLOOKUP(Q17,[39]Listas!$F$4:$J$5,2,0)</f>
        <v>3</v>
      </c>
      <c r="U17" s="1196" t="str">
        <f>INDEX([39]Listas!$F$6:$J$10,MATCH(P17,[39]Listas!$D$6:$D$10,0),MATCH(Q17,[39]Listas!$F$4:$J$4,0))</f>
        <v>12
ALTO</v>
      </c>
      <c r="V17" s="346"/>
      <c r="W17" s="1378" t="s">
        <v>2562</v>
      </c>
      <c r="X17" s="1378"/>
      <c r="Y17" s="1378"/>
      <c r="Z17" s="451" t="s">
        <v>382</v>
      </c>
      <c r="AA17" s="1181" t="s">
        <v>323</v>
      </c>
      <c r="AB17" s="1178">
        <v>84</v>
      </c>
      <c r="AC17" s="346"/>
      <c r="AD17" s="347">
        <f t="shared" si="0"/>
        <v>2</v>
      </c>
      <c r="AE17" s="348">
        <f t="shared" si="1"/>
        <v>2</v>
      </c>
      <c r="AF17" s="1354" t="str">
        <f>IF(AE17&lt;=1,"Remota",VLOOKUP(AE17,[39]Listas!$C$6:$D$10,2,0))</f>
        <v>Baja</v>
      </c>
      <c r="AG17" s="348">
        <f t="shared" si="2"/>
        <v>3</v>
      </c>
      <c r="AH17" s="1354" t="str">
        <f>IF(AG17&lt;=1,"Insignificante",HLOOKUP(AG17,[39]Listas!$F$3:$J$4,2,0))</f>
        <v>Moderado</v>
      </c>
      <c r="AI17" s="349">
        <f t="shared" si="3"/>
        <v>6</v>
      </c>
      <c r="AJ17" s="1196" t="str">
        <f>INDEX([39]Listas!$F$6:$J$10,MATCH(AF17,[39]Listas!$D$6:$D$10,0),MATCH(AH17,[39]Listas!$F$4:$J$4,0))</f>
        <v>6
MODERADO</v>
      </c>
    </row>
    <row r="18" spans="1:36" s="340" customFormat="1" ht="48.75" customHeight="1" x14ac:dyDescent="0.2">
      <c r="A18" s="1179"/>
      <c r="B18" s="1182"/>
      <c r="C18" s="1122"/>
      <c r="D18" s="1123"/>
      <c r="E18" s="1124"/>
      <c r="F18" s="258">
        <v>2</v>
      </c>
      <c r="G18" s="1378" t="s">
        <v>2563</v>
      </c>
      <c r="H18" s="1378"/>
      <c r="I18" s="1378"/>
      <c r="J18" s="1122"/>
      <c r="K18" s="1123"/>
      <c r="L18" s="1124"/>
      <c r="M18" s="1179"/>
      <c r="N18" s="1179"/>
      <c r="O18" s="330"/>
      <c r="P18" s="1361"/>
      <c r="Q18" s="1361"/>
      <c r="R18" s="346"/>
      <c r="S18" s="347" t="e">
        <f>VLOOKUP(P18,[39]Listas!$D$6:$E$10,2,0)</f>
        <v>#N/A</v>
      </c>
      <c r="T18" s="347" t="e">
        <f>HLOOKUP(Q18,[39]Listas!$F$4:$J$5,2,0)</f>
        <v>#N/A</v>
      </c>
      <c r="U18" s="1197"/>
      <c r="V18" s="346"/>
      <c r="W18" s="1378" t="s">
        <v>2564</v>
      </c>
      <c r="X18" s="1378"/>
      <c r="Y18" s="1378"/>
      <c r="Z18" s="451" t="s">
        <v>383</v>
      </c>
      <c r="AA18" s="1182"/>
      <c r="AB18" s="1179"/>
      <c r="AC18" s="346"/>
      <c r="AD18" s="347">
        <f t="shared" si="0"/>
        <v>0</v>
      </c>
      <c r="AE18" s="348" t="e">
        <f t="shared" si="1"/>
        <v>#N/A</v>
      </c>
      <c r="AF18" s="1355"/>
      <c r="AG18" s="348" t="e">
        <f t="shared" si="2"/>
        <v>#N/A</v>
      </c>
      <c r="AH18" s="1355"/>
      <c r="AI18" s="349"/>
      <c r="AJ18" s="1197"/>
    </row>
    <row r="19" spans="1:36" s="340" customFormat="1" ht="39.75" customHeight="1" x14ac:dyDescent="0.2">
      <c r="A19" s="1179"/>
      <c r="B19" s="1182"/>
      <c r="C19" s="1122"/>
      <c r="D19" s="1123"/>
      <c r="E19" s="1124"/>
      <c r="F19" s="258">
        <v>3</v>
      </c>
      <c r="G19" s="1378" t="s">
        <v>242</v>
      </c>
      <c r="H19" s="1378"/>
      <c r="I19" s="1378"/>
      <c r="J19" s="1122"/>
      <c r="K19" s="1123"/>
      <c r="L19" s="1124"/>
      <c r="M19" s="1179"/>
      <c r="N19" s="1179"/>
      <c r="O19" s="330"/>
      <c r="P19" s="1361"/>
      <c r="Q19" s="1361"/>
      <c r="R19" s="346"/>
      <c r="S19" s="347" t="e">
        <f>VLOOKUP(P19,[39]Listas!$D$6:$E$10,2,0)</f>
        <v>#N/A</v>
      </c>
      <c r="T19" s="347" t="e">
        <f>HLOOKUP(Q19,[39]Listas!$F$4:$J$5,2,0)</f>
        <v>#N/A</v>
      </c>
      <c r="U19" s="1197"/>
      <c r="V19" s="346"/>
      <c r="W19" s="1378" t="s">
        <v>2565</v>
      </c>
      <c r="X19" s="1378"/>
      <c r="Y19" s="1378"/>
      <c r="Z19" s="451" t="s">
        <v>243</v>
      </c>
      <c r="AA19" s="1182"/>
      <c r="AB19" s="1179"/>
      <c r="AC19" s="346"/>
      <c r="AD19" s="347">
        <f>IF(AB19&lt;=33,0,IF(AB19&gt;81,2,1))</f>
        <v>0</v>
      </c>
      <c r="AE19" s="348" t="e">
        <f>IF(OR(AA19="Probabilidad",AA19="Ambos"),S19-AD19,S19)</f>
        <v>#N/A</v>
      </c>
      <c r="AF19" s="1355"/>
      <c r="AG19" s="348" t="e">
        <f>IF(OR(AA19="Impacto",AA19="Ambos"),T19-AD19,T19)</f>
        <v>#N/A</v>
      </c>
      <c r="AH19" s="1355"/>
      <c r="AI19" s="349"/>
      <c r="AJ19" s="1197"/>
    </row>
    <row r="20" spans="1:36" s="340" customFormat="1" ht="66" customHeight="1" x14ac:dyDescent="0.2">
      <c r="A20" s="1180"/>
      <c r="B20" s="1183"/>
      <c r="C20" s="1125"/>
      <c r="D20" s="1126"/>
      <c r="E20" s="1127"/>
      <c r="F20" s="258">
        <v>4</v>
      </c>
      <c r="G20" s="1378" t="s">
        <v>244</v>
      </c>
      <c r="H20" s="1378"/>
      <c r="I20" s="1378"/>
      <c r="J20" s="1125"/>
      <c r="K20" s="1126"/>
      <c r="L20" s="1127"/>
      <c r="M20" s="1180"/>
      <c r="N20" s="1180"/>
      <c r="O20" s="330"/>
      <c r="P20" s="1362"/>
      <c r="Q20" s="1362"/>
      <c r="R20" s="346"/>
      <c r="S20" s="347" t="e">
        <f>VLOOKUP(P20,[39]Listas!$D$6:$E$10,2,0)</f>
        <v>#N/A</v>
      </c>
      <c r="T20" s="347" t="e">
        <f>HLOOKUP(Q20,[39]Listas!$F$4:$J$5,2,0)</f>
        <v>#N/A</v>
      </c>
      <c r="U20" s="1198"/>
      <c r="V20" s="346"/>
      <c r="W20" s="1378" t="s">
        <v>2566</v>
      </c>
      <c r="X20" s="1378"/>
      <c r="Y20" s="1378"/>
      <c r="Z20" s="451" t="s">
        <v>384</v>
      </c>
      <c r="AA20" s="1183"/>
      <c r="AB20" s="1180"/>
      <c r="AC20" s="346"/>
      <c r="AD20" s="347">
        <f>IF(AB20&lt;=33,0,IF(AB20&gt;81,2,1))</f>
        <v>0</v>
      </c>
      <c r="AE20" s="348" t="e">
        <f>IF(OR(AA20="Probabilidad",AA20="Ambos"),S20-AD20,S20)</f>
        <v>#N/A</v>
      </c>
      <c r="AF20" s="1356"/>
      <c r="AG20" s="348" t="e">
        <f>IF(OR(AA20="Impacto",AA20="Ambos"),T20-AD20,T20)</f>
        <v>#N/A</v>
      </c>
      <c r="AH20" s="1356"/>
      <c r="AI20" s="349"/>
      <c r="AJ20" s="1198"/>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VLOOKUP(P21,[39]Listas!$D$6:$E$10,2,0)</f>
        <v>#N/A</v>
      </c>
      <c r="T21" s="347" t="e">
        <f>HLOOKUP(Q21,[39]Listas!$F$4:$J$5,2,0)</f>
        <v>#N/A</v>
      </c>
      <c r="U21" s="339" t="e">
        <f>INDEX([39]Listas!$F$6:$J$10,MATCH(P21,[39]Listas!$D$6:$D$10,0),MATCH(Q21,[39]Listas!$F$4:$J$4,0))</f>
        <v>#N/A</v>
      </c>
      <c r="V21" s="346"/>
      <c r="W21" s="818"/>
      <c r="X21" s="818"/>
      <c r="Y21" s="818"/>
      <c r="Z21" s="330"/>
      <c r="AA21" s="331"/>
      <c r="AB21" s="330"/>
      <c r="AC21" s="346"/>
      <c r="AD21" s="347">
        <f t="shared" ref="AD21:AD29" si="4">IF(AB21&lt;=33,0,IF(AB21&gt;81,2,1))</f>
        <v>0</v>
      </c>
      <c r="AE21" s="348" t="e">
        <f t="shared" ref="AE21:AE29" si="5">IF(OR(AA21="Probabilidad",AA21="Ambos"),S21-AD21,S21)</f>
        <v>#N/A</v>
      </c>
      <c r="AF21" s="336" t="e">
        <f>IF(AE21&lt;=1,"Remota",VLOOKUP(AE21,[39]Listas!$C$6:$D$10,2,0))</f>
        <v>#N/A</v>
      </c>
      <c r="AG21" s="348" t="e">
        <f t="shared" ref="AG21:AG29" si="6">IF(OR(AA21="Impacto",AA21="Ambos"),T21-AD21,T21)</f>
        <v>#N/A</v>
      </c>
      <c r="AH21" s="336" t="e">
        <f>IF(AG21&lt;=1,"Insignificante",HLOOKUP(AG21,[39]Listas!$F$3:$J$4,2,0))</f>
        <v>#N/A</v>
      </c>
      <c r="AI21" s="349" t="e">
        <f t="shared" ref="AI21:AI29" si="7">AE21*AG21</f>
        <v>#N/A</v>
      </c>
      <c r="AJ21" s="339" t="e">
        <f>INDEX([39]Listas!$F$6:$J$10,MATCH(AF21,[39]Listas!$D$6:$D$10,0),MATCH(AH21,[39]Listas!$F$4:$J$4,0))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VLOOKUP(P22,[39]Listas!$D$6:$E$10,2,0)</f>
        <v>#N/A</v>
      </c>
      <c r="T22" s="347" t="e">
        <f>HLOOKUP(Q22,[39]Listas!$F$4:$J$5,2,0)</f>
        <v>#N/A</v>
      </c>
      <c r="U22" s="339" t="e">
        <f>INDEX([39]Listas!$F$6:$J$10,MATCH(P22,[39]Listas!$D$6:$D$10,0),MATCH(Q22,[39]Listas!$F$4:$J$4,0))</f>
        <v>#N/A</v>
      </c>
      <c r="V22" s="346"/>
      <c r="W22" s="818"/>
      <c r="X22" s="818"/>
      <c r="Y22" s="818"/>
      <c r="Z22" s="330"/>
      <c r="AA22" s="331"/>
      <c r="AB22" s="330"/>
      <c r="AC22" s="346"/>
      <c r="AD22" s="347">
        <f t="shared" si="4"/>
        <v>0</v>
      </c>
      <c r="AE22" s="348" t="e">
        <f t="shared" si="5"/>
        <v>#N/A</v>
      </c>
      <c r="AF22" s="336" t="e">
        <f>IF(AE22&lt;=1,"Remota",VLOOKUP(AE22,[39]Listas!$C$6:$D$10,2,0))</f>
        <v>#N/A</v>
      </c>
      <c r="AG22" s="348" t="e">
        <f t="shared" si="6"/>
        <v>#N/A</v>
      </c>
      <c r="AH22" s="336" t="e">
        <f>IF(AG22&lt;=1,"Insignificante",HLOOKUP(AG22,[39]Listas!$F$3:$J$4,2,0))</f>
        <v>#N/A</v>
      </c>
      <c r="AI22" s="349" t="e">
        <f t="shared" si="7"/>
        <v>#N/A</v>
      </c>
      <c r="AJ22" s="339" t="e">
        <f>INDEX([39]Listas!$F$6:$J$10,MATCH(AF22,[39]Listas!$D$6:$D$10,0),MATCH(AH22,[39]Listas!$F$4:$J$4,0))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VLOOKUP(P23,[39]Listas!$D$6:$E$10,2,0)</f>
        <v>#N/A</v>
      </c>
      <c r="T23" s="347" t="e">
        <f>HLOOKUP(Q23,[39]Listas!$F$4:$J$5,2,0)</f>
        <v>#N/A</v>
      </c>
      <c r="U23" s="339" t="e">
        <f>INDEX([39]Listas!$F$6:$J$10,MATCH(P23,[39]Listas!$D$6:$D$10,0),MATCH(Q23,[39]Listas!$F$4:$J$4,0))</f>
        <v>#N/A</v>
      </c>
      <c r="V23" s="346"/>
      <c r="W23" s="818"/>
      <c r="X23" s="818"/>
      <c r="Y23" s="818"/>
      <c r="Z23" s="330"/>
      <c r="AA23" s="331"/>
      <c r="AB23" s="330"/>
      <c r="AC23" s="346"/>
      <c r="AD23" s="347">
        <f t="shared" si="4"/>
        <v>0</v>
      </c>
      <c r="AE23" s="348" t="e">
        <f t="shared" si="5"/>
        <v>#N/A</v>
      </c>
      <c r="AF23" s="336" t="e">
        <f>IF(AE23&lt;=1,"Remota",VLOOKUP(AE23,[39]Listas!$C$6:$D$10,2,0))</f>
        <v>#N/A</v>
      </c>
      <c r="AG23" s="348" t="e">
        <f t="shared" si="6"/>
        <v>#N/A</v>
      </c>
      <c r="AH23" s="336" t="e">
        <f>IF(AG23&lt;=1,"Insignificante",HLOOKUP(AG23,[39]Listas!$F$3:$J$4,2,0))</f>
        <v>#N/A</v>
      </c>
      <c r="AI23" s="349" t="e">
        <f t="shared" si="7"/>
        <v>#N/A</v>
      </c>
      <c r="AJ23" s="339" t="e">
        <f>INDEX([39]Listas!$F$6:$J$10,MATCH(AF23,[39]Listas!$D$6:$D$10,0),MATCH(AH23,[39]Listas!$F$4:$J$4,0))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VLOOKUP(P24,[39]Listas!$D$6:$E$10,2,0)</f>
        <v>#N/A</v>
      </c>
      <c r="T24" s="347" t="e">
        <f>HLOOKUP(Q24,[39]Listas!$F$4:$J$5,2,0)</f>
        <v>#N/A</v>
      </c>
      <c r="U24" s="339" t="e">
        <f>INDEX([39]Listas!$F$6:$J$10,MATCH(P24,[39]Listas!$D$6:$D$10,0),MATCH(Q24,[39]Listas!$F$4:$J$4,0))</f>
        <v>#N/A</v>
      </c>
      <c r="V24" s="346"/>
      <c r="W24" s="818"/>
      <c r="X24" s="818"/>
      <c r="Y24" s="818"/>
      <c r="Z24" s="330"/>
      <c r="AA24" s="331"/>
      <c r="AB24" s="330"/>
      <c r="AC24" s="346"/>
      <c r="AD24" s="347">
        <f t="shared" si="4"/>
        <v>0</v>
      </c>
      <c r="AE24" s="348" t="e">
        <f t="shared" si="5"/>
        <v>#N/A</v>
      </c>
      <c r="AF24" s="336" t="e">
        <f>IF(AE24&lt;=1,"Remota",VLOOKUP(AE24,[39]Listas!$C$6:$D$10,2,0))</f>
        <v>#N/A</v>
      </c>
      <c r="AG24" s="348" t="e">
        <f t="shared" si="6"/>
        <v>#N/A</v>
      </c>
      <c r="AH24" s="336" t="e">
        <f>IF(AG24&lt;=1,"Insignificante",HLOOKUP(AG24,[39]Listas!$F$3:$J$4,2,0))</f>
        <v>#N/A</v>
      </c>
      <c r="AI24" s="349" t="e">
        <f t="shared" si="7"/>
        <v>#N/A</v>
      </c>
      <c r="AJ24" s="339" t="e">
        <f>INDEX([39]Listas!$F$6:$J$10,MATCH(AF24,[39]Listas!$D$6:$D$10,0),MATCH(AH24,[39]Listas!$F$4:$J$4,0))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VLOOKUP(P25,[39]Listas!$D$6:$E$10,2,0)</f>
        <v>#N/A</v>
      </c>
      <c r="T25" s="347" t="e">
        <f>HLOOKUP(Q25,[39]Listas!$F$4:$J$5,2,0)</f>
        <v>#N/A</v>
      </c>
      <c r="U25" s="339" t="e">
        <f>INDEX([39]Listas!$F$6:$J$10,MATCH(P25,[39]Listas!$D$6:$D$10,0),MATCH(Q25,[39]Listas!$F$4:$J$4,0))</f>
        <v>#N/A</v>
      </c>
      <c r="V25" s="346"/>
      <c r="W25" s="818"/>
      <c r="X25" s="818"/>
      <c r="Y25" s="818"/>
      <c r="Z25" s="330"/>
      <c r="AA25" s="331"/>
      <c r="AB25" s="330"/>
      <c r="AC25" s="346"/>
      <c r="AD25" s="347">
        <f t="shared" si="4"/>
        <v>0</v>
      </c>
      <c r="AE25" s="348" t="e">
        <f t="shared" si="5"/>
        <v>#N/A</v>
      </c>
      <c r="AF25" s="336" t="e">
        <f>IF(AE25&lt;=1,"Remota",VLOOKUP(AE25,[39]Listas!$C$6:$D$10,2,0))</f>
        <v>#N/A</v>
      </c>
      <c r="AG25" s="348" t="e">
        <f t="shared" si="6"/>
        <v>#N/A</v>
      </c>
      <c r="AH25" s="336" t="e">
        <f>IF(AG25&lt;=1,"Insignificante",HLOOKUP(AG25,[39]Listas!$F$3:$J$4,2,0))</f>
        <v>#N/A</v>
      </c>
      <c r="AI25" s="349" t="e">
        <f t="shared" si="7"/>
        <v>#N/A</v>
      </c>
      <c r="AJ25" s="339" t="e">
        <f>INDEX([39]Listas!$F$6:$J$10,MATCH(AF25,[39]Listas!$D$6:$D$10,0),MATCH(AH25,[39]Listas!$F$4:$J$4,0))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VLOOKUP(P26,[39]Listas!$D$6:$E$10,2,0)</f>
        <v>#N/A</v>
      </c>
      <c r="T26" s="347" t="e">
        <f>HLOOKUP(Q26,[39]Listas!$F$4:$J$5,2,0)</f>
        <v>#N/A</v>
      </c>
      <c r="U26" s="339" t="e">
        <f>INDEX([39]Listas!$F$6:$J$10,MATCH(P26,[39]Listas!$D$6:$D$10,0),MATCH(Q26,[39]Listas!$F$4:$J$4,0))</f>
        <v>#N/A</v>
      </c>
      <c r="V26" s="346"/>
      <c r="W26" s="818"/>
      <c r="X26" s="818"/>
      <c r="Y26" s="818"/>
      <c r="Z26" s="330"/>
      <c r="AA26" s="331"/>
      <c r="AB26" s="330"/>
      <c r="AC26" s="346"/>
      <c r="AD26" s="347">
        <f t="shared" si="4"/>
        <v>0</v>
      </c>
      <c r="AE26" s="348" t="e">
        <f t="shared" si="5"/>
        <v>#N/A</v>
      </c>
      <c r="AF26" s="336" t="e">
        <f>IF(AE26&lt;=1,"Remota",VLOOKUP(AE26,[39]Listas!$C$6:$D$10,2,0))</f>
        <v>#N/A</v>
      </c>
      <c r="AG26" s="348" t="e">
        <f t="shared" si="6"/>
        <v>#N/A</v>
      </c>
      <c r="AH26" s="336" t="e">
        <f>IF(AG26&lt;=1,"Insignificante",HLOOKUP(AG26,[39]Listas!$F$3:$J$4,2,0))</f>
        <v>#N/A</v>
      </c>
      <c r="AI26" s="349" t="e">
        <f t="shared" si="7"/>
        <v>#N/A</v>
      </c>
      <c r="AJ26" s="339" t="e">
        <f>INDEX([39]Listas!$F$6:$J$10,MATCH(AF26,[39]Listas!$D$6:$D$10,0),MATCH(AH26,[39]Listas!$F$4:$J$4,0))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VLOOKUP(P27,[39]Listas!$D$6:$E$10,2,0)</f>
        <v>#N/A</v>
      </c>
      <c r="T27" s="347" t="e">
        <f>HLOOKUP(Q27,[39]Listas!$F$4:$J$5,2,0)</f>
        <v>#N/A</v>
      </c>
      <c r="U27" s="339" t="e">
        <f>INDEX([39]Listas!$F$6:$J$10,MATCH(P27,[39]Listas!$D$6:$D$10,0),MATCH(Q27,[39]Listas!$F$4:$J$4,0))</f>
        <v>#N/A</v>
      </c>
      <c r="V27" s="346"/>
      <c r="W27" s="818"/>
      <c r="X27" s="818"/>
      <c r="Y27" s="818"/>
      <c r="Z27" s="330"/>
      <c r="AA27" s="331"/>
      <c r="AB27" s="330"/>
      <c r="AC27" s="346"/>
      <c r="AD27" s="347">
        <f t="shared" si="4"/>
        <v>0</v>
      </c>
      <c r="AE27" s="348" t="e">
        <f t="shared" si="5"/>
        <v>#N/A</v>
      </c>
      <c r="AF27" s="336" t="e">
        <f>IF(AE27&lt;=1,"Remota",VLOOKUP(AE27,[39]Listas!$C$6:$D$10,2,0))</f>
        <v>#N/A</v>
      </c>
      <c r="AG27" s="348" t="e">
        <f t="shared" si="6"/>
        <v>#N/A</v>
      </c>
      <c r="AH27" s="336" t="e">
        <f>IF(AG27&lt;=1,"Insignificante",HLOOKUP(AG27,[39]Listas!$F$3:$J$4,2,0))</f>
        <v>#N/A</v>
      </c>
      <c r="AI27" s="349" t="e">
        <f t="shared" si="7"/>
        <v>#N/A</v>
      </c>
      <c r="AJ27" s="339" t="e">
        <f>INDEX([39]Listas!$F$6:$J$10,MATCH(AF27,[39]Listas!$D$6:$D$10,0),MATCH(AH27,[39]Listas!$F$4:$J$4,0))</f>
        <v>#N/A</v>
      </c>
    </row>
    <row r="28" spans="1:36" s="340" customFormat="1" ht="78"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VLOOKUP(P28,[39]Listas!$D$6:$E$10,2,0)</f>
        <v>#N/A</v>
      </c>
      <c r="T28" s="347" t="e">
        <f>HLOOKUP(Q28,[39]Listas!$F$4:$J$5,2,0)</f>
        <v>#N/A</v>
      </c>
      <c r="U28" s="339" t="e">
        <f>INDEX([39]Listas!$F$6:$J$10,MATCH(P28,[39]Listas!$D$6:$D$10,0),MATCH(Q28,[39]Listas!$F$4:$J$4,0))</f>
        <v>#N/A</v>
      </c>
      <c r="V28" s="346"/>
      <c r="W28" s="818"/>
      <c r="X28" s="818"/>
      <c r="Y28" s="818"/>
      <c r="Z28" s="330"/>
      <c r="AA28" s="331"/>
      <c r="AB28" s="330"/>
      <c r="AC28" s="346"/>
      <c r="AD28" s="347">
        <f t="shared" si="4"/>
        <v>0</v>
      </c>
      <c r="AE28" s="348" t="e">
        <f t="shared" si="5"/>
        <v>#N/A</v>
      </c>
      <c r="AF28" s="336" t="e">
        <f>IF(AE28&lt;=1,"Remota",VLOOKUP(AE28,[39]Listas!$C$6:$D$10,2,0))</f>
        <v>#N/A</v>
      </c>
      <c r="AG28" s="348" t="e">
        <f t="shared" si="6"/>
        <v>#N/A</v>
      </c>
      <c r="AH28" s="336" t="e">
        <f>IF(AG28&lt;=1,"Insignificante",HLOOKUP(AG28,[39]Listas!$F$3:$J$4,2,0))</f>
        <v>#N/A</v>
      </c>
      <c r="AI28" s="349" t="e">
        <f t="shared" si="7"/>
        <v>#N/A</v>
      </c>
      <c r="AJ28" s="339" t="e">
        <f>INDEX([39]Listas!$F$6:$J$10,MATCH(AF28,[39]Listas!$D$6:$D$10,0),MATCH(AH28,[39]Listas!$F$4:$J$4,0))</f>
        <v>#N/A</v>
      </c>
    </row>
    <row r="29" spans="1:36" s="340" customFormat="1" ht="78"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VLOOKUP(P29,[39]Listas!$D$6:$E$10,2,0)</f>
        <v>#N/A</v>
      </c>
      <c r="T29" s="347" t="e">
        <f>HLOOKUP(Q29,[39]Listas!$F$4:$J$5,2,0)</f>
        <v>#N/A</v>
      </c>
      <c r="U29" s="339" t="e">
        <f>INDEX([39]Listas!$F$6:$J$10,MATCH(P29,[39]Listas!$D$6:$D$10,0),MATCH(Q29,[39]Listas!$F$4:$J$4,0))</f>
        <v>#N/A</v>
      </c>
      <c r="V29" s="346"/>
      <c r="W29" s="818"/>
      <c r="X29" s="818"/>
      <c r="Y29" s="818"/>
      <c r="Z29" s="330"/>
      <c r="AA29" s="331"/>
      <c r="AB29" s="330"/>
      <c r="AC29" s="346"/>
      <c r="AD29" s="347">
        <f t="shared" si="4"/>
        <v>0</v>
      </c>
      <c r="AE29" s="348" t="e">
        <f t="shared" si="5"/>
        <v>#N/A</v>
      </c>
      <c r="AF29" s="336" t="e">
        <f>IF(AE29&lt;=1,"Remota",VLOOKUP(AE29,[39]Listas!$C$6:$D$10,2,0))</f>
        <v>#N/A</v>
      </c>
      <c r="AG29" s="348" t="e">
        <f t="shared" si="6"/>
        <v>#N/A</v>
      </c>
      <c r="AH29" s="336" t="e">
        <f>IF(AG29&lt;=1,"Insignificante",HLOOKUP(AG29,[39]Listas!$F$3:$J$4,2,0))</f>
        <v>#N/A</v>
      </c>
      <c r="AI29" s="349" t="e">
        <f t="shared" si="7"/>
        <v>#N/A</v>
      </c>
      <c r="AJ29" s="339" t="e">
        <f>INDEX([39]Listas!$F$6:$J$10,MATCH(AF29,[39]Listas!$D$6:$D$10,0),MATCH(AH29,[39]Listas!$F$4:$J$4,0))</f>
        <v>#N/A</v>
      </c>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VLOOKUP(P30,[39]Listas!$D$6:$E$10,2,0)</f>
        <v>#N/A</v>
      </c>
      <c r="T30" s="347" t="e">
        <f>HLOOKUP(Q30,[39]Listas!$F$4:$J$5,2,0)</f>
        <v>#N/A</v>
      </c>
      <c r="U30" s="339" t="e">
        <f>INDEX([39]Listas!$F$6:$J$10,MATCH(P30,[39]Listas!$D$6:$D$10,0),MATCH(Q30,[39]Listas!$F$4:$J$4,0))</f>
        <v>#N/A</v>
      </c>
      <c r="V30" s="346"/>
      <c r="W30" s="818"/>
      <c r="X30" s="818"/>
      <c r="Y30" s="818"/>
      <c r="Z30" s="330"/>
      <c r="AA30" s="331"/>
      <c r="AB30" s="330"/>
      <c r="AC30" s="346"/>
      <c r="AD30" s="347">
        <f>IF(AB30&lt;=33,0,IF(AB30&gt;81,2,1))</f>
        <v>0</v>
      </c>
      <c r="AE30" s="348" t="e">
        <f>IF(OR(AA30="Probabilidad",AA30="Ambos"),S30-AD30,S30)</f>
        <v>#N/A</v>
      </c>
      <c r="AF30" s="336" t="e">
        <f>IF(AE30&lt;=1,"Remota",VLOOKUP(AE30,[39]Listas!$C$6:$D$10,2,0))</f>
        <v>#N/A</v>
      </c>
      <c r="AG30" s="348" t="e">
        <f>IF(OR(AA30="Impacto",AA30="Ambos"),T30-AD30,T30)</f>
        <v>#N/A</v>
      </c>
      <c r="AH30" s="336" t="e">
        <f>IF(AG30&lt;=1,"Insignificante",HLOOKUP(AG30,[39]Listas!$F$3:$J$4,2,0))</f>
        <v>#N/A</v>
      </c>
      <c r="AI30" s="349" t="e">
        <f>AE30*AG30</f>
        <v>#N/A</v>
      </c>
      <c r="AJ30" s="339" t="e">
        <f>INDEX([39]Listas!$F$6:$J$10,MATCH(AF30,[39]Listas!$D$6:$D$10,0),MATCH(AH30,[39]Listas!$F$4:$J$4,0))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VLOOKUP(P31,[39]Listas!$D$6:$E$10,2,0)</f>
        <v>#N/A</v>
      </c>
      <c r="T31" s="347" t="e">
        <f>HLOOKUP(Q31,[39]Listas!$F$4:$J$5,2,0)</f>
        <v>#N/A</v>
      </c>
      <c r="U31" s="339" t="e">
        <f>INDEX([39]Listas!$F$6:$J$10,MATCH(P31,[39]Listas!$D$6:$D$10,0),MATCH(Q31,[39]Listas!$F$4:$J$4,0))</f>
        <v>#N/A</v>
      </c>
      <c r="V31" s="346"/>
      <c r="W31" s="818"/>
      <c r="X31" s="818"/>
      <c r="Y31" s="818"/>
      <c r="Z31" s="330"/>
      <c r="AA31" s="331"/>
      <c r="AB31" s="330"/>
      <c r="AC31" s="346"/>
      <c r="AD31" s="347">
        <f>IF(AB31&lt;=33,0,IF(AB31&gt;81,2,1))</f>
        <v>0</v>
      </c>
      <c r="AE31" s="348" t="e">
        <f>IF(OR(AA31="Probabilidad",AA31="Ambos"),S31-AD31,S31)</f>
        <v>#N/A</v>
      </c>
      <c r="AF31" s="336" t="e">
        <f>IF(AE31&lt;=1,"Remota",VLOOKUP(AE31,[39]Listas!$C$6:$D$10,2,0))</f>
        <v>#N/A</v>
      </c>
      <c r="AG31" s="348" t="e">
        <f>IF(OR(AA31="Impacto",AA31="Ambos"),T31-AD31,T31)</f>
        <v>#N/A</v>
      </c>
      <c r="AH31" s="336" t="e">
        <f>IF(AG31&lt;=1,"Insignificante",HLOOKUP(AG31,[39]Listas!$F$3:$J$4,2,0))</f>
        <v>#N/A</v>
      </c>
      <c r="AI31" s="349" t="e">
        <f>AE31*AG31</f>
        <v>#N/A</v>
      </c>
      <c r="AJ31" s="339" t="e">
        <f>INDEX([39]Listas!$F$6:$J$10,MATCH(AF31,[39]Listas!$D$6:$D$10,0),MATCH(AH31,[39]Listas!$F$4:$J$4,0))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VLOOKUP(P32,[39]Listas!$D$6:$E$10,2,0)</f>
        <v>#N/A</v>
      </c>
      <c r="T32" s="347" t="e">
        <f>HLOOKUP(Q32,[39]Listas!$F$4:$J$5,2,0)</f>
        <v>#N/A</v>
      </c>
      <c r="U32" s="339" t="e">
        <f>INDEX([39]Listas!$F$6:$J$10,MATCH(P32,[39]Listas!$D$6:$D$10,0),MATCH(Q32,[39]Listas!$F$4:$J$4,0))</f>
        <v>#N/A</v>
      </c>
      <c r="V32" s="346"/>
      <c r="W32" s="818"/>
      <c r="X32" s="818"/>
      <c r="Y32" s="818"/>
      <c r="Z32" s="330"/>
      <c r="AA32" s="331"/>
      <c r="AB32" s="330"/>
      <c r="AC32" s="346"/>
      <c r="AD32" s="347">
        <f t="shared" ref="AD32:AD40" si="8">IF(AB32&lt;=33,0,IF(AB32&gt;81,2,1))</f>
        <v>0</v>
      </c>
      <c r="AE32" s="348" t="e">
        <f t="shared" ref="AE32:AE40" si="9">IF(OR(AA32="Probabilidad",AA32="Ambos"),S32-AD32,S32)</f>
        <v>#N/A</v>
      </c>
      <c r="AF32" s="336" t="e">
        <f>IF(AE32&lt;=1,"Remota",VLOOKUP(AE32,[39]Listas!$C$6:$D$10,2,0))</f>
        <v>#N/A</v>
      </c>
      <c r="AG32" s="348" t="e">
        <f t="shared" ref="AG32:AG40" si="10">IF(OR(AA32="Impacto",AA32="Ambos"),T32-AD32,T32)</f>
        <v>#N/A</v>
      </c>
      <c r="AH32" s="336" t="e">
        <f>IF(AG32&lt;=1,"Insignificante",HLOOKUP(AG32,[39]Listas!$F$3:$J$4,2,0))</f>
        <v>#N/A</v>
      </c>
      <c r="AI32" s="349" t="e">
        <f t="shared" ref="AI32:AI40" si="11">AE32*AG32</f>
        <v>#N/A</v>
      </c>
      <c r="AJ32" s="339" t="e">
        <f>INDEX([39]Listas!$F$6:$J$10,MATCH(AF32,[39]Listas!$D$6:$D$10,0),MATCH(AH32,[39]Listas!$F$4:$J$4,0))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VLOOKUP(P33,[39]Listas!$D$6:$E$10,2,0)</f>
        <v>#N/A</v>
      </c>
      <c r="T33" s="347" t="e">
        <f>HLOOKUP(Q33,[39]Listas!$F$4:$J$5,2,0)</f>
        <v>#N/A</v>
      </c>
      <c r="U33" s="339" t="e">
        <f>INDEX([39]Listas!$F$6:$J$10,MATCH(P33,[39]Listas!$D$6:$D$10,0),MATCH(Q33,[39]Listas!$F$4:$J$4,0))</f>
        <v>#N/A</v>
      </c>
      <c r="V33" s="346"/>
      <c r="W33" s="818"/>
      <c r="X33" s="818"/>
      <c r="Y33" s="818"/>
      <c r="Z33" s="330"/>
      <c r="AA33" s="331"/>
      <c r="AB33" s="330"/>
      <c r="AC33" s="346"/>
      <c r="AD33" s="347">
        <f>IF(AB33&lt;=33,0,IF(AB33&gt;81,2,1))</f>
        <v>0</v>
      </c>
      <c r="AE33" s="348" t="e">
        <f>IF(OR(AA33="Probabilidad",AA33="Ambos"),S33-AD33,S33)</f>
        <v>#N/A</v>
      </c>
      <c r="AF33" s="336" t="e">
        <f>IF(AE33&lt;=1,"Remota",VLOOKUP(AE33,[39]Listas!$C$6:$D$10,2,0))</f>
        <v>#N/A</v>
      </c>
      <c r="AG33" s="348" t="e">
        <f>IF(OR(AA33="Impacto",AA33="Ambos"),T33-AD33,T33)</f>
        <v>#N/A</v>
      </c>
      <c r="AH33" s="336" t="e">
        <f>IF(AG33&lt;=1,"Insignificante",HLOOKUP(AG33,[39]Listas!$F$3:$J$4,2,0))</f>
        <v>#N/A</v>
      </c>
      <c r="AI33" s="349" t="e">
        <f>AE33*AG33</f>
        <v>#N/A</v>
      </c>
      <c r="AJ33" s="339" t="e">
        <f>INDEX([39]Listas!$F$6:$J$10,MATCH(AF33,[39]Listas!$D$6:$D$10,0),MATCH(AH33,[39]Listas!$F$4:$J$4,0))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VLOOKUP(P34,[39]Listas!$D$6:$E$10,2,0)</f>
        <v>#N/A</v>
      </c>
      <c r="T34" s="347" t="e">
        <f>HLOOKUP(Q34,[39]Listas!$F$4:$J$5,2,0)</f>
        <v>#N/A</v>
      </c>
      <c r="U34" s="339" t="e">
        <f>INDEX([39]Listas!$F$6:$J$10,MATCH(P34,[39]Listas!$D$6:$D$10,0),MATCH(Q34,[39]Listas!$F$4:$J$4,0))</f>
        <v>#N/A</v>
      </c>
      <c r="V34" s="346"/>
      <c r="W34" s="818"/>
      <c r="X34" s="818"/>
      <c r="Y34" s="818"/>
      <c r="Z34" s="330"/>
      <c r="AA34" s="331"/>
      <c r="AB34" s="330"/>
      <c r="AC34" s="346"/>
      <c r="AD34" s="347">
        <f>IF(AB34&lt;=33,0,IF(AB34&gt;81,2,1))</f>
        <v>0</v>
      </c>
      <c r="AE34" s="348" t="e">
        <f>IF(OR(AA34="Probabilidad",AA34="Ambos"),S34-AD34,S34)</f>
        <v>#N/A</v>
      </c>
      <c r="AF34" s="336" t="e">
        <f>IF(AE34&lt;=1,"Remota",VLOOKUP(AE34,[39]Listas!$C$6:$D$10,2,0))</f>
        <v>#N/A</v>
      </c>
      <c r="AG34" s="348" t="e">
        <f>IF(OR(AA34="Impacto",AA34="Ambos"),T34-AD34,T34)</f>
        <v>#N/A</v>
      </c>
      <c r="AH34" s="336" t="e">
        <f>IF(AG34&lt;=1,"Insignificante",HLOOKUP(AG34,[39]Listas!$F$3:$J$4,2,0))</f>
        <v>#N/A</v>
      </c>
      <c r="AI34" s="349" t="e">
        <f>AE34*AG34</f>
        <v>#N/A</v>
      </c>
      <c r="AJ34" s="339" t="e">
        <f>INDEX([39]Listas!$F$6:$J$10,MATCH(AF34,[39]Listas!$D$6:$D$10,0),MATCH(AH34,[39]Listas!$F$4:$J$4,0))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VLOOKUP(P35,[39]Listas!$D$6:$E$10,2,0)</f>
        <v>#N/A</v>
      </c>
      <c r="T35" s="347" t="e">
        <f>HLOOKUP(Q35,[39]Listas!$F$4:$J$5,2,0)</f>
        <v>#N/A</v>
      </c>
      <c r="U35" s="339" t="e">
        <f>INDEX([39]Listas!$F$6:$J$10,MATCH(P35,[39]Listas!$D$6:$D$10,0),MATCH(Q35,[39]Listas!$F$4:$J$4,0))</f>
        <v>#N/A</v>
      </c>
      <c r="V35" s="346"/>
      <c r="W35" s="818"/>
      <c r="X35" s="818"/>
      <c r="Y35" s="818"/>
      <c r="Z35" s="330"/>
      <c r="AA35" s="331"/>
      <c r="AB35" s="330"/>
      <c r="AC35" s="346"/>
      <c r="AD35" s="347">
        <f>IF(AB35&lt;=33,0,IF(AB35&gt;81,2,1))</f>
        <v>0</v>
      </c>
      <c r="AE35" s="348" t="e">
        <f>IF(OR(AA35="Probabilidad",AA35="Ambos"),S35-AD35,S35)</f>
        <v>#N/A</v>
      </c>
      <c r="AF35" s="336" t="e">
        <f>IF(AE35&lt;=1,"Remota",VLOOKUP(AE35,[39]Listas!$C$6:$D$10,2,0))</f>
        <v>#N/A</v>
      </c>
      <c r="AG35" s="348" t="e">
        <f>IF(OR(AA35="Impacto",AA35="Ambos"),T35-AD35,T35)</f>
        <v>#N/A</v>
      </c>
      <c r="AH35" s="336" t="e">
        <f>IF(AG35&lt;=1,"Insignificante",HLOOKUP(AG35,[39]Listas!$F$3:$J$4,2,0))</f>
        <v>#N/A</v>
      </c>
      <c r="AI35" s="349" t="e">
        <f>AE35*AG35</f>
        <v>#N/A</v>
      </c>
      <c r="AJ35" s="339" t="e">
        <f>INDEX([39]Listas!$F$6:$J$10,MATCH(AF35,[39]Listas!$D$6:$D$10,0),MATCH(AH35,[39]Listas!$F$4:$J$4,0))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VLOOKUP(P36,[39]Listas!$D$6:$E$10,2,0)</f>
        <v>#N/A</v>
      </c>
      <c r="T36" s="347" t="e">
        <f>HLOOKUP(Q36,[39]Listas!$F$4:$J$5,2,0)</f>
        <v>#N/A</v>
      </c>
      <c r="U36" s="339" t="e">
        <f>INDEX([39]Listas!$F$6:$J$10,MATCH(P36,[39]Listas!$D$6:$D$10,0),MATCH(Q36,[39]Listas!$F$4:$J$4,0))</f>
        <v>#N/A</v>
      </c>
      <c r="V36" s="346"/>
      <c r="W36" s="818"/>
      <c r="X36" s="818"/>
      <c r="Y36" s="818"/>
      <c r="Z36" s="330"/>
      <c r="AA36" s="331"/>
      <c r="AB36" s="330"/>
      <c r="AC36" s="346"/>
      <c r="AD36" s="347">
        <f>IF(AB36&lt;=33,0,IF(AB36&gt;81,2,1))</f>
        <v>0</v>
      </c>
      <c r="AE36" s="348" t="e">
        <f>IF(OR(AA36="Probabilidad",AA36="Ambos"),S36-AD36,S36)</f>
        <v>#N/A</v>
      </c>
      <c r="AF36" s="336" t="e">
        <f>IF(AE36&lt;=1,"Remota",VLOOKUP(AE36,[39]Listas!$C$6:$D$10,2,0))</f>
        <v>#N/A</v>
      </c>
      <c r="AG36" s="348" t="e">
        <f>IF(OR(AA36="Impacto",AA36="Ambos"),T36-AD36,T36)</f>
        <v>#N/A</v>
      </c>
      <c r="AH36" s="336" t="e">
        <f>IF(AG36&lt;=1,"Insignificante",HLOOKUP(AG36,[39]Listas!$F$3:$J$4,2,0))</f>
        <v>#N/A</v>
      </c>
      <c r="AI36" s="349" t="e">
        <f>AE36*AG36</f>
        <v>#N/A</v>
      </c>
      <c r="AJ36" s="339" t="e">
        <f>INDEX([39]Listas!$F$6:$J$10,MATCH(AF36,[39]Listas!$D$6:$D$10,0),MATCH(AH36,[39]Listas!$F$4:$J$4,0))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VLOOKUP(P37,[39]Listas!$D$6:$E$10,2,0)</f>
        <v>#N/A</v>
      </c>
      <c r="T37" s="347" t="e">
        <f>HLOOKUP(Q37,[39]Listas!$F$4:$J$5,2,0)</f>
        <v>#N/A</v>
      </c>
      <c r="U37" s="339" t="e">
        <f>INDEX([39]Listas!$F$6:$J$10,MATCH(P37,[39]Listas!$D$6:$D$10,0),MATCH(Q37,[39]Listas!$F$4:$J$4,0))</f>
        <v>#N/A</v>
      </c>
      <c r="V37" s="346"/>
      <c r="W37" s="818"/>
      <c r="X37" s="818"/>
      <c r="Y37" s="818"/>
      <c r="Z37" s="330"/>
      <c r="AA37" s="331"/>
      <c r="AB37" s="330"/>
      <c r="AC37" s="346"/>
      <c r="AD37" s="347">
        <f t="shared" si="8"/>
        <v>0</v>
      </c>
      <c r="AE37" s="348" t="e">
        <f t="shared" si="9"/>
        <v>#N/A</v>
      </c>
      <c r="AF37" s="336" t="e">
        <f>IF(AE37&lt;=1,"Remota",VLOOKUP(AE37,[39]Listas!$C$6:$D$10,2,0))</f>
        <v>#N/A</v>
      </c>
      <c r="AG37" s="348" t="e">
        <f t="shared" si="10"/>
        <v>#N/A</v>
      </c>
      <c r="AH37" s="336" t="e">
        <f>IF(AG37&lt;=1,"Insignificante",HLOOKUP(AG37,[39]Listas!$F$3:$J$4,2,0))</f>
        <v>#N/A</v>
      </c>
      <c r="AI37" s="349" t="e">
        <f t="shared" si="11"/>
        <v>#N/A</v>
      </c>
      <c r="AJ37" s="339" t="e">
        <f>INDEX([39]Listas!$F$6:$J$10,MATCH(AF37,[39]Listas!$D$6:$D$10,0),MATCH(AH37,[39]Listas!$F$4:$J$4,0))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VLOOKUP(P38,[39]Listas!$D$6:$E$10,2,0)</f>
        <v>#N/A</v>
      </c>
      <c r="T38" s="347" t="e">
        <f>HLOOKUP(Q38,[39]Listas!$F$4:$J$5,2,0)</f>
        <v>#N/A</v>
      </c>
      <c r="U38" s="339" t="e">
        <f>INDEX([39]Listas!$F$6:$J$10,MATCH(P38,[39]Listas!$D$6:$D$10,0),MATCH(Q38,[39]Listas!$F$4:$J$4,0))</f>
        <v>#N/A</v>
      </c>
      <c r="V38" s="346"/>
      <c r="W38" s="818"/>
      <c r="X38" s="818"/>
      <c r="Y38" s="818"/>
      <c r="Z38" s="330"/>
      <c r="AA38" s="331"/>
      <c r="AB38" s="330"/>
      <c r="AC38" s="346"/>
      <c r="AD38" s="347">
        <f t="shared" si="8"/>
        <v>0</v>
      </c>
      <c r="AE38" s="348" t="e">
        <f t="shared" si="9"/>
        <v>#N/A</v>
      </c>
      <c r="AF38" s="336" t="e">
        <f>IF(AE38&lt;=1,"Remota",VLOOKUP(AE38,[39]Listas!$C$6:$D$10,2,0))</f>
        <v>#N/A</v>
      </c>
      <c r="AG38" s="348" t="e">
        <f t="shared" si="10"/>
        <v>#N/A</v>
      </c>
      <c r="AH38" s="336" t="e">
        <f>IF(AG38&lt;=1,"Insignificante",HLOOKUP(AG38,[39]Listas!$F$3:$J$4,2,0))</f>
        <v>#N/A</v>
      </c>
      <c r="AI38" s="349" t="e">
        <f t="shared" si="11"/>
        <v>#N/A</v>
      </c>
      <c r="AJ38" s="339" t="e">
        <f>INDEX([39]Listas!$F$6:$J$10,MATCH(AF38,[39]Listas!$D$6:$D$10,0),MATCH(AH38,[39]Listas!$F$4:$J$4,0))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VLOOKUP(P39,[39]Listas!$D$6:$E$10,2,0)</f>
        <v>#N/A</v>
      </c>
      <c r="T39" s="347" t="e">
        <f>HLOOKUP(Q39,[39]Listas!$F$4:$J$5,2,0)</f>
        <v>#N/A</v>
      </c>
      <c r="U39" s="339" t="e">
        <f>INDEX([39]Listas!$F$6:$J$10,MATCH(P39,[39]Listas!$D$6:$D$10,0),MATCH(Q39,[39]Listas!$F$4:$J$4,0))</f>
        <v>#N/A</v>
      </c>
      <c r="V39" s="346"/>
      <c r="W39" s="818"/>
      <c r="X39" s="818"/>
      <c r="Y39" s="818"/>
      <c r="Z39" s="330"/>
      <c r="AA39" s="331"/>
      <c r="AB39" s="330"/>
      <c r="AC39" s="346"/>
      <c r="AD39" s="347">
        <f t="shared" si="8"/>
        <v>0</v>
      </c>
      <c r="AE39" s="348" t="e">
        <f t="shared" si="9"/>
        <v>#N/A</v>
      </c>
      <c r="AF39" s="336" t="e">
        <f>IF(AE39&lt;=1,"Remota",VLOOKUP(AE39,[39]Listas!$C$6:$D$10,2,0))</f>
        <v>#N/A</v>
      </c>
      <c r="AG39" s="348" t="e">
        <f t="shared" si="10"/>
        <v>#N/A</v>
      </c>
      <c r="AH39" s="336" t="e">
        <f>IF(AG39&lt;=1,"Insignificante",HLOOKUP(AG39,[39]Listas!$F$3:$J$4,2,0))</f>
        <v>#N/A</v>
      </c>
      <c r="AI39" s="349" t="e">
        <f t="shared" si="11"/>
        <v>#N/A</v>
      </c>
      <c r="AJ39" s="339" t="e">
        <f>INDEX([39]Listas!$F$6:$J$10,MATCH(AF39,[39]Listas!$D$6:$D$10,0),MATCH(AH39,[39]Listas!$F$4:$J$4,0))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VLOOKUP(P40,[39]Listas!$D$6:$E$10,2,0)</f>
        <v>#N/A</v>
      </c>
      <c r="T40" s="347" t="e">
        <f>HLOOKUP(Q40,[39]Listas!$F$4:$J$5,2,0)</f>
        <v>#N/A</v>
      </c>
      <c r="U40" s="339" t="e">
        <f>INDEX([39]Listas!$F$6:$J$10,MATCH(P40,[39]Listas!$D$6:$D$10,0),MATCH(Q40,[39]Listas!$F$4:$J$4,0))</f>
        <v>#N/A</v>
      </c>
      <c r="V40" s="346"/>
      <c r="W40" s="818"/>
      <c r="X40" s="818"/>
      <c r="Y40" s="818"/>
      <c r="Z40" s="330"/>
      <c r="AA40" s="331"/>
      <c r="AB40" s="330"/>
      <c r="AC40" s="346"/>
      <c r="AD40" s="347">
        <f t="shared" si="8"/>
        <v>0</v>
      </c>
      <c r="AE40" s="348" t="e">
        <f t="shared" si="9"/>
        <v>#N/A</v>
      </c>
      <c r="AF40" s="336" t="e">
        <f>IF(AE40&lt;=1,"Remota",VLOOKUP(AE40,[39]Listas!$C$6:$D$10,2,0))</f>
        <v>#N/A</v>
      </c>
      <c r="AG40" s="348" t="e">
        <f t="shared" si="10"/>
        <v>#N/A</v>
      </c>
      <c r="AH40" s="336" t="e">
        <f>IF(AG40&lt;=1,"Insignificante",HLOOKUP(AG40,[39]Listas!$F$3:$J$4,2,0))</f>
        <v>#N/A</v>
      </c>
      <c r="AI40" s="349" t="e">
        <f t="shared" si="11"/>
        <v>#N/A</v>
      </c>
      <c r="AJ40" s="339" t="e">
        <f>INDEX([39]Listas!$F$6:$J$10,MATCH(AF40,[39]Listas!$D$6:$D$10,0),MATCH(AH40,[39]Listas!$F$4:$J$4,0))</f>
        <v>#N/A</v>
      </c>
    </row>
    <row r="41" spans="1:36" ht="5.25" customHeight="1" x14ac:dyDescent="0.2">
      <c r="A41" s="350"/>
      <c r="B41" s="350"/>
      <c r="C41" s="351"/>
      <c r="D41" s="351"/>
      <c r="E41" s="351"/>
      <c r="F41" s="350"/>
      <c r="G41" s="352"/>
      <c r="H41" s="352"/>
      <c r="I41" s="352"/>
      <c r="J41" s="350"/>
      <c r="L41" s="354"/>
      <c r="M41" s="354"/>
      <c r="N41" s="354"/>
      <c r="O41" s="354"/>
      <c r="P41" s="354"/>
      <c r="Q41" s="354"/>
      <c r="R41" s="354"/>
      <c r="S41" s="354"/>
      <c r="T41" s="354"/>
      <c r="U41" s="350"/>
      <c r="V41" s="350"/>
      <c r="W41" s="352"/>
      <c r="X41" s="352"/>
      <c r="Y41" s="352"/>
      <c r="Z41" s="352"/>
      <c r="AA41" s="350"/>
      <c r="AB41" s="350"/>
      <c r="AC41" s="350"/>
      <c r="AD41" s="350"/>
      <c r="AE41" s="350"/>
      <c r="AF41" s="350"/>
      <c r="AG41" s="350"/>
      <c r="AH41" s="350"/>
      <c r="AI41" s="350"/>
      <c r="AJ41" s="355"/>
    </row>
    <row r="42" spans="1:36" ht="11.25" customHeight="1" x14ac:dyDescent="0.2">
      <c r="A42" s="819" t="s">
        <v>1726</v>
      </c>
      <c r="B42" s="820"/>
      <c r="C42" s="820"/>
      <c r="D42" s="820"/>
      <c r="E42" s="820"/>
      <c r="F42" s="820"/>
      <c r="G42" s="820"/>
      <c r="H42" s="820"/>
      <c r="I42" s="820"/>
      <c r="J42" s="820"/>
      <c r="K42" s="820"/>
      <c r="L42" s="821"/>
      <c r="N42" s="354" t="s">
        <v>1727</v>
      </c>
      <c r="AG42" s="350"/>
      <c r="AH42" s="350"/>
      <c r="AI42" s="350"/>
      <c r="AJ42" s="355"/>
    </row>
    <row r="43" spans="1:36" x14ac:dyDescent="0.2">
      <c r="A43" s="822"/>
      <c r="B43" s="823"/>
      <c r="C43" s="823"/>
      <c r="D43" s="823"/>
      <c r="E43" s="823"/>
      <c r="F43" s="823"/>
      <c r="G43" s="823"/>
      <c r="H43" s="823"/>
      <c r="I43" s="823"/>
      <c r="J43" s="823"/>
      <c r="K43" s="823"/>
      <c r="L43" s="824"/>
      <c r="M43" s="357"/>
      <c r="N43" s="825" t="s">
        <v>656</v>
      </c>
      <c r="O43" s="826"/>
      <c r="P43" s="826"/>
      <c r="Q43" s="827"/>
      <c r="R43" s="358"/>
      <c r="S43" s="358"/>
      <c r="T43" s="358"/>
      <c r="U43" s="825" t="s">
        <v>368</v>
      </c>
      <c r="V43" s="826"/>
      <c r="W43" s="826"/>
      <c r="X43" s="827"/>
      <c r="Y43" s="828" t="s">
        <v>369</v>
      </c>
      <c r="Z43" s="828"/>
      <c r="AA43" s="828" t="s">
        <v>370</v>
      </c>
      <c r="AB43" s="828"/>
      <c r="AC43" s="828"/>
      <c r="AD43" s="828"/>
      <c r="AE43" s="828"/>
      <c r="AF43" s="828"/>
      <c r="AG43" s="828"/>
      <c r="AH43" s="828"/>
      <c r="AI43" s="828"/>
      <c r="AJ43" s="828"/>
    </row>
    <row r="44" spans="1:36" s="325" customFormat="1" ht="44.25" customHeight="1" x14ac:dyDescent="0.2">
      <c r="A44" s="1379" t="s">
        <v>2567</v>
      </c>
      <c r="B44" s="1380"/>
      <c r="C44" s="1380"/>
      <c r="D44" s="1380"/>
      <c r="E44" s="1380"/>
      <c r="F44" s="1380"/>
      <c r="G44" s="1380"/>
      <c r="H44" s="1380"/>
      <c r="I44" s="1380"/>
      <c r="J44" s="1380"/>
      <c r="K44" s="1380"/>
      <c r="L44" s="1381"/>
      <c r="M44" s="359"/>
      <c r="N44" s="835" t="s">
        <v>72</v>
      </c>
      <c r="O44" s="836"/>
      <c r="P44" s="836"/>
      <c r="Q44" s="837"/>
      <c r="R44" s="360"/>
      <c r="S44" s="360"/>
      <c r="T44" s="360"/>
      <c r="U44" s="835" t="s">
        <v>2568</v>
      </c>
      <c r="V44" s="836"/>
      <c r="W44" s="836"/>
      <c r="X44" s="837"/>
      <c r="Y44" s="838" t="s">
        <v>2569</v>
      </c>
      <c r="Z44" s="838"/>
      <c r="AA44" s="838"/>
      <c r="AB44" s="838"/>
      <c r="AC44" s="838"/>
      <c r="AD44" s="838"/>
      <c r="AE44" s="838"/>
      <c r="AF44" s="838"/>
      <c r="AG44" s="838"/>
      <c r="AH44" s="838"/>
      <c r="AI44" s="838"/>
      <c r="AJ44" s="838"/>
    </row>
    <row r="45" spans="1:36" s="325" customFormat="1" ht="30" customHeight="1" x14ac:dyDescent="0.2">
      <c r="A45" s="1379"/>
      <c r="B45" s="1380"/>
      <c r="C45" s="1380"/>
      <c r="D45" s="1380"/>
      <c r="E45" s="1380"/>
      <c r="F45" s="1380"/>
      <c r="G45" s="1380"/>
      <c r="H45" s="1380"/>
      <c r="I45" s="1380"/>
      <c r="J45" s="1380"/>
      <c r="K45" s="1380"/>
      <c r="L45" s="1381"/>
      <c r="M45" s="359"/>
      <c r="N45" s="835"/>
      <c r="O45" s="836"/>
      <c r="P45" s="836"/>
      <c r="Q45" s="837"/>
      <c r="R45" s="360"/>
      <c r="S45" s="360"/>
      <c r="T45" s="360"/>
      <c r="U45" s="835"/>
      <c r="V45" s="836"/>
      <c r="W45" s="836"/>
      <c r="X45" s="837"/>
      <c r="Y45" s="838"/>
      <c r="Z45" s="838"/>
      <c r="AA45" s="838"/>
      <c r="AB45" s="838"/>
      <c r="AC45" s="838"/>
      <c r="AD45" s="838"/>
      <c r="AE45" s="838"/>
      <c r="AF45" s="838"/>
      <c r="AG45" s="838"/>
      <c r="AH45" s="838"/>
      <c r="AI45" s="838"/>
      <c r="AJ45" s="838"/>
    </row>
    <row r="46" spans="1:36" s="325" customFormat="1" ht="30" customHeight="1" x14ac:dyDescent="0.2">
      <c r="A46" s="1379"/>
      <c r="B46" s="1380"/>
      <c r="C46" s="1380"/>
      <c r="D46" s="1380"/>
      <c r="E46" s="1380"/>
      <c r="F46" s="1380"/>
      <c r="G46" s="1380"/>
      <c r="H46" s="1380"/>
      <c r="I46" s="1380"/>
      <c r="J46" s="1380"/>
      <c r="K46" s="1380"/>
      <c r="L46" s="1381"/>
      <c r="M46" s="359"/>
      <c r="N46" s="835"/>
      <c r="O46" s="836"/>
      <c r="P46" s="836"/>
      <c r="Q46" s="837"/>
      <c r="R46" s="360"/>
      <c r="S46" s="360"/>
      <c r="T46" s="360"/>
      <c r="U46" s="835"/>
      <c r="V46" s="836"/>
      <c r="W46" s="836"/>
      <c r="X46" s="837"/>
      <c r="Y46" s="838"/>
      <c r="Z46" s="838"/>
      <c r="AA46" s="838"/>
      <c r="AB46" s="838"/>
      <c r="AC46" s="838"/>
      <c r="AD46" s="838"/>
      <c r="AE46" s="838"/>
      <c r="AF46" s="838"/>
      <c r="AG46" s="838"/>
      <c r="AH46" s="838"/>
      <c r="AI46" s="838"/>
      <c r="AJ46" s="838"/>
    </row>
    <row r="47" spans="1:36" s="325" customFormat="1" ht="30" customHeight="1" x14ac:dyDescent="0.2">
      <c r="A47" s="1382"/>
      <c r="B47" s="1383"/>
      <c r="C47" s="1383"/>
      <c r="D47" s="1383"/>
      <c r="E47" s="1383"/>
      <c r="F47" s="1383"/>
      <c r="G47" s="1383"/>
      <c r="H47" s="1383"/>
      <c r="I47" s="1383"/>
      <c r="J47" s="1383"/>
      <c r="K47" s="1383"/>
      <c r="L47" s="1384"/>
      <c r="M47" s="359"/>
      <c r="N47" s="835"/>
      <c r="O47" s="836"/>
      <c r="P47" s="836"/>
      <c r="Q47" s="837"/>
      <c r="R47" s="360"/>
      <c r="S47" s="360"/>
      <c r="T47" s="360"/>
      <c r="U47" s="835"/>
      <c r="V47" s="836"/>
      <c r="W47" s="836"/>
      <c r="X47" s="837"/>
      <c r="Y47" s="838"/>
      <c r="Z47" s="838"/>
      <c r="AA47" s="838"/>
      <c r="AB47" s="838"/>
      <c r="AC47" s="838"/>
      <c r="AD47" s="838"/>
      <c r="AE47" s="838"/>
      <c r="AF47" s="838"/>
      <c r="AG47" s="838"/>
      <c r="AH47" s="838"/>
      <c r="AI47" s="838"/>
      <c r="AJ47" s="838"/>
    </row>
    <row r="48" spans="1:36" s="325" customFormat="1" ht="30" customHeight="1" x14ac:dyDescent="0.2">
      <c r="A48" s="361"/>
      <c r="B48" s="361"/>
      <c r="C48" s="361"/>
      <c r="D48" s="361"/>
      <c r="E48" s="361"/>
      <c r="F48" s="361"/>
      <c r="G48" s="361"/>
      <c r="H48" s="361"/>
      <c r="I48" s="361"/>
      <c r="J48" s="361"/>
      <c r="K48" s="361"/>
      <c r="L48" s="361"/>
      <c r="M48" s="359"/>
      <c r="N48" s="839"/>
      <c r="O48" s="839"/>
      <c r="P48" s="839"/>
      <c r="Q48" s="839"/>
      <c r="R48" s="362"/>
      <c r="S48" s="362"/>
      <c r="T48" s="362"/>
      <c r="U48" s="839"/>
      <c r="V48" s="839"/>
      <c r="W48" s="839"/>
      <c r="X48" s="839"/>
      <c r="Y48" s="839"/>
      <c r="Z48" s="839"/>
      <c r="AA48" s="839"/>
      <c r="AB48" s="839"/>
      <c r="AC48" s="839"/>
      <c r="AD48" s="839"/>
      <c r="AE48" s="839"/>
      <c r="AF48" s="839"/>
      <c r="AG48" s="839"/>
      <c r="AH48" s="839"/>
      <c r="AI48" s="839"/>
      <c r="AJ48" s="839"/>
    </row>
    <row r="49" spans="1:36" s="325" customFormat="1" ht="30" customHeight="1" x14ac:dyDescent="0.2">
      <c r="A49" s="361"/>
      <c r="B49" s="361"/>
      <c r="C49" s="361"/>
      <c r="D49" s="361"/>
      <c r="E49" s="361"/>
      <c r="F49" s="361"/>
      <c r="G49" s="361"/>
      <c r="H49" s="361"/>
      <c r="I49" s="361"/>
      <c r="J49" s="361"/>
      <c r="K49" s="361"/>
      <c r="L49" s="361"/>
      <c r="M49" s="359"/>
      <c r="N49" s="840"/>
      <c r="O49" s="840"/>
      <c r="P49" s="840"/>
      <c r="Q49" s="840"/>
      <c r="R49" s="359"/>
      <c r="S49" s="359"/>
      <c r="T49" s="359"/>
      <c r="U49" s="840"/>
      <c r="V49" s="840"/>
      <c r="W49" s="840"/>
      <c r="X49" s="840"/>
      <c r="Y49" s="840"/>
      <c r="Z49" s="840"/>
      <c r="AA49" s="840"/>
      <c r="AB49" s="840"/>
      <c r="AC49" s="840"/>
      <c r="AD49" s="840"/>
      <c r="AE49" s="840"/>
      <c r="AF49" s="840"/>
      <c r="AG49" s="840"/>
      <c r="AH49" s="840"/>
      <c r="AI49" s="840"/>
      <c r="AJ49" s="840"/>
    </row>
    <row r="50" spans="1:36" s="325" customFormat="1" ht="30" customHeight="1" x14ac:dyDescent="0.2">
      <c r="A50" s="361"/>
      <c r="B50" s="361"/>
      <c r="C50" s="361"/>
      <c r="D50" s="361"/>
      <c r="E50" s="361"/>
      <c r="F50" s="361"/>
      <c r="G50" s="361"/>
      <c r="H50" s="361"/>
      <c r="I50" s="361"/>
      <c r="J50" s="361"/>
      <c r="K50" s="361"/>
      <c r="L50" s="361"/>
      <c r="M50" s="359"/>
      <c r="N50" s="840"/>
      <c r="O50" s="840"/>
      <c r="P50" s="840"/>
      <c r="Q50" s="840"/>
      <c r="R50" s="359"/>
      <c r="S50" s="359"/>
      <c r="T50" s="359"/>
      <c r="U50" s="840"/>
      <c r="V50" s="840"/>
      <c r="W50" s="840"/>
      <c r="X50" s="840"/>
      <c r="Y50" s="840"/>
      <c r="Z50" s="840"/>
      <c r="AA50" s="840"/>
      <c r="AB50" s="840"/>
      <c r="AC50" s="840"/>
      <c r="AD50" s="840"/>
      <c r="AE50" s="840"/>
      <c r="AF50" s="840"/>
      <c r="AG50" s="840"/>
      <c r="AH50" s="840"/>
      <c r="AI50" s="840"/>
      <c r="AJ50" s="840"/>
    </row>
    <row r="51" spans="1:36" s="325" customFormat="1" ht="30" customHeight="1" x14ac:dyDescent="0.2">
      <c r="A51" s="363"/>
      <c r="B51" s="363"/>
      <c r="C51" s="363"/>
      <c r="D51" s="363"/>
      <c r="E51" s="363"/>
      <c r="F51" s="364"/>
      <c r="G51" s="364"/>
      <c r="H51" s="364"/>
      <c r="I51" s="364"/>
      <c r="J51" s="364"/>
      <c r="K51" s="365"/>
      <c r="L51" s="365"/>
      <c r="M51" s="359"/>
      <c r="N51" s="840"/>
      <c r="O51" s="840"/>
      <c r="P51" s="840"/>
      <c r="Q51" s="840"/>
      <c r="R51" s="359"/>
      <c r="S51" s="359"/>
      <c r="T51" s="359"/>
      <c r="U51" s="840"/>
      <c r="V51" s="840"/>
      <c r="W51" s="840"/>
      <c r="X51" s="840"/>
      <c r="Y51" s="840"/>
      <c r="Z51" s="840"/>
      <c r="AA51" s="840"/>
      <c r="AB51" s="840"/>
      <c r="AC51" s="840"/>
      <c r="AD51" s="840"/>
      <c r="AE51" s="840"/>
      <c r="AF51" s="840"/>
      <c r="AG51" s="840"/>
      <c r="AH51" s="840"/>
      <c r="AI51" s="840"/>
      <c r="AJ51" s="840"/>
    </row>
    <row r="52" spans="1:36" x14ac:dyDescent="0.2">
      <c r="A52" s="366"/>
      <c r="B52" s="366"/>
      <c r="C52" s="367"/>
      <c r="D52" s="367"/>
      <c r="E52" s="367"/>
      <c r="F52" s="366"/>
      <c r="G52" s="368"/>
      <c r="H52" s="368"/>
      <c r="I52" s="368"/>
      <c r="J52" s="366"/>
      <c r="K52" s="366"/>
      <c r="L52" s="366"/>
      <c r="M52" s="366"/>
      <c r="N52" s="366"/>
      <c r="O52" s="366"/>
      <c r="P52" s="366"/>
      <c r="Q52" s="366"/>
      <c r="R52" s="366"/>
      <c r="S52" s="366"/>
      <c r="T52" s="366"/>
      <c r="U52" s="366"/>
      <c r="V52" s="366"/>
      <c r="W52" s="368"/>
      <c r="X52" s="368"/>
      <c r="Y52" s="368"/>
      <c r="Z52" s="366"/>
      <c r="AA52" s="366"/>
      <c r="AB52" s="366"/>
      <c r="AC52" s="366"/>
      <c r="AD52" s="366"/>
      <c r="AE52" s="366"/>
      <c r="AF52" s="366"/>
      <c r="AG52" s="366"/>
      <c r="AH52" s="366"/>
      <c r="AI52" s="366"/>
      <c r="AJ52" s="369"/>
    </row>
    <row r="53" spans="1:36" x14ac:dyDescent="0.2">
      <c r="A53" s="366"/>
      <c r="B53" s="366"/>
      <c r="C53" s="367"/>
      <c r="D53" s="367"/>
      <c r="E53" s="367"/>
      <c r="F53" s="366"/>
      <c r="G53" s="368"/>
      <c r="H53" s="368"/>
      <c r="I53" s="368"/>
      <c r="J53" s="366"/>
      <c r="K53" s="366"/>
      <c r="L53" s="366"/>
      <c r="M53" s="366"/>
      <c r="N53" s="366"/>
      <c r="O53" s="366"/>
      <c r="P53" s="366"/>
      <c r="Q53" s="366"/>
      <c r="R53" s="366"/>
      <c r="S53" s="366"/>
      <c r="T53" s="366"/>
      <c r="U53" s="366"/>
      <c r="V53" s="366"/>
      <c r="W53" s="368"/>
      <c r="X53" s="368"/>
      <c r="Y53" s="368"/>
      <c r="Z53" s="366"/>
      <c r="AA53" s="366"/>
      <c r="AB53" s="366"/>
      <c r="AC53" s="366"/>
      <c r="AD53" s="366"/>
      <c r="AE53" s="366"/>
      <c r="AF53" s="366"/>
      <c r="AG53" s="366"/>
      <c r="AH53" s="366"/>
      <c r="AI53" s="366"/>
      <c r="AJ53" s="369"/>
    </row>
    <row r="54" spans="1:36" x14ac:dyDescent="0.2">
      <c r="A54" s="366"/>
      <c r="B54" s="366"/>
      <c r="C54" s="367"/>
      <c r="D54" s="367"/>
      <c r="E54" s="367"/>
      <c r="F54" s="366"/>
      <c r="G54" s="368"/>
      <c r="H54" s="368"/>
      <c r="I54" s="368"/>
      <c r="J54" s="366"/>
      <c r="K54" s="366"/>
      <c r="L54" s="366"/>
      <c r="M54" s="366"/>
      <c r="N54" s="366"/>
      <c r="O54" s="366"/>
      <c r="P54" s="366"/>
      <c r="Q54" s="366"/>
      <c r="R54" s="366"/>
      <c r="S54" s="366"/>
      <c r="T54" s="366"/>
      <c r="U54" s="366"/>
      <c r="V54" s="366"/>
      <c r="W54" s="368"/>
      <c r="X54" s="368"/>
      <c r="Y54" s="368"/>
      <c r="Z54" s="366"/>
      <c r="AA54" s="366"/>
      <c r="AB54" s="366"/>
      <c r="AC54" s="366"/>
      <c r="AD54" s="366"/>
      <c r="AE54" s="366"/>
      <c r="AF54" s="366"/>
      <c r="AG54" s="366"/>
      <c r="AH54" s="366"/>
      <c r="AI54" s="366"/>
      <c r="AJ54" s="369"/>
    </row>
    <row r="55" spans="1:36" x14ac:dyDescent="0.2">
      <c r="A55" s="366"/>
      <c r="B55" s="366"/>
      <c r="C55" s="367"/>
      <c r="D55" s="367"/>
      <c r="E55" s="367"/>
      <c r="F55" s="366"/>
      <c r="G55" s="368"/>
      <c r="H55" s="368"/>
      <c r="I55" s="368"/>
      <c r="J55" s="366"/>
      <c r="K55" s="366"/>
      <c r="L55" s="366"/>
      <c r="M55" s="366"/>
      <c r="N55" s="366"/>
      <c r="O55" s="366"/>
      <c r="P55" s="366"/>
      <c r="Q55" s="366"/>
      <c r="R55" s="366"/>
      <c r="S55" s="366"/>
      <c r="T55" s="366"/>
      <c r="U55" s="366"/>
      <c r="V55" s="366"/>
      <c r="W55" s="368"/>
      <c r="X55" s="368"/>
      <c r="Y55" s="368"/>
      <c r="Z55" s="366"/>
      <c r="AA55" s="366"/>
      <c r="AB55" s="366"/>
      <c r="AC55" s="366"/>
      <c r="AD55" s="366"/>
      <c r="AE55" s="366"/>
      <c r="AF55" s="366"/>
      <c r="AG55" s="366"/>
      <c r="AH55" s="366"/>
      <c r="AI55" s="366"/>
      <c r="AJ55" s="369"/>
    </row>
    <row r="56" spans="1:36" x14ac:dyDescent="0.2">
      <c r="A56" s="366"/>
      <c r="B56" s="366"/>
      <c r="C56" s="367"/>
      <c r="D56" s="367"/>
      <c r="E56" s="367"/>
      <c r="F56" s="366"/>
      <c r="G56" s="368"/>
      <c r="H56" s="368"/>
      <c r="I56" s="368"/>
      <c r="J56" s="366"/>
      <c r="K56" s="366"/>
      <c r="L56" s="366"/>
      <c r="M56" s="366"/>
      <c r="N56" s="366"/>
      <c r="O56" s="366"/>
      <c r="P56" s="366"/>
      <c r="Q56" s="366"/>
      <c r="R56" s="366"/>
      <c r="S56" s="366"/>
      <c r="T56" s="366"/>
      <c r="U56" s="366"/>
      <c r="V56" s="366"/>
      <c r="W56" s="368"/>
      <c r="X56" s="368"/>
      <c r="Y56" s="368"/>
      <c r="Z56" s="366"/>
      <c r="AA56" s="366"/>
      <c r="AB56" s="366"/>
      <c r="AC56" s="366"/>
      <c r="AD56" s="366"/>
      <c r="AE56" s="366"/>
      <c r="AF56" s="366"/>
      <c r="AG56" s="366"/>
      <c r="AH56" s="366"/>
      <c r="AI56" s="366"/>
      <c r="AJ56" s="369"/>
    </row>
  </sheetData>
  <sheetProtection formatCells="0" formatColumns="0" formatRows="0" insertRows="0" sort="0" autoFilter="0" pivotTables="0"/>
  <mergeCells count="211">
    <mergeCell ref="N51:Q51"/>
    <mergeCell ref="U51:X51"/>
    <mergeCell ref="Y51:Z51"/>
    <mergeCell ref="AA51:AJ51"/>
    <mergeCell ref="N49:Q49"/>
    <mergeCell ref="U49:X49"/>
    <mergeCell ref="Y49:Z49"/>
    <mergeCell ref="AA49:AJ49"/>
    <mergeCell ref="N50:Q50"/>
    <mergeCell ref="U50:X50"/>
    <mergeCell ref="Y50:Z50"/>
    <mergeCell ref="AA50:AJ50"/>
    <mergeCell ref="N48:Q48"/>
    <mergeCell ref="U48:X48"/>
    <mergeCell ref="Y48:Z48"/>
    <mergeCell ref="AA48:AJ48"/>
    <mergeCell ref="N45:Q45"/>
    <mergeCell ref="U45:X45"/>
    <mergeCell ref="Y45:Z45"/>
    <mergeCell ref="AA45:AJ45"/>
    <mergeCell ref="N46:Q46"/>
    <mergeCell ref="U46:X46"/>
    <mergeCell ref="Y46:Z46"/>
    <mergeCell ref="AA46:AJ46"/>
    <mergeCell ref="A42:L43"/>
    <mergeCell ref="N43:Q43"/>
    <mergeCell ref="U43:X43"/>
    <mergeCell ref="Y43:Z43"/>
    <mergeCell ref="AA43:AJ43"/>
    <mergeCell ref="A44:L47"/>
    <mergeCell ref="N44:Q44"/>
    <mergeCell ref="U44:X44"/>
    <mergeCell ref="Y44:Z44"/>
    <mergeCell ref="AA44:AJ44"/>
    <mergeCell ref="N47:Q47"/>
    <mergeCell ref="U47:X47"/>
    <mergeCell ref="Y47:Z47"/>
    <mergeCell ref="AA47:AJ47"/>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AJ17:AJ20"/>
    <mergeCell ref="G18:I18"/>
    <mergeCell ref="W18:Y18"/>
    <mergeCell ref="G19:I19"/>
    <mergeCell ref="W19:Y19"/>
    <mergeCell ref="G20:I20"/>
    <mergeCell ref="W20:Y20"/>
    <mergeCell ref="N17:N20"/>
    <mergeCell ref="P17:P20"/>
    <mergeCell ref="Q17:Q20"/>
    <mergeCell ref="U17:U20"/>
    <mergeCell ref="W17:Y17"/>
    <mergeCell ref="AA17:AA20"/>
    <mergeCell ref="A17:A20"/>
    <mergeCell ref="B17:B20"/>
    <mergeCell ref="C17:E20"/>
    <mergeCell ref="G17:I17"/>
    <mergeCell ref="J17:L20"/>
    <mergeCell ref="M17:M20"/>
    <mergeCell ref="AB13:AB16"/>
    <mergeCell ref="AF13:AF16"/>
    <mergeCell ref="AH13:AH16"/>
    <mergeCell ref="A13:A16"/>
    <mergeCell ref="B13:B16"/>
    <mergeCell ref="C13:E16"/>
    <mergeCell ref="AB17:AB20"/>
    <mergeCell ref="AF17:AF20"/>
    <mergeCell ref="AH17:AH20"/>
    <mergeCell ref="W12:Y12"/>
    <mergeCell ref="N9:N12"/>
    <mergeCell ref="P9:P12"/>
    <mergeCell ref="Q9:Q12"/>
    <mergeCell ref="U9:U12"/>
    <mergeCell ref="W9:Y9"/>
    <mergeCell ref="AA9:AA12"/>
    <mergeCell ref="AJ13:AJ16"/>
    <mergeCell ref="G14:I14"/>
    <mergeCell ref="W14:Y14"/>
    <mergeCell ref="G15:I15"/>
    <mergeCell ref="W15:Y15"/>
    <mergeCell ref="G16:I16"/>
    <mergeCell ref="W16:Y16"/>
    <mergeCell ref="N13:N16"/>
    <mergeCell ref="P13:P16"/>
    <mergeCell ref="Q13:Q16"/>
    <mergeCell ref="U13:U16"/>
    <mergeCell ref="W13:Y13"/>
    <mergeCell ref="AA13:AA16"/>
    <mergeCell ref="G13:I13"/>
    <mergeCell ref="J13:L16"/>
    <mergeCell ref="M13:M16"/>
    <mergeCell ref="A9:A12"/>
    <mergeCell ref="B9:B12"/>
    <mergeCell ref="C9:E12"/>
    <mergeCell ref="G9:I9"/>
    <mergeCell ref="J9:L12"/>
    <mergeCell ref="M9:M12"/>
    <mergeCell ref="AD6:AJ7"/>
    <mergeCell ref="A7:A8"/>
    <mergeCell ref="B7:B8"/>
    <mergeCell ref="C7:E8"/>
    <mergeCell ref="F7:I8"/>
    <mergeCell ref="J7:L8"/>
    <mergeCell ref="M7:O7"/>
    <mergeCell ref="W7:Y8"/>
    <mergeCell ref="Z7:Z8"/>
    <mergeCell ref="AB9:AB12"/>
    <mergeCell ref="AF9:AF12"/>
    <mergeCell ref="AH9:AH12"/>
    <mergeCell ref="AJ9:AJ12"/>
    <mergeCell ref="G10:I10"/>
    <mergeCell ref="W10:Y10"/>
    <mergeCell ref="G11:I11"/>
    <mergeCell ref="W11:Y11"/>
    <mergeCell ref="G12:I12"/>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3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P21:P40 JL21:JL40 TH21:TH40 ADD21:ADD40 AMZ21:AMZ40 AWV21:AWV40 BGR21:BGR40 BQN21:BQN40 CAJ21:CAJ40 CKF21:CKF40 CUB21:CUB40 DDX21:DDX40 DNT21:DNT40 DXP21:DXP40 EHL21:EHL40 ERH21:ERH40 FBD21:FBD40 FKZ21:FKZ40 FUV21:FUV40 GER21:GER40 GON21:GON40 GYJ21:GYJ40 HIF21:HIF40 HSB21:HSB40 IBX21:IBX40 ILT21:ILT40 IVP21:IVP40 JFL21:JFL40 JPH21:JPH40 JZD21:JZD40 KIZ21:KIZ40 KSV21:KSV40 LCR21:LCR40 LMN21:LMN40 LWJ21:LWJ40 MGF21:MGF40 MQB21:MQB40 MZX21:MZX40 NJT21:NJT40 NTP21:NTP40 ODL21:ODL40 ONH21:ONH40 OXD21:OXD40 PGZ21:PGZ40 PQV21:PQV40 QAR21:QAR40 QKN21:QKN40 QUJ21:QUJ40 REF21:REF40 ROB21:ROB40 RXX21:RXX40 SHT21:SHT40 SRP21:SRP40 TBL21:TBL40 TLH21:TLH40 TVD21:TVD40 UEZ21:UEZ40 UOV21:UOV40 UYR21:UYR40 VIN21:VIN40 VSJ21:VSJ40 WCF21:WCF40 WMB21:WMB40 WVX21:WVX40 P65557:P65576 JL65557:JL65576 TH65557:TH65576 ADD65557:ADD65576 AMZ65557:AMZ65576 AWV65557:AWV65576 BGR65557:BGR65576 BQN65557:BQN65576 CAJ65557:CAJ65576 CKF65557:CKF65576 CUB65557:CUB65576 DDX65557:DDX65576 DNT65557:DNT65576 DXP65557:DXP65576 EHL65557:EHL65576 ERH65557:ERH65576 FBD65557:FBD65576 FKZ65557:FKZ65576 FUV65557:FUV65576 GER65557:GER65576 GON65557:GON65576 GYJ65557:GYJ65576 HIF65557:HIF65576 HSB65557:HSB65576 IBX65557:IBX65576 ILT65557:ILT65576 IVP65557:IVP65576 JFL65557:JFL65576 JPH65557:JPH65576 JZD65557:JZD65576 KIZ65557:KIZ65576 KSV65557:KSV65576 LCR65557:LCR65576 LMN65557:LMN65576 LWJ65557:LWJ65576 MGF65557:MGF65576 MQB65557:MQB65576 MZX65557:MZX65576 NJT65557:NJT65576 NTP65557:NTP65576 ODL65557:ODL65576 ONH65557:ONH65576 OXD65557:OXD65576 PGZ65557:PGZ65576 PQV65557:PQV65576 QAR65557:QAR65576 QKN65557:QKN65576 QUJ65557:QUJ65576 REF65557:REF65576 ROB65557:ROB65576 RXX65557:RXX65576 SHT65557:SHT65576 SRP65557:SRP65576 TBL65557:TBL65576 TLH65557:TLH65576 TVD65557:TVD65576 UEZ65557:UEZ65576 UOV65557:UOV65576 UYR65557:UYR65576 VIN65557:VIN65576 VSJ65557:VSJ65576 WCF65557:WCF65576 WMB65557:WMB65576 WVX65557:WVX65576 P131093:P131112 JL131093:JL131112 TH131093:TH131112 ADD131093:ADD131112 AMZ131093:AMZ131112 AWV131093:AWV131112 BGR131093:BGR131112 BQN131093:BQN131112 CAJ131093:CAJ131112 CKF131093:CKF131112 CUB131093:CUB131112 DDX131093:DDX131112 DNT131093:DNT131112 DXP131093:DXP131112 EHL131093:EHL131112 ERH131093:ERH131112 FBD131093:FBD131112 FKZ131093:FKZ131112 FUV131093:FUV131112 GER131093:GER131112 GON131093:GON131112 GYJ131093:GYJ131112 HIF131093:HIF131112 HSB131093:HSB131112 IBX131093:IBX131112 ILT131093:ILT131112 IVP131093:IVP131112 JFL131093:JFL131112 JPH131093:JPH131112 JZD131093:JZD131112 KIZ131093:KIZ131112 KSV131093:KSV131112 LCR131093:LCR131112 LMN131093:LMN131112 LWJ131093:LWJ131112 MGF131093:MGF131112 MQB131093:MQB131112 MZX131093:MZX131112 NJT131093:NJT131112 NTP131093:NTP131112 ODL131093:ODL131112 ONH131093:ONH131112 OXD131093:OXD131112 PGZ131093:PGZ131112 PQV131093:PQV131112 QAR131093:QAR131112 QKN131093:QKN131112 QUJ131093:QUJ131112 REF131093:REF131112 ROB131093:ROB131112 RXX131093:RXX131112 SHT131093:SHT131112 SRP131093:SRP131112 TBL131093:TBL131112 TLH131093:TLH131112 TVD131093:TVD131112 UEZ131093:UEZ131112 UOV131093:UOV131112 UYR131093:UYR131112 VIN131093:VIN131112 VSJ131093:VSJ131112 WCF131093:WCF131112 WMB131093:WMB131112 WVX131093:WVX131112 P196629:P196648 JL196629:JL196648 TH196629:TH196648 ADD196629:ADD196648 AMZ196629:AMZ196648 AWV196629:AWV196648 BGR196629:BGR196648 BQN196629:BQN196648 CAJ196629:CAJ196648 CKF196629:CKF196648 CUB196629:CUB196648 DDX196629:DDX196648 DNT196629:DNT196648 DXP196629:DXP196648 EHL196629:EHL196648 ERH196629:ERH196648 FBD196629:FBD196648 FKZ196629:FKZ196648 FUV196629:FUV196648 GER196629:GER196648 GON196629:GON196648 GYJ196629:GYJ196648 HIF196629:HIF196648 HSB196629:HSB196648 IBX196629:IBX196648 ILT196629:ILT196648 IVP196629:IVP196648 JFL196629:JFL196648 JPH196629:JPH196648 JZD196629:JZD196648 KIZ196629:KIZ196648 KSV196629:KSV196648 LCR196629:LCR196648 LMN196629:LMN196648 LWJ196629:LWJ196648 MGF196629:MGF196648 MQB196629:MQB196648 MZX196629:MZX196648 NJT196629:NJT196648 NTP196629:NTP196648 ODL196629:ODL196648 ONH196629:ONH196648 OXD196629:OXD196648 PGZ196629:PGZ196648 PQV196629:PQV196648 QAR196629:QAR196648 QKN196629:QKN196648 QUJ196629:QUJ196648 REF196629:REF196648 ROB196629:ROB196648 RXX196629:RXX196648 SHT196629:SHT196648 SRP196629:SRP196648 TBL196629:TBL196648 TLH196629:TLH196648 TVD196629:TVD196648 UEZ196629:UEZ196648 UOV196629:UOV196648 UYR196629:UYR196648 VIN196629:VIN196648 VSJ196629:VSJ196648 WCF196629:WCF196648 WMB196629:WMB196648 WVX196629:WVX196648 P262165:P262184 JL262165:JL262184 TH262165:TH262184 ADD262165:ADD262184 AMZ262165:AMZ262184 AWV262165:AWV262184 BGR262165:BGR262184 BQN262165:BQN262184 CAJ262165:CAJ262184 CKF262165:CKF262184 CUB262165:CUB262184 DDX262165:DDX262184 DNT262165:DNT262184 DXP262165:DXP262184 EHL262165:EHL262184 ERH262165:ERH262184 FBD262165:FBD262184 FKZ262165:FKZ262184 FUV262165:FUV262184 GER262165:GER262184 GON262165:GON262184 GYJ262165:GYJ262184 HIF262165:HIF262184 HSB262165:HSB262184 IBX262165:IBX262184 ILT262165:ILT262184 IVP262165:IVP262184 JFL262165:JFL262184 JPH262165:JPH262184 JZD262165:JZD262184 KIZ262165:KIZ262184 KSV262165:KSV262184 LCR262165:LCR262184 LMN262165:LMN262184 LWJ262165:LWJ262184 MGF262165:MGF262184 MQB262165:MQB262184 MZX262165:MZX262184 NJT262165:NJT262184 NTP262165:NTP262184 ODL262165:ODL262184 ONH262165:ONH262184 OXD262165:OXD262184 PGZ262165:PGZ262184 PQV262165:PQV262184 QAR262165:QAR262184 QKN262165:QKN262184 QUJ262165:QUJ262184 REF262165:REF262184 ROB262165:ROB262184 RXX262165:RXX262184 SHT262165:SHT262184 SRP262165:SRP262184 TBL262165:TBL262184 TLH262165:TLH262184 TVD262165:TVD262184 UEZ262165:UEZ262184 UOV262165:UOV262184 UYR262165:UYR262184 VIN262165:VIN262184 VSJ262165:VSJ262184 WCF262165:WCF262184 WMB262165:WMB262184 WVX262165:WVX262184 P327701:P327720 JL327701:JL327720 TH327701:TH327720 ADD327701:ADD327720 AMZ327701:AMZ327720 AWV327701:AWV327720 BGR327701:BGR327720 BQN327701:BQN327720 CAJ327701:CAJ327720 CKF327701:CKF327720 CUB327701:CUB327720 DDX327701:DDX327720 DNT327701:DNT327720 DXP327701:DXP327720 EHL327701:EHL327720 ERH327701:ERH327720 FBD327701:FBD327720 FKZ327701:FKZ327720 FUV327701:FUV327720 GER327701:GER327720 GON327701:GON327720 GYJ327701:GYJ327720 HIF327701:HIF327720 HSB327701:HSB327720 IBX327701:IBX327720 ILT327701:ILT327720 IVP327701:IVP327720 JFL327701:JFL327720 JPH327701:JPH327720 JZD327701:JZD327720 KIZ327701:KIZ327720 KSV327701:KSV327720 LCR327701:LCR327720 LMN327701:LMN327720 LWJ327701:LWJ327720 MGF327701:MGF327720 MQB327701:MQB327720 MZX327701:MZX327720 NJT327701:NJT327720 NTP327701:NTP327720 ODL327701:ODL327720 ONH327701:ONH327720 OXD327701:OXD327720 PGZ327701:PGZ327720 PQV327701:PQV327720 QAR327701:QAR327720 QKN327701:QKN327720 QUJ327701:QUJ327720 REF327701:REF327720 ROB327701:ROB327720 RXX327701:RXX327720 SHT327701:SHT327720 SRP327701:SRP327720 TBL327701:TBL327720 TLH327701:TLH327720 TVD327701:TVD327720 UEZ327701:UEZ327720 UOV327701:UOV327720 UYR327701:UYR327720 VIN327701:VIN327720 VSJ327701:VSJ327720 WCF327701:WCF327720 WMB327701:WMB327720 WVX327701:WVX327720 P393237:P393256 JL393237:JL393256 TH393237:TH393256 ADD393237:ADD393256 AMZ393237:AMZ393256 AWV393237:AWV393256 BGR393237:BGR393256 BQN393237:BQN393256 CAJ393237:CAJ393256 CKF393237:CKF393256 CUB393237:CUB393256 DDX393237:DDX393256 DNT393237:DNT393256 DXP393237:DXP393256 EHL393237:EHL393256 ERH393237:ERH393256 FBD393237:FBD393256 FKZ393237:FKZ393256 FUV393237:FUV393256 GER393237:GER393256 GON393237:GON393256 GYJ393237:GYJ393256 HIF393237:HIF393256 HSB393237:HSB393256 IBX393237:IBX393256 ILT393237:ILT393256 IVP393237:IVP393256 JFL393237:JFL393256 JPH393237:JPH393256 JZD393237:JZD393256 KIZ393237:KIZ393256 KSV393237:KSV393256 LCR393237:LCR393256 LMN393237:LMN393256 LWJ393237:LWJ393256 MGF393237:MGF393256 MQB393237:MQB393256 MZX393237:MZX393256 NJT393237:NJT393256 NTP393237:NTP393256 ODL393237:ODL393256 ONH393237:ONH393256 OXD393237:OXD393256 PGZ393237:PGZ393256 PQV393237:PQV393256 QAR393237:QAR393256 QKN393237:QKN393256 QUJ393237:QUJ393256 REF393237:REF393256 ROB393237:ROB393256 RXX393237:RXX393256 SHT393237:SHT393256 SRP393237:SRP393256 TBL393237:TBL393256 TLH393237:TLH393256 TVD393237:TVD393256 UEZ393237:UEZ393256 UOV393237:UOV393256 UYR393237:UYR393256 VIN393237:VIN393256 VSJ393237:VSJ393256 WCF393237:WCF393256 WMB393237:WMB393256 WVX393237:WVX393256 P458773:P458792 JL458773:JL458792 TH458773:TH458792 ADD458773:ADD458792 AMZ458773:AMZ458792 AWV458773:AWV458792 BGR458773:BGR458792 BQN458773:BQN458792 CAJ458773:CAJ458792 CKF458773:CKF458792 CUB458773:CUB458792 DDX458773:DDX458792 DNT458773:DNT458792 DXP458773:DXP458792 EHL458773:EHL458792 ERH458773:ERH458792 FBD458773:FBD458792 FKZ458773:FKZ458792 FUV458773:FUV458792 GER458773:GER458792 GON458773:GON458792 GYJ458773:GYJ458792 HIF458773:HIF458792 HSB458773:HSB458792 IBX458773:IBX458792 ILT458773:ILT458792 IVP458773:IVP458792 JFL458773:JFL458792 JPH458773:JPH458792 JZD458773:JZD458792 KIZ458773:KIZ458792 KSV458773:KSV458792 LCR458773:LCR458792 LMN458773:LMN458792 LWJ458773:LWJ458792 MGF458773:MGF458792 MQB458773:MQB458792 MZX458773:MZX458792 NJT458773:NJT458792 NTP458773:NTP458792 ODL458773:ODL458792 ONH458773:ONH458792 OXD458773:OXD458792 PGZ458773:PGZ458792 PQV458773:PQV458792 QAR458773:QAR458792 QKN458773:QKN458792 QUJ458773:QUJ458792 REF458773:REF458792 ROB458773:ROB458792 RXX458773:RXX458792 SHT458773:SHT458792 SRP458773:SRP458792 TBL458773:TBL458792 TLH458773:TLH458792 TVD458773:TVD458792 UEZ458773:UEZ458792 UOV458773:UOV458792 UYR458773:UYR458792 VIN458773:VIN458792 VSJ458773:VSJ458792 WCF458773:WCF458792 WMB458773:WMB458792 WVX458773:WVX458792 P524309:P524328 JL524309:JL524328 TH524309:TH524328 ADD524309:ADD524328 AMZ524309:AMZ524328 AWV524309:AWV524328 BGR524309:BGR524328 BQN524309:BQN524328 CAJ524309:CAJ524328 CKF524309:CKF524328 CUB524309:CUB524328 DDX524309:DDX524328 DNT524309:DNT524328 DXP524309:DXP524328 EHL524309:EHL524328 ERH524309:ERH524328 FBD524309:FBD524328 FKZ524309:FKZ524328 FUV524309:FUV524328 GER524309:GER524328 GON524309:GON524328 GYJ524309:GYJ524328 HIF524309:HIF524328 HSB524309:HSB524328 IBX524309:IBX524328 ILT524309:ILT524328 IVP524309:IVP524328 JFL524309:JFL524328 JPH524309:JPH524328 JZD524309:JZD524328 KIZ524309:KIZ524328 KSV524309:KSV524328 LCR524309:LCR524328 LMN524309:LMN524328 LWJ524309:LWJ524328 MGF524309:MGF524328 MQB524309:MQB524328 MZX524309:MZX524328 NJT524309:NJT524328 NTP524309:NTP524328 ODL524309:ODL524328 ONH524309:ONH524328 OXD524309:OXD524328 PGZ524309:PGZ524328 PQV524309:PQV524328 QAR524309:QAR524328 QKN524309:QKN524328 QUJ524309:QUJ524328 REF524309:REF524328 ROB524309:ROB524328 RXX524309:RXX524328 SHT524309:SHT524328 SRP524309:SRP524328 TBL524309:TBL524328 TLH524309:TLH524328 TVD524309:TVD524328 UEZ524309:UEZ524328 UOV524309:UOV524328 UYR524309:UYR524328 VIN524309:VIN524328 VSJ524309:VSJ524328 WCF524309:WCF524328 WMB524309:WMB524328 WVX524309:WVX524328 P589845:P589864 JL589845:JL589864 TH589845:TH589864 ADD589845:ADD589864 AMZ589845:AMZ589864 AWV589845:AWV589864 BGR589845:BGR589864 BQN589845:BQN589864 CAJ589845:CAJ589864 CKF589845:CKF589864 CUB589845:CUB589864 DDX589845:DDX589864 DNT589845:DNT589864 DXP589845:DXP589864 EHL589845:EHL589864 ERH589845:ERH589864 FBD589845:FBD589864 FKZ589845:FKZ589864 FUV589845:FUV589864 GER589845:GER589864 GON589845:GON589864 GYJ589845:GYJ589864 HIF589845:HIF589864 HSB589845:HSB589864 IBX589845:IBX589864 ILT589845:ILT589864 IVP589845:IVP589864 JFL589845:JFL589864 JPH589845:JPH589864 JZD589845:JZD589864 KIZ589845:KIZ589864 KSV589845:KSV589864 LCR589845:LCR589864 LMN589845:LMN589864 LWJ589845:LWJ589864 MGF589845:MGF589864 MQB589845:MQB589864 MZX589845:MZX589864 NJT589845:NJT589864 NTP589845:NTP589864 ODL589845:ODL589864 ONH589845:ONH589864 OXD589845:OXD589864 PGZ589845:PGZ589864 PQV589845:PQV589864 QAR589845:QAR589864 QKN589845:QKN589864 QUJ589845:QUJ589864 REF589845:REF589864 ROB589845:ROB589864 RXX589845:RXX589864 SHT589845:SHT589864 SRP589845:SRP589864 TBL589845:TBL589864 TLH589845:TLH589864 TVD589845:TVD589864 UEZ589845:UEZ589864 UOV589845:UOV589864 UYR589845:UYR589864 VIN589845:VIN589864 VSJ589845:VSJ589864 WCF589845:WCF589864 WMB589845:WMB589864 WVX589845:WVX589864 P655381:P655400 JL655381:JL655400 TH655381:TH655400 ADD655381:ADD655400 AMZ655381:AMZ655400 AWV655381:AWV655400 BGR655381:BGR655400 BQN655381:BQN655400 CAJ655381:CAJ655400 CKF655381:CKF655400 CUB655381:CUB655400 DDX655381:DDX655400 DNT655381:DNT655400 DXP655381:DXP655400 EHL655381:EHL655400 ERH655381:ERH655400 FBD655381:FBD655400 FKZ655381:FKZ655400 FUV655381:FUV655400 GER655381:GER655400 GON655381:GON655400 GYJ655381:GYJ655400 HIF655381:HIF655400 HSB655381:HSB655400 IBX655381:IBX655400 ILT655381:ILT655400 IVP655381:IVP655400 JFL655381:JFL655400 JPH655381:JPH655400 JZD655381:JZD655400 KIZ655381:KIZ655400 KSV655381:KSV655400 LCR655381:LCR655400 LMN655381:LMN655400 LWJ655381:LWJ655400 MGF655381:MGF655400 MQB655381:MQB655400 MZX655381:MZX655400 NJT655381:NJT655400 NTP655381:NTP655400 ODL655381:ODL655400 ONH655381:ONH655400 OXD655381:OXD655400 PGZ655381:PGZ655400 PQV655381:PQV655400 QAR655381:QAR655400 QKN655381:QKN655400 QUJ655381:QUJ655400 REF655381:REF655400 ROB655381:ROB655400 RXX655381:RXX655400 SHT655381:SHT655400 SRP655381:SRP655400 TBL655381:TBL655400 TLH655381:TLH655400 TVD655381:TVD655400 UEZ655381:UEZ655400 UOV655381:UOV655400 UYR655381:UYR655400 VIN655381:VIN655400 VSJ655381:VSJ655400 WCF655381:WCF655400 WMB655381:WMB655400 WVX655381:WVX655400 P720917:P720936 JL720917:JL720936 TH720917:TH720936 ADD720917:ADD720936 AMZ720917:AMZ720936 AWV720917:AWV720936 BGR720917:BGR720936 BQN720917:BQN720936 CAJ720917:CAJ720936 CKF720917:CKF720936 CUB720917:CUB720936 DDX720917:DDX720936 DNT720917:DNT720936 DXP720917:DXP720936 EHL720917:EHL720936 ERH720917:ERH720936 FBD720917:FBD720936 FKZ720917:FKZ720936 FUV720917:FUV720936 GER720917:GER720936 GON720917:GON720936 GYJ720917:GYJ720936 HIF720917:HIF720936 HSB720917:HSB720936 IBX720917:IBX720936 ILT720917:ILT720936 IVP720917:IVP720936 JFL720917:JFL720936 JPH720917:JPH720936 JZD720917:JZD720936 KIZ720917:KIZ720936 KSV720917:KSV720936 LCR720917:LCR720936 LMN720917:LMN720936 LWJ720917:LWJ720936 MGF720917:MGF720936 MQB720917:MQB720936 MZX720917:MZX720936 NJT720917:NJT720936 NTP720917:NTP720936 ODL720917:ODL720936 ONH720917:ONH720936 OXD720917:OXD720936 PGZ720917:PGZ720936 PQV720917:PQV720936 QAR720917:QAR720936 QKN720917:QKN720936 QUJ720917:QUJ720936 REF720917:REF720936 ROB720917:ROB720936 RXX720917:RXX720936 SHT720917:SHT720936 SRP720917:SRP720936 TBL720917:TBL720936 TLH720917:TLH720936 TVD720917:TVD720936 UEZ720917:UEZ720936 UOV720917:UOV720936 UYR720917:UYR720936 VIN720917:VIN720936 VSJ720917:VSJ720936 WCF720917:WCF720936 WMB720917:WMB720936 WVX720917:WVX720936 P786453:P786472 JL786453:JL786472 TH786453:TH786472 ADD786453:ADD786472 AMZ786453:AMZ786472 AWV786453:AWV786472 BGR786453:BGR786472 BQN786453:BQN786472 CAJ786453:CAJ786472 CKF786453:CKF786472 CUB786453:CUB786472 DDX786453:DDX786472 DNT786453:DNT786472 DXP786453:DXP786472 EHL786453:EHL786472 ERH786453:ERH786472 FBD786453:FBD786472 FKZ786453:FKZ786472 FUV786453:FUV786472 GER786453:GER786472 GON786453:GON786472 GYJ786453:GYJ786472 HIF786453:HIF786472 HSB786453:HSB786472 IBX786453:IBX786472 ILT786453:ILT786472 IVP786453:IVP786472 JFL786453:JFL786472 JPH786453:JPH786472 JZD786453:JZD786472 KIZ786453:KIZ786472 KSV786453:KSV786472 LCR786453:LCR786472 LMN786453:LMN786472 LWJ786453:LWJ786472 MGF786453:MGF786472 MQB786453:MQB786472 MZX786453:MZX786472 NJT786453:NJT786472 NTP786453:NTP786472 ODL786453:ODL786472 ONH786453:ONH786472 OXD786453:OXD786472 PGZ786453:PGZ786472 PQV786453:PQV786472 QAR786453:QAR786472 QKN786453:QKN786472 QUJ786453:QUJ786472 REF786453:REF786472 ROB786453:ROB786472 RXX786453:RXX786472 SHT786453:SHT786472 SRP786453:SRP786472 TBL786453:TBL786472 TLH786453:TLH786472 TVD786453:TVD786472 UEZ786453:UEZ786472 UOV786453:UOV786472 UYR786453:UYR786472 VIN786453:VIN786472 VSJ786453:VSJ786472 WCF786453:WCF786472 WMB786453:WMB786472 WVX786453:WVX786472 P851989:P852008 JL851989:JL852008 TH851989:TH852008 ADD851989:ADD852008 AMZ851989:AMZ852008 AWV851989:AWV852008 BGR851989:BGR852008 BQN851989:BQN852008 CAJ851989:CAJ852008 CKF851989:CKF852008 CUB851989:CUB852008 DDX851989:DDX852008 DNT851989:DNT852008 DXP851989:DXP852008 EHL851989:EHL852008 ERH851989:ERH852008 FBD851989:FBD852008 FKZ851989:FKZ852008 FUV851989:FUV852008 GER851989:GER852008 GON851989:GON852008 GYJ851989:GYJ852008 HIF851989:HIF852008 HSB851989:HSB852008 IBX851989:IBX852008 ILT851989:ILT852008 IVP851989:IVP852008 JFL851989:JFL852008 JPH851989:JPH852008 JZD851989:JZD852008 KIZ851989:KIZ852008 KSV851989:KSV852008 LCR851989:LCR852008 LMN851989:LMN852008 LWJ851989:LWJ852008 MGF851989:MGF852008 MQB851989:MQB852008 MZX851989:MZX852008 NJT851989:NJT852008 NTP851989:NTP852008 ODL851989:ODL852008 ONH851989:ONH852008 OXD851989:OXD852008 PGZ851989:PGZ852008 PQV851989:PQV852008 QAR851989:QAR852008 QKN851989:QKN852008 QUJ851989:QUJ852008 REF851989:REF852008 ROB851989:ROB852008 RXX851989:RXX852008 SHT851989:SHT852008 SRP851989:SRP852008 TBL851989:TBL852008 TLH851989:TLH852008 TVD851989:TVD852008 UEZ851989:UEZ852008 UOV851989:UOV852008 UYR851989:UYR852008 VIN851989:VIN852008 VSJ851989:VSJ852008 WCF851989:WCF852008 WMB851989:WMB852008 WVX851989:WVX852008 P917525:P917544 JL917525:JL917544 TH917525:TH917544 ADD917525:ADD917544 AMZ917525:AMZ917544 AWV917525:AWV917544 BGR917525:BGR917544 BQN917525:BQN917544 CAJ917525:CAJ917544 CKF917525:CKF917544 CUB917525:CUB917544 DDX917525:DDX917544 DNT917525:DNT917544 DXP917525:DXP917544 EHL917525:EHL917544 ERH917525:ERH917544 FBD917525:FBD917544 FKZ917525:FKZ917544 FUV917525:FUV917544 GER917525:GER917544 GON917525:GON917544 GYJ917525:GYJ917544 HIF917525:HIF917544 HSB917525:HSB917544 IBX917525:IBX917544 ILT917525:ILT917544 IVP917525:IVP917544 JFL917525:JFL917544 JPH917525:JPH917544 JZD917525:JZD917544 KIZ917525:KIZ917544 KSV917525:KSV917544 LCR917525:LCR917544 LMN917525:LMN917544 LWJ917525:LWJ917544 MGF917525:MGF917544 MQB917525:MQB917544 MZX917525:MZX917544 NJT917525:NJT917544 NTP917525:NTP917544 ODL917525:ODL917544 ONH917525:ONH917544 OXD917525:OXD917544 PGZ917525:PGZ917544 PQV917525:PQV917544 QAR917525:QAR917544 QKN917525:QKN917544 QUJ917525:QUJ917544 REF917525:REF917544 ROB917525:ROB917544 RXX917525:RXX917544 SHT917525:SHT917544 SRP917525:SRP917544 TBL917525:TBL917544 TLH917525:TLH917544 TVD917525:TVD917544 UEZ917525:UEZ917544 UOV917525:UOV917544 UYR917525:UYR917544 VIN917525:VIN917544 VSJ917525:VSJ917544 WCF917525:WCF917544 WMB917525:WMB917544 WVX917525:WVX917544 P983061:P983080 JL983061:JL983080 TH983061:TH983080 ADD983061:ADD983080 AMZ983061:AMZ983080 AWV983061:AWV983080 BGR983061:BGR983080 BQN983061:BQN983080 CAJ983061:CAJ983080 CKF983061:CKF983080 CUB983061:CUB983080 DDX983061:DDX983080 DNT983061:DNT983080 DXP983061:DXP983080 EHL983061:EHL983080 ERH983061:ERH983080 FBD983061:FBD983080 FKZ983061:FKZ983080 FUV983061:FUV983080 GER983061:GER983080 GON983061:GON983080 GYJ983061:GYJ983080 HIF983061:HIF983080 HSB983061:HSB983080 IBX983061:IBX983080 ILT983061:ILT983080 IVP983061:IVP983080 JFL983061:JFL983080 JPH983061:JPH983080 JZD983061:JZD983080 KIZ983061:KIZ983080 KSV983061:KSV983080 LCR983061:LCR983080 LMN983061:LMN983080 LWJ983061:LWJ983080 MGF983061:MGF983080 MQB983061:MQB983080 MZX983061:MZX983080 NJT983061:NJT983080 NTP983061:NTP983080 ODL983061:ODL983080 ONH983061:ONH983080 OXD983061:OXD983080 PGZ983061:PGZ983080 PQV983061:PQV983080 QAR983061:QAR983080 QKN983061:QKN983080 QUJ983061:QUJ983080 REF983061:REF983080 ROB983061:ROB983080 RXX983061:RXX983080 SHT983061:SHT983080 SRP983061:SRP983080 TBL983061:TBL983080 TLH983061:TLH983080 TVD983061:TVD983080 UEZ983061:UEZ983080 UOV983061:UOV983080 UYR983061:UYR983080 VIN983061:VIN983080 VSJ983061:VSJ983080 WCF983061:WCF983080 WMB983061:WMB983080 WVX983061:WVX983080">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21:Q40 JM21:JM40 TI21:TI40 ADE21:ADE40 ANA21:ANA40 AWW21:AWW40 BGS21:BGS40 BQO21:BQO40 CAK21:CAK40 CKG21:CKG40 CUC21:CUC40 DDY21:DDY40 DNU21:DNU40 DXQ21:DXQ40 EHM21:EHM40 ERI21:ERI40 FBE21:FBE40 FLA21:FLA40 FUW21:FUW40 GES21:GES40 GOO21:GOO40 GYK21:GYK40 HIG21:HIG40 HSC21:HSC40 IBY21:IBY40 ILU21:ILU40 IVQ21:IVQ40 JFM21:JFM40 JPI21:JPI40 JZE21:JZE40 KJA21:KJA40 KSW21:KSW40 LCS21:LCS40 LMO21:LMO40 LWK21:LWK40 MGG21:MGG40 MQC21:MQC40 MZY21:MZY40 NJU21:NJU40 NTQ21:NTQ40 ODM21:ODM40 ONI21:ONI40 OXE21:OXE40 PHA21:PHA40 PQW21:PQW40 QAS21:QAS40 QKO21:QKO40 QUK21:QUK40 REG21:REG40 ROC21:ROC40 RXY21:RXY40 SHU21:SHU40 SRQ21:SRQ40 TBM21:TBM40 TLI21:TLI40 TVE21:TVE40 UFA21:UFA40 UOW21:UOW40 UYS21:UYS40 VIO21:VIO40 VSK21:VSK40 WCG21:WCG40 WMC21:WMC40 WVY21:WVY40 Q65557:Q65576 JM65557:JM65576 TI65557:TI65576 ADE65557:ADE65576 ANA65557:ANA65576 AWW65557:AWW65576 BGS65557:BGS65576 BQO65557:BQO65576 CAK65557:CAK65576 CKG65557:CKG65576 CUC65557:CUC65576 DDY65557:DDY65576 DNU65557:DNU65576 DXQ65557:DXQ65576 EHM65557:EHM65576 ERI65557:ERI65576 FBE65557:FBE65576 FLA65557:FLA65576 FUW65557:FUW65576 GES65557:GES65576 GOO65557:GOO65576 GYK65557:GYK65576 HIG65557:HIG65576 HSC65557:HSC65576 IBY65557:IBY65576 ILU65557:ILU65576 IVQ65557:IVQ65576 JFM65557:JFM65576 JPI65557:JPI65576 JZE65557:JZE65576 KJA65557:KJA65576 KSW65557:KSW65576 LCS65557:LCS65576 LMO65557:LMO65576 LWK65557:LWK65576 MGG65557:MGG65576 MQC65557:MQC65576 MZY65557:MZY65576 NJU65557:NJU65576 NTQ65557:NTQ65576 ODM65557:ODM65576 ONI65557:ONI65576 OXE65557:OXE65576 PHA65557:PHA65576 PQW65557:PQW65576 QAS65557:QAS65576 QKO65557:QKO65576 QUK65557:QUK65576 REG65557:REG65576 ROC65557:ROC65576 RXY65557:RXY65576 SHU65557:SHU65576 SRQ65557:SRQ65576 TBM65557:TBM65576 TLI65557:TLI65576 TVE65557:TVE65576 UFA65557:UFA65576 UOW65557:UOW65576 UYS65557:UYS65576 VIO65557:VIO65576 VSK65557:VSK65576 WCG65557:WCG65576 WMC65557:WMC65576 WVY65557:WVY65576 Q131093:Q131112 JM131093:JM131112 TI131093:TI131112 ADE131093:ADE131112 ANA131093:ANA131112 AWW131093:AWW131112 BGS131093:BGS131112 BQO131093:BQO131112 CAK131093:CAK131112 CKG131093:CKG131112 CUC131093:CUC131112 DDY131093:DDY131112 DNU131093:DNU131112 DXQ131093:DXQ131112 EHM131093:EHM131112 ERI131093:ERI131112 FBE131093:FBE131112 FLA131093:FLA131112 FUW131093:FUW131112 GES131093:GES131112 GOO131093:GOO131112 GYK131093:GYK131112 HIG131093:HIG131112 HSC131093:HSC131112 IBY131093:IBY131112 ILU131093:ILU131112 IVQ131093:IVQ131112 JFM131093:JFM131112 JPI131093:JPI131112 JZE131093:JZE131112 KJA131093:KJA131112 KSW131093:KSW131112 LCS131093:LCS131112 LMO131093:LMO131112 LWK131093:LWK131112 MGG131093:MGG131112 MQC131093:MQC131112 MZY131093:MZY131112 NJU131093:NJU131112 NTQ131093:NTQ131112 ODM131093:ODM131112 ONI131093:ONI131112 OXE131093:OXE131112 PHA131093:PHA131112 PQW131093:PQW131112 QAS131093:QAS131112 QKO131093:QKO131112 QUK131093:QUK131112 REG131093:REG131112 ROC131093:ROC131112 RXY131093:RXY131112 SHU131093:SHU131112 SRQ131093:SRQ131112 TBM131093:TBM131112 TLI131093:TLI131112 TVE131093:TVE131112 UFA131093:UFA131112 UOW131093:UOW131112 UYS131093:UYS131112 VIO131093:VIO131112 VSK131093:VSK131112 WCG131093:WCG131112 WMC131093:WMC131112 WVY131093:WVY131112 Q196629:Q196648 JM196629:JM196648 TI196629:TI196648 ADE196629:ADE196648 ANA196629:ANA196648 AWW196629:AWW196648 BGS196629:BGS196648 BQO196629:BQO196648 CAK196629:CAK196648 CKG196629:CKG196648 CUC196629:CUC196648 DDY196629:DDY196648 DNU196629:DNU196648 DXQ196629:DXQ196648 EHM196629:EHM196648 ERI196629:ERI196648 FBE196629:FBE196648 FLA196629:FLA196648 FUW196629:FUW196648 GES196629:GES196648 GOO196629:GOO196648 GYK196629:GYK196648 HIG196629:HIG196648 HSC196629:HSC196648 IBY196629:IBY196648 ILU196629:ILU196648 IVQ196629:IVQ196648 JFM196629:JFM196648 JPI196629:JPI196648 JZE196629:JZE196648 KJA196629:KJA196648 KSW196629:KSW196648 LCS196629:LCS196648 LMO196629:LMO196648 LWK196629:LWK196648 MGG196629:MGG196648 MQC196629:MQC196648 MZY196629:MZY196648 NJU196629:NJU196648 NTQ196629:NTQ196648 ODM196629:ODM196648 ONI196629:ONI196648 OXE196629:OXE196648 PHA196629:PHA196648 PQW196629:PQW196648 QAS196629:QAS196648 QKO196629:QKO196648 QUK196629:QUK196648 REG196629:REG196648 ROC196629:ROC196648 RXY196629:RXY196648 SHU196629:SHU196648 SRQ196629:SRQ196648 TBM196629:TBM196648 TLI196629:TLI196648 TVE196629:TVE196648 UFA196629:UFA196648 UOW196629:UOW196648 UYS196629:UYS196648 VIO196629:VIO196648 VSK196629:VSK196648 WCG196629:WCG196648 WMC196629:WMC196648 WVY196629:WVY196648 Q262165:Q262184 JM262165:JM262184 TI262165:TI262184 ADE262165:ADE262184 ANA262165:ANA262184 AWW262165:AWW262184 BGS262165:BGS262184 BQO262165:BQO262184 CAK262165:CAK262184 CKG262165:CKG262184 CUC262165:CUC262184 DDY262165:DDY262184 DNU262165:DNU262184 DXQ262165:DXQ262184 EHM262165:EHM262184 ERI262165:ERI262184 FBE262165:FBE262184 FLA262165:FLA262184 FUW262165:FUW262184 GES262165:GES262184 GOO262165:GOO262184 GYK262165:GYK262184 HIG262165:HIG262184 HSC262165:HSC262184 IBY262165:IBY262184 ILU262165:ILU262184 IVQ262165:IVQ262184 JFM262165:JFM262184 JPI262165:JPI262184 JZE262165:JZE262184 KJA262165:KJA262184 KSW262165:KSW262184 LCS262165:LCS262184 LMO262165:LMO262184 LWK262165:LWK262184 MGG262165:MGG262184 MQC262165:MQC262184 MZY262165:MZY262184 NJU262165:NJU262184 NTQ262165:NTQ262184 ODM262165:ODM262184 ONI262165:ONI262184 OXE262165:OXE262184 PHA262165:PHA262184 PQW262165:PQW262184 QAS262165:QAS262184 QKO262165:QKO262184 QUK262165:QUK262184 REG262165:REG262184 ROC262165:ROC262184 RXY262165:RXY262184 SHU262165:SHU262184 SRQ262165:SRQ262184 TBM262165:TBM262184 TLI262165:TLI262184 TVE262165:TVE262184 UFA262165:UFA262184 UOW262165:UOW262184 UYS262165:UYS262184 VIO262165:VIO262184 VSK262165:VSK262184 WCG262165:WCG262184 WMC262165:WMC262184 WVY262165:WVY262184 Q327701:Q327720 JM327701:JM327720 TI327701:TI327720 ADE327701:ADE327720 ANA327701:ANA327720 AWW327701:AWW327720 BGS327701:BGS327720 BQO327701:BQO327720 CAK327701:CAK327720 CKG327701:CKG327720 CUC327701:CUC327720 DDY327701:DDY327720 DNU327701:DNU327720 DXQ327701:DXQ327720 EHM327701:EHM327720 ERI327701:ERI327720 FBE327701:FBE327720 FLA327701:FLA327720 FUW327701:FUW327720 GES327701:GES327720 GOO327701:GOO327720 GYK327701:GYK327720 HIG327701:HIG327720 HSC327701:HSC327720 IBY327701:IBY327720 ILU327701:ILU327720 IVQ327701:IVQ327720 JFM327701:JFM327720 JPI327701:JPI327720 JZE327701:JZE327720 KJA327701:KJA327720 KSW327701:KSW327720 LCS327701:LCS327720 LMO327701:LMO327720 LWK327701:LWK327720 MGG327701:MGG327720 MQC327701:MQC327720 MZY327701:MZY327720 NJU327701:NJU327720 NTQ327701:NTQ327720 ODM327701:ODM327720 ONI327701:ONI327720 OXE327701:OXE327720 PHA327701:PHA327720 PQW327701:PQW327720 QAS327701:QAS327720 QKO327701:QKO327720 QUK327701:QUK327720 REG327701:REG327720 ROC327701:ROC327720 RXY327701:RXY327720 SHU327701:SHU327720 SRQ327701:SRQ327720 TBM327701:TBM327720 TLI327701:TLI327720 TVE327701:TVE327720 UFA327701:UFA327720 UOW327701:UOW327720 UYS327701:UYS327720 VIO327701:VIO327720 VSK327701:VSK327720 WCG327701:WCG327720 WMC327701:WMC327720 WVY327701:WVY327720 Q393237:Q393256 JM393237:JM393256 TI393237:TI393256 ADE393237:ADE393256 ANA393237:ANA393256 AWW393237:AWW393256 BGS393237:BGS393256 BQO393237:BQO393256 CAK393237:CAK393256 CKG393237:CKG393256 CUC393237:CUC393256 DDY393237:DDY393256 DNU393237:DNU393256 DXQ393237:DXQ393256 EHM393237:EHM393256 ERI393237:ERI393256 FBE393237:FBE393256 FLA393237:FLA393256 FUW393237:FUW393256 GES393237:GES393256 GOO393237:GOO393256 GYK393237:GYK393256 HIG393237:HIG393256 HSC393237:HSC393256 IBY393237:IBY393256 ILU393237:ILU393256 IVQ393237:IVQ393256 JFM393237:JFM393256 JPI393237:JPI393256 JZE393237:JZE393256 KJA393237:KJA393256 KSW393237:KSW393256 LCS393237:LCS393256 LMO393237:LMO393256 LWK393237:LWK393256 MGG393237:MGG393256 MQC393237:MQC393256 MZY393237:MZY393256 NJU393237:NJU393256 NTQ393237:NTQ393256 ODM393237:ODM393256 ONI393237:ONI393256 OXE393237:OXE393256 PHA393237:PHA393256 PQW393237:PQW393256 QAS393237:QAS393256 QKO393237:QKO393256 QUK393237:QUK393256 REG393237:REG393256 ROC393237:ROC393256 RXY393237:RXY393256 SHU393237:SHU393256 SRQ393237:SRQ393256 TBM393237:TBM393256 TLI393237:TLI393256 TVE393237:TVE393256 UFA393237:UFA393256 UOW393237:UOW393256 UYS393237:UYS393256 VIO393237:VIO393256 VSK393237:VSK393256 WCG393237:WCG393256 WMC393237:WMC393256 WVY393237:WVY393256 Q458773:Q458792 JM458773:JM458792 TI458773:TI458792 ADE458773:ADE458792 ANA458773:ANA458792 AWW458773:AWW458792 BGS458773:BGS458792 BQO458773:BQO458792 CAK458773:CAK458792 CKG458773:CKG458792 CUC458773:CUC458792 DDY458773:DDY458792 DNU458773:DNU458792 DXQ458773:DXQ458792 EHM458773:EHM458792 ERI458773:ERI458792 FBE458773:FBE458792 FLA458773:FLA458792 FUW458773:FUW458792 GES458773:GES458792 GOO458773:GOO458792 GYK458773:GYK458792 HIG458773:HIG458792 HSC458773:HSC458792 IBY458773:IBY458792 ILU458773:ILU458792 IVQ458773:IVQ458792 JFM458773:JFM458792 JPI458773:JPI458792 JZE458773:JZE458792 KJA458773:KJA458792 KSW458773:KSW458792 LCS458773:LCS458792 LMO458773:LMO458792 LWK458773:LWK458792 MGG458773:MGG458792 MQC458773:MQC458792 MZY458773:MZY458792 NJU458773:NJU458792 NTQ458773:NTQ458792 ODM458773:ODM458792 ONI458773:ONI458792 OXE458773:OXE458792 PHA458773:PHA458792 PQW458773:PQW458792 QAS458773:QAS458792 QKO458773:QKO458792 QUK458773:QUK458792 REG458773:REG458792 ROC458773:ROC458792 RXY458773:RXY458792 SHU458773:SHU458792 SRQ458773:SRQ458792 TBM458773:TBM458792 TLI458773:TLI458792 TVE458773:TVE458792 UFA458773:UFA458792 UOW458773:UOW458792 UYS458773:UYS458792 VIO458773:VIO458792 VSK458773:VSK458792 WCG458773:WCG458792 WMC458773:WMC458792 WVY458773:WVY458792 Q524309:Q524328 JM524309:JM524328 TI524309:TI524328 ADE524309:ADE524328 ANA524309:ANA524328 AWW524309:AWW524328 BGS524309:BGS524328 BQO524309:BQO524328 CAK524309:CAK524328 CKG524309:CKG524328 CUC524309:CUC524328 DDY524309:DDY524328 DNU524309:DNU524328 DXQ524309:DXQ524328 EHM524309:EHM524328 ERI524309:ERI524328 FBE524309:FBE524328 FLA524309:FLA524328 FUW524309:FUW524328 GES524309:GES524328 GOO524309:GOO524328 GYK524309:GYK524328 HIG524309:HIG524328 HSC524309:HSC524328 IBY524309:IBY524328 ILU524309:ILU524328 IVQ524309:IVQ524328 JFM524309:JFM524328 JPI524309:JPI524328 JZE524309:JZE524328 KJA524309:KJA524328 KSW524309:KSW524328 LCS524309:LCS524328 LMO524309:LMO524328 LWK524309:LWK524328 MGG524309:MGG524328 MQC524309:MQC524328 MZY524309:MZY524328 NJU524309:NJU524328 NTQ524309:NTQ524328 ODM524309:ODM524328 ONI524309:ONI524328 OXE524309:OXE524328 PHA524309:PHA524328 PQW524309:PQW524328 QAS524309:QAS524328 QKO524309:QKO524328 QUK524309:QUK524328 REG524309:REG524328 ROC524309:ROC524328 RXY524309:RXY524328 SHU524309:SHU524328 SRQ524309:SRQ524328 TBM524309:TBM524328 TLI524309:TLI524328 TVE524309:TVE524328 UFA524309:UFA524328 UOW524309:UOW524328 UYS524309:UYS524328 VIO524309:VIO524328 VSK524309:VSK524328 WCG524309:WCG524328 WMC524309:WMC524328 WVY524309:WVY524328 Q589845:Q589864 JM589845:JM589864 TI589845:TI589864 ADE589845:ADE589864 ANA589845:ANA589864 AWW589845:AWW589864 BGS589845:BGS589864 BQO589845:BQO589864 CAK589845:CAK589864 CKG589845:CKG589864 CUC589845:CUC589864 DDY589845:DDY589864 DNU589845:DNU589864 DXQ589845:DXQ589864 EHM589845:EHM589864 ERI589845:ERI589864 FBE589845:FBE589864 FLA589845:FLA589864 FUW589845:FUW589864 GES589845:GES589864 GOO589845:GOO589864 GYK589845:GYK589864 HIG589845:HIG589864 HSC589845:HSC589864 IBY589845:IBY589864 ILU589845:ILU589864 IVQ589845:IVQ589864 JFM589845:JFM589864 JPI589845:JPI589864 JZE589845:JZE589864 KJA589845:KJA589864 KSW589845:KSW589864 LCS589845:LCS589864 LMO589845:LMO589864 LWK589845:LWK589864 MGG589845:MGG589864 MQC589845:MQC589864 MZY589845:MZY589864 NJU589845:NJU589864 NTQ589845:NTQ589864 ODM589845:ODM589864 ONI589845:ONI589864 OXE589845:OXE589864 PHA589845:PHA589864 PQW589845:PQW589864 QAS589845:QAS589864 QKO589845:QKO589864 QUK589845:QUK589864 REG589845:REG589864 ROC589845:ROC589864 RXY589845:RXY589864 SHU589845:SHU589864 SRQ589845:SRQ589864 TBM589845:TBM589864 TLI589845:TLI589864 TVE589845:TVE589864 UFA589845:UFA589864 UOW589845:UOW589864 UYS589845:UYS589864 VIO589845:VIO589864 VSK589845:VSK589864 WCG589845:WCG589864 WMC589845:WMC589864 WVY589845:WVY589864 Q655381:Q655400 JM655381:JM655400 TI655381:TI655400 ADE655381:ADE655400 ANA655381:ANA655400 AWW655381:AWW655400 BGS655381:BGS655400 BQO655381:BQO655400 CAK655381:CAK655400 CKG655381:CKG655400 CUC655381:CUC655400 DDY655381:DDY655400 DNU655381:DNU655400 DXQ655381:DXQ655400 EHM655381:EHM655400 ERI655381:ERI655400 FBE655381:FBE655400 FLA655381:FLA655400 FUW655381:FUW655400 GES655381:GES655400 GOO655381:GOO655400 GYK655381:GYK655400 HIG655381:HIG655400 HSC655381:HSC655400 IBY655381:IBY655400 ILU655381:ILU655400 IVQ655381:IVQ655400 JFM655381:JFM655400 JPI655381:JPI655400 JZE655381:JZE655400 KJA655381:KJA655400 KSW655381:KSW655400 LCS655381:LCS655400 LMO655381:LMO655400 LWK655381:LWK655400 MGG655381:MGG655400 MQC655381:MQC655400 MZY655381:MZY655400 NJU655381:NJU655400 NTQ655381:NTQ655400 ODM655381:ODM655400 ONI655381:ONI655400 OXE655381:OXE655400 PHA655381:PHA655400 PQW655381:PQW655400 QAS655381:QAS655400 QKO655381:QKO655400 QUK655381:QUK655400 REG655381:REG655400 ROC655381:ROC655400 RXY655381:RXY655400 SHU655381:SHU655400 SRQ655381:SRQ655400 TBM655381:TBM655400 TLI655381:TLI655400 TVE655381:TVE655400 UFA655381:UFA655400 UOW655381:UOW655400 UYS655381:UYS655400 VIO655381:VIO655400 VSK655381:VSK655400 WCG655381:WCG655400 WMC655381:WMC655400 WVY655381:WVY655400 Q720917:Q720936 JM720917:JM720936 TI720917:TI720936 ADE720917:ADE720936 ANA720917:ANA720936 AWW720917:AWW720936 BGS720917:BGS720936 BQO720917:BQO720936 CAK720917:CAK720936 CKG720917:CKG720936 CUC720917:CUC720936 DDY720917:DDY720936 DNU720917:DNU720936 DXQ720917:DXQ720936 EHM720917:EHM720936 ERI720917:ERI720936 FBE720917:FBE720936 FLA720917:FLA720936 FUW720917:FUW720936 GES720917:GES720936 GOO720917:GOO720936 GYK720917:GYK720936 HIG720917:HIG720936 HSC720917:HSC720936 IBY720917:IBY720936 ILU720917:ILU720936 IVQ720917:IVQ720936 JFM720917:JFM720936 JPI720917:JPI720936 JZE720917:JZE720936 KJA720917:KJA720936 KSW720917:KSW720936 LCS720917:LCS720936 LMO720917:LMO720936 LWK720917:LWK720936 MGG720917:MGG720936 MQC720917:MQC720936 MZY720917:MZY720936 NJU720917:NJU720936 NTQ720917:NTQ720936 ODM720917:ODM720936 ONI720917:ONI720936 OXE720917:OXE720936 PHA720917:PHA720936 PQW720917:PQW720936 QAS720917:QAS720936 QKO720917:QKO720936 QUK720917:QUK720936 REG720917:REG720936 ROC720917:ROC720936 RXY720917:RXY720936 SHU720917:SHU720936 SRQ720917:SRQ720936 TBM720917:TBM720936 TLI720917:TLI720936 TVE720917:TVE720936 UFA720917:UFA720936 UOW720917:UOW720936 UYS720917:UYS720936 VIO720917:VIO720936 VSK720917:VSK720936 WCG720917:WCG720936 WMC720917:WMC720936 WVY720917:WVY720936 Q786453:Q786472 JM786453:JM786472 TI786453:TI786472 ADE786453:ADE786472 ANA786453:ANA786472 AWW786453:AWW786472 BGS786453:BGS786472 BQO786453:BQO786472 CAK786453:CAK786472 CKG786453:CKG786472 CUC786453:CUC786472 DDY786453:DDY786472 DNU786453:DNU786472 DXQ786453:DXQ786472 EHM786453:EHM786472 ERI786453:ERI786472 FBE786453:FBE786472 FLA786453:FLA786472 FUW786453:FUW786472 GES786453:GES786472 GOO786453:GOO786472 GYK786453:GYK786472 HIG786453:HIG786472 HSC786453:HSC786472 IBY786453:IBY786472 ILU786453:ILU786472 IVQ786453:IVQ786472 JFM786453:JFM786472 JPI786453:JPI786472 JZE786453:JZE786472 KJA786453:KJA786472 KSW786453:KSW786472 LCS786453:LCS786472 LMO786453:LMO786472 LWK786453:LWK786472 MGG786453:MGG786472 MQC786453:MQC786472 MZY786453:MZY786472 NJU786453:NJU786472 NTQ786453:NTQ786472 ODM786453:ODM786472 ONI786453:ONI786472 OXE786453:OXE786472 PHA786453:PHA786472 PQW786453:PQW786472 QAS786453:QAS786472 QKO786453:QKO786472 QUK786453:QUK786472 REG786453:REG786472 ROC786453:ROC786472 RXY786453:RXY786472 SHU786453:SHU786472 SRQ786453:SRQ786472 TBM786453:TBM786472 TLI786453:TLI786472 TVE786453:TVE786472 UFA786453:UFA786472 UOW786453:UOW786472 UYS786453:UYS786472 VIO786453:VIO786472 VSK786453:VSK786472 WCG786453:WCG786472 WMC786453:WMC786472 WVY786453:WVY786472 Q851989:Q852008 JM851989:JM852008 TI851989:TI852008 ADE851989:ADE852008 ANA851989:ANA852008 AWW851989:AWW852008 BGS851989:BGS852008 BQO851989:BQO852008 CAK851989:CAK852008 CKG851989:CKG852008 CUC851989:CUC852008 DDY851989:DDY852008 DNU851989:DNU852008 DXQ851989:DXQ852008 EHM851989:EHM852008 ERI851989:ERI852008 FBE851989:FBE852008 FLA851989:FLA852008 FUW851989:FUW852008 GES851989:GES852008 GOO851989:GOO852008 GYK851989:GYK852008 HIG851989:HIG852008 HSC851989:HSC852008 IBY851989:IBY852008 ILU851989:ILU852008 IVQ851989:IVQ852008 JFM851989:JFM852008 JPI851989:JPI852008 JZE851989:JZE852008 KJA851989:KJA852008 KSW851989:KSW852008 LCS851989:LCS852008 LMO851989:LMO852008 LWK851989:LWK852008 MGG851989:MGG852008 MQC851989:MQC852008 MZY851989:MZY852008 NJU851989:NJU852008 NTQ851989:NTQ852008 ODM851989:ODM852008 ONI851989:ONI852008 OXE851989:OXE852008 PHA851989:PHA852008 PQW851989:PQW852008 QAS851989:QAS852008 QKO851989:QKO852008 QUK851989:QUK852008 REG851989:REG852008 ROC851989:ROC852008 RXY851989:RXY852008 SHU851989:SHU852008 SRQ851989:SRQ852008 TBM851989:TBM852008 TLI851989:TLI852008 TVE851989:TVE852008 UFA851989:UFA852008 UOW851989:UOW852008 UYS851989:UYS852008 VIO851989:VIO852008 VSK851989:VSK852008 WCG851989:WCG852008 WMC851989:WMC852008 WVY851989:WVY852008 Q917525:Q917544 JM917525:JM917544 TI917525:TI917544 ADE917525:ADE917544 ANA917525:ANA917544 AWW917525:AWW917544 BGS917525:BGS917544 BQO917525:BQO917544 CAK917525:CAK917544 CKG917525:CKG917544 CUC917525:CUC917544 DDY917525:DDY917544 DNU917525:DNU917544 DXQ917525:DXQ917544 EHM917525:EHM917544 ERI917525:ERI917544 FBE917525:FBE917544 FLA917525:FLA917544 FUW917525:FUW917544 GES917525:GES917544 GOO917525:GOO917544 GYK917525:GYK917544 HIG917525:HIG917544 HSC917525:HSC917544 IBY917525:IBY917544 ILU917525:ILU917544 IVQ917525:IVQ917544 JFM917525:JFM917544 JPI917525:JPI917544 JZE917525:JZE917544 KJA917525:KJA917544 KSW917525:KSW917544 LCS917525:LCS917544 LMO917525:LMO917544 LWK917525:LWK917544 MGG917525:MGG917544 MQC917525:MQC917544 MZY917525:MZY917544 NJU917525:NJU917544 NTQ917525:NTQ917544 ODM917525:ODM917544 ONI917525:ONI917544 OXE917525:OXE917544 PHA917525:PHA917544 PQW917525:PQW917544 QAS917525:QAS917544 QKO917525:QKO917544 QUK917525:QUK917544 REG917525:REG917544 ROC917525:ROC917544 RXY917525:RXY917544 SHU917525:SHU917544 SRQ917525:SRQ917544 TBM917525:TBM917544 TLI917525:TLI917544 TVE917525:TVE917544 UFA917525:UFA917544 UOW917525:UOW917544 UYS917525:UYS917544 VIO917525:VIO917544 VSK917525:VSK917544 WCG917525:WCG917544 WMC917525:WMC917544 WVY917525:WVY917544 Q983061:Q983080 JM983061:JM983080 TI983061:TI983080 ADE983061:ADE983080 ANA983061:ANA983080 AWW983061:AWW983080 BGS983061:BGS983080 BQO983061:BQO983080 CAK983061:CAK983080 CKG983061:CKG983080 CUC983061:CUC983080 DDY983061:DDY983080 DNU983061:DNU983080 DXQ983061:DXQ983080 EHM983061:EHM983080 ERI983061:ERI983080 FBE983061:FBE983080 FLA983061:FLA983080 FUW983061:FUW983080 GES983061:GES983080 GOO983061:GOO983080 GYK983061:GYK983080 HIG983061:HIG983080 HSC983061:HSC983080 IBY983061:IBY983080 ILU983061:ILU983080 IVQ983061:IVQ983080 JFM983061:JFM983080 JPI983061:JPI983080 JZE983061:JZE983080 KJA983061:KJA983080 KSW983061:KSW983080 LCS983061:LCS983080 LMO983061:LMO983080 LWK983061:LWK983080 MGG983061:MGG983080 MQC983061:MQC983080 MZY983061:MZY983080 NJU983061:NJU983080 NTQ983061:NTQ983080 ODM983061:ODM983080 ONI983061:ONI983080 OXE983061:OXE983080 PHA983061:PHA983080 PQW983061:PQW983080 QAS983061:QAS983080 QKO983061:QKO983080 QUK983061:QUK983080 REG983061:REG983080 ROC983061:ROC983080 RXY983061:RXY983080 SHU983061:SHU983080 SRQ983061:SRQ983080 TBM983061:TBM983080 TLI983061:TLI983080 TVE983061:TVE983080 UFA983061:UFA983080 UOW983061:UOW983080 UYS983061:UYS983080 VIO983061:VIO983080 VSK983061:VSK983080 WCG983061:WCG983080 WMC983061:WMC983080 WVY983061:WVY983080">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A21:AA40 JW21:JW40 TS21:TS40 ADO21:ADO40 ANK21:ANK40 AXG21:AXG40 BHC21:BHC40 BQY21:BQY40 CAU21:CAU40 CKQ21:CKQ40 CUM21:CUM40 DEI21:DEI40 DOE21:DOE40 DYA21:DYA40 EHW21:EHW40 ERS21:ERS40 FBO21:FBO40 FLK21:FLK40 FVG21:FVG40 GFC21:GFC40 GOY21:GOY40 GYU21:GYU40 HIQ21:HIQ40 HSM21:HSM40 ICI21:ICI40 IME21:IME40 IWA21:IWA40 JFW21:JFW40 JPS21:JPS40 JZO21:JZO40 KJK21:KJK40 KTG21:KTG40 LDC21:LDC40 LMY21:LMY40 LWU21:LWU40 MGQ21:MGQ40 MQM21:MQM40 NAI21:NAI40 NKE21:NKE40 NUA21:NUA40 ODW21:ODW40 ONS21:ONS40 OXO21:OXO40 PHK21:PHK40 PRG21:PRG40 QBC21:QBC40 QKY21:QKY40 QUU21:QUU40 REQ21:REQ40 ROM21:ROM40 RYI21:RYI40 SIE21:SIE40 SSA21:SSA40 TBW21:TBW40 TLS21:TLS40 TVO21:TVO40 UFK21:UFK40 UPG21:UPG40 UZC21:UZC40 VIY21:VIY40 VSU21:VSU40 WCQ21:WCQ40 WMM21:WMM40 WWI21:WWI40 AA65557:AA65576 JW65557:JW65576 TS65557:TS65576 ADO65557:ADO65576 ANK65557:ANK65576 AXG65557:AXG65576 BHC65557:BHC65576 BQY65557:BQY65576 CAU65557:CAU65576 CKQ65557:CKQ65576 CUM65557:CUM65576 DEI65557:DEI65576 DOE65557:DOE65576 DYA65557:DYA65576 EHW65557:EHW65576 ERS65557:ERS65576 FBO65557:FBO65576 FLK65557:FLK65576 FVG65557:FVG65576 GFC65557:GFC65576 GOY65557:GOY65576 GYU65557:GYU65576 HIQ65557:HIQ65576 HSM65557:HSM65576 ICI65557:ICI65576 IME65557:IME65576 IWA65557:IWA65576 JFW65557:JFW65576 JPS65557:JPS65576 JZO65557:JZO65576 KJK65557:KJK65576 KTG65557:KTG65576 LDC65557:LDC65576 LMY65557:LMY65576 LWU65557:LWU65576 MGQ65557:MGQ65576 MQM65557:MQM65576 NAI65557:NAI65576 NKE65557:NKE65576 NUA65557:NUA65576 ODW65557:ODW65576 ONS65557:ONS65576 OXO65557:OXO65576 PHK65557:PHK65576 PRG65557:PRG65576 QBC65557:QBC65576 QKY65557:QKY65576 QUU65557:QUU65576 REQ65557:REQ65576 ROM65557:ROM65576 RYI65557:RYI65576 SIE65557:SIE65576 SSA65557:SSA65576 TBW65557:TBW65576 TLS65557:TLS65576 TVO65557:TVO65576 UFK65557:UFK65576 UPG65557:UPG65576 UZC65557:UZC65576 VIY65557:VIY65576 VSU65557:VSU65576 WCQ65557:WCQ65576 WMM65557:WMM65576 WWI65557:WWI65576 AA131093:AA131112 JW131093:JW131112 TS131093:TS131112 ADO131093:ADO131112 ANK131093:ANK131112 AXG131093:AXG131112 BHC131093:BHC131112 BQY131093:BQY131112 CAU131093:CAU131112 CKQ131093:CKQ131112 CUM131093:CUM131112 DEI131093:DEI131112 DOE131093:DOE131112 DYA131093:DYA131112 EHW131093:EHW131112 ERS131093:ERS131112 FBO131093:FBO131112 FLK131093:FLK131112 FVG131093:FVG131112 GFC131093:GFC131112 GOY131093:GOY131112 GYU131093:GYU131112 HIQ131093:HIQ131112 HSM131093:HSM131112 ICI131093:ICI131112 IME131093:IME131112 IWA131093:IWA131112 JFW131093:JFW131112 JPS131093:JPS131112 JZO131093:JZO131112 KJK131093:KJK131112 KTG131093:KTG131112 LDC131093:LDC131112 LMY131093:LMY131112 LWU131093:LWU131112 MGQ131093:MGQ131112 MQM131093:MQM131112 NAI131093:NAI131112 NKE131093:NKE131112 NUA131093:NUA131112 ODW131093:ODW131112 ONS131093:ONS131112 OXO131093:OXO131112 PHK131093:PHK131112 PRG131093:PRG131112 QBC131093:QBC131112 QKY131093:QKY131112 QUU131093:QUU131112 REQ131093:REQ131112 ROM131093:ROM131112 RYI131093:RYI131112 SIE131093:SIE131112 SSA131093:SSA131112 TBW131093:TBW131112 TLS131093:TLS131112 TVO131093:TVO131112 UFK131093:UFK131112 UPG131093:UPG131112 UZC131093:UZC131112 VIY131093:VIY131112 VSU131093:VSU131112 WCQ131093:WCQ131112 WMM131093:WMM131112 WWI131093:WWI131112 AA196629:AA196648 JW196629:JW196648 TS196629:TS196648 ADO196629:ADO196648 ANK196629:ANK196648 AXG196629:AXG196648 BHC196629:BHC196648 BQY196629:BQY196648 CAU196629:CAU196648 CKQ196629:CKQ196648 CUM196629:CUM196648 DEI196629:DEI196648 DOE196629:DOE196648 DYA196629:DYA196648 EHW196629:EHW196648 ERS196629:ERS196648 FBO196629:FBO196648 FLK196629:FLK196648 FVG196629:FVG196648 GFC196629:GFC196648 GOY196629:GOY196648 GYU196629:GYU196648 HIQ196629:HIQ196648 HSM196629:HSM196648 ICI196629:ICI196648 IME196629:IME196648 IWA196629:IWA196648 JFW196629:JFW196648 JPS196629:JPS196648 JZO196629:JZO196648 KJK196629:KJK196648 KTG196629:KTG196648 LDC196629:LDC196648 LMY196629:LMY196648 LWU196629:LWU196648 MGQ196629:MGQ196648 MQM196629:MQM196648 NAI196629:NAI196648 NKE196629:NKE196648 NUA196629:NUA196648 ODW196629:ODW196648 ONS196629:ONS196648 OXO196629:OXO196648 PHK196629:PHK196648 PRG196629:PRG196648 QBC196629:QBC196648 QKY196629:QKY196648 QUU196629:QUU196648 REQ196629:REQ196648 ROM196629:ROM196648 RYI196629:RYI196648 SIE196629:SIE196648 SSA196629:SSA196648 TBW196629:TBW196648 TLS196629:TLS196648 TVO196629:TVO196648 UFK196629:UFK196648 UPG196629:UPG196648 UZC196629:UZC196648 VIY196629:VIY196648 VSU196629:VSU196648 WCQ196629:WCQ196648 WMM196629:WMM196648 WWI196629:WWI196648 AA262165:AA262184 JW262165:JW262184 TS262165:TS262184 ADO262165:ADO262184 ANK262165:ANK262184 AXG262165:AXG262184 BHC262165:BHC262184 BQY262165:BQY262184 CAU262165:CAU262184 CKQ262165:CKQ262184 CUM262165:CUM262184 DEI262165:DEI262184 DOE262165:DOE262184 DYA262165:DYA262184 EHW262165:EHW262184 ERS262165:ERS262184 FBO262165:FBO262184 FLK262165:FLK262184 FVG262165:FVG262184 GFC262165:GFC262184 GOY262165:GOY262184 GYU262165:GYU262184 HIQ262165:HIQ262184 HSM262165:HSM262184 ICI262165:ICI262184 IME262165:IME262184 IWA262165:IWA262184 JFW262165:JFW262184 JPS262165:JPS262184 JZO262165:JZO262184 KJK262165:KJK262184 KTG262165:KTG262184 LDC262165:LDC262184 LMY262165:LMY262184 LWU262165:LWU262184 MGQ262165:MGQ262184 MQM262165:MQM262184 NAI262165:NAI262184 NKE262165:NKE262184 NUA262165:NUA262184 ODW262165:ODW262184 ONS262165:ONS262184 OXO262165:OXO262184 PHK262165:PHK262184 PRG262165:PRG262184 QBC262165:QBC262184 QKY262165:QKY262184 QUU262165:QUU262184 REQ262165:REQ262184 ROM262165:ROM262184 RYI262165:RYI262184 SIE262165:SIE262184 SSA262165:SSA262184 TBW262165:TBW262184 TLS262165:TLS262184 TVO262165:TVO262184 UFK262165:UFK262184 UPG262165:UPG262184 UZC262165:UZC262184 VIY262165:VIY262184 VSU262165:VSU262184 WCQ262165:WCQ262184 WMM262165:WMM262184 WWI262165:WWI262184 AA327701:AA327720 JW327701:JW327720 TS327701:TS327720 ADO327701:ADO327720 ANK327701:ANK327720 AXG327701:AXG327720 BHC327701:BHC327720 BQY327701:BQY327720 CAU327701:CAU327720 CKQ327701:CKQ327720 CUM327701:CUM327720 DEI327701:DEI327720 DOE327701:DOE327720 DYA327701:DYA327720 EHW327701:EHW327720 ERS327701:ERS327720 FBO327701:FBO327720 FLK327701:FLK327720 FVG327701:FVG327720 GFC327701:GFC327720 GOY327701:GOY327720 GYU327701:GYU327720 HIQ327701:HIQ327720 HSM327701:HSM327720 ICI327701:ICI327720 IME327701:IME327720 IWA327701:IWA327720 JFW327701:JFW327720 JPS327701:JPS327720 JZO327701:JZO327720 KJK327701:KJK327720 KTG327701:KTG327720 LDC327701:LDC327720 LMY327701:LMY327720 LWU327701:LWU327720 MGQ327701:MGQ327720 MQM327701:MQM327720 NAI327701:NAI327720 NKE327701:NKE327720 NUA327701:NUA327720 ODW327701:ODW327720 ONS327701:ONS327720 OXO327701:OXO327720 PHK327701:PHK327720 PRG327701:PRG327720 QBC327701:QBC327720 QKY327701:QKY327720 QUU327701:QUU327720 REQ327701:REQ327720 ROM327701:ROM327720 RYI327701:RYI327720 SIE327701:SIE327720 SSA327701:SSA327720 TBW327701:TBW327720 TLS327701:TLS327720 TVO327701:TVO327720 UFK327701:UFK327720 UPG327701:UPG327720 UZC327701:UZC327720 VIY327701:VIY327720 VSU327701:VSU327720 WCQ327701:WCQ327720 WMM327701:WMM327720 WWI327701:WWI327720 AA393237:AA393256 JW393237:JW393256 TS393237:TS393256 ADO393237:ADO393256 ANK393237:ANK393256 AXG393237:AXG393256 BHC393237:BHC393256 BQY393237:BQY393256 CAU393237:CAU393256 CKQ393237:CKQ393256 CUM393237:CUM393256 DEI393237:DEI393256 DOE393237:DOE393256 DYA393237:DYA393256 EHW393237:EHW393256 ERS393237:ERS393256 FBO393237:FBO393256 FLK393237:FLK393256 FVG393237:FVG393256 GFC393237:GFC393256 GOY393237:GOY393256 GYU393237:GYU393256 HIQ393237:HIQ393256 HSM393237:HSM393256 ICI393237:ICI393256 IME393237:IME393256 IWA393237:IWA393256 JFW393237:JFW393256 JPS393237:JPS393256 JZO393237:JZO393256 KJK393237:KJK393256 KTG393237:KTG393256 LDC393237:LDC393256 LMY393237:LMY393256 LWU393237:LWU393256 MGQ393237:MGQ393256 MQM393237:MQM393256 NAI393237:NAI393256 NKE393237:NKE393256 NUA393237:NUA393256 ODW393237:ODW393256 ONS393237:ONS393256 OXO393237:OXO393256 PHK393237:PHK393256 PRG393237:PRG393256 QBC393237:QBC393256 QKY393237:QKY393256 QUU393237:QUU393256 REQ393237:REQ393256 ROM393237:ROM393256 RYI393237:RYI393256 SIE393237:SIE393256 SSA393237:SSA393256 TBW393237:TBW393256 TLS393237:TLS393256 TVO393237:TVO393256 UFK393237:UFK393256 UPG393237:UPG393256 UZC393237:UZC393256 VIY393237:VIY393256 VSU393237:VSU393256 WCQ393237:WCQ393256 WMM393237:WMM393256 WWI393237:WWI393256 AA458773:AA458792 JW458773:JW458792 TS458773:TS458792 ADO458773:ADO458792 ANK458773:ANK458792 AXG458773:AXG458792 BHC458773:BHC458792 BQY458773:BQY458792 CAU458773:CAU458792 CKQ458773:CKQ458792 CUM458773:CUM458792 DEI458773:DEI458792 DOE458773:DOE458792 DYA458773:DYA458792 EHW458773:EHW458792 ERS458773:ERS458792 FBO458773:FBO458792 FLK458773:FLK458792 FVG458773:FVG458792 GFC458773:GFC458792 GOY458773:GOY458792 GYU458773:GYU458792 HIQ458773:HIQ458792 HSM458773:HSM458792 ICI458773:ICI458792 IME458773:IME458792 IWA458773:IWA458792 JFW458773:JFW458792 JPS458773:JPS458792 JZO458773:JZO458792 KJK458773:KJK458792 KTG458773:KTG458792 LDC458773:LDC458792 LMY458773:LMY458792 LWU458773:LWU458792 MGQ458773:MGQ458792 MQM458773:MQM458792 NAI458773:NAI458792 NKE458773:NKE458792 NUA458773:NUA458792 ODW458773:ODW458792 ONS458773:ONS458792 OXO458773:OXO458792 PHK458773:PHK458792 PRG458773:PRG458792 QBC458773:QBC458792 QKY458773:QKY458792 QUU458773:QUU458792 REQ458773:REQ458792 ROM458773:ROM458792 RYI458773:RYI458792 SIE458773:SIE458792 SSA458773:SSA458792 TBW458773:TBW458792 TLS458773:TLS458792 TVO458773:TVO458792 UFK458773:UFK458792 UPG458773:UPG458792 UZC458773:UZC458792 VIY458773:VIY458792 VSU458773:VSU458792 WCQ458773:WCQ458792 WMM458773:WMM458792 WWI458773:WWI458792 AA524309:AA524328 JW524309:JW524328 TS524309:TS524328 ADO524309:ADO524328 ANK524309:ANK524328 AXG524309:AXG524328 BHC524309:BHC524328 BQY524309:BQY524328 CAU524309:CAU524328 CKQ524309:CKQ524328 CUM524309:CUM524328 DEI524309:DEI524328 DOE524309:DOE524328 DYA524309:DYA524328 EHW524309:EHW524328 ERS524309:ERS524328 FBO524309:FBO524328 FLK524309:FLK524328 FVG524309:FVG524328 GFC524309:GFC524328 GOY524309:GOY524328 GYU524309:GYU524328 HIQ524309:HIQ524328 HSM524309:HSM524328 ICI524309:ICI524328 IME524309:IME524328 IWA524309:IWA524328 JFW524309:JFW524328 JPS524309:JPS524328 JZO524309:JZO524328 KJK524309:KJK524328 KTG524309:KTG524328 LDC524309:LDC524328 LMY524309:LMY524328 LWU524309:LWU524328 MGQ524309:MGQ524328 MQM524309:MQM524328 NAI524309:NAI524328 NKE524309:NKE524328 NUA524309:NUA524328 ODW524309:ODW524328 ONS524309:ONS524328 OXO524309:OXO524328 PHK524309:PHK524328 PRG524309:PRG524328 QBC524309:QBC524328 QKY524309:QKY524328 QUU524309:QUU524328 REQ524309:REQ524328 ROM524309:ROM524328 RYI524309:RYI524328 SIE524309:SIE524328 SSA524309:SSA524328 TBW524309:TBW524328 TLS524309:TLS524328 TVO524309:TVO524328 UFK524309:UFK524328 UPG524309:UPG524328 UZC524309:UZC524328 VIY524309:VIY524328 VSU524309:VSU524328 WCQ524309:WCQ524328 WMM524309:WMM524328 WWI524309:WWI524328 AA589845:AA589864 JW589845:JW589864 TS589845:TS589864 ADO589845:ADO589864 ANK589845:ANK589864 AXG589845:AXG589864 BHC589845:BHC589864 BQY589845:BQY589864 CAU589845:CAU589864 CKQ589845:CKQ589864 CUM589845:CUM589864 DEI589845:DEI589864 DOE589845:DOE589864 DYA589845:DYA589864 EHW589845:EHW589864 ERS589845:ERS589864 FBO589845:FBO589864 FLK589845:FLK589864 FVG589845:FVG589864 GFC589845:GFC589864 GOY589845:GOY589864 GYU589845:GYU589864 HIQ589845:HIQ589864 HSM589845:HSM589864 ICI589845:ICI589864 IME589845:IME589864 IWA589845:IWA589864 JFW589845:JFW589864 JPS589845:JPS589864 JZO589845:JZO589864 KJK589845:KJK589864 KTG589845:KTG589864 LDC589845:LDC589864 LMY589845:LMY589864 LWU589845:LWU589864 MGQ589845:MGQ589864 MQM589845:MQM589864 NAI589845:NAI589864 NKE589845:NKE589864 NUA589845:NUA589864 ODW589845:ODW589864 ONS589845:ONS589864 OXO589845:OXO589864 PHK589845:PHK589864 PRG589845:PRG589864 QBC589845:QBC589864 QKY589845:QKY589864 QUU589845:QUU589864 REQ589845:REQ589864 ROM589845:ROM589864 RYI589845:RYI589864 SIE589845:SIE589864 SSA589845:SSA589864 TBW589845:TBW589864 TLS589845:TLS589864 TVO589845:TVO589864 UFK589845:UFK589864 UPG589845:UPG589864 UZC589845:UZC589864 VIY589845:VIY589864 VSU589845:VSU589864 WCQ589845:WCQ589864 WMM589845:WMM589864 WWI589845:WWI589864 AA655381:AA655400 JW655381:JW655400 TS655381:TS655400 ADO655381:ADO655400 ANK655381:ANK655400 AXG655381:AXG655400 BHC655381:BHC655400 BQY655381:BQY655400 CAU655381:CAU655400 CKQ655381:CKQ655400 CUM655381:CUM655400 DEI655381:DEI655400 DOE655381:DOE655400 DYA655381:DYA655400 EHW655381:EHW655400 ERS655381:ERS655400 FBO655381:FBO655400 FLK655381:FLK655400 FVG655381:FVG655400 GFC655381:GFC655400 GOY655381:GOY655400 GYU655381:GYU655400 HIQ655381:HIQ655400 HSM655381:HSM655400 ICI655381:ICI655400 IME655381:IME655400 IWA655381:IWA655400 JFW655381:JFW655400 JPS655381:JPS655400 JZO655381:JZO655400 KJK655381:KJK655400 KTG655381:KTG655400 LDC655381:LDC655400 LMY655381:LMY655400 LWU655381:LWU655400 MGQ655381:MGQ655400 MQM655381:MQM655400 NAI655381:NAI655400 NKE655381:NKE655400 NUA655381:NUA655400 ODW655381:ODW655400 ONS655381:ONS655400 OXO655381:OXO655400 PHK655381:PHK655400 PRG655381:PRG655400 QBC655381:QBC655400 QKY655381:QKY655400 QUU655381:QUU655400 REQ655381:REQ655400 ROM655381:ROM655400 RYI655381:RYI655400 SIE655381:SIE655400 SSA655381:SSA655400 TBW655381:TBW655400 TLS655381:TLS655400 TVO655381:TVO655400 UFK655381:UFK655400 UPG655381:UPG655400 UZC655381:UZC655400 VIY655381:VIY655400 VSU655381:VSU655400 WCQ655381:WCQ655400 WMM655381:WMM655400 WWI655381:WWI655400 AA720917:AA720936 JW720917:JW720936 TS720917:TS720936 ADO720917:ADO720936 ANK720917:ANK720936 AXG720917:AXG720936 BHC720917:BHC720936 BQY720917:BQY720936 CAU720917:CAU720936 CKQ720917:CKQ720936 CUM720917:CUM720936 DEI720917:DEI720936 DOE720917:DOE720936 DYA720917:DYA720936 EHW720917:EHW720936 ERS720917:ERS720936 FBO720917:FBO720936 FLK720917:FLK720936 FVG720917:FVG720936 GFC720917:GFC720936 GOY720917:GOY720936 GYU720917:GYU720936 HIQ720917:HIQ720936 HSM720917:HSM720936 ICI720917:ICI720936 IME720917:IME720936 IWA720917:IWA720936 JFW720917:JFW720936 JPS720917:JPS720936 JZO720917:JZO720936 KJK720917:KJK720936 KTG720917:KTG720936 LDC720917:LDC720936 LMY720917:LMY720936 LWU720917:LWU720936 MGQ720917:MGQ720936 MQM720917:MQM720936 NAI720917:NAI720936 NKE720917:NKE720936 NUA720917:NUA720936 ODW720917:ODW720936 ONS720917:ONS720936 OXO720917:OXO720936 PHK720917:PHK720936 PRG720917:PRG720936 QBC720917:QBC720936 QKY720917:QKY720936 QUU720917:QUU720936 REQ720917:REQ720936 ROM720917:ROM720936 RYI720917:RYI720936 SIE720917:SIE720936 SSA720917:SSA720936 TBW720917:TBW720936 TLS720917:TLS720936 TVO720917:TVO720936 UFK720917:UFK720936 UPG720917:UPG720936 UZC720917:UZC720936 VIY720917:VIY720936 VSU720917:VSU720936 WCQ720917:WCQ720936 WMM720917:WMM720936 WWI720917:WWI720936 AA786453:AA786472 JW786453:JW786472 TS786453:TS786472 ADO786453:ADO786472 ANK786453:ANK786472 AXG786453:AXG786472 BHC786453:BHC786472 BQY786453:BQY786472 CAU786453:CAU786472 CKQ786453:CKQ786472 CUM786453:CUM786472 DEI786453:DEI786472 DOE786453:DOE786472 DYA786453:DYA786472 EHW786453:EHW786472 ERS786453:ERS786472 FBO786453:FBO786472 FLK786453:FLK786472 FVG786453:FVG786472 GFC786453:GFC786472 GOY786453:GOY786472 GYU786453:GYU786472 HIQ786453:HIQ786472 HSM786453:HSM786472 ICI786453:ICI786472 IME786453:IME786472 IWA786453:IWA786472 JFW786453:JFW786472 JPS786453:JPS786472 JZO786453:JZO786472 KJK786453:KJK786472 KTG786453:KTG786472 LDC786453:LDC786472 LMY786453:LMY786472 LWU786453:LWU786472 MGQ786453:MGQ786472 MQM786453:MQM786472 NAI786453:NAI786472 NKE786453:NKE786472 NUA786453:NUA786472 ODW786453:ODW786472 ONS786453:ONS786472 OXO786453:OXO786472 PHK786453:PHK786472 PRG786453:PRG786472 QBC786453:QBC786472 QKY786453:QKY786472 QUU786453:QUU786472 REQ786453:REQ786472 ROM786453:ROM786472 RYI786453:RYI786472 SIE786453:SIE786472 SSA786453:SSA786472 TBW786453:TBW786472 TLS786453:TLS786472 TVO786453:TVO786472 UFK786453:UFK786472 UPG786453:UPG786472 UZC786453:UZC786472 VIY786453:VIY786472 VSU786453:VSU786472 WCQ786453:WCQ786472 WMM786453:WMM786472 WWI786453:WWI786472 AA851989:AA852008 JW851989:JW852008 TS851989:TS852008 ADO851989:ADO852008 ANK851989:ANK852008 AXG851989:AXG852008 BHC851989:BHC852008 BQY851989:BQY852008 CAU851989:CAU852008 CKQ851989:CKQ852008 CUM851989:CUM852008 DEI851989:DEI852008 DOE851989:DOE852008 DYA851989:DYA852008 EHW851989:EHW852008 ERS851989:ERS852008 FBO851989:FBO852008 FLK851989:FLK852008 FVG851989:FVG852008 GFC851989:GFC852008 GOY851989:GOY852008 GYU851989:GYU852008 HIQ851989:HIQ852008 HSM851989:HSM852008 ICI851989:ICI852008 IME851989:IME852008 IWA851989:IWA852008 JFW851989:JFW852008 JPS851989:JPS852008 JZO851989:JZO852008 KJK851989:KJK852008 KTG851989:KTG852008 LDC851989:LDC852008 LMY851989:LMY852008 LWU851989:LWU852008 MGQ851989:MGQ852008 MQM851989:MQM852008 NAI851989:NAI852008 NKE851989:NKE852008 NUA851989:NUA852008 ODW851989:ODW852008 ONS851989:ONS852008 OXO851989:OXO852008 PHK851989:PHK852008 PRG851989:PRG852008 QBC851989:QBC852008 QKY851989:QKY852008 QUU851989:QUU852008 REQ851989:REQ852008 ROM851989:ROM852008 RYI851989:RYI852008 SIE851989:SIE852008 SSA851989:SSA852008 TBW851989:TBW852008 TLS851989:TLS852008 TVO851989:TVO852008 UFK851989:UFK852008 UPG851989:UPG852008 UZC851989:UZC852008 VIY851989:VIY852008 VSU851989:VSU852008 WCQ851989:WCQ852008 WMM851989:WMM852008 WWI851989:WWI852008 AA917525:AA917544 JW917525:JW917544 TS917525:TS917544 ADO917525:ADO917544 ANK917525:ANK917544 AXG917525:AXG917544 BHC917525:BHC917544 BQY917525:BQY917544 CAU917525:CAU917544 CKQ917525:CKQ917544 CUM917525:CUM917544 DEI917525:DEI917544 DOE917525:DOE917544 DYA917525:DYA917544 EHW917525:EHW917544 ERS917525:ERS917544 FBO917525:FBO917544 FLK917525:FLK917544 FVG917525:FVG917544 GFC917525:GFC917544 GOY917525:GOY917544 GYU917525:GYU917544 HIQ917525:HIQ917544 HSM917525:HSM917544 ICI917525:ICI917544 IME917525:IME917544 IWA917525:IWA917544 JFW917525:JFW917544 JPS917525:JPS917544 JZO917525:JZO917544 KJK917525:KJK917544 KTG917525:KTG917544 LDC917525:LDC917544 LMY917525:LMY917544 LWU917525:LWU917544 MGQ917525:MGQ917544 MQM917525:MQM917544 NAI917525:NAI917544 NKE917525:NKE917544 NUA917525:NUA917544 ODW917525:ODW917544 ONS917525:ONS917544 OXO917525:OXO917544 PHK917525:PHK917544 PRG917525:PRG917544 QBC917525:QBC917544 QKY917525:QKY917544 QUU917525:QUU917544 REQ917525:REQ917544 ROM917525:ROM917544 RYI917525:RYI917544 SIE917525:SIE917544 SSA917525:SSA917544 TBW917525:TBW917544 TLS917525:TLS917544 TVO917525:TVO917544 UFK917525:UFK917544 UPG917525:UPG917544 UZC917525:UZC917544 VIY917525:VIY917544 VSU917525:VSU917544 WCQ917525:WCQ917544 WMM917525:WMM917544 WWI917525:WWI917544 AA983061:AA983080 JW983061:JW983080 TS983061:TS983080 ADO983061:ADO983080 ANK983061:ANK983080 AXG983061:AXG983080 BHC983061:BHC983080 BQY983061:BQY983080 CAU983061:CAU983080 CKQ983061:CKQ983080 CUM983061:CUM983080 DEI983061:DEI983080 DOE983061:DOE983080 DYA983061:DYA983080 EHW983061:EHW983080 ERS983061:ERS983080 FBO983061:FBO983080 FLK983061:FLK983080 FVG983061:FVG983080 GFC983061:GFC983080 GOY983061:GOY983080 GYU983061:GYU983080 HIQ983061:HIQ983080 HSM983061:HSM983080 ICI983061:ICI983080 IME983061:IME983080 IWA983061:IWA983080 JFW983061:JFW983080 JPS983061:JPS983080 JZO983061:JZO983080 KJK983061:KJK983080 KTG983061:KTG983080 LDC983061:LDC983080 LMY983061:LMY983080 LWU983061:LWU983080 MGQ983061:MGQ983080 MQM983061:MQM983080 NAI983061:NAI983080 NKE983061:NKE983080 NUA983061:NUA983080 ODW983061:ODW983080 ONS983061:ONS983080 OXO983061:OXO983080 PHK983061:PHK983080 PRG983061:PRG983080 QBC983061:QBC983080 QKY983061:QKY983080 QUU983061:QUU983080 REQ983061:REQ983080 ROM983061:ROM983080 RYI983061:RYI983080 SIE983061:SIE983080 SSA983061:SSA983080 TBW983061:TBW983080 TLS983061:TLS983080 TVO983061:TVO983080 UFK983061:UFK983080 UPG983061:UPG983080 UZC983061:UZC983080 VIY983061:VIY983080 VSU983061:VSU983080 WCQ983061:WCQ983080 WMM983061:WMM983080 WWI983061:WWI983080">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B21:AB40 JX21:JX40 TT21:TT40 ADP21:ADP40 ANL21:ANL40 AXH21:AXH40 BHD21:BHD40 BQZ21:BQZ40 CAV21:CAV40 CKR21:CKR40 CUN21:CUN40 DEJ21:DEJ40 DOF21:DOF40 DYB21:DYB40 EHX21:EHX40 ERT21:ERT40 FBP21:FBP40 FLL21:FLL40 FVH21:FVH40 GFD21:GFD40 GOZ21:GOZ40 GYV21:GYV40 HIR21:HIR40 HSN21:HSN40 ICJ21:ICJ40 IMF21:IMF40 IWB21:IWB40 JFX21:JFX40 JPT21:JPT40 JZP21:JZP40 KJL21:KJL40 KTH21:KTH40 LDD21:LDD40 LMZ21:LMZ40 LWV21:LWV40 MGR21:MGR40 MQN21:MQN40 NAJ21:NAJ40 NKF21:NKF40 NUB21:NUB40 ODX21:ODX40 ONT21:ONT40 OXP21:OXP40 PHL21:PHL40 PRH21:PRH40 QBD21:QBD40 QKZ21:QKZ40 QUV21:QUV40 RER21:RER40 RON21:RON40 RYJ21:RYJ40 SIF21:SIF40 SSB21:SSB40 TBX21:TBX40 TLT21:TLT40 TVP21:TVP40 UFL21:UFL40 UPH21:UPH40 UZD21:UZD40 VIZ21:VIZ40 VSV21:VSV40 WCR21:WCR40 WMN21:WMN40 WWJ21:WWJ40 AB65557:AB65576 JX65557:JX65576 TT65557:TT65576 ADP65557:ADP65576 ANL65557:ANL65576 AXH65557:AXH65576 BHD65557:BHD65576 BQZ65557:BQZ65576 CAV65557:CAV65576 CKR65557:CKR65576 CUN65557:CUN65576 DEJ65557:DEJ65576 DOF65557:DOF65576 DYB65557:DYB65576 EHX65557:EHX65576 ERT65557:ERT65576 FBP65557:FBP65576 FLL65557:FLL65576 FVH65557:FVH65576 GFD65557:GFD65576 GOZ65557:GOZ65576 GYV65557:GYV65576 HIR65557:HIR65576 HSN65557:HSN65576 ICJ65557:ICJ65576 IMF65557:IMF65576 IWB65557:IWB65576 JFX65557:JFX65576 JPT65557:JPT65576 JZP65557:JZP65576 KJL65557:KJL65576 KTH65557:KTH65576 LDD65557:LDD65576 LMZ65557:LMZ65576 LWV65557:LWV65576 MGR65557:MGR65576 MQN65557:MQN65576 NAJ65557:NAJ65576 NKF65557:NKF65576 NUB65557:NUB65576 ODX65557:ODX65576 ONT65557:ONT65576 OXP65557:OXP65576 PHL65557:PHL65576 PRH65557:PRH65576 QBD65557:QBD65576 QKZ65557:QKZ65576 QUV65557:QUV65576 RER65557:RER65576 RON65557:RON65576 RYJ65557:RYJ65576 SIF65557:SIF65576 SSB65557:SSB65576 TBX65557:TBX65576 TLT65557:TLT65576 TVP65557:TVP65576 UFL65557:UFL65576 UPH65557:UPH65576 UZD65557:UZD65576 VIZ65557:VIZ65576 VSV65557:VSV65576 WCR65557:WCR65576 WMN65557:WMN65576 WWJ65557:WWJ65576 AB131093:AB131112 JX131093:JX131112 TT131093:TT131112 ADP131093:ADP131112 ANL131093:ANL131112 AXH131093:AXH131112 BHD131093:BHD131112 BQZ131093:BQZ131112 CAV131093:CAV131112 CKR131093:CKR131112 CUN131093:CUN131112 DEJ131093:DEJ131112 DOF131093:DOF131112 DYB131093:DYB131112 EHX131093:EHX131112 ERT131093:ERT131112 FBP131093:FBP131112 FLL131093:FLL131112 FVH131093:FVH131112 GFD131093:GFD131112 GOZ131093:GOZ131112 GYV131093:GYV131112 HIR131093:HIR131112 HSN131093:HSN131112 ICJ131093:ICJ131112 IMF131093:IMF131112 IWB131093:IWB131112 JFX131093:JFX131112 JPT131093:JPT131112 JZP131093:JZP131112 KJL131093:KJL131112 KTH131093:KTH131112 LDD131093:LDD131112 LMZ131093:LMZ131112 LWV131093:LWV131112 MGR131093:MGR131112 MQN131093:MQN131112 NAJ131093:NAJ131112 NKF131093:NKF131112 NUB131093:NUB131112 ODX131093:ODX131112 ONT131093:ONT131112 OXP131093:OXP131112 PHL131093:PHL131112 PRH131093:PRH131112 QBD131093:QBD131112 QKZ131093:QKZ131112 QUV131093:QUV131112 RER131093:RER131112 RON131093:RON131112 RYJ131093:RYJ131112 SIF131093:SIF131112 SSB131093:SSB131112 TBX131093:TBX131112 TLT131093:TLT131112 TVP131093:TVP131112 UFL131093:UFL131112 UPH131093:UPH131112 UZD131093:UZD131112 VIZ131093:VIZ131112 VSV131093:VSV131112 WCR131093:WCR131112 WMN131093:WMN131112 WWJ131093:WWJ131112 AB196629:AB196648 JX196629:JX196648 TT196629:TT196648 ADP196629:ADP196648 ANL196629:ANL196648 AXH196629:AXH196648 BHD196629:BHD196648 BQZ196629:BQZ196648 CAV196629:CAV196648 CKR196629:CKR196648 CUN196629:CUN196648 DEJ196629:DEJ196648 DOF196629:DOF196648 DYB196629:DYB196648 EHX196629:EHX196648 ERT196629:ERT196648 FBP196629:FBP196648 FLL196629:FLL196648 FVH196629:FVH196648 GFD196629:GFD196648 GOZ196629:GOZ196648 GYV196629:GYV196648 HIR196629:HIR196648 HSN196629:HSN196648 ICJ196629:ICJ196648 IMF196629:IMF196648 IWB196629:IWB196648 JFX196629:JFX196648 JPT196629:JPT196648 JZP196629:JZP196648 KJL196629:KJL196648 KTH196629:KTH196648 LDD196629:LDD196648 LMZ196629:LMZ196648 LWV196629:LWV196648 MGR196629:MGR196648 MQN196629:MQN196648 NAJ196629:NAJ196648 NKF196629:NKF196648 NUB196629:NUB196648 ODX196629:ODX196648 ONT196629:ONT196648 OXP196629:OXP196648 PHL196629:PHL196648 PRH196629:PRH196648 QBD196629:QBD196648 QKZ196629:QKZ196648 QUV196629:QUV196648 RER196629:RER196648 RON196629:RON196648 RYJ196629:RYJ196648 SIF196629:SIF196648 SSB196629:SSB196648 TBX196629:TBX196648 TLT196629:TLT196648 TVP196629:TVP196648 UFL196629:UFL196648 UPH196629:UPH196648 UZD196629:UZD196648 VIZ196629:VIZ196648 VSV196629:VSV196648 WCR196629:WCR196648 WMN196629:WMN196648 WWJ196629:WWJ196648 AB262165:AB262184 JX262165:JX262184 TT262165:TT262184 ADP262165:ADP262184 ANL262165:ANL262184 AXH262165:AXH262184 BHD262165:BHD262184 BQZ262165:BQZ262184 CAV262165:CAV262184 CKR262165:CKR262184 CUN262165:CUN262184 DEJ262165:DEJ262184 DOF262165:DOF262184 DYB262165:DYB262184 EHX262165:EHX262184 ERT262165:ERT262184 FBP262165:FBP262184 FLL262165:FLL262184 FVH262165:FVH262184 GFD262165:GFD262184 GOZ262165:GOZ262184 GYV262165:GYV262184 HIR262165:HIR262184 HSN262165:HSN262184 ICJ262165:ICJ262184 IMF262165:IMF262184 IWB262165:IWB262184 JFX262165:JFX262184 JPT262165:JPT262184 JZP262165:JZP262184 KJL262165:KJL262184 KTH262165:KTH262184 LDD262165:LDD262184 LMZ262165:LMZ262184 LWV262165:LWV262184 MGR262165:MGR262184 MQN262165:MQN262184 NAJ262165:NAJ262184 NKF262165:NKF262184 NUB262165:NUB262184 ODX262165:ODX262184 ONT262165:ONT262184 OXP262165:OXP262184 PHL262165:PHL262184 PRH262165:PRH262184 QBD262165:QBD262184 QKZ262165:QKZ262184 QUV262165:QUV262184 RER262165:RER262184 RON262165:RON262184 RYJ262165:RYJ262184 SIF262165:SIF262184 SSB262165:SSB262184 TBX262165:TBX262184 TLT262165:TLT262184 TVP262165:TVP262184 UFL262165:UFL262184 UPH262165:UPH262184 UZD262165:UZD262184 VIZ262165:VIZ262184 VSV262165:VSV262184 WCR262165:WCR262184 WMN262165:WMN262184 WWJ262165:WWJ262184 AB327701:AB327720 JX327701:JX327720 TT327701:TT327720 ADP327701:ADP327720 ANL327701:ANL327720 AXH327701:AXH327720 BHD327701:BHD327720 BQZ327701:BQZ327720 CAV327701:CAV327720 CKR327701:CKR327720 CUN327701:CUN327720 DEJ327701:DEJ327720 DOF327701:DOF327720 DYB327701:DYB327720 EHX327701:EHX327720 ERT327701:ERT327720 FBP327701:FBP327720 FLL327701:FLL327720 FVH327701:FVH327720 GFD327701:GFD327720 GOZ327701:GOZ327720 GYV327701:GYV327720 HIR327701:HIR327720 HSN327701:HSN327720 ICJ327701:ICJ327720 IMF327701:IMF327720 IWB327701:IWB327720 JFX327701:JFX327720 JPT327701:JPT327720 JZP327701:JZP327720 KJL327701:KJL327720 KTH327701:KTH327720 LDD327701:LDD327720 LMZ327701:LMZ327720 LWV327701:LWV327720 MGR327701:MGR327720 MQN327701:MQN327720 NAJ327701:NAJ327720 NKF327701:NKF327720 NUB327701:NUB327720 ODX327701:ODX327720 ONT327701:ONT327720 OXP327701:OXP327720 PHL327701:PHL327720 PRH327701:PRH327720 QBD327701:QBD327720 QKZ327701:QKZ327720 QUV327701:QUV327720 RER327701:RER327720 RON327701:RON327720 RYJ327701:RYJ327720 SIF327701:SIF327720 SSB327701:SSB327720 TBX327701:TBX327720 TLT327701:TLT327720 TVP327701:TVP327720 UFL327701:UFL327720 UPH327701:UPH327720 UZD327701:UZD327720 VIZ327701:VIZ327720 VSV327701:VSV327720 WCR327701:WCR327720 WMN327701:WMN327720 WWJ327701:WWJ327720 AB393237:AB393256 JX393237:JX393256 TT393237:TT393256 ADP393237:ADP393256 ANL393237:ANL393256 AXH393237:AXH393256 BHD393237:BHD393256 BQZ393237:BQZ393256 CAV393237:CAV393256 CKR393237:CKR393256 CUN393237:CUN393256 DEJ393237:DEJ393256 DOF393237:DOF393256 DYB393237:DYB393256 EHX393237:EHX393256 ERT393237:ERT393256 FBP393237:FBP393256 FLL393237:FLL393256 FVH393237:FVH393256 GFD393237:GFD393256 GOZ393237:GOZ393256 GYV393237:GYV393256 HIR393237:HIR393256 HSN393237:HSN393256 ICJ393237:ICJ393256 IMF393237:IMF393256 IWB393237:IWB393256 JFX393237:JFX393256 JPT393237:JPT393256 JZP393237:JZP393256 KJL393237:KJL393256 KTH393237:KTH393256 LDD393237:LDD393256 LMZ393237:LMZ393256 LWV393237:LWV393256 MGR393237:MGR393256 MQN393237:MQN393256 NAJ393237:NAJ393256 NKF393237:NKF393256 NUB393237:NUB393256 ODX393237:ODX393256 ONT393237:ONT393256 OXP393237:OXP393256 PHL393237:PHL393256 PRH393237:PRH393256 QBD393237:QBD393256 QKZ393237:QKZ393256 QUV393237:QUV393256 RER393237:RER393256 RON393237:RON393256 RYJ393237:RYJ393256 SIF393237:SIF393256 SSB393237:SSB393256 TBX393237:TBX393256 TLT393237:TLT393256 TVP393237:TVP393256 UFL393237:UFL393256 UPH393237:UPH393256 UZD393237:UZD393256 VIZ393237:VIZ393256 VSV393237:VSV393256 WCR393237:WCR393256 WMN393237:WMN393256 WWJ393237:WWJ393256 AB458773:AB458792 JX458773:JX458792 TT458773:TT458792 ADP458773:ADP458792 ANL458773:ANL458792 AXH458773:AXH458792 BHD458773:BHD458792 BQZ458773:BQZ458792 CAV458773:CAV458792 CKR458773:CKR458792 CUN458773:CUN458792 DEJ458773:DEJ458792 DOF458773:DOF458792 DYB458773:DYB458792 EHX458773:EHX458792 ERT458773:ERT458792 FBP458773:FBP458792 FLL458773:FLL458792 FVH458773:FVH458792 GFD458773:GFD458792 GOZ458773:GOZ458792 GYV458773:GYV458792 HIR458773:HIR458792 HSN458773:HSN458792 ICJ458773:ICJ458792 IMF458773:IMF458792 IWB458773:IWB458792 JFX458773:JFX458792 JPT458773:JPT458792 JZP458773:JZP458792 KJL458773:KJL458792 KTH458773:KTH458792 LDD458773:LDD458792 LMZ458773:LMZ458792 LWV458773:LWV458792 MGR458773:MGR458792 MQN458773:MQN458792 NAJ458773:NAJ458792 NKF458773:NKF458792 NUB458773:NUB458792 ODX458773:ODX458792 ONT458773:ONT458792 OXP458773:OXP458792 PHL458773:PHL458792 PRH458773:PRH458792 QBD458773:QBD458792 QKZ458773:QKZ458792 QUV458773:QUV458792 RER458773:RER458792 RON458773:RON458792 RYJ458773:RYJ458792 SIF458773:SIF458792 SSB458773:SSB458792 TBX458773:TBX458792 TLT458773:TLT458792 TVP458773:TVP458792 UFL458773:UFL458792 UPH458773:UPH458792 UZD458773:UZD458792 VIZ458773:VIZ458792 VSV458773:VSV458792 WCR458773:WCR458792 WMN458773:WMN458792 WWJ458773:WWJ458792 AB524309:AB524328 JX524309:JX524328 TT524309:TT524328 ADP524309:ADP524328 ANL524309:ANL524328 AXH524309:AXH524328 BHD524309:BHD524328 BQZ524309:BQZ524328 CAV524309:CAV524328 CKR524309:CKR524328 CUN524309:CUN524328 DEJ524309:DEJ524328 DOF524309:DOF524328 DYB524309:DYB524328 EHX524309:EHX524328 ERT524309:ERT524328 FBP524309:FBP524328 FLL524309:FLL524328 FVH524309:FVH524328 GFD524309:GFD524328 GOZ524309:GOZ524328 GYV524309:GYV524328 HIR524309:HIR524328 HSN524309:HSN524328 ICJ524309:ICJ524328 IMF524309:IMF524328 IWB524309:IWB524328 JFX524309:JFX524328 JPT524309:JPT524328 JZP524309:JZP524328 KJL524309:KJL524328 KTH524309:KTH524328 LDD524309:LDD524328 LMZ524309:LMZ524328 LWV524309:LWV524328 MGR524309:MGR524328 MQN524309:MQN524328 NAJ524309:NAJ524328 NKF524309:NKF524328 NUB524309:NUB524328 ODX524309:ODX524328 ONT524309:ONT524328 OXP524309:OXP524328 PHL524309:PHL524328 PRH524309:PRH524328 QBD524309:QBD524328 QKZ524309:QKZ524328 QUV524309:QUV524328 RER524309:RER524328 RON524309:RON524328 RYJ524309:RYJ524328 SIF524309:SIF524328 SSB524309:SSB524328 TBX524309:TBX524328 TLT524309:TLT524328 TVP524309:TVP524328 UFL524309:UFL524328 UPH524309:UPH524328 UZD524309:UZD524328 VIZ524309:VIZ524328 VSV524309:VSV524328 WCR524309:WCR524328 WMN524309:WMN524328 WWJ524309:WWJ524328 AB589845:AB589864 JX589845:JX589864 TT589845:TT589864 ADP589845:ADP589864 ANL589845:ANL589864 AXH589845:AXH589864 BHD589845:BHD589864 BQZ589845:BQZ589864 CAV589845:CAV589864 CKR589845:CKR589864 CUN589845:CUN589864 DEJ589845:DEJ589864 DOF589845:DOF589864 DYB589845:DYB589864 EHX589845:EHX589864 ERT589845:ERT589864 FBP589845:FBP589864 FLL589845:FLL589864 FVH589845:FVH589864 GFD589845:GFD589864 GOZ589845:GOZ589864 GYV589845:GYV589864 HIR589845:HIR589864 HSN589845:HSN589864 ICJ589845:ICJ589864 IMF589845:IMF589864 IWB589845:IWB589864 JFX589845:JFX589864 JPT589845:JPT589864 JZP589845:JZP589864 KJL589845:KJL589864 KTH589845:KTH589864 LDD589845:LDD589864 LMZ589845:LMZ589864 LWV589845:LWV589864 MGR589845:MGR589864 MQN589845:MQN589864 NAJ589845:NAJ589864 NKF589845:NKF589864 NUB589845:NUB589864 ODX589845:ODX589864 ONT589845:ONT589864 OXP589845:OXP589864 PHL589845:PHL589864 PRH589845:PRH589864 QBD589845:QBD589864 QKZ589845:QKZ589864 QUV589845:QUV589864 RER589845:RER589864 RON589845:RON589864 RYJ589845:RYJ589864 SIF589845:SIF589864 SSB589845:SSB589864 TBX589845:TBX589864 TLT589845:TLT589864 TVP589845:TVP589864 UFL589845:UFL589864 UPH589845:UPH589864 UZD589845:UZD589864 VIZ589845:VIZ589864 VSV589845:VSV589864 WCR589845:WCR589864 WMN589845:WMN589864 WWJ589845:WWJ589864 AB655381:AB655400 JX655381:JX655400 TT655381:TT655400 ADP655381:ADP655400 ANL655381:ANL655400 AXH655381:AXH655400 BHD655381:BHD655400 BQZ655381:BQZ655400 CAV655381:CAV655400 CKR655381:CKR655400 CUN655381:CUN655400 DEJ655381:DEJ655400 DOF655381:DOF655400 DYB655381:DYB655400 EHX655381:EHX655400 ERT655381:ERT655400 FBP655381:FBP655400 FLL655381:FLL655400 FVH655381:FVH655400 GFD655381:GFD655400 GOZ655381:GOZ655400 GYV655381:GYV655400 HIR655381:HIR655400 HSN655381:HSN655400 ICJ655381:ICJ655400 IMF655381:IMF655400 IWB655381:IWB655400 JFX655381:JFX655400 JPT655381:JPT655400 JZP655381:JZP655400 KJL655381:KJL655400 KTH655381:KTH655400 LDD655381:LDD655400 LMZ655381:LMZ655400 LWV655381:LWV655400 MGR655381:MGR655400 MQN655381:MQN655400 NAJ655381:NAJ655400 NKF655381:NKF655400 NUB655381:NUB655400 ODX655381:ODX655400 ONT655381:ONT655400 OXP655381:OXP655400 PHL655381:PHL655400 PRH655381:PRH655400 QBD655381:QBD655400 QKZ655381:QKZ655400 QUV655381:QUV655400 RER655381:RER655400 RON655381:RON655400 RYJ655381:RYJ655400 SIF655381:SIF655400 SSB655381:SSB655400 TBX655381:TBX655400 TLT655381:TLT655400 TVP655381:TVP655400 UFL655381:UFL655400 UPH655381:UPH655400 UZD655381:UZD655400 VIZ655381:VIZ655400 VSV655381:VSV655400 WCR655381:WCR655400 WMN655381:WMN655400 WWJ655381:WWJ655400 AB720917:AB720936 JX720917:JX720936 TT720917:TT720936 ADP720917:ADP720936 ANL720917:ANL720936 AXH720917:AXH720936 BHD720917:BHD720936 BQZ720917:BQZ720936 CAV720917:CAV720936 CKR720917:CKR720936 CUN720917:CUN720936 DEJ720917:DEJ720936 DOF720917:DOF720936 DYB720917:DYB720936 EHX720917:EHX720936 ERT720917:ERT720936 FBP720917:FBP720936 FLL720917:FLL720936 FVH720917:FVH720936 GFD720917:GFD720936 GOZ720917:GOZ720936 GYV720917:GYV720936 HIR720917:HIR720936 HSN720917:HSN720936 ICJ720917:ICJ720936 IMF720917:IMF720936 IWB720917:IWB720936 JFX720917:JFX720936 JPT720917:JPT720936 JZP720917:JZP720936 KJL720917:KJL720936 KTH720917:KTH720936 LDD720917:LDD720936 LMZ720917:LMZ720936 LWV720917:LWV720936 MGR720917:MGR720936 MQN720917:MQN720936 NAJ720917:NAJ720936 NKF720917:NKF720936 NUB720917:NUB720936 ODX720917:ODX720936 ONT720917:ONT720936 OXP720917:OXP720936 PHL720917:PHL720936 PRH720917:PRH720936 QBD720917:QBD720936 QKZ720917:QKZ720936 QUV720917:QUV720936 RER720917:RER720936 RON720917:RON720936 RYJ720917:RYJ720936 SIF720917:SIF720936 SSB720917:SSB720936 TBX720917:TBX720936 TLT720917:TLT720936 TVP720917:TVP720936 UFL720917:UFL720936 UPH720917:UPH720936 UZD720917:UZD720936 VIZ720917:VIZ720936 VSV720917:VSV720936 WCR720917:WCR720936 WMN720917:WMN720936 WWJ720917:WWJ720936 AB786453:AB786472 JX786453:JX786472 TT786453:TT786472 ADP786453:ADP786472 ANL786453:ANL786472 AXH786453:AXH786472 BHD786453:BHD786472 BQZ786453:BQZ786472 CAV786453:CAV786472 CKR786453:CKR786472 CUN786453:CUN786472 DEJ786453:DEJ786472 DOF786453:DOF786472 DYB786453:DYB786472 EHX786453:EHX786472 ERT786453:ERT786472 FBP786453:FBP786472 FLL786453:FLL786472 FVH786453:FVH786472 GFD786453:GFD786472 GOZ786453:GOZ786472 GYV786453:GYV786472 HIR786453:HIR786472 HSN786453:HSN786472 ICJ786453:ICJ786472 IMF786453:IMF786472 IWB786453:IWB786472 JFX786453:JFX786472 JPT786453:JPT786472 JZP786453:JZP786472 KJL786453:KJL786472 KTH786453:KTH786472 LDD786453:LDD786472 LMZ786453:LMZ786472 LWV786453:LWV786472 MGR786453:MGR786472 MQN786453:MQN786472 NAJ786453:NAJ786472 NKF786453:NKF786472 NUB786453:NUB786472 ODX786453:ODX786472 ONT786453:ONT786472 OXP786453:OXP786472 PHL786453:PHL786472 PRH786453:PRH786472 QBD786453:QBD786472 QKZ786453:QKZ786472 QUV786453:QUV786472 RER786453:RER786472 RON786453:RON786472 RYJ786453:RYJ786472 SIF786453:SIF786472 SSB786453:SSB786472 TBX786453:TBX786472 TLT786453:TLT786472 TVP786453:TVP786472 UFL786453:UFL786472 UPH786453:UPH786472 UZD786453:UZD786472 VIZ786453:VIZ786472 VSV786453:VSV786472 WCR786453:WCR786472 WMN786453:WMN786472 WWJ786453:WWJ786472 AB851989:AB852008 JX851989:JX852008 TT851989:TT852008 ADP851989:ADP852008 ANL851989:ANL852008 AXH851989:AXH852008 BHD851989:BHD852008 BQZ851989:BQZ852008 CAV851989:CAV852008 CKR851989:CKR852008 CUN851989:CUN852008 DEJ851989:DEJ852008 DOF851989:DOF852008 DYB851989:DYB852008 EHX851989:EHX852008 ERT851989:ERT852008 FBP851989:FBP852008 FLL851989:FLL852008 FVH851989:FVH852008 GFD851989:GFD852008 GOZ851989:GOZ852008 GYV851989:GYV852008 HIR851989:HIR852008 HSN851989:HSN852008 ICJ851989:ICJ852008 IMF851989:IMF852008 IWB851989:IWB852008 JFX851989:JFX852008 JPT851989:JPT852008 JZP851989:JZP852008 KJL851989:KJL852008 KTH851989:KTH852008 LDD851989:LDD852008 LMZ851989:LMZ852008 LWV851989:LWV852008 MGR851989:MGR852008 MQN851989:MQN852008 NAJ851989:NAJ852008 NKF851989:NKF852008 NUB851989:NUB852008 ODX851989:ODX852008 ONT851989:ONT852008 OXP851989:OXP852008 PHL851989:PHL852008 PRH851989:PRH852008 QBD851989:QBD852008 QKZ851989:QKZ852008 QUV851989:QUV852008 RER851989:RER852008 RON851989:RON852008 RYJ851989:RYJ852008 SIF851989:SIF852008 SSB851989:SSB852008 TBX851989:TBX852008 TLT851989:TLT852008 TVP851989:TVP852008 UFL851989:UFL852008 UPH851989:UPH852008 UZD851989:UZD852008 VIZ851989:VIZ852008 VSV851989:VSV852008 WCR851989:WCR852008 WMN851989:WMN852008 WWJ851989:WWJ852008 AB917525:AB917544 JX917525:JX917544 TT917525:TT917544 ADP917525:ADP917544 ANL917525:ANL917544 AXH917525:AXH917544 BHD917525:BHD917544 BQZ917525:BQZ917544 CAV917525:CAV917544 CKR917525:CKR917544 CUN917525:CUN917544 DEJ917525:DEJ917544 DOF917525:DOF917544 DYB917525:DYB917544 EHX917525:EHX917544 ERT917525:ERT917544 FBP917525:FBP917544 FLL917525:FLL917544 FVH917525:FVH917544 GFD917525:GFD917544 GOZ917525:GOZ917544 GYV917525:GYV917544 HIR917525:HIR917544 HSN917525:HSN917544 ICJ917525:ICJ917544 IMF917525:IMF917544 IWB917525:IWB917544 JFX917525:JFX917544 JPT917525:JPT917544 JZP917525:JZP917544 KJL917525:KJL917544 KTH917525:KTH917544 LDD917525:LDD917544 LMZ917525:LMZ917544 LWV917525:LWV917544 MGR917525:MGR917544 MQN917525:MQN917544 NAJ917525:NAJ917544 NKF917525:NKF917544 NUB917525:NUB917544 ODX917525:ODX917544 ONT917525:ONT917544 OXP917525:OXP917544 PHL917525:PHL917544 PRH917525:PRH917544 QBD917525:QBD917544 QKZ917525:QKZ917544 QUV917525:QUV917544 RER917525:RER917544 RON917525:RON917544 RYJ917525:RYJ917544 SIF917525:SIF917544 SSB917525:SSB917544 TBX917525:TBX917544 TLT917525:TLT917544 TVP917525:TVP917544 UFL917525:UFL917544 UPH917525:UPH917544 UZD917525:UZD917544 VIZ917525:VIZ917544 VSV917525:VSV917544 WCR917525:WCR917544 WMN917525:WMN917544 WWJ917525:WWJ917544 AB983061:AB983080 JX983061:JX983080 TT983061:TT983080 ADP983061:ADP983080 ANL983061:ANL983080 AXH983061:AXH983080 BHD983061:BHD983080 BQZ983061:BQZ983080 CAV983061:CAV983080 CKR983061:CKR983080 CUN983061:CUN983080 DEJ983061:DEJ983080 DOF983061:DOF983080 DYB983061:DYB983080 EHX983061:EHX983080 ERT983061:ERT983080 FBP983061:FBP983080 FLL983061:FLL983080 FVH983061:FVH983080 GFD983061:GFD983080 GOZ983061:GOZ983080 GYV983061:GYV983080 HIR983061:HIR983080 HSN983061:HSN983080 ICJ983061:ICJ983080 IMF983061:IMF983080 IWB983061:IWB983080 JFX983061:JFX983080 JPT983061:JPT983080 JZP983061:JZP983080 KJL983061:KJL983080 KTH983061:KTH983080 LDD983061:LDD983080 LMZ983061:LMZ983080 LWV983061:LWV983080 MGR983061:MGR983080 MQN983061:MQN983080 NAJ983061:NAJ983080 NKF983061:NKF983080 NUB983061:NUB983080 ODX983061:ODX983080 ONT983061:ONT983080 OXP983061:OXP983080 PHL983061:PHL983080 PRH983061:PRH983080 QBD983061:QBD983080 QKZ983061:QKZ983080 QUV983061:QUV983080 RER983061:RER983080 RON983061:RON983080 RYJ983061:RYJ983080 SIF983061:SIF983080 SSB983061:SSB983080 TBX983061:TBX983080 TLT983061:TLT983080 TVP983061:TVP983080 UFL983061:UFL983080 UPH983061:UPH983080 UZD983061:UZD983080 VIZ983061:VIZ983080 VSV983061:VSV983080 WCR983061:WCR983080 WMN983061:WMN983080 WWJ983061:WWJ983080">
      <formula1>0</formula1>
      <formula2>100</formula2>
    </dataValidation>
  </dataValidations>
  <printOptions horizontalCentered="1" verticalCentered="1"/>
  <pageMargins left="0.19685039370078741" right="0.19685039370078741" top="0.59055118110236227" bottom="0.39370078740157483" header="0" footer="0.19685039370078741"/>
  <pageSetup scale="54" orientation="landscape" r:id="rId1"/>
  <headerFooter alignWithMargins="0">
    <oddFooter xml:space="preserve">&amp;LFormato: FO-AC-07 Versión: 2&amp;CPágina &amp;P&amp;R </oddFooter>
  </headerFooter>
  <rowBreaks count="1" manualBreakCount="1">
    <brk id="48"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AF13 KB13 TX13 ADT13 ANP13 AXL13 BHH13 BRD13 CAZ13 CKV13 CUR13 DEN13 DOJ13 DYF13 EIB13 ERX13 FBT13 FLP13 FVL13 GFH13 GPD13 GYZ13 HIV13 HSR13 ICN13 IMJ13 IWF13 JGB13 JPX13 JZT13 KJP13 KTL13 LDH13 LND13 LWZ13 MGV13 MQR13 NAN13 NKJ13 NUF13 OEB13 ONX13 OXT13 PHP13 PRL13 QBH13 QLD13 QUZ13 REV13 ROR13 RYN13 SIJ13 SSF13 TCB13 TLX13 TVT13 UFP13 UPL13 UZH13 VJD13 VSZ13 WCV13 WMR13 WWN13 AF65549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AF131085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AF196621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AF262157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AF327693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AF393229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AF458765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AF524301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AF589837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AF655373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AF720909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AF786445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AF851981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AF917517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AF983053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AH13 KD13 TZ13 ADV13 ANR13 AXN13 BHJ13 BRF13 CBB13 CKX13 CUT13 DEP13 DOL13 DYH13 EID13 ERZ13 FBV13 FLR13 FVN13 GFJ13 GPF13 GZB13 HIX13 HST13 ICP13 IML13 IWH13 JGD13 JPZ13 JZV13 KJR13 KTN13 LDJ13 LNF13 LXB13 MGX13 MQT13 NAP13 NKL13 NUH13 OED13 ONZ13 OXV13 PHR13 PRN13 QBJ13 QLF13 QVB13 REX13 ROT13 RYP13 SIL13 SSH13 TCD13 TLZ13 TVV13 UFR13 UPN13 UZJ13 VJF13 VTB13 WCX13 WMT13 WWP13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AF17 KB17 TX17 ADT17 ANP17 AXL17 BHH17 BRD17 CAZ17 CKV17 CUR17 DEN17 DOJ17 DYF17 EIB17 ERX17 FBT17 FLP17 FVL17 GFH17 GPD17 GYZ17 HIV17 HSR17 ICN17 IMJ17 IWF17 JGB17 JPX17 JZT17 KJP17 KTL17 LDH17 LND17 LWZ17 MGV17 MQR17 NAN17 NKJ17 NUF17 OEB17 ONX17 OXT17 PHP17 PRL17 QBH17 QLD17 QUZ17 REV17 ROR17 RYN17 SIJ17 SSF17 TCB17 TLX17 TVT17 UFP17 UPL17 UZH17 VJD17 VSZ17 WCV17 WMR17 WWN17 AF65553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AF131089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AF196625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AF262161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AF327697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AF393233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AF458769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AF524305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AF589841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AF655377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AF720913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AF786449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AF851985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AF917521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AF983057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AH17 KD17 TZ17 ADV17 ANR17 AXN17 BHJ17 BRF17 CBB17 CKX17 CUT17 DEP17 DOL17 DYH17 EID17 ERZ17 FBV17 FLR17 FVN17 GFJ17 GPF17 GZB17 HIX17 HST17 ICP17 IML17 IWH17 JGD17 JPZ17 JZV17 KJR17 KTN17 LDJ17 LNF17 LXB17 MGX17 MQT17 NAP17 NKL17 NUH17 OED17 ONZ17 OXV17 PHR17 PRN17 QBJ17 QLF17 QVB17 REX17 ROT17 RYP17 SIL17 SSH17 TCD17 TLZ17 TVV17 UFR17 UPN17 UZJ17 VJF17 VTB17 WCX17 WMT17 WWP17 AH65553 KD65553 TZ65553 ADV65553 ANR65553 AXN65553 BHJ65553 BRF65553 CBB65553 CKX65553 CUT65553 DEP65553 DOL65553 DYH65553 EID65553 ERZ65553 FBV65553 FLR65553 FVN65553 GFJ65553 GPF65553 GZB65553 HIX65553 HST65553 ICP65553 IML65553 IWH65553 JGD65553 JPZ65553 JZV65553 KJR65553 KTN65553 LDJ65553 LNF65553 LXB65553 MGX65553 MQT65553 NAP65553 NKL65553 NUH65553 OED65553 ONZ65553 OXV65553 PHR65553 PRN65553 QBJ65553 QLF65553 QVB65553 REX65553 ROT65553 RYP65553 SIL65553 SSH65553 TCD65553 TLZ65553 TVV65553 UFR65553 UPN65553 UZJ65553 VJF65553 VTB65553 WCX65553 WMT65553 WWP65553 AH131089 KD131089 TZ131089 ADV131089 ANR131089 AXN131089 BHJ131089 BRF131089 CBB131089 CKX131089 CUT131089 DEP131089 DOL131089 DYH131089 EID131089 ERZ131089 FBV131089 FLR131089 FVN131089 GFJ131089 GPF131089 GZB131089 HIX131089 HST131089 ICP131089 IML131089 IWH131089 JGD131089 JPZ131089 JZV131089 KJR131089 KTN131089 LDJ131089 LNF131089 LXB131089 MGX131089 MQT131089 NAP131089 NKL131089 NUH131089 OED131089 ONZ131089 OXV131089 PHR131089 PRN131089 QBJ131089 QLF131089 QVB131089 REX131089 ROT131089 RYP131089 SIL131089 SSH131089 TCD131089 TLZ131089 TVV131089 UFR131089 UPN131089 UZJ131089 VJF131089 VTB131089 WCX131089 WMT131089 WWP131089 AH196625 KD196625 TZ196625 ADV196625 ANR196625 AXN196625 BHJ196625 BRF196625 CBB196625 CKX196625 CUT196625 DEP196625 DOL196625 DYH196625 EID196625 ERZ196625 FBV196625 FLR196625 FVN196625 GFJ196625 GPF196625 GZB196625 HIX196625 HST196625 ICP196625 IML196625 IWH196625 JGD196625 JPZ196625 JZV196625 KJR196625 KTN196625 LDJ196625 LNF196625 LXB196625 MGX196625 MQT196625 NAP196625 NKL196625 NUH196625 OED196625 ONZ196625 OXV196625 PHR196625 PRN196625 QBJ196625 QLF196625 QVB196625 REX196625 ROT196625 RYP196625 SIL196625 SSH196625 TCD196625 TLZ196625 TVV196625 UFR196625 UPN196625 UZJ196625 VJF196625 VTB196625 WCX196625 WMT196625 WWP196625 AH262161 KD262161 TZ262161 ADV262161 ANR262161 AXN262161 BHJ262161 BRF262161 CBB262161 CKX262161 CUT262161 DEP262161 DOL262161 DYH262161 EID262161 ERZ262161 FBV262161 FLR262161 FVN262161 GFJ262161 GPF262161 GZB262161 HIX262161 HST262161 ICP262161 IML262161 IWH262161 JGD262161 JPZ262161 JZV262161 KJR262161 KTN262161 LDJ262161 LNF262161 LXB262161 MGX262161 MQT262161 NAP262161 NKL262161 NUH262161 OED262161 ONZ262161 OXV262161 PHR262161 PRN262161 QBJ262161 QLF262161 QVB262161 REX262161 ROT262161 RYP262161 SIL262161 SSH262161 TCD262161 TLZ262161 TVV262161 UFR262161 UPN262161 UZJ262161 VJF262161 VTB262161 WCX262161 WMT262161 WWP262161 AH327697 KD327697 TZ327697 ADV327697 ANR327697 AXN327697 BHJ327697 BRF327697 CBB327697 CKX327697 CUT327697 DEP327697 DOL327697 DYH327697 EID327697 ERZ327697 FBV327697 FLR327697 FVN327697 GFJ327697 GPF327697 GZB327697 HIX327697 HST327697 ICP327697 IML327697 IWH327697 JGD327697 JPZ327697 JZV327697 KJR327697 KTN327697 LDJ327697 LNF327697 LXB327697 MGX327697 MQT327697 NAP327697 NKL327697 NUH327697 OED327697 ONZ327697 OXV327697 PHR327697 PRN327697 QBJ327697 QLF327697 QVB327697 REX327697 ROT327697 RYP327697 SIL327697 SSH327697 TCD327697 TLZ327697 TVV327697 UFR327697 UPN327697 UZJ327697 VJF327697 VTB327697 WCX327697 WMT327697 WWP327697 AH393233 KD393233 TZ393233 ADV393233 ANR393233 AXN393233 BHJ393233 BRF393233 CBB393233 CKX393233 CUT393233 DEP393233 DOL393233 DYH393233 EID393233 ERZ393233 FBV393233 FLR393233 FVN393233 GFJ393233 GPF393233 GZB393233 HIX393233 HST393233 ICP393233 IML393233 IWH393233 JGD393233 JPZ393233 JZV393233 KJR393233 KTN393233 LDJ393233 LNF393233 LXB393233 MGX393233 MQT393233 NAP393233 NKL393233 NUH393233 OED393233 ONZ393233 OXV393233 PHR393233 PRN393233 QBJ393233 QLF393233 QVB393233 REX393233 ROT393233 RYP393233 SIL393233 SSH393233 TCD393233 TLZ393233 TVV393233 UFR393233 UPN393233 UZJ393233 VJF393233 VTB393233 WCX393233 WMT393233 WWP393233 AH458769 KD458769 TZ458769 ADV458769 ANR458769 AXN458769 BHJ458769 BRF458769 CBB458769 CKX458769 CUT458769 DEP458769 DOL458769 DYH458769 EID458769 ERZ458769 FBV458769 FLR458769 FVN458769 GFJ458769 GPF458769 GZB458769 HIX458769 HST458769 ICP458769 IML458769 IWH458769 JGD458769 JPZ458769 JZV458769 KJR458769 KTN458769 LDJ458769 LNF458769 LXB458769 MGX458769 MQT458769 NAP458769 NKL458769 NUH458769 OED458769 ONZ458769 OXV458769 PHR458769 PRN458769 QBJ458769 QLF458769 QVB458769 REX458769 ROT458769 RYP458769 SIL458769 SSH458769 TCD458769 TLZ458769 TVV458769 UFR458769 UPN458769 UZJ458769 VJF458769 VTB458769 WCX458769 WMT458769 WWP458769 AH524305 KD524305 TZ524305 ADV524305 ANR524305 AXN524305 BHJ524305 BRF524305 CBB524305 CKX524305 CUT524305 DEP524305 DOL524305 DYH524305 EID524305 ERZ524305 FBV524305 FLR524305 FVN524305 GFJ524305 GPF524305 GZB524305 HIX524305 HST524305 ICP524305 IML524305 IWH524305 JGD524305 JPZ524305 JZV524305 KJR524305 KTN524305 LDJ524305 LNF524305 LXB524305 MGX524305 MQT524305 NAP524305 NKL524305 NUH524305 OED524305 ONZ524305 OXV524305 PHR524305 PRN524305 QBJ524305 QLF524305 QVB524305 REX524305 ROT524305 RYP524305 SIL524305 SSH524305 TCD524305 TLZ524305 TVV524305 UFR524305 UPN524305 UZJ524305 VJF524305 VTB524305 WCX524305 WMT524305 WWP524305 AH589841 KD589841 TZ589841 ADV589841 ANR589841 AXN589841 BHJ589841 BRF589841 CBB589841 CKX589841 CUT589841 DEP589841 DOL589841 DYH589841 EID589841 ERZ589841 FBV589841 FLR589841 FVN589841 GFJ589841 GPF589841 GZB589841 HIX589841 HST589841 ICP589841 IML589841 IWH589841 JGD589841 JPZ589841 JZV589841 KJR589841 KTN589841 LDJ589841 LNF589841 LXB589841 MGX589841 MQT589841 NAP589841 NKL589841 NUH589841 OED589841 ONZ589841 OXV589841 PHR589841 PRN589841 QBJ589841 QLF589841 QVB589841 REX589841 ROT589841 RYP589841 SIL589841 SSH589841 TCD589841 TLZ589841 TVV589841 UFR589841 UPN589841 UZJ589841 VJF589841 VTB589841 WCX589841 WMT589841 WWP589841 AH655377 KD655377 TZ655377 ADV655377 ANR655377 AXN655377 BHJ655377 BRF655377 CBB655377 CKX655377 CUT655377 DEP655377 DOL655377 DYH655377 EID655377 ERZ655377 FBV655377 FLR655377 FVN655377 GFJ655377 GPF655377 GZB655377 HIX655377 HST655377 ICP655377 IML655377 IWH655377 JGD655377 JPZ655377 JZV655377 KJR655377 KTN655377 LDJ655377 LNF655377 LXB655377 MGX655377 MQT655377 NAP655377 NKL655377 NUH655377 OED655377 ONZ655377 OXV655377 PHR655377 PRN655377 QBJ655377 QLF655377 QVB655377 REX655377 ROT655377 RYP655377 SIL655377 SSH655377 TCD655377 TLZ655377 TVV655377 UFR655377 UPN655377 UZJ655377 VJF655377 VTB655377 WCX655377 WMT655377 WWP655377 AH720913 KD720913 TZ720913 ADV720913 ANR720913 AXN720913 BHJ720913 BRF720913 CBB720913 CKX720913 CUT720913 DEP720913 DOL720913 DYH720913 EID720913 ERZ720913 FBV720913 FLR720913 FVN720913 GFJ720913 GPF720913 GZB720913 HIX720913 HST720913 ICP720913 IML720913 IWH720913 JGD720913 JPZ720913 JZV720913 KJR720913 KTN720913 LDJ720913 LNF720913 LXB720913 MGX720913 MQT720913 NAP720913 NKL720913 NUH720913 OED720913 ONZ720913 OXV720913 PHR720913 PRN720913 QBJ720913 QLF720913 QVB720913 REX720913 ROT720913 RYP720913 SIL720913 SSH720913 TCD720913 TLZ720913 TVV720913 UFR720913 UPN720913 UZJ720913 VJF720913 VTB720913 WCX720913 WMT720913 WWP720913 AH786449 KD786449 TZ786449 ADV786449 ANR786449 AXN786449 BHJ786449 BRF786449 CBB786449 CKX786449 CUT786449 DEP786449 DOL786449 DYH786449 EID786449 ERZ786449 FBV786449 FLR786449 FVN786449 GFJ786449 GPF786449 GZB786449 HIX786449 HST786449 ICP786449 IML786449 IWH786449 JGD786449 JPZ786449 JZV786449 KJR786449 KTN786449 LDJ786449 LNF786449 LXB786449 MGX786449 MQT786449 NAP786449 NKL786449 NUH786449 OED786449 ONZ786449 OXV786449 PHR786449 PRN786449 QBJ786449 QLF786449 QVB786449 REX786449 ROT786449 RYP786449 SIL786449 SSH786449 TCD786449 TLZ786449 TVV786449 UFR786449 UPN786449 UZJ786449 VJF786449 VTB786449 WCX786449 WMT786449 WWP786449 AH851985 KD851985 TZ851985 ADV851985 ANR851985 AXN851985 BHJ851985 BRF851985 CBB851985 CKX851985 CUT851985 DEP851985 DOL851985 DYH851985 EID851985 ERZ851985 FBV851985 FLR851985 FVN851985 GFJ851985 GPF851985 GZB851985 HIX851985 HST851985 ICP851985 IML851985 IWH851985 JGD851985 JPZ851985 JZV851985 KJR851985 KTN851985 LDJ851985 LNF851985 LXB851985 MGX851985 MQT851985 NAP851985 NKL851985 NUH851985 OED851985 ONZ851985 OXV851985 PHR851985 PRN851985 QBJ851985 QLF851985 QVB851985 REX851985 ROT851985 RYP851985 SIL851985 SSH851985 TCD851985 TLZ851985 TVV851985 UFR851985 UPN851985 UZJ851985 VJF851985 VTB851985 WCX851985 WMT851985 WWP851985 AH917521 KD917521 TZ917521 ADV917521 ANR917521 AXN917521 BHJ917521 BRF917521 CBB917521 CKX917521 CUT917521 DEP917521 DOL917521 DYH917521 EID917521 ERZ917521 FBV917521 FLR917521 FVN917521 GFJ917521 GPF917521 GZB917521 HIX917521 HST917521 ICP917521 IML917521 IWH917521 JGD917521 JPZ917521 JZV917521 KJR917521 KTN917521 LDJ917521 LNF917521 LXB917521 MGX917521 MQT917521 NAP917521 NKL917521 NUH917521 OED917521 ONZ917521 OXV917521 PHR917521 PRN917521 QBJ917521 QLF917521 QVB917521 REX917521 ROT917521 RYP917521 SIL917521 SSH917521 TCD917521 TLZ917521 TVV917521 UFR917521 UPN917521 UZJ917521 VJF917521 VTB917521 WCX917521 WMT917521 WWP917521 AH983057 KD983057 TZ983057 ADV983057 ANR983057 AXN983057 BHJ983057 BRF983057 CBB983057 CKX983057 CUT983057 DEP983057 DOL983057 DYH983057 EID983057 ERZ983057 FBV983057 FLR983057 FVN983057 GFJ983057 GPF983057 GZB983057 HIX983057 HST983057 ICP983057 IML983057 IWH983057 JGD983057 JPZ983057 JZV983057 KJR983057 KTN983057 LDJ983057 LNF983057 LXB983057 MGX983057 MQT983057 NAP983057 NKL983057 NUH983057 OED983057 ONZ983057 OXV983057 PHR983057 PRN983057 QBJ983057 QLF983057 QVB983057 REX983057 ROT983057 RYP983057 SIL983057 SSH983057 TCD983057 TLZ983057 TVV983057 UFR983057 UPN983057 UZJ983057 VJF983057 VTB983057 WCX983057 WMT983057 WWP983057 AG9:AG20 KC9:KC20 TY9:TY20 ADU9:ADU20 ANQ9:ANQ20 AXM9:AXM20 BHI9:BHI20 BRE9:BRE20 CBA9:CBA20 CKW9:CKW20 CUS9:CUS20 DEO9:DEO20 DOK9:DOK20 DYG9:DYG20 EIC9:EIC20 ERY9:ERY20 FBU9:FBU20 FLQ9:FLQ20 FVM9:FVM20 GFI9:GFI20 GPE9:GPE20 GZA9:GZA20 HIW9:HIW20 HSS9:HSS20 ICO9:ICO20 IMK9:IMK20 IWG9:IWG20 JGC9:JGC20 JPY9:JPY20 JZU9:JZU20 KJQ9:KJQ20 KTM9:KTM20 LDI9:LDI20 LNE9:LNE20 LXA9:LXA20 MGW9:MGW20 MQS9:MQS20 NAO9:NAO20 NKK9:NKK20 NUG9:NUG20 OEC9:OEC20 ONY9:ONY20 OXU9:OXU20 PHQ9:PHQ20 PRM9:PRM20 QBI9:QBI20 QLE9:QLE20 QVA9:QVA20 REW9:REW20 ROS9:ROS20 RYO9:RYO20 SIK9:SIK20 SSG9:SSG20 TCC9:TCC20 TLY9:TLY20 TVU9:TVU20 UFQ9:UFQ20 UPM9:UPM20 UZI9:UZI20 VJE9:VJE20 VTA9:VTA20 WCW9:WCW20 WMS9:WMS20 WWO9:WWO20 AG65545:AG65556 KC65545:KC65556 TY65545:TY65556 ADU65545:ADU65556 ANQ65545:ANQ65556 AXM65545:AXM65556 BHI65545:BHI65556 BRE65545:BRE65556 CBA65545:CBA65556 CKW65545:CKW65556 CUS65545:CUS65556 DEO65545:DEO65556 DOK65545:DOK65556 DYG65545:DYG65556 EIC65545:EIC65556 ERY65545:ERY65556 FBU65545:FBU65556 FLQ65545:FLQ65556 FVM65545:FVM65556 GFI65545:GFI65556 GPE65545:GPE65556 GZA65545:GZA65556 HIW65545:HIW65556 HSS65545:HSS65556 ICO65545:ICO65556 IMK65545:IMK65556 IWG65545:IWG65556 JGC65545:JGC65556 JPY65545:JPY65556 JZU65545:JZU65556 KJQ65545:KJQ65556 KTM65545:KTM65556 LDI65545:LDI65556 LNE65545:LNE65556 LXA65545:LXA65556 MGW65545:MGW65556 MQS65545:MQS65556 NAO65545:NAO65556 NKK65545:NKK65556 NUG65545:NUG65556 OEC65545:OEC65556 ONY65545:ONY65556 OXU65545:OXU65556 PHQ65545:PHQ65556 PRM65545:PRM65556 QBI65545:QBI65556 QLE65545:QLE65556 QVA65545:QVA65556 REW65545:REW65556 ROS65545:ROS65556 RYO65545:RYO65556 SIK65545:SIK65556 SSG65545:SSG65556 TCC65545:TCC65556 TLY65545:TLY65556 TVU65545:TVU65556 UFQ65545:UFQ65556 UPM65545:UPM65556 UZI65545:UZI65556 VJE65545:VJE65556 VTA65545:VTA65556 WCW65545:WCW65556 WMS65545:WMS65556 WWO65545:WWO65556 AG131081:AG131092 KC131081:KC131092 TY131081:TY131092 ADU131081:ADU131092 ANQ131081:ANQ131092 AXM131081:AXM131092 BHI131081:BHI131092 BRE131081:BRE131092 CBA131081:CBA131092 CKW131081:CKW131092 CUS131081:CUS131092 DEO131081:DEO131092 DOK131081:DOK131092 DYG131081:DYG131092 EIC131081:EIC131092 ERY131081:ERY131092 FBU131081:FBU131092 FLQ131081:FLQ131092 FVM131081:FVM131092 GFI131081:GFI131092 GPE131081:GPE131092 GZA131081:GZA131092 HIW131081:HIW131092 HSS131081:HSS131092 ICO131081:ICO131092 IMK131081:IMK131092 IWG131081:IWG131092 JGC131081:JGC131092 JPY131081:JPY131092 JZU131081:JZU131092 KJQ131081:KJQ131092 KTM131081:KTM131092 LDI131081:LDI131092 LNE131081:LNE131092 LXA131081:LXA131092 MGW131081:MGW131092 MQS131081:MQS131092 NAO131081:NAO131092 NKK131081:NKK131092 NUG131081:NUG131092 OEC131081:OEC131092 ONY131081:ONY131092 OXU131081:OXU131092 PHQ131081:PHQ131092 PRM131081:PRM131092 QBI131081:QBI131092 QLE131081:QLE131092 QVA131081:QVA131092 REW131081:REW131092 ROS131081:ROS131092 RYO131081:RYO131092 SIK131081:SIK131092 SSG131081:SSG131092 TCC131081:TCC131092 TLY131081:TLY131092 TVU131081:TVU131092 UFQ131081:UFQ131092 UPM131081:UPM131092 UZI131081:UZI131092 VJE131081:VJE131092 VTA131081:VTA131092 WCW131081:WCW131092 WMS131081:WMS131092 WWO131081:WWO131092 AG196617:AG196628 KC196617:KC196628 TY196617:TY196628 ADU196617:ADU196628 ANQ196617:ANQ196628 AXM196617:AXM196628 BHI196617:BHI196628 BRE196617:BRE196628 CBA196617:CBA196628 CKW196617:CKW196628 CUS196617:CUS196628 DEO196617:DEO196628 DOK196617:DOK196628 DYG196617:DYG196628 EIC196617:EIC196628 ERY196617:ERY196628 FBU196617:FBU196628 FLQ196617:FLQ196628 FVM196617:FVM196628 GFI196617:GFI196628 GPE196617:GPE196628 GZA196617:GZA196628 HIW196617:HIW196628 HSS196617:HSS196628 ICO196617:ICO196628 IMK196617:IMK196628 IWG196617:IWG196628 JGC196617:JGC196628 JPY196617:JPY196628 JZU196617:JZU196628 KJQ196617:KJQ196628 KTM196617:KTM196628 LDI196617:LDI196628 LNE196617:LNE196628 LXA196617:LXA196628 MGW196617:MGW196628 MQS196617:MQS196628 NAO196617:NAO196628 NKK196617:NKK196628 NUG196617:NUG196628 OEC196617:OEC196628 ONY196617:ONY196628 OXU196617:OXU196628 PHQ196617:PHQ196628 PRM196617:PRM196628 QBI196617:QBI196628 QLE196617:QLE196628 QVA196617:QVA196628 REW196617:REW196628 ROS196617:ROS196628 RYO196617:RYO196628 SIK196617:SIK196628 SSG196617:SSG196628 TCC196617:TCC196628 TLY196617:TLY196628 TVU196617:TVU196628 UFQ196617:UFQ196628 UPM196617:UPM196628 UZI196617:UZI196628 VJE196617:VJE196628 VTA196617:VTA196628 WCW196617:WCW196628 WMS196617:WMS196628 WWO196617:WWO196628 AG262153:AG262164 KC262153:KC262164 TY262153:TY262164 ADU262153:ADU262164 ANQ262153:ANQ262164 AXM262153:AXM262164 BHI262153:BHI262164 BRE262153:BRE262164 CBA262153:CBA262164 CKW262153:CKW262164 CUS262153:CUS262164 DEO262153:DEO262164 DOK262153:DOK262164 DYG262153:DYG262164 EIC262153:EIC262164 ERY262153:ERY262164 FBU262153:FBU262164 FLQ262153:FLQ262164 FVM262153:FVM262164 GFI262153:GFI262164 GPE262153:GPE262164 GZA262153:GZA262164 HIW262153:HIW262164 HSS262153:HSS262164 ICO262153:ICO262164 IMK262153:IMK262164 IWG262153:IWG262164 JGC262153:JGC262164 JPY262153:JPY262164 JZU262153:JZU262164 KJQ262153:KJQ262164 KTM262153:KTM262164 LDI262153:LDI262164 LNE262153:LNE262164 LXA262153:LXA262164 MGW262153:MGW262164 MQS262153:MQS262164 NAO262153:NAO262164 NKK262153:NKK262164 NUG262153:NUG262164 OEC262153:OEC262164 ONY262153:ONY262164 OXU262153:OXU262164 PHQ262153:PHQ262164 PRM262153:PRM262164 QBI262153:QBI262164 QLE262153:QLE262164 QVA262153:QVA262164 REW262153:REW262164 ROS262153:ROS262164 RYO262153:RYO262164 SIK262153:SIK262164 SSG262153:SSG262164 TCC262153:TCC262164 TLY262153:TLY262164 TVU262153:TVU262164 UFQ262153:UFQ262164 UPM262153:UPM262164 UZI262153:UZI262164 VJE262153:VJE262164 VTA262153:VTA262164 WCW262153:WCW262164 WMS262153:WMS262164 WWO262153:WWO262164 AG327689:AG327700 KC327689:KC327700 TY327689:TY327700 ADU327689:ADU327700 ANQ327689:ANQ327700 AXM327689:AXM327700 BHI327689:BHI327700 BRE327689:BRE327700 CBA327689:CBA327700 CKW327689:CKW327700 CUS327689:CUS327700 DEO327689:DEO327700 DOK327689:DOK327700 DYG327689:DYG327700 EIC327689:EIC327700 ERY327689:ERY327700 FBU327689:FBU327700 FLQ327689:FLQ327700 FVM327689:FVM327700 GFI327689:GFI327700 GPE327689:GPE327700 GZA327689:GZA327700 HIW327689:HIW327700 HSS327689:HSS327700 ICO327689:ICO327700 IMK327689:IMK327700 IWG327689:IWG327700 JGC327689:JGC327700 JPY327689:JPY327700 JZU327689:JZU327700 KJQ327689:KJQ327700 KTM327689:KTM327700 LDI327689:LDI327700 LNE327689:LNE327700 LXA327689:LXA327700 MGW327689:MGW327700 MQS327689:MQS327700 NAO327689:NAO327700 NKK327689:NKK327700 NUG327689:NUG327700 OEC327689:OEC327700 ONY327689:ONY327700 OXU327689:OXU327700 PHQ327689:PHQ327700 PRM327689:PRM327700 QBI327689:QBI327700 QLE327689:QLE327700 QVA327689:QVA327700 REW327689:REW327700 ROS327689:ROS327700 RYO327689:RYO327700 SIK327689:SIK327700 SSG327689:SSG327700 TCC327689:TCC327700 TLY327689:TLY327700 TVU327689:TVU327700 UFQ327689:UFQ327700 UPM327689:UPM327700 UZI327689:UZI327700 VJE327689:VJE327700 VTA327689:VTA327700 WCW327689:WCW327700 WMS327689:WMS327700 WWO327689:WWO327700 AG393225:AG393236 KC393225:KC393236 TY393225:TY393236 ADU393225:ADU393236 ANQ393225:ANQ393236 AXM393225:AXM393236 BHI393225:BHI393236 BRE393225:BRE393236 CBA393225:CBA393236 CKW393225:CKW393236 CUS393225:CUS393236 DEO393225:DEO393236 DOK393225:DOK393236 DYG393225:DYG393236 EIC393225:EIC393236 ERY393225:ERY393236 FBU393225:FBU393236 FLQ393225:FLQ393236 FVM393225:FVM393236 GFI393225:GFI393236 GPE393225:GPE393236 GZA393225:GZA393236 HIW393225:HIW393236 HSS393225:HSS393236 ICO393225:ICO393236 IMK393225:IMK393236 IWG393225:IWG393236 JGC393225:JGC393236 JPY393225:JPY393236 JZU393225:JZU393236 KJQ393225:KJQ393236 KTM393225:KTM393236 LDI393225:LDI393236 LNE393225:LNE393236 LXA393225:LXA393236 MGW393225:MGW393236 MQS393225:MQS393236 NAO393225:NAO393236 NKK393225:NKK393236 NUG393225:NUG393236 OEC393225:OEC393236 ONY393225:ONY393236 OXU393225:OXU393236 PHQ393225:PHQ393236 PRM393225:PRM393236 QBI393225:QBI393236 QLE393225:QLE393236 QVA393225:QVA393236 REW393225:REW393236 ROS393225:ROS393236 RYO393225:RYO393236 SIK393225:SIK393236 SSG393225:SSG393236 TCC393225:TCC393236 TLY393225:TLY393236 TVU393225:TVU393236 UFQ393225:UFQ393236 UPM393225:UPM393236 UZI393225:UZI393236 VJE393225:VJE393236 VTA393225:VTA393236 WCW393225:WCW393236 WMS393225:WMS393236 WWO393225:WWO393236 AG458761:AG458772 KC458761:KC458772 TY458761:TY458772 ADU458761:ADU458772 ANQ458761:ANQ458772 AXM458761:AXM458772 BHI458761:BHI458772 BRE458761:BRE458772 CBA458761:CBA458772 CKW458761:CKW458772 CUS458761:CUS458772 DEO458761:DEO458772 DOK458761:DOK458772 DYG458761:DYG458772 EIC458761:EIC458772 ERY458761:ERY458772 FBU458761:FBU458772 FLQ458761:FLQ458772 FVM458761:FVM458772 GFI458761:GFI458772 GPE458761:GPE458772 GZA458761:GZA458772 HIW458761:HIW458772 HSS458761:HSS458772 ICO458761:ICO458772 IMK458761:IMK458772 IWG458761:IWG458772 JGC458761:JGC458772 JPY458761:JPY458772 JZU458761:JZU458772 KJQ458761:KJQ458772 KTM458761:KTM458772 LDI458761:LDI458772 LNE458761:LNE458772 LXA458761:LXA458772 MGW458761:MGW458772 MQS458761:MQS458772 NAO458761:NAO458772 NKK458761:NKK458772 NUG458761:NUG458772 OEC458761:OEC458772 ONY458761:ONY458772 OXU458761:OXU458772 PHQ458761:PHQ458772 PRM458761:PRM458772 QBI458761:QBI458772 QLE458761:QLE458772 QVA458761:QVA458772 REW458761:REW458772 ROS458761:ROS458772 RYO458761:RYO458772 SIK458761:SIK458772 SSG458761:SSG458772 TCC458761:TCC458772 TLY458761:TLY458772 TVU458761:TVU458772 UFQ458761:UFQ458772 UPM458761:UPM458772 UZI458761:UZI458772 VJE458761:VJE458772 VTA458761:VTA458772 WCW458761:WCW458772 WMS458761:WMS458772 WWO458761:WWO458772 AG524297:AG524308 KC524297:KC524308 TY524297:TY524308 ADU524297:ADU524308 ANQ524297:ANQ524308 AXM524297:AXM524308 BHI524297:BHI524308 BRE524297:BRE524308 CBA524297:CBA524308 CKW524297:CKW524308 CUS524297:CUS524308 DEO524297:DEO524308 DOK524297:DOK524308 DYG524297:DYG524308 EIC524297:EIC524308 ERY524297:ERY524308 FBU524297:FBU524308 FLQ524297:FLQ524308 FVM524297:FVM524308 GFI524297:GFI524308 GPE524297:GPE524308 GZA524297:GZA524308 HIW524297:HIW524308 HSS524297:HSS524308 ICO524297:ICO524308 IMK524297:IMK524308 IWG524297:IWG524308 JGC524297:JGC524308 JPY524297:JPY524308 JZU524297:JZU524308 KJQ524297:KJQ524308 KTM524297:KTM524308 LDI524297:LDI524308 LNE524297:LNE524308 LXA524297:LXA524308 MGW524297:MGW524308 MQS524297:MQS524308 NAO524297:NAO524308 NKK524297:NKK524308 NUG524297:NUG524308 OEC524297:OEC524308 ONY524297:ONY524308 OXU524297:OXU524308 PHQ524297:PHQ524308 PRM524297:PRM524308 QBI524297:QBI524308 QLE524297:QLE524308 QVA524297:QVA524308 REW524297:REW524308 ROS524297:ROS524308 RYO524297:RYO524308 SIK524297:SIK524308 SSG524297:SSG524308 TCC524297:TCC524308 TLY524297:TLY524308 TVU524297:TVU524308 UFQ524297:UFQ524308 UPM524297:UPM524308 UZI524297:UZI524308 VJE524297:VJE524308 VTA524297:VTA524308 WCW524297:WCW524308 WMS524297:WMS524308 WWO524297:WWO524308 AG589833:AG589844 KC589833:KC589844 TY589833:TY589844 ADU589833:ADU589844 ANQ589833:ANQ589844 AXM589833:AXM589844 BHI589833:BHI589844 BRE589833:BRE589844 CBA589833:CBA589844 CKW589833:CKW589844 CUS589833:CUS589844 DEO589833:DEO589844 DOK589833:DOK589844 DYG589833:DYG589844 EIC589833:EIC589844 ERY589833:ERY589844 FBU589833:FBU589844 FLQ589833:FLQ589844 FVM589833:FVM589844 GFI589833:GFI589844 GPE589833:GPE589844 GZA589833:GZA589844 HIW589833:HIW589844 HSS589833:HSS589844 ICO589833:ICO589844 IMK589833:IMK589844 IWG589833:IWG589844 JGC589833:JGC589844 JPY589833:JPY589844 JZU589833:JZU589844 KJQ589833:KJQ589844 KTM589833:KTM589844 LDI589833:LDI589844 LNE589833:LNE589844 LXA589833:LXA589844 MGW589833:MGW589844 MQS589833:MQS589844 NAO589833:NAO589844 NKK589833:NKK589844 NUG589833:NUG589844 OEC589833:OEC589844 ONY589833:ONY589844 OXU589833:OXU589844 PHQ589833:PHQ589844 PRM589833:PRM589844 QBI589833:QBI589844 QLE589833:QLE589844 QVA589833:QVA589844 REW589833:REW589844 ROS589833:ROS589844 RYO589833:RYO589844 SIK589833:SIK589844 SSG589833:SSG589844 TCC589833:TCC589844 TLY589833:TLY589844 TVU589833:TVU589844 UFQ589833:UFQ589844 UPM589833:UPM589844 UZI589833:UZI589844 VJE589833:VJE589844 VTA589833:VTA589844 WCW589833:WCW589844 WMS589833:WMS589844 WWO589833:WWO589844 AG655369:AG655380 KC655369:KC655380 TY655369:TY655380 ADU655369:ADU655380 ANQ655369:ANQ655380 AXM655369:AXM655380 BHI655369:BHI655380 BRE655369:BRE655380 CBA655369:CBA655380 CKW655369:CKW655380 CUS655369:CUS655380 DEO655369:DEO655380 DOK655369:DOK655380 DYG655369:DYG655380 EIC655369:EIC655380 ERY655369:ERY655380 FBU655369:FBU655380 FLQ655369:FLQ655380 FVM655369:FVM655380 GFI655369:GFI655380 GPE655369:GPE655380 GZA655369:GZA655380 HIW655369:HIW655380 HSS655369:HSS655380 ICO655369:ICO655380 IMK655369:IMK655380 IWG655369:IWG655380 JGC655369:JGC655380 JPY655369:JPY655380 JZU655369:JZU655380 KJQ655369:KJQ655380 KTM655369:KTM655380 LDI655369:LDI655380 LNE655369:LNE655380 LXA655369:LXA655380 MGW655369:MGW655380 MQS655369:MQS655380 NAO655369:NAO655380 NKK655369:NKK655380 NUG655369:NUG655380 OEC655369:OEC655380 ONY655369:ONY655380 OXU655369:OXU655380 PHQ655369:PHQ655380 PRM655369:PRM655380 QBI655369:QBI655380 QLE655369:QLE655380 QVA655369:QVA655380 REW655369:REW655380 ROS655369:ROS655380 RYO655369:RYO655380 SIK655369:SIK655380 SSG655369:SSG655380 TCC655369:TCC655380 TLY655369:TLY655380 TVU655369:TVU655380 UFQ655369:UFQ655380 UPM655369:UPM655380 UZI655369:UZI655380 VJE655369:VJE655380 VTA655369:VTA655380 WCW655369:WCW655380 WMS655369:WMS655380 WWO655369:WWO655380 AG720905:AG720916 KC720905:KC720916 TY720905:TY720916 ADU720905:ADU720916 ANQ720905:ANQ720916 AXM720905:AXM720916 BHI720905:BHI720916 BRE720905:BRE720916 CBA720905:CBA720916 CKW720905:CKW720916 CUS720905:CUS720916 DEO720905:DEO720916 DOK720905:DOK720916 DYG720905:DYG720916 EIC720905:EIC720916 ERY720905:ERY720916 FBU720905:FBU720916 FLQ720905:FLQ720916 FVM720905:FVM720916 GFI720905:GFI720916 GPE720905:GPE720916 GZA720905:GZA720916 HIW720905:HIW720916 HSS720905:HSS720916 ICO720905:ICO720916 IMK720905:IMK720916 IWG720905:IWG720916 JGC720905:JGC720916 JPY720905:JPY720916 JZU720905:JZU720916 KJQ720905:KJQ720916 KTM720905:KTM720916 LDI720905:LDI720916 LNE720905:LNE720916 LXA720905:LXA720916 MGW720905:MGW720916 MQS720905:MQS720916 NAO720905:NAO720916 NKK720905:NKK720916 NUG720905:NUG720916 OEC720905:OEC720916 ONY720905:ONY720916 OXU720905:OXU720916 PHQ720905:PHQ720916 PRM720905:PRM720916 QBI720905:QBI720916 QLE720905:QLE720916 QVA720905:QVA720916 REW720905:REW720916 ROS720905:ROS720916 RYO720905:RYO720916 SIK720905:SIK720916 SSG720905:SSG720916 TCC720905:TCC720916 TLY720905:TLY720916 TVU720905:TVU720916 UFQ720905:UFQ720916 UPM720905:UPM720916 UZI720905:UZI720916 VJE720905:VJE720916 VTA720905:VTA720916 WCW720905:WCW720916 WMS720905:WMS720916 WWO720905:WWO720916 AG786441:AG786452 KC786441:KC786452 TY786441:TY786452 ADU786441:ADU786452 ANQ786441:ANQ786452 AXM786441:AXM786452 BHI786441:BHI786452 BRE786441:BRE786452 CBA786441:CBA786452 CKW786441:CKW786452 CUS786441:CUS786452 DEO786441:DEO786452 DOK786441:DOK786452 DYG786441:DYG786452 EIC786441:EIC786452 ERY786441:ERY786452 FBU786441:FBU786452 FLQ786441:FLQ786452 FVM786441:FVM786452 GFI786441:GFI786452 GPE786441:GPE786452 GZA786441:GZA786452 HIW786441:HIW786452 HSS786441:HSS786452 ICO786441:ICO786452 IMK786441:IMK786452 IWG786441:IWG786452 JGC786441:JGC786452 JPY786441:JPY786452 JZU786441:JZU786452 KJQ786441:KJQ786452 KTM786441:KTM786452 LDI786441:LDI786452 LNE786441:LNE786452 LXA786441:LXA786452 MGW786441:MGW786452 MQS786441:MQS786452 NAO786441:NAO786452 NKK786441:NKK786452 NUG786441:NUG786452 OEC786441:OEC786452 ONY786441:ONY786452 OXU786441:OXU786452 PHQ786441:PHQ786452 PRM786441:PRM786452 QBI786441:QBI786452 QLE786441:QLE786452 QVA786441:QVA786452 REW786441:REW786452 ROS786441:ROS786452 RYO786441:RYO786452 SIK786441:SIK786452 SSG786441:SSG786452 TCC786441:TCC786452 TLY786441:TLY786452 TVU786441:TVU786452 UFQ786441:UFQ786452 UPM786441:UPM786452 UZI786441:UZI786452 VJE786441:VJE786452 VTA786441:VTA786452 WCW786441:WCW786452 WMS786441:WMS786452 WWO786441:WWO786452 AG851977:AG851988 KC851977:KC851988 TY851977:TY851988 ADU851977:ADU851988 ANQ851977:ANQ851988 AXM851977:AXM851988 BHI851977:BHI851988 BRE851977:BRE851988 CBA851977:CBA851988 CKW851977:CKW851988 CUS851977:CUS851988 DEO851977:DEO851988 DOK851977:DOK851988 DYG851977:DYG851988 EIC851977:EIC851988 ERY851977:ERY851988 FBU851977:FBU851988 FLQ851977:FLQ851988 FVM851977:FVM851988 GFI851977:GFI851988 GPE851977:GPE851988 GZA851977:GZA851988 HIW851977:HIW851988 HSS851977:HSS851988 ICO851977:ICO851988 IMK851977:IMK851988 IWG851977:IWG851988 JGC851977:JGC851988 JPY851977:JPY851988 JZU851977:JZU851988 KJQ851977:KJQ851988 KTM851977:KTM851988 LDI851977:LDI851988 LNE851977:LNE851988 LXA851977:LXA851988 MGW851977:MGW851988 MQS851977:MQS851988 NAO851977:NAO851988 NKK851977:NKK851988 NUG851977:NUG851988 OEC851977:OEC851988 ONY851977:ONY851988 OXU851977:OXU851988 PHQ851977:PHQ851988 PRM851977:PRM851988 QBI851977:QBI851988 QLE851977:QLE851988 QVA851977:QVA851988 REW851977:REW851988 ROS851977:ROS851988 RYO851977:RYO851988 SIK851977:SIK851988 SSG851977:SSG851988 TCC851977:TCC851988 TLY851977:TLY851988 TVU851977:TVU851988 UFQ851977:UFQ851988 UPM851977:UPM851988 UZI851977:UZI851988 VJE851977:VJE851988 VTA851977:VTA851988 WCW851977:WCW851988 WMS851977:WMS851988 WWO851977:WWO851988 AG917513:AG917524 KC917513:KC917524 TY917513:TY917524 ADU917513:ADU917524 ANQ917513:ANQ917524 AXM917513:AXM917524 BHI917513:BHI917524 BRE917513:BRE917524 CBA917513:CBA917524 CKW917513:CKW917524 CUS917513:CUS917524 DEO917513:DEO917524 DOK917513:DOK917524 DYG917513:DYG917524 EIC917513:EIC917524 ERY917513:ERY917524 FBU917513:FBU917524 FLQ917513:FLQ917524 FVM917513:FVM917524 GFI917513:GFI917524 GPE917513:GPE917524 GZA917513:GZA917524 HIW917513:HIW917524 HSS917513:HSS917524 ICO917513:ICO917524 IMK917513:IMK917524 IWG917513:IWG917524 JGC917513:JGC917524 JPY917513:JPY917524 JZU917513:JZU917524 KJQ917513:KJQ917524 KTM917513:KTM917524 LDI917513:LDI917524 LNE917513:LNE917524 LXA917513:LXA917524 MGW917513:MGW917524 MQS917513:MQS917524 NAO917513:NAO917524 NKK917513:NKK917524 NUG917513:NUG917524 OEC917513:OEC917524 ONY917513:ONY917524 OXU917513:OXU917524 PHQ917513:PHQ917524 PRM917513:PRM917524 QBI917513:QBI917524 QLE917513:QLE917524 QVA917513:QVA917524 REW917513:REW917524 ROS917513:ROS917524 RYO917513:RYO917524 SIK917513:SIK917524 SSG917513:SSG917524 TCC917513:TCC917524 TLY917513:TLY917524 TVU917513:TVU917524 UFQ917513:UFQ917524 UPM917513:UPM917524 UZI917513:UZI917524 VJE917513:VJE917524 VTA917513:VTA917524 WCW917513:WCW917524 WMS917513:WMS917524 WWO917513:WWO917524 AG983049:AG983060 KC983049:KC983060 TY983049:TY983060 ADU983049:ADU983060 ANQ983049:ANQ983060 AXM983049:AXM983060 BHI983049:BHI983060 BRE983049:BRE983060 CBA983049:CBA983060 CKW983049:CKW983060 CUS983049:CUS983060 DEO983049:DEO983060 DOK983049:DOK983060 DYG983049:DYG983060 EIC983049:EIC983060 ERY983049:ERY983060 FBU983049:FBU983060 FLQ983049:FLQ983060 FVM983049:FVM983060 GFI983049:GFI983060 GPE983049:GPE983060 GZA983049:GZA983060 HIW983049:HIW983060 HSS983049:HSS983060 ICO983049:ICO983060 IMK983049:IMK983060 IWG983049:IWG983060 JGC983049:JGC983060 JPY983049:JPY983060 JZU983049:JZU983060 KJQ983049:KJQ983060 KTM983049:KTM983060 LDI983049:LDI983060 LNE983049:LNE983060 LXA983049:LXA983060 MGW983049:MGW983060 MQS983049:MQS983060 NAO983049:NAO983060 NKK983049:NKK983060 NUG983049:NUG983060 OEC983049:OEC983060 ONY983049:ONY983060 OXU983049:OXU983060 PHQ983049:PHQ983060 PRM983049:PRM983060 QBI983049:QBI983060 QLE983049:QLE983060 QVA983049:QVA983060 REW983049:REW983060 ROS983049:ROS983060 RYO983049:RYO983060 SIK983049:SIK983060 SSG983049:SSG983060 TCC983049:TCC983060 TLY983049:TLY983060 TVU983049:TVU983060 UFQ983049:UFQ983060 UPM983049:UPM983060 UZI983049:UZI983060 VJE983049:VJE983060 VTA983049:VTA983060 WCW983049:WCW983060 WMS983049:WMS983060 WWO983049:WWO983060 AD9:AE20 JZ9:KA20 TV9:TW20 ADR9:ADS20 ANN9:ANO20 AXJ9:AXK20 BHF9:BHG20 BRB9:BRC20 CAX9:CAY20 CKT9:CKU20 CUP9:CUQ20 DEL9:DEM20 DOH9:DOI20 DYD9:DYE20 EHZ9:EIA20 ERV9:ERW20 FBR9:FBS20 FLN9:FLO20 FVJ9:FVK20 GFF9:GFG20 GPB9:GPC20 GYX9:GYY20 HIT9:HIU20 HSP9:HSQ20 ICL9:ICM20 IMH9:IMI20 IWD9:IWE20 JFZ9:JGA20 JPV9:JPW20 JZR9:JZS20 KJN9:KJO20 KTJ9:KTK20 LDF9:LDG20 LNB9:LNC20 LWX9:LWY20 MGT9:MGU20 MQP9:MQQ20 NAL9:NAM20 NKH9:NKI20 NUD9:NUE20 ODZ9:OEA20 ONV9:ONW20 OXR9:OXS20 PHN9:PHO20 PRJ9:PRK20 QBF9:QBG20 QLB9:QLC20 QUX9:QUY20 RET9:REU20 ROP9:ROQ20 RYL9:RYM20 SIH9:SII20 SSD9:SSE20 TBZ9:TCA20 TLV9:TLW20 TVR9:TVS20 UFN9:UFO20 UPJ9:UPK20 UZF9:UZG20 VJB9:VJC20 VSX9:VSY20 WCT9:WCU20 WMP9:WMQ20 WWL9:WWM20 AD65545:AE65556 JZ65545:KA65556 TV65545:TW65556 ADR65545:ADS65556 ANN65545:ANO65556 AXJ65545:AXK65556 BHF65545:BHG65556 BRB65545:BRC65556 CAX65545:CAY65556 CKT65545:CKU65556 CUP65545:CUQ65556 DEL65545:DEM65556 DOH65545:DOI65556 DYD65545:DYE65556 EHZ65545:EIA65556 ERV65545:ERW65556 FBR65545:FBS65556 FLN65545:FLO65556 FVJ65545:FVK65556 GFF65545:GFG65556 GPB65545:GPC65556 GYX65545:GYY65556 HIT65545:HIU65556 HSP65545:HSQ65556 ICL65545:ICM65556 IMH65545:IMI65556 IWD65545:IWE65556 JFZ65545:JGA65556 JPV65545:JPW65556 JZR65545:JZS65556 KJN65545:KJO65556 KTJ65545:KTK65556 LDF65545:LDG65556 LNB65545:LNC65556 LWX65545:LWY65556 MGT65545:MGU65556 MQP65545:MQQ65556 NAL65545:NAM65556 NKH65545:NKI65556 NUD65545:NUE65556 ODZ65545:OEA65556 ONV65545:ONW65556 OXR65545:OXS65556 PHN65545:PHO65556 PRJ65545:PRK65556 QBF65545:QBG65556 QLB65545:QLC65556 QUX65545:QUY65556 RET65545:REU65556 ROP65545:ROQ65556 RYL65545:RYM65556 SIH65545:SII65556 SSD65545:SSE65556 TBZ65545:TCA65556 TLV65545:TLW65556 TVR65545:TVS65556 UFN65545:UFO65556 UPJ65545:UPK65556 UZF65545:UZG65556 VJB65545:VJC65556 VSX65545:VSY65556 WCT65545:WCU65556 WMP65545:WMQ65556 WWL65545:WWM65556 AD131081:AE131092 JZ131081:KA131092 TV131081:TW131092 ADR131081:ADS131092 ANN131081:ANO131092 AXJ131081:AXK131092 BHF131081:BHG131092 BRB131081:BRC131092 CAX131081:CAY131092 CKT131081:CKU131092 CUP131081:CUQ131092 DEL131081:DEM131092 DOH131081:DOI131092 DYD131081:DYE131092 EHZ131081:EIA131092 ERV131081:ERW131092 FBR131081:FBS131092 FLN131081:FLO131092 FVJ131081:FVK131092 GFF131081:GFG131092 GPB131081:GPC131092 GYX131081:GYY131092 HIT131081:HIU131092 HSP131081:HSQ131092 ICL131081:ICM131092 IMH131081:IMI131092 IWD131081:IWE131092 JFZ131081:JGA131092 JPV131081:JPW131092 JZR131081:JZS131092 KJN131081:KJO131092 KTJ131081:KTK131092 LDF131081:LDG131092 LNB131081:LNC131092 LWX131081:LWY131092 MGT131081:MGU131092 MQP131081:MQQ131092 NAL131081:NAM131092 NKH131081:NKI131092 NUD131081:NUE131092 ODZ131081:OEA131092 ONV131081:ONW131092 OXR131081:OXS131092 PHN131081:PHO131092 PRJ131081:PRK131092 QBF131081:QBG131092 QLB131081:QLC131092 QUX131081:QUY131092 RET131081:REU131092 ROP131081:ROQ131092 RYL131081:RYM131092 SIH131081:SII131092 SSD131081:SSE131092 TBZ131081:TCA131092 TLV131081:TLW131092 TVR131081:TVS131092 UFN131081:UFO131092 UPJ131081:UPK131092 UZF131081:UZG131092 VJB131081:VJC131092 VSX131081:VSY131092 WCT131081:WCU131092 WMP131081:WMQ131092 WWL131081:WWM131092 AD196617:AE196628 JZ196617:KA196628 TV196617:TW196628 ADR196617:ADS196628 ANN196617:ANO196628 AXJ196617:AXK196628 BHF196617:BHG196628 BRB196617:BRC196628 CAX196617:CAY196628 CKT196617:CKU196628 CUP196617:CUQ196628 DEL196617:DEM196628 DOH196617:DOI196628 DYD196617:DYE196628 EHZ196617:EIA196628 ERV196617:ERW196628 FBR196617:FBS196628 FLN196617:FLO196628 FVJ196617:FVK196628 GFF196617:GFG196628 GPB196617:GPC196628 GYX196617:GYY196628 HIT196617:HIU196628 HSP196617:HSQ196628 ICL196617:ICM196628 IMH196617:IMI196628 IWD196617:IWE196628 JFZ196617:JGA196628 JPV196617:JPW196628 JZR196617:JZS196628 KJN196617:KJO196628 KTJ196617:KTK196628 LDF196617:LDG196628 LNB196617:LNC196628 LWX196617:LWY196628 MGT196617:MGU196628 MQP196617:MQQ196628 NAL196617:NAM196628 NKH196617:NKI196628 NUD196617:NUE196628 ODZ196617:OEA196628 ONV196617:ONW196628 OXR196617:OXS196628 PHN196617:PHO196628 PRJ196617:PRK196628 QBF196617:QBG196628 QLB196617:QLC196628 QUX196617:QUY196628 RET196617:REU196628 ROP196617:ROQ196628 RYL196617:RYM196628 SIH196617:SII196628 SSD196617:SSE196628 TBZ196617:TCA196628 TLV196617:TLW196628 TVR196617:TVS196628 UFN196617:UFO196628 UPJ196617:UPK196628 UZF196617:UZG196628 VJB196617:VJC196628 VSX196617:VSY196628 WCT196617:WCU196628 WMP196617:WMQ196628 WWL196617:WWM196628 AD262153:AE262164 JZ262153:KA262164 TV262153:TW262164 ADR262153:ADS262164 ANN262153:ANO262164 AXJ262153:AXK262164 BHF262153:BHG262164 BRB262153:BRC262164 CAX262153:CAY262164 CKT262153:CKU262164 CUP262153:CUQ262164 DEL262153:DEM262164 DOH262153:DOI262164 DYD262153:DYE262164 EHZ262153:EIA262164 ERV262153:ERW262164 FBR262153:FBS262164 FLN262153:FLO262164 FVJ262153:FVK262164 GFF262153:GFG262164 GPB262153:GPC262164 GYX262153:GYY262164 HIT262153:HIU262164 HSP262153:HSQ262164 ICL262153:ICM262164 IMH262153:IMI262164 IWD262153:IWE262164 JFZ262153:JGA262164 JPV262153:JPW262164 JZR262153:JZS262164 KJN262153:KJO262164 KTJ262153:KTK262164 LDF262153:LDG262164 LNB262153:LNC262164 LWX262153:LWY262164 MGT262153:MGU262164 MQP262153:MQQ262164 NAL262153:NAM262164 NKH262153:NKI262164 NUD262153:NUE262164 ODZ262153:OEA262164 ONV262153:ONW262164 OXR262153:OXS262164 PHN262153:PHO262164 PRJ262153:PRK262164 QBF262153:QBG262164 QLB262153:QLC262164 QUX262153:QUY262164 RET262153:REU262164 ROP262153:ROQ262164 RYL262153:RYM262164 SIH262153:SII262164 SSD262153:SSE262164 TBZ262153:TCA262164 TLV262153:TLW262164 TVR262153:TVS262164 UFN262153:UFO262164 UPJ262153:UPK262164 UZF262153:UZG262164 VJB262153:VJC262164 VSX262153:VSY262164 WCT262153:WCU262164 WMP262153:WMQ262164 WWL262153:WWM262164 AD327689:AE327700 JZ327689:KA327700 TV327689:TW327700 ADR327689:ADS327700 ANN327689:ANO327700 AXJ327689:AXK327700 BHF327689:BHG327700 BRB327689:BRC327700 CAX327689:CAY327700 CKT327689:CKU327700 CUP327689:CUQ327700 DEL327689:DEM327700 DOH327689:DOI327700 DYD327689:DYE327700 EHZ327689:EIA327700 ERV327689:ERW327700 FBR327689:FBS327700 FLN327689:FLO327700 FVJ327689:FVK327700 GFF327689:GFG327700 GPB327689:GPC327700 GYX327689:GYY327700 HIT327689:HIU327700 HSP327689:HSQ327700 ICL327689:ICM327700 IMH327689:IMI327700 IWD327689:IWE327700 JFZ327689:JGA327700 JPV327689:JPW327700 JZR327689:JZS327700 KJN327689:KJO327700 KTJ327689:KTK327700 LDF327689:LDG327700 LNB327689:LNC327700 LWX327689:LWY327700 MGT327689:MGU327700 MQP327689:MQQ327700 NAL327689:NAM327700 NKH327689:NKI327700 NUD327689:NUE327700 ODZ327689:OEA327700 ONV327689:ONW327700 OXR327689:OXS327700 PHN327689:PHO327700 PRJ327689:PRK327700 QBF327689:QBG327700 QLB327689:QLC327700 QUX327689:QUY327700 RET327689:REU327700 ROP327689:ROQ327700 RYL327689:RYM327700 SIH327689:SII327700 SSD327689:SSE327700 TBZ327689:TCA327700 TLV327689:TLW327700 TVR327689:TVS327700 UFN327689:UFO327700 UPJ327689:UPK327700 UZF327689:UZG327700 VJB327689:VJC327700 VSX327689:VSY327700 WCT327689:WCU327700 WMP327689:WMQ327700 WWL327689:WWM327700 AD393225:AE393236 JZ393225:KA393236 TV393225:TW393236 ADR393225:ADS393236 ANN393225:ANO393236 AXJ393225:AXK393236 BHF393225:BHG393236 BRB393225:BRC393236 CAX393225:CAY393236 CKT393225:CKU393236 CUP393225:CUQ393236 DEL393225:DEM393236 DOH393225:DOI393236 DYD393225:DYE393236 EHZ393225:EIA393236 ERV393225:ERW393236 FBR393225:FBS393236 FLN393225:FLO393236 FVJ393225:FVK393236 GFF393225:GFG393236 GPB393225:GPC393236 GYX393225:GYY393236 HIT393225:HIU393236 HSP393225:HSQ393236 ICL393225:ICM393236 IMH393225:IMI393236 IWD393225:IWE393236 JFZ393225:JGA393236 JPV393225:JPW393236 JZR393225:JZS393236 KJN393225:KJO393236 KTJ393225:KTK393236 LDF393225:LDG393236 LNB393225:LNC393236 LWX393225:LWY393236 MGT393225:MGU393236 MQP393225:MQQ393236 NAL393225:NAM393236 NKH393225:NKI393236 NUD393225:NUE393236 ODZ393225:OEA393236 ONV393225:ONW393236 OXR393225:OXS393236 PHN393225:PHO393236 PRJ393225:PRK393236 QBF393225:QBG393236 QLB393225:QLC393236 QUX393225:QUY393236 RET393225:REU393236 ROP393225:ROQ393236 RYL393225:RYM393236 SIH393225:SII393236 SSD393225:SSE393236 TBZ393225:TCA393236 TLV393225:TLW393236 TVR393225:TVS393236 UFN393225:UFO393236 UPJ393225:UPK393236 UZF393225:UZG393236 VJB393225:VJC393236 VSX393225:VSY393236 WCT393225:WCU393236 WMP393225:WMQ393236 WWL393225:WWM393236 AD458761:AE458772 JZ458761:KA458772 TV458761:TW458772 ADR458761:ADS458772 ANN458761:ANO458772 AXJ458761:AXK458772 BHF458761:BHG458772 BRB458761:BRC458772 CAX458761:CAY458772 CKT458761:CKU458772 CUP458761:CUQ458772 DEL458761:DEM458772 DOH458761:DOI458772 DYD458761:DYE458772 EHZ458761:EIA458772 ERV458761:ERW458772 FBR458761:FBS458772 FLN458761:FLO458772 FVJ458761:FVK458772 GFF458761:GFG458772 GPB458761:GPC458772 GYX458761:GYY458772 HIT458761:HIU458772 HSP458761:HSQ458772 ICL458761:ICM458772 IMH458761:IMI458772 IWD458761:IWE458772 JFZ458761:JGA458772 JPV458761:JPW458772 JZR458761:JZS458772 KJN458761:KJO458772 KTJ458761:KTK458772 LDF458761:LDG458772 LNB458761:LNC458772 LWX458761:LWY458772 MGT458761:MGU458772 MQP458761:MQQ458772 NAL458761:NAM458772 NKH458761:NKI458772 NUD458761:NUE458772 ODZ458761:OEA458772 ONV458761:ONW458772 OXR458761:OXS458772 PHN458761:PHO458772 PRJ458761:PRK458772 QBF458761:QBG458772 QLB458761:QLC458772 QUX458761:QUY458772 RET458761:REU458772 ROP458761:ROQ458772 RYL458761:RYM458772 SIH458761:SII458772 SSD458761:SSE458772 TBZ458761:TCA458772 TLV458761:TLW458772 TVR458761:TVS458772 UFN458761:UFO458772 UPJ458761:UPK458772 UZF458761:UZG458772 VJB458761:VJC458772 VSX458761:VSY458772 WCT458761:WCU458772 WMP458761:WMQ458772 WWL458761:WWM458772 AD524297:AE524308 JZ524297:KA524308 TV524297:TW524308 ADR524297:ADS524308 ANN524297:ANO524308 AXJ524297:AXK524308 BHF524297:BHG524308 BRB524297:BRC524308 CAX524297:CAY524308 CKT524297:CKU524308 CUP524297:CUQ524308 DEL524297:DEM524308 DOH524297:DOI524308 DYD524297:DYE524308 EHZ524297:EIA524308 ERV524297:ERW524308 FBR524297:FBS524308 FLN524297:FLO524308 FVJ524297:FVK524308 GFF524297:GFG524308 GPB524297:GPC524308 GYX524297:GYY524308 HIT524297:HIU524308 HSP524297:HSQ524308 ICL524297:ICM524308 IMH524297:IMI524308 IWD524297:IWE524308 JFZ524297:JGA524308 JPV524297:JPW524308 JZR524297:JZS524308 KJN524297:KJO524308 KTJ524297:KTK524308 LDF524297:LDG524308 LNB524297:LNC524308 LWX524297:LWY524308 MGT524297:MGU524308 MQP524297:MQQ524308 NAL524297:NAM524308 NKH524297:NKI524308 NUD524297:NUE524308 ODZ524297:OEA524308 ONV524297:ONW524308 OXR524297:OXS524308 PHN524297:PHO524308 PRJ524297:PRK524308 QBF524297:QBG524308 QLB524297:QLC524308 QUX524297:QUY524308 RET524297:REU524308 ROP524297:ROQ524308 RYL524297:RYM524308 SIH524297:SII524308 SSD524297:SSE524308 TBZ524297:TCA524308 TLV524297:TLW524308 TVR524297:TVS524308 UFN524297:UFO524308 UPJ524297:UPK524308 UZF524297:UZG524308 VJB524297:VJC524308 VSX524297:VSY524308 WCT524297:WCU524308 WMP524297:WMQ524308 WWL524297:WWM524308 AD589833:AE589844 JZ589833:KA589844 TV589833:TW589844 ADR589833:ADS589844 ANN589833:ANO589844 AXJ589833:AXK589844 BHF589833:BHG589844 BRB589833:BRC589844 CAX589833:CAY589844 CKT589833:CKU589844 CUP589833:CUQ589844 DEL589833:DEM589844 DOH589833:DOI589844 DYD589833:DYE589844 EHZ589833:EIA589844 ERV589833:ERW589844 FBR589833:FBS589844 FLN589833:FLO589844 FVJ589833:FVK589844 GFF589833:GFG589844 GPB589833:GPC589844 GYX589833:GYY589844 HIT589833:HIU589844 HSP589833:HSQ589844 ICL589833:ICM589844 IMH589833:IMI589844 IWD589833:IWE589844 JFZ589833:JGA589844 JPV589833:JPW589844 JZR589833:JZS589844 KJN589833:KJO589844 KTJ589833:KTK589844 LDF589833:LDG589844 LNB589833:LNC589844 LWX589833:LWY589844 MGT589833:MGU589844 MQP589833:MQQ589844 NAL589833:NAM589844 NKH589833:NKI589844 NUD589833:NUE589844 ODZ589833:OEA589844 ONV589833:ONW589844 OXR589833:OXS589844 PHN589833:PHO589844 PRJ589833:PRK589844 QBF589833:QBG589844 QLB589833:QLC589844 QUX589833:QUY589844 RET589833:REU589844 ROP589833:ROQ589844 RYL589833:RYM589844 SIH589833:SII589844 SSD589833:SSE589844 TBZ589833:TCA589844 TLV589833:TLW589844 TVR589833:TVS589844 UFN589833:UFO589844 UPJ589833:UPK589844 UZF589833:UZG589844 VJB589833:VJC589844 VSX589833:VSY589844 WCT589833:WCU589844 WMP589833:WMQ589844 WWL589833:WWM589844 AD655369:AE655380 JZ655369:KA655380 TV655369:TW655380 ADR655369:ADS655380 ANN655369:ANO655380 AXJ655369:AXK655380 BHF655369:BHG655380 BRB655369:BRC655380 CAX655369:CAY655380 CKT655369:CKU655380 CUP655369:CUQ655380 DEL655369:DEM655380 DOH655369:DOI655380 DYD655369:DYE655380 EHZ655369:EIA655380 ERV655369:ERW655380 FBR655369:FBS655380 FLN655369:FLO655380 FVJ655369:FVK655380 GFF655369:GFG655380 GPB655369:GPC655380 GYX655369:GYY655380 HIT655369:HIU655380 HSP655369:HSQ655380 ICL655369:ICM655380 IMH655369:IMI655380 IWD655369:IWE655380 JFZ655369:JGA655380 JPV655369:JPW655380 JZR655369:JZS655380 KJN655369:KJO655380 KTJ655369:KTK655380 LDF655369:LDG655380 LNB655369:LNC655380 LWX655369:LWY655380 MGT655369:MGU655380 MQP655369:MQQ655380 NAL655369:NAM655380 NKH655369:NKI655380 NUD655369:NUE655380 ODZ655369:OEA655380 ONV655369:ONW655380 OXR655369:OXS655380 PHN655369:PHO655380 PRJ655369:PRK655380 QBF655369:QBG655380 QLB655369:QLC655380 QUX655369:QUY655380 RET655369:REU655380 ROP655369:ROQ655380 RYL655369:RYM655380 SIH655369:SII655380 SSD655369:SSE655380 TBZ655369:TCA655380 TLV655369:TLW655380 TVR655369:TVS655380 UFN655369:UFO655380 UPJ655369:UPK655380 UZF655369:UZG655380 VJB655369:VJC655380 VSX655369:VSY655380 WCT655369:WCU655380 WMP655369:WMQ655380 WWL655369:WWM655380 AD720905:AE720916 JZ720905:KA720916 TV720905:TW720916 ADR720905:ADS720916 ANN720905:ANO720916 AXJ720905:AXK720916 BHF720905:BHG720916 BRB720905:BRC720916 CAX720905:CAY720916 CKT720905:CKU720916 CUP720905:CUQ720916 DEL720905:DEM720916 DOH720905:DOI720916 DYD720905:DYE720916 EHZ720905:EIA720916 ERV720905:ERW720916 FBR720905:FBS720916 FLN720905:FLO720916 FVJ720905:FVK720916 GFF720905:GFG720916 GPB720905:GPC720916 GYX720905:GYY720916 HIT720905:HIU720916 HSP720905:HSQ720916 ICL720905:ICM720916 IMH720905:IMI720916 IWD720905:IWE720916 JFZ720905:JGA720916 JPV720905:JPW720916 JZR720905:JZS720916 KJN720905:KJO720916 KTJ720905:KTK720916 LDF720905:LDG720916 LNB720905:LNC720916 LWX720905:LWY720916 MGT720905:MGU720916 MQP720905:MQQ720916 NAL720905:NAM720916 NKH720905:NKI720916 NUD720905:NUE720916 ODZ720905:OEA720916 ONV720905:ONW720916 OXR720905:OXS720916 PHN720905:PHO720916 PRJ720905:PRK720916 QBF720905:QBG720916 QLB720905:QLC720916 QUX720905:QUY720916 RET720905:REU720916 ROP720905:ROQ720916 RYL720905:RYM720916 SIH720905:SII720916 SSD720905:SSE720916 TBZ720905:TCA720916 TLV720905:TLW720916 TVR720905:TVS720916 UFN720905:UFO720916 UPJ720905:UPK720916 UZF720905:UZG720916 VJB720905:VJC720916 VSX720905:VSY720916 WCT720905:WCU720916 WMP720905:WMQ720916 WWL720905:WWM720916 AD786441:AE786452 JZ786441:KA786452 TV786441:TW786452 ADR786441:ADS786452 ANN786441:ANO786452 AXJ786441:AXK786452 BHF786441:BHG786452 BRB786441:BRC786452 CAX786441:CAY786452 CKT786441:CKU786452 CUP786441:CUQ786452 DEL786441:DEM786452 DOH786441:DOI786452 DYD786441:DYE786452 EHZ786441:EIA786452 ERV786441:ERW786452 FBR786441:FBS786452 FLN786441:FLO786452 FVJ786441:FVK786452 GFF786441:GFG786452 GPB786441:GPC786452 GYX786441:GYY786452 HIT786441:HIU786452 HSP786441:HSQ786452 ICL786441:ICM786452 IMH786441:IMI786452 IWD786441:IWE786452 JFZ786441:JGA786452 JPV786441:JPW786452 JZR786441:JZS786452 KJN786441:KJO786452 KTJ786441:KTK786452 LDF786441:LDG786452 LNB786441:LNC786452 LWX786441:LWY786452 MGT786441:MGU786452 MQP786441:MQQ786452 NAL786441:NAM786452 NKH786441:NKI786452 NUD786441:NUE786452 ODZ786441:OEA786452 ONV786441:ONW786452 OXR786441:OXS786452 PHN786441:PHO786452 PRJ786441:PRK786452 QBF786441:QBG786452 QLB786441:QLC786452 QUX786441:QUY786452 RET786441:REU786452 ROP786441:ROQ786452 RYL786441:RYM786452 SIH786441:SII786452 SSD786441:SSE786452 TBZ786441:TCA786452 TLV786441:TLW786452 TVR786441:TVS786452 UFN786441:UFO786452 UPJ786441:UPK786452 UZF786441:UZG786452 VJB786441:VJC786452 VSX786441:VSY786452 WCT786441:WCU786452 WMP786441:WMQ786452 WWL786441:WWM786452 AD851977:AE851988 JZ851977:KA851988 TV851977:TW851988 ADR851977:ADS851988 ANN851977:ANO851988 AXJ851977:AXK851988 BHF851977:BHG851988 BRB851977:BRC851988 CAX851977:CAY851988 CKT851977:CKU851988 CUP851977:CUQ851988 DEL851977:DEM851988 DOH851977:DOI851988 DYD851977:DYE851988 EHZ851977:EIA851988 ERV851977:ERW851988 FBR851977:FBS851988 FLN851977:FLO851988 FVJ851977:FVK851988 GFF851977:GFG851988 GPB851977:GPC851988 GYX851977:GYY851988 HIT851977:HIU851988 HSP851977:HSQ851988 ICL851977:ICM851988 IMH851977:IMI851988 IWD851977:IWE851988 JFZ851977:JGA851988 JPV851977:JPW851988 JZR851977:JZS851988 KJN851977:KJO851988 KTJ851977:KTK851988 LDF851977:LDG851988 LNB851977:LNC851988 LWX851977:LWY851988 MGT851977:MGU851988 MQP851977:MQQ851988 NAL851977:NAM851988 NKH851977:NKI851988 NUD851977:NUE851988 ODZ851977:OEA851988 ONV851977:ONW851988 OXR851977:OXS851988 PHN851977:PHO851988 PRJ851977:PRK851988 QBF851977:QBG851988 QLB851977:QLC851988 QUX851977:QUY851988 RET851977:REU851988 ROP851977:ROQ851988 RYL851977:RYM851988 SIH851977:SII851988 SSD851977:SSE851988 TBZ851977:TCA851988 TLV851977:TLW851988 TVR851977:TVS851988 UFN851977:UFO851988 UPJ851977:UPK851988 UZF851977:UZG851988 VJB851977:VJC851988 VSX851977:VSY851988 WCT851977:WCU851988 WMP851977:WMQ851988 WWL851977:WWM851988 AD917513:AE917524 JZ917513:KA917524 TV917513:TW917524 ADR917513:ADS917524 ANN917513:ANO917524 AXJ917513:AXK917524 BHF917513:BHG917524 BRB917513:BRC917524 CAX917513:CAY917524 CKT917513:CKU917524 CUP917513:CUQ917524 DEL917513:DEM917524 DOH917513:DOI917524 DYD917513:DYE917524 EHZ917513:EIA917524 ERV917513:ERW917524 FBR917513:FBS917524 FLN917513:FLO917524 FVJ917513:FVK917524 GFF917513:GFG917524 GPB917513:GPC917524 GYX917513:GYY917524 HIT917513:HIU917524 HSP917513:HSQ917524 ICL917513:ICM917524 IMH917513:IMI917524 IWD917513:IWE917524 JFZ917513:JGA917524 JPV917513:JPW917524 JZR917513:JZS917524 KJN917513:KJO917524 KTJ917513:KTK917524 LDF917513:LDG917524 LNB917513:LNC917524 LWX917513:LWY917524 MGT917513:MGU917524 MQP917513:MQQ917524 NAL917513:NAM917524 NKH917513:NKI917524 NUD917513:NUE917524 ODZ917513:OEA917524 ONV917513:ONW917524 OXR917513:OXS917524 PHN917513:PHO917524 PRJ917513:PRK917524 QBF917513:QBG917524 QLB917513:QLC917524 QUX917513:QUY917524 RET917513:REU917524 ROP917513:ROQ917524 RYL917513:RYM917524 SIH917513:SII917524 SSD917513:SSE917524 TBZ917513:TCA917524 TLV917513:TLW917524 TVR917513:TVS917524 UFN917513:UFO917524 UPJ917513:UPK917524 UZF917513:UZG917524 VJB917513:VJC917524 VSX917513:VSY917524 WCT917513:WCU917524 WMP917513:WMQ917524 WWL917513:WWM917524 AD983049:AE983060 JZ983049:KA983060 TV983049:TW983060 ADR983049:ADS983060 ANN983049:ANO983060 AXJ983049:AXK983060 BHF983049:BHG983060 BRB983049:BRC983060 CAX983049:CAY983060 CKT983049:CKU983060 CUP983049:CUQ983060 DEL983049:DEM983060 DOH983049:DOI983060 DYD983049:DYE983060 EHZ983049:EIA983060 ERV983049:ERW983060 FBR983049:FBS983060 FLN983049:FLO983060 FVJ983049:FVK983060 GFF983049:GFG983060 GPB983049:GPC983060 GYX983049:GYY983060 HIT983049:HIU983060 HSP983049:HSQ983060 ICL983049:ICM983060 IMH983049:IMI983060 IWD983049:IWE983060 JFZ983049:JGA983060 JPV983049:JPW983060 JZR983049:JZS983060 KJN983049:KJO983060 KTJ983049:KTK983060 LDF983049:LDG983060 LNB983049:LNC983060 LWX983049:LWY983060 MGT983049:MGU983060 MQP983049:MQQ983060 NAL983049:NAM983060 NKH983049:NKI983060 NUD983049:NUE983060 ODZ983049:OEA983060 ONV983049:ONW983060 OXR983049:OXS983060 PHN983049:PHO983060 PRJ983049:PRK983060 QBF983049:QBG983060 QLB983049:QLC983060 QUX983049:QUY983060 RET983049:REU983060 ROP983049:ROQ983060 RYL983049:RYM983060 SIH983049:SII983060 SSD983049:SSE983060 TBZ983049:TCA983060 TLV983049:TLW983060 TVR983049:TVS983060 UFN983049:UFO983060 UPJ983049:UPK983060 UZF983049:UZG983060 VJB983049:VJC983060 VSX983049:VSY983060 WCT983049:WCU983060 WMP983049:WMQ983060 WWL983049:WWM983060 AD21:AH40 JZ21:KD40 TV21:TZ40 ADR21:ADV40 ANN21:ANR40 AXJ21:AXN40 BHF21:BHJ40 BRB21:BRF40 CAX21:CBB40 CKT21:CKX40 CUP21:CUT40 DEL21:DEP40 DOH21:DOL40 DYD21:DYH40 EHZ21:EID40 ERV21:ERZ40 FBR21:FBV40 FLN21:FLR40 FVJ21:FVN40 GFF21:GFJ40 GPB21:GPF40 GYX21:GZB40 HIT21:HIX40 HSP21:HST40 ICL21:ICP40 IMH21:IML40 IWD21:IWH40 JFZ21:JGD40 JPV21:JPZ40 JZR21:JZV40 KJN21:KJR40 KTJ21:KTN40 LDF21:LDJ40 LNB21:LNF40 LWX21:LXB40 MGT21:MGX40 MQP21:MQT40 NAL21:NAP40 NKH21:NKL40 NUD21:NUH40 ODZ21:OED40 ONV21:ONZ40 OXR21:OXV40 PHN21:PHR40 PRJ21:PRN40 QBF21:QBJ40 QLB21:QLF40 QUX21:QVB40 RET21:REX40 ROP21:ROT40 RYL21:RYP40 SIH21:SIL40 SSD21:SSH40 TBZ21:TCD40 TLV21:TLZ40 TVR21:TVV40 UFN21:UFR40 UPJ21:UPN40 UZF21:UZJ40 VJB21:VJF40 VSX21:VTB40 WCT21:WCX40 WMP21:WMT40 WWL21:WWP40 AD65557:AH65576 JZ65557:KD65576 TV65557:TZ65576 ADR65557:ADV65576 ANN65557:ANR65576 AXJ65557:AXN65576 BHF65557:BHJ65576 BRB65557:BRF65576 CAX65557:CBB65576 CKT65557:CKX65576 CUP65557:CUT65576 DEL65557:DEP65576 DOH65557:DOL65576 DYD65557:DYH65576 EHZ65557:EID65576 ERV65557:ERZ65576 FBR65557:FBV65576 FLN65557:FLR65576 FVJ65557:FVN65576 GFF65557:GFJ65576 GPB65557:GPF65576 GYX65557:GZB65576 HIT65557:HIX65576 HSP65557:HST65576 ICL65557:ICP65576 IMH65557:IML65576 IWD65557:IWH65576 JFZ65557:JGD65576 JPV65557:JPZ65576 JZR65557:JZV65576 KJN65557:KJR65576 KTJ65557:KTN65576 LDF65557:LDJ65576 LNB65557:LNF65576 LWX65557:LXB65576 MGT65557:MGX65576 MQP65557:MQT65576 NAL65557:NAP65576 NKH65557:NKL65576 NUD65557:NUH65576 ODZ65557:OED65576 ONV65557:ONZ65576 OXR65557:OXV65576 PHN65557:PHR65576 PRJ65557:PRN65576 QBF65557:QBJ65576 QLB65557:QLF65576 QUX65557:QVB65576 RET65557:REX65576 ROP65557:ROT65576 RYL65557:RYP65576 SIH65557:SIL65576 SSD65557:SSH65576 TBZ65557:TCD65576 TLV65557:TLZ65576 TVR65557:TVV65576 UFN65557:UFR65576 UPJ65557:UPN65576 UZF65557:UZJ65576 VJB65557:VJF65576 VSX65557:VTB65576 WCT65557:WCX65576 WMP65557:WMT65576 WWL65557:WWP65576 AD131093:AH131112 JZ131093:KD131112 TV131093:TZ131112 ADR131093:ADV131112 ANN131093:ANR131112 AXJ131093:AXN131112 BHF131093:BHJ131112 BRB131093:BRF131112 CAX131093:CBB131112 CKT131093:CKX131112 CUP131093:CUT131112 DEL131093:DEP131112 DOH131093:DOL131112 DYD131093:DYH131112 EHZ131093:EID131112 ERV131093:ERZ131112 FBR131093:FBV131112 FLN131093:FLR131112 FVJ131093:FVN131112 GFF131093:GFJ131112 GPB131093:GPF131112 GYX131093:GZB131112 HIT131093:HIX131112 HSP131093:HST131112 ICL131093:ICP131112 IMH131093:IML131112 IWD131093:IWH131112 JFZ131093:JGD131112 JPV131093:JPZ131112 JZR131093:JZV131112 KJN131093:KJR131112 KTJ131093:KTN131112 LDF131093:LDJ131112 LNB131093:LNF131112 LWX131093:LXB131112 MGT131093:MGX131112 MQP131093:MQT131112 NAL131093:NAP131112 NKH131093:NKL131112 NUD131093:NUH131112 ODZ131093:OED131112 ONV131093:ONZ131112 OXR131093:OXV131112 PHN131093:PHR131112 PRJ131093:PRN131112 QBF131093:QBJ131112 QLB131093:QLF131112 QUX131093:QVB131112 RET131093:REX131112 ROP131093:ROT131112 RYL131093:RYP131112 SIH131093:SIL131112 SSD131093:SSH131112 TBZ131093:TCD131112 TLV131093:TLZ131112 TVR131093:TVV131112 UFN131093:UFR131112 UPJ131093:UPN131112 UZF131093:UZJ131112 VJB131093:VJF131112 VSX131093:VTB131112 WCT131093:WCX131112 WMP131093:WMT131112 WWL131093:WWP131112 AD196629:AH196648 JZ196629:KD196648 TV196629:TZ196648 ADR196629:ADV196648 ANN196629:ANR196648 AXJ196629:AXN196648 BHF196629:BHJ196648 BRB196629:BRF196648 CAX196629:CBB196648 CKT196629:CKX196648 CUP196629:CUT196648 DEL196629:DEP196648 DOH196629:DOL196648 DYD196629:DYH196648 EHZ196629:EID196648 ERV196629:ERZ196648 FBR196629:FBV196648 FLN196629:FLR196648 FVJ196629:FVN196648 GFF196629:GFJ196648 GPB196629:GPF196648 GYX196629:GZB196648 HIT196629:HIX196648 HSP196629:HST196648 ICL196629:ICP196648 IMH196629:IML196648 IWD196629:IWH196648 JFZ196629:JGD196648 JPV196629:JPZ196648 JZR196629:JZV196648 KJN196629:KJR196648 KTJ196629:KTN196648 LDF196629:LDJ196648 LNB196629:LNF196648 LWX196629:LXB196648 MGT196629:MGX196648 MQP196629:MQT196648 NAL196629:NAP196648 NKH196629:NKL196648 NUD196629:NUH196648 ODZ196629:OED196648 ONV196629:ONZ196648 OXR196629:OXV196648 PHN196629:PHR196648 PRJ196629:PRN196648 QBF196629:QBJ196648 QLB196629:QLF196648 QUX196629:QVB196648 RET196629:REX196648 ROP196629:ROT196648 RYL196629:RYP196648 SIH196629:SIL196648 SSD196629:SSH196648 TBZ196629:TCD196648 TLV196629:TLZ196648 TVR196629:TVV196648 UFN196629:UFR196648 UPJ196629:UPN196648 UZF196629:UZJ196648 VJB196629:VJF196648 VSX196629:VTB196648 WCT196629:WCX196648 WMP196629:WMT196648 WWL196629:WWP196648 AD262165:AH262184 JZ262165:KD262184 TV262165:TZ262184 ADR262165:ADV262184 ANN262165:ANR262184 AXJ262165:AXN262184 BHF262165:BHJ262184 BRB262165:BRF262184 CAX262165:CBB262184 CKT262165:CKX262184 CUP262165:CUT262184 DEL262165:DEP262184 DOH262165:DOL262184 DYD262165:DYH262184 EHZ262165:EID262184 ERV262165:ERZ262184 FBR262165:FBV262184 FLN262165:FLR262184 FVJ262165:FVN262184 GFF262165:GFJ262184 GPB262165:GPF262184 GYX262165:GZB262184 HIT262165:HIX262184 HSP262165:HST262184 ICL262165:ICP262184 IMH262165:IML262184 IWD262165:IWH262184 JFZ262165:JGD262184 JPV262165:JPZ262184 JZR262165:JZV262184 KJN262165:KJR262184 KTJ262165:KTN262184 LDF262165:LDJ262184 LNB262165:LNF262184 LWX262165:LXB262184 MGT262165:MGX262184 MQP262165:MQT262184 NAL262165:NAP262184 NKH262165:NKL262184 NUD262165:NUH262184 ODZ262165:OED262184 ONV262165:ONZ262184 OXR262165:OXV262184 PHN262165:PHR262184 PRJ262165:PRN262184 QBF262165:QBJ262184 QLB262165:QLF262184 QUX262165:QVB262184 RET262165:REX262184 ROP262165:ROT262184 RYL262165:RYP262184 SIH262165:SIL262184 SSD262165:SSH262184 TBZ262165:TCD262184 TLV262165:TLZ262184 TVR262165:TVV262184 UFN262165:UFR262184 UPJ262165:UPN262184 UZF262165:UZJ262184 VJB262165:VJF262184 VSX262165:VTB262184 WCT262165:WCX262184 WMP262165:WMT262184 WWL262165:WWP262184 AD327701:AH327720 JZ327701:KD327720 TV327701:TZ327720 ADR327701:ADV327720 ANN327701:ANR327720 AXJ327701:AXN327720 BHF327701:BHJ327720 BRB327701:BRF327720 CAX327701:CBB327720 CKT327701:CKX327720 CUP327701:CUT327720 DEL327701:DEP327720 DOH327701:DOL327720 DYD327701:DYH327720 EHZ327701:EID327720 ERV327701:ERZ327720 FBR327701:FBV327720 FLN327701:FLR327720 FVJ327701:FVN327720 GFF327701:GFJ327720 GPB327701:GPF327720 GYX327701:GZB327720 HIT327701:HIX327720 HSP327701:HST327720 ICL327701:ICP327720 IMH327701:IML327720 IWD327701:IWH327720 JFZ327701:JGD327720 JPV327701:JPZ327720 JZR327701:JZV327720 KJN327701:KJR327720 KTJ327701:KTN327720 LDF327701:LDJ327720 LNB327701:LNF327720 LWX327701:LXB327720 MGT327701:MGX327720 MQP327701:MQT327720 NAL327701:NAP327720 NKH327701:NKL327720 NUD327701:NUH327720 ODZ327701:OED327720 ONV327701:ONZ327720 OXR327701:OXV327720 PHN327701:PHR327720 PRJ327701:PRN327720 QBF327701:QBJ327720 QLB327701:QLF327720 QUX327701:QVB327720 RET327701:REX327720 ROP327701:ROT327720 RYL327701:RYP327720 SIH327701:SIL327720 SSD327701:SSH327720 TBZ327701:TCD327720 TLV327701:TLZ327720 TVR327701:TVV327720 UFN327701:UFR327720 UPJ327701:UPN327720 UZF327701:UZJ327720 VJB327701:VJF327720 VSX327701:VTB327720 WCT327701:WCX327720 WMP327701:WMT327720 WWL327701:WWP327720 AD393237:AH393256 JZ393237:KD393256 TV393237:TZ393256 ADR393237:ADV393256 ANN393237:ANR393256 AXJ393237:AXN393256 BHF393237:BHJ393256 BRB393237:BRF393256 CAX393237:CBB393256 CKT393237:CKX393256 CUP393237:CUT393256 DEL393237:DEP393256 DOH393237:DOL393256 DYD393237:DYH393256 EHZ393237:EID393256 ERV393237:ERZ393256 FBR393237:FBV393256 FLN393237:FLR393256 FVJ393237:FVN393256 GFF393237:GFJ393256 GPB393237:GPF393256 GYX393237:GZB393256 HIT393237:HIX393256 HSP393237:HST393256 ICL393237:ICP393256 IMH393237:IML393256 IWD393237:IWH393256 JFZ393237:JGD393256 JPV393237:JPZ393256 JZR393237:JZV393256 KJN393237:KJR393256 KTJ393237:KTN393256 LDF393237:LDJ393256 LNB393237:LNF393256 LWX393237:LXB393256 MGT393237:MGX393256 MQP393237:MQT393256 NAL393237:NAP393256 NKH393237:NKL393256 NUD393237:NUH393256 ODZ393237:OED393256 ONV393237:ONZ393256 OXR393237:OXV393256 PHN393237:PHR393256 PRJ393237:PRN393256 QBF393237:QBJ393256 QLB393237:QLF393256 QUX393237:QVB393256 RET393237:REX393256 ROP393237:ROT393256 RYL393237:RYP393256 SIH393237:SIL393256 SSD393237:SSH393256 TBZ393237:TCD393256 TLV393237:TLZ393256 TVR393237:TVV393256 UFN393237:UFR393256 UPJ393237:UPN393256 UZF393237:UZJ393256 VJB393237:VJF393256 VSX393237:VTB393256 WCT393237:WCX393256 WMP393237:WMT393256 WWL393237:WWP393256 AD458773:AH458792 JZ458773:KD458792 TV458773:TZ458792 ADR458773:ADV458792 ANN458773:ANR458792 AXJ458773:AXN458792 BHF458773:BHJ458792 BRB458773:BRF458792 CAX458773:CBB458792 CKT458773:CKX458792 CUP458773:CUT458792 DEL458773:DEP458792 DOH458773:DOL458792 DYD458773:DYH458792 EHZ458773:EID458792 ERV458773:ERZ458792 FBR458773:FBV458792 FLN458773:FLR458792 FVJ458773:FVN458792 GFF458773:GFJ458792 GPB458773:GPF458792 GYX458773:GZB458792 HIT458773:HIX458792 HSP458773:HST458792 ICL458773:ICP458792 IMH458773:IML458792 IWD458773:IWH458792 JFZ458773:JGD458792 JPV458773:JPZ458792 JZR458773:JZV458792 KJN458773:KJR458792 KTJ458773:KTN458792 LDF458773:LDJ458792 LNB458773:LNF458792 LWX458773:LXB458792 MGT458773:MGX458792 MQP458773:MQT458792 NAL458773:NAP458792 NKH458773:NKL458792 NUD458773:NUH458792 ODZ458773:OED458792 ONV458773:ONZ458792 OXR458773:OXV458792 PHN458773:PHR458792 PRJ458773:PRN458792 QBF458773:QBJ458792 QLB458773:QLF458792 QUX458773:QVB458792 RET458773:REX458792 ROP458773:ROT458792 RYL458773:RYP458792 SIH458773:SIL458792 SSD458773:SSH458792 TBZ458773:TCD458792 TLV458773:TLZ458792 TVR458773:TVV458792 UFN458773:UFR458792 UPJ458773:UPN458792 UZF458773:UZJ458792 VJB458773:VJF458792 VSX458773:VTB458792 WCT458773:WCX458792 WMP458773:WMT458792 WWL458773:WWP458792 AD524309:AH524328 JZ524309:KD524328 TV524309:TZ524328 ADR524309:ADV524328 ANN524309:ANR524328 AXJ524309:AXN524328 BHF524309:BHJ524328 BRB524309:BRF524328 CAX524309:CBB524328 CKT524309:CKX524328 CUP524309:CUT524328 DEL524309:DEP524328 DOH524309:DOL524328 DYD524309:DYH524328 EHZ524309:EID524328 ERV524309:ERZ524328 FBR524309:FBV524328 FLN524309:FLR524328 FVJ524309:FVN524328 GFF524309:GFJ524328 GPB524309:GPF524328 GYX524309:GZB524328 HIT524309:HIX524328 HSP524309:HST524328 ICL524309:ICP524328 IMH524309:IML524328 IWD524309:IWH524328 JFZ524309:JGD524328 JPV524309:JPZ524328 JZR524309:JZV524328 KJN524309:KJR524328 KTJ524309:KTN524328 LDF524309:LDJ524328 LNB524309:LNF524328 LWX524309:LXB524328 MGT524309:MGX524328 MQP524309:MQT524328 NAL524309:NAP524328 NKH524309:NKL524328 NUD524309:NUH524328 ODZ524309:OED524328 ONV524309:ONZ524328 OXR524309:OXV524328 PHN524309:PHR524328 PRJ524309:PRN524328 QBF524309:QBJ524328 QLB524309:QLF524328 QUX524309:QVB524328 RET524309:REX524328 ROP524309:ROT524328 RYL524309:RYP524328 SIH524309:SIL524328 SSD524309:SSH524328 TBZ524309:TCD524328 TLV524309:TLZ524328 TVR524309:TVV524328 UFN524309:UFR524328 UPJ524309:UPN524328 UZF524309:UZJ524328 VJB524309:VJF524328 VSX524309:VTB524328 WCT524309:WCX524328 WMP524309:WMT524328 WWL524309:WWP524328 AD589845:AH589864 JZ589845:KD589864 TV589845:TZ589864 ADR589845:ADV589864 ANN589845:ANR589864 AXJ589845:AXN589864 BHF589845:BHJ589864 BRB589845:BRF589864 CAX589845:CBB589864 CKT589845:CKX589864 CUP589845:CUT589864 DEL589845:DEP589864 DOH589845:DOL589864 DYD589845:DYH589864 EHZ589845:EID589864 ERV589845:ERZ589864 FBR589845:FBV589864 FLN589845:FLR589864 FVJ589845:FVN589864 GFF589845:GFJ589864 GPB589845:GPF589864 GYX589845:GZB589864 HIT589845:HIX589864 HSP589845:HST589864 ICL589845:ICP589864 IMH589845:IML589864 IWD589845:IWH589864 JFZ589845:JGD589864 JPV589845:JPZ589864 JZR589845:JZV589864 KJN589845:KJR589864 KTJ589845:KTN589864 LDF589845:LDJ589864 LNB589845:LNF589864 LWX589845:LXB589864 MGT589845:MGX589864 MQP589845:MQT589864 NAL589845:NAP589864 NKH589845:NKL589864 NUD589845:NUH589864 ODZ589845:OED589864 ONV589845:ONZ589864 OXR589845:OXV589864 PHN589845:PHR589864 PRJ589845:PRN589864 QBF589845:QBJ589864 QLB589845:QLF589864 QUX589845:QVB589864 RET589845:REX589864 ROP589845:ROT589864 RYL589845:RYP589864 SIH589845:SIL589864 SSD589845:SSH589864 TBZ589845:TCD589864 TLV589845:TLZ589864 TVR589845:TVV589864 UFN589845:UFR589864 UPJ589845:UPN589864 UZF589845:UZJ589864 VJB589845:VJF589864 VSX589845:VTB589864 WCT589845:WCX589864 WMP589845:WMT589864 WWL589845:WWP589864 AD655381:AH655400 JZ655381:KD655400 TV655381:TZ655400 ADR655381:ADV655400 ANN655381:ANR655400 AXJ655381:AXN655400 BHF655381:BHJ655400 BRB655381:BRF655400 CAX655381:CBB655400 CKT655381:CKX655400 CUP655381:CUT655400 DEL655381:DEP655400 DOH655381:DOL655400 DYD655381:DYH655400 EHZ655381:EID655400 ERV655381:ERZ655400 FBR655381:FBV655400 FLN655381:FLR655400 FVJ655381:FVN655400 GFF655381:GFJ655400 GPB655381:GPF655400 GYX655381:GZB655400 HIT655381:HIX655400 HSP655381:HST655400 ICL655381:ICP655400 IMH655381:IML655400 IWD655381:IWH655400 JFZ655381:JGD655400 JPV655381:JPZ655400 JZR655381:JZV655400 KJN655381:KJR655400 KTJ655381:KTN655400 LDF655381:LDJ655400 LNB655381:LNF655400 LWX655381:LXB655400 MGT655381:MGX655400 MQP655381:MQT655400 NAL655381:NAP655400 NKH655381:NKL655400 NUD655381:NUH655400 ODZ655381:OED655400 ONV655381:ONZ655400 OXR655381:OXV655400 PHN655381:PHR655400 PRJ655381:PRN655400 QBF655381:QBJ655400 QLB655381:QLF655400 QUX655381:QVB655400 RET655381:REX655400 ROP655381:ROT655400 RYL655381:RYP655400 SIH655381:SIL655400 SSD655381:SSH655400 TBZ655381:TCD655400 TLV655381:TLZ655400 TVR655381:TVV655400 UFN655381:UFR655400 UPJ655381:UPN655400 UZF655381:UZJ655400 VJB655381:VJF655400 VSX655381:VTB655400 WCT655381:WCX655400 WMP655381:WMT655400 WWL655381:WWP655400 AD720917:AH720936 JZ720917:KD720936 TV720917:TZ720936 ADR720917:ADV720936 ANN720917:ANR720936 AXJ720917:AXN720936 BHF720917:BHJ720936 BRB720917:BRF720936 CAX720917:CBB720936 CKT720917:CKX720936 CUP720917:CUT720936 DEL720917:DEP720936 DOH720917:DOL720936 DYD720917:DYH720936 EHZ720917:EID720936 ERV720917:ERZ720936 FBR720917:FBV720936 FLN720917:FLR720936 FVJ720917:FVN720936 GFF720917:GFJ720936 GPB720917:GPF720936 GYX720917:GZB720936 HIT720917:HIX720936 HSP720917:HST720936 ICL720917:ICP720936 IMH720917:IML720936 IWD720917:IWH720936 JFZ720917:JGD720936 JPV720917:JPZ720936 JZR720917:JZV720936 KJN720917:KJR720936 KTJ720917:KTN720936 LDF720917:LDJ720936 LNB720917:LNF720936 LWX720917:LXB720936 MGT720917:MGX720936 MQP720917:MQT720936 NAL720917:NAP720936 NKH720917:NKL720936 NUD720917:NUH720936 ODZ720917:OED720936 ONV720917:ONZ720936 OXR720917:OXV720936 PHN720917:PHR720936 PRJ720917:PRN720936 QBF720917:QBJ720936 QLB720917:QLF720936 QUX720917:QVB720936 RET720917:REX720936 ROP720917:ROT720936 RYL720917:RYP720936 SIH720917:SIL720936 SSD720917:SSH720936 TBZ720917:TCD720936 TLV720917:TLZ720936 TVR720917:TVV720936 UFN720917:UFR720936 UPJ720917:UPN720936 UZF720917:UZJ720936 VJB720917:VJF720936 VSX720917:VTB720936 WCT720917:WCX720936 WMP720917:WMT720936 WWL720917:WWP720936 AD786453:AH786472 JZ786453:KD786472 TV786453:TZ786472 ADR786453:ADV786472 ANN786453:ANR786472 AXJ786453:AXN786472 BHF786453:BHJ786472 BRB786453:BRF786472 CAX786453:CBB786472 CKT786453:CKX786472 CUP786453:CUT786472 DEL786453:DEP786472 DOH786453:DOL786472 DYD786453:DYH786472 EHZ786453:EID786472 ERV786453:ERZ786472 FBR786453:FBV786472 FLN786453:FLR786472 FVJ786453:FVN786472 GFF786453:GFJ786472 GPB786453:GPF786472 GYX786453:GZB786472 HIT786453:HIX786472 HSP786453:HST786472 ICL786453:ICP786472 IMH786453:IML786472 IWD786453:IWH786472 JFZ786453:JGD786472 JPV786453:JPZ786472 JZR786453:JZV786472 KJN786453:KJR786472 KTJ786453:KTN786472 LDF786453:LDJ786472 LNB786453:LNF786472 LWX786453:LXB786472 MGT786453:MGX786472 MQP786453:MQT786472 NAL786453:NAP786472 NKH786453:NKL786472 NUD786453:NUH786472 ODZ786453:OED786472 ONV786453:ONZ786472 OXR786453:OXV786472 PHN786453:PHR786472 PRJ786453:PRN786472 QBF786453:QBJ786472 QLB786453:QLF786472 QUX786453:QVB786472 RET786453:REX786472 ROP786453:ROT786472 RYL786453:RYP786472 SIH786453:SIL786472 SSD786453:SSH786472 TBZ786453:TCD786472 TLV786453:TLZ786472 TVR786453:TVV786472 UFN786453:UFR786472 UPJ786453:UPN786472 UZF786453:UZJ786472 VJB786453:VJF786472 VSX786453:VTB786472 WCT786453:WCX786472 WMP786453:WMT786472 WWL786453:WWP786472 AD851989:AH852008 JZ851989:KD852008 TV851989:TZ852008 ADR851989:ADV852008 ANN851989:ANR852008 AXJ851989:AXN852008 BHF851989:BHJ852008 BRB851989:BRF852008 CAX851989:CBB852008 CKT851989:CKX852008 CUP851989:CUT852008 DEL851989:DEP852008 DOH851989:DOL852008 DYD851989:DYH852008 EHZ851989:EID852008 ERV851989:ERZ852008 FBR851989:FBV852008 FLN851989:FLR852008 FVJ851989:FVN852008 GFF851989:GFJ852008 GPB851989:GPF852008 GYX851989:GZB852008 HIT851989:HIX852008 HSP851989:HST852008 ICL851989:ICP852008 IMH851989:IML852008 IWD851989:IWH852008 JFZ851989:JGD852008 JPV851989:JPZ852008 JZR851989:JZV852008 KJN851989:KJR852008 KTJ851989:KTN852008 LDF851989:LDJ852008 LNB851989:LNF852008 LWX851989:LXB852008 MGT851989:MGX852008 MQP851989:MQT852008 NAL851989:NAP852008 NKH851989:NKL852008 NUD851989:NUH852008 ODZ851989:OED852008 ONV851989:ONZ852008 OXR851989:OXV852008 PHN851989:PHR852008 PRJ851989:PRN852008 QBF851989:QBJ852008 QLB851989:QLF852008 QUX851989:QVB852008 RET851989:REX852008 ROP851989:ROT852008 RYL851989:RYP852008 SIH851989:SIL852008 SSD851989:SSH852008 TBZ851989:TCD852008 TLV851989:TLZ852008 TVR851989:TVV852008 UFN851989:UFR852008 UPJ851989:UPN852008 UZF851989:UZJ852008 VJB851989:VJF852008 VSX851989:VTB852008 WCT851989:WCX852008 WMP851989:WMT852008 WWL851989:WWP852008 AD917525:AH917544 JZ917525:KD917544 TV917525:TZ917544 ADR917525:ADV917544 ANN917525:ANR917544 AXJ917525:AXN917544 BHF917525:BHJ917544 BRB917525:BRF917544 CAX917525:CBB917544 CKT917525:CKX917544 CUP917525:CUT917544 DEL917525:DEP917544 DOH917525:DOL917544 DYD917525:DYH917544 EHZ917525:EID917544 ERV917525:ERZ917544 FBR917525:FBV917544 FLN917525:FLR917544 FVJ917525:FVN917544 GFF917525:GFJ917544 GPB917525:GPF917544 GYX917525:GZB917544 HIT917525:HIX917544 HSP917525:HST917544 ICL917525:ICP917544 IMH917525:IML917544 IWD917525:IWH917544 JFZ917525:JGD917544 JPV917525:JPZ917544 JZR917525:JZV917544 KJN917525:KJR917544 KTJ917525:KTN917544 LDF917525:LDJ917544 LNB917525:LNF917544 LWX917525:LXB917544 MGT917525:MGX917544 MQP917525:MQT917544 NAL917525:NAP917544 NKH917525:NKL917544 NUD917525:NUH917544 ODZ917525:OED917544 ONV917525:ONZ917544 OXR917525:OXV917544 PHN917525:PHR917544 PRJ917525:PRN917544 QBF917525:QBJ917544 QLB917525:QLF917544 QUX917525:QVB917544 RET917525:REX917544 ROP917525:ROT917544 RYL917525:RYP917544 SIH917525:SIL917544 SSD917525:SSH917544 TBZ917525:TCD917544 TLV917525:TLZ917544 TVR917525:TVV917544 UFN917525:UFR917544 UPJ917525:UPN917544 UZF917525:UZJ917544 VJB917525:VJF917544 VSX917525:VTB917544 WCT917525:WCX917544 WMP917525:WMT917544 WWL917525:WWP917544 AD983061:AH983080 JZ983061:KD983080 TV983061:TZ983080 ADR983061:ADV983080 ANN983061:ANR983080 AXJ983061:AXN983080 BHF983061:BHJ983080 BRB983061:BRF983080 CAX983061:CBB983080 CKT983061:CKX983080 CUP983061:CUT983080 DEL983061:DEP983080 DOH983061:DOL983080 DYD983061:DYH983080 EHZ983061:EID983080 ERV983061:ERZ983080 FBR983061:FBV983080 FLN983061:FLR983080 FVJ983061:FVN983080 GFF983061:GFJ983080 GPB983061:GPF983080 GYX983061:GZB983080 HIT983061:HIX983080 HSP983061:HST983080 ICL983061:ICP983080 IMH983061:IML983080 IWD983061:IWH983080 JFZ983061:JGD983080 JPV983061:JPZ983080 JZR983061:JZV983080 KJN983061:KJR983080 KTJ983061:KTN983080 LDF983061:LDJ983080 LNB983061:LNF983080 LWX983061:LXB983080 MGT983061:MGX983080 MQP983061:MQT983080 NAL983061:NAP983080 NKH983061:NKL983080 NUD983061:NUH983080 ODZ983061:OED983080 ONV983061:ONZ983080 OXR983061:OXV983080 PHN983061:PHR983080 PRJ983061:PRN983080 QBF983061:QBJ983080 QLB983061:QLF983080 QUX983061:QVB983080 RET983061:REX983080 ROP983061:ROT983080 RYL983061:RYP983080 SIH983061:SIL983080 SSD983061:SSH983080 TBZ983061:TCD983080 TLV983061:TLZ983080 TVR983061:TVV983080 UFN983061:UFR983080 UPJ983061:UPN983080 UZF983061:UZJ983080 VJB983061:VJF983080 VSX983061:VTB983080 WCT983061:WCX983080 WMP983061:WMT983080 WWL983061:WWP983080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5" width="14.5703125" style="356" customWidth="1"/>
    <col min="26" max="26" width="22"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246</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42885</v>
      </c>
      <c r="O3" s="796"/>
      <c r="P3" s="796"/>
      <c r="Q3" s="796"/>
      <c r="R3" s="796"/>
      <c r="S3" s="796"/>
      <c r="T3" s="796"/>
      <c r="U3" s="797"/>
      <c r="V3" s="307"/>
      <c r="W3" s="801" t="s">
        <v>1708</v>
      </c>
      <c r="X3" s="751" t="s">
        <v>2570</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427" customFormat="1" ht="60" customHeight="1" x14ac:dyDescent="0.2">
      <c r="A9" s="1385" t="s">
        <v>2571</v>
      </c>
      <c r="B9" s="1386" t="s">
        <v>247</v>
      </c>
      <c r="C9" s="814" t="s">
        <v>2572</v>
      </c>
      <c r="D9" s="814"/>
      <c r="E9" s="814"/>
      <c r="F9" s="330">
        <v>1</v>
      </c>
      <c r="G9" s="1087" t="s">
        <v>2573</v>
      </c>
      <c r="H9" s="1088"/>
      <c r="I9" s="1089"/>
      <c r="J9" s="1387" t="s">
        <v>2574</v>
      </c>
      <c r="K9" s="1388"/>
      <c r="L9" s="1389"/>
      <c r="M9" s="1178" t="s">
        <v>23</v>
      </c>
      <c r="N9" s="1178"/>
      <c r="O9" s="330"/>
      <c r="P9" s="1360" t="s">
        <v>101</v>
      </c>
      <c r="Q9" s="1360" t="s">
        <v>652</v>
      </c>
      <c r="R9" s="346"/>
      <c r="S9" s="347">
        <f>VLOOKUP(P9,[42]Listas!$D$6:$E$10,2,0)</f>
        <v>3</v>
      </c>
      <c r="T9" s="347">
        <f>HLOOKUP(Q9,[42]Listas!$F$4:$J$5,2,0)</f>
        <v>3</v>
      </c>
      <c r="U9" s="1196" t="str">
        <f>INDEX([42]Listas!$F$6:$J$10,MATCH(P9,[42]Listas!$D$6:$D$10,0),MATCH(Q9,[42]Listas!$F$4:$J$4,0))</f>
        <v>9
MODERADO</v>
      </c>
      <c r="V9" s="346"/>
      <c r="W9" s="1387" t="s">
        <v>2575</v>
      </c>
      <c r="X9" s="1388"/>
      <c r="Y9" s="1389"/>
      <c r="Z9" s="1393" t="s">
        <v>2576</v>
      </c>
      <c r="AA9" s="1181" t="s">
        <v>322</v>
      </c>
      <c r="AB9" s="1178">
        <v>64</v>
      </c>
      <c r="AC9" s="346"/>
      <c r="AD9" s="347">
        <f>IF(AB9&lt;=33,0,IF(AB9&gt;81,2,1))</f>
        <v>1</v>
      </c>
      <c r="AE9" s="348">
        <f>IF(OR(AA9="Probabilidad",AA9="Ambos"),S9-AD9,S9)</f>
        <v>2</v>
      </c>
      <c r="AF9" s="1354" t="str">
        <f>IF(AE9&lt;=1,"Remota",VLOOKUP(AE9,[42]Listas!$C$6:$D$10,2,0))</f>
        <v>Baja</v>
      </c>
      <c r="AG9" s="348">
        <f>IF(OR(AA9="Impacto",AA9="Ambos"),T9-AD9,T9)</f>
        <v>2</v>
      </c>
      <c r="AH9" s="1354" t="str">
        <f>IF(AG9&lt;=1,"Insignificante",HLOOKUP(AG9,[42]Listas!$F$3:$J$4,2,0))</f>
        <v>Menor</v>
      </c>
      <c r="AI9" s="349">
        <f>AE9*AG9</f>
        <v>4</v>
      </c>
      <c r="AJ9" s="1196" t="str">
        <f>INDEX([42]Listas!$F$6:$J$10,MATCH(AF9,[42]Listas!$D$6:$D$10,0),MATCH(AH9,[42]Listas!$F$4:$J$4,0))</f>
        <v>4
INFERIOR</v>
      </c>
    </row>
    <row r="10" spans="1:45" s="427" customFormat="1" ht="64.5" customHeight="1" x14ac:dyDescent="0.2">
      <c r="A10" s="1385"/>
      <c r="B10" s="1386"/>
      <c r="C10" s="814"/>
      <c r="D10" s="814"/>
      <c r="E10" s="814"/>
      <c r="F10" s="330">
        <v>2</v>
      </c>
      <c r="G10" s="1087" t="s">
        <v>2577</v>
      </c>
      <c r="H10" s="1088"/>
      <c r="I10" s="1089"/>
      <c r="J10" s="1390"/>
      <c r="K10" s="1391"/>
      <c r="L10" s="1392"/>
      <c r="M10" s="1179"/>
      <c r="N10" s="1179"/>
      <c r="O10" s="330"/>
      <c r="P10" s="1361"/>
      <c r="Q10" s="1361"/>
      <c r="R10" s="346"/>
      <c r="S10" s="347" t="e">
        <f>VLOOKUP(P10,[42]Listas!$D$6:$E$10,2,0)</f>
        <v>#N/A</v>
      </c>
      <c r="T10" s="347" t="e">
        <f>HLOOKUP(Q10,[42]Listas!$F$4:$J$5,2,0)</f>
        <v>#N/A</v>
      </c>
      <c r="U10" s="1197"/>
      <c r="V10" s="346"/>
      <c r="W10" s="1087" t="s">
        <v>2578</v>
      </c>
      <c r="X10" s="1088"/>
      <c r="Y10" s="1089"/>
      <c r="Z10" s="1394"/>
      <c r="AA10" s="1182"/>
      <c r="AB10" s="117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427" customFormat="1" ht="92.25" customHeight="1" x14ac:dyDescent="0.2">
      <c r="A11" s="1385"/>
      <c r="B11" s="1386"/>
      <c r="C11" s="814"/>
      <c r="D11" s="814"/>
      <c r="E11" s="814"/>
      <c r="F11" s="330">
        <v>3</v>
      </c>
      <c r="G11" s="1087" t="s">
        <v>2579</v>
      </c>
      <c r="H11" s="1088"/>
      <c r="I11" s="1089"/>
      <c r="J11" s="1390"/>
      <c r="K11" s="1391"/>
      <c r="L11" s="1392"/>
      <c r="M11" s="1180"/>
      <c r="N11" s="1180"/>
      <c r="O11" s="330"/>
      <c r="P11" s="1362"/>
      <c r="Q11" s="1362"/>
      <c r="R11" s="346"/>
      <c r="S11" s="347" t="e">
        <f>VLOOKUP(P11,[42]Listas!$D$6:$E$10,2,0)</f>
        <v>#N/A</v>
      </c>
      <c r="T11" s="347" t="e">
        <f>HLOOKUP(Q11,[42]Listas!$F$4:$J$5,2,0)</f>
        <v>#N/A</v>
      </c>
      <c r="U11" s="1198"/>
      <c r="V11" s="346"/>
      <c r="W11" s="1087" t="s">
        <v>2580</v>
      </c>
      <c r="X11" s="1088"/>
      <c r="Y11" s="1089"/>
      <c r="Z11" s="1395"/>
      <c r="AA11" s="1183"/>
      <c r="AB11" s="1180"/>
      <c r="AC11" s="346"/>
      <c r="AD11" s="347">
        <f t="shared" ref="AD11:AD18" si="0">IF(AB11&lt;=33,0,IF(AB11&gt;81,2,1))</f>
        <v>0</v>
      </c>
      <c r="AE11" s="348" t="e">
        <f t="shared" ref="AE11:AE18" si="1">IF(OR(AA11="Probabilidad",AA11="Ambos"),S11-AD11,S11)</f>
        <v>#N/A</v>
      </c>
      <c r="AF11" s="1356"/>
      <c r="AG11" s="348" t="e">
        <f t="shared" ref="AG11:AG18" si="2">IF(OR(AA11="Impacto",AA11="Ambos"),T11-AD11,T11)</f>
        <v>#N/A</v>
      </c>
      <c r="AH11" s="1356"/>
      <c r="AI11" s="349" t="e">
        <f t="shared" ref="AI11:AI18" si="3">AE11*AG11</f>
        <v>#N/A</v>
      </c>
      <c r="AJ11" s="1198"/>
    </row>
    <row r="12" spans="1:45" s="427" customFormat="1" ht="93" customHeight="1" x14ac:dyDescent="0.2">
      <c r="A12" s="1385" t="s">
        <v>2581</v>
      </c>
      <c r="B12" s="1386" t="s">
        <v>248</v>
      </c>
      <c r="C12" s="814" t="s">
        <v>2582</v>
      </c>
      <c r="D12" s="814"/>
      <c r="E12" s="814"/>
      <c r="F12" s="330">
        <v>1</v>
      </c>
      <c r="G12" s="1399" t="s">
        <v>2583</v>
      </c>
      <c r="H12" s="1400"/>
      <c r="I12" s="1401"/>
      <c r="J12" s="1402" t="s">
        <v>2584</v>
      </c>
      <c r="K12" s="1402"/>
      <c r="L12" s="1402"/>
      <c r="M12" s="1178" t="s">
        <v>23</v>
      </c>
      <c r="N12" s="1178"/>
      <c r="O12" s="330"/>
      <c r="P12" s="1360" t="s">
        <v>101</v>
      </c>
      <c r="Q12" s="1360" t="s">
        <v>1717</v>
      </c>
      <c r="R12" s="346"/>
      <c r="S12" s="347">
        <f>VLOOKUP(P12,[42]Listas!$D$6:$E$10,2,0)</f>
        <v>3</v>
      </c>
      <c r="T12" s="347">
        <f>HLOOKUP(Q12,[42]Listas!$F$4:$J$5,2,0)</f>
        <v>2</v>
      </c>
      <c r="U12" s="1196" t="str">
        <f>INDEX([42]Listas!$F$6:$J$10,MATCH(P12,[42]Listas!$D$6:$D$10,0),MATCH(Q12,[42]Listas!$F$4:$J$4,0))</f>
        <v>6
MODERADO</v>
      </c>
      <c r="V12" s="346"/>
      <c r="W12" s="1396" t="s">
        <v>2585</v>
      </c>
      <c r="X12" s="1397"/>
      <c r="Y12" s="1398"/>
      <c r="Z12" s="1393" t="s">
        <v>2586</v>
      </c>
      <c r="AA12" s="1181" t="s">
        <v>322</v>
      </c>
      <c r="AB12" s="1178">
        <v>55</v>
      </c>
      <c r="AC12" s="346"/>
      <c r="AD12" s="347">
        <f t="shared" si="0"/>
        <v>1</v>
      </c>
      <c r="AE12" s="348">
        <f t="shared" si="1"/>
        <v>2</v>
      </c>
      <c r="AF12" s="1354" t="str">
        <f>IF(AE12&lt;=1,"Remota",VLOOKUP(AE12,[42]Listas!$C$6:$D$10,2,0))</f>
        <v>Baja</v>
      </c>
      <c r="AG12" s="348">
        <f t="shared" si="2"/>
        <v>1</v>
      </c>
      <c r="AH12" s="1354" t="str">
        <f>IF(AG12&lt;=1,"Insignificante",HLOOKUP(AG12,[42]Listas!$F$3:$J$4,2,0))</f>
        <v>Insignificante</v>
      </c>
      <c r="AI12" s="349">
        <f t="shared" si="3"/>
        <v>2</v>
      </c>
      <c r="AJ12" s="1196" t="str">
        <f>INDEX([42]Listas!$F$6:$J$10,MATCH(AF12,[42]Listas!$D$6:$D$10,0),MATCH(AH12,[42]Listas!$F$4:$J$4,0))</f>
        <v>2
INFERIOR</v>
      </c>
    </row>
    <row r="13" spans="1:45" s="427" customFormat="1" ht="54" customHeight="1" x14ac:dyDescent="0.2">
      <c r="A13" s="1385"/>
      <c r="B13" s="1386"/>
      <c r="C13" s="814"/>
      <c r="D13" s="814"/>
      <c r="E13" s="814"/>
      <c r="F13" s="330">
        <v>2</v>
      </c>
      <c r="G13" s="1087" t="s">
        <v>2587</v>
      </c>
      <c r="H13" s="1088"/>
      <c r="I13" s="1089"/>
      <c r="J13" s="1402"/>
      <c r="K13" s="1402"/>
      <c r="L13" s="1402"/>
      <c r="M13" s="1179"/>
      <c r="N13" s="1179"/>
      <c r="O13" s="330"/>
      <c r="P13" s="1361"/>
      <c r="Q13" s="1361"/>
      <c r="R13" s="346"/>
      <c r="S13" s="347" t="e">
        <f>VLOOKUP(P13,[42]Listas!$D$6:$E$10,2,0)</f>
        <v>#N/A</v>
      </c>
      <c r="T13" s="347" t="e">
        <f>HLOOKUP(Q13,[42]Listas!$F$4:$J$5,2,0)</f>
        <v>#N/A</v>
      </c>
      <c r="U13" s="1197"/>
      <c r="V13" s="346"/>
      <c r="W13" s="1087" t="s">
        <v>2588</v>
      </c>
      <c r="X13" s="1088"/>
      <c r="Y13" s="1089"/>
      <c r="Z13" s="1394"/>
      <c r="AA13" s="1182"/>
      <c r="AB13" s="1179"/>
      <c r="AC13" s="346"/>
      <c r="AD13" s="347">
        <f t="shared" si="0"/>
        <v>0</v>
      </c>
      <c r="AE13" s="348" t="e">
        <f t="shared" si="1"/>
        <v>#N/A</v>
      </c>
      <c r="AF13" s="1355"/>
      <c r="AG13" s="348" t="e">
        <f t="shared" si="2"/>
        <v>#N/A</v>
      </c>
      <c r="AH13" s="1355"/>
      <c r="AI13" s="349" t="e">
        <f t="shared" si="3"/>
        <v>#N/A</v>
      </c>
      <c r="AJ13" s="1197"/>
    </row>
    <row r="14" spans="1:45" s="427" customFormat="1" ht="57" customHeight="1" x14ac:dyDescent="0.2">
      <c r="A14" s="1385"/>
      <c r="B14" s="1386"/>
      <c r="C14" s="814"/>
      <c r="D14" s="814"/>
      <c r="E14" s="814"/>
      <c r="F14" s="330">
        <v>3</v>
      </c>
      <c r="G14" s="1087" t="s">
        <v>2589</v>
      </c>
      <c r="H14" s="1088"/>
      <c r="I14" s="1089"/>
      <c r="J14" s="1402"/>
      <c r="K14" s="1402"/>
      <c r="L14" s="1402"/>
      <c r="M14" s="1180"/>
      <c r="N14" s="1180"/>
      <c r="O14" s="330"/>
      <c r="P14" s="1362"/>
      <c r="Q14" s="1362"/>
      <c r="R14" s="346"/>
      <c r="S14" s="347" t="e">
        <f>VLOOKUP(P14,[42]Listas!$D$6:$E$10,2,0)</f>
        <v>#N/A</v>
      </c>
      <c r="T14" s="347" t="e">
        <f>HLOOKUP(Q14,[42]Listas!$F$4:$J$5,2,0)</f>
        <v>#N/A</v>
      </c>
      <c r="U14" s="1198"/>
      <c r="V14" s="346"/>
      <c r="W14" s="1087" t="s">
        <v>2590</v>
      </c>
      <c r="X14" s="1088"/>
      <c r="Y14" s="1089"/>
      <c r="Z14" s="1395"/>
      <c r="AA14" s="1183"/>
      <c r="AB14" s="1180"/>
      <c r="AC14" s="346"/>
      <c r="AD14" s="347">
        <f t="shared" si="0"/>
        <v>0</v>
      </c>
      <c r="AE14" s="348" t="e">
        <f t="shared" si="1"/>
        <v>#N/A</v>
      </c>
      <c r="AF14" s="1356"/>
      <c r="AG14" s="348" t="e">
        <f t="shared" si="2"/>
        <v>#N/A</v>
      </c>
      <c r="AH14" s="1356"/>
      <c r="AI14" s="349" t="e">
        <f t="shared" si="3"/>
        <v>#N/A</v>
      </c>
      <c r="AJ14" s="1198"/>
    </row>
    <row r="15" spans="1:45" s="427" customFormat="1" ht="44.25" customHeight="1" x14ac:dyDescent="0.2">
      <c r="A15" s="1403" t="s">
        <v>2591</v>
      </c>
      <c r="B15" s="1386" t="s">
        <v>385</v>
      </c>
      <c r="C15" s="1385" t="s">
        <v>2592</v>
      </c>
      <c r="D15" s="1385"/>
      <c r="E15" s="1385"/>
      <c r="F15" s="382">
        <v>1</v>
      </c>
      <c r="G15" s="1404" t="s">
        <v>2593</v>
      </c>
      <c r="H15" s="1405"/>
      <c r="I15" s="1406"/>
      <c r="J15" s="1407" t="s">
        <v>2594</v>
      </c>
      <c r="K15" s="1407"/>
      <c r="L15" s="1407"/>
      <c r="M15" s="1178" t="s">
        <v>23</v>
      </c>
      <c r="N15" s="1178"/>
      <c r="O15" s="330"/>
      <c r="P15" s="1360" t="s">
        <v>1723</v>
      </c>
      <c r="Q15" s="1360" t="s">
        <v>1717</v>
      </c>
      <c r="R15" s="346"/>
      <c r="S15" s="347">
        <f>VLOOKUP(P15,[42]Listas!$D$6:$E$10,2,0)</f>
        <v>4</v>
      </c>
      <c r="T15" s="347">
        <f>HLOOKUP(Q15,[42]Listas!$F$4:$J$5,2,0)</f>
        <v>2</v>
      </c>
      <c r="U15" s="1196" t="str">
        <f>INDEX([42]Listas!$F$6:$J$10,MATCH(P15,[42]Listas!$D$6:$D$10,0),MATCH(Q15,[42]Listas!$F$4:$J$4,0))</f>
        <v>8
MODERADO</v>
      </c>
      <c r="V15" s="346"/>
      <c r="W15" s="1408" t="s">
        <v>2595</v>
      </c>
      <c r="X15" s="1409"/>
      <c r="Y15" s="1410"/>
      <c r="Z15" s="1417" t="s">
        <v>2596</v>
      </c>
      <c r="AA15" s="1181" t="s">
        <v>322</v>
      </c>
      <c r="AB15" s="1178">
        <v>47</v>
      </c>
      <c r="AC15" s="346"/>
      <c r="AD15" s="347">
        <f t="shared" si="0"/>
        <v>1</v>
      </c>
      <c r="AE15" s="348">
        <f t="shared" si="1"/>
        <v>3</v>
      </c>
      <c r="AF15" s="1354" t="str">
        <f>IF(AE15&lt;=1,"Remota",VLOOKUP(AE15,[42]Listas!$C$6:$D$10,2,0))</f>
        <v>Posible</v>
      </c>
      <c r="AG15" s="348">
        <f t="shared" si="2"/>
        <v>1</v>
      </c>
      <c r="AH15" s="1354" t="str">
        <f>IF(AG15&lt;=1,"Insignificante",HLOOKUP(AG15,[42]Listas!$F$3:$J$4,2,0))</f>
        <v>Insignificante</v>
      </c>
      <c r="AI15" s="349">
        <f t="shared" si="3"/>
        <v>3</v>
      </c>
      <c r="AJ15" s="1196" t="str">
        <f>INDEX([42]Listas!$F$6:$J$10,MATCH(AF15,[42]Listas!$D$6:$D$10,0),MATCH(AH15,[42]Listas!$F$4:$J$4,0))</f>
        <v>3
INFERIOR</v>
      </c>
    </row>
    <row r="16" spans="1:45" s="427" customFormat="1" ht="73.5" customHeight="1" x14ac:dyDescent="0.2">
      <c r="A16" s="1403"/>
      <c r="B16" s="1386"/>
      <c r="C16" s="1385"/>
      <c r="D16" s="1385"/>
      <c r="E16" s="1385"/>
      <c r="F16" s="382">
        <v>2</v>
      </c>
      <c r="G16" s="874" t="s">
        <v>2597</v>
      </c>
      <c r="H16" s="875"/>
      <c r="I16" s="876"/>
      <c r="J16" s="1407"/>
      <c r="K16" s="1407"/>
      <c r="L16" s="1407"/>
      <c r="M16" s="1179"/>
      <c r="N16" s="1179"/>
      <c r="O16" s="330"/>
      <c r="P16" s="1361"/>
      <c r="Q16" s="1361"/>
      <c r="R16" s="346"/>
      <c r="S16" s="347" t="e">
        <f>VLOOKUP(P16,[42]Listas!$D$6:$E$10,2,0)</f>
        <v>#N/A</v>
      </c>
      <c r="T16" s="347" t="e">
        <f>HLOOKUP(Q16,[42]Listas!$F$4:$J$5,2,0)</f>
        <v>#N/A</v>
      </c>
      <c r="U16" s="1197"/>
      <c r="V16" s="346"/>
      <c r="W16" s="1411"/>
      <c r="X16" s="1412"/>
      <c r="Y16" s="1413"/>
      <c r="Z16" s="1418"/>
      <c r="AA16" s="1182"/>
      <c r="AB16" s="1179"/>
      <c r="AC16" s="346"/>
      <c r="AD16" s="347">
        <f t="shared" si="0"/>
        <v>0</v>
      </c>
      <c r="AE16" s="348" t="e">
        <f t="shared" si="1"/>
        <v>#N/A</v>
      </c>
      <c r="AF16" s="1355"/>
      <c r="AG16" s="348" t="e">
        <f t="shared" si="2"/>
        <v>#N/A</v>
      </c>
      <c r="AH16" s="1355"/>
      <c r="AI16" s="349" t="e">
        <f t="shared" si="3"/>
        <v>#N/A</v>
      </c>
      <c r="AJ16" s="1197"/>
    </row>
    <row r="17" spans="1:36" s="427" customFormat="1" ht="53.25" customHeight="1" x14ac:dyDescent="0.2">
      <c r="A17" s="1403"/>
      <c r="B17" s="1386"/>
      <c r="C17" s="1385"/>
      <c r="D17" s="1385"/>
      <c r="E17" s="1385"/>
      <c r="F17" s="382">
        <v>3</v>
      </c>
      <c r="G17" s="1404" t="s">
        <v>2598</v>
      </c>
      <c r="H17" s="1405"/>
      <c r="I17" s="1406"/>
      <c r="J17" s="1407"/>
      <c r="K17" s="1407"/>
      <c r="L17" s="1407"/>
      <c r="M17" s="1180"/>
      <c r="N17" s="1180"/>
      <c r="O17" s="330"/>
      <c r="P17" s="1362"/>
      <c r="Q17" s="1362"/>
      <c r="R17" s="346"/>
      <c r="S17" s="347" t="e">
        <f>VLOOKUP(P17,[42]Listas!$D$6:$E$10,2,0)</f>
        <v>#N/A</v>
      </c>
      <c r="T17" s="347" t="e">
        <f>HLOOKUP(Q17,[42]Listas!$F$4:$J$5,2,0)</f>
        <v>#N/A</v>
      </c>
      <c r="U17" s="1198"/>
      <c r="V17" s="346"/>
      <c r="W17" s="1414"/>
      <c r="X17" s="1415"/>
      <c r="Y17" s="1416"/>
      <c r="Z17" s="1419"/>
      <c r="AA17" s="1183"/>
      <c r="AB17" s="1180"/>
      <c r="AC17" s="346"/>
      <c r="AD17" s="347">
        <f t="shared" si="0"/>
        <v>0</v>
      </c>
      <c r="AE17" s="348" t="e">
        <f t="shared" si="1"/>
        <v>#N/A</v>
      </c>
      <c r="AF17" s="1356"/>
      <c r="AG17" s="348" t="e">
        <f t="shared" si="2"/>
        <v>#N/A</v>
      </c>
      <c r="AH17" s="1356"/>
      <c r="AI17" s="349" t="e">
        <f t="shared" si="3"/>
        <v>#N/A</v>
      </c>
      <c r="AJ17" s="1198"/>
    </row>
    <row r="18" spans="1:36" s="427" customFormat="1" ht="78" hidden="1" customHeight="1" x14ac:dyDescent="0.2">
      <c r="A18" s="330"/>
      <c r="B18" s="331" t="s">
        <v>1230</v>
      </c>
      <c r="C18" s="814"/>
      <c r="D18" s="814"/>
      <c r="E18" s="814"/>
      <c r="F18" s="330"/>
      <c r="G18" s="815"/>
      <c r="H18" s="816"/>
      <c r="I18" s="817"/>
      <c r="J18" s="814"/>
      <c r="K18" s="814"/>
      <c r="L18" s="814"/>
      <c r="M18" s="330"/>
      <c r="N18" s="330"/>
      <c r="O18" s="330"/>
      <c r="P18" s="332"/>
      <c r="Q18" s="332"/>
      <c r="R18" s="346"/>
      <c r="S18" s="347" t="e">
        <f>VLOOKUP(P18,[42]Listas!$D$6:$E$10,2,0)</f>
        <v>#N/A</v>
      </c>
      <c r="T18" s="347" t="e">
        <f>HLOOKUP(Q18,[42]Listas!$F$4:$J$5,2,0)</f>
        <v>#N/A</v>
      </c>
      <c r="U18" s="339" t="e">
        <f>INDEX([42]Listas!$F$6:$J$10,MATCH(P18,[42]Listas!$D$6:$D$10,0),MATCH(Q18,[42]Listas!$F$4:$J$4,0))</f>
        <v>#N/A</v>
      </c>
      <c r="V18" s="346"/>
      <c r="W18" s="818"/>
      <c r="X18" s="818"/>
      <c r="Y18" s="818"/>
      <c r="Z18" s="330"/>
      <c r="AA18" s="331"/>
      <c r="AB18" s="330"/>
      <c r="AC18" s="346"/>
      <c r="AD18" s="347">
        <f t="shared" si="0"/>
        <v>0</v>
      </c>
      <c r="AE18" s="348" t="e">
        <f t="shared" si="1"/>
        <v>#N/A</v>
      </c>
      <c r="AF18" s="336" t="e">
        <f>IF(AE18&lt;=1,"Remota",VLOOKUP(AE18,[42]Listas!$C$6:$D$10,2,0))</f>
        <v>#N/A</v>
      </c>
      <c r="AG18" s="348" t="e">
        <f t="shared" si="2"/>
        <v>#N/A</v>
      </c>
      <c r="AH18" s="336" t="e">
        <f>IF(AG18&lt;=1,"Insignificante",HLOOKUP(AG18,[42]Listas!$F$3:$J$4,2,0))</f>
        <v>#N/A</v>
      </c>
      <c r="AI18" s="349" t="e">
        <f t="shared" si="3"/>
        <v>#N/A</v>
      </c>
      <c r="AJ18" s="339" t="e">
        <f>INDEX([42]Listas!$F$6:$J$10,MATCH(AF18,[42]Listas!$D$6:$D$10,0),MATCH(AH18,[42]Listas!$F$4:$J$4,0))</f>
        <v>#N/A</v>
      </c>
    </row>
    <row r="19" spans="1:36" s="427" customFormat="1" ht="78" hidden="1" customHeight="1" x14ac:dyDescent="0.2">
      <c r="A19" s="330"/>
      <c r="B19" s="331" t="s">
        <v>1230</v>
      </c>
      <c r="C19" s="814"/>
      <c r="D19" s="814"/>
      <c r="E19" s="814"/>
      <c r="F19" s="330"/>
      <c r="G19" s="815"/>
      <c r="H19" s="816"/>
      <c r="I19" s="817"/>
      <c r="J19" s="814"/>
      <c r="K19" s="814"/>
      <c r="L19" s="814"/>
      <c r="M19" s="330"/>
      <c r="N19" s="330"/>
      <c r="O19" s="330"/>
      <c r="P19" s="332"/>
      <c r="Q19" s="332"/>
      <c r="R19" s="346"/>
      <c r="S19" s="347" t="e">
        <f>VLOOKUP(P19,[42]Listas!$D$6:$E$10,2,0)</f>
        <v>#N/A</v>
      </c>
      <c r="T19" s="347" t="e">
        <f>HLOOKUP(Q19,[42]Listas!$F$4:$J$5,2,0)</f>
        <v>#N/A</v>
      </c>
      <c r="U19" s="339" t="e">
        <f>INDEX([42]Listas!$F$6:$J$10,MATCH(P19,[42]Listas!$D$6:$D$10,0),MATCH(Q19,[42]Listas!$F$4:$J$4,0))</f>
        <v>#N/A</v>
      </c>
      <c r="V19" s="346"/>
      <c r="W19" s="818"/>
      <c r="X19" s="818"/>
      <c r="Y19" s="818"/>
      <c r="Z19" s="330"/>
      <c r="AA19" s="331"/>
      <c r="AB19" s="330"/>
      <c r="AC19" s="346"/>
      <c r="AD19" s="347">
        <f>IF(AB19&lt;=33,0,IF(AB19&gt;81,2,1))</f>
        <v>0</v>
      </c>
      <c r="AE19" s="348" t="e">
        <f>IF(OR(AA19="Probabilidad",AA19="Ambos"),S19-AD19,S19)</f>
        <v>#N/A</v>
      </c>
      <c r="AF19" s="336" t="e">
        <f>IF(AE19&lt;=1,"Remota",VLOOKUP(AE19,[42]Listas!$C$6:$D$10,2,0))</f>
        <v>#N/A</v>
      </c>
      <c r="AG19" s="348" t="e">
        <f>IF(OR(AA19="Impacto",AA19="Ambos"),T19-AD19,T19)</f>
        <v>#N/A</v>
      </c>
      <c r="AH19" s="336" t="e">
        <f>IF(AG19&lt;=1,"Insignificante",HLOOKUP(AG19,[42]Listas!$F$3:$J$4,2,0))</f>
        <v>#N/A</v>
      </c>
      <c r="AI19" s="349" t="e">
        <f>AE19*AG19</f>
        <v>#N/A</v>
      </c>
      <c r="AJ19" s="339" t="e">
        <f>INDEX([42]Listas!$F$6:$J$10,MATCH(AF19,[42]Listas!$D$6:$D$10,0),MATCH(AH19,[42]Listas!$F$4:$J$4,0))</f>
        <v>#N/A</v>
      </c>
    </row>
    <row r="20" spans="1:36" s="427" customFormat="1" ht="78" hidden="1" customHeight="1" x14ac:dyDescent="0.2">
      <c r="A20" s="330"/>
      <c r="B20" s="331" t="s">
        <v>1230</v>
      </c>
      <c r="C20" s="814"/>
      <c r="D20" s="814"/>
      <c r="E20" s="814"/>
      <c r="F20" s="330"/>
      <c r="G20" s="815"/>
      <c r="H20" s="816"/>
      <c r="I20" s="817"/>
      <c r="J20" s="814"/>
      <c r="K20" s="814"/>
      <c r="L20" s="814"/>
      <c r="M20" s="330"/>
      <c r="N20" s="330"/>
      <c r="O20" s="330"/>
      <c r="P20" s="332"/>
      <c r="Q20" s="332"/>
      <c r="R20" s="346"/>
      <c r="S20" s="347" t="e">
        <f>VLOOKUP(P20,[42]Listas!$D$6:$E$10,2,0)</f>
        <v>#N/A</v>
      </c>
      <c r="T20" s="347" t="e">
        <f>HLOOKUP(Q20,[42]Listas!$F$4:$J$5,2,0)</f>
        <v>#N/A</v>
      </c>
      <c r="U20" s="339" t="e">
        <f>INDEX([42]Listas!$F$6:$J$10,MATCH(P20,[42]Listas!$D$6:$D$10,0),MATCH(Q20,[42]Listas!$F$4:$J$4,0))</f>
        <v>#N/A</v>
      </c>
      <c r="V20" s="346"/>
      <c r="W20" s="818"/>
      <c r="X20" s="818"/>
      <c r="Y20" s="818"/>
      <c r="Z20" s="330"/>
      <c r="AA20" s="331"/>
      <c r="AB20" s="330"/>
      <c r="AC20" s="346"/>
      <c r="AD20" s="347">
        <f t="shared" ref="AD20:AD27" si="4">IF(AB20&lt;=33,0,IF(AB20&gt;81,2,1))</f>
        <v>0</v>
      </c>
      <c r="AE20" s="348" t="e">
        <f t="shared" ref="AE20:AE27" si="5">IF(OR(AA20="Probabilidad",AA20="Ambos"),S20-AD20,S20)</f>
        <v>#N/A</v>
      </c>
      <c r="AF20" s="336" t="e">
        <f>IF(AE20&lt;=1,"Remota",VLOOKUP(AE20,[42]Listas!$C$6:$D$10,2,0))</f>
        <v>#N/A</v>
      </c>
      <c r="AG20" s="348" t="e">
        <f t="shared" ref="AG20:AG27" si="6">IF(OR(AA20="Impacto",AA20="Ambos"),T20-AD20,T20)</f>
        <v>#N/A</v>
      </c>
      <c r="AH20" s="336" t="e">
        <f>IF(AG20&lt;=1,"Insignificante",HLOOKUP(AG20,[42]Listas!$F$3:$J$4,2,0))</f>
        <v>#N/A</v>
      </c>
      <c r="AI20" s="349" t="e">
        <f t="shared" ref="AI20:AI27" si="7">AE20*AG20</f>
        <v>#N/A</v>
      </c>
      <c r="AJ20" s="339" t="e">
        <f>INDEX([42]Listas!$F$6:$J$10,MATCH(AF20,[42]Listas!$D$6:$D$10,0),MATCH(AH20,[42]Listas!$F$4:$J$4,0))</f>
        <v>#N/A</v>
      </c>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VLOOKUP(P21,[42]Listas!$D$6:$E$10,2,0)</f>
        <v>#N/A</v>
      </c>
      <c r="T21" s="347" t="e">
        <f>HLOOKUP(Q21,[42]Listas!$F$4:$J$5,2,0)</f>
        <v>#N/A</v>
      </c>
      <c r="U21" s="339" t="e">
        <f>INDEX([42]Listas!$F$6:$J$10,MATCH(P21,[42]Listas!$D$6:$D$10,0),MATCH(Q21,[42]Listas!$F$4:$J$4,0))</f>
        <v>#N/A</v>
      </c>
      <c r="V21" s="346"/>
      <c r="W21" s="818"/>
      <c r="X21" s="818"/>
      <c r="Y21" s="818"/>
      <c r="Z21" s="330"/>
      <c r="AA21" s="331"/>
      <c r="AB21" s="330"/>
      <c r="AC21" s="346"/>
      <c r="AD21" s="347">
        <f t="shared" si="4"/>
        <v>0</v>
      </c>
      <c r="AE21" s="348" t="e">
        <f t="shared" si="5"/>
        <v>#N/A</v>
      </c>
      <c r="AF21" s="336" t="e">
        <f>IF(AE21&lt;=1,"Remota",VLOOKUP(AE21,[42]Listas!$C$6:$D$10,2,0))</f>
        <v>#N/A</v>
      </c>
      <c r="AG21" s="348" t="e">
        <f t="shared" si="6"/>
        <v>#N/A</v>
      </c>
      <c r="AH21" s="336" t="e">
        <f>IF(AG21&lt;=1,"Insignificante",HLOOKUP(AG21,[42]Listas!$F$3:$J$4,2,0))</f>
        <v>#N/A</v>
      </c>
      <c r="AI21" s="349" t="e">
        <f t="shared" si="7"/>
        <v>#N/A</v>
      </c>
      <c r="AJ21" s="339" t="e">
        <f>INDEX([42]Listas!$F$6:$J$10,MATCH(AF21,[42]Listas!$D$6:$D$10,0),MATCH(AH21,[42]Listas!$F$4:$J$4,0))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VLOOKUP(P22,[42]Listas!$D$6:$E$10,2,0)</f>
        <v>#N/A</v>
      </c>
      <c r="T22" s="347" t="e">
        <f>HLOOKUP(Q22,[42]Listas!$F$4:$J$5,2,0)</f>
        <v>#N/A</v>
      </c>
      <c r="U22" s="339" t="e">
        <f>INDEX([42]Listas!$F$6:$J$10,MATCH(P22,[42]Listas!$D$6:$D$10,0),MATCH(Q22,[42]Listas!$F$4:$J$4,0))</f>
        <v>#N/A</v>
      </c>
      <c r="V22" s="346"/>
      <c r="W22" s="818"/>
      <c r="X22" s="818"/>
      <c r="Y22" s="818"/>
      <c r="Z22" s="330"/>
      <c r="AA22" s="331"/>
      <c r="AB22" s="330"/>
      <c r="AC22" s="346"/>
      <c r="AD22" s="347">
        <f t="shared" si="4"/>
        <v>0</v>
      </c>
      <c r="AE22" s="348" t="e">
        <f t="shared" si="5"/>
        <v>#N/A</v>
      </c>
      <c r="AF22" s="336" t="e">
        <f>IF(AE22&lt;=1,"Remota",VLOOKUP(AE22,[42]Listas!$C$6:$D$10,2,0))</f>
        <v>#N/A</v>
      </c>
      <c r="AG22" s="348" t="e">
        <f t="shared" si="6"/>
        <v>#N/A</v>
      </c>
      <c r="AH22" s="336" t="e">
        <f>IF(AG22&lt;=1,"Insignificante",HLOOKUP(AG22,[42]Listas!$F$3:$J$4,2,0))</f>
        <v>#N/A</v>
      </c>
      <c r="AI22" s="349" t="e">
        <f t="shared" si="7"/>
        <v>#N/A</v>
      </c>
      <c r="AJ22" s="339" t="e">
        <f>INDEX([42]Listas!$F$6:$J$10,MATCH(AF22,[42]Listas!$D$6:$D$10,0),MATCH(AH22,[42]Listas!$F$4:$J$4,0))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VLOOKUP(P23,[42]Listas!$D$6:$E$10,2,0)</f>
        <v>#N/A</v>
      </c>
      <c r="T23" s="347" t="e">
        <f>HLOOKUP(Q23,[42]Listas!$F$4:$J$5,2,0)</f>
        <v>#N/A</v>
      </c>
      <c r="U23" s="339" t="e">
        <f>INDEX([42]Listas!$F$6:$J$10,MATCH(P23,[42]Listas!$D$6:$D$10,0),MATCH(Q23,[42]Listas!$F$4:$J$4,0))</f>
        <v>#N/A</v>
      </c>
      <c r="V23" s="346"/>
      <c r="W23" s="818"/>
      <c r="X23" s="818"/>
      <c r="Y23" s="818"/>
      <c r="Z23" s="330"/>
      <c r="AA23" s="331"/>
      <c r="AB23" s="330"/>
      <c r="AC23" s="346"/>
      <c r="AD23" s="347">
        <f t="shared" si="4"/>
        <v>0</v>
      </c>
      <c r="AE23" s="348" t="e">
        <f t="shared" si="5"/>
        <v>#N/A</v>
      </c>
      <c r="AF23" s="336" t="e">
        <f>IF(AE23&lt;=1,"Remota",VLOOKUP(AE23,[42]Listas!$C$6:$D$10,2,0))</f>
        <v>#N/A</v>
      </c>
      <c r="AG23" s="348" t="e">
        <f t="shared" si="6"/>
        <v>#N/A</v>
      </c>
      <c r="AH23" s="336" t="e">
        <f>IF(AG23&lt;=1,"Insignificante",HLOOKUP(AG23,[42]Listas!$F$3:$J$4,2,0))</f>
        <v>#N/A</v>
      </c>
      <c r="AI23" s="349" t="e">
        <f t="shared" si="7"/>
        <v>#N/A</v>
      </c>
      <c r="AJ23" s="339" t="e">
        <f>INDEX([42]Listas!$F$6:$J$10,MATCH(AF23,[42]Listas!$D$6:$D$10,0),MATCH(AH23,[42]Listas!$F$4:$J$4,0))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VLOOKUP(P24,[42]Listas!$D$6:$E$10,2,0)</f>
        <v>#N/A</v>
      </c>
      <c r="T24" s="347" t="e">
        <f>HLOOKUP(Q24,[42]Listas!$F$4:$J$5,2,0)</f>
        <v>#N/A</v>
      </c>
      <c r="U24" s="339" t="e">
        <f>INDEX([42]Listas!$F$6:$J$10,MATCH(P24,[42]Listas!$D$6:$D$10,0),MATCH(Q24,[42]Listas!$F$4:$J$4,0))</f>
        <v>#N/A</v>
      </c>
      <c r="V24" s="346"/>
      <c r="W24" s="818"/>
      <c r="X24" s="818"/>
      <c r="Y24" s="818"/>
      <c r="Z24" s="330"/>
      <c r="AA24" s="331"/>
      <c r="AB24" s="330"/>
      <c r="AC24" s="346"/>
      <c r="AD24" s="347">
        <f t="shared" si="4"/>
        <v>0</v>
      </c>
      <c r="AE24" s="348" t="e">
        <f t="shared" si="5"/>
        <v>#N/A</v>
      </c>
      <c r="AF24" s="336" t="e">
        <f>IF(AE24&lt;=1,"Remota",VLOOKUP(AE24,[42]Listas!$C$6:$D$10,2,0))</f>
        <v>#N/A</v>
      </c>
      <c r="AG24" s="348" t="e">
        <f t="shared" si="6"/>
        <v>#N/A</v>
      </c>
      <c r="AH24" s="336" t="e">
        <f>IF(AG24&lt;=1,"Insignificante",HLOOKUP(AG24,[42]Listas!$F$3:$J$4,2,0))</f>
        <v>#N/A</v>
      </c>
      <c r="AI24" s="349" t="e">
        <f t="shared" si="7"/>
        <v>#N/A</v>
      </c>
      <c r="AJ24" s="339" t="e">
        <f>INDEX([42]Listas!$F$6:$J$10,MATCH(AF24,[42]Listas!$D$6:$D$10,0),MATCH(AH24,[42]Listas!$F$4:$J$4,0))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VLOOKUP(P25,[42]Listas!$D$6:$E$10,2,0)</f>
        <v>#N/A</v>
      </c>
      <c r="T25" s="347" t="e">
        <f>HLOOKUP(Q25,[42]Listas!$F$4:$J$5,2,0)</f>
        <v>#N/A</v>
      </c>
      <c r="U25" s="339" t="e">
        <f>INDEX([42]Listas!$F$6:$J$10,MATCH(P25,[42]Listas!$D$6:$D$10,0),MATCH(Q25,[42]Listas!$F$4:$J$4,0))</f>
        <v>#N/A</v>
      </c>
      <c r="V25" s="346"/>
      <c r="W25" s="818"/>
      <c r="X25" s="818"/>
      <c r="Y25" s="818"/>
      <c r="Z25" s="330"/>
      <c r="AA25" s="331"/>
      <c r="AB25" s="330"/>
      <c r="AC25" s="346"/>
      <c r="AD25" s="347">
        <f t="shared" si="4"/>
        <v>0</v>
      </c>
      <c r="AE25" s="348" t="e">
        <f t="shared" si="5"/>
        <v>#N/A</v>
      </c>
      <c r="AF25" s="336" t="e">
        <f>IF(AE25&lt;=1,"Remota",VLOOKUP(AE25,[42]Listas!$C$6:$D$10,2,0))</f>
        <v>#N/A</v>
      </c>
      <c r="AG25" s="348" t="e">
        <f t="shared" si="6"/>
        <v>#N/A</v>
      </c>
      <c r="AH25" s="336" t="e">
        <f>IF(AG25&lt;=1,"Insignificante",HLOOKUP(AG25,[42]Listas!$F$3:$J$4,2,0))</f>
        <v>#N/A</v>
      </c>
      <c r="AI25" s="349" t="e">
        <f t="shared" si="7"/>
        <v>#N/A</v>
      </c>
      <c r="AJ25" s="339" t="e">
        <f>INDEX([42]Listas!$F$6:$J$10,MATCH(AF25,[42]Listas!$D$6:$D$10,0),MATCH(AH25,[42]Listas!$F$4:$J$4,0))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VLOOKUP(P26,[42]Listas!$D$6:$E$10,2,0)</f>
        <v>#N/A</v>
      </c>
      <c r="T26" s="347" t="e">
        <f>HLOOKUP(Q26,[42]Listas!$F$4:$J$5,2,0)</f>
        <v>#N/A</v>
      </c>
      <c r="U26" s="339" t="e">
        <f>INDEX([42]Listas!$F$6:$J$10,MATCH(P26,[42]Listas!$D$6:$D$10,0),MATCH(Q26,[42]Listas!$F$4:$J$4,0))</f>
        <v>#N/A</v>
      </c>
      <c r="V26" s="346"/>
      <c r="W26" s="818"/>
      <c r="X26" s="818"/>
      <c r="Y26" s="818"/>
      <c r="Z26" s="330"/>
      <c r="AA26" s="331"/>
      <c r="AB26" s="330"/>
      <c r="AC26" s="346"/>
      <c r="AD26" s="347">
        <f t="shared" si="4"/>
        <v>0</v>
      </c>
      <c r="AE26" s="348" t="e">
        <f t="shared" si="5"/>
        <v>#N/A</v>
      </c>
      <c r="AF26" s="336" t="e">
        <f>IF(AE26&lt;=1,"Remota",VLOOKUP(AE26,[42]Listas!$C$6:$D$10,2,0))</f>
        <v>#N/A</v>
      </c>
      <c r="AG26" s="348" t="e">
        <f t="shared" si="6"/>
        <v>#N/A</v>
      </c>
      <c r="AH26" s="336" t="e">
        <f>IF(AG26&lt;=1,"Insignificante",HLOOKUP(AG26,[42]Listas!$F$3:$J$4,2,0))</f>
        <v>#N/A</v>
      </c>
      <c r="AI26" s="349" t="e">
        <f t="shared" si="7"/>
        <v>#N/A</v>
      </c>
      <c r="AJ26" s="339" t="e">
        <f>INDEX([42]Listas!$F$6:$J$10,MATCH(AF26,[42]Listas!$D$6:$D$10,0),MATCH(AH26,[42]Listas!$F$4:$J$4,0))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VLOOKUP(P27,[42]Listas!$D$6:$E$10,2,0)</f>
        <v>#N/A</v>
      </c>
      <c r="T27" s="347" t="e">
        <f>HLOOKUP(Q27,[42]Listas!$F$4:$J$5,2,0)</f>
        <v>#N/A</v>
      </c>
      <c r="U27" s="339" t="e">
        <f>INDEX([42]Listas!$F$6:$J$10,MATCH(P27,[42]Listas!$D$6:$D$10,0),MATCH(Q27,[42]Listas!$F$4:$J$4,0))</f>
        <v>#N/A</v>
      </c>
      <c r="V27" s="346"/>
      <c r="W27" s="818"/>
      <c r="X27" s="818"/>
      <c r="Y27" s="818"/>
      <c r="Z27" s="330"/>
      <c r="AA27" s="331"/>
      <c r="AB27" s="330"/>
      <c r="AC27" s="346"/>
      <c r="AD27" s="347">
        <f t="shared" si="4"/>
        <v>0</v>
      </c>
      <c r="AE27" s="348" t="e">
        <f t="shared" si="5"/>
        <v>#N/A</v>
      </c>
      <c r="AF27" s="336" t="e">
        <f>IF(AE27&lt;=1,"Remota",VLOOKUP(AE27,[42]Listas!$C$6:$D$10,2,0))</f>
        <v>#N/A</v>
      </c>
      <c r="AG27" s="348" t="e">
        <f t="shared" si="6"/>
        <v>#N/A</v>
      </c>
      <c r="AH27" s="336" t="e">
        <f>IF(AG27&lt;=1,"Insignificante",HLOOKUP(AG27,[42]Listas!$F$3:$J$4,2,0))</f>
        <v>#N/A</v>
      </c>
      <c r="AI27" s="349" t="e">
        <f t="shared" si="7"/>
        <v>#N/A</v>
      </c>
      <c r="AJ27" s="339" t="e">
        <f>INDEX([42]Listas!$F$6:$J$10,MATCH(AF27,[42]Listas!$D$6:$D$10,0),MATCH(AH27,[42]Listas!$F$4:$J$4,0))</f>
        <v>#N/A</v>
      </c>
    </row>
    <row r="28" spans="1:36" s="340" customFormat="1" ht="124.5"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VLOOKUP(P28,[42]Listas!$D$6:$E$10,2,0)</f>
        <v>#N/A</v>
      </c>
      <c r="T28" s="347" t="e">
        <f>HLOOKUP(Q28,[42]Listas!$F$4:$J$5,2,0)</f>
        <v>#N/A</v>
      </c>
      <c r="U28" s="339" t="e">
        <f>INDEX([42]Listas!$F$6:$J$10,MATCH(P28,[42]Listas!$D$6:$D$10,0),MATCH(Q28,[42]Listas!$F$4:$J$4,0))</f>
        <v>#N/A</v>
      </c>
      <c r="V28" s="346"/>
      <c r="W28" s="818"/>
      <c r="X28" s="818"/>
      <c r="Y28" s="818"/>
      <c r="Z28" s="330"/>
      <c r="AA28" s="331"/>
      <c r="AB28" s="330"/>
      <c r="AC28" s="346"/>
      <c r="AD28" s="347">
        <f>IF(AB28&lt;=33,0,IF(AB28&gt;81,2,1))</f>
        <v>0</v>
      </c>
      <c r="AE28" s="348" t="e">
        <f>IF(OR(AA28="Probabilidad",AA28="Ambos"),S28-AD28,S28)</f>
        <v>#N/A</v>
      </c>
      <c r="AF28" s="336" t="e">
        <f>IF(AE28&lt;=1,"Remota",VLOOKUP(AE28,[42]Listas!$C$6:$D$10,2,0))</f>
        <v>#N/A</v>
      </c>
      <c r="AG28" s="348" t="e">
        <f>IF(OR(AA28="Impacto",AA28="Ambos"),T28-AD28,T28)</f>
        <v>#N/A</v>
      </c>
      <c r="AH28" s="336" t="e">
        <f>IF(AG28&lt;=1,"Insignificante",HLOOKUP(AG28,[42]Listas!$F$3:$J$4,2,0))</f>
        <v>#N/A</v>
      </c>
      <c r="AI28" s="349" t="e">
        <f>AE28*AG28</f>
        <v>#N/A</v>
      </c>
      <c r="AJ28" s="339" t="e">
        <f>INDEX([42]Listas!$F$6:$J$10,MATCH(AF28,[42]Listas!$D$6:$D$10,0),MATCH(AH28,[42]Listas!$F$4:$J$4,0))</f>
        <v>#N/A</v>
      </c>
    </row>
    <row r="29" spans="1:36" s="340" customFormat="1" ht="124.5"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VLOOKUP(P29,[42]Listas!$D$6:$E$10,2,0)</f>
        <v>#N/A</v>
      </c>
      <c r="T29" s="347" t="e">
        <f>HLOOKUP(Q29,[42]Listas!$F$4:$J$5,2,0)</f>
        <v>#N/A</v>
      </c>
      <c r="U29" s="339" t="e">
        <f>INDEX([42]Listas!$F$6:$J$10,MATCH(P29,[42]Listas!$D$6:$D$10,0),MATCH(Q29,[42]Listas!$F$4:$J$4,0))</f>
        <v>#N/A</v>
      </c>
      <c r="V29" s="346"/>
      <c r="W29" s="818"/>
      <c r="X29" s="818"/>
      <c r="Y29" s="818"/>
      <c r="Z29" s="330"/>
      <c r="AA29" s="331"/>
      <c r="AB29" s="330"/>
      <c r="AC29" s="346"/>
      <c r="AD29" s="347">
        <f>IF(AB29&lt;=33,0,IF(AB29&gt;81,2,1))</f>
        <v>0</v>
      </c>
      <c r="AE29" s="348" t="e">
        <f>IF(OR(AA29="Probabilidad",AA29="Ambos"),S29-AD29,S29)</f>
        <v>#N/A</v>
      </c>
      <c r="AF29" s="336" t="e">
        <f>IF(AE29&lt;=1,"Remota",VLOOKUP(AE29,[42]Listas!$C$6:$D$10,2,0))</f>
        <v>#N/A</v>
      </c>
      <c r="AG29" s="348" t="e">
        <f>IF(OR(AA29="Impacto",AA29="Ambos"),T29-AD29,T29)</f>
        <v>#N/A</v>
      </c>
      <c r="AH29" s="336" t="e">
        <f>IF(AG29&lt;=1,"Insignificante",HLOOKUP(AG29,[42]Listas!$F$3:$J$4,2,0))</f>
        <v>#N/A</v>
      </c>
      <c r="AI29" s="349" t="e">
        <f>AE29*AG29</f>
        <v>#N/A</v>
      </c>
      <c r="AJ29" s="339" t="e">
        <f>INDEX([42]Listas!$F$6:$J$10,MATCH(AF29,[42]Listas!$D$6:$D$10,0),MATCH(AH29,[42]Listas!$F$4:$J$4,0))</f>
        <v>#N/A</v>
      </c>
    </row>
    <row r="30" spans="1:36" s="340" customFormat="1" ht="124.5"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VLOOKUP(P30,[42]Listas!$D$6:$E$10,2,0)</f>
        <v>#N/A</v>
      </c>
      <c r="T30" s="347" t="e">
        <f>HLOOKUP(Q30,[42]Listas!$F$4:$J$5,2,0)</f>
        <v>#N/A</v>
      </c>
      <c r="U30" s="339" t="e">
        <f>INDEX([42]Listas!$F$6:$J$10,MATCH(P30,[42]Listas!$D$6:$D$10,0),MATCH(Q30,[42]Listas!$F$4:$J$4,0))</f>
        <v>#N/A</v>
      </c>
      <c r="V30" s="346"/>
      <c r="W30" s="818"/>
      <c r="X30" s="818"/>
      <c r="Y30" s="818"/>
      <c r="Z30" s="330"/>
      <c r="AA30" s="331"/>
      <c r="AB30" s="330"/>
      <c r="AC30" s="346"/>
      <c r="AD30" s="347">
        <f t="shared" ref="AD30:AD37" si="8">IF(AB30&lt;=33,0,IF(AB30&gt;81,2,1))</f>
        <v>0</v>
      </c>
      <c r="AE30" s="348" t="e">
        <f t="shared" ref="AE30:AE37" si="9">IF(OR(AA30="Probabilidad",AA30="Ambos"),S30-AD30,S30)</f>
        <v>#N/A</v>
      </c>
      <c r="AF30" s="336" t="e">
        <f>IF(AE30&lt;=1,"Remota",VLOOKUP(AE30,[42]Listas!$C$6:$D$10,2,0))</f>
        <v>#N/A</v>
      </c>
      <c r="AG30" s="348" t="e">
        <f t="shared" ref="AG30:AG37" si="10">IF(OR(AA30="Impacto",AA30="Ambos"),T30-AD30,T30)</f>
        <v>#N/A</v>
      </c>
      <c r="AH30" s="336" t="e">
        <f>IF(AG30&lt;=1,"Insignificante",HLOOKUP(AG30,[42]Listas!$F$3:$J$4,2,0))</f>
        <v>#N/A</v>
      </c>
      <c r="AI30" s="349" t="e">
        <f t="shared" ref="AI30:AI37" si="11">AE30*AG30</f>
        <v>#N/A</v>
      </c>
      <c r="AJ30" s="339" t="e">
        <f>INDEX([42]Listas!$F$6:$J$10,MATCH(AF30,[42]Listas!$D$6:$D$10,0),MATCH(AH30,[42]Listas!$F$4:$J$4,0))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VLOOKUP(P31,[42]Listas!$D$6:$E$10,2,0)</f>
        <v>#N/A</v>
      </c>
      <c r="T31" s="347" t="e">
        <f>HLOOKUP(Q31,[42]Listas!$F$4:$J$5,2,0)</f>
        <v>#N/A</v>
      </c>
      <c r="U31" s="339" t="e">
        <f>INDEX([42]Listas!$F$6:$J$10,MATCH(P31,[42]Listas!$D$6:$D$10,0),MATCH(Q31,[42]Listas!$F$4:$J$4,0))</f>
        <v>#N/A</v>
      </c>
      <c r="V31" s="346"/>
      <c r="W31" s="818"/>
      <c r="X31" s="818"/>
      <c r="Y31" s="818"/>
      <c r="Z31" s="330"/>
      <c r="AA31" s="331"/>
      <c r="AB31" s="330"/>
      <c r="AC31" s="346"/>
      <c r="AD31" s="347">
        <f t="shared" si="8"/>
        <v>0</v>
      </c>
      <c r="AE31" s="348" t="e">
        <f t="shared" si="9"/>
        <v>#N/A</v>
      </c>
      <c r="AF31" s="336" t="e">
        <f>IF(AE31&lt;=1,"Remota",VLOOKUP(AE31,[42]Listas!$C$6:$D$10,2,0))</f>
        <v>#N/A</v>
      </c>
      <c r="AG31" s="348" t="e">
        <f t="shared" si="10"/>
        <v>#N/A</v>
      </c>
      <c r="AH31" s="336" t="e">
        <f>IF(AG31&lt;=1,"Insignificante",HLOOKUP(AG31,[42]Listas!$F$3:$J$4,2,0))</f>
        <v>#N/A</v>
      </c>
      <c r="AI31" s="349" t="e">
        <f t="shared" si="11"/>
        <v>#N/A</v>
      </c>
      <c r="AJ31" s="339" t="e">
        <f>INDEX([42]Listas!$F$6:$J$10,MATCH(AF31,[42]Listas!$D$6:$D$10,0),MATCH(AH31,[42]Listas!$F$4:$J$4,0))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VLOOKUP(P32,[42]Listas!$D$6:$E$10,2,0)</f>
        <v>#N/A</v>
      </c>
      <c r="T32" s="347" t="e">
        <f>HLOOKUP(Q32,[42]Listas!$F$4:$J$5,2,0)</f>
        <v>#N/A</v>
      </c>
      <c r="U32" s="339" t="e">
        <f>INDEX([42]Listas!$F$6:$J$10,MATCH(P32,[42]Listas!$D$6:$D$10,0),MATCH(Q32,[42]Listas!$F$4:$J$4,0))</f>
        <v>#N/A</v>
      </c>
      <c r="V32" s="346"/>
      <c r="W32" s="818"/>
      <c r="X32" s="818"/>
      <c r="Y32" s="818"/>
      <c r="Z32" s="330"/>
      <c r="AA32" s="331"/>
      <c r="AB32" s="330"/>
      <c r="AC32" s="346"/>
      <c r="AD32" s="347">
        <f t="shared" si="8"/>
        <v>0</v>
      </c>
      <c r="AE32" s="348" t="e">
        <f t="shared" si="9"/>
        <v>#N/A</v>
      </c>
      <c r="AF32" s="336" t="e">
        <f>IF(AE32&lt;=1,"Remota",VLOOKUP(AE32,[42]Listas!$C$6:$D$10,2,0))</f>
        <v>#N/A</v>
      </c>
      <c r="AG32" s="348" t="e">
        <f t="shared" si="10"/>
        <v>#N/A</v>
      </c>
      <c r="AH32" s="336" t="e">
        <f>IF(AG32&lt;=1,"Insignificante",HLOOKUP(AG32,[42]Listas!$F$3:$J$4,2,0))</f>
        <v>#N/A</v>
      </c>
      <c r="AI32" s="349" t="e">
        <f t="shared" si="11"/>
        <v>#N/A</v>
      </c>
      <c r="AJ32" s="339" t="e">
        <f>INDEX([42]Listas!$F$6:$J$10,MATCH(AF32,[42]Listas!$D$6:$D$10,0),MATCH(AH32,[42]Listas!$F$4:$J$4,0))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VLOOKUP(P33,[42]Listas!$D$6:$E$10,2,0)</f>
        <v>#N/A</v>
      </c>
      <c r="T33" s="347" t="e">
        <f>HLOOKUP(Q33,[42]Listas!$F$4:$J$5,2,0)</f>
        <v>#N/A</v>
      </c>
      <c r="U33" s="339" t="e">
        <f>INDEX([42]Listas!$F$6:$J$10,MATCH(P33,[42]Listas!$D$6:$D$10,0),MATCH(Q33,[42]Listas!$F$4:$J$4,0))</f>
        <v>#N/A</v>
      </c>
      <c r="V33" s="346"/>
      <c r="W33" s="818"/>
      <c r="X33" s="818"/>
      <c r="Y33" s="818"/>
      <c r="Z33" s="330"/>
      <c r="AA33" s="331"/>
      <c r="AB33" s="330"/>
      <c r="AC33" s="346"/>
      <c r="AD33" s="347">
        <f t="shared" si="8"/>
        <v>0</v>
      </c>
      <c r="AE33" s="348" t="e">
        <f t="shared" si="9"/>
        <v>#N/A</v>
      </c>
      <c r="AF33" s="336" t="e">
        <f>IF(AE33&lt;=1,"Remota",VLOOKUP(AE33,[42]Listas!$C$6:$D$10,2,0))</f>
        <v>#N/A</v>
      </c>
      <c r="AG33" s="348" t="e">
        <f t="shared" si="10"/>
        <v>#N/A</v>
      </c>
      <c r="AH33" s="336" t="e">
        <f>IF(AG33&lt;=1,"Insignificante",HLOOKUP(AG33,[42]Listas!$F$3:$J$4,2,0))</f>
        <v>#N/A</v>
      </c>
      <c r="AI33" s="349" t="e">
        <f t="shared" si="11"/>
        <v>#N/A</v>
      </c>
      <c r="AJ33" s="339" t="e">
        <f>INDEX([42]Listas!$F$6:$J$10,MATCH(AF33,[42]Listas!$D$6:$D$10,0),MATCH(AH33,[42]Listas!$F$4:$J$4,0))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VLOOKUP(P34,[42]Listas!$D$6:$E$10,2,0)</f>
        <v>#N/A</v>
      </c>
      <c r="T34" s="347" t="e">
        <f>HLOOKUP(Q34,[42]Listas!$F$4:$J$5,2,0)</f>
        <v>#N/A</v>
      </c>
      <c r="U34" s="339" t="e">
        <f>INDEX([42]Listas!$F$6:$J$10,MATCH(P34,[42]Listas!$D$6:$D$10,0),MATCH(Q34,[42]Listas!$F$4:$J$4,0))</f>
        <v>#N/A</v>
      </c>
      <c r="V34" s="346"/>
      <c r="W34" s="818"/>
      <c r="X34" s="818"/>
      <c r="Y34" s="818"/>
      <c r="Z34" s="330"/>
      <c r="AA34" s="331"/>
      <c r="AB34" s="330"/>
      <c r="AC34" s="346"/>
      <c r="AD34" s="347">
        <f t="shared" si="8"/>
        <v>0</v>
      </c>
      <c r="AE34" s="348" t="e">
        <f t="shared" si="9"/>
        <v>#N/A</v>
      </c>
      <c r="AF34" s="336" t="e">
        <f>IF(AE34&lt;=1,"Remota",VLOOKUP(AE34,[42]Listas!$C$6:$D$10,2,0))</f>
        <v>#N/A</v>
      </c>
      <c r="AG34" s="348" t="e">
        <f t="shared" si="10"/>
        <v>#N/A</v>
      </c>
      <c r="AH34" s="336" t="e">
        <f>IF(AG34&lt;=1,"Insignificante",HLOOKUP(AG34,[42]Listas!$F$3:$J$4,2,0))</f>
        <v>#N/A</v>
      </c>
      <c r="AI34" s="349" t="e">
        <f t="shared" si="11"/>
        <v>#N/A</v>
      </c>
      <c r="AJ34" s="339" t="e">
        <f>INDEX([42]Listas!$F$6:$J$10,MATCH(AF34,[42]Listas!$D$6:$D$10,0),MATCH(AH34,[42]Listas!$F$4:$J$4,0))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VLOOKUP(P35,[42]Listas!$D$6:$E$10,2,0)</f>
        <v>#N/A</v>
      </c>
      <c r="T35" s="347" t="e">
        <f>HLOOKUP(Q35,[42]Listas!$F$4:$J$5,2,0)</f>
        <v>#N/A</v>
      </c>
      <c r="U35" s="339" t="e">
        <f>INDEX([42]Listas!$F$6:$J$10,MATCH(P35,[42]Listas!$D$6:$D$10,0),MATCH(Q35,[42]Listas!$F$4:$J$4,0))</f>
        <v>#N/A</v>
      </c>
      <c r="V35" s="346"/>
      <c r="W35" s="818"/>
      <c r="X35" s="818"/>
      <c r="Y35" s="818"/>
      <c r="Z35" s="330"/>
      <c r="AA35" s="331"/>
      <c r="AB35" s="330"/>
      <c r="AC35" s="346"/>
      <c r="AD35" s="347">
        <f t="shared" si="8"/>
        <v>0</v>
      </c>
      <c r="AE35" s="348" t="e">
        <f t="shared" si="9"/>
        <v>#N/A</v>
      </c>
      <c r="AF35" s="336" t="e">
        <f>IF(AE35&lt;=1,"Remota",VLOOKUP(AE35,[42]Listas!$C$6:$D$10,2,0))</f>
        <v>#N/A</v>
      </c>
      <c r="AG35" s="348" t="e">
        <f t="shared" si="10"/>
        <v>#N/A</v>
      </c>
      <c r="AH35" s="336" t="e">
        <f>IF(AG35&lt;=1,"Insignificante",HLOOKUP(AG35,[42]Listas!$F$3:$J$4,2,0))</f>
        <v>#N/A</v>
      </c>
      <c r="AI35" s="349" t="e">
        <f t="shared" si="11"/>
        <v>#N/A</v>
      </c>
      <c r="AJ35" s="339" t="e">
        <f>INDEX([42]Listas!$F$6:$J$10,MATCH(AF35,[42]Listas!$D$6:$D$10,0),MATCH(AH35,[42]Listas!$F$4:$J$4,0))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VLOOKUP(P36,[42]Listas!$D$6:$E$10,2,0)</f>
        <v>#N/A</v>
      </c>
      <c r="T36" s="347" t="e">
        <f>HLOOKUP(Q36,[42]Listas!$F$4:$J$5,2,0)</f>
        <v>#N/A</v>
      </c>
      <c r="U36" s="339" t="e">
        <f>INDEX([42]Listas!$F$6:$J$10,MATCH(P36,[42]Listas!$D$6:$D$10,0),MATCH(Q36,[42]Listas!$F$4:$J$4,0))</f>
        <v>#N/A</v>
      </c>
      <c r="V36" s="346"/>
      <c r="W36" s="818"/>
      <c r="X36" s="818"/>
      <c r="Y36" s="818"/>
      <c r="Z36" s="330"/>
      <c r="AA36" s="331"/>
      <c r="AB36" s="330"/>
      <c r="AC36" s="346"/>
      <c r="AD36" s="347">
        <f t="shared" si="8"/>
        <v>0</v>
      </c>
      <c r="AE36" s="348" t="e">
        <f t="shared" si="9"/>
        <v>#N/A</v>
      </c>
      <c r="AF36" s="336" t="e">
        <f>IF(AE36&lt;=1,"Remota",VLOOKUP(AE36,[42]Listas!$C$6:$D$10,2,0))</f>
        <v>#N/A</v>
      </c>
      <c r="AG36" s="348" t="e">
        <f t="shared" si="10"/>
        <v>#N/A</v>
      </c>
      <c r="AH36" s="336" t="e">
        <f>IF(AG36&lt;=1,"Insignificante",HLOOKUP(AG36,[42]Listas!$F$3:$J$4,2,0))</f>
        <v>#N/A</v>
      </c>
      <c r="AI36" s="349" t="e">
        <f t="shared" si="11"/>
        <v>#N/A</v>
      </c>
      <c r="AJ36" s="339" t="e">
        <f>INDEX([42]Listas!$F$6:$J$10,MATCH(AF36,[42]Listas!$D$6:$D$10,0),MATCH(AH36,[42]Listas!$F$4:$J$4,0))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VLOOKUP(P37,[42]Listas!$D$6:$E$10,2,0)</f>
        <v>#N/A</v>
      </c>
      <c r="T37" s="347" t="e">
        <f>HLOOKUP(Q37,[42]Listas!$F$4:$J$5,2,0)</f>
        <v>#N/A</v>
      </c>
      <c r="U37" s="339" t="e">
        <f>INDEX([42]Listas!$F$6:$J$10,MATCH(P37,[42]Listas!$D$6:$D$10,0),MATCH(Q37,[42]Listas!$F$4:$J$4,0))</f>
        <v>#N/A</v>
      </c>
      <c r="V37" s="346"/>
      <c r="W37" s="818"/>
      <c r="X37" s="818"/>
      <c r="Y37" s="818"/>
      <c r="Z37" s="330"/>
      <c r="AA37" s="331"/>
      <c r="AB37" s="330"/>
      <c r="AC37" s="346"/>
      <c r="AD37" s="347">
        <f t="shared" si="8"/>
        <v>0</v>
      </c>
      <c r="AE37" s="348" t="e">
        <f t="shared" si="9"/>
        <v>#N/A</v>
      </c>
      <c r="AF37" s="336" t="e">
        <f>IF(AE37&lt;=1,"Remota",VLOOKUP(AE37,[42]Listas!$C$6:$D$10,2,0))</f>
        <v>#N/A</v>
      </c>
      <c r="AG37" s="348" t="e">
        <f t="shared" si="10"/>
        <v>#N/A</v>
      </c>
      <c r="AH37" s="336" t="e">
        <f>IF(AG37&lt;=1,"Insignificante",HLOOKUP(AG37,[42]Listas!$F$3:$J$4,2,0))</f>
        <v>#N/A</v>
      </c>
      <c r="AI37" s="349" t="e">
        <f t="shared" si="11"/>
        <v>#N/A</v>
      </c>
      <c r="AJ37" s="339" t="e">
        <f>INDEX([42]Listas!$F$6:$J$10,MATCH(AF37,[42]Listas!$D$6:$D$10,0),MATCH(AH37,[42]Listas!$F$4:$J$4,0))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VLOOKUP(P38,[42]Listas!$D$6:$E$10,2,0)</f>
        <v>#N/A</v>
      </c>
      <c r="T38" s="347" t="e">
        <f>HLOOKUP(Q38,[42]Listas!$F$4:$J$5,2,0)</f>
        <v>#N/A</v>
      </c>
      <c r="U38" s="339" t="e">
        <f>INDEX([42]Listas!$F$6:$J$10,MATCH(P38,[42]Listas!$D$6:$D$10,0),MATCH(Q38,[42]Listas!$F$4:$J$4,0))</f>
        <v>#N/A</v>
      </c>
      <c r="V38" s="346"/>
      <c r="W38" s="818"/>
      <c r="X38" s="818"/>
      <c r="Y38" s="818"/>
      <c r="Z38" s="330"/>
      <c r="AA38" s="331"/>
      <c r="AB38" s="330"/>
      <c r="AC38" s="346"/>
      <c r="AD38" s="347">
        <f>IF(AB38&lt;=33,0,IF(AB38&gt;81,2,1))</f>
        <v>0</v>
      </c>
      <c r="AE38" s="348" t="e">
        <f>IF(OR(AA38="Probabilidad",AA38="Ambos"),S38-AD38,S38)</f>
        <v>#N/A</v>
      </c>
      <c r="AF38" s="336" t="e">
        <f>IF(AE38&lt;=1,"Remota",VLOOKUP(AE38,[42]Listas!$C$6:$D$10,2,0))</f>
        <v>#N/A</v>
      </c>
      <c r="AG38" s="348" t="e">
        <f>IF(OR(AA38="Impacto",AA38="Ambos"),T38-AD38,T38)</f>
        <v>#N/A</v>
      </c>
      <c r="AH38" s="336" t="e">
        <f>IF(AG38&lt;=1,"Insignificante",HLOOKUP(AG38,[42]Listas!$F$3:$J$4,2,0))</f>
        <v>#N/A</v>
      </c>
      <c r="AI38" s="349" t="e">
        <f>AE38*AG38</f>
        <v>#N/A</v>
      </c>
      <c r="AJ38" s="339" t="e">
        <f>INDEX([42]Listas!$F$6:$J$10,MATCH(AF38,[42]Listas!$D$6:$D$10,0),MATCH(AH38,[42]Listas!$F$4:$J$4,0))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VLOOKUP(P39,[42]Listas!$D$6:$E$10,2,0)</f>
        <v>#N/A</v>
      </c>
      <c r="T39" s="347" t="e">
        <f>HLOOKUP(Q39,[42]Listas!$F$4:$J$5,2,0)</f>
        <v>#N/A</v>
      </c>
      <c r="U39" s="339" t="e">
        <f>INDEX([42]Listas!$F$6:$J$10,MATCH(P39,[42]Listas!$D$6:$D$10,0),MATCH(Q39,[42]Listas!$F$4:$J$4,0))</f>
        <v>#N/A</v>
      </c>
      <c r="V39" s="346"/>
      <c r="W39" s="818"/>
      <c r="X39" s="818"/>
      <c r="Y39" s="818"/>
      <c r="Z39" s="330"/>
      <c r="AA39" s="331"/>
      <c r="AB39" s="330"/>
      <c r="AC39" s="346"/>
      <c r="AD39" s="347">
        <f t="shared" ref="AD39:AD46" si="12">IF(AB39&lt;=33,0,IF(AB39&gt;81,2,1))</f>
        <v>0</v>
      </c>
      <c r="AE39" s="348" t="e">
        <f t="shared" ref="AE39:AE46" si="13">IF(OR(AA39="Probabilidad",AA39="Ambos"),S39-AD39,S39)</f>
        <v>#N/A</v>
      </c>
      <c r="AF39" s="336" t="e">
        <f>IF(AE39&lt;=1,"Remota",VLOOKUP(AE39,[42]Listas!$C$6:$D$10,2,0))</f>
        <v>#N/A</v>
      </c>
      <c r="AG39" s="348" t="e">
        <f t="shared" ref="AG39:AG46" si="14">IF(OR(AA39="Impacto",AA39="Ambos"),T39-AD39,T39)</f>
        <v>#N/A</v>
      </c>
      <c r="AH39" s="336" t="e">
        <f>IF(AG39&lt;=1,"Insignificante",HLOOKUP(AG39,[42]Listas!$F$3:$J$4,2,0))</f>
        <v>#N/A</v>
      </c>
      <c r="AI39" s="349" t="e">
        <f t="shared" ref="AI39:AI46" si="15">AE39*AG39</f>
        <v>#N/A</v>
      </c>
      <c r="AJ39" s="339" t="e">
        <f>INDEX([42]Listas!$F$6:$J$10,MATCH(AF39,[42]Listas!$D$6:$D$10,0),MATCH(AH39,[42]Listas!$F$4:$J$4,0))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VLOOKUP(P40,[42]Listas!$D$6:$E$10,2,0)</f>
        <v>#N/A</v>
      </c>
      <c r="T40" s="347" t="e">
        <f>HLOOKUP(Q40,[42]Listas!$F$4:$J$5,2,0)</f>
        <v>#N/A</v>
      </c>
      <c r="U40" s="339" t="e">
        <f>INDEX([42]Listas!$F$6:$J$10,MATCH(P40,[42]Listas!$D$6:$D$10,0),MATCH(Q40,[42]Listas!$F$4:$J$4,0))</f>
        <v>#N/A</v>
      </c>
      <c r="V40" s="346"/>
      <c r="W40" s="818"/>
      <c r="X40" s="818"/>
      <c r="Y40" s="818"/>
      <c r="Z40" s="330"/>
      <c r="AA40" s="331"/>
      <c r="AB40" s="330"/>
      <c r="AC40" s="346"/>
      <c r="AD40" s="347">
        <f t="shared" si="12"/>
        <v>0</v>
      </c>
      <c r="AE40" s="348" t="e">
        <f t="shared" si="13"/>
        <v>#N/A</v>
      </c>
      <c r="AF40" s="336" t="e">
        <f>IF(AE40&lt;=1,"Remota",VLOOKUP(AE40,[42]Listas!$C$6:$D$10,2,0))</f>
        <v>#N/A</v>
      </c>
      <c r="AG40" s="348" t="e">
        <f t="shared" si="14"/>
        <v>#N/A</v>
      </c>
      <c r="AH40" s="336" t="e">
        <f>IF(AG40&lt;=1,"Insignificante",HLOOKUP(AG40,[42]Listas!$F$3:$J$4,2,0))</f>
        <v>#N/A</v>
      </c>
      <c r="AI40" s="349" t="e">
        <f t="shared" si="15"/>
        <v>#N/A</v>
      </c>
      <c r="AJ40" s="339" t="e">
        <f>INDEX([42]Listas!$F$6:$J$10,MATCH(AF40,[42]Listas!$D$6:$D$10,0),MATCH(AH40,[42]Listas!$F$4:$J$4,0))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VLOOKUP(P41,[42]Listas!$D$6:$E$10,2,0)</f>
        <v>#N/A</v>
      </c>
      <c r="T41" s="347" t="e">
        <f>HLOOKUP(Q41,[42]Listas!$F$4:$J$5,2,0)</f>
        <v>#N/A</v>
      </c>
      <c r="U41" s="339" t="e">
        <f>INDEX([42]Listas!$F$6:$J$10,MATCH(P41,[42]Listas!$D$6:$D$10,0),MATCH(Q41,[42]Listas!$F$4:$J$4,0))</f>
        <v>#N/A</v>
      </c>
      <c r="V41" s="346"/>
      <c r="W41" s="818"/>
      <c r="X41" s="818"/>
      <c r="Y41" s="818"/>
      <c r="Z41" s="330"/>
      <c r="AA41" s="331"/>
      <c r="AB41" s="330"/>
      <c r="AC41" s="346"/>
      <c r="AD41" s="347">
        <f t="shared" si="12"/>
        <v>0</v>
      </c>
      <c r="AE41" s="348" t="e">
        <f t="shared" si="13"/>
        <v>#N/A</v>
      </c>
      <c r="AF41" s="336" t="e">
        <f>IF(AE41&lt;=1,"Remota",VLOOKUP(AE41,[42]Listas!$C$6:$D$10,2,0))</f>
        <v>#N/A</v>
      </c>
      <c r="AG41" s="348" t="e">
        <f t="shared" si="14"/>
        <v>#N/A</v>
      </c>
      <c r="AH41" s="336" t="e">
        <f>IF(AG41&lt;=1,"Insignificante",HLOOKUP(AG41,[42]Listas!$F$3:$J$4,2,0))</f>
        <v>#N/A</v>
      </c>
      <c r="AI41" s="349" t="e">
        <f t="shared" si="15"/>
        <v>#N/A</v>
      </c>
      <c r="AJ41" s="339" t="e">
        <f>INDEX([42]Listas!$F$6:$J$10,MATCH(AF41,[42]Listas!$D$6:$D$10,0),MATCH(AH41,[42]Listas!$F$4:$J$4,0))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VLOOKUP(P42,[42]Listas!$D$6:$E$10,2,0)</f>
        <v>#N/A</v>
      </c>
      <c r="T42" s="347" t="e">
        <f>HLOOKUP(Q42,[42]Listas!$F$4:$J$5,2,0)</f>
        <v>#N/A</v>
      </c>
      <c r="U42" s="339" t="e">
        <f>INDEX([42]Listas!$F$6:$J$10,MATCH(P42,[42]Listas!$D$6:$D$10,0),MATCH(Q42,[42]Listas!$F$4:$J$4,0))</f>
        <v>#N/A</v>
      </c>
      <c r="V42" s="346"/>
      <c r="W42" s="818"/>
      <c r="X42" s="818"/>
      <c r="Y42" s="818"/>
      <c r="Z42" s="330"/>
      <c r="AA42" s="331"/>
      <c r="AB42" s="330"/>
      <c r="AC42" s="346"/>
      <c r="AD42" s="347">
        <f t="shared" si="12"/>
        <v>0</v>
      </c>
      <c r="AE42" s="348" t="e">
        <f t="shared" si="13"/>
        <v>#N/A</v>
      </c>
      <c r="AF42" s="336" t="e">
        <f>IF(AE42&lt;=1,"Remota",VLOOKUP(AE42,[42]Listas!$C$6:$D$10,2,0))</f>
        <v>#N/A</v>
      </c>
      <c r="AG42" s="348" t="e">
        <f t="shared" si="14"/>
        <v>#N/A</v>
      </c>
      <c r="AH42" s="336" t="e">
        <f>IF(AG42&lt;=1,"Insignificante",HLOOKUP(AG42,[42]Listas!$F$3:$J$4,2,0))</f>
        <v>#N/A</v>
      </c>
      <c r="AI42" s="349" t="e">
        <f t="shared" si="15"/>
        <v>#N/A</v>
      </c>
      <c r="AJ42" s="339" t="e">
        <f>INDEX([42]Listas!$F$6:$J$10,MATCH(AF42,[42]Listas!$D$6:$D$10,0),MATCH(AH42,[42]Listas!$F$4:$J$4,0))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VLOOKUP(P43,[42]Listas!$D$6:$E$10,2,0)</f>
        <v>#N/A</v>
      </c>
      <c r="T43" s="347" t="e">
        <f>HLOOKUP(Q43,[42]Listas!$F$4:$J$5,2,0)</f>
        <v>#N/A</v>
      </c>
      <c r="U43" s="339" t="e">
        <f>INDEX([42]Listas!$F$6:$J$10,MATCH(P43,[42]Listas!$D$6:$D$10,0),MATCH(Q43,[42]Listas!$F$4:$J$4,0))</f>
        <v>#N/A</v>
      </c>
      <c r="V43" s="346"/>
      <c r="W43" s="818"/>
      <c r="X43" s="818"/>
      <c r="Y43" s="818"/>
      <c r="Z43" s="330"/>
      <c r="AA43" s="331"/>
      <c r="AB43" s="330"/>
      <c r="AC43" s="346"/>
      <c r="AD43" s="347">
        <f t="shared" si="12"/>
        <v>0</v>
      </c>
      <c r="AE43" s="348" t="e">
        <f t="shared" si="13"/>
        <v>#N/A</v>
      </c>
      <c r="AF43" s="336" t="e">
        <f>IF(AE43&lt;=1,"Remota",VLOOKUP(AE43,[42]Listas!$C$6:$D$10,2,0))</f>
        <v>#N/A</v>
      </c>
      <c r="AG43" s="348" t="e">
        <f t="shared" si="14"/>
        <v>#N/A</v>
      </c>
      <c r="AH43" s="336" t="e">
        <f>IF(AG43&lt;=1,"Insignificante",HLOOKUP(AG43,[42]Listas!$F$3:$J$4,2,0))</f>
        <v>#N/A</v>
      </c>
      <c r="AI43" s="349" t="e">
        <f t="shared" si="15"/>
        <v>#N/A</v>
      </c>
      <c r="AJ43" s="339" t="e">
        <f>INDEX([42]Listas!$F$6:$J$10,MATCH(AF43,[42]Listas!$D$6:$D$10,0),MATCH(AH43,[42]Listas!$F$4:$J$4,0))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VLOOKUP(P44,[42]Listas!$D$6:$E$10,2,0)</f>
        <v>#N/A</v>
      </c>
      <c r="T44" s="347" t="e">
        <f>HLOOKUP(Q44,[42]Listas!$F$4:$J$5,2,0)</f>
        <v>#N/A</v>
      </c>
      <c r="U44" s="339" t="e">
        <f>INDEX([42]Listas!$F$6:$J$10,MATCH(P44,[42]Listas!$D$6:$D$10,0),MATCH(Q44,[42]Listas!$F$4:$J$4,0))</f>
        <v>#N/A</v>
      </c>
      <c r="V44" s="346"/>
      <c r="W44" s="818"/>
      <c r="X44" s="818"/>
      <c r="Y44" s="818"/>
      <c r="Z44" s="330"/>
      <c r="AA44" s="331"/>
      <c r="AB44" s="330"/>
      <c r="AC44" s="346"/>
      <c r="AD44" s="347">
        <f t="shared" si="12"/>
        <v>0</v>
      </c>
      <c r="AE44" s="348" t="e">
        <f t="shared" si="13"/>
        <v>#N/A</v>
      </c>
      <c r="AF44" s="336" t="e">
        <f>IF(AE44&lt;=1,"Remota",VLOOKUP(AE44,[42]Listas!$C$6:$D$10,2,0))</f>
        <v>#N/A</v>
      </c>
      <c r="AG44" s="348" t="e">
        <f t="shared" si="14"/>
        <v>#N/A</v>
      </c>
      <c r="AH44" s="336" t="e">
        <f>IF(AG44&lt;=1,"Insignificante",HLOOKUP(AG44,[42]Listas!$F$3:$J$4,2,0))</f>
        <v>#N/A</v>
      </c>
      <c r="AI44" s="349" t="e">
        <f t="shared" si="15"/>
        <v>#N/A</v>
      </c>
      <c r="AJ44" s="339" t="e">
        <f>INDEX([42]Listas!$F$6:$J$10,MATCH(AF44,[42]Listas!$D$6:$D$10,0),MATCH(AH44,[42]Listas!$F$4:$J$4,0))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VLOOKUP(P45,[42]Listas!$D$6:$E$10,2,0)</f>
        <v>#N/A</v>
      </c>
      <c r="T45" s="347" t="e">
        <f>HLOOKUP(Q45,[42]Listas!$F$4:$J$5,2,0)</f>
        <v>#N/A</v>
      </c>
      <c r="U45" s="339" t="e">
        <f>INDEX([42]Listas!$F$6:$J$10,MATCH(P45,[42]Listas!$D$6:$D$10,0),MATCH(Q45,[42]Listas!$F$4:$J$4,0))</f>
        <v>#N/A</v>
      </c>
      <c r="V45" s="346"/>
      <c r="W45" s="818"/>
      <c r="X45" s="818"/>
      <c r="Y45" s="818"/>
      <c r="Z45" s="330"/>
      <c r="AA45" s="331"/>
      <c r="AB45" s="330"/>
      <c r="AC45" s="346"/>
      <c r="AD45" s="347">
        <f t="shared" si="12"/>
        <v>0</v>
      </c>
      <c r="AE45" s="348" t="e">
        <f t="shared" si="13"/>
        <v>#N/A</v>
      </c>
      <c r="AF45" s="336" t="e">
        <f>IF(AE45&lt;=1,"Remota",VLOOKUP(AE45,[42]Listas!$C$6:$D$10,2,0))</f>
        <v>#N/A</v>
      </c>
      <c r="AG45" s="348" t="e">
        <f t="shared" si="14"/>
        <v>#N/A</v>
      </c>
      <c r="AH45" s="336" t="e">
        <f>IF(AG45&lt;=1,"Insignificante",HLOOKUP(AG45,[42]Listas!$F$3:$J$4,2,0))</f>
        <v>#N/A</v>
      </c>
      <c r="AI45" s="349" t="e">
        <f t="shared" si="15"/>
        <v>#N/A</v>
      </c>
      <c r="AJ45" s="339" t="e">
        <f>INDEX([42]Listas!$F$6:$J$10,MATCH(AF45,[42]Listas!$D$6:$D$10,0),MATCH(AH45,[42]Listas!$F$4:$J$4,0))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VLOOKUP(P46,[42]Listas!$D$6:$E$10,2,0)</f>
        <v>#N/A</v>
      </c>
      <c r="T46" s="347" t="e">
        <f>HLOOKUP(Q46,[42]Listas!$F$4:$J$5,2,0)</f>
        <v>#N/A</v>
      </c>
      <c r="U46" s="339" t="e">
        <f>INDEX([42]Listas!$F$6:$J$10,MATCH(P46,[42]Listas!$D$6:$D$10,0),MATCH(Q46,[42]Listas!$F$4:$J$4,0))</f>
        <v>#N/A</v>
      </c>
      <c r="V46" s="346"/>
      <c r="W46" s="818"/>
      <c r="X46" s="818"/>
      <c r="Y46" s="818"/>
      <c r="Z46" s="330"/>
      <c r="AA46" s="331"/>
      <c r="AB46" s="330"/>
      <c r="AC46" s="346"/>
      <c r="AD46" s="347">
        <f t="shared" si="12"/>
        <v>0</v>
      </c>
      <c r="AE46" s="348" t="e">
        <f t="shared" si="13"/>
        <v>#N/A</v>
      </c>
      <c r="AF46" s="336" t="e">
        <f>IF(AE46&lt;=1,"Remota",VLOOKUP(AE46,[42]Listas!$C$6:$D$10,2,0))</f>
        <v>#N/A</v>
      </c>
      <c r="AG46" s="348" t="e">
        <f t="shared" si="14"/>
        <v>#N/A</v>
      </c>
      <c r="AH46" s="336" t="e">
        <f>IF(AG46&lt;=1,"Insignificante",HLOOKUP(AG46,[42]Listas!$F$3:$J$4,2,0))</f>
        <v>#N/A</v>
      </c>
      <c r="AI46" s="349" t="e">
        <f t="shared" si="15"/>
        <v>#N/A</v>
      </c>
      <c r="AJ46" s="339" t="e">
        <f>INDEX([42]Listas!$F$6:$J$10,MATCH(AF46,[42]Listas!$D$6:$D$10,0),MATCH(AH46,[42]Listas!$F$4:$J$4,0))</f>
        <v>#N/A</v>
      </c>
    </row>
    <row r="47" spans="1:36" s="340" customFormat="1" ht="124.5"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VLOOKUP(P47,[42]Listas!$D$6:$E$10,2,0)</f>
        <v>#N/A</v>
      </c>
      <c r="T47" s="347" t="e">
        <f>HLOOKUP(Q47,[42]Listas!$F$4:$J$5,2,0)</f>
        <v>#N/A</v>
      </c>
      <c r="U47" s="339" t="e">
        <f>INDEX([42]Listas!$F$6:$J$10,MATCH(P47,[42]Listas!$D$6:$D$10,0),MATCH(Q47,[42]Listas!$F$4:$J$4,0))</f>
        <v>#N/A</v>
      </c>
      <c r="V47" s="346"/>
      <c r="W47" s="818"/>
      <c r="X47" s="818"/>
      <c r="Y47" s="818"/>
      <c r="Z47" s="330"/>
      <c r="AA47" s="331"/>
      <c r="AB47" s="330"/>
      <c r="AC47" s="346"/>
      <c r="AD47" s="347">
        <f>IF(AB47&lt;=33,0,IF(AB47&gt;81,2,1))</f>
        <v>0</v>
      </c>
      <c r="AE47" s="348" t="e">
        <f>IF(OR(AA47="Probabilidad",AA47="Ambos"),S47-AD47,S47)</f>
        <v>#N/A</v>
      </c>
      <c r="AF47" s="336" t="e">
        <f>IF(AE47&lt;=1,"Remota",VLOOKUP(AE47,[42]Listas!$C$6:$D$10,2,0))</f>
        <v>#N/A</v>
      </c>
      <c r="AG47" s="348" t="e">
        <f>IF(OR(AA47="Impacto",AA47="Ambos"),T47-AD47,T47)</f>
        <v>#N/A</v>
      </c>
      <c r="AH47" s="336" t="e">
        <f>IF(AG47&lt;=1,"Insignificante",HLOOKUP(AG47,[42]Listas!$F$3:$J$4,2,0))</f>
        <v>#N/A</v>
      </c>
      <c r="AI47" s="349" t="e">
        <f>AE47*AG47</f>
        <v>#N/A</v>
      </c>
      <c r="AJ47" s="339" t="e">
        <f>INDEX([42]Listas!$F$6:$J$10,MATCH(AF47,[42]Listas!$D$6:$D$10,0),MATCH(AH47,[42]Listas!$F$4:$J$4,0))</f>
        <v>#N/A</v>
      </c>
    </row>
    <row r="48" spans="1:36" s="340" customFormat="1" ht="124.5"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VLOOKUP(P48,[42]Listas!$D$6:$E$10,2,0)</f>
        <v>#N/A</v>
      </c>
      <c r="T48" s="347" t="e">
        <f>HLOOKUP(Q48,[42]Listas!$F$4:$J$5,2,0)</f>
        <v>#N/A</v>
      </c>
      <c r="U48" s="339" t="e">
        <f>INDEX([42]Listas!$F$6:$J$10,MATCH(P48,[42]Listas!$D$6:$D$10,0),MATCH(Q48,[42]Listas!$F$4:$J$4,0))</f>
        <v>#N/A</v>
      </c>
      <c r="V48" s="346"/>
      <c r="W48" s="818"/>
      <c r="X48" s="818"/>
      <c r="Y48" s="818"/>
      <c r="Z48" s="330"/>
      <c r="AA48" s="331"/>
      <c r="AB48" s="330"/>
      <c r="AC48" s="346"/>
      <c r="AD48" s="347">
        <f>IF(AB48&lt;=33,0,IF(AB48&gt;81,2,1))</f>
        <v>0</v>
      </c>
      <c r="AE48" s="348" t="e">
        <f>IF(OR(AA48="Probabilidad",AA48="Ambos"),S48-AD48,S48)</f>
        <v>#N/A</v>
      </c>
      <c r="AF48" s="336" t="e">
        <f>IF(AE48&lt;=1,"Remota",VLOOKUP(AE48,[42]Listas!$C$6:$D$10,2,0))</f>
        <v>#N/A</v>
      </c>
      <c r="AG48" s="348" t="e">
        <f>IF(OR(AA48="Impacto",AA48="Ambos"),T48-AD48,T48)</f>
        <v>#N/A</v>
      </c>
      <c r="AH48" s="336" t="e">
        <f>IF(AG48&lt;=1,"Insignificante",HLOOKUP(AG48,[42]Listas!$F$3:$J$4,2,0))</f>
        <v>#N/A</v>
      </c>
      <c r="AI48" s="349" t="e">
        <f>AE48*AG48</f>
        <v>#N/A</v>
      </c>
      <c r="AJ48" s="339" t="e">
        <f>INDEX([42]Listas!$F$6:$J$10,MATCH(AF48,[42]Listas!$D$6:$D$10,0),MATCH(AH48,[42]Listas!$F$4:$J$4,0))</f>
        <v>#N/A</v>
      </c>
    </row>
    <row r="49" spans="1:36" s="340" customFormat="1" ht="124.5"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VLOOKUP(P49,[42]Listas!$D$6:$E$10,2,0)</f>
        <v>#N/A</v>
      </c>
      <c r="T49" s="347" t="e">
        <f>HLOOKUP(Q49,[42]Listas!$F$4:$J$5,2,0)</f>
        <v>#N/A</v>
      </c>
      <c r="U49" s="339" t="e">
        <f>INDEX([42]Listas!$F$6:$J$10,MATCH(P49,[42]Listas!$D$6:$D$10,0),MATCH(Q49,[42]Listas!$F$4:$J$4,0))</f>
        <v>#N/A</v>
      </c>
      <c r="V49" s="346"/>
      <c r="W49" s="818"/>
      <c r="X49" s="818"/>
      <c r="Y49" s="818"/>
      <c r="Z49" s="330"/>
      <c r="AA49" s="331"/>
      <c r="AB49" s="330"/>
      <c r="AC49" s="346"/>
      <c r="AD49" s="347">
        <f t="shared" ref="AD49:AD77" si="16">IF(AB49&lt;=33,0,IF(AB49&gt;81,2,1))</f>
        <v>0</v>
      </c>
      <c r="AE49" s="348" t="e">
        <f t="shared" ref="AE49:AE77" si="17">IF(OR(AA49="Probabilidad",AA49="Ambos"),S49-AD49,S49)</f>
        <v>#N/A</v>
      </c>
      <c r="AF49" s="336" t="e">
        <f>IF(AE49&lt;=1,"Remota",VLOOKUP(AE49,[42]Listas!$C$6:$D$10,2,0))</f>
        <v>#N/A</v>
      </c>
      <c r="AG49" s="348" t="e">
        <f t="shared" ref="AG49:AG77" si="18">IF(OR(AA49="Impacto",AA49="Ambos"),T49-AD49,T49)</f>
        <v>#N/A</v>
      </c>
      <c r="AH49" s="336" t="e">
        <f>IF(AG49&lt;=1,"Insignificante",HLOOKUP(AG49,[42]Listas!$F$3:$J$4,2,0))</f>
        <v>#N/A</v>
      </c>
      <c r="AI49" s="349" t="e">
        <f t="shared" ref="AI49:AI77" si="19">AE49*AG49</f>
        <v>#N/A</v>
      </c>
      <c r="AJ49" s="339" t="e">
        <f>INDEX([42]Listas!$F$6:$J$10,MATCH(AF49,[42]Listas!$D$6:$D$10,0),MATCH(AH49,[42]Listas!$F$4:$J$4,0))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VLOOKUP(P50,[42]Listas!$D$6:$E$10,2,0)</f>
        <v>#N/A</v>
      </c>
      <c r="T50" s="347" t="e">
        <f>HLOOKUP(Q50,[42]Listas!$F$4:$J$5,2,0)</f>
        <v>#N/A</v>
      </c>
      <c r="U50" s="339" t="e">
        <f>INDEX([42]Listas!$F$6:$J$10,MATCH(P50,[42]Listas!$D$6:$D$10,0),MATCH(Q50,[42]Listas!$F$4:$J$4,0))</f>
        <v>#N/A</v>
      </c>
      <c r="V50" s="346"/>
      <c r="W50" s="818"/>
      <c r="X50" s="818"/>
      <c r="Y50" s="818"/>
      <c r="Z50" s="330"/>
      <c r="AA50" s="331"/>
      <c r="AB50" s="330"/>
      <c r="AC50" s="346"/>
      <c r="AD50" s="347">
        <f t="shared" si="16"/>
        <v>0</v>
      </c>
      <c r="AE50" s="348" t="e">
        <f t="shared" si="17"/>
        <v>#N/A</v>
      </c>
      <c r="AF50" s="336" t="e">
        <f>IF(AE50&lt;=1,"Remota",VLOOKUP(AE50,[42]Listas!$C$6:$D$10,2,0))</f>
        <v>#N/A</v>
      </c>
      <c r="AG50" s="348" t="e">
        <f t="shared" si="18"/>
        <v>#N/A</v>
      </c>
      <c r="AH50" s="336" t="e">
        <f>IF(AG50&lt;=1,"Insignificante",HLOOKUP(AG50,[42]Listas!$F$3:$J$4,2,0))</f>
        <v>#N/A</v>
      </c>
      <c r="AI50" s="349" t="e">
        <f t="shared" si="19"/>
        <v>#N/A</v>
      </c>
      <c r="AJ50" s="339" t="e">
        <f>INDEX([42]Listas!$F$6:$J$10,MATCH(AF50,[42]Listas!$D$6:$D$10,0),MATCH(AH50,[42]Listas!$F$4:$J$4,0))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VLOOKUP(P51,[42]Listas!$D$6:$E$10,2,0)</f>
        <v>#N/A</v>
      </c>
      <c r="T51" s="347" t="e">
        <f>HLOOKUP(Q51,[42]Listas!$F$4:$J$5,2,0)</f>
        <v>#N/A</v>
      </c>
      <c r="U51" s="339" t="e">
        <f>INDEX([42]Listas!$F$6:$J$10,MATCH(P51,[42]Listas!$D$6:$D$10,0),MATCH(Q51,[42]Listas!$F$4:$J$4,0))</f>
        <v>#N/A</v>
      </c>
      <c r="V51" s="346"/>
      <c r="W51" s="818"/>
      <c r="X51" s="818"/>
      <c r="Y51" s="818"/>
      <c r="Z51" s="330"/>
      <c r="AA51" s="331"/>
      <c r="AB51" s="330"/>
      <c r="AC51" s="346"/>
      <c r="AD51" s="347">
        <f t="shared" si="16"/>
        <v>0</v>
      </c>
      <c r="AE51" s="348" t="e">
        <f t="shared" si="17"/>
        <v>#N/A</v>
      </c>
      <c r="AF51" s="336" t="e">
        <f>IF(AE51&lt;=1,"Remota",VLOOKUP(AE51,[42]Listas!$C$6:$D$10,2,0))</f>
        <v>#N/A</v>
      </c>
      <c r="AG51" s="348" t="e">
        <f t="shared" si="18"/>
        <v>#N/A</v>
      </c>
      <c r="AH51" s="336" t="e">
        <f>IF(AG51&lt;=1,"Insignificante",HLOOKUP(AG51,[42]Listas!$F$3:$J$4,2,0))</f>
        <v>#N/A</v>
      </c>
      <c r="AI51" s="349" t="e">
        <f t="shared" si="19"/>
        <v>#N/A</v>
      </c>
      <c r="AJ51" s="339" t="e">
        <f>INDEX([42]Listas!$F$6:$J$10,MATCH(AF51,[42]Listas!$D$6:$D$10,0),MATCH(AH51,[42]Listas!$F$4:$J$4,0))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VLOOKUP(P52,[42]Listas!$D$6:$E$10,2,0)</f>
        <v>#N/A</v>
      </c>
      <c r="T52" s="347" t="e">
        <f>HLOOKUP(Q52,[42]Listas!$F$4:$J$5,2,0)</f>
        <v>#N/A</v>
      </c>
      <c r="U52" s="339" t="e">
        <f>INDEX([42]Listas!$F$6:$J$10,MATCH(P52,[42]Listas!$D$6:$D$10,0),MATCH(Q52,[42]Listas!$F$4:$J$4,0))</f>
        <v>#N/A</v>
      </c>
      <c r="V52" s="346"/>
      <c r="W52" s="818"/>
      <c r="X52" s="818"/>
      <c r="Y52" s="818"/>
      <c r="Z52" s="330"/>
      <c r="AA52" s="331"/>
      <c r="AB52" s="330"/>
      <c r="AC52" s="346"/>
      <c r="AD52" s="347">
        <f t="shared" si="16"/>
        <v>0</v>
      </c>
      <c r="AE52" s="348" t="e">
        <f t="shared" si="17"/>
        <v>#N/A</v>
      </c>
      <c r="AF52" s="336" t="e">
        <f>IF(AE52&lt;=1,"Remota",VLOOKUP(AE52,[42]Listas!$C$6:$D$10,2,0))</f>
        <v>#N/A</v>
      </c>
      <c r="AG52" s="348" t="e">
        <f t="shared" si="18"/>
        <v>#N/A</v>
      </c>
      <c r="AH52" s="336" t="e">
        <f>IF(AG52&lt;=1,"Insignificante",HLOOKUP(AG52,[42]Listas!$F$3:$J$4,2,0))</f>
        <v>#N/A</v>
      </c>
      <c r="AI52" s="349" t="e">
        <f t="shared" si="19"/>
        <v>#N/A</v>
      </c>
      <c r="AJ52" s="339" t="e">
        <f>INDEX([42]Listas!$F$6:$J$10,MATCH(AF52,[42]Listas!$D$6:$D$10,0),MATCH(AH52,[42]Listas!$F$4:$J$4,0))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VLOOKUP(P53,[42]Listas!$D$6:$E$10,2,0)</f>
        <v>#N/A</v>
      </c>
      <c r="T53" s="347" t="e">
        <f>HLOOKUP(Q53,[42]Listas!$F$4:$J$5,2,0)</f>
        <v>#N/A</v>
      </c>
      <c r="U53" s="339" t="e">
        <f>INDEX([42]Listas!$F$6:$J$10,MATCH(P53,[42]Listas!$D$6:$D$10,0),MATCH(Q53,[42]Listas!$F$4:$J$4,0))</f>
        <v>#N/A</v>
      </c>
      <c r="V53" s="346"/>
      <c r="W53" s="818"/>
      <c r="X53" s="818"/>
      <c r="Y53" s="818"/>
      <c r="Z53" s="330"/>
      <c r="AA53" s="331"/>
      <c r="AB53" s="330"/>
      <c r="AC53" s="346"/>
      <c r="AD53" s="347">
        <f t="shared" si="16"/>
        <v>0</v>
      </c>
      <c r="AE53" s="348" t="e">
        <f t="shared" si="17"/>
        <v>#N/A</v>
      </c>
      <c r="AF53" s="336" t="e">
        <f>IF(AE53&lt;=1,"Remota",VLOOKUP(AE53,[42]Listas!$C$6:$D$10,2,0))</f>
        <v>#N/A</v>
      </c>
      <c r="AG53" s="348" t="e">
        <f t="shared" si="18"/>
        <v>#N/A</v>
      </c>
      <c r="AH53" s="336" t="e">
        <f>IF(AG53&lt;=1,"Insignificante",HLOOKUP(AG53,[42]Listas!$F$3:$J$4,2,0))</f>
        <v>#N/A</v>
      </c>
      <c r="AI53" s="349" t="e">
        <f t="shared" si="19"/>
        <v>#N/A</v>
      </c>
      <c r="AJ53" s="339" t="e">
        <f>INDEX([42]Listas!$F$6:$J$10,MATCH(AF53,[42]Listas!$D$6:$D$10,0),MATCH(AH53,[42]Listas!$F$4:$J$4,0))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VLOOKUP(P54,[42]Listas!$D$6:$E$10,2,0)</f>
        <v>#N/A</v>
      </c>
      <c r="T54" s="347" t="e">
        <f>HLOOKUP(Q54,[42]Listas!$F$4:$J$5,2,0)</f>
        <v>#N/A</v>
      </c>
      <c r="U54" s="339" t="e">
        <f>INDEX([42]Listas!$F$6:$J$10,MATCH(P54,[42]Listas!$D$6:$D$10,0),MATCH(Q54,[42]Listas!$F$4:$J$4,0))</f>
        <v>#N/A</v>
      </c>
      <c r="V54" s="346"/>
      <c r="W54" s="818"/>
      <c r="X54" s="818"/>
      <c r="Y54" s="818"/>
      <c r="Z54" s="330"/>
      <c r="AA54" s="331"/>
      <c r="AB54" s="330"/>
      <c r="AC54" s="346"/>
      <c r="AD54" s="347">
        <f t="shared" si="16"/>
        <v>0</v>
      </c>
      <c r="AE54" s="348" t="e">
        <f t="shared" si="17"/>
        <v>#N/A</v>
      </c>
      <c r="AF54" s="336" t="e">
        <f>IF(AE54&lt;=1,"Remota",VLOOKUP(AE54,[42]Listas!$C$6:$D$10,2,0))</f>
        <v>#N/A</v>
      </c>
      <c r="AG54" s="348" t="e">
        <f t="shared" si="18"/>
        <v>#N/A</v>
      </c>
      <c r="AH54" s="336" t="e">
        <f>IF(AG54&lt;=1,"Insignificante",HLOOKUP(AG54,[42]Listas!$F$3:$J$4,2,0))</f>
        <v>#N/A</v>
      </c>
      <c r="AI54" s="349" t="e">
        <f t="shared" si="19"/>
        <v>#N/A</v>
      </c>
      <c r="AJ54" s="339" t="e">
        <f>INDEX([42]Listas!$F$6:$J$10,MATCH(AF54,[42]Listas!$D$6:$D$10,0),MATCH(AH54,[42]Listas!$F$4:$J$4,0))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VLOOKUP(P55,[42]Listas!$D$6:$E$10,2,0)</f>
        <v>#N/A</v>
      </c>
      <c r="T55" s="347" t="e">
        <f>HLOOKUP(Q55,[42]Listas!$F$4:$J$5,2,0)</f>
        <v>#N/A</v>
      </c>
      <c r="U55" s="339" t="e">
        <f>INDEX([42]Listas!$F$6:$J$10,MATCH(P55,[42]Listas!$D$6:$D$10,0),MATCH(Q55,[42]Listas!$F$4:$J$4,0))</f>
        <v>#N/A</v>
      </c>
      <c r="V55" s="346"/>
      <c r="W55" s="818"/>
      <c r="X55" s="818"/>
      <c r="Y55" s="818"/>
      <c r="Z55" s="330"/>
      <c r="AA55" s="331"/>
      <c r="AB55" s="330"/>
      <c r="AC55" s="346"/>
      <c r="AD55" s="347">
        <f t="shared" si="16"/>
        <v>0</v>
      </c>
      <c r="AE55" s="348" t="e">
        <f t="shared" si="17"/>
        <v>#N/A</v>
      </c>
      <c r="AF55" s="336" t="e">
        <f>IF(AE55&lt;=1,"Remota",VLOOKUP(AE55,[42]Listas!$C$6:$D$10,2,0))</f>
        <v>#N/A</v>
      </c>
      <c r="AG55" s="348" t="e">
        <f t="shared" si="18"/>
        <v>#N/A</v>
      </c>
      <c r="AH55" s="336" t="e">
        <f>IF(AG55&lt;=1,"Insignificante",HLOOKUP(AG55,[42]Listas!$F$3:$J$4,2,0))</f>
        <v>#N/A</v>
      </c>
      <c r="AI55" s="349" t="e">
        <f t="shared" si="19"/>
        <v>#N/A</v>
      </c>
      <c r="AJ55" s="339" t="e">
        <f>INDEX([42]Listas!$F$6:$J$10,MATCH(AF55,[42]Listas!$D$6:$D$10,0),MATCH(AH55,[42]Listas!$F$4:$J$4,0))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VLOOKUP(P56,[42]Listas!$D$6:$E$10,2,0)</f>
        <v>#N/A</v>
      </c>
      <c r="T56" s="347" t="e">
        <f>HLOOKUP(Q56,[42]Listas!$F$4:$J$5,2,0)</f>
        <v>#N/A</v>
      </c>
      <c r="U56" s="339" t="e">
        <f>INDEX([42]Listas!$F$6:$J$10,MATCH(P56,[42]Listas!$D$6:$D$10,0),MATCH(Q56,[42]Listas!$F$4:$J$4,0))</f>
        <v>#N/A</v>
      </c>
      <c r="V56" s="346"/>
      <c r="W56" s="818"/>
      <c r="X56" s="818"/>
      <c r="Y56" s="818"/>
      <c r="Z56" s="330"/>
      <c r="AA56" s="331"/>
      <c r="AB56" s="330"/>
      <c r="AC56" s="346"/>
      <c r="AD56" s="347">
        <f t="shared" si="16"/>
        <v>0</v>
      </c>
      <c r="AE56" s="348" t="e">
        <f t="shared" si="17"/>
        <v>#N/A</v>
      </c>
      <c r="AF56" s="336" t="e">
        <f>IF(AE56&lt;=1,"Remota",VLOOKUP(AE56,[42]Listas!$C$6:$D$10,2,0))</f>
        <v>#N/A</v>
      </c>
      <c r="AG56" s="348" t="e">
        <f t="shared" si="18"/>
        <v>#N/A</v>
      </c>
      <c r="AH56" s="336" t="e">
        <f>IF(AG56&lt;=1,"Insignificante",HLOOKUP(AG56,[42]Listas!$F$3:$J$4,2,0))</f>
        <v>#N/A</v>
      </c>
      <c r="AI56" s="349" t="e">
        <f t="shared" si="19"/>
        <v>#N/A</v>
      </c>
      <c r="AJ56" s="339" t="e">
        <f>INDEX([42]Listas!$F$6:$J$10,MATCH(AF56,[42]Listas!$D$6:$D$10,0),MATCH(AH56,[42]Listas!$F$4:$J$4,0))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VLOOKUP(P57,[42]Listas!$D$6:$E$10,2,0)</f>
        <v>#N/A</v>
      </c>
      <c r="T57" s="347" t="e">
        <f>HLOOKUP(Q57,[42]Listas!$F$4:$J$5,2,0)</f>
        <v>#N/A</v>
      </c>
      <c r="U57" s="339" t="e">
        <f>INDEX([42]Listas!$F$6:$J$10,MATCH(P57,[42]Listas!$D$6:$D$10,0),MATCH(Q57,[42]Listas!$F$4:$J$4,0))</f>
        <v>#N/A</v>
      </c>
      <c r="V57" s="346"/>
      <c r="W57" s="818"/>
      <c r="X57" s="818"/>
      <c r="Y57" s="818"/>
      <c r="Z57" s="330"/>
      <c r="AA57" s="331"/>
      <c r="AB57" s="330"/>
      <c r="AC57" s="346"/>
      <c r="AD57" s="347">
        <f t="shared" si="16"/>
        <v>0</v>
      </c>
      <c r="AE57" s="348" t="e">
        <f t="shared" si="17"/>
        <v>#N/A</v>
      </c>
      <c r="AF57" s="336" t="e">
        <f>IF(AE57&lt;=1,"Remota",VLOOKUP(AE57,[42]Listas!$C$6:$D$10,2,0))</f>
        <v>#N/A</v>
      </c>
      <c r="AG57" s="348" t="e">
        <f t="shared" si="18"/>
        <v>#N/A</v>
      </c>
      <c r="AH57" s="336" t="e">
        <f>IF(AG57&lt;=1,"Insignificante",HLOOKUP(AG57,[42]Listas!$F$3:$J$4,2,0))</f>
        <v>#N/A</v>
      </c>
      <c r="AI57" s="349" t="e">
        <f t="shared" si="19"/>
        <v>#N/A</v>
      </c>
      <c r="AJ57" s="339" t="e">
        <f>INDEX([42]Listas!$F$6:$J$10,MATCH(AF57,[42]Listas!$D$6:$D$10,0),MATCH(AH57,[42]Listas!$F$4:$J$4,0))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VLOOKUP(P58,[42]Listas!$D$6:$E$10,2,0)</f>
        <v>#N/A</v>
      </c>
      <c r="T58" s="347" t="e">
        <f>HLOOKUP(Q58,[42]Listas!$F$4:$J$5,2,0)</f>
        <v>#N/A</v>
      </c>
      <c r="U58" s="339" t="e">
        <f>INDEX([42]Listas!$F$6:$J$10,MATCH(P58,[42]Listas!$D$6:$D$10,0),MATCH(Q58,[42]Listas!$F$4:$J$4,0))</f>
        <v>#N/A</v>
      </c>
      <c r="V58" s="346"/>
      <c r="W58" s="818"/>
      <c r="X58" s="818"/>
      <c r="Y58" s="818"/>
      <c r="Z58" s="330"/>
      <c r="AA58" s="331"/>
      <c r="AB58" s="330"/>
      <c r="AC58" s="346"/>
      <c r="AD58" s="347">
        <f t="shared" si="16"/>
        <v>0</v>
      </c>
      <c r="AE58" s="348" t="e">
        <f t="shared" si="17"/>
        <v>#N/A</v>
      </c>
      <c r="AF58" s="336" t="e">
        <f>IF(AE58&lt;=1,"Remota",VLOOKUP(AE58,[42]Listas!$C$6:$D$10,2,0))</f>
        <v>#N/A</v>
      </c>
      <c r="AG58" s="348" t="e">
        <f t="shared" si="18"/>
        <v>#N/A</v>
      </c>
      <c r="AH58" s="336" t="e">
        <f>IF(AG58&lt;=1,"Insignificante",HLOOKUP(AG58,[42]Listas!$F$3:$J$4,2,0))</f>
        <v>#N/A</v>
      </c>
      <c r="AI58" s="349" t="e">
        <f t="shared" si="19"/>
        <v>#N/A</v>
      </c>
      <c r="AJ58" s="339" t="e">
        <f>INDEX([42]Listas!$F$6:$J$10,MATCH(AF58,[42]Listas!$D$6:$D$10,0),MATCH(AH58,[42]Listas!$F$4:$J$4,0))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VLOOKUP(P59,[42]Listas!$D$6:$E$10,2,0)</f>
        <v>#N/A</v>
      </c>
      <c r="T59" s="347" t="e">
        <f>HLOOKUP(Q59,[42]Listas!$F$4:$J$5,2,0)</f>
        <v>#N/A</v>
      </c>
      <c r="U59" s="339" t="e">
        <f>INDEX([42]Listas!$F$6:$J$10,MATCH(P59,[42]Listas!$D$6:$D$10,0),MATCH(Q59,[42]Listas!$F$4:$J$4,0))</f>
        <v>#N/A</v>
      </c>
      <c r="V59" s="346"/>
      <c r="W59" s="818"/>
      <c r="X59" s="818"/>
      <c r="Y59" s="818"/>
      <c r="Z59" s="330"/>
      <c r="AA59" s="331"/>
      <c r="AB59" s="330"/>
      <c r="AC59" s="346"/>
      <c r="AD59" s="347">
        <f t="shared" si="16"/>
        <v>0</v>
      </c>
      <c r="AE59" s="348" t="e">
        <f t="shared" si="17"/>
        <v>#N/A</v>
      </c>
      <c r="AF59" s="336" t="e">
        <f>IF(AE59&lt;=1,"Remota",VLOOKUP(AE59,[42]Listas!$C$6:$D$10,2,0))</f>
        <v>#N/A</v>
      </c>
      <c r="AG59" s="348" t="e">
        <f t="shared" si="18"/>
        <v>#N/A</v>
      </c>
      <c r="AH59" s="336" t="e">
        <f>IF(AG59&lt;=1,"Insignificante",HLOOKUP(AG59,[42]Listas!$F$3:$J$4,2,0))</f>
        <v>#N/A</v>
      </c>
      <c r="AI59" s="349" t="e">
        <f t="shared" si="19"/>
        <v>#N/A</v>
      </c>
      <c r="AJ59" s="339" t="e">
        <f>INDEX([42]Listas!$F$6:$J$10,MATCH(AF59,[42]Listas!$D$6:$D$10,0),MATCH(AH59,[42]Listas!$F$4:$J$4,0))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VLOOKUP(P60,[42]Listas!$D$6:$E$10,2,0)</f>
        <v>#N/A</v>
      </c>
      <c r="T60" s="347" t="e">
        <f>HLOOKUP(Q60,[42]Listas!$F$4:$J$5,2,0)</f>
        <v>#N/A</v>
      </c>
      <c r="U60" s="339" t="e">
        <f>INDEX([42]Listas!$F$6:$J$10,MATCH(P60,[42]Listas!$D$6:$D$10,0),MATCH(Q60,[42]Listas!$F$4:$J$4,0))</f>
        <v>#N/A</v>
      </c>
      <c r="V60" s="346"/>
      <c r="W60" s="818"/>
      <c r="X60" s="818"/>
      <c r="Y60" s="818"/>
      <c r="Z60" s="330"/>
      <c r="AA60" s="331"/>
      <c r="AB60" s="330"/>
      <c r="AC60" s="346"/>
      <c r="AD60" s="347">
        <f t="shared" si="16"/>
        <v>0</v>
      </c>
      <c r="AE60" s="348" t="e">
        <f t="shared" si="17"/>
        <v>#N/A</v>
      </c>
      <c r="AF60" s="336" t="e">
        <f>IF(AE60&lt;=1,"Remota",VLOOKUP(AE60,[42]Listas!$C$6:$D$10,2,0))</f>
        <v>#N/A</v>
      </c>
      <c r="AG60" s="348" t="e">
        <f t="shared" si="18"/>
        <v>#N/A</v>
      </c>
      <c r="AH60" s="336" t="e">
        <f>IF(AG60&lt;=1,"Insignificante",HLOOKUP(AG60,[42]Listas!$F$3:$J$4,2,0))</f>
        <v>#N/A</v>
      </c>
      <c r="AI60" s="349" t="e">
        <f t="shared" si="19"/>
        <v>#N/A</v>
      </c>
      <c r="AJ60" s="339" t="e">
        <f>INDEX([42]Listas!$F$6:$J$10,MATCH(AF60,[42]Listas!$D$6:$D$10,0),MATCH(AH60,[42]Listas!$F$4:$J$4,0))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VLOOKUP(P61,[42]Listas!$D$6:$E$10,2,0)</f>
        <v>#N/A</v>
      </c>
      <c r="T61" s="347" t="e">
        <f>HLOOKUP(Q61,[42]Listas!$F$4:$J$5,2,0)</f>
        <v>#N/A</v>
      </c>
      <c r="U61" s="339" t="e">
        <f>INDEX([42]Listas!$F$6:$J$10,MATCH(P61,[42]Listas!$D$6:$D$10,0),MATCH(Q61,[42]Listas!$F$4:$J$4,0))</f>
        <v>#N/A</v>
      </c>
      <c r="V61" s="346"/>
      <c r="W61" s="818"/>
      <c r="X61" s="818"/>
      <c r="Y61" s="818"/>
      <c r="Z61" s="330"/>
      <c r="AA61" s="331"/>
      <c r="AB61" s="330"/>
      <c r="AC61" s="346"/>
      <c r="AD61" s="347">
        <f t="shared" si="16"/>
        <v>0</v>
      </c>
      <c r="AE61" s="348" t="e">
        <f t="shared" si="17"/>
        <v>#N/A</v>
      </c>
      <c r="AF61" s="336" t="e">
        <f>IF(AE61&lt;=1,"Remota",VLOOKUP(AE61,[42]Listas!$C$6:$D$10,2,0))</f>
        <v>#N/A</v>
      </c>
      <c r="AG61" s="348" t="e">
        <f t="shared" si="18"/>
        <v>#N/A</v>
      </c>
      <c r="AH61" s="336" t="e">
        <f>IF(AG61&lt;=1,"Insignificante",HLOOKUP(AG61,[42]Listas!$F$3:$J$4,2,0))</f>
        <v>#N/A</v>
      </c>
      <c r="AI61" s="349" t="e">
        <f t="shared" si="19"/>
        <v>#N/A</v>
      </c>
      <c r="AJ61" s="339" t="e">
        <f>INDEX([42]Listas!$F$6:$J$10,MATCH(AF61,[42]Listas!$D$6:$D$10,0),MATCH(AH61,[42]Listas!$F$4:$J$4,0))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VLOOKUP(P62,[42]Listas!$D$6:$E$10,2,0)</f>
        <v>#N/A</v>
      </c>
      <c r="T62" s="347" t="e">
        <f>HLOOKUP(Q62,[42]Listas!$F$4:$J$5,2,0)</f>
        <v>#N/A</v>
      </c>
      <c r="U62" s="339" t="e">
        <f>INDEX([42]Listas!$F$6:$J$10,MATCH(P62,[42]Listas!$D$6:$D$10,0),MATCH(Q62,[42]Listas!$F$4:$J$4,0))</f>
        <v>#N/A</v>
      </c>
      <c r="V62" s="346"/>
      <c r="W62" s="818"/>
      <c r="X62" s="818"/>
      <c r="Y62" s="818"/>
      <c r="Z62" s="330"/>
      <c r="AA62" s="331"/>
      <c r="AB62" s="330"/>
      <c r="AC62" s="346"/>
      <c r="AD62" s="347">
        <f t="shared" si="16"/>
        <v>0</v>
      </c>
      <c r="AE62" s="348" t="e">
        <f t="shared" si="17"/>
        <v>#N/A</v>
      </c>
      <c r="AF62" s="336" t="e">
        <f>IF(AE62&lt;=1,"Remota",VLOOKUP(AE62,[42]Listas!$C$6:$D$10,2,0))</f>
        <v>#N/A</v>
      </c>
      <c r="AG62" s="348" t="e">
        <f t="shared" si="18"/>
        <v>#N/A</v>
      </c>
      <c r="AH62" s="336" t="e">
        <f>IF(AG62&lt;=1,"Insignificante",HLOOKUP(AG62,[42]Listas!$F$3:$J$4,2,0))</f>
        <v>#N/A</v>
      </c>
      <c r="AI62" s="349" t="e">
        <f t="shared" si="19"/>
        <v>#N/A</v>
      </c>
      <c r="AJ62" s="339" t="e">
        <f>INDEX([42]Listas!$F$6:$J$10,MATCH(AF62,[42]Listas!$D$6:$D$10,0),MATCH(AH62,[42]Listas!$F$4:$J$4,0))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VLOOKUP(P63,[42]Listas!$D$6:$E$10,2,0)</f>
        <v>#N/A</v>
      </c>
      <c r="T63" s="347" t="e">
        <f>HLOOKUP(Q63,[42]Listas!$F$4:$J$5,2,0)</f>
        <v>#N/A</v>
      </c>
      <c r="U63" s="339" t="e">
        <f>INDEX([42]Listas!$F$6:$J$10,MATCH(P63,[42]Listas!$D$6:$D$10,0),MATCH(Q63,[42]Listas!$F$4:$J$4,0))</f>
        <v>#N/A</v>
      </c>
      <c r="V63" s="346"/>
      <c r="W63" s="818"/>
      <c r="X63" s="818"/>
      <c r="Y63" s="818"/>
      <c r="Z63" s="330"/>
      <c r="AA63" s="331"/>
      <c r="AB63" s="330"/>
      <c r="AC63" s="346"/>
      <c r="AD63" s="347">
        <f t="shared" si="16"/>
        <v>0</v>
      </c>
      <c r="AE63" s="348" t="e">
        <f t="shared" si="17"/>
        <v>#N/A</v>
      </c>
      <c r="AF63" s="336" t="e">
        <f>IF(AE63&lt;=1,"Remota",VLOOKUP(AE63,[42]Listas!$C$6:$D$10,2,0))</f>
        <v>#N/A</v>
      </c>
      <c r="AG63" s="348" t="e">
        <f t="shared" si="18"/>
        <v>#N/A</v>
      </c>
      <c r="AH63" s="336" t="e">
        <f>IF(AG63&lt;=1,"Insignificante",HLOOKUP(AG63,[42]Listas!$F$3:$J$4,2,0))</f>
        <v>#N/A</v>
      </c>
      <c r="AI63" s="349" t="e">
        <f t="shared" si="19"/>
        <v>#N/A</v>
      </c>
      <c r="AJ63" s="339" t="e">
        <f>INDEX([42]Listas!$F$6:$J$10,MATCH(AF63,[42]Listas!$D$6:$D$10,0),MATCH(AH63,[42]Listas!$F$4:$J$4,0))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VLOOKUP(P64,[42]Listas!$D$6:$E$10,2,0)</f>
        <v>#N/A</v>
      </c>
      <c r="T64" s="347" t="e">
        <f>HLOOKUP(Q64,[42]Listas!$F$4:$J$5,2,0)</f>
        <v>#N/A</v>
      </c>
      <c r="U64" s="339" t="e">
        <f>INDEX([42]Listas!$F$6:$J$10,MATCH(P64,[42]Listas!$D$6:$D$10,0),MATCH(Q64,[42]Listas!$F$4:$J$4,0))</f>
        <v>#N/A</v>
      </c>
      <c r="V64" s="346"/>
      <c r="W64" s="818"/>
      <c r="X64" s="818"/>
      <c r="Y64" s="818"/>
      <c r="Z64" s="330"/>
      <c r="AA64" s="331"/>
      <c r="AB64" s="330"/>
      <c r="AC64" s="346"/>
      <c r="AD64" s="347">
        <f t="shared" si="16"/>
        <v>0</v>
      </c>
      <c r="AE64" s="348" t="e">
        <f t="shared" si="17"/>
        <v>#N/A</v>
      </c>
      <c r="AF64" s="336" t="e">
        <f>IF(AE64&lt;=1,"Remota",VLOOKUP(AE64,[42]Listas!$C$6:$D$10,2,0))</f>
        <v>#N/A</v>
      </c>
      <c r="AG64" s="348" t="e">
        <f t="shared" si="18"/>
        <v>#N/A</v>
      </c>
      <c r="AH64" s="336" t="e">
        <f>IF(AG64&lt;=1,"Insignificante",HLOOKUP(AG64,[42]Listas!$F$3:$J$4,2,0))</f>
        <v>#N/A</v>
      </c>
      <c r="AI64" s="349" t="e">
        <f t="shared" si="19"/>
        <v>#N/A</v>
      </c>
      <c r="AJ64" s="339" t="e">
        <f>INDEX([42]Listas!$F$6:$J$10,MATCH(AF64,[42]Listas!$D$6:$D$10,0),MATCH(AH64,[42]Listas!$F$4:$J$4,0))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VLOOKUP(P65,[42]Listas!$D$6:$E$10,2,0)</f>
        <v>#N/A</v>
      </c>
      <c r="T65" s="347" t="e">
        <f>HLOOKUP(Q65,[42]Listas!$F$4:$J$5,2,0)</f>
        <v>#N/A</v>
      </c>
      <c r="U65" s="339" t="e">
        <f>INDEX([42]Listas!$F$6:$J$10,MATCH(P65,[42]Listas!$D$6:$D$10,0),MATCH(Q65,[42]Listas!$F$4:$J$4,0))</f>
        <v>#N/A</v>
      </c>
      <c r="V65" s="346"/>
      <c r="W65" s="818"/>
      <c r="X65" s="818"/>
      <c r="Y65" s="818"/>
      <c r="Z65" s="330"/>
      <c r="AA65" s="331"/>
      <c r="AB65" s="330"/>
      <c r="AC65" s="346"/>
      <c r="AD65" s="347">
        <f t="shared" si="16"/>
        <v>0</v>
      </c>
      <c r="AE65" s="348" t="e">
        <f t="shared" si="17"/>
        <v>#N/A</v>
      </c>
      <c r="AF65" s="336" t="e">
        <f>IF(AE65&lt;=1,"Remota",VLOOKUP(AE65,[42]Listas!$C$6:$D$10,2,0))</f>
        <v>#N/A</v>
      </c>
      <c r="AG65" s="348" t="e">
        <f t="shared" si="18"/>
        <v>#N/A</v>
      </c>
      <c r="AH65" s="336" t="e">
        <f>IF(AG65&lt;=1,"Insignificante",HLOOKUP(AG65,[42]Listas!$F$3:$J$4,2,0))</f>
        <v>#N/A</v>
      </c>
      <c r="AI65" s="349" t="e">
        <f t="shared" si="19"/>
        <v>#N/A</v>
      </c>
      <c r="AJ65" s="339" t="e">
        <f>INDEX([42]Listas!$F$6:$J$10,MATCH(AF65,[42]Listas!$D$6:$D$10,0),MATCH(AH65,[42]Listas!$F$4:$J$4,0))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VLOOKUP(P66,[42]Listas!$D$6:$E$10,2,0)</f>
        <v>#N/A</v>
      </c>
      <c r="T66" s="347" t="e">
        <f>HLOOKUP(Q66,[42]Listas!$F$4:$J$5,2,0)</f>
        <v>#N/A</v>
      </c>
      <c r="U66" s="339" t="e">
        <f>INDEX([42]Listas!$F$6:$J$10,MATCH(P66,[42]Listas!$D$6:$D$10,0),MATCH(Q66,[42]Listas!$F$4:$J$4,0))</f>
        <v>#N/A</v>
      </c>
      <c r="V66" s="346"/>
      <c r="W66" s="818"/>
      <c r="X66" s="818"/>
      <c r="Y66" s="818"/>
      <c r="Z66" s="330"/>
      <c r="AA66" s="331"/>
      <c r="AB66" s="330"/>
      <c r="AC66" s="346"/>
      <c r="AD66" s="347">
        <f t="shared" si="16"/>
        <v>0</v>
      </c>
      <c r="AE66" s="348" t="e">
        <f t="shared" si="17"/>
        <v>#N/A</v>
      </c>
      <c r="AF66" s="336" t="e">
        <f>IF(AE66&lt;=1,"Remota",VLOOKUP(AE66,[42]Listas!$C$6:$D$10,2,0))</f>
        <v>#N/A</v>
      </c>
      <c r="AG66" s="348" t="e">
        <f t="shared" si="18"/>
        <v>#N/A</v>
      </c>
      <c r="AH66" s="336" t="e">
        <f>IF(AG66&lt;=1,"Insignificante",HLOOKUP(AG66,[42]Listas!$F$3:$J$4,2,0))</f>
        <v>#N/A</v>
      </c>
      <c r="AI66" s="349" t="e">
        <f t="shared" si="19"/>
        <v>#N/A</v>
      </c>
      <c r="AJ66" s="339" t="e">
        <f>INDEX([42]Listas!$F$6:$J$10,MATCH(AF66,[42]Listas!$D$6:$D$10,0),MATCH(AH66,[42]Listas!$F$4:$J$4,0))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VLOOKUP(P67,[42]Listas!$D$6:$E$10,2,0)</f>
        <v>#N/A</v>
      </c>
      <c r="T67" s="347" t="e">
        <f>HLOOKUP(Q67,[42]Listas!$F$4:$J$5,2,0)</f>
        <v>#N/A</v>
      </c>
      <c r="U67" s="339" t="e">
        <f>INDEX([42]Listas!$F$6:$J$10,MATCH(P67,[42]Listas!$D$6:$D$10,0),MATCH(Q67,[42]Listas!$F$4:$J$4,0))</f>
        <v>#N/A</v>
      </c>
      <c r="V67" s="346"/>
      <c r="W67" s="818"/>
      <c r="X67" s="818"/>
      <c r="Y67" s="818"/>
      <c r="Z67" s="330"/>
      <c r="AA67" s="331"/>
      <c r="AB67" s="330"/>
      <c r="AC67" s="346"/>
      <c r="AD67" s="347">
        <f t="shared" si="16"/>
        <v>0</v>
      </c>
      <c r="AE67" s="348" t="e">
        <f t="shared" si="17"/>
        <v>#N/A</v>
      </c>
      <c r="AF67" s="336" t="e">
        <f>IF(AE67&lt;=1,"Remota",VLOOKUP(AE67,[42]Listas!$C$6:$D$10,2,0))</f>
        <v>#N/A</v>
      </c>
      <c r="AG67" s="348" t="e">
        <f t="shared" si="18"/>
        <v>#N/A</v>
      </c>
      <c r="AH67" s="336" t="e">
        <f>IF(AG67&lt;=1,"Insignificante",HLOOKUP(AG67,[42]Listas!$F$3:$J$4,2,0))</f>
        <v>#N/A</v>
      </c>
      <c r="AI67" s="349" t="e">
        <f t="shared" si="19"/>
        <v>#N/A</v>
      </c>
      <c r="AJ67" s="339" t="e">
        <f>INDEX([42]Listas!$F$6:$J$10,MATCH(AF67,[42]Listas!$D$6:$D$10,0),MATCH(AH67,[42]Listas!$F$4:$J$4,0))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VLOOKUP(P68,[42]Listas!$D$6:$E$10,2,0)</f>
        <v>#N/A</v>
      </c>
      <c r="T68" s="347" t="e">
        <f>HLOOKUP(Q68,[42]Listas!$F$4:$J$5,2,0)</f>
        <v>#N/A</v>
      </c>
      <c r="U68" s="339" t="e">
        <f>INDEX([42]Listas!$F$6:$J$10,MATCH(P68,[42]Listas!$D$6:$D$10,0),MATCH(Q68,[42]Listas!$F$4:$J$4,0))</f>
        <v>#N/A</v>
      </c>
      <c r="V68" s="346"/>
      <c r="W68" s="818"/>
      <c r="X68" s="818"/>
      <c r="Y68" s="818"/>
      <c r="Z68" s="330"/>
      <c r="AA68" s="331"/>
      <c r="AB68" s="330"/>
      <c r="AC68" s="346"/>
      <c r="AD68" s="347">
        <f t="shared" si="16"/>
        <v>0</v>
      </c>
      <c r="AE68" s="348" t="e">
        <f t="shared" si="17"/>
        <v>#N/A</v>
      </c>
      <c r="AF68" s="336" t="e">
        <f>IF(AE68&lt;=1,"Remota",VLOOKUP(AE68,[42]Listas!$C$6:$D$10,2,0))</f>
        <v>#N/A</v>
      </c>
      <c r="AG68" s="348" t="e">
        <f t="shared" si="18"/>
        <v>#N/A</v>
      </c>
      <c r="AH68" s="336" t="e">
        <f>IF(AG68&lt;=1,"Insignificante",HLOOKUP(AG68,[42]Listas!$F$3:$J$4,2,0))</f>
        <v>#N/A</v>
      </c>
      <c r="AI68" s="349" t="e">
        <f t="shared" si="19"/>
        <v>#N/A</v>
      </c>
      <c r="AJ68" s="339" t="e">
        <f>INDEX([42]Listas!$F$6:$J$10,MATCH(AF68,[42]Listas!$D$6:$D$10,0),MATCH(AH68,[42]Listas!$F$4:$J$4,0))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VLOOKUP(P69,[42]Listas!$D$6:$E$10,2,0)</f>
        <v>#N/A</v>
      </c>
      <c r="T69" s="347" t="e">
        <f>HLOOKUP(Q69,[42]Listas!$F$4:$J$5,2,0)</f>
        <v>#N/A</v>
      </c>
      <c r="U69" s="339" t="e">
        <f>INDEX([42]Listas!$F$6:$J$10,MATCH(P69,[42]Listas!$D$6:$D$10,0),MATCH(Q69,[42]Listas!$F$4:$J$4,0))</f>
        <v>#N/A</v>
      </c>
      <c r="V69" s="346"/>
      <c r="W69" s="818"/>
      <c r="X69" s="818"/>
      <c r="Y69" s="818"/>
      <c r="Z69" s="330"/>
      <c r="AA69" s="331"/>
      <c r="AB69" s="330"/>
      <c r="AC69" s="346"/>
      <c r="AD69" s="347">
        <f t="shared" si="16"/>
        <v>0</v>
      </c>
      <c r="AE69" s="348" t="e">
        <f t="shared" si="17"/>
        <v>#N/A</v>
      </c>
      <c r="AF69" s="336" t="e">
        <f>IF(AE69&lt;=1,"Remota",VLOOKUP(AE69,[42]Listas!$C$6:$D$10,2,0))</f>
        <v>#N/A</v>
      </c>
      <c r="AG69" s="348" t="e">
        <f t="shared" si="18"/>
        <v>#N/A</v>
      </c>
      <c r="AH69" s="336" t="e">
        <f>IF(AG69&lt;=1,"Insignificante",HLOOKUP(AG69,[42]Listas!$F$3:$J$4,2,0))</f>
        <v>#N/A</v>
      </c>
      <c r="AI69" s="349" t="e">
        <f t="shared" si="19"/>
        <v>#N/A</v>
      </c>
      <c r="AJ69" s="339" t="e">
        <f>INDEX([42]Listas!$F$6:$J$10,MATCH(AF69,[42]Listas!$D$6:$D$10,0),MATCH(AH69,[42]Listas!$F$4:$J$4,0))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VLOOKUP(P70,[42]Listas!$D$6:$E$10,2,0)</f>
        <v>#N/A</v>
      </c>
      <c r="T70" s="347" t="e">
        <f>HLOOKUP(Q70,[42]Listas!$F$4:$J$5,2,0)</f>
        <v>#N/A</v>
      </c>
      <c r="U70" s="339" t="e">
        <f>INDEX([42]Listas!$F$6:$J$10,MATCH(P70,[42]Listas!$D$6:$D$10,0),MATCH(Q70,[42]Listas!$F$4:$J$4,0))</f>
        <v>#N/A</v>
      </c>
      <c r="V70" s="346"/>
      <c r="W70" s="818"/>
      <c r="X70" s="818"/>
      <c r="Y70" s="818"/>
      <c r="Z70" s="330"/>
      <c r="AA70" s="331"/>
      <c r="AB70" s="330"/>
      <c r="AC70" s="346"/>
      <c r="AD70" s="347">
        <f t="shared" si="16"/>
        <v>0</v>
      </c>
      <c r="AE70" s="348" t="e">
        <f t="shared" si="17"/>
        <v>#N/A</v>
      </c>
      <c r="AF70" s="336" t="e">
        <f>IF(AE70&lt;=1,"Remota",VLOOKUP(AE70,[42]Listas!$C$6:$D$10,2,0))</f>
        <v>#N/A</v>
      </c>
      <c r="AG70" s="348" t="e">
        <f t="shared" si="18"/>
        <v>#N/A</v>
      </c>
      <c r="AH70" s="336" t="e">
        <f>IF(AG70&lt;=1,"Insignificante",HLOOKUP(AG70,[42]Listas!$F$3:$J$4,2,0))</f>
        <v>#N/A</v>
      </c>
      <c r="AI70" s="349" t="e">
        <f t="shared" si="19"/>
        <v>#N/A</v>
      </c>
      <c r="AJ70" s="339" t="e">
        <f>INDEX([42]Listas!$F$6:$J$10,MATCH(AF70,[42]Listas!$D$6:$D$10,0),MATCH(AH70,[42]Listas!$F$4:$J$4,0))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VLOOKUP(P71,[42]Listas!$D$6:$E$10,2,0)</f>
        <v>#N/A</v>
      </c>
      <c r="T71" s="347" t="e">
        <f>HLOOKUP(Q71,[42]Listas!$F$4:$J$5,2,0)</f>
        <v>#N/A</v>
      </c>
      <c r="U71" s="339" t="e">
        <f>INDEX([42]Listas!$F$6:$J$10,MATCH(P71,[42]Listas!$D$6:$D$10,0),MATCH(Q71,[42]Listas!$F$4:$J$4,0))</f>
        <v>#N/A</v>
      </c>
      <c r="V71" s="346"/>
      <c r="W71" s="818"/>
      <c r="X71" s="818"/>
      <c r="Y71" s="818"/>
      <c r="Z71" s="330"/>
      <c r="AA71" s="331"/>
      <c r="AB71" s="330"/>
      <c r="AC71" s="346"/>
      <c r="AD71" s="347">
        <f t="shared" si="16"/>
        <v>0</v>
      </c>
      <c r="AE71" s="348" t="e">
        <f t="shared" si="17"/>
        <v>#N/A</v>
      </c>
      <c r="AF71" s="336" t="e">
        <f>IF(AE71&lt;=1,"Remota",VLOOKUP(AE71,[42]Listas!$C$6:$D$10,2,0))</f>
        <v>#N/A</v>
      </c>
      <c r="AG71" s="348" t="e">
        <f t="shared" si="18"/>
        <v>#N/A</v>
      </c>
      <c r="AH71" s="336" t="e">
        <f>IF(AG71&lt;=1,"Insignificante",HLOOKUP(AG71,[42]Listas!$F$3:$J$4,2,0))</f>
        <v>#N/A</v>
      </c>
      <c r="AI71" s="349" t="e">
        <f t="shared" si="19"/>
        <v>#N/A</v>
      </c>
      <c r="AJ71" s="339" t="e">
        <f>INDEX([42]Listas!$F$6:$J$10,MATCH(AF71,[42]Listas!$D$6:$D$10,0),MATCH(AH71,[42]Listas!$F$4:$J$4,0))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VLOOKUP(P72,[42]Listas!$D$6:$E$10,2,0)</f>
        <v>#N/A</v>
      </c>
      <c r="T72" s="347" t="e">
        <f>HLOOKUP(Q72,[42]Listas!$F$4:$J$5,2,0)</f>
        <v>#N/A</v>
      </c>
      <c r="U72" s="339" t="e">
        <f>INDEX([42]Listas!$F$6:$J$10,MATCH(P72,[42]Listas!$D$6:$D$10,0),MATCH(Q72,[42]Listas!$F$4:$J$4,0))</f>
        <v>#N/A</v>
      </c>
      <c r="V72" s="346"/>
      <c r="W72" s="818"/>
      <c r="X72" s="818"/>
      <c r="Y72" s="818"/>
      <c r="Z72" s="330"/>
      <c r="AA72" s="331"/>
      <c r="AB72" s="330"/>
      <c r="AC72" s="346"/>
      <c r="AD72" s="347">
        <f t="shared" si="16"/>
        <v>0</v>
      </c>
      <c r="AE72" s="348" t="e">
        <f t="shared" si="17"/>
        <v>#N/A</v>
      </c>
      <c r="AF72" s="336" t="e">
        <f>IF(AE72&lt;=1,"Remota",VLOOKUP(AE72,[42]Listas!$C$6:$D$10,2,0))</f>
        <v>#N/A</v>
      </c>
      <c r="AG72" s="348" t="e">
        <f t="shared" si="18"/>
        <v>#N/A</v>
      </c>
      <c r="AH72" s="336" t="e">
        <f>IF(AG72&lt;=1,"Insignificante",HLOOKUP(AG72,[42]Listas!$F$3:$J$4,2,0))</f>
        <v>#N/A</v>
      </c>
      <c r="AI72" s="349" t="e">
        <f t="shared" si="19"/>
        <v>#N/A</v>
      </c>
      <c r="AJ72" s="339" t="e">
        <f>INDEX([42]Listas!$F$6:$J$10,MATCH(AF72,[42]Listas!$D$6:$D$10,0),MATCH(AH72,[42]Listas!$F$4:$J$4,0))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VLOOKUP(P73,[42]Listas!$D$6:$E$10,2,0)</f>
        <v>#N/A</v>
      </c>
      <c r="T73" s="347" t="e">
        <f>HLOOKUP(Q73,[42]Listas!$F$4:$J$5,2,0)</f>
        <v>#N/A</v>
      </c>
      <c r="U73" s="339" t="e">
        <f>INDEX([42]Listas!$F$6:$J$10,MATCH(P73,[42]Listas!$D$6:$D$10,0),MATCH(Q73,[42]Listas!$F$4:$J$4,0))</f>
        <v>#N/A</v>
      </c>
      <c r="V73" s="346"/>
      <c r="W73" s="818"/>
      <c r="X73" s="818"/>
      <c r="Y73" s="818"/>
      <c r="Z73" s="330"/>
      <c r="AA73" s="331"/>
      <c r="AB73" s="330"/>
      <c r="AC73" s="346"/>
      <c r="AD73" s="347">
        <f t="shared" si="16"/>
        <v>0</v>
      </c>
      <c r="AE73" s="348" t="e">
        <f t="shared" si="17"/>
        <v>#N/A</v>
      </c>
      <c r="AF73" s="336" t="e">
        <f>IF(AE73&lt;=1,"Remota",VLOOKUP(AE73,[42]Listas!$C$6:$D$10,2,0))</f>
        <v>#N/A</v>
      </c>
      <c r="AG73" s="348" t="e">
        <f t="shared" si="18"/>
        <v>#N/A</v>
      </c>
      <c r="AH73" s="336" t="e">
        <f>IF(AG73&lt;=1,"Insignificante",HLOOKUP(AG73,[42]Listas!$F$3:$J$4,2,0))</f>
        <v>#N/A</v>
      </c>
      <c r="AI73" s="349" t="e">
        <f t="shared" si="19"/>
        <v>#N/A</v>
      </c>
      <c r="AJ73" s="339" t="e">
        <f>INDEX([42]Listas!$F$6:$J$10,MATCH(AF73,[42]Listas!$D$6:$D$10,0),MATCH(AH73,[42]Listas!$F$4:$J$4,0))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VLOOKUP(P74,[42]Listas!$D$6:$E$10,2,0)</f>
        <v>#N/A</v>
      </c>
      <c r="T74" s="347" t="e">
        <f>HLOOKUP(Q74,[42]Listas!$F$4:$J$5,2,0)</f>
        <v>#N/A</v>
      </c>
      <c r="U74" s="339" t="e">
        <f>INDEX([42]Listas!$F$6:$J$10,MATCH(P74,[42]Listas!$D$6:$D$10,0),MATCH(Q74,[42]Listas!$F$4:$J$4,0))</f>
        <v>#N/A</v>
      </c>
      <c r="V74" s="346"/>
      <c r="W74" s="818"/>
      <c r="X74" s="818"/>
      <c r="Y74" s="818"/>
      <c r="Z74" s="330"/>
      <c r="AA74" s="331"/>
      <c r="AB74" s="330"/>
      <c r="AC74" s="346"/>
      <c r="AD74" s="347">
        <f t="shared" si="16"/>
        <v>0</v>
      </c>
      <c r="AE74" s="348" t="e">
        <f t="shared" si="17"/>
        <v>#N/A</v>
      </c>
      <c r="AF74" s="336" t="e">
        <f>IF(AE74&lt;=1,"Remota",VLOOKUP(AE74,[42]Listas!$C$6:$D$10,2,0))</f>
        <v>#N/A</v>
      </c>
      <c r="AG74" s="348" t="e">
        <f t="shared" si="18"/>
        <v>#N/A</v>
      </c>
      <c r="AH74" s="336" t="e">
        <f>IF(AG74&lt;=1,"Insignificante",HLOOKUP(AG74,[42]Listas!$F$3:$J$4,2,0))</f>
        <v>#N/A</v>
      </c>
      <c r="AI74" s="349" t="e">
        <f t="shared" si="19"/>
        <v>#N/A</v>
      </c>
      <c r="AJ74" s="339" t="e">
        <f>INDEX([42]Listas!$F$6:$J$10,MATCH(AF74,[42]Listas!$D$6:$D$10,0),MATCH(AH74,[42]Listas!$F$4:$J$4,0))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VLOOKUP(P75,[42]Listas!$D$6:$E$10,2,0)</f>
        <v>#N/A</v>
      </c>
      <c r="T75" s="347" t="e">
        <f>HLOOKUP(Q75,[42]Listas!$F$4:$J$5,2,0)</f>
        <v>#N/A</v>
      </c>
      <c r="U75" s="339" t="e">
        <f>INDEX([42]Listas!$F$6:$J$10,MATCH(P75,[42]Listas!$D$6:$D$10,0),MATCH(Q75,[42]Listas!$F$4:$J$4,0))</f>
        <v>#N/A</v>
      </c>
      <c r="V75" s="346"/>
      <c r="W75" s="818"/>
      <c r="X75" s="818"/>
      <c r="Y75" s="818"/>
      <c r="Z75" s="330"/>
      <c r="AA75" s="331"/>
      <c r="AB75" s="330"/>
      <c r="AC75" s="346"/>
      <c r="AD75" s="347">
        <f t="shared" si="16"/>
        <v>0</v>
      </c>
      <c r="AE75" s="348" t="e">
        <f t="shared" si="17"/>
        <v>#N/A</v>
      </c>
      <c r="AF75" s="336" t="e">
        <f>IF(AE75&lt;=1,"Remota",VLOOKUP(AE75,[42]Listas!$C$6:$D$10,2,0))</f>
        <v>#N/A</v>
      </c>
      <c r="AG75" s="348" t="e">
        <f t="shared" si="18"/>
        <v>#N/A</v>
      </c>
      <c r="AH75" s="336" t="e">
        <f>IF(AG75&lt;=1,"Insignificante",HLOOKUP(AG75,[42]Listas!$F$3:$J$4,2,0))</f>
        <v>#N/A</v>
      </c>
      <c r="AI75" s="349" t="e">
        <f t="shared" si="19"/>
        <v>#N/A</v>
      </c>
      <c r="AJ75" s="339" t="e">
        <f>INDEX([42]Listas!$F$6:$J$10,MATCH(AF75,[42]Listas!$D$6:$D$10,0),MATCH(AH75,[42]Listas!$F$4:$J$4,0))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VLOOKUP(P76,[42]Listas!$D$6:$E$10,2,0)</f>
        <v>#N/A</v>
      </c>
      <c r="T76" s="347" t="e">
        <f>HLOOKUP(Q76,[42]Listas!$F$4:$J$5,2,0)</f>
        <v>#N/A</v>
      </c>
      <c r="U76" s="339" t="e">
        <f>INDEX([42]Listas!$F$6:$J$10,MATCH(P76,[42]Listas!$D$6:$D$10,0),MATCH(Q76,[42]Listas!$F$4:$J$4,0))</f>
        <v>#N/A</v>
      </c>
      <c r="V76" s="346"/>
      <c r="W76" s="818"/>
      <c r="X76" s="818"/>
      <c r="Y76" s="818"/>
      <c r="Z76" s="330"/>
      <c r="AA76" s="331"/>
      <c r="AB76" s="330"/>
      <c r="AC76" s="346"/>
      <c r="AD76" s="347">
        <f t="shared" si="16"/>
        <v>0</v>
      </c>
      <c r="AE76" s="348" t="e">
        <f t="shared" si="17"/>
        <v>#N/A</v>
      </c>
      <c r="AF76" s="336" t="e">
        <f>IF(AE76&lt;=1,"Remota",VLOOKUP(AE76,[42]Listas!$C$6:$D$10,2,0))</f>
        <v>#N/A</v>
      </c>
      <c r="AG76" s="348" t="e">
        <f t="shared" si="18"/>
        <v>#N/A</v>
      </c>
      <c r="AH76" s="336" t="e">
        <f>IF(AG76&lt;=1,"Insignificante",HLOOKUP(AG76,[42]Listas!$F$3:$J$4,2,0))</f>
        <v>#N/A</v>
      </c>
      <c r="AI76" s="349" t="e">
        <f t="shared" si="19"/>
        <v>#N/A</v>
      </c>
      <c r="AJ76" s="339" t="e">
        <f>INDEX([42]Listas!$F$6:$J$10,MATCH(AF76,[42]Listas!$D$6:$D$10,0),MATCH(AH76,[42]Listas!$F$4:$J$4,0))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VLOOKUP(P77,[42]Listas!$D$6:$E$10,2,0)</f>
        <v>#N/A</v>
      </c>
      <c r="T77" s="347" t="e">
        <f>HLOOKUP(Q77,[42]Listas!$F$4:$J$5,2,0)</f>
        <v>#N/A</v>
      </c>
      <c r="U77" s="339" t="e">
        <f>INDEX([42]Listas!$F$6:$J$10,MATCH(P77,[42]Listas!$D$6:$D$10,0),MATCH(Q77,[42]Listas!$F$4:$J$4,0))</f>
        <v>#N/A</v>
      </c>
      <c r="V77" s="346"/>
      <c r="W77" s="818"/>
      <c r="X77" s="818"/>
      <c r="Y77" s="818"/>
      <c r="Z77" s="330"/>
      <c r="AA77" s="331"/>
      <c r="AB77" s="330"/>
      <c r="AC77" s="346"/>
      <c r="AD77" s="347">
        <f t="shared" si="16"/>
        <v>0</v>
      </c>
      <c r="AE77" s="348" t="e">
        <f t="shared" si="17"/>
        <v>#N/A</v>
      </c>
      <c r="AF77" s="336" t="e">
        <f>IF(AE77&lt;=1,"Remota",VLOOKUP(AE77,[42]Listas!$C$6:$D$10,2,0))</f>
        <v>#N/A</v>
      </c>
      <c r="AG77" s="348" t="e">
        <f t="shared" si="18"/>
        <v>#N/A</v>
      </c>
      <c r="AH77" s="336" t="e">
        <f>IF(AG77&lt;=1,"Insignificante",HLOOKUP(AG77,[42]Listas!$F$3:$J$4,2,0))</f>
        <v>#N/A</v>
      </c>
      <c r="AI77" s="349" t="e">
        <f t="shared" si="19"/>
        <v>#N/A</v>
      </c>
      <c r="AJ77" s="339" t="e">
        <f>INDEX([42]Listas!$F$6:$J$10,MATCH(AF77,[42]Listas!$D$6:$D$10,0),MATCH(AH77,[42]Listas!$F$4:$J$4,0))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VLOOKUP(P78,[42]Listas!$D$6:$E$10,2,0)</f>
        <v>#N/A</v>
      </c>
      <c r="T78" s="347" t="e">
        <f>HLOOKUP(Q78,[42]Listas!$F$4:$J$5,2,0)</f>
        <v>#N/A</v>
      </c>
      <c r="U78" s="339" t="e">
        <f>INDEX([42]Listas!$F$6:$J$10,MATCH(P78,[42]Listas!$D$6:$D$10,0),MATCH(Q78,[42]Listas!$F$4:$J$4,0))</f>
        <v>#N/A</v>
      </c>
      <c r="V78" s="346"/>
      <c r="W78" s="818"/>
      <c r="X78" s="818"/>
      <c r="Y78" s="818"/>
      <c r="Z78" s="330"/>
      <c r="AA78" s="331"/>
      <c r="AB78" s="330"/>
      <c r="AC78" s="346"/>
      <c r="AD78" s="347">
        <f>IF(AB78&lt;=33,0,IF(AB78&gt;81,2,1))</f>
        <v>0</v>
      </c>
      <c r="AE78" s="348" t="e">
        <f>IF(OR(AA78="Probabilidad",AA78="Ambos"),S78-AD78,S78)</f>
        <v>#N/A</v>
      </c>
      <c r="AF78" s="336" t="e">
        <f>IF(AE78&lt;=1,"Remota",VLOOKUP(AE78,[42]Listas!$C$6:$D$10,2,0))</f>
        <v>#N/A</v>
      </c>
      <c r="AG78" s="348" t="e">
        <f>IF(OR(AA78="Impacto",AA78="Ambos"),T78-AD78,T78)</f>
        <v>#N/A</v>
      </c>
      <c r="AH78" s="336" t="e">
        <f>IF(AG78&lt;=1,"Insignificante",HLOOKUP(AG78,[42]Listas!$F$3:$J$4,2,0))</f>
        <v>#N/A</v>
      </c>
      <c r="AI78" s="349" t="e">
        <f>AE78*AG78</f>
        <v>#N/A</v>
      </c>
      <c r="AJ78" s="339" t="e">
        <f>INDEX([42]Listas!$F$6:$J$10,MATCH(AF78,[42]Listas!$D$6:$D$10,0),MATCH(AH78,[42]Listas!$F$4:$J$4,0))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VLOOKUP(P79,[42]Listas!$D$6:$E$10,2,0)</f>
        <v>#N/A</v>
      </c>
      <c r="T79" s="347" t="e">
        <f>HLOOKUP(Q79,[42]Listas!$F$4:$J$5,2,0)</f>
        <v>#N/A</v>
      </c>
      <c r="U79" s="339" t="e">
        <f>INDEX([42]Listas!$F$6:$J$10,MATCH(P79,[42]Listas!$D$6:$D$10,0),MATCH(Q79,[42]Listas!$F$4:$J$4,0))</f>
        <v>#N/A</v>
      </c>
      <c r="V79" s="346"/>
      <c r="W79" s="818"/>
      <c r="X79" s="818"/>
      <c r="Y79" s="818"/>
      <c r="Z79" s="330"/>
      <c r="AA79" s="331"/>
      <c r="AB79" s="330"/>
      <c r="AC79" s="346"/>
      <c r="AD79" s="347">
        <f>IF(AB79&lt;=33,0,IF(AB79&gt;81,2,1))</f>
        <v>0</v>
      </c>
      <c r="AE79" s="348" t="e">
        <f>IF(OR(AA79="Probabilidad",AA79="Ambos"),S79-AD79,S79)</f>
        <v>#N/A</v>
      </c>
      <c r="AF79" s="336" t="e">
        <f>IF(AE79&lt;=1,"Remota",VLOOKUP(AE79,[42]Listas!$C$6:$D$10,2,0))</f>
        <v>#N/A</v>
      </c>
      <c r="AG79" s="348" t="e">
        <f>IF(OR(AA79="Impacto",AA79="Ambos"),T79-AD79,T79)</f>
        <v>#N/A</v>
      </c>
      <c r="AH79" s="336" t="e">
        <f>IF(AG79&lt;=1,"Insignificante",HLOOKUP(AG79,[42]Listas!$F$3:$J$4,2,0))</f>
        <v>#N/A</v>
      </c>
      <c r="AI79" s="349" t="e">
        <f>AE79*AG79</f>
        <v>#N/A</v>
      </c>
      <c r="AJ79" s="339" t="e">
        <f>INDEX([42]Listas!$F$6:$J$10,MATCH(AF79,[42]Listas!$D$6:$D$10,0),MATCH(AH79,[42]Listas!$F$4:$J$4,0))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VLOOKUP(P80,[42]Listas!$D$6:$E$10,2,0)</f>
        <v>#N/A</v>
      </c>
      <c r="T80" s="347" t="e">
        <f>HLOOKUP(Q80,[42]Listas!$F$4:$J$5,2,0)</f>
        <v>#N/A</v>
      </c>
      <c r="U80" s="339" t="e">
        <f>INDEX([42]Listas!$F$6:$J$10,MATCH(P80,[42]Listas!$D$6:$D$10,0),MATCH(Q80,[42]Listas!$F$4:$J$4,0))</f>
        <v>#N/A</v>
      </c>
      <c r="V80" s="346"/>
      <c r="W80" s="818"/>
      <c r="X80" s="818"/>
      <c r="Y80" s="818"/>
      <c r="Z80" s="330"/>
      <c r="AA80" s="331"/>
      <c r="AB80" s="330"/>
      <c r="AC80" s="346"/>
      <c r="AD80" s="347">
        <f t="shared" ref="AD80:AD88" si="20">IF(AB80&lt;=33,0,IF(AB80&gt;81,2,1))</f>
        <v>0</v>
      </c>
      <c r="AE80" s="348" t="e">
        <f t="shared" ref="AE80:AE88" si="21">IF(OR(AA80="Probabilidad",AA80="Ambos"),S80-AD80,S80)</f>
        <v>#N/A</v>
      </c>
      <c r="AF80" s="336" t="e">
        <f>IF(AE80&lt;=1,"Remota",VLOOKUP(AE80,[42]Listas!$C$6:$D$10,2,0))</f>
        <v>#N/A</v>
      </c>
      <c r="AG80" s="348" t="e">
        <f t="shared" ref="AG80:AG88" si="22">IF(OR(AA80="Impacto",AA80="Ambos"),T80-AD80,T80)</f>
        <v>#N/A</v>
      </c>
      <c r="AH80" s="336" t="e">
        <f>IF(AG80&lt;=1,"Insignificante",HLOOKUP(AG80,[42]Listas!$F$3:$J$4,2,0))</f>
        <v>#N/A</v>
      </c>
      <c r="AI80" s="349" t="e">
        <f t="shared" ref="AI80:AI88" si="23">AE80*AG80</f>
        <v>#N/A</v>
      </c>
      <c r="AJ80" s="339" t="e">
        <f>INDEX([42]Listas!$F$6:$J$10,MATCH(AF80,[42]Listas!$D$6:$D$10,0),MATCH(AH80,[42]Listas!$F$4:$J$4,0))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VLOOKUP(P81,[42]Listas!$D$6:$E$10,2,0)</f>
        <v>#N/A</v>
      </c>
      <c r="T81" s="347" t="e">
        <f>HLOOKUP(Q81,[42]Listas!$F$4:$J$5,2,0)</f>
        <v>#N/A</v>
      </c>
      <c r="U81" s="339" t="e">
        <f>INDEX([42]Listas!$F$6:$J$10,MATCH(P81,[42]Listas!$D$6:$D$10,0),MATCH(Q81,[42]Listas!$F$4:$J$4,0))</f>
        <v>#N/A</v>
      </c>
      <c r="V81" s="346"/>
      <c r="W81" s="818"/>
      <c r="X81" s="818"/>
      <c r="Y81" s="818"/>
      <c r="Z81" s="330"/>
      <c r="AA81" s="331"/>
      <c r="AB81" s="330"/>
      <c r="AC81" s="346"/>
      <c r="AD81" s="347">
        <f>IF(AB81&lt;=33,0,IF(AB81&gt;81,2,1))</f>
        <v>0</v>
      </c>
      <c r="AE81" s="348" t="e">
        <f>IF(OR(AA81="Probabilidad",AA81="Ambos"),S81-AD81,S81)</f>
        <v>#N/A</v>
      </c>
      <c r="AF81" s="336" t="e">
        <f>IF(AE81&lt;=1,"Remota",VLOOKUP(AE81,[42]Listas!$C$6:$D$10,2,0))</f>
        <v>#N/A</v>
      </c>
      <c r="AG81" s="348" t="e">
        <f>IF(OR(AA81="Impacto",AA81="Ambos"),T81-AD81,T81)</f>
        <v>#N/A</v>
      </c>
      <c r="AH81" s="336" t="e">
        <f>IF(AG81&lt;=1,"Insignificante",HLOOKUP(AG81,[42]Listas!$F$3:$J$4,2,0))</f>
        <v>#N/A</v>
      </c>
      <c r="AI81" s="349" t="e">
        <f>AE81*AG81</f>
        <v>#N/A</v>
      </c>
      <c r="AJ81" s="339" t="e">
        <f>INDEX([42]Listas!$F$6:$J$10,MATCH(AF81,[42]Listas!$D$6:$D$10,0),MATCH(AH81,[42]Listas!$F$4:$J$4,0))</f>
        <v>#N/A</v>
      </c>
    </row>
    <row r="82" spans="1:36" s="340" customFormat="1" ht="78" hidden="1" customHeight="1" x14ac:dyDescent="0.2">
      <c r="A82" s="330"/>
      <c r="B82" s="331" t="s">
        <v>1230</v>
      </c>
      <c r="C82" s="814"/>
      <c r="D82" s="814"/>
      <c r="E82" s="814"/>
      <c r="F82" s="330"/>
      <c r="G82" s="815"/>
      <c r="H82" s="816"/>
      <c r="I82" s="817"/>
      <c r="J82" s="814"/>
      <c r="K82" s="814"/>
      <c r="L82" s="814"/>
      <c r="M82" s="330"/>
      <c r="N82" s="330"/>
      <c r="O82" s="330"/>
      <c r="P82" s="332"/>
      <c r="Q82" s="332"/>
      <c r="R82" s="346"/>
      <c r="S82" s="347" t="e">
        <f>VLOOKUP(P82,[42]Listas!$D$6:$E$10,2,0)</f>
        <v>#N/A</v>
      </c>
      <c r="T82" s="347" t="e">
        <f>HLOOKUP(Q82,[42]Listas!$F$4:$J$5,2,0)</f>
        <v>#N/A</v>
      </c>
      <c r="U82" s="339" t="e">
        <f>INDEX([42]Listas!$F$6:$J$10,MATCH(P82,[42]Listas!$D$6:$D$10,0),MATCH(Q82,[42]Listas!$F$4:$J$4,0))</f>
        <v>#N/A</v>
      </c>
      <c r="V82" s="346"/>
      <c r="W82" s="818"/>
      <c r="X82" s="818"/>
      <c r="Y82" s="818"/>
      <c r="Z82" s="330"/>
      <c r="AA82" s="331"/>
      <c r="AB82" s="330"/>
      <c r="AC82" s="346"/>
      <c r="AD82" s="347">
        <f>IF(AB82&lt;=33,0,IF(AB82&gt;81,2,1))</f>
        <v>0</v>
      </c>
      <c r="AE82" s="348" t="e">
        <f>IF(OR(AA82="Probabilidad",AA82="Ambos"),S82-AD82,S82)</f>
        <v>#N/A</v>
      </c>
      <c r="AF82" s="336" t="e">
        <f>IF(AE82&lt;=1,"Remota",VLOOKUP(AE82,[42]Listas!$C$6:$D$10,2,0))</f>
        <v>#N/A</v>
      </c>
      <c r="AG82" s="348" t="e">
        <f>IF(OR(AA82="Impacto",AA82="Ambos"),T82-AD82,T82)</f>
        <v>#N/A</v>
      </c>
      <c r="AH82" s="336" t="e">
        <f>IF(AG82&lt;=1,"Insignificante",HLOOKUP(AG82,[42]Listas!$F$3:$J$4,2,0))</f>
        <v>#N/A</v>
      </c>
      <c r="AI82" s="349" t="e">
        <f>AE82*AG82</f>
        <v>#N/A</v>
      </c>
      <c r="AJ82" s="339" t="e">
        <f>INDEX([42]Listas!$F$6:$J$10,MATCH(AF82,[42]Listas!$D$6:$D$10,0),MATCH(AH82,[42]Listas!$F$4:$J$4,0))</f>
        <v>#N/A</v>
      </c>
    </row>
    <row r="83" spans="1:36" s="340" customFormat="1" ht="78" hidden="1" customHeight="1" x14ac:dyDescent="0.2">
      <c r="A83" s="330"/>
      <c r="B83" s="331" t="s">
        <v>1230</v>
      </c>
      <c r="C83" s="814"/>
      <c r="D83" s="814"/>
      <c r="E83" s="814"/>
      <c r="F83" s="330"/>
      <c r="G83" s="815"/>
      <c r="H83" s="816"/>
      <c r="I83" s="817"/>
      <c r="J83" s="814"/>
      <c r="K83" s="814"/>
      <c r="L83" s="814"/>
      <c r="M83" s="330"/>
      <c r="N83" s="330"/>
      <c r="O83" s="330"/>
      <c r="P83" s="332"/>
      <c r="Q83" s="332"/>
      <c r="R83" s="346"/>
      <c r="S83" s="347" t="e">
        <f>VLOOKUP(P83,[42]Listas!$D$6:$E$10,2,0)</f>
        <v>#N/A</v>
      </c>
      <c r="T83" s="347" t="e">
        <f>HLOOKUP(Q83,[42]Listas!$F$4:$J$5,2,0)</f>
        <v>#N/A</v>
      </c>
      <c r="U83" s="339" t="e">
        <f>INDEX([42]Listas!$F$6:$J$10,MATCH(P83,[42]Listas!$D$6:$D$10,0),MATCH(Q83,[42]Listas!$F$4:$J$4,0))</f>
        <v>#N/A</v>
      </c>
      <c r="V83" s="346"/>
      <c r="W83" s="818"/>
      <c r="X83" s="818"/>
      <c r="Y83" s="818"/>
      <c r="Z83" s="330"/>
      <c r="AA83" s="331"/>
      <c r="AB83" s="330"/>
      <c r="AC83" s="346"/>
      <c r="AD83" s="347">
        <f>IF(AB83&lt;=33,0,IF(AB83&gt;81,2,1))</f>
        <v>0</v>
      </c>
      <c r="AE83" s="348" t="e">
        <f>IF(OR(AA83="Probabilidad",AA83="Ambos"),S83-AD83,S83)</f>
        <v>#N/A</v>
      </c>
      <c r="AF83" s="336" t="e">
        <f>IF(AE83&lt;=1,"Remota",VLOOKUP(AE83,[42]Listas!$C$6:$D$10,2,0))</f>
        <v>#N/A</v>
      </c>
      <c r="AG83" s="348" t="e">
        <f>IF(OR(AA83="Impacto",AA83="Ambos"),T83-AD83,T83)</f>
        <v>#N/A</v>
      </c>
      <c r="AH83" s="336" t="e">
        <f>IF(AG83&lt;=1,"Insignificante",HLOOKUP(AG83,[42]Listas!$F$3:$J$4,2,0))</f>
        <v>#N/A</v>
      </c>
      <c r="AI83" s="349" t="e">
        <f>AE83*AG83</f>
        <v>#N/A</v>
      </c>
      <c r="AJ83" s="339" t="e">
        <f>INDEX([42]Listas!$F$6:$J$10,MATCH(AF83,[42]Listas!$D$6:$D$10,0),MATCH(AH83,[42]Listas!$F$4:$J$4,0))</f>
        <v>#N/A</v>
      </c>
    </row>
    <row r="84" spans="1:36" s="340" customFormat="1" ht="78" hidden="1" customHeight="1" x14ac:dyDescent="0.2">
      <c r="A84" s="330"/>
      <c r="B84" s="331" t="s">
        <v>1230</v>
      </c>
      <c r="C84" s="814"/>
      <c r="D84" s="814"/>
      <c r="E84" s="814"/>
      <c r="F84" s="330"/>
      <c r="G84" s="815"/>
      <c r="H84" s="816"/>
      <c r="I84" s="817"/>
      <c r="J84" s="814"/>
      <c r="K84" s="814"/>
      <c r="L84" s="814"/>
      <c r="M84" s="330"/>
      <c r="N84" s="330"/>
      <c r="O84" s="330"/>
      <c r="P84" s="332"/>
      <c r="Q84" s="332"/>
      <c r="R84" s="346"/>
      <c r="S84" s="347" t="e">
        <f>VLOOKUP(P84,[42]Listas!$D$6:$E$10,2,0)</f>
        <v>#N/A</v>
      </c>
      <c r="T84" s="347" t="e">
        <f>HLOOKUP(Q84,[42]Listas!$F$4:$J$5,2,0)</f>
        <v>#N/A</v>
      </c>
      <c r="U84" s="339" t="e">
        <f>INDEX([42]Listas!$F$6:$J$10,MATCH(P84,[42]Listas!$D$6:$D$10,0),MATCH(Q84,[42]Listas!$F$4:$J$4,0))</f>
        <v>#N/A</v>
      </c>
      <c r="V84" s="346"/>
      <c r="W84" s="818"/>
      <c r="X84" s="818"/>
      <c r="Y84" s="818"/>
      <c r="Z84" s="330"/>
      <c r="AA84" s="331"/>
      <c r="AB84" s="330"/>
      <c r="AC84" s="346"/>
      <c r="AD84" s="347">
        <f>IF(AB84&lt;=33,0,IF(AB84&gt;81,2,1))</f>
        <v>0</v>
      </c>
      <c r="AE84" s="348" t="e">
        <f>IF(OR(AA84="Probabilidad",AA84="Ambos"),S84-AD84,S84)</f>
        <v>#N/A</v>
      </c>
      <c r="AF84" s="336" t="e">
        <f>IF(AE84&lt;=1,"Remota",VLOOKUP(AE84,[42]Listas!$C$6:$D$10,2,0))</f>
        <v>#N/A</v>
      </c>
      <c r="AG84" s="348" t="e">
        <f>IF(OR(AA84="Impacto",AA84="Ambos"),T84-AD84,T84)</f>
        <v>#N/A</v>
      </c>
      <c r="AH84" s="336" t="e">
        <f>IF(AG84&lt;=1,"Insignificante",HLOOKUP(AG84,[42]Listas!$F$3:$J$4,2,0))</f>
        <v>#N/A</v>
      </c>
      <c r="AI84" s="349" t="e">
        <f>AE84*AG84</f>
        <v>#N/A</v>
      </c>
      <c r="AJ84" s="339" t="e">
        <f>INDEX([42]Listas!$F$6:$J$10,MATCH(AF84,[42]Listas!$D$6:$D$10,0),MATCH(AH84,[42]Listas!$F$4:$J$4,0))</f>
        <v>#N/A</v>
      </c>
    </row>
    <row r="85" spans="1:36" s="340" customFormat="1" ht="78" hidden="1" customHeight="1" x14ac:dyDescent="0.2">
      <c r="A85" s="330"/>
      <c r="B85" s="331" t="s">
        <v>1230</v>
      </c>
      <c r="C85" s="814"/>
      <c r="D85" s="814"/>
      <c r="E85" s="814"/>
      <c r="F85" s="330"/>
      <c r="G85" s="815"/>
      <c r="H85" s="816"/>
      <c r="I85" s="817"/>
      <c r="J85" s="814"/>
      <c r="K85" s="814"/>
      <c r="L85" s="814"/>
      <c r="M85" s="330"/>
      <c r="N85" s="330"/>
      <c r="O85" s="330"/>
      <c r="P85" s="332"/>
      <c r="Q85" s="332"/>
      <c r="R85" s="346"/>
      <c r="S85" s="347" t="e">
        <f>VLOOKUP(P85,[42]Listas!$D$6:$E$10,2,0)</f>
        <v>#N/A</v>
      </c>
      <c r="T85" s="347" t="e">
        <f>HLOOKUP(Q85,[42]Listas!$F$4:$J$5,2,0)</f>
        <v>#N/A</v>
      </c>
      <c r="U85" s="339" t="e">
        <f>INDEX([42]Listas!$F$6:$J$10,MATCH(P85,[42]Listas!$D$6:$D$10,0),MATCH(Q85,[42]Listas!$F$4:$J$4,0))</f>
        <v>#N/A</v>
      </c>
      <c r="V85" s="346"/>
      <c r="W85" s="818"/>
      <c r="X85" s="818"/>
      <c r="Y85" s="818"/>
      <c r="Z85" s="330"/>
      <c r="AA85" s="331"/>
      <c r="AB85" s="330"/>
      <c r="AC85" s="346"/>
      <c r="AD85" s="347">
        <f t="shared" si="20"/>
        <v>0</v>
      </c>
      <c r="AE85" s="348" t="e">
        <f t="shared" si="21"/>
        <v>#N/A</v>
      </c>
      <c r="AF85" s="336" t="e">
        <f>IF(AE85&lt;=1,"Remota",VLOOKUP(AE85,[42]Listas!$C$6:$D$10,2,0))</f>
        <v>#N/A</v>
      </c>
      <c r="AG85" s="348" t="e">
        <f t="shared" si="22"/>
        <v>#N/A</v>
      </c>
      <c r="AH85" s="336" t="e">
        <f>IF(AG85&lt;=1,"Insignificante",HLOOKUP(AG85,[42]Listas!$F$3:$J$4,2,0))</f>
        <v>#N/A</v>
      </c>
      <c r="AI85" s="349" t="e">
        <f t="shared" si="23"/>
        <v>#N/A</v>
      </c>
      <c r="AJ85" s="339" t="e">
        <f>INDEX([42]Listas!$F$6:$J$10,MATCH(AF85,[42]Listas!$D$6:$D$10,0),MATCH(AH85,[42]Listas!$F$4:$J$4,0))</f>
        <v>#N/A</v>
      </c>
    </row>
    <row r="86" spans="1:36" s="340" customFormat="1" ht="78" hidden="1" customHeight="1" x14ac:dyDescent="0.2">
      <c r="A86" s="330"/>
      <c r="B86" s="331" t="s">
        <v>1230</v>
      </c>
      <c r="C86" s="814"/>
      <c r="D86" s="814"/>
      <c r="E86" s="814"/>
      <c r="F86" s="330"/>
      <c r="G86" s="815"/>
      <c r="H86" s="816"/>
      <c r="I86" s="817"/>
      <c r="J86" s="814"/>
      <c r="K86" s="814"/>
      <c r="L86" s="814"/>
      <c r="M86" s="330"/>
      <c r="N86" s="330"/>
      <c r="O86" s="330"/>
      <c r="P86" s="332"/>
      <c r="Q86" s="332"/>
      <c r="R86" s="346"/>
      <c r="S86" s="347" t="e">
        <f>VLOOKUP(P86,[42]Listas!$D$6:$E$10,2,0)</f>
        <v>#N/A</v>
      </c>
      <c r="T86" s="347" t="e">
        <f>HLOOKUP(Q86,[42]Listas!$F$4:$J$5,2,0)</f>
        <v>#N/A</v>
      </c>
      <c r="U86" s="339" t="e">
        <f>INDEX([42]Listas!$F$6:$J$10,MATCH(P86,[42]Listas!$D$6:$D$10,0),MATCH(Q86,[42]Listas!$F$4:$J$4,0))</f>
        <v>#N/A</v>
      </c>
      <c r="V86" s="346"/>
      <c r="W86" s="818"/>
      <c r="X86" s="818"/>
      <c r="Y86" s="818"/>
      <c r="Z86" s="330"/>
      <c r="AA86" s="331"/>
      <c r="AB86" s="330"/>
      <c r="AC86" s="346"/>
      <c r="AD86" s="347">
        <f t="shared" si="20"/>
        <v>0</v>
      </c>
      <c r="AE86" s="348" t="e">
        <f t="shared" si="21"/>
        <v>#N/A</v>
      </c>
      <c r="AF86" s="336" t="e">
        <f>IF(AE86&lt;=1,"Remota",VLOOKUP(AE86,[42]Listas!$C$6:$D$10,2,0))</f>
        <v>#N/A</v>
      </c>
      <c r="AG86" s="348" t="e">
        <f t="shared" si="22"/>
        <v>#N/A</v>
      </c>
      <c r="AH86" s="336" t="e">
        <f>IF(AG86&lt;=1,"Insignificante",HLOOKUP(AG86,[42]Listas!$F$3:$J$4,2,0))</f>
        <v>#N/A</v>
      </c>
      <c r="AI86" s="349" t="e">
        <f t="shared" si="23"/>
        <v>#N/A</v>
      </c>
      <c r="AJ86" s="339" t="e">
        <f>INDEX([42]Listas!$F$6:$J$10,MATCH(AF86,[42]Listas!$D$6:$D$10,0),MATCH(AH86,[42]Listas!$F$4:$J$4,0))</f>
        <v>#N/A</v>
      </c>
    </row>
    <row r="87" spans="1:36" s="340" customFormat="1" ht="78" hidden="1" customHeight="1" x14ac:dyDescent="0.2">
      <c r="A87" s="330"/>
      <c r="B87" s="331" t="s">
        <v>1230</v>
      </c>
      <c r="C87" s="814"/>
      <c r="D87" s="814"/>
      <c r="E87" s="814"/>
      <c r="F87" s="330"/>
      <c r="G87" s="815"/>
      <c r="H87" s="816"/>
      <c r="I87" s="817"/>
      <c r="J87" s="814"/>
      <c r="K87" s="814"/>
      <c r="L87" s="814"/>
      <c r="M87" s="330"/>
      <c r="N87" s="330"/>
      <c r="O87" s="330"/>
      <c r="P87" s="332"/>
      <c r="Q87" s="332"/>
      <c r="R87" s="346"/>
      <c r="S87" s="347" t="e">
        <f>VLOOKUP(P87,[42]Listas!$D$6:$E$10,2,0)</f>
        <v>#N/A</v>
      </c>
      <c r="T87" s="347" t="e">
        <f>HLOOKUP(Q87,[42]Listas!$F$4:$J$5,2,0)</f>
        <v>#N/A</v>
      </c>
      <c r="U87" s="339" t="e">
        <f>INDEX([42]Listas!$F$6:$J$10,MATCH(P87,[42]Listas!$D$6:$D$10,0),MATCH(Q87,[42]Listas!$F$4:$J$4,0))</f>
        <v>#N/A</v>
      </c>
      <c r="V87" s="346"/>
      <c r="W87" s="818"/>
      <c r="X87" s="818"/>
      <c r="Y87" s="818"/>
      <c r="Z87" s="330"/>
      <c r="AA87" s="331"/>
      <c r="AB87" s="330"/>
      <c r="AC87" s="346"/>
      <c r="AD87" s="347">
        <f t="shared" si="20"/>
        <v>0</v>
      </c>
      <c r="AE87" s="348" t="e">
        <f t="shared" si="21"/>
        <v>#N/A</v>
      </c>
      <c r="AF87" s="336" t="e">
        <f>IF(AE87&lt;=1,"Remota",VLOOKUP(AE87,[42]Listas!$C$6:$D$10,2,0))</f>
        <v>#N/A</v>
      </c>
      <c r="AG87" s="348" t="e">
        <f t="shared" si="22"/>
        <v>#N/A</v>
      </c>
      <c r="AH87" s="336" t="e">
        <f>IF(AG87&lt;=1,"Insignificante",HLOOKUP(AG87,[42]Listas!$F$3:$J$4,2,0))</f>
        <v>#N/A</v>
      </c>
      <c r="AI87" s="349" t="e">
        <f t="shared" si="23"/>
        <v>#N/A</v>
      </c>
      <c r="AJ87" s="339" t="e">
        <f>INDEX([42]Listas!$F$6:$J$10,MATCH(AF87,[42]Listas!$D$6:$D$10,0),MATCH(AH87,[42]Listas!$F$4:$J$4,0))</f>
        <v>#N/A</v>
      </c>
    </row>
    <row r="88" spans="1:36" s="340" customFormat="1" ht="78" hidden="1" customHeight="1" x14ac:dyDescent="0.2">
      <c r="A88" s="330"/>
      <c r="B88" s="331" t="s">
        <v>1230</v>
      </c>
      <c r="C88" s="814"/>
      <c r="D88" s="814"/>
      <c r="E88" s="814"/>
      <c r="F88" s="330"/>
      <c r="G88" s="815"/>
      <c r="H88" s="816"/>
      <c r="I88" s="817"/>
      <c r="J88" s="814"/>
      <c r="K88" s="814"/>
      <c r="L88" s="814"/>
      <c r="M88" s="330"/>
      <c r="N88" s="330"/>
      <c r="O88" s="330"/>
      <c r="P88" s="332"/>
      <c r="Q88" s="332"/>
      <c r="R88" s="346"/>
      <c r="S88" s="347" t="e">
        <f>VLOOKUP(P88,[42]Listas!$D$6:$E$10,2,0)</f>
        <v>#N/A</v>
      </c>
      <c r="T88" s="347" t="e">
        <f>HLOOKUP(Q88,[42]Listas!$F$4:$J$5,2,0)</f>
        <v>#N/A</v>
      </c>
      <c r="U88" s="339" t="e">
        <f>INDEX([42]Listas!$F$6:$J$10,MATCH(P88,[42]Listas!$D$6:$D$10,0),MATCH(Q88,[42]Listas!$F$4:$J$4,0))</f>
        <v>#N/A</v>
      </c>
      <c r="V88" s="346"/>
      <c r="W88" s="818"/>
      <c r="X88" s="818"/>
      <c r="Y88" s="818"/>
      <c r="Z88" s="330"/>
      <c r="AA88" s="331"/>
      <c r="AB88" s="330"/>
      <c r="AC88" s="346"/>
      <c r="AD88" s="347">
        <f t="shared" si="20"/>
        <v>0</v>
      </c>
      <c r="AE88" s="348" t="e">
        <f t="shared" si="21"/>
        <v>#N/A</v>
      </c>
      <c r="AF88" s="336" t="e">
        <f>IF(AE88&lt;=1,"Remota",VLOOKUP(AE88,[42]Listas!$C$6:$D$10,2,0))</f>
        <v>#N/A</v>
      </c>
      <c r="AG88" s="348" t="e">
        <f t="shared" si="22"/>
        <v>#N/A</v>
      </c>
      <c r="AH88" s="336" t="e">
        <f>IF(AG88&lt;=1,"Insignificante",HLOOKUP(AG88,[42]Listas!$F$3:$J$4,2,0))</f>
        <v>#N/A</v>
      </c>
      <c r="AI88" s="349" t="e">
        <f t="shared" si="23"/>
        <v>#N/A</v>
      </c>
      <c r="AJ88" s="339" t="e">
        <f>INDEX([42]Listas!$F$6:$J$10,MATCH(AF88,[42]Listas!$D$6:$D$10,0),MATCH(AH88,[42]Listas!$F$4:$J$4,0))</f>
        <v>#N/A</v>
      </c>
    </row>
    <row r="89" spans="1:36" ht="5.25" customHeight="1" x14ac:dyDescent="0.2">
      <c r="A89" s="350"/>
      <c r="B89" s="350"/>
      <c r="C89" s="351"/>
      <c r="D89" s="351"/>
      <c r="E89" s="351"/>
      <c r="F89" s="350"/>
      <c r="G89" s="352"/>
      <c r="H89" s="352"/>
      <c r="I89" s="352"/>
      <c r="J89" s="350"/>
      <c r="L89" s="354"/>
      <c r="M89" s="354"/>
      <c r="N89" s="354"/>
      <c r="O89" s="354"/>
      <c r="P89" s="354"/>
      <c r="Q89" s="354"/>
      <c r="R89" s="354"/>
      <c r="S89" s="354"/>
      <c r="T89" s="354"/>
      <c r="U89" s="350"/>
      <c r="V89" s="350"/>
      <c r="W89" s="352"/>
      <c r="X89" s="352"/>
      <c r="Y89" s="352"/>
      <c r="Z89" s="352"/>
      <c r="AA89" s="350"/>
      <c r="AB89" s="350"/>
      <c r="AC89" s="350"/>
      <c r="AD89" s="350"/>
      <c r="AE89" s="350"/>
      <c r="AF89" s="350"/>
      <c r="AG89" s="350"/>
      <c r="AH89" s="350"/>
      <c r="AI89" s="350"/>
      <c r="AJ89" s="355"/>
    </row>
    <row r="90" spans="1:36" ht="11.25" customHeight="1" x14ac:dyDescent="0.2">
      <c r="A90" s="819" t="s">
        <v>1726</v>
      </c>
      <c r="B90" s="820"/>
      <c r="C90" s="820"/>
      <c r="D90" s="820"/>
      <c r="E90" s="820"/>
      <c r="F90" s="820"/>
      <c r="G90" s="820"/>
      <c r="H90" s="820"/>
      <c r="I90" s="820"/>
      <c r="J90" s="820"/>
      <c r="K90" s="820"/>
      <c r="L90" s="821"/>
      <c r="N90" s="354" t="s">
        <v>1727</v>
      </c>
      <c r="AG90" s="350"/>
      <c r="AH90" s="350"/>
      <c r="AI90" s="350"/>
      <c r="AJ90" s="355"/>
    </row>
    <row r="91" spans="1:36" x14ac:dyDescent="0.2">
      <c r="A91" s="822"/>
      <c r="B91" s="823"/>
      <c r="C91" s="823"/>
      <c r="D91" s="823"/>
      <c r="E91" s="823"/>
      <c r="F91" s="823"/>
      <c r="G91" s="823"/>
      <c r="H91" s="823"/>
      <c r="I91" s="823"/>
      <c r="J91" s="823"/>
      <c r="K91" s="823"/>
      <c r="L91" s="824"/>
      <c r="M91" s="357"/>
      <c r="N91" s="825" t="s">
        <v>656</v>
      </c>
      <c r="O91" s="826"/>
      <c r="P91" s="826"/>
      <c r="Q91" s="827"/>
      <c r="R91" s="358"/>
      <c r="S91" s="358"/>
      <c r="T91" s="358"/>
      <c r="U91" s="825" t="s">
        <v>368</v>
      </c>
      <c r="V91" s="826"/>
      <c r="W91" s="826"/>
      <c r="X91" s="827"/>
      <c r="Y91" s="828" t="s">
        <v>369</v>
      </c>
      <c r="Z91" s="828"/>
      <c r="AA91" s="828" t="s">
        <v>370</v>
      </c>
      <c r="AB91" s="828"/>
      <c r="AC91" s="828"/>
      <c r="AD91" s="828"/>
      <c r="AE91" s="828"/>
      <c r="AF91" s="828"/>
      <c r="AG91" s="828"/>
      <c r="AH91" s="828"/>
      <c r="AI91" s="828"/>
      <c r="AJ91" s="828"/>
    </row>
    <row r="92" spans="1:36" s="325" customFormat="1" ht="30" customHeight="1" x14ac:dyDescent="0.2">
      <c r="A92" s="829"/>
      <c r="B92" s="830"/>
      <c r="C92" s="830"/>
      <c r="D92" s="830"/>
      <c r="E92" s="830"/>
      <c r="F92" s="830"/>
      <c r="G92" s="830"/>
      <c r="H92" s="830"/>
      <c r="I92" s="830"/>
      <c r="J92" s="830"/>
      <c r="K92" s="830"/>
      <c r="L92" s="831"/>
      <c r="M92" s="359"/>
      <c r="N92" s="835" t="s">
        <v>373</v>
      </c>
      <c r="O92" s="836"/>
      <c r="P92" s="836"/>
      <c r="Q92" s="837"/>
      <c r="R92" s="360"/>
      <c r="S92" s="360"/>
      <c r="T92" s="360"/>
      <c r="U92" s="835" t="s">
        <v>1382</v>
      </c>
      <c r="V92" s="836"/>
      <c r="W92" s="836"/>
      <c r="X92" s="837"/>
      <c r="Y92" s="838" t="s">
        <v>386</v>
      </c>
      <c r="Z92" s="838"/>
      <c r="AA92" s="838"/>
      <c r="AB92" s="838"/>
      <c r="AC92" s="838"/>
      <c r="AD92" s="838"/>
      <c r="AE92" s="838"/>
      <c r="AF92" s="838"/>
      <c r="AG92" s="838"/>
      <c r="AH92" s="838"/>
      <c r="AI92" s="838"/>
      <c r="AJ92" s="838"/>
    </row>
    <row r="93" spans="1:36" s="325" customFormat="1" ht="30" customHeight="1" x14ac:dyDescent="0.2">
      <c r="A93" s="829"/>
      <c r="B93" s="830"/>
      <c r="C93" s="830"/>
      <c r="D93" s="830"/>
      <c r="E93" s="830"/>
      <c r="F93" s="830"/>
      <c r="G93" s="830"/>
      <c r="H93" s="830"/>
      <c r="I93" s="830"/>
      <c r="J93" s="830"/>
      <c r="K93" s="830"/>
      <c r="L93" s="831"/>
      <c r="M93" s="359"/>
      <c r="N93" s="835" t="s">
        <v>387</v>
      </c>
      <c r="O93" s="836"/>
      <c r="P93" s="836"/>
      <c r="Q93" s="837"/>
      <c r="R93" s="360"/>
      <c r="S93" s="360"/>
      <c r="T93" s="360"/>
      <c r="U93" s="835" t="s">
        <v>1569</v>
      </c>
      <c r="V93" s="836"/>
      <c r="W93" s="836"/>
      <c r="X93" s="837"/>
      <c r="Y93" s="838" t="s">
        <v>361</v>
      </c>
      <c r="Z93" s="838"/>
      <c r="AA93" s="838"/>
      <c r="AB93" s="838"/>
      <c r="AC93" s="838"/>
      <c r="AD93" s="838"/>
      <c r="AE93" s="838"/>
      <c r="AF93" s="838"/>
      <c r="AG93" s="838"/>
      <c r="AH93" s="838"/>
      <c r="AI93" s="838"/>
      <c r="AJ93" s="838"/>
    </row>
    <row r="94" spans="1:36" s="325" customFormat="1" ht="26.25" customHeight="1" x14ac:dyDescent="0.2">
      <c r="A94" s="829"/>
      <c r="B94" s="830"/>
      <c r="C94" s="830"/>
      <c r="D94" s="830"/>
      <c r="E94" s="830"/>
      <c r="F94" s="830"/>
      <c r="G94" s="830"/>
      <c r="H94" s="830"/>
      <c r="I94" s="830"/>
      <c r="J94" s="830"/>
      <c r="K94" s="830"/>
      <c r="L94" s="831"/>
      <c r="M94" s="359"/>
      <c r="N94" s="835"/>
      <c r="O94" s="836"/>
      <c r="P94" s="836"/>
      <c r="Q94" s="837"/>
      <c r="R94" s="360"/>
      <c r="S94" s="360"/>
      <c r="T94" s="360"/>
      <c r="U94" s="835"/>
      <c r="V94" s="836"/>
      <c r="W94" s="836"/>
      <c r="X94" s="837"/>
      <c r="Y94" s="838"/>
      <c r="Z94" s="838"/>
      <c r="AA94" s="838"/>
      <c r="AB94" s="838"/>
      <c r="AC94" s="838"/>
      <c r="AD94" s="838"/>
      <c r="AE94" s="838"/>
      <c r="AF94" s="838"/>
      <c r="AG94" s="838"/>
      <c r="AH94" s="838"/>
      <c r="AI94" s="838"/>
      <c r="AJ94" s="838"/>
    </row>
    <row r="95" spans="1:36" s="325" customFormat="1" ht="24.75" customHeight="1" x14ac:dyDescent="0.2">
      <c r="A95" s="832"/>
      <c r="B95" s="833"/>
      <c r="C95" s="833"/>
      <c r="D95" s="833"/>
      <c r="E95" s="833"/>
      <c r="F95" s="833"/>
      <c r="G95" s="833"/>
      <c r="H95" s="833"/>
      <c r="I95" s="833"/>
      <c r="J95" s="833"/>
      <c r="K95" s="833"/>
      <c r="L95" s="834"/>
      <c r="M95" s="359"/>
      <c r="N95" s="835"/>
      <c r="O95" s="836"/>
      <c r="P95" s="836"/>
      <c r="Q95" s="837"/>
      <c r="R95" s="360"/>
      <c r="S95" s="360"/>
      <c r="T95" s="360"/>
      <c r="U95" s="835"/>
      <c r="V95" s="836"/>
      <c r="W95" s="836"/>
      <c r="X95" s="837"/>
      <c r="Y95" s="838"/>
      <c r="Z95" s="838"/>
      <c r="AA95" s="838"/>
      <c r="AB95" s="838"/>
      <c r="AC95" s="838"/>
      <c r="AD95" s="838"/>
      <c r="AE95" s="838"/>
      <c r="AF95" s="838"/>
      <c r="AG95" s="838"/>
      <c r="AH95" s="838"/>
      <c r="AI95" s="838"/>
      <c r="AJ95" s="838"/>
    </row>
    <row r="96" spans="1:36" s="325" customFormat="1" ht="30" customHeight="1" x14ac:dyDescent="0.2">
      <c r="A96" s="361"/>
      <c r="B96" s="361"/>
      <c r="C96" s="361"/>
      <c r="D96" s="361"/>
      <c r="E96" s="361"/>
      <c r="F96" s="361"/>
      <c r="G96" s="361"/>
      <c r="H96" s="361"/>
      <c r="I96" s="361"/>
      <c r="J96" s="361"/>
      <c r="K96" s="361"/>
      <c r="L96" s="361"/>
      <c r="M96" s="359"/>
      <c r="N96" s="839"/>
      <c r="O96" s="839"/>
      <c r="P96" s="839"/>
      <c r="Q96" s="839"/>
      <c r="R96" s="362"/>
      <c r="S96" s="362"/>
      <c r="T96" s="362"/>
      <c r="U96" s="839"/>
      <c r="V96" s="839"/>
      <c r="W96" s="839"/>
      <c r="X96" s="839"/>
      <c r="Y96" s="839"/>
      <c r="Z96" s="839"/>
      <c r="AA96" s="839"/>
      <c r="AB96" s="839"/>
      <c r="AC96" s="839"/>
      <c r="AD96" s="839"/>
      <c r="AE96" s="839"/>
      <c r="AF96" s="839"/>
      <c r="AG96" s="839"/>
      <c r="AH96" s="839"/>
      <c r="AI96" s="839"/>
      <c r="AJ96" s="839"/>
    </row>
    <row r="97" spans="1:36" s="325" customFormat="1" ht="30" customHeight="1" x14ac:dyDescent="0.2">
      <c r="A97" s="361"/>
      <c r="B97" s="361"/>
      <c r="C97" s="361"/>
      <c r="D97" s="361"/>
      <c r="E97" s="361"/>
      <c r="F97" s="361"/>
      <c r="G97" s="361"/>
      <c r="H97" s="361"/>
      <c r="I97" s="361"/>
      <c r="J97" s="361"/>
      <c r="K97" s="361"/>
      <c r="L97" s="361"/>
      <c r="M97" s="359"/>
      <c r="N97" s="840"/>
      <c r="O97" s="840"/>
      <c r="P97" s="840"/>
      <c r="Q97" s="840"/>
      <c r="R97" s="359"/>
      <c r="S97" s="359"/>
      <c r="T97" s="359"/>
      <c r="U97" s="840"/>
      <c r="V97" s="840"/>
      <c r="W97" s="840"/>
      <c r="X97" s="840"/>
      <c r="Y97" s="840"/>
      <c r="Z97" s="840"/>
      <c r="AA97" s="840"/>
      <c r="AB97" s="840"/>
      <c r="AC97" s="840"/>
      <c r="AD97" s="840"/>
      <c r="AE97" s="840"/>
      <c r="AF97" s="840"/>
      <c r="AG97" s="840"/>
      <c r="AH97" s="840"/>
      <c r="AI97" s="840"/>
      <c r="AJ97" s="840"/>
    </row>
    <row r="98" spans="1:36" s="325" customFormat="1" ht="30" customHeight="1" x14ac:dyDescent="0.2">
      <c r="A98" s="361"/>
      <c r="B98" s="361"/>
      <c r="C98" s="361"/>
      <c r="D98" s="361"/>
      <c r="E98" s="361"/>
      <c r="F98" s="361"/>
      <c r="G98" s="361"/>
      <c r="H98" s="361"/>
      <c r="I98" s="361"/>
      <c r="J98" s="361"/>
      <c r="K98" s="361"/>
      <c r="L98" s="361"/>
      <c r="M98" s="359"/>
      <c r="N98" s="840"/>
      <c r="O98" s="840"/>
      <c r="P98" s="840"/>
      <c r="Q98" s="840"/>
      <c r="R98" s="359"/>
      <c r="S98" s="359"/>
      <c r="T98" s="359"/>
      <c r="U98" s="840"/>
      <c r="V98" s="840"/>
      <c r="W98" s="840"/>
      <c r="X98" s="840"/>
      <c r="Y98" s="840"/>
      <c r="Z98" s="840"/>
      <c r="AA98" s="840"/>
      <c r="AB98" s="840"/>
      <c r="AC98" s="840"/>
      <c r="AD98" s="840"/>
      <c r="AE98" s="840"/>
      <c r="AF98" s="840"/>
      <c r="AG98" s="840"/>
      <c r="AH98" s="840"/>
      <c r="AI98" s="840"/>
      <c r="AJ98" s="840"/>
    </row>
    <row r="99" spans="1:36" s="325" customFormat="1" ht="30" customHeight="1" x14ac:dyDescent="0.2">
      <c r="A99" s="363"/>
      <c r="B99" s="363"/>
      <c r="C99" s="363"/>
      <c r="D99" s="363"/>
      <c r="E99" s="363"/>
      <c r="F99" s="364"/>
      <c r="G99" s="364"/>
      <c r="H99" s="364"/>
      <c r="I99" s="364"/>
      <c r="J99" s="364"/>
      <c r="K99" s="365"/>
      <c r="L99" s="365"/>
      <c r="M99" s="359"/>
      <c r="N99" s="840"/>
      <c r="O99" s="840"/>
      <c r="P99" s="840"/>
      <c r="Q99" s="840"/>
      <c r="R99" s="359"/>
      <c r="S99" s="359"/>
      <c r="T99" s="359"/>
      <c r="U99" s="840"/>
      <c r="V99" s="840"/>
      <c r="W99" s="840"/>
      <c r="X99" s="840"/>
      <c r="Y99" s="840"/>
      <c r="Z99" s="840"/>
      <c r="AA99" s="840"/>
      <c r="AB99" s="840"/>
      <c r="AC99" s="840"/>
      <c r="AD99" s="840"/>
      <c r="AE99" s="840"/>
      <c r="AF99" s="840"/>
      <c r="AG99" s="840"/>
      <c r="AH99" s="840"/>
      <c r="AI99" s="840"/>
      <c r="AJ99" s="840"/>
    </row>
    <row r="100" spans="1:36" x14ac:dyDescent="0.2">
      <c r="A100" s="366"/>
      <c r="B100" s="366"/>
      <c r="C100" s="367"/>
      <c r="D100" s="367"/>
      <c r="E100" s="367"/>
      <c r="F100" s="366"/>
      <c r="G100" s="368"/>
      <c r="H100" s="368"/>
      <c r="I100" s="368"/>
      <c r="J100" s="366"/>
      <c r="K100" s="366"/>
      <c r="L100" s="366"/>
      <c r="M100" s="366"/>
      <c r="N100" s="366"/>
      <c r="O100" s="366"/>
      <c r="P100" s="366"/>
      <c r="Q100" s="366"/>
      <c r="R100" s="366"/>
      <c r="S100" s="366"/>
      <c r="T100" s="366"/>
      <c r="U100" s="366"/>
      <c r="V100" s="366"/>
      <c r="W100" s="368"/>
      <c r="X100" s="368"/>
      <c r="Y100" s="368"/>
      <c r="Z100" s="366"/>
      <c r="AA100" s="366"/>
      <c r="AB100" s="366"/>
      <c r="AC100" s="366"/>
      <c r="AD100" s="366"/>
      <c r="AE100" s="366"/>
      <c r="AF100" s="366"/>
      <c r="AG100" s="366"/>
      <c r="AH100" s="366"/>
      <c r="AI100" s="366"/>
      <c r="AJ100" s="369"/>
    </row>
    <row r="101" spans="1:36" x14ac:dyDescent="0.2">
      <c r="A101" s="366"/>
      <c r="B101" s="366"/>
      <c r="C101" s="367"/>
      <c r="D101" s="367"/>
      <c r="E101" s="367"/>
      <c r="F101" s="366"/>
      <c r="G101" s="368"/>
      <c r="H101" s="368"/>
      <c r="I101" s="368"/>
      <c r="J101" s="366"/>
      <c r="K101" s="366"/>
      <c r="L101" s="366"/>
      <c r="M101" s="366"/>
      <c r="N101" s="366"/>
      <c r="O101" s="366"/>
      <c r="P101" s="366"/>
      <c r="Q101" s="366"/>
      <c r="R101" s="366"/>
      <c r="S101" s="366"/>
      <c r="T101" s="366"/>
      <c r="U101" s="366"/>
      <c r="V101" s="366"/>
      <c r="W101" s="368"/>
      <c r="X101" s="368"/>
      <c r="Y101" s="368"/>
      <c r="Z101" s="366"/>
      <c r="AA101" s="366"/>
      <c r="AB101" s="366"/>
      <c r="AC101" s="366"/>
      <c r="AD101" s="366"/>
      <c r="AE101" s="366"/>
      <c r="AF101" s="366"/>
      <c r="AG101" s="366"/>
      <c r="AH101" s="366"/>
      <c r="AI101" s="366"/>
      <c r="AJ101" s="369"/>
    </row>
    <row r="102" spans="1:36" x14ac:dyDescent="0.2">
      <c r="A102" s="366"/>
      <c r="B102" s="366"/>
      <c r="C102" s="367"/>
      <c r="D102" s="367"/>
      <c r="E102" s="367"/>
      <c r="F102" s="366"/>
      <c r="G102" s="368"/>
      <c r="H102" s="368"/>
      <c r="I102" s="368"/>
      <c r="J102" s="366"/>
      <c r="K102" s="366"/>
      <c r="L102" s="366"/>
      <c r="M102" s="366"/>
      <c r="N102" s="366"/>
      <c r="O102" s="366"/>
      <c r="P102" s="366"/>
      <c r="Q102" s="366"/>
      <c r="R102" s="366"/>
      <c r="S102" s="366"/>
      <c r="T102" s="366"/>
      <c r="U102" s="366"/>
      <c r="V102" s="366"/>
      <c r="W102" s="368"/>
      <c r="X102" s="368"/>
      <c r="Y102" s="368"/>
      <c r="Z102" s="366"/>
      <c r="AA102" s="366"/>
      <c r="AB102" s="366"/>
      <c r="AC102" s="366"/>
      <c r="AD102" s="366"/>
      <c r="AE102" s="366"/>
      <c r="AF102" s="366"/>
      <c r="AG102" s="366"/>
      <c r="AH102" s="366"/>
      <c r="AI102" s="366"/>
      <c r="AJ102" s="369"/>
    </row>
    <row r="103" spans="1:36" x14ac:dyDescent="0.2">
      <c r="A103" s="366"/>
      <c r="B103" s="366"/>
      <c r="C103" s="367"/>
      <c r="D103" s="367"/>
      <c r="E103" s="367"/>
      <c r="F103" s="366"/>
      <c r="G103" s="368"/>
      <c r="H103" s="368"/>
      <c r="I103" s="368"/>
      <c r="J103" s="366"/>
      <c r="K103" s="366"/>
      <c r="L103" s="366"/>
      <c r="M103" s="366"/>
      <c r="N103" s="366"/>
      <c r="O103" s="366"/>
      <c r="P103" s="366"/>
      <c r="Q103" s="366"/>
      <c r="R103" s="366"/>
      <c r="S103" s="366"/>
      <c r="T103" s="366"/>
      <c r="U103" s="366"/>
      <c r="V103" s="366"/>
      <c r="W103" s="368"/>
      <c r="X103" s="368"/>
      <c r="Y103" s="368"/>
      <c r="Z103" s="366"/>
      <c r="AA103" s="366"/>
      <c r="AB103" s="366"/>
      <c r="AC103" s="366"/>
      <c r="AD103" s="366"/>
      <c r="AE103" s="366"/>
      <c r="AF103" s="366"/>
      <c r="AG103" s="366"/>
      <c r="AH103" s="366"/>
      <c r="AI103" s="366"/>
      <c r="AJ103" s="369"/>
    </row>
    <row r="104" spans="1:36" x14ac:dyDescent="0.2">
      <c r="A104" s="366"/>
      <c r="B104" s="366"/>
      <c r="C104" s="367"/>
      <c r="D104" s="367"/>
      <c r="E104" s="367"/>
      <c r="F104" s="366"/>
      <c r="G104" s="368"/>
      <c r="H104" s="368"/>
      <c r="I104" s="368"/>
      <c r="J104" s="366"/>
      <c r="K104" s="366"/>
      <c r="L104" s="366"/>
      <c r="M104" s="366"/>
      <c r="N104" s="366"/>
      <c r="O104" s="366"/>
      <c r="P104" s="366"/>
      <c r="Q104" s="366"/>
      <c r="R104" s="366"/>
      <c r="S104" s="366"/>
      <c r="T104" s="366"/>
      <c r="U104" s="366"/>
      <c r="V104" s="366"/>
      <c r="W104" s="368"/>
      <c r="X104" s="368"/>
      <c r="Y104" s="368"/>
      <c r="Z104" s="366"/>
      <c r="AA104" s="366"/>
      <c r="AB104" s="366"/>
      <c r="AC104" s="366"/>
      <c r="AD104" s="366"/>
      <c r="AE104" s="366"/>
      <c r="AF104" s="366"/>
      <c r="AG104" s="366"/>
      <c r="AH104" s="366"/>
      <c r="AI104" s="366"/>
      <c r="AJ104" s="369"/>
    </row>
  </sheetData>
  <sheetProtection sheet="1" formatCells="0" formatColumns="0" formatRows="0" insertRows="0" sort="0" autoFilter="0" pivotTables="0"/>
  <mergeCells count="410">
    <mergeCell ref="AA91:AJ91"/>
    <mergeCell ref="N98:Q98"/>
    <mergeCell ref="U98:X98"/>
    <mergeCell ref="Y98:Z98"/>
    <mergeCell ref="AA98:AJ98"/>
    <mergeCell ref="N99:Q99"/>
    <mergeCell ref="U99:X99"/>
    <mergeCell ref="Y99:Z99"/>
    <mergeCell ref="AA99:AJ99"/>
    <mergeCell ref="N96:Q96"/>
    <mergeCell ref="U96:X96"/>
    <mergeCell ref="Y96:Z96"/>
    <mergeCell ref="AA96:AJ96"/>
    <mergeCell ref="N97:Q97"/>
    <mergeCell ref="U97:X97"/>
    <mergeCell ref="Y97:Z97"/>
    <mergeCell ref="AA97:AJ97"/>
    <mergeCell ref="A92:L95"/>
    <mergeCell ref="N92:Q92"/>
    <mergeCell ref="U92:X92"/>
    <mergeCell ref="Y92:Z92"/>
    <mergeCell ref="AA92:AJ92"/>
    <mergeCell ref="N93:Q93"/>
    <mergeCell ref="U93:X93"/>
    <mergeCell ref="Y93:Z93"/>
    <mergeCell ref="AA93:AJ93"/>
    <mergeCell ref="N94:Q94"/>
    <mergeCell ref="U94:X94"/>
    <mergeCell ref="Y94:Z94"/>
    <mergeCell ref="AA94:AJ94"/>
    <mergeCell ref="N95:Q95"/>
    <mergeCell ref="U95:X95"/>
    <mergeCell ref="Y95:Z95"/>
    <mergeCell ref="AA95:AJ95"/>
    <mergeCell ref="C88:E88"/>
    <mergeCell ref="G88:I88"/>
    <mergeCell ref="J88:L88"/>
    <mergeCell ref="W88:Y88"/>
    <mergeCell ref="A90:L91"/>
    <mergeCell ref="N91:Q91"/>
    <mergeCell ref="U91:X91"/>
    <mergeCell ref="Y91:Z91"/>
    <mergeCell ref="C86:E86"/>
    <mergeCell ref="G86:I86"/>
    <mergeCell ref="J86:L86"/>
    <mergeCell ref="W86:Y86"/>
    <mergeCell ref="C87:E87"/>
    <mergeCell ref="G87:I87"/>
    <mergeCell ref="J87:L87"/>
    <mergeCell ref="W87:Y87"/>
    <mergeCell ref="C84:E84"/>
    <mergeCell ref="G84:I84"/>
    <mergeCell ref="J84:L84"/>
    <mergeCell ref="W84:Y84"/>
    <mergeCell ref="C85:E85"/>
    <mergeCell ref="G85:I85"/>
    <mergeCell ref="J85:L85"/>
    <mergeCell ref="W85:Y85"/>
    <mergeCell ref="C82:E82"/>
    <mergeCell ref="G82:I82"/>
    <mergeCell ref="J82:L82"/>
    <mergeCell ref="W82:Y82"/>
    <mergeCell ref="C83:E83"/>
    <mergeCell ref="G83:I83"/>
    <mergeCell ref="J83:L83"/>
    <mergeCell ref="W83:Y83"/>
    <mergeCell ref="C80:E80"/>
    <mergeCell ref="G80:I80"/>
    <mergeCell ref="J80:L80"/>
    <mergeCell ref="W80:Y80"/>
    <mergeCell ref="C81:E81"/>
    <mergeCell ref="G81:I81"/>
    <mergeCell ref="J81:L81"/>
    <mergeCell ref="W81:Y81"/>
    <mergeCell ref="C78:E78"/>
    <mergeCell ref="G78:I78"/>
    <mergeCell ref="J78:L78"/>
    <mergeCell ref="W78:Y78"/>
    <mergeCell ref="C79:E79"/>
    <mergeCell ref="G79:I79"/>
    <mergeCell ref="J79:L79"/>
    <mergeCell ref="W79:Y79"/>
    <mergeCell ref="C76:E76"/>
    <mergeCell ref="G76:I76"/>
    <mergeCell ref="J76:L76"/>
    <mergeCell ref="W76:Y76"/>
    <mergeCell ref="C77:E77"/>
    <mergeCell ref="G77:I77"/>
    <mergeCell ref="J77:L77"/>
    <mergeCell ref="W77:Y77"/>
    <mergeCell ref="C74:E74"/>
    <mergeCell ref="G74:I74"/>
    <mergeCell ref="J74:L74"/>
    <mergeCell ref="W74:Y74"/>
    <mergeCell ref="C75:E75"/>
    <mergeCell ref="G75:I75"/>
    <mergeCell ref="J75:L75"/>
    <mergeCell ref="W75:Y75"/>
    <mergeCell ref="C72:E72"/>
    <mergeCell ref="G72:I72"/>
    <mergeCell ref="J72:L72"/>
    <mergeCell ref="W72:Y72"/>
    <mergeCell ref="C73:E73"/>
    <mergeCell ref="G73:I73"/>
    <mergeCell ref="J73:L73"/>
    <mergeCell ref="W73:Y73"/>
    <mergeCell ref="C70:E70"/>
    <mergeCell ref="G70:I70"/>
    <mergeCell ref="J70:L70"/>
    <mergeCell ref="W70:Y70"/>
    <mergeCell ref="C71:E71"/>
    <mergeCell ref="G71:I71"/>
    <mergeCell ref="J71:L71"/>
    <mergeCell ref="W71:Y71"/>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C28:E28"/>
    <mergeCell ref="G28:I28"/>
    <mergeCell ref="J28:L28"/>
    <mergeCell ref="W28:Y28"/>
    <mergeCell ref="C29:E29"/>
    <mergeCell ref="G29:I29"/>
    <mergeCell ref="J29:L29"/>
    <mergeCell ref="W29:Y29"/>
    <mergeCell ref="C26:E26"/>
    <mergeCell ref="G26:I26"/>
    <mergeCell ref="J26:L26"/>
    <mergeCell ref="W26:Y26"/>
    <mergeCell ref="C27:E27"/>
    <mergeCell ref="G27:I27"/>
    <mergeCell ref="J27:L27"/>
    <mergeCell ref="W27:Y27"/>
    <mergeCell ref="C24:E24"/>
    <mergeCell ref="G24:I24"/>
    <mergeCell ref="J24:L24"/>
    <mergeCell ref="W24:Y24"/>
    <mergeCell ref="C25:E25"/>
    <mergeCell ref="G25:I25"/>
    <mergeCell ref="J25:L25"/>
    <mergeCell ref="W25:Y25"/>
    <mergeCell ref="C22:E22"/>
    <mergeCell ref="G22:I22"/>
    <mergeCell ref="J22:L22"/>
    <mergeCell ref="W22:Y22"/>
    <mergeCell ref="C23:E23"/>
    <mergeCell ref="G23:I23"/>
    <mergeCell ref="J23:L23"/>
    <mergeCell ref="W23:Y23"/>
    <mergeCell ref="C20:E20"/>
    <mergeCell ref="G20:I20"/>
    <mergeCell ref="J20:L20"/>
    <mergeCell ref="W20:Y20"/>
    <mergeCell ref="C21:E21"/>
    <mergeCell ref="G21:I21"/>
    <mergeCell ref="J21:L21"/>
    <mergeCell ref="W21:Y21"/>
    <mergeCell ref="C18:E18"/>
    <mergeCell ref="G18:I18"/>
    <mergeCell ref="J18:L18"/>
    <mergeCell ref="W18:Y18"/>
    <mergeCell ref="C19:E19"/>
    <mergeCell ref="G19:I19"/>
    <mergeCell ref="J19:L19"/>
    <mergeCell ref="W19:Y19"/>
    <mergeCell ref="AH15:AH17"/>
    <mergeCell ref="AJ15:AJ17"/>
    <mergeCell ref="G16:I16"/>
    <mergeCell ref="G17:I17"/>
    <mergeCell ref="N15:N17"/>
    <mergeCell ref="P15:P17"/>
    <mergeCell ref="Q15:Q17"/>
    <mergeCell ref="U15:U17"/>
    <mergeCell ref="W15:Y17"/>
    <mergeCell ref="Z15:Z17"/>
    <mergeCell ref="A15:A17"/>
    <mergeCell ref="B15:B17"/>
    <mergeCell ref="C15:E17"/>
    <mergeCell ref="G15:I15"/>
    <mergeCell ref="J15:L17"/>
    <mergeCell ref="M15:M17"/>
    <mergeCell ref="AA12:AA14"/>
    <mergeCell ref="AB12:AB14"/>
    <mergeCell ref="AF12:AF14"/>
    <mergeCell ref="A12:A14"/>
    <mergeCell ref="B12:B14"/>
    <mergeCell ref="C12:E14"/>
    <mergeCell ref="AA15:AA17"/>
    <mergeCell ref="AB15:AB17"/>
    <mergeCell ref="AF15:AF17"/>
    <mergeCell ref="N9:N11"/>
    <mergeCell ref="P9:P11"/>
    <mergeCell ref="Q9:Q11"/>
    <mergeCell ref="U9:U11"/>
    <mergeCell ref="W9:Y9"/>
    <mergeCell ref="Z9:Z11"/>
    <mergeCell ref="AH12:AH14"/>
    <mergeCell ref="AJ12:AJ14"/>
    <mergeCell ref="G13:I13"/>
    <mergeCell ref="W13:Y13"/>
    <mergeCell ref="G14:I14"/>
    <mergeCell ref="W14:Y14"/>
    <mergeCell ref="N12:N14"/>
    <mergeCell ref="P12:P14"/>
    <mergeCell ref="Q12:Q14"/>
    <mergeCell ref="U12:U14"/>
    <mergeCell ref="W12:Y12"/>
    <mergeCell ref="Z12:Z14"/>
    <mergeCell ref="G12:I12"/>
    <mergeCell ref="J12:L14"/>
    <mergeCell ref="M12:M14"/>
    <mergeCell ref="A9:A11"/>
    <mergeCell ref="B9:B11"/>
    <mergeCell ref="C9:E11"/>
    <mergeCell ref="G9:I9"/>
    <mergeCell ref="J9:L11"/>
    <mergeCell ref="M9:M11"/>
    <mergeCell ref="AD6:AJ7"/>
    <mergeCell ref="A7:A8"/>
    <mergeCell ref="B7:B8"/>
    <mergeCell ref="C7:E8"/>
    <mergeCell ref="F7:I8"/>
    <mergeCell ref="J7:L8"/>
    <mergeCell ref="M7:O7"/>
    <mergeCell ref="W7:Y8"/>
    <mergeCell ref="Z7:Z8"/>
    <mergeCell ref="AA9:AA11"/>
    <mergeCell ref="AB9:AB11"/>
    <mergeCell ref="AF9:AF11"/>
    <mergeCell ref="AH9:AH11"/>
    <mergeCell ref="AJ9:AJ11"/>
    <mergeCell ref="G10:I10"/>
    <mergeCell ref="W10:Y10"/>
    <mergeCell ref="G11:I11"/>
    <mergeCell ref="W11:Y11"/>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 P12 P15 P18:P88">
      <formula1>PROBAB</formula1>
    </dataValidation>
    <dataValidation type="list" allowBlank="1" showInputMessage="1" showErrorMessage="1" sqref="Q9 Q12 Q15 Q18:Q88">
      <formula1>IMPACTO</formula1>
    </dataValidation>
    <dataValidation type="list" showInputMessage="1" showErrorMessage="1" errorTitle="Rechazado" error="Solo son validadas las opciones de la lista" sqref="AA9 AA12 AA15 AA18:AA88">
      <formula1>Efecto</formula1>
    </dataValidation>
    <dataValidation showInputMessage="1" showErrorMessage="1" sqref="AD9:AE88 AF18:AF88 AF9 AG9:AG88 AH9 AF12 AH12 AF15 AH15 AH18:AH88"/>
    <dataValidation type="whole" allowBlank="1" showInputMessage="1" showErrorMessage="1" sqref="AB9 AB12 AB15 AB18:AB88">
      <formula1>0</formula1>
      <formula2>100</formula2>
    </dataValidation>
  </dataValidations>
  <printOptions horizontalCentered="1" verticalCentered="1"/>
  <pageMargins left="0.19685039370078741" right="0.19685039370078741" top="0.19685039370078741" bottom="0.19685039370078741" header="0" footer="0"/>
  <pageSetup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23" customWidth="1"/>
    <col min="2" max="2" width="3.42578125" style="23" customWidth="1"/>
    <col min="3" max="5" width="6.5703125" style="22" customWidth="1"/>
    <col min="6" max="6" width="2.7109375" style="23" bestFit="1" customWidth="1"/>
    <col min="7" max="8" width="13.42578125" style="24" customWidth="1"/>
    <col min="9" max="9" width="8" style="24" customWidth="1"/>
    <col min="10" max="10" width="2.5703125" style="23" customWidth="1"/>
    <col min="11" max="12" width="9" style="23" customWidth="1"/>
    <col min="13" max="14" width="3.7109375" style="23" customWidth="1"/>
    <col min="15" max="15" width="2.140625" style="23" hidden="1" customWidth="1"/>
    <col min="16" max="17" width="3.140625" style="23" customWidth="1"/>
    <col min="18" max="18" width="1" style="23" hidden="1" customWidth="1"/>
    <col min="19" max="20" width="3.7109375" style="23" hidden="1" customWidth="1"/>
    <col min="21" max="21" width="4.42578125" style="23" customWidth="1"/>
    <col min="22" max="22" width="1" style="23" hidden="1" customWidth="1"/>
    <col min="23" max="23" width="16.5703125" style="24" customWidth="1"/>
    <col min="24" max="25" width="16.42578125" style="24" customWidth="1"/>
    <col min="26" max="26" width="16" style="23" customWidth="1"/>
    <col min="27" max="28" width="4.140625" style="23" customWidth="1"/>
    <col min="29" max="29" width="1" style="23" hidden="1" customWidth="1"/>
    <col min="30" max="31" width="3.85546875" style="23" hidden="1" customWidth="1"/>
    <col min="32" max="32" width="3.140625" style="23" customWidth="1"/>
    <col min="33" max="33" width="3.85546875" style="23" hidden="1" customWidth="1"/>
    <col min="34" max="34" width="3.140625" style="23" customWidth="1"/>
    <col min="35" max="35" width="3.85546875" style="23" hidden="1" customWidth="1"/>
    <col min="36" max="36" width="4.42578125" style="26" customWidth="1"/>
    <col min="37" max="37" width="4.140625" style="20" customWidth="1"/>
    <col min="38" max="16384" width="11.42578125" style="20"/>
  </cols>
  <sheetData>
    <row r="1" spans="1:45" s="18" customFormat="1" ht="11.25" customHeight="1" x14ac:dyDescent="0.2">
      <c r="A1" s="945" t="s">
        <v>299</v>
      </c>
      <c r="B1" s="946"/>
      <c r="C1" s="946"/>
      <c r="D1" s="946"/>
      <c r="E1" s="946"/>
      <c r="F1" s="946"/>
      <c r="G1" s="946"/>
      <c r="H1" s="946"/>
      <c r="I1" s="946"/>
      <c r="J1" s="947"/>
      <c r="K1" s="948"/>
      <c r="L1" s="949"/>
      <c r="M1" s="269"/>
      <c r="N1" s="954" t="s">
        <v>301</v>
      </c>
      <c r="O1" s="955"/>
      <c r="P1" s="955"/>
      <c r="Q1" s="955"/>
      <c r="R1" s="955"/>
      <c r="S1" s="955"/>
      <c r="T1" s="955"/>
      <c r="U1" s="956"/>
      <c r="V1" s="112"/>
      <c r="W1" s="960" t="s">
        <v>1706</v>
      </c>
      <c r="X1" s="962" t="s">
        <v>250</v>
      </c>
      <c r="Y1" s="963"/>
      <c r="Z1" s="963"/>
      <c r="AA1" s="963"/>
      <c r="AB1" s="964"/>
      <c r="AC1" s="107"/>
      <c r="AD1" s="107"/>
      <c r="AE1" s="107"/>
      <c r="AF1" s="270"/>
      <c r="AG1" s="271"/>
      <c r="AH1" s="271"/>
      <c r="AI1" s="271"/>
      <c r="AJ1" s="271"/>
      <c r="AK1" s="272"/>
      <c r="AL1" s="272"/>
      <c r="AM1" s="272"/>
      <c r="AN1" s="272"/>
      <c r="AO1" s="272"/>
      <c r="AP1" s="272"/>
      <c r="AQ1" s="272"/>
      <c r="AR1" s="272"/>
      <c r="AS1" s="272"/>
    </row>
    <row r="2" spans="1:45" s="18" customFormat="1" ht="11.25" customHeight="1" x14ac:dyDescent="0.2">
      <c r="A2" s="929" t="s">
        <v>1707</v>
      </c>
      <c r="B2" s="930"/>
      <c r="C2" s="930"/>
      <c r="D2" s="930"/>
      <c r="E2" s="930"/>
      <c r="F2" s="930"/>
      <c r="G2" s="930"/>
      <c r="H2" s="930"/>
      <c r="I2" s="930"/>
      <c r="J2" s="931"/>
      <c r="K2" s="950"/>
      <c r="L2" s="951"/>
      <c r="M2" s="269"/>
      <c r="N2" s="957"/>
      <c r="O2" s="958"/>
      <c r="P2" s="958"/>
      <c r="Q2" s="958"/>
      <c r="R2" s="958"/>
      <c r="S2" s="958"/>
      <c r="T2" s="958"/>
      <c r="U2" s="959"/>
      <c r="V2" s="112"/>
      <c r="W2" s="961"/>
      <c r="X2" s="923"/>
      <c r="Y2" s="924"/>
      <c r="Z2" s="924"/>
      <c r="AA2" s="924"/>
      <c r="AB2" s="925"/>
      <c r="AC2" s="108"/>
      <c r="AD2" s="108"/>
      <c r="AE2" s="108"/>
      <c r="AF2" s="273"/>
      <c r="AG2" s="271"/>
      <c r="AH2" s="271"/>
      <c r="AI2" s="271"/>
      <c r="AJ2" s="271"/>
      <c r="AK2" s="272"/>
      <c r="AL2" s="272"/>
      <c r="AM2" s="272"/>
      <c r="AN2" s="272"/>
      <c r="AO2" s="272"/>
      <c r="AP2" s="272"/>
      <c r="AQ2" s="272"/>
      <c r="AR2" s="272"/>
      <c r="AS2" s="272"/>
    </row>
    <row r="3" spans="1:45" s="18" customFormat="1" ht="12" customHeight="1" x14ac:dyDescent="0.2">
      <c r="A3" s="97" t="s">
        <v>302</v>
      </c>
      <c r="B3" s="945" t="s">
        <v>303</v>
      </c>
      <c r="C3" s="946"/>
      <c r="D3" s="946"/>
      <c r="E3" s="946"/>
      <c r="F3" s="946"/>
      <c r="G3" s="946"/>
      <c r="H3" s="947"/>
      <c r="I3" s="965" t="s">
        <v>304</v>
      </c>
      <c r="J3" s="966"/>
      <c r="K3" s="950"/>
      <c r="L3" s="951"/>
      <c r="M3" s="96"/>
      <c r="N3" s="967">
        <v>42928</v>
      </c>
      <c r="O3" s="968"/>
      <c r="P3" s="968"/>
      <c r="Q3" s="968"/>
      <c r="R3" s="968"/>
      <c r="S3" s="968"/>
      <c r="T3" s="968"/>
      <c r="U3" s="969"/>
      <c r="V3" s="112"/>
      <c r="W3" s="973" t="s">
        <v>1708</v>
      </c>
      <c r="X3" s="923" t="s">
        <v>1709</v>
      </c>
      <c r="Y3" s="924"/>
      <c r="Z3" s="924"/>
      <c r="AA3" s="924"/>
      <c r="AB3" s="925"/>
      <c r="AC3" s="108"/>
      <c r="AD3" s="108"/>
      <c r="AE3" s="108"/>
      <c r="AF3" s="273"/>
      <c r="AG3" s="274"/>
      <c r="AH3" s="275"/>
      <c r="AI3" s="275"/>
      <c r="AJ3" s="275"/>
      <c r="AK3" s="272"/>
      <c r="AL3" s="272"/>
      <c r="AM3" s="272"/>
      <c r="AN3" s="272"/>
      <c r="AO3" s="272"/>
      <c r="AP3" s="272"/>
      <c r="AQ3" s="272"/>
      <c r="AR3" s="272"/>
      <c r="AS3" s="272"/>
    </row>
    <row r="4" spans="1:45" s="18" customFormat="1" ht="11.25" customHeight="1" x14ac:dyDescent="0.2">
      <c r="A4" s="262" t="s">
        <v>305</v>
      </c>
      <c r="B4" s="929" t="s">
        <v>306</v>
      </c>
      <c r="C4" s="930"/>
      <c r="D4" s="930"/>
      <c r="E4" s="930"/>
      <c r="F4" s="930"/>
      <c r="G4" s="930"/>
      <c r="H4" s="931"/>
      <c r="I4" s="932">
        <v>3</v>
      </c>
      <c r="J4" s="933"/>
      <c r="K4" s="952"/>
      <c r="L4" s="953"/>
      <c r="M4" s="98"/>
      <c r="N4" s="970"/>
      <c r="O4" s="971"/>
      <c r="P4" s="971"/>
      <c r="Q4" s="971"/>
      <c r="R4" s="971"/>
      <c r="S4" s="971"/>
      <c r="T4" s="971"/>
      <c r="U4" s="972"/>
      <c r="V4" s="112"/>
      <c r="W4" s="974"/>
      <c r="X4" s="926"/>
      <c r="Y4" s="927"/>
      <c r="Z4" s="927"/>
      <c r="AA4" s="927"/>
      <c r="AB4" s="928"/>
      <c r="AC4" s="99"/>
      <c r="AD4" s="99"/>
      <c r="AE4" s="99"/>
      <c r="AF4" s="271"/>
      <c r="AG4" s="275"/>
      <c r="AH4" s="275"/>
      <c r="AI4" s="275"/>
      <c r="AJ4" s="275"/>
      <c r="AK4" s="272"/>
      <c r="AL4" s="272"/>
      <c r="AM4" s="272"/>
      <c r="AN4" s="272"/>
      <c r="AO4" s="272"/>
      <c r="AP4" s="272"/>
      <c r="AQ4" s="272"/>
      <c r="AR4" s="272"/>
      <c r="AS4" s="272"/>
    </row>
    <row r="5" spans="1:45" s="19" customFormat="1" ht="5.25" customHeight="1" x14ac:dyDescent="0.2">
      <c r="A5" s="261"/>
      <c r="B5" s="261"/>
      <c r="C5" s="100"/>
      <c r="D5" s="100"/>
      <c r="E5" s="100"/>
      <c r="F5" s="100"/>
      <c r="G5" s="101"/>
      <c r="H5" s="101"/>
      <c r="I5" s="101"/>
      <c r="J5" s="100"/>
      <c r="K5" s="100"/>
      <c r="L5" s="100"/>
      <c r="M5" s="100"/>
      <c r="N5" s="100"/>
      <c r="O5" s="100"/>
      <c r="P5" s="100"/>
      <c r="Q5" s="100"/>
      <c r="R5" s="100"/>
      <c r="S5" s="100"/>
      <c r="T5" s="100"/>
      <c r="U5" s="100"/>
      <c r="V5" s="100"/>
      <c r="W5" s="101"/>
      <c r="X5" s="101"/>
      <c r="Y5" s="101"/>
      <c r="Z5" s="100"/>
      <c r="AA5" s="100"/>
      <c r="AB5" s="100"/>
      <c r="AC5" s="100"/>
      <c r="AD5" s="100"/>
      <c r="AE5" s="100"/>
      <c r="AF5" s="100"/>
      <c r="AG5" s="100"/>
      <c r="AH5" s="100"/>
      <c r="AI5" s="100"/>
      <c r="AJ5" s="261"/>
    </row>
    <row r="6" spans="1:45" s="19" customFormat="1" ht="11.25" customHeight="1" x14ac:dyDescent="0.2">
      <c r="A6" s="934" t="s">
        <v>307</v>
      </c>
      <c r="B6" s="935"/>
      <c r="C6" s="935"/>
      <c r="D6" s="935"/>
      <c r="E6" s="935"/>
      <c r="F6" s="935"/>
      <c r="G6" s="935"/>
      <c r="H6" s="935"/>
      <c r="I6" s="935"/>
      <c r="J6" s="935"/>
      <c r="K6" s="935"/>
      <c r="L6" s="935"/>
      <c r="M6" s="935"/>
      <c r="N6" s="935"/>
      <c r="O6" s="935"/>
      <c r="P6" s="936" t="s">
        <v>1710</v>
      </c>
      <c r="Q6" s="937"/>
      <c r="R6" s="937"/>
      <c r="S6" s="937"/>
      <c r="T6" s="937"/>
      <c r="U6" s="938"/>
      <c r="V6" s="276"/>
      <c r="W6" s="942" t="s">
        <v>309</v>
      </c>
      <c r="X6" s="943"/>
      <c r="Y6" s="943"/>
      <c r="Z6" s="943"/>
      <c r="AA6" s="944" t="s">
        <v>1711</v>
      </c>
      <c r="AB6" s="944" t="s">
        <v>1470</v>
      </c>
      <c r="AC6" s="277"/>
      <c r="AD6" s="936" t="s">
        <v>1712</v>
      </c>
      <c r="AE6" s="937"/>
      <c r="AF6" s="937"/>
      <c r="AG6" s="937"/>
      <c r="AH6" s="937"/>
      <c r="AI6" s="937"/>
      <c r="AJ6" s="938"/>
    </row>
    <row r="7" spans="1:45" s="19" customFormat="1" ht="12.75" customHeight="1" x14ac:dyDescent="0.2">
      <c r="A7" s="975" t="s">
        <v>310</v>
      </c>
      <c r="B7" s="944" t="s">
        <v>1713</v>
      </c>
      <c r="C7" s="975" t="s">
        <v>311</v>
      </c>
      <c r="D7" s="975"/>
      <c r="E7" s="975"/>
      <c r="F7" s="976" t="s">
        <v>1714</v>
      </c>
      <c r="G7" s="977"/>
      <c r="H7" s="977"/>
      <c r="I7" s="978"/>
      <c r="J7" s="975" t="s">
        <v>312</v>
      </c>
      <c r="K7" s="975"/>
      <c r="L7" s="975"/>
      <c r="M7" s="982" t="s">
        <v>308</v>
      </c>
      <c r="N7" s="983"/>
      <c r="O7" s="983"/>
      <c r="P7" s="939"/>
      <c r="Q7" s="940"/>
      <c r="R7" s="940"/>
      <c r="S7" s="940"/>
      <c r="T7" s="940"/>
      <c r="U7" s="941"/>
      <c r="V7" s="278"/>
      <c r="W7" s="976" t="s">
        <v>317</v>
      </c>
      <c r="X7" s="977"/>
      <c r="Y7" s="977"/>
      <c r="Z7" s="984" t="s">
        <v>1715</v>
      </c>
      <c r="AA7" s="944"/>
      <c r="AB7" s="944"/>
      <c r="AC7" s="279"/>
      <c r="AD7" s="939"/>
      <c r="AE7" s="940"/>
      <c r="AF7" s="940"/>
      <c r="AG7" s="940"/>
      <c r="AH7" s="940"/>
      <c r="AI7" s="940"/>
      <c r="AJ7" s="941"/>
    </row>
    <row r="8" spans="1:45" ht="15" customHeight="1" x14ac:dyDescent="0.2">
      <c r="A8" s="975"/>
      <c r="B8" s="944"/>
      <c r="C8" s="975"/>
      <c r="D8" s="975"/>
      <c r="E8" s="975"/>
      <c r="F8" s="979"/>
      <c r="G8" s="980"/>
      <c r="H8" s="980"/>
      <c r="I8" s="981"/>
      <c r="J8" s="975"/>
      <c r="K8" s="975"/>
      <c r="L8" s="975"/>
      <c r="M8" s="102" t="s">
        <v>313</v>
      </c>
      <c r="N8" s="102" t="s">
        <v>102</v>
      </c>
      <c r="O8" s="102"/>
      <c r="P8" s="259" t="s">
        <v>314</v>
      </c>
      <c r="Q8" s="259" t="s">
        <v>315</v>
      </c>
      <c r="R8" s="280"/>
      <c r="S8" s="280" t="s">
        <v>610</v>
      </c>
      <c r="T8" s="280" t="s">
        <v>613</v>
      </c>
      <c r="U8" s="259" t="s">
        <v>316</v>
      </c>
      <c r="V8" s="281"/>
      <c r="W8" s="979"/>
      <c r="X8" s="980"/>
      <c r="Y8" s="980"/>
      <c r="Z8" s="985"/>
      <c r="AA8" s="944"/>
      <c r="AB8" s="944"/>
      <c r="AC8" s="281"/>
      <c r="AD8" s="282" t="s">
        <v>1716</v>
      </c>
      <c r="AE8" s="282" t="s">
        <v>635</v>
      </c>
      <c r="AF8" s="259" t="s">
        <v>314</v>
      </c>
      <c r="AG8" s="283" t="s">
        <v>636</v>
      </c>
      <c r="AH8" s="259" t="s">
        <v>315</v>
      </c>
      <c r="AI8" s="280" t="s">
        <v>319</v>
      </c>
      <c r="AJ8" s="259" t="s">
        <v>319</v>
      </c>
    </row>
    <row r="9" spans="1:45" s="21" customFormat="1" ht="138" customHeight="1" x14ac:dyDescent="0.2">
      <c r="A9" s="1423" t="s">
        <v>389</v>
      </c>
      <c r="B9" s="1432" t="s">
        <v>390</v>
      </c>
      <c r="C9" s="1435" t="s">
        <v>251</v>
      </c>
      <c r="D9" s="1436"/>
      <c r="E9" s="1437"/>
      <c r="F9" s="284">
        <v>1</v>
      </c>
      <c r="G9" s="1420" t="s">
        <v>252</v>
      </c>
      <c r="H9" s="1421"/>
      <c r="I9" s="1422"/>
      <c r="J9" s="1435" t="s">
        <v>253</v>
      </c>
      <c r="K9" s="1436"/>
      <c r="L9" s="1437"/>
      <c r="M9" s="1423" t="s">
        <v>23</v>
      </c>
      <c r="N9" s="1423"/>
      <c r="O9" s="284"/>
      <c r="P9" s="1426" t="s">
        <v>101</v>
      </c>
      <c r="Q9" s="1426" t="s">
        <v>1717</v>
      </c>
      <c r="R9" s="265"/>
      <c r="S9" s="285">
        <f>VLOOKUP(P9,[38]Listas!$D$6:$E$10,2,0)</f>
        <v>3</v>
      </c>
      <c r="T9" s="285">
        <f>HLOOKUP(Q9,[38]Listas!$F$4:$J$5,2,0)</f>
        <v>2</v>
      </c>
      <c r="U9" s="1429" t="str">
        <f>INDEX([38]Listas!$F$6:$J$10,MATCH(P9,[38]Listas!$D$6:$D$10,0),MATCH(Q9,[38]Listas!$F$4:$J$4,0))</f>
        <v>6
MODERADO</v>
      </c>
      <c r="V9" s="265"/>
      <c r="W9" s="1358" t="s">
        <v>1718</v>
      </c>
      <c r="X9" s="1358"/>
      <c r="Y9" s="1358"/>
      <c r="Z9" s="284" t="s">
        <v>928</v>
      </c>
      <c r="AA9" s="1432" t="s">
        <v>323</v>
      </c>
      <c r="AB9" s="1423">
        <v>79</v>
      </c>
      <c r="AC9" s="286"/>
      <c r="AD9" s="287">
        <f t="shared" ref="AD9:AD24" si="0">IF(AB9&lt;=33,0,IF(AB9&gt;81,2,1))</f>
        <v>1</v>
      </c>
      <c r="AE9" s="288">
        <f t="shared" ref="AE9:AE24" si="1">IF(OR(AA9="Probabilidad",AA9="Ambos"),S9-AD9,S9)</f>
        <v>2</v>
      </c>
      <c r="AF9" s="1042" t="str">
        <f>IF(AE9&lt;=1,"Remota",VLOOKUP(AE9,[38]Listas!$C$6:$D$10,2,0))</f>
        <v>Baja</v>
      </c>
      <c r="AG9" s="288">
        <f t="shared" ref="AG9:AG24" si="2">IF(OR(AA9="Impacto",AA9="Ambos"),T9-AD9,T9)</f>
        <v>2</v>
      </c>
      <c r="AH9" s="1042" t="str">
        <f>IF(AG9&lt;=1,"Insignificante",HLOOKUP(AG9,[38]Listas!$F$3:$J$4,2,0))</f>
        <v>Menor</v>
      </c>
      <c r="AI9" s="289">
        <f t="shared" ref="AI9:AI24" si="3">AE9*AG9</f>
        <v>4</v>
      </c>
      <c r="AJ9" s="1029" t="str">
        <f>INDEX([38]Listas!$F$6:$J$10,MATCH(AF9,[38]Listas!$D$6:$D$10,0),MATCH(AH9,[38]Listas!$F$4:$J$4,0))</f>
        <v>4
INFERIOR</v>
      </c>
    </row>
    <row r="10" spans="1:45" s="21" customFormat="1" ht="37.5" customHeight="1" x14ac:dyDescent="0.2">
      <c r="A10" s="1424"/>
      <c r="B10" s="1433"/>
      <c r="C10" s="1438"/>
      <c r="D10" s="1439"/>
      <c r="E10" s="1440"/>
      <c r="F10" s="284">
        <v>2</v>
      </c>
      <c r="G10" s="1420" t="s">
        <v>1719</v>
      </c>
      <c r="H10" s="1421"/>
      <c r="I10" s="1422"/>
      <c r="J10" s="1438"/>
      <c r="K10" s="1439"/>
      <c r="L10" s="1440"/>
      <c r="M10" s="1424"/>
      <c r="N10" s="1424"/>
      <c r="O10" s="284"/>
      <c r="P10" s="1427"/>
      <c r="Q10" s="1427"/>
      <c r="R10" s="265"/>
      <c r="S10" s="285" t="e">
        <f>VLOOKUP(P10,[38]Listas!$D$6:$E$10,2,0)</f>
        <v>#N/A</v>
      </c>
      <c r="T10" s="285" t="e">
        <f>HLOOKUP(Q10,[38]Listas!$F$4:$J$5,2,0)</f>
        <v>#N/A</v>
      </c>
      <c r="U10" s="1430"/>
      <c r="V10" s="265"/>
      <c r="W10" s="1358" t="s">
        <v>929</v>
      </c>
      <c r="X10" s="1358"/>
      <c r="Y10" s="1358"/>
      <c r="Z10" s="284" t="s">
        <v>185</v>
      </c>
      <c r="AA10" s="1433"/>
      <c r="AB10" s="1424"/>
      <c r="AC10" s="286"/>
      <c r="AD10" s="287">
        <f t="shared" si="0"/>
        <v>0</v>
      </c>
      <c r="AE10" s="288" t="e">
        <f t="shared" si="1"/>
        <v>#N/A</v>
      </c>
      <c r="AF10" s="1043"/>
      <c r="AG10" s="288" t="e">
        <f t="shared" si="2"/>
        <v>#N/A</v>
      </c>
      <c r="AH10" s="1043"/>
      <c r="AI10" s="289" t="e">
        <f t="shared" si="3"/>
        <v>#N/A</v>
      </c>
      <c r="AJ10" s="1030"/>
    </row>
    <row r="11" spans="1:45" s="21" customFormat="1" ht="51" customHeight="1" x14ac:dyDescent="0.2">
      <c r="A11" s="1424"/>
      <c r="B11" s="1433"/>
      <c r="C11" s="1438"/>
      <c r="D11" s="1439"/>
      <c r="E11" s="1440"/>
      <c r="F11" s="284">
        <v>3</v>
      </c>
      <c r="G11" s="1420" t="s">
        <v>1720</v>
      </c>
      <c r="H11" s="1421"/>
      <c r="I11" s="1422"/>
      <c r="J11" s="1438"/>
      <c r="K11" s="1439"/>
      <c r="L11" s="1440"/>
      <c r="M11" s="1424"/>
      <c r="N11" s="1424"/>
      <c r="O11" s="284"/>
      <c r="P11" s="1427"/>
      <c r="Q11" s="1427"/>
      <c r="R11" s="265"/>
      <c r="S11" s="285" t="e">
        <f>VLOOKUP(P11,[38]Listas!$D$6:$E$10,2,0)</f>
        <v>#N/A</v>
      </c>
      <c r="T11" s="285" t="e">
        <f>HLOOKUP(Q11,[38]Listas!$F$4:$J$5,2,0)</f>
        <v>#N/A</v>
      </c>
      <c r="U11" s="1430"/>
      <c r="V11" s="265"/>
      <c r="W11" s="1358" t="s">
        <v>930</v>
      </c>
      <c r="X11" s="1358"/>
      <c r="Y11" s="1358"/>
      <c r="Z11" s="284" t="s">
        <v>391</v>
      </c>
      <c r="AA11" s="1433"/>
      <c r="AB11" s="1424"/>
      <c r="AC11" s="286"/>
      <c r="AD11" s="287">
        <f t="shared" si="0"/>
        <v>0</v>
      </c>
      <c r="AE11" s="288" t="e">
        <f t="shared" si="1"/>
        <v>#N/A</v>
      </c>
      <c r="AF11" s="1043"/>
      <c r="AG11" s="288" t="e">
        <f t="shared" si="2"/>
        <v>#N/A</v>
      </c>
      <c r="AH11" s="1043"/>
      <c r="AI11" s="289" t="e">
        <f t="shared" si="3"/>
        <v>#N/A</v>
      </c>
      <c r="AJ11" s="1030"/>
    </row>
    <row r="12" spans="1:45" s="21" customFormat="1" ht="91.5" customHeight="1" x14ac:dyDescent="0.2">
      <c r="A12" s="1425"/>
      <c r="B12" s="1434"/>
      <c r="C12" s="1441"/>
      <c r="D12" s="1442"/>
      <c r="E12" s="1443"/>
      <c r="F12" s="284">
        <v>4</v>
      </c>
      <c r="G12" s="1420" t="s">
        <v>190</v>
      </c>
      <c r="H12" s="1421"/>
      <c r="I12" s="1422"/>
      <c r="J12" s="1441"/>
      <c r="K12" s="1442"/>
      <c r="L12" s="1443"/>
      <c r="M12" s="1425"/>
      <c r="N12" s="1425"/>
      <c r="O12" s="284"/>
      <c r="P12" s="1428"/>
      <c r="Q12" s="1428"/>
      <c r="R12" s="265"/>
      <c r="S12" s="285" t="e">
        <f>VLOOKUP(P12,[38]Listas!$D$6:$E$10,2,0)</f>
        <v>#N/A</v>
      </c>
      <c r="T12" s="285" t="e">
        <f>HLOOKUP(Q12,[38]Listas!$F$4:$J$5,2,0)</f>
        <v>#N/A</v>
      </c>
      <c r="U12" s="1431"/>
      <c r="V12" s="265"/>
      <c r="W12" s="1358" t="s">
        <v>931</v>
      </c>
      <c r="X12" s="1358"/>
      <c r="Y12" s="1358"/>
      <c r="Z12" s="284" t="s">
        <v>933</v>
      </c>
      <c r="AA12" s="1434"/>
      <c r="AB12" s="1425"/>
      <c r="AC12" s="286"/>
      <c r="AD12" s="287">
        <f t="shared" si="0"/>
        <v>0</v>
      </c>
      <c r="AE12" s="288" t="e">
        <f t="shared" si="1"/>
        <v>#N/A</v>
      </c>
      <c r="AF12" s="1044"/>
      <c r="AG12" s="288" t="e">
        <f t="shared" si="2"/>
        <v>#N/A</v>
      </c>
      <c r="AH12" s="1044"/>
      <c r="AI12" s="289" t="e">
        <f t="shared" si="3"/>
        <v>#N/A</v>
      </c>
      <c r="AJ12" s="1031"/>
    </row>
    <row r="13" spans="1:45" s="21" customFormat="1" ht="82.5" customHeight="1" x14ac:dyDescent="0.2">
      <c r="A13" s="999" t="s">
        <v>389</v>
      </c>
      <c r="B13" s="1432" t="s">
        <v>392</v>
      </c>
      <c r="C13" s="1005" t="s">
        <v>186</v>
      </c>
      <c r="D13" s="1006"/>
      <c r="E13" s="1007"/>
      <c r="F13" s="290">
        <v>1</v>
      </c>
      <c r="G13" s="993" t="s">
        <v>932</v>
      </c>
      <c r="H13" s="994"/>
      <c r="I13" s="995"/>
      <c r="J13" s="1005" t="s">
        <v>253</v>
      </c>
      <c r="K13" s="1006"/>
      <c r="L13" s="1007"/>
      <c r="M13" s="999" t="s">
        <v>23</v>
      </c>
      <c r="N13" s="999"/>
      <c r="O13" s="290"/>
      <c r="P13" s="1045" t="s">
        <v>101</v>
      </c>
      <c r="Q13" s="1045" t="s">
        <v>1717</v>
      </c>
      <c r="R13" s="286"/>
      <c r="S13" s="287">
        <f>VLOOKUP(P13,[38]Listas!$D$6:$E$10,2,0)</f>
        <v>3</v>
      </c>
      <c r="T13" s="287">
        <f>HLOOKUP(Q13,[38]Listas!$F$4:$J$5,2,0)</f>
        <v>2</v>
      </c>
      <c r="U13" s="1029" t="str">
        <f>INDEX([38]Listas!$F$6:$J$10,MATCH(P13,[38]Listas!$D$6:$D$10,0),MATCH(Q13,[38]Listas!$F$4:$J$4,0))</f>
        <v>6
MODERADO</v>
      </c>
      <c r="V13" s="286"/>
      <c r="W13" s="1048" t="s">
        <v>1721</v>
      </c>
      <c r="X13" s="1048"/>
      <c r="Y13" s="1048"/>
      <c r="Z13" s="290" t="s">
        <v>933</v>
      </c>
      <c r="AA13" s="1002" t="s">
        <v>323</v>
      </c>
      <c r="AB13" s="999">
        <v>71</v>
      </c>
      <c r="AC13" s="286"/>
      <c r="AD13" s="287">
        <f t="shared" si="0"/>
        <v>1</v>
      </c>
      <c r="AE13" s="288">
        <f t="shared" si="1"/>
        <v>2</v>
      </c>
      <c r="AF13" s="1042" t="str">
        <f>IF(AE13&lt;=1,"Remota",VLOOKUP(AE13,[38]Listas!$C$6:$D$10,2,0))</f>
        <v>Baja</v>
      </c>
      <c r="AG13" s="288">
        <f t="shared" si="2"/>
        <v>2</v>
      </c>
      <c r="AH13" s="1042" t="str">
        <f>IF(AG13&lt;=1,"Insignificante",HLOOKUP(AG13,[38]Listas!$F$3:$J$4,2,0))</f>
        <v>Menor</v>
      </c>
      <c r="AI13" s="289">
        <f t="shared" si="3"/>
        <v>4</v>
      </c>
      <c r="AJ13" s="1029" t="str">
        <f>INDEX([38]Listas!$F$6:$J$10,MATCH(AF13,[38]Listas!$D$6:$D$10,0),MATCH(AH13,[38]Listas!$F$4:$J$4,0))</f>
        <v>4
INFERIOR</v>
      </c>
    </row>
    <row r="14" spans="1:45" s="21" customFormat="1" ht="36.75" customHeight="1" x14ac:dyDescent="0.2">
      <c r="A14" s="1000"/>
      <c r="B14" s="1433"/>
      <c r="C14" s="1008"/>
      <c r="D14" s="1009"/>
      <c r="E14" s="1010"/>
      <c r="F14" s="290">
        <v>2</v>
      </c>
      <c r="G14" s="993" t="s">
        <v>1722</v>
      </c>
      <c r="H14" s="994"/>
      <c r="I14" s="995"/>
      <c r="J14" s="1008"/>
      <c r="K14" s="1009"/>
      <c r="L14" s="1010"/>
      <c r="M14" s="1000"/>
      <c r="N14" s="1000"/>
      <c r="O14" s="290"/>
      <c r="P14" s="1046"/>
      <c r="Q14" s="1046"/>
      <c r="R14" s="286"/>
      <c r="S14" s="287" t="e">
        <f>VLOOKUP(P14,[38]Listas!$D$6:$E$10,2,0)</f>
        <v>#N/A</v>
      </c>
      <c r="T14" s="287" t="e">
        <f>HLOOKUP(Q14,[38]Listas!$F$4:$J$5,2,0)</f>
        <v>#N/A</v>
      </c>
      <c r="U14" s="1030"/>
      <c r="V14" s="286"/>
      <c r="W14" s="1048" t="s">
        <v>934</v>
      </c>
      <c r="X14" s="1048"/>
      <c r="Y14" s="1048"/>
      <c r="Z14" s="290" t="s">
        <v>185</v>
      </c>
      <c r="AA14" s="1003"/>
      <c r="AB14" s="1000"/>
      <c r="AC14" s="286"/>
      <c r="AD14" s="287">
        <f t="shared" si="0"/>
        <v>0</v>
      </c>
      <c r="AE14" s="288" t="e">
        <f t="shared" si="1"/>
        <v>#N/A</v>
      </c>
      <c r="AF14" s="1043"/>
      <c r="AG14" s="288" t="e">
        <f t="shared" si="2"/>
        <v>#N/A</v>
      </c>
      <c r="AH14" s="1043"/>
      <c r="AI14" s="289" t="e">
        <f t="shared" si="3"/>
        <v>#N/A</v>
      </c>
      <c r="AJ14" s="1030"/>
    </row>
    <row r="15" spans="1:45" s="21" customFormat="1" ht="82.5" customHeight="1" x14ac:dyDescent="0.2">
      <c r="A15" s="290" t="s">
        <v>189</v>
      </c>
      <c r="B15" s="291" t="s">
        <v>393</v>
      </c>
      <c r="C15" s="1444" t="s">
        <v>187</v>
      </c>
      <c r="D15" s="1445"/>
      <c r="E15" s="1446"/>
      <c r="F15" s="290">
        <v>1</v>
      </c>
      <c r="G15" s="993" t="s">
        <v>935</v>
      </c>
      <c r="H15" s="994"/>
      <c r="I15" s="995"/>
      <c r="J15" s="1444" t="s">
        <v>188</v>
      </c>
      <c r="K15" s="1445"/>
      <c r="L15" s="1446"/>
      <c r="M15" s="290"/>
      <c r="N15" s="290" t="s">
        <v>23</v>
      </c>
      <c r="O15" s="290"/>
      <c r="P15" s="292" t="s">
        <v>1723</v>
      </c>
      <c r="Q15" s="292" t="s">
        <v>652</v>
      </c>
      <c r="R15" s="293"/>
      <c r="S15" s="287">
        <f>VLOOKUP(P15,[38]Listas!$D$6:$E$10,2,0)</f>
        <v>4</v>
      </c>
      <c r="T15" s="287">
        <f>HLOOKUP(Q15,[38]Listas!$F$4:$J$5,2,0)</f>
        <v>3</v>
      </c>
      <c r="U15" s="294" t="str">
        <f>INDEX([38]Listas!$F$6:$J$10,MATCH(P15,[38]Listas!$D$6:$D$10,0),MATCH(Q15,[38]Listas!$F$4:$J$4,0))</f>
        <v>12
ALTO</v>
      </c>
      <c r="V15" s="286"/>
      <c r="W15" s="1048" t="s">
        <v>1724</v>
      </c>
      <c r="X15" s="1048"/>
      <c r="Y15" s="1048"/>
      <c r="Z15" s="290" t="s">
        <v>1725</v>
      </c>
      <c r="AA15" s="295" t="s">
        <v>323</v>
      </c>
      <c r="AB15" s="290">
        <v>84</v>
      </c>
      <c r="AC15" s="293"/>
      <c r="AD15" s="287">
        <f t="shared" si="0"/>
        <v>2</v>
      </c>
      <c r="AE15" s="296">
        <f t="shared" si="1"/>
        <v>2</v>
      </c>
      <c r="AF15" s="297" t="str">
        <f>IF(AE15&lt;=1,"Remota",VLOOKUP(AE15,[38]Listas!$C$6:$D$10,2,0))</f>
        <v>Baja</v>
      </c>
      <c r="AG15" s="296">
        <f t="shared" si="2"/>
        <v>3</v>
      </c>
      <c r="AH15" s="297" t="str">
        <f>IF(AG15&lt;=1,"Insignificante",HLOOKUP(AG15,[38]Listas!$F$3:$J$4,2,0))</f>
        <v>Moderado</v>
      </c>
      <c r="AI15" s="289">
        <f t="shared" si="3"/>
        <v>6</v>
      </c>
      <c r="AJ15" s="294" t="str">
        <f>INDEX([38]Listas!$F$6:$J$10,MATCH(AF15,[38]Listas!$D$6:$D$10,0),MATCH(AH15,[38]Listas!$F$4:$J$4,0))</f>
        <v>6
MODERADO</v>
      </c>
    </row>
    <row r="16" spans="1:45" s="21" customFormat="1" ht="78" hidden="1" customHeight="1" x14ac:dyDescent="0.2">
      <c r="A16" s="290"/>
      <c r="B16" s="295" t="s">
        <v>1230</v>
      </c>
      <c r="C16" s="992"/>
      <c r="D16" s="992"/>
      <c r="E16" s="992"/>
      <c r="F16" s="290"/>
      <c r="G16" s="993"/>
      <c r="H16" s="994"/>
      <c r="I16" s="995"/>
      <c r="J16" s="992"/>
      <c r="K16" s="992"/>
      <c r="L16" s="992"/>
      <c r="M16" s="290"/>
      <c r="N16" s="290"/>
      <c r="O16" s="290"/>
      <c r="P16" s="292"/>
      <c r="Q16" s="292"/>
      <c r="R16" s="286"/>
      <c r="S16" s="287" t="e">
        <f>VLOOKUP(P16,[38]Listas!$D$6:$E$10,2,0)</f>
        <v>#N/A</v>
      </c>
      <c r="T16" s="287" t="e">
        <f>HLOOKUP(Q16,[38]Listas!$F$4:$J$5,2,0)</f>
        <v>#N/A</v>
      </c>
      <c r="U16" s="294" t="e">
        <f>INDEX([38]Listas!$F$6:$J$10,MATCH(P16,[38]Listas!$D$6:$D$10,0),MATCH(Q16,[38]Listas!$F$4:$J$4,0))</f>
        <v>#N/A</v>
      </c>
      <c r="V16" s="286"/>
      <c r="W16" s="1048"/>
      <c r="X16" s="1048"/>
      <c r="Y16" s="1048"/>
      <c r="Z16" s="290"/>
      <c r="AA16" s="295"/>
      <c r="AB16" s="290"/>
      <c r="AC16" s="286"/>
      <c r="AD16" s="287">
        <f t="shared" si="0"/>
        <v>0</v>
      </c>
      <c r="AE16" s="288" t="e">
        <f t="shared" si="1"/>
        <v>#N/A</v>
      </c>
      <c r="AF16" s="297" t="e">
        <f>IF(AE16&lt;=1,"Remota",VLOOKUP(AE16,[38]Listas!$C$6:$D$10,2,0))</f>
        <v>#N/A</v>
      </c>
      <c r="AG16" s="288" t="e">
        <f t="shared" si="2"/>
        <v>#N/A</v>
      </c>
      <c r="AH16" s="297" t="e">
        <f>IF(AG16&lt;=1,"Insignificante",HLOOKUP(AG16,[38]Listas!$F$3:$J$4,2,0))</f>
        <v>#N/A</v>
      </c>
      <c r="AI16" s="289" t="e">
        <f t="shared" si="3"/>
        <v>#N/A</v>
      </c>
      <c r="AJ16" s="294" t="e">
        <f>INDEX([38]Listas!$F$6:$J$10,MATCH(AF16,[38]Listas!$D$6:$D$10,0),MATCH(AH16,[38]Listas!$F$4:$J$4,0))</f>
        <v>#N/A</v>
      </c>
    </row>
    <row r="17" spans="1:36" s="21" customFormat="1" ht="78" hidden="1" customHeight="1" x14ac:dyDescent="0.2">
      <c r="A17" s="290"/>
      <c r="B17" s="295" t="s">
        <v>1230</v>
      </c>
      <c r="C17" s="992"/>
      <c r="D17" s="992"/>
      <c r="E17" s="992"/>
      <c r="F17" s="290"/>
      <c r="G17" s="993"/>
      <c r="H17" s="994"/>
      <c r="I17" s="995"/>
      <c r="J17" s="992"/>
      <c r="K17" s="992"/>
      <c r="L17" s="992"/>
      <c r="M17" s="290"/>
      <c r="N17" s="290"/>
      <c r="O17" s="290"/>
      <c r="P17" s="292"/>
      <c r="Q17" s="292"/>
      <c r="R17" s="286"/>
      <c r="S17" s="287" t="e">
        <f>VLOOKUP(P17,[38]Listas!$D$6:$E$10,2,0)</f>
        <v>#N/A</v>
      </c>
      <c r="T17" s="287" t="e">
        <f>HLOOKUP(Q17,[38]Listas!$F$4:$J$5,2,0)</f>
        <v>#N/A</v>
      </c>
      <c r="U17" s="294" t="e">
        <f>INDEX([38]Listas!$F$6:$J$10,MATCH(P17,[38]Listas!$D$6:$D$10,0),MATCH(Q17,[38]Listas!$F$4:$J$4,0))</f>
        <v>#N/A</v>
      </c>
      <c r="V17" s="286"/>
      <c r="W17" s="1048"/>
      <c r="X17" s="1048"/>
      <c r="Y17" s="1048"/>
      <c r="Z17" s="290"/>
      <c r="AA17" s="295"/>
      <c r="AB17" s="290"/>
      <c r="AC17" s="286"/>
      <c r="AD17" s="287">
        <f t="shared" si="0"/>
        <v>0</v>
      </c>
      <c r="AE17" s="288" t="e">
        <f t="shared" si="1"/>
        <v>#N/A</v>
      </c>
      <c r="AF17" s="297" t="e">
        <f>IF(AE17&lt;=1,"Remota",VLOOKUP(AE17,[38]Listas!$C$6:$D$10,2,0))</f>
        <v>#N/A</v>
      </c>
      <c r="AG17" s="288" t="e">
        <f t="shared" si="2"/>
        <v>#N/A</v>
      </c>
      <c r="AH17" s="297" t="e">
        <f>IF(AG17&lt;=1,"Insignificante",HLOOKUP(AG17,[38]Listas!$F$3:$J$4,2,0))</f>
        <v>#N/A</v>
      </c>
      <c r="AI17" s="289" t="e">
        <f t="shared" si="3"/>
        <v>#N/A</v>
      </c>
      <c r="AJ17" s="294" t="e">
        <f>INDEX([38]Listas!$F$6:$J$10,MATCH(AF17,[38]Listas!$D$6:$D$10,0),MATCH(AH17,[38]Listas!$F$4:$J$4,0))</f>
        <v>#N/A</v>
      </c>
    </row>
    <row r="18" spans="1:36" s="21" customFormat="1" ht="78" hidden="1" customHeight="1" x14ac:dyDescent="0.2">
      <c r="A18" s="290"/>
      <c r="B18" s="295" t="s">
        <v>1230</v>
      </c>
      <c r="C18" s="992"/>
      <c r="D18" s="992"/>
      <c r="E18" s="992"/>
      <c r="F18" s="290"/>
      <c r="G18" s="993"/>
      <c r="H18" s="994"/>
      <c r="I18" s="995"/>
      <c r="J18" s="992"/>
      <c r="K18" s="992"/>
      <c r="L18" s="992"/>
      <c r="M18" s="290"/>
      <c r="N18" s="290"/>
      <c r="O18" s="290"/>
      <c r="P18" s="292"/>
      <c r="Q18" s="292"/>
      <c r="R18" s="286"/>
      <c r="S18" s="287" t="e">
        <f>VLOOKUP(P18,[38]Listas!$D$6:$E$10,2,0)</f>
        <v>#N/A</v>
      </c>
      <c r="T18" s="287" t="e">
        <f>HLOOKUP(Q18,[38]Listas!$F$4:$J$5,2,0)</f>
        <v>#N/A</v>
      </c>
      <c r="U18" s="294" t="e">
        <f>INDEX([38]Listas!$F$6:$J$10,MATCH(P18,[38]Listas!$D$6:$D$10,0),MATCH(Q18,[38]Listas!$F$4:$J$4,0))</f>
        <v>#N/A</v>
      </c>
      <c r="V18" s="286"/>
      <c r="W18" s="1048"/>
      <c r="X18" s="1048"/>
      <c r="Y18" s="1048"/>
      <c r="Z18" s="290"/>
      <c r="AA18" s="295"/>
      <c r="AB18" s="290"/>
      <c r="AC18" s="286"/>
      <c r="AD18" s="287">
        <f t="shared" si="0"/>
        <v>0</v>
      </c>
      <c r="AE18" s="288" t="e">
        <f t="shared" si="1"/>
        <v>#N/A</v>
      </c>
      <c r="AF18" s="297" t="e">
        <f>IF(AE18&lt;=1,"Remota",VLOOKUP(AE18,[38]Listas!$C$6:$D$10,2,0))</f>
        <v>#N/A</v>
      </c>
      <c r="AG18" s="288" t="e">
        <f t="shared" si="2"/>
        <v>#N/A</v>
      </c>
      <c r="AH18" s="297" t="e">
        <f>IF(AG18&lt;=1,"Insignificante",HLOOKUP(AG18,[38]Listas!$F$3:$J$4,2,0))</f>
        <v>#N/A</v>
      </c>
      <c r="AI18" s="289" t="e">
        <f t="shared" si="3"/>
        <v>#N/A</v>
      </c>
      <c r="AJ18" s="294" t="e">
        <f>INDEX([38]Listas!$F$6:$J$10,MATCH(AF18,[38]Listas!$D$6:$D$10,0),MATCH(AH18,[38]Listas!$F$4:$J$4,0))</f>
        <v>#N/A</v>
      </c>
    </row>
    <row r="19" spans="1:36" s="21" customFormat="1" ht="78" hidden="1" customHeight="1" x14ac:dyDescent="0.2">
      <c r="A19" s="290"/>
      <c r="B19" s="295" t="s">
        <v>1230</v>
      </c>
      <c r="C19" s="992"/>
      <c r="D19" s="992"/>
      <c r="E19" s="992"/>
      <c r="F19" s="290"/>
      <c r="G19" s="993"/>
      <c r="H19" s="994"/>
      <c r="I19" s="995"/>
      <c r="J19" s="992"/>
      <c r="K19" s="992"/>
      <c r="L19" s="992"/>
      <c r="M19" s="290"/>
      <c r="N19" s="290"/>
      <c r="O19" s="290"/>
      <c r="P19" s="292"/>
      <c r="Q19" s="292"/>
      <c r="R19" s="286"/>
      <c r="S19" s="287" t="e">
        <f>VLOOKUP(P19,[38]Listas!$D$6:$E$10,2,0)</f>
        <v>#N/A</v>
      </c>
      <c r="T19" s="287" t="e">
        <f>HLOOKUP(Q19,[38]Listas!$F$4:$J$5,2,0)</f>
        <v>#N/A</v>
      </c>
      <c r="U19" s="294" t="e">
        <f>INDEX([38]Listas!$F$6:$J$10,MATCH(P19,[38]Listas!$D$6:$D$10,0),MATCH(Q19,[38]Listas!$F$4:$J$4,0))</f>
        <v>#N/A</v>
      </c>
      <c r="V19" s="286"/>
      <c r="W19" s="1048"/>
      <c r="X19" s="1048"/>
      <c r="Y19" s="1048"/>
      <c r="Z19" s="290"/>
      <c r="AA19" s="295"/>
      <c r="AB19" s="290"/>
      <c r="AC19" s="286"/>
      <c r="AD19" s="287">
        <f t="shared" si="0"/>
        <v>0</v>
      </c>
      <c r="AE19" s="288" t="e">
        <f t="shared" si="1"/>
        <v>#N/A</v>
      </c>
      <c r="AF19" s="297" t="e">
        <f>IF(AE19&lt;=1,"Remota",VLOOKUP(AE19,[38]Listas!$C$6:$D$10,2,0))</f>
        <v>#N/A</v>
      </c>
      <c r="AG19" s="288" t="e">
        <f t="shared" si="2"/>
        <v>#N/A</v>
      </c>
      <c r="AH19" s="297" t="e">
        <f>IF(AG19&lt;=1,"Insignificante",HLOOKUP(AG19,[38]Listas!$F$3:$J$4,2,0))</f>
        <v>#N/A</v>
      </c>
      <c r="AI19" s="289" t="e">
        <f t="shared" si="3"/>
        <v>#N/A</v>
      </c>
      <c r="AJ19" s="294" t="e">
        <f>INDEX([38]Listas!$F$6:$J$10,MATCH(AF19,[38]Listas!$D$6:$D$10,0),MATCH(AH19,[38]Listas!$F$4:$J$4,0))</f>
        <v>#N/A</v>
      </c>
    </row>
    <row r="20" spans="1:36" s="21" customFormat="1" ht="78" hidden="1" customHeight="1" x14ac:dyDescent="0.2">
      <c r="A20" s="290"/>
      <c r="B20" s="295" t="s">
        <v>1230</v>
      </c>
      <c r="C20" s="992"/>
      <c r="D20" s="992"/>
      <c r="E20" s="992"/>
      <c r="F20" s="290"/>
      <c r="G20" s="993"/>
      <c r="H20" s="994"/>
      <c r="I20" s="995"/>
      <c r="J20" s="992"/>
      <c r="K20" s="992"/>
      <c r="L20" s="992"/>
      <c r="M20" s="290"/>
      <c r="N20" s="290"/>
      <c r="O20" s="290"/>
      <c r="P20" s="292"/>
      <c r="Q20" s="292"/>
      <c r="R20" s="286"/>
      <c r="S20" s="287" t="e">
        <f>VLOOKUP(P20,[38]Listas!$D$6:$E$10,2,0)</f>
        <v>#N/A</v>
      </c>
      <c r="T20" s="287" t="e">
        <f>HLOOKUP(Q20,[38]Listas!$F$4:$J$5,2,0)</f>
        <v>#N/A</v>
      </c>
      <c r="U20" s="294" t="e">
        <f>INDEX([38]Listas!$F$6:$J$10,MATCH(P20,[38]Listas!$D$6:$D$10,0),MATCH(Q20,[38]Listas!$F$4:$J$4,0))</f>
        <v>#N/A</v>
      </c>
      <c r="V20" s="286"/>
      <c r="W20" s="1048"/>
      <c r="X20" s="1048"/>
      <c r="Y20" s="1048"/>
      <c r="Z20" s="290"/>
      <c r="AA20" s="295"/>
      <c r="AB20" s="290"/>
      <c r="AC20" s="286"/>
      <c r="AD20" s="287">
        <f t="shared" si="0"/>
        <v>0</v>
      </c>
      <c r="AE20" s="288" t="e">
        <f t="shared" si="1"/>
        <v>#N/A</v>
      </c>
      <c r="AF20" s="297" t="e">
        <f>IF(AE20&lt;=1,"Remota",VLOOKUP(AE20,[38]Listas!$C$6:$D$10,2,0))</f>
        <v>#N/A</v>
      </c>
      <c r="AG20" s="288" t="e">
        <f t="shared" si="2"/>
        <v>#N/A</v>
      </c>
      <c r="AH20" s="297" t="e">
        <f>IF(AG20&lt;=1,"Insignificante",HLOOKUP(AG20,[38]Listas!$F$3:$J$4,2,0))</f>
        <v>#N/A</v>
      </c>
      <c r="AI20" s="289" t="e">
        <f t="shared" si="3"/>
        <v>#N/A</v>
      </c>
      <c r="AJ20" s="294" t="e">
        <f>INDEX([38]Listas!$F$6:$J$10,MATCH(AF20,[38]Listas!$D$6:$D$10,0),MATCH(AH20,[38]Listas!$F$4:$J$4,0))</f>
        <v>#N/A</v>
      </c>
    </row>
    <row r="21" spans="1:36" s="21" customFormat="1" ht="78" hidden="1" customHeight="1" x14ac:dyDescent="0.2">
      <c r="A21" s="290"/>
      <c r="B21" s="295" t="s">
        <v>1230</v>
      </c>
      <c r="C21" s="992"/>
      <c r="D21" s="992"/>
      <c r="E21" s="992"/>
      <c r="F21" s="290"/>
      <c r="G21" s="993"/>
      <c r="H21" s="994"/>
      <c r="I21" s="995"/>
      <c r="J21" s="992"/>
      <c r="K21" s="992"/>
      <c r="L21" s="992"/>
      <c r="M21" s="290"/>
      <c r="N21" s="290"/>
      <c r="O21" s="290"/>
      <c r="P21" s="292"/>
      <c r="Q21" s="292"/>
      <c r="R21" s="286"/>
      <c r="S21" s="287" t="e">
        <f>VLOOKUP(P21,[38]Listas!$D$6:$E$10,2,0)</f>
        <v>#N/A</v>
      </c>
      <c r="T21" s="287" t="e">
        <f>HLOOKUP(Q21,[38]Listas!$F$4:$J$5,2,0)</f>
        <v>#N/A</v>
      </c>
      <c r="U21" s="294" t="e">
        <f>INDEX([38]Listas!$F$6:$J$10,MATCH(P21,[38]Listas!$D$6:$D$10,0),MATCH(Q21,[38]Listas!$F$4:$J$4,0))</f>
        <v>#N/A</v>
      </c>
      <c r="V21" s="286"/>
      <c r="W21" s="1048"/>
      <c r="X21" s="1048"/>
      <c r="Y21" s="1048"/>
      <c r="Z21" s="290"/>
      <c r="AA21" s="295"/>
      <c r="AB21" s="290"/>
      <c r="AC21" s="286"/>
      <c r="AD21" s="287">
        <f t="shared" si="0"/>
        <v>0</v>
      </c>
      <c r="AE21" s="288" t="e">
        <f t="shared" si="1"/>
        <v>#N/A</v>
      </c>
      <c r="AF21" s="297" t="e">
        <f>IF(AE21&lt;=1,"Remota",VLOOKUP(AE21,[38]Listas!$C$6:$D$10,2,0))</f>
        <v>#N/A</v>
      </c>
      <c r="AG21" s="288" t="e">
        <f t="shared" si="2"/>
        <v>#N/A</v>
      </c>
      <c r="AH21" s="297" t="e">
        <f>IF(AG21&lt;=1,"Insignificante",HLOOKUP(AG21,[38]Listas!$F$3:$J$4,2,0))</f>
        <v>#N/A</v>
      </c>
      <c r="AI21" s="289" t="e">
        <f t="shared" si="3"/>
        <v>#N/A</v>
      </c>
      <c r="AJ21" s="294" t="e">
        <f>INDEX([38]Listas!$F$6:$J$10,MATCH(AF21,[38]Listas!$D$6:$D$10,0),MATCH(AH21,[38]Listas!$F$4:$J$4,0))</f>
        <v>#N/A</v>
      </c>
    </row>
    <row r="22" spans="1:36" s="21" customFormat="1" ht="78" hidden="1" customHeight="1" x14ac:dyDescent="0.2">
      <c r="A22" s="290"/>
      <c r="B22" s="295" t="s">
        <v>1230</v>
      </c>
      <c r="C22" s="992"/>
      <c r="D22" s="992"/>
      <c r="E22" s="992"/>
      <c r="F22" s="290"/>
      <c r="G22" s="993"/>
      <c r="H22" s="994"/>
      <c r="I22" s="995"/>
      <c r="J22" s="992"/>
      <c r="K22" s="992"/>
      <c r="L22" s="992"/>
      <c r="M22" s="290"/>
      <c r="N22" s="290"/>
      <c r="O22" s="290"/>
      <c r="P22" s="292"/>
      <c r="Q22" s="292"/>
      <c r="R22" s="286"/>
      <c r="S22" s="287" t="e">
        <f>VLOOKUP(P22,[38]Listas!$D$6:$E$10,2,0)</f>
        <v>#N/A</v>
      </c>
      <c r="T22" s="287" t="e">
        <f>HLOOKUP(Q22,[38]Listas!$F$4:$J$5,2,0)</f>
        <v>#N/A</v>
      </c>
      <c r="U22" s="294" t="e">
        <f>INDEX([38]Listas!$F$6:$J$10,MATCH(P22,[38]Listas!$D$6:$D$10,0),MATCH(Q22,[38]Listas!$F$4:$J$4,0))</f>
        <v>#N/A</v>
      </c>
      <c r="V22" s="286"/>
      <c r="W22" s="1048"/>
      <c r="X22" s="1048"/>
      <c r="Y22" s="1048"/>
      <c r="Z22" s="290"/>
      <c r="AA22" s="295"/>
      <c r="AB22" s="290"/>
      <c r="AC22" s="286"/>
      <c r="AD22" s="287">
        <f t="shared" si="0"/>
        <v>0</v>
      </c>
      <c r="AE22" s="288" t="e">
        <f t="shared" si="1"/>
        <v>#N/A</v>
      </c>
      <c r="AF22" s="297" t="e">
        <f>IF(AE22&lt;=1,"Remota",VLOOKUP(AE22,[38]Listas!$C$6:$D$10,2,0))</f>
        <v>#N/A</v>
      </c>
      <c r="AG22" s="288" t="e">
        <f t="shared" si="2"/>
        <v>#N/A</v>
      </c>
      <c r="AH22" s="297" t="e">
        <f>IF(AG22&lt;=1,"Insignificante",HLOOKUP(AG22,[38]Listas!$F$3:$J$4,2,0))</f>
        <v>#N/A</v>
      </c>
      <c r="AI22" s="289" t="e">
        <f t="shared" si="3"/>
        <v>#N/A</v>
      </c>
      <c r="AJ22" s="294" t="e">
        <f>INDEX([38]Listas!$F$6:$J$10,MATCH(AF22,[38]Listas!$D$6:$D$10,0),MATCH(AH22,[38]Listas!$F$4:$J$4,0))</f>
        <v>#N/A</v>
      </c>
    </row>
    <row r="23" spans="1:36" s="21" customFormat="1" ht="78" hidden="1" customHeight="1" x14ac:dyDescent="0.2">
      <c r="A23" s="290"/>
      <c r="B23" s="295" t="s">
        <v>1230</v>
      </c>
      <c r="C23" s="992"/>
      <c r="D23" s="992"/>
      <c r="E23" s="992"/>
      <c r="F23" s="290"/>
      <c r="G23" s="993"/>
      <c r="H23" s="994"/>
      <c r="I23" s="995"/>
      <c r="J23" s="992"/>
      <c r="K23" s="992"/>
      <c r="L23" s="992"/>
      <c r="M23" s="290"/>
      <c r="N23" s="290"/>
      <c r="O23" s="290"/>
      <c r="P23" s="292"/>
      <c r="Q23" s="292"/>
      <c r="R23" s="286"/>
      <c r="S23" s="287" t="e">
        <f>VLOOKUP(P23,[38]Listas!$D$6:$E$10,2,0)</f>
        <v>#N/A</v>
      </c>
      <c r="T23" s="287" t="e">
        <f>HLOOKUP(Q23,[38]Listas!$F$4:$J$5,2,0)</f>
        <v>#N/A</v>
      </c>
      <c r="U23" s="294" t="e">
        <f>INDEX([38]Listas!$F$6:$J$10,MATCH(P23,[38]Listas!$D$6:$D$10,0),MATCH(Q23,[38]Listas!$F$4:$J$4,0))</f>
        <v>#N/A</v>
      </c>
      <c r="V23" s="286"/>
      <c r="W23" s="1048"/>
      <c r="X23" s="1048"/>
      <c r="Y23" s="1048"/>
      <c r="Z23" s="290"/>
      <c r="AA23" s="295"/>
      <c r="AB23" s="290"/>
      <c r="AC23" s="286"/>
      <c r="AD23" s="287">
        <f t="shared" si="0"/>
        <v>0</v>
      </c>
      <c r="AE23" s="288" t="e">
        <f t="shared" si="1"/>
        <v>#N/A</v>
      </c>
      <c r="AF23" s="297" t="e">
        <f>IF(AE23&lt;=1,"Remota",VLOOKUP(AE23,[38]Listas!$C$6:$D$10,2,0))</f>
        <v>#N/A</v>
      </c>
      <c r="AG23" s="288" t="e">
        <f t="shared" si="2"/>
        <v>#N/A</v>
      </c>
      <c r="AH23" s="297" t="e">
        <f>IF(AG23&lt;=1,"Insignificante",HLOOKUP(AG23,[38]Listas!$F$3:$J$4,2,0))</f>
        <v>#N/A</v>
      </c>
      <c r="AI23" s="289" t="e">
        <f t="shared" si="3"/>
        <v>#N/A</v>
      </c>
      <c r="AJ23" s="294" t="e">
        <f>INDEX([38]Listas!$F$6:$J$10,MATCH(AF23,[38]Listas!$D$6:$D$10,0),MATCH(AH23,[38]Listas!$F$4:$J$4,0))</f>
        <v>#N/A</v>
      </c>
    </row>
    <row r="24" spans="1:36" s="21" customFormat="1" ht="78" hidden="1" customHeight="1" x14ac:dyDescent="0.2">
      <c r="A24" s="290"/>
      <c r="B24" s="295" t="s">
        <v>1230</v>
      </c>
      <c r="C24" s="992"/>
      <c r="D24" s="992"/>
      <c r="E24" s="992"/>
      <c r="F24" s="290"/>
      <c r="G24" s="993"/>
      <c r="H24" s="994"/>
      <c r="I24" s="995"/>
      <c r="J24" s="992"/>
      <c r="K24" s="992"/>
      <c r="L24" s="992"/>
      <c r="M24" s="290"/>
      <c r="N24" s="290"/>
      <c r="O24" s="290"/>
      <c r="P24" s="292"/>
      <c r="Q24" s="292"/>
      <c r="R24" s="286"/>
      <c r="S24" s="287" t="e">
        <f>VLOOKUP(P24,[38]Listas!$D$6:$E$10,2,0)</f>
        <v>#N/A</v>
      </c>
      <c r="T24" s="287" t="e">
        <f>HLOOKUP(Q24,[38]Listas!$F$4:$J$5,2,0)</f>
        <v>#N/A</v>
      </c>
      <c r="U24" s="294" t="e">
        <f>INDEX([38]Listas!$F$6:$J$10,MATCH(P24,[38]Listas!$D$6:$D$10,0),MATCH(Q24,[38]Listas!$F$4:$J$4,0))</f>
        <v>#N/A</v>
      </c>
      <c r="V24" s="286"/>
      <c r="W24" s="1048"/>
      <c r="X24" s="1048"/>
      <c r="Y24" s="1048"/>
      <c r="Z24" s="290"/>
      <c r="AA24" s="295"/>
      <c r="AB24" s="290"/>
      <c r="AC24" s="286"/>
      <c r="AD24" s="287">
        <f t="shared" si="0"/>
        <v>0</v>
      </c>
      <c r="AE24" s="288" t="e">
        <f t="shared" si="1"/>
        <v>#N/A</v>
      </c>
      <c r="AF24" s="297" t="e">
        <f>IF(AE24&lt;=1,"Remota",VLOOKUP(AE24,[38]Listas!$C$6:$D$10,2,0))</f>
        <v>#N/A</v>
      </c>
      <c r="AG24" s="288" t="e">
        <f t="shared" si="2"/>
        <v>#N/A</v>
      </c>
      <c r="AH24" s="297" t="e">
        <f>IF(AG24&lt;=1,"Insignificante",HLOOKUP(AG24,[38]Listas!$F$3:$J$4,2,0))</f>
        <v>#N/A</v>
      </c>
      <c r="AI24" s="289" t="e">
        <f t="shared" si="3"/>
        <v>#N/A</v>
      </c>
      <c r="AJ24" s="294" t="e">
        <f>INDEX([38]Listas!$F$6:$J$10,MATCH(AF24,[38]Listas!$D$6:$D$10,0),MATCH(AH24,[38]Listas!$F$4:$J$4,0))</f>
        <v>#N/A</v>
      </c>
    </row>
    <row r="25" spans="1:36" s="21" customFormat="1" ht="78" hidden="1" customHeight="1" x14ac:dyDescent="0.2">
      <c r="A25" s="290"/>
      <c r="B25" s="295" t="s">
        <v>1230</v>
      </c>
      <c r="C25" s="992"/>
      <c r="D25" s="992"/>
      <c r="E25" s="992"/>
      <c r="F25" s="290"/>
      <c r="G25" s="993"/>
      <c r="H25" s="994"/>
      <c r="I25" s="995"/>
      <c r="J25" s="992"/>
      <c r="K25" s="992"/>
      <c r="L25" s="992"/>
      <c r="M25" s="290"/>
      <c r="N25" s="290"/>
      <c r="O25" s="290"/>
      <c r="P25" s="292"/>
      <c r="Q25" s="292"/>
      <c r="R25" s="286"/>
      <c r="S25" s="287" t="e">
        <f>VLOOKUP(P25,[38]Listas!$D$6:$E$10,2,0)</f>
        <v>#N/A</v>
      </c>
      <c r="T25" s="287" t="e">
        <f>HLOOKUP(Q25,[38]Listas!$F$4:$J$5,2,0)</f>
        <v>#N/A</v>
      </c>
      <c r="U25" s="294" t="e">
        <f>INDEX([38]Listas!$F$6:$J$10,MATCH(P25,[38]Listas!$D$6:$D$10,0),MATCH(Q25,[38]Listas!$F$4:$J$4,0))</f>
        <v>#N/A</v>
      </c>
      <c r="V25" s="286"/>
      <c r="W25" s="1048"/>
      <c r="X25" s="1048"/>
      <c r="Y25" s="1048"/>
      <c r="Z25" s="290"/>
      <c r="AA25" s="295"/>
      <c r="AB25" s="290"/>
      <c r="AC25" s="286"/>
      <c r="AD25" s="287">
        <f>IF(AB25&lt;=33,0,IF(AB25&gt;81,2,1))</f>
        <v>0</v>
      </c>
      <c r="AE25" s="288" t="e">
        <f>IF(OR(AA25="Probabilidad",AA25="Ambos"),S25-AD25,S25)</f>
        <v>#N/A</v>
      </c>
      <c r="AF25" s="297" t="e">
        <f>IF(AE25&lt;=1,"Remota",VLOOKUP(AE25,[38]Listas!$C$6:$D$10,2,0))</f>
        <v>#N/A</v>
      </c>
      <c r="AG25" s="288" t="e">
        <f>IF(OR(AA25="Impacto",AA25="Ambos"),T25-AD25,T25)</f>
        <v>#N/A</v>
      </c>
      <c r="AH25" s="297" t="e">
        <f>IF(AG25&lt;=1,"Insignificante",HLOOKUP(AG25,[38]Listas!$F$3:$J$4,2,0))</f>
        <v>#N/A</v>
      </c>
      <c r="AI25" s="289" t="e">
        <f>AE25*AG25</f>
        <v>#N/A</v>
      </c>
      <c r="AJ25" s="294" t="e">
        <f>INDEX([38]Listas!$F$6:$J$10,MATCH(AF25,[38]Listas!$D$6:$D$10,0),MATCH(AH25,[38]Listas!$F$4:$J$4,0))</f>
        <v>#N/A</v>
      </c>
    </row>
    <row r="26" spans="1:36" s="21" customFormat="1" ht="78" hidden="1" customHeight="1" x14ac:dyDescent="0.2">
      <c r="A26" s="290"/>
      <c r="B26" s="295" t="s">
        <v>1230</v>
      </c>
      <c r="C26" s="992"/>
      <c r="D26" s="992"/>
      <c r="E26" s="992"/>
      <c r="F26" s="290"/>
      <c r="G26" s="993"/>
      <c r="H26" s="994"/>
      <c r="I26" s="995"/>
      <c r="J26" s="992"/>
      <c r="K26" s="992"/>
      <c r="L26" s="992"/>
      <c r="M26" s="290"/>
      <c r="N26" s="290"/>
      <c r="O26" s="290"/>
      <c r="P26" s="292"/>
      <c r="Q26" s="292"/>
      <c r="R26" s="286"/>
      <c r="S26" s="287" t="e">
        <f>VLOOKUP(P26,[38]Listas!$D$6:$E$10,2,0)</f>
        <v>#N/A</v>
      </c>
      <c r="T26" s="287" t="e">
        <f>HLOOKUP(Q26,[38]Listas!$F$4:$J$5,2,0)</f>
        <v>#N/A</v>
      </c>
      <c r="U26" s="294" t="e">
        <f>INDEX([38]Listas!$F$6:$J$10,MATCH(P26,[38]Listas!$D$6:$D$10,0),MATCH(Q26,[38]Listas!$F$4:$J$4,0))</f>
        <v>#N/A</v>
      </c>
      <c r="V26" s="286"/>
      <c r="W26" s="1048"/>
      <c r="X26" s="1048"/>
      <c r="Y26" s="1048"/>
      <c r="Z26" s="290"/>
      <c r="AA26" s="295"/>
      <c r="AB26" s="290"/>
      <c r="AC26" s="286"/>
      <c r="AD26" s="287">
        <f>IF(AB26&lt;=33,0,IF(AB26&gt;81,2,1))</f>
        <v>0</v>
      </c>
      <c r="AE26" s="288" t="e">
        <f>IF(OR(AA26="Probabilidad",AA26="Ambos"),S26-AD26,S26)</f>
        <v>#N/A</v>
      </c>
      <c r="AF26" s="297" t="e">
        <f>IF(AE26&lt;=1,"Remota",VLOOKUP(AE26,[38]Listas!$C$6:$D$10,2,0))</f>
        <v>#N/A</v>
      </c>
      <c r="AG26" s="288" t="e">
        <f>IF(OR(AA26="Impacto",AA26="Ambos"),T26-AD26,T26)</f>
        <v>#N/A</v>
      </c>
      <c r="AH26" s="297" t="e">
        <f>IF(AG26&lt;=1,"Insignificante",HLOOKUP(AG26,[38]Listas!$F$3:$J$4,2,0))</f>
        <v>#N/A</v>
      </c>
      <c r="AI26" s="289" t="e">
        <f>AE26*AG26</f>
        <v>#N/A</v>
      </c>
      <c r="AJ26" s="294" t="e">
        <f>INDEX([38]Listas!$F$6:$J$10,MATCH(AF26,[38]Listas!$D$6:$D$10,0),MATCH(AH26,[38]Listas!$F$4:$J$4,0))</f>
        <v>#N/A</v>
      </c>
    </row>
    <row r="27" spans="1:36" s="21" customFormat="1" ht="78" hidden="1" customHeight="1" x14ac:dyDescent="0.2">
      <c r="A27" s="290"/>
      <c r="B27" s="295" t="s">
        <v>1230</v>
      </c>
      <c r="C27" s="992"/>
      <c r="D27" s="992"/>
      <c r="E27" s="992"/>
      <c r="F27" s="290"/>
      <c r="G27" s="993"/>
      <c r="H27" s="994"/>
      <c r="I27" s="995"/>
      <c r="J27" s="992"/>
      <c r="K27" s="992"/>
      <c r="L27" s="992"/>
      <c r="M27" s="290"/>
      <c r="N27" s="290"/>
      <c r="O27" s="290"/>
      <c r="P27" s="292"/>
      <c r="Q27" s="292"/>
      <c r="R27" s="286"/>
      <c r="S27" s="287" t="e">
        <f>VLOOKUP(P27,[38]Listas!$D$6:$E$10,2,0)</f>
        <v>#N/A</v>
      </c>
      <c r="T27" s="287" t="e">
        <f>HLOOKUP(Q27,[38]Listas!$F$4:$J$5,2,0)</f>
        <v>#N/A</v>
      </c>
      <c r="U27" s="294" t="e">
        <f>INDEX([38]Listas!$F$6:$J$10,MATCH(P27,[38]Listas!$D$6:$D$10,0),MATCH(Q27,[38]Listas!$F$4:$J$4,0))</f>
        <v>#N/A</v>
      </c>
      <c r="V27" s="286"/>
      <c r="W27" s="1048"/>
      <c r="X27" s="1048"/>
      <c r="Y27" s="1048"/>
      <c r="Z27" s="290"/>
      <c r="AA27" s="295"/>
      <c r="AB27" s="290"/>
      <c r="AC27" s="286"/>
      <c r="AD27" s="287">
        <f t="shared" ref="AD27:AD35" si="4">IF(AB27&lt;=33,0,IF(AB27&gt;81,2,1))</f>
        <v>0</v>
      </c>
      <c r="AE27" s="288" t="e">
        <f t="shared" ref="AE27:AE35" si="5">IF(OR(AA27="Probabilidad",AA27="Ambos"),S27-AD27,S27)</f>
        <v>#N/A</v>
      </c>
      <c r="AF27" s="297" t="e">
        <f>IF(AE27&lt;=1,"Remota",VLOOKUP(AE27,[38]Listas!$C$6:$D$10,2,0))</f>
        <v>#N/A</v>
      </c>
      <c r="AG27" s="288" t="e">
        <f t="shared" ref="AG27:AG35" si="6">IF(OR(AA27="Impacto",AA27="Ambos"),T27-AD27,T27)</f>
        <v>#N/A</v>
      </c>
      <c r="AH27" s="297" t="e">
        <f>IF(AG27&lt;=1,"Insignificante",HLOOKUP(AG27,[38]Listas!$F$3:$J$4,2,0))</f>
        <v>#N/A</v>
      </c>
      <c r="AI27" s="289" t="e">
        <f t="shared" ref="AI27:AI35" si="7">AE27*AG27</f>
        <v>#N/A</v>
      </c>
      <c r="AJ27" s="294" t="e">
        <f>INDEX([38]Listas!$F$6:$J$10,MATCH(AF27,[38]Listas!$D$6:$D$10,0),MATCH(AH27,[38]Listas!$F$4:$J$4,0))</f>
        <v>#N/A</v>
      </c>
    </row>
    <row r="28" spans="1:36" s="21" customFormat="1" ht="78" hidden="1" customHeight="1" x14ac:dyDescent="0.2">
      <c r="A28" s="290"/>
      <c r="B28" s="295" t="s">
        <v>1230</v>
      </c>
      <c r="C28" s="992"/>
      <c r="D28" s="992"/>
      <c r="E28" s="992"/>
      <c r="F28" s="290"/>
      <c r="G28" s="993"/>
      <c r="H28" s="994"/>
      <c r="I28" s="995"/>
      <c r="J28" s="992"/>
      <c r="K28" s="992"/>
      <c r="L28" s="992"/>
      <c r="M28" s="290"/>
      <c r="N28" s="290"/>
      <c r="O28" s="290"/>
      <c r="P28" s="292"/>
      <c r="Q28" s="292"/>
      <c r="R28" s="286"/>
      <c r="S28" s="287" t="e">
        <f>VLOOKUP(P28,[38]Listas!$D$6:$E$10,2,0)</f>
        <v>#N/A</v>
      </c>
      <c r="T28" s="287" t="e">
        <f>HLOOKUP(Q28,[38]Listas!$F$4:$J$5,2,0)</f>
        <v>#N/A</v>
      </c>
      <c r="U28" s="294" t="e">
        <f>INDEX([38]Listas!$F$6:$J$10,MATCH(P28,[38]Listas!$D$6:$D$10,0),MATCH(Q28,[38]Listas!$F$4:$J$4,0))</f>
        <v>#N/A</v>
      </c>
      <c r="V28" s="286"/>
      <c r="W28" s="1048"/>
      <c r="X28" s="1048"/>
      <c r="Y28" s="1048"/>
      <c r="Z28" s="290"/>
      <c r="AA28" s="295"/>
      <c r="AB28" s="290"/>
      <c r="AC28" s="286"/>
      <c r="AD28" s="287">
        <f>IF(AB28&lt;=33,0,IF(AB28&gt;81,2,1))</f>
        <v>0</v>
      </c>
      <c r="AE28" s="288" t="e">
        <f>IF(OR(AA28="Probabilidad",AA28="Ambos"),S28-AD28,S28)</f>
        <v>#N/A</v>
      </c>
      <c r="AF28" s="297" t="e">
        <f>IF(AE28&lt;=1,"Remota",VLOOKUP(AE28,[38]Listas!$C$6:$D$10,2,0))</f>
        <v>#N/A</v>
      </c>
      <c r="AG28" s="288" t="e">
        <f>IF(OR(AA28="Impacto",AA28="Ambos"),T28-AD28,T28)</f>
        <v>#N/A</v>
      </c>
      <c r="AH28" s="297" t="e">
        <f>IF(AG28&lt;=1,"Insignificante",HLOOKUP(AG28,[38]Listas!$F$3:$J$4,2,0))</f>
        <v>#N/A</v>
      </c>
      <c r="AI28" s="289" t="e">
        <f>AE28*AG28</f>
        <v>#N/A</v>
      </c>
      <c r="AJ28" s="294" t="e">
        <f>INDEX([38]Listas!$F$6:$J$10,MATCH(AF28,[38]Listas!$D$6:$D$10,0),MATCH(AH28,[38]Listas!$F$4:$J$4,0))</f>
        <v>#N/A</v>
      </c>
    </row>
    <row r="29" spans="1:36" s="21" customFormat="1" ht="78" hidden="1" customHeight="1" x14ac:dyDescent="0.2">
      <c r="A29" s="290"/>
      <c r="B29" s="295" t="s">
        <v>1230</v>
      </c>
      <c r="C29" s="992"/>
      <c r="D29" s="992"/>
      <c r="E29" s="992"/>
      <c r="F29" s="290"/>
      <c r="G29" s="993"/>
      <c r="H29" s="994"/>
      <c r="I29" s="995"/>
      <c r="J29" s="992"/>
      <c r="K29" s="992"/>
      <c r="L29" s="992"/>
      <c r="M29" s="290"/>
      <c r="N29" s="290"/>
      <c r="O29" s="290"/>
      <c r="P29" s="292"/>
      <c r="Q29" s="292"/>
      <c r="R29" s="286"/>
      <c r="S29" s="287" t="e">
        <f>VLOOKUP(P29,[38]Listas!$D$6:$E$10,2,0)</f>
        <v>#N/A</v>
      </c>
      <c r="T29" s="287" t="e">
        <f>HLOOKUP(Q29,[38]Listas!$F$4:$J$5,2,0)</f>
        <v>#N/A</v>
      </c>
      <c r="U29" s="294" t="e">
        <f>INDEX([38]Listas!$F$6:$J$10,MATCH(P29,[38]Listas!$D$6:$D$10,0),MATCH(Q29,[38]Listas!$F$4:$J$4,0))</f>
        <v>#N/A</v>
      </c>
      <c r="V29" s="286"/>
      <c r="W29" s="1048"/>
      <c r="X29" s="1048"/>
      <c r="Y29" s="1048"/>
      <c r="Z29" s="290"/>
      <c r="AA29" s="295"/>
      <c r="AB29" s="290"/>
      <c r="AC29" s="286"/>
      <c r="AD29" s="287">
        <f>IF(AB29&lt;=33,0,IF(AB29&gt;81,2,1))</f>
        <v>0</v>
      </c>
      <c r="AE29" s="288" t="e">
        <f>IF(OR(AA29="Probabilidad",AA29="Ambos"),S29-AD29,S29)</f>
        <v>#N/A</v>
      </c>
      <c r="AF29" s="297" t="e">
        <f>IF(AE29&lt;=1,"Remota",VLOOKUP(AE29,[38]Listas!$C$6:$D$10,2,0))</f>
        <v>#N/A</v>
      </c>
      <c r="AG29" s="288" t="e">
        <f>IF(OR(AA29="Impacto",AA29="Ambos"),T29-AD29,T29)</f>
        <v>#N/A</v>
      </c>
      <c r="AH29" s="297" t="e">
        <f>IF(AG29&lt;=1,"Insignificante",HLOOKUP(AG29,[38]Listas!$F$3:$J$4,2,0))</f>
        <v>#N/A</v>
      </c>
      <c r="AI29" s="289" t="e">
        <f>AE29*AG29</f>
        <v>#N/A</v>
      </c>
      <c r="AJ29" s="294" t="e">
        <f>INDEX([38]Listas!$F$6:$J$10,MATCH(AF29,[38]Listas!$D$6:$D$10,0),MATCH(AH29,[38]Listas!$F$4:$J$4,0))</f>
        <v>#N/A</v>
      </c>
    </row>
    <row r="30" spans="1:36" s="21" customFormat="1" ht="78" hidden="1" customHeight="1" x14ac:dyDescent="0.2">
      <c r="A30" s="290"/>
      <c r="B30" s="295" t="s">
        <v>1230</v>
      </c>
      <c r="C30" s="992"/>
      <c r="D30" s="992"/>
      <c r="E30" s="992"/>
      <c r="F30" s="290"/>
      <c r="G30" s="993"/>
      <c r="H30" s="994"/>
      <c r="I30" s="995"/>
      <c r="J30" s="992"/>
      <c r="K30" s="992"/>
      <c r="L30" s="992"/>
      <c r="M30" s="290"/>
      <c r="N30" s="290"/>
      <c r="O30" s="290"/>
      <c r="P30" s="292"/>
      <c r="Q30" s="292"/>
      <c r="R30" s="286"/>
      <c r="S30" s="287" t="e">
        <f>VLOOKUP(P30,[38]Listas!$D$6:$E$10,2,0)</f>
        <v>#N/A</v>
      </c>
      <c r="T30" s="287" t="e">
        <f>HLOOKUP(Q30,[38]Listas!$F$4:$J$5,2,0)</f>
        <v>#N/A</v>
      </c>
      <c r="U30" s="294" t="e">
        <f>INDEX([38]Listas!$F$6:$J$10,MATCH(P30,[38]Listas!$D$6:$D$10,0),MATCH(Q30,[38]Listas!$F$4:$J$4,0))</f>
        <v>#N/A</v>
      </c>
      <c r="V30" s="286"/>
      <c r="W30" s="1048"/>
      <c r="X30" s="1048"/>
      <c r="Y30" s="1048"/>
      <c r="Z30" s="290"/>
      <c r="AA30" s="295"/>
      <c r="AB30" s="290"/>
      <c r="AC30" s="286"/>
      <c r="AD30" s="287">
        <f>IF(AB30&lt;=33,0,IF(AB30&gt;81,2,1))</f>
        <v>0</v>
      </c>
      <c r="AE30" s="288" t="e">
        <f>IF(OR(AA30="Probabilidad",AA30="Ambos"),S30-AD30,S30)</f>
        <v>#N/A</v>
      </c>
      <c r="AF30" s="297" t="e">
        <f>IF(AE30&lt;=1,"Remota",VLOOKUP(AE30,[38]Listas!$C$6:$D$10,2,0))</f>
        <v>#N/A</v>
      </c>
      <c r="AG30" s="288" t="e">
        <f>IF(OR(AA30="Impacto",AA30="Ambos"),T30-AD30,T30)</f>
        <v>#N/A</v>
      </c>
      <c r="AH30" s="297" t="e">
        <f>IF(AG30&lt;=1,"Insignificante",HLOOKUP(AG30,[38]Listas!$F$3:$J$4,2,0))</f>
        <v>#N/A</v>
      </c>
      <c r="AI30" s="289" t="e">
        <f>AE30*AG30</f>
        <v>#N/A</v>
      </c>
      <c r="AJ30" s="294" t="e">
        <f>INDEX([38]Listas!$F$6:$J$10,MATCH(AF30,[38]Listas!$D$6:$D$10,0),MATCH(AH30,[38]Listas!$F$4:$J$4,0))</f>
        <v>#N/A</v>
      </c>
    </row>
    <row r="31" spans="1:36" s="21" customFormat="1" ht="78" hidden="1" customHeight="1" x14ac:dyDescent="0.2">
      <c r="A31" s="290"/>
      <c r="B31" s="295" t="s">
        <v>1230</v>
      </c>
      <c r="C31" s="992"/>
      <c r="D31" s="992"/>
      <c r="E31" s="992"/>
      <c r="F31" s="290"/>
      <c r="G31" s="993"/>
      <c r="H31" s="994"/>
      <c r="I31" s="995"/>
      <c r="J31" s="992"/>
      <c r="K31" s="992"/>
      <c r="L31" s="992"/>
      <c r="M31" s="290"/>
      <c r="N31" s="290"/>
      <c r="O31" s="290"/>
      <c r="P31" s="292"/>
      <c r="Q31" s="292"/>
      <c r="R31" s="286"/>
      <c r="S31" s="287" t="e">
        <f>VLOOKUP(P31,[38]Listas!$D$6:$E$10,2,0)</f>
        <v>#N/A</v>
      </c>
      <c r="T31" s="287" t="e">
        <f>HLOOKUP(Q31,[38]Listas!$F$4:$J$5,2,0)</f>
        <v>#N/A</v>
      </c>
      <c r="U31" s="294" t="e">
        <f>INDEX([38]Listas!$F$6:$J$10,MATCH(P31,[38]Listas!$D$6:$D$10,0),MATCH(Q31,[38]Listas!$F$4:$J$4,0))</f>
        <v>#N/A</v>
      </c>
      <c r="V31" s="286"/>
      <c r="W31" s="1048"/>
      <c r="X31" s="1048"/>
      <c r="Y31" s="1048"/>
      <c r="Z31" s="290"/>
      <c r="AA31" s="295"/>
      <c r="AB31" s="290"/>
      <c r="AC31" s="286"/>
      <c r="AD31" s="287">
        <f>IF(AB31&lt;=33,0,IF(AB31&gt;81,2,1))</f>
        <v>0</v>
      </c>
      <c r="AE31" s="288" t="e">
        <f>IF(OR(AA31="Probabilidad",AA31="Ambos"),S31-AD31,S31)</f>
        <v>#N/A</v>
      </c>
      <c r="AF31" s="297" t="e">
        <f>IF(AE31&lt;=1,"Remota",VLOOKUP(AE31,[38]Listas!$C$6:$D$10,2,0))</f>
        <v>#N/A</v>
      </c>
      <c r="AG31" s="288" t="e">
        <f>IF(OR(AA31="Impacto",AA31="Ambos"),T31-AD31,T31)</f>
        <v>#N/A</v>
      </c>
      <c r="AH31" s="297" t="e">
        <f>IF(AG31&lt;=1,"Insignificante",HLOOKUP(AG31,[38]Listas!$F$3:$J$4,2,0))</f>
        <v>#N/A</v>
      </c>
      <c r="AI31" s="289" t="e">
        <f>AE31*AG31</f>
        <v>#N/A</v>
      </c>
      <c r="AJ31" s="294" t="e">
        <f>INDEX([38]Listas!$F$6:$J$10,MATCH(AF31,[38]Listas!$D$6:$D$10,0),MATCH(AH31,[38]Listas!$F$4:$J$4,0))</f>
        <v>#N/A</v>
      </c>
    </row>
    <row r="32" spans="1:36" s="21" customFormat="1" ht="78" hidden="1" customHeight="1" x14ac:dyDescent="0.2">
      <c r="A32" s="290"/>
      <c r="B32" s="295" t="s">
        <v>1230</v>
      </c>
      <c r="C32" s="992"/>
      <c r="D32" s="992"/>
      <c r="E32" s="992"/>
      <c r="F32" s="290"/>
      <c r="G32" s="993"/>
      <c r="H32" s="994"/>
      <c r="I32" s="995"/>
      <c r="J32" s="992"/>
      <c r="K32" s="992"/>
      <c r="L32" s="992"/>
      <c r="M32" s="290"/>
      <c r="N32" s="290"/>
      <c r="O32" s="290"/>
      <c r="P32" s="292"/>
      <c r="Q32" s="292"/>
      <c r="R32" s="286"/>
      <c r="S32" s="287" t="e">
        <f>VLOOKUP(P32,[38]Listas!$D$6:$E$10,2,0)</f>
        <v>#N/A</v>
      </c>
      <c r="T32" s="287" t="e">
        <f>HLOOKUP(Q32,[38]Listas!$F$4:$J$5,2,0)</f>
        <v>#N/A</v>
      </c>
      <c r="U32" s="294" t="e">
        <f>INDEX([38]Listas!$F$6:$J$10,MATCH(P32,[38]Listas!$D$6:$D$10,0),MATCH(Q32,[38]Listas!$F$4:$J$4,0))</f>
        <v>#N/A</v>
      </c>
      <c r="V32" s="286"/>
      <c r="W32" s="1048"/>
      <c r="X32" s="1048"/>
      <c r="Y32" s="1048"/>
      <c r="Z32" s="290"/>
      <c r="AA32" s="295"/>
      <c r="AB32" s="290"/>
      <c r="AC32" s="286"/>
      <c r="AD32" s="287">
        <f t="shared" si="4"/>
        <v>0</v>
      </c>
      <c r="AE32" s="288" t="e">
        <f t="shared" si="5"/>
        <v>#N/A</v>
      </c>
      <c r="AF32" s="297" t="e">
        <f>IF(AE32&lt;=1,"Remota",VLOOKUP(AE32,[38]Listas!$C$6:$D$10,2,0))</f>
        <v>#N/A</v>
      </c>
      <c r="AG32" s="288" t="e">
        <f t="shared" si="6"/>
        <v>#N/A</v>
      </c>
      <c r="AH32" s="297" t="e">
        <f>IF(AG32&lt;=1,"Insignificante",HLOOKUP(AG32,[38]Listas!$F$3:$J$4,2,0))</f>
        <v>#N/A</v>
      </c>
      <c r="AI32" s="289" t="e">
        <f t="shared" si="7"/>
        <v>#N/A</v>
      </c>
      <c r="AJ32" s="294" t="e">
        <f>INDEX([38]Listas!$F$6:$J$10,MATCH(AF32,[38]Listas!$D$6:$D$10,0),MATCH(AH32,[38]Listas!$F$4:$J$4,0))</f>
        <v>#N/A</v>
      </c>
    </row>
    <row r="33" spans="1:36" s="21" customFormat="1" ht="78" hidden="1" customHeight="1" x14ac:dyDescent="0.2">
      <c r="A33" s="290"/>
      <c r="B33" s="295" t="s">
        <v>1230</v>
      </c>
      <c r="C33" s="992"/>
      <c r="D33" s="992"/>
      <c r="E33" s="992"/>
      <c r="F33" s="290"/>
      <c r="G33" s="993"/>
      <c r="H33" s="994"/>
      <c r="I33" s="995"/>
      <c r="J33" s="992"/>
      <c r="K33" s="992"/>
      <c r="L33" s="992"/>
      <c r="M33" s="290"/>
      <c r="N33" s="290"/>
      <c r="O33" s="290"/>
      <c r="P33" s="292"/>
      <c r="Q33" s="292"/>
      <c r="R33" s="286"/>
      <c r="S33" s="287" t="e">
        <f>VLOOKUP(P33,[38]Listas!$D$6:$E$10,2,0)</f>
        <v>#N/A</v>
      </c>
      <c r="T33" s="287" t="e">
        <f>HLOOKUP(Q33,[38]Listas!$F$4:$J$5,2,0)</f>
        <v>#N/A</v>
      </c>
      <c r="U33" s="294" t="e">
        <f>INDEX([38]Listas!$F$6:$J$10,MATCH(P33,[38]Listas!$D$6:$D$10,0),MATCH(Q33,[38]Listas!$F$4:$J$4,0))</f>
        <v>#N/A</v>
      </c>
      <c r="V33" s="286"/>
      <c r="W33" s="1048"/>
      <c r="X33" s="1048"/>
      <c r="Y33" s="1048"/>
      <c r="Z33" s="290"/>
      <c r="AA33" s="295"/>
      <c r="AB33" s="290"/>
      <c r="AC33" s="286"/>
      <c r="AD33" s="287">
        <f t="shared" si="4"/>
        <v>0</v>
      </c>
      <c r="AE33" s="288" t="e">
        <f t="shared" si="5"/>
        <v>#N/A</v>
      </c>
      <c r="AF33" s="297" t="e">
        <f>IF(AE33&lt;=1,"Remota",VLOOKUP(AE33,[38]Listas!$C$6:$D$10,2,0))</f>
        <v>#N/A</v>
      </c>
      <c r="AG33" s="288" t="e">
        <f t="shared" si="6"/>
        <v>#N/A</v>
      </c>
      <c r="AH33" s="297" t="e">
        <f>IF(AG33&lt;=1,"Insignificante",HLOOKUP(AG33,[38]Listas!$F$3:$J$4,2,0))</f>
        <v>#N/A</v>
      </c>
      <c r="AI33" s="289" t="e">
        <f t="shared" si="7"/>
        <v>#N/A</v>
      </c>
      <c r="AJ33" s="294" t="e">
        <f>INDEX([38]Listas!$F$6:$J$10,MATCH(AF33,[38]Listas!$D$6:$D$10,0),MATCH(AH33,[38]Listas!$F$4:$J$4,0))</f>
        <v>#N/A</v>
      </c>
    </row>
    <row r="34" spans="1:36" s="21" customFormat="1" ht="78" hidden="1" customHeight="1" x14ac:dyDescent="0.2">
      <c r="A34" s="290"/>
      <c r="B34" s="295" t="s">
        <v>1230</v>
      </c>
      <c r="C34" s="992"/>
      <c r="D34" s="992"/>
      <c r="E34" s="992"/>
      <c r="F34" s="290"/>
      <c r="G34" s="993"/>
      <c r="H34" s="994"/>
      <c r="I34" s="995"/>
      <c r="J34" s="992"/>
      <c r="K34" s="992"/>
      <c r="L34" s="992"/>
      <c r="M34" s="290"/>
      <c r="N34" s="290"/>
      <c r="O34" s="290"/>
      <c r="P34" s="292"/>
      <c r="Q34" s="292"/>
      <c r="R34" s="286"/>
      <c r="S34" s="287" t="e">
        <f>VLOOKUP(P34,[38]Listas!$D$6:$E$10,2,0)</f>
        <v>#N/A</v>
      </c>
      <c r="T34" s="287" t="e">
        <f>HLOOKUP(Q34,[38]Listas!$F$4:$J$5,2,0)</f>
        <v>#N/A</v>
      </c>
      <c r="U34" s="294" t="e">
        <f>INDEX([38]Listas!$F$6:$J$10,MATCH(P34,[38]Listas!$D$6:$D$10,0),MATCH(Q34,[38]Listas!$F$4:$J$4,0))</f>
        <v>#N/A</v>
      </c>
      <c r="V34" s="286"/>
      <c r="W34" s="1048"/>
      <c r="X34" s="1048"/>
      <c r="Y34" s="1048"/>
      <c r="Z34" s="290"/>
      <c r="AA34" s="295"/>
      <c r="AB34" s="290"/>
      <c r="AC34" s="286"/>
      <c r="AD34" s="287">
        <f t="shared" si="4"/>
        <v>0</v>
      </c>
      <c r="AE34" s="288" t="e">
        <f t="shared" si="5"/>
        <v>#N/A</v>
      </c>
      <c r="AF34" s="297" t="e">
        <f>IF(AE34&lt;=1,"Remota",VLOOKUP(AE34,[38]Listas!$C$6:$D$10,2,0))</f>
        <v>#N/A</v>
      </c>
      <c r="AG34" s="288" t="e">
        <f t="shared" si="6"/>
        <v>#N/A</v>
      </c>
      <c r="AH34" s="297" t="e">
        <f>IF(AG34&lt;=1,"Insignificante",HLOOKUP(AG34,[38]Listas!$F$3:$J$4,2,0))</f>
        <v>#N/A</v>
      </c>
      <c r="AI34" s="289" t="e">
        <f t="shared" si="7"/>
        <v>#N/A</v>
      </c>
      <c r="AJ34" s="294" t="e">
        <f>INDEX([38]Listas!$F$6:$J$10,MATCH(AF34,[38]Listas!$D$6:$D$10,0),MATCH(AH34,[38]Listas!$F$4:$J$4,0))</f>
        <v>#N/A</v>
      </c>
    </row>
    <row r="35" spans="1:36" s="21" customFormat="1" ht="78" hidden="1" customHeight="1" x14ac:dyDescent="0.2">
      <c r="A35" s="290"/>
      <c r="B35" s="295" t="s">
        <v>1230</v>
      </c>
      <c r="C35" s="992"/>
      <c r="D35" s="992"/>
      <c r="E35" s="992"/>
      <c r="F35" s="290"/>
      <c r="G35" s="993"/>
      <c r="H35" s="994"/>
      <c r="I35" s="995"/>
      <c r="J35" s="992"/>
      <c r="K35" s="992"/>
      <c r="L35" s="992"/>
      <c r="M35" s="290"/>
      <c r="N35" s="290"/>
      <c r="O35" s="290"/>
      <c r="P35" s="292"/>
      <c r="Q35" s="292"/>
      <c r="R35" s="286"/>
      <c r="S35" s="287" t="e">
        <f>VLOOKUP(P35,[38]Listas!$D$6:$E$10,2,0)</f>
        <v>#N/A</v>
      </c>
      <c r="T35" s="287" t="e">
        <f>HLOOKUP(Q35,[38]Listas!$F$4:$J$5,2,0)</f>
        <v>#N/A</v>
      </c>
      <c r="U35" s="294" t="e">
        <f>INDEX([38]Listas!$F$6:$J$10,MATCH(P35,[38]Listas!$D$6:$D$10,0),MATCH(Q35,[38]Listas!$F$4:$J$4,0))</f>
        <v>#N/A</v>
      </c>
      <c r="V35" s="286"/>
      <c r="W35" s="1048"/>
      <c r="X35" s="1048"/>
      <c r="Y35" s="1048"/>
      <c r="Z35" s="290"/>
      <c r="AA35" s="295"/>
      <c r="AB35" s="290"/>
      <c r="AC35" s="286"/>
      <c r="AD35" s="287">
        <f t="shared" si="4"/>
        <v>0</v>
      </c>
      <c r="AE35" s="288" t="e">
        <f t="shared" si="5"/>
        <v>#N/A</v>
      </c>
      <c r="AF35" s="297" t="e">
        <f>IF(AE35&lt;=1,"Remota",VLOOKUP(AE35,[38]Listas!$C$6:$D$10,2,0))</f>
        <v>#N/A</v>
      </c>
      <c r="AG35" s="288" t="e">
        <f t="shared" si="6"/>
        <v>#N/A</v>
      </c>
      <c r="AH35" s="297" t="e">
        <f>IF(AG35&lt;=1,"Insignificante",HLOOKUP(AG35,[38]Listas!$F$3:$J$4,2,0))</f>
        <v>#N/A</v>
      </c>
      <c r="AI35" s="289" t="e">
        <f t="shared" si="7"/>
        <v>#N/A</v>
      </c>
      <c r="AJ35" s="294" t="e">
        <f>INDEX([38]Listas!$F$6:$J$10,MATCH(AF35,[38]Listas!$D$6:$D$10,0),MATCH(AH35,[38]Listas!$F$4:$J$4,0))</f>
        <v>#N/A</v>
      </c>
    </row>
    <row r="36" spans="1:36" ht="5.25" customHeight="1" x14ac:dyDescent="0.2">
      <c r="A36" s="109"/>
      <c r="B36" s="109"/>
      <c r="C36" s="103"/>
      <c r="D36" s="103"/>
      <c r="E36" s="103"/>
      <c r="F36" s="109"/>
      <c r="G36" s="110"/>
      <c r="H36" s="110"/>
      <c r="I36" s="110"/>
      <c r="J36" s="109"/>
      <c r="L36" s="298"/>
      <c r="M36" s="298"/>
      <c r="N36" s="298"/>
      <c r="O36" s="298"/>
      <c r="P36" s="298"/>
      <c r="Q36" s="298"/>
      <c r="R36" s="298"/>
      <c r="S36" s="298"/>
      <c r="T36" s="298"/>
      <c r="U36" s="109"/>
      <c r="V36" s="109"/>
      <c r="W36" s="110"/>
      <c r="X36" s="110"/>
      <c r="Y36" s="110"/>
      <c r="Z36" s="110"/>
      <c r="AA36" s="109"/>
      <c r="AB36" s="109"/>
      <c r="AC36" s="109"/>
      <c r="AD36" s="109"/>
      <c r="AE36" s="109"/>
      <c r="AF36" s="109"/>
      <c r="AG36" s="109"/>
      <c r="AH36" s="109"/>
      <c r="AI36" s="109"/>
      <c r="AJ36" s="104"/>
    </row>
    <row r="37" spans="1:36" ht="11.25" customHeight="1" x14ac:dyDescent="0.2">
      <c r="A37" s="1051" t="s">
        <v>1726</v>
      </c>
      <c r="B37" s="1052"/>
      <c r="C37" s="1052"/>
      <c r="D37" s="1052"/>
      <c r="E37" s="1052"/>
      <c r="F37" s="1052"/>
      <c r="G37" s="1052"/>
      <c r="H37" s="1052"/>
      <c r="I37" s="1052"/>
      <c r="J37" s="1052"/>
      <c r="K37" s="1052"/>
      <c r="L37" s="1053"/>
      <c r="N37" s="298" t="s">
        <v>1727</v>
      </c>
      <c r="AG37" s="109"/>
      <c r="AH37" s="109"/>
      <c r="AI37" s="109"/>
      <c r="AJ37" s="104"/>
    </row>
    <row r="38" spans="1:36" x14ac:dyDescent="0.2">
      <c r="A38" s="1054"/>
      <c r="B38" s="1055"/>
      <c r="C38" s="1055"/>
      <c r="D38" s="1055"/>
      <c r="E38" s="1055"/>
      <c r="F38" s="1055"/>
      <c r="G38" s="1055"/>
      <c r="H38" s="1055"/>
      <c r="I38" s="1055"/>
      <c r="J38" s="1055"/>
      <c r="K38" s="1055"/>
      <c r="L38" s="1056"/>
      <c r="M38" s="299"/>
      <c r="N38" s="1057" t="s">
        <v>656</v>
      </c>
      <c r="O38" s="1058"/>
      <c r="P38" s="1058"/>
      <c r="Q38" s="1059"/>
      <c r="R38" s="300"/>
      <c r="S38" s="300"/>
      <c r="T38" s="300"/>
      <c r="U38" s="1057" t="s">
        <v>368</v>
      </c>
      <c r="V38" s="1058"/>
      <c r="W38" s="1058"/>
      <c r="X38" s="1059"/>
      <c r="Y38" s="1060" t="s">
        <v>369</v>
      </c>
      <c r="Z38" s="1060"/>
      <c r="AA38" s="1060" t="s">
        <v>370</v>
      </c>
      <c r="AB38" s="1060"/>
      <c r="AC38" s="1060"/>
      <c r="AD38" s="1060"/>
      <c r="AE38" s="1060"/>
      <c r="AF38" s="1060"/>
      <c r="AG38" s="1060"/>
      <c r="AH38" s="1060"/>
      <c r="AI38" s="1060"/>
      <c r="AJ38" s="1060"/>
    </row>
    <row r="39" spans="1:36" s="19" customFormat="1" ht="30" customHeight="1" x14ac:dyDescent="0.2">
      <c r="A39" s="1447"/>
      <c r="B39" s="1448"/>
      <c r="C39" s="1448"/>
      <c r="D39" s="1448"/>
      <c r="E39" s="1448"/>
      <c r="F39" s="1448"/>
      <c r="G39" s="1448"/>
      <c r="H39" s="1448"/>
      <c r="I39" s="1448"/>
      <c r="J39" s="1448"/>
      <c r="K39" s="1448"/>
      <c r="L39" s="1449"/>
      <c r="M39" s="301"/>
      <c r="N39" s="1075" t="s">
        <v>73</v>
      </c>
      <c r="O39" s="1076"/>
      <c r="P39" s="1076"/>
      <c r="Q39" s="1077"/>
      <c r="R39" s="302"/>
      <c r="S39" s="302"/>
      <c r="T39" s="302"/>
      <c r="U39" s="1075" t="s">
        <v>1544</v>
      </c>
      <c r="V39" s="1076"/>
      <c r="W39" s="1076"/>
      <c r="X39" s="1077"/>
      <c r="Y39" s="1074" t="s">
        <v>1519</v>
      </c>
      <c r="Z39" s="1074"/>
      <c r="AA39" s="1074"/>
      <c r="AB39" s="1074"/>
      <c r="AC39" s="1074"/>
      <c r="AD39" s="1074"/>
      <c r="AE39" s="1074"/>
      <c r="AF39" s="1074"/>
      <c r="AG39" s="1074"/>
      <c r="AH39" s="1074"/>
      <c r="AI39" s="1074"/>
      <c r="AJ39" s="1074"/>
    </row>
    <row r="40" spans="1:36" s="19" customFormat="1" ht="30" customHeight="1" x14ac:dyDescent="0.2">
      <c r="A40" s="1447"/>
      <c r="B40" s="1448"/>
      <c r="C40" s="1448"/>
      <c r="D40" s="1448"/>
      <c r="E40" s="1448"/>
      <c r="F40" s="1448"/>
      <c r="G40" s="1448"/>
      <c r="H40" s="1448"/>
      <c r="I40" s="1448"/>
      <c r="J40" s="1448"/>
      <c r="K40" s="1448"/>
      <c r="L40" s="1449"/>
      <c r="M40" s="301"/>
      <c r="N40" s="1075"/>
      <c r="O40" s="1076"/>
      <c r="P40" s="1076"/>
      <c r="Q40" s="1077"/>
      <c r="R40" s="302"/>
      <c r="S40" s="302"/>
      <c r="T40" s="302"/>
      <c r="U40" s="1075"/>
      <c r="V40" s="1076"/>
      <c r="W40" s="1076"/>
      <c r="X40" s="1077"/>
      <c r="Y40" s="1074"/>
      <c r="Z40" s="1074"/>
      <c r="AA40" s="1074"/>
      <c r="AB40" s="1074"/>
      <c r="AC40" s="1074"/>
      <c r="AD40" s="1074"/>
      <c r="AE40" s="1074"/>
      <c r="AF40" s="1074"/>
      <c r="AG40" s="1074"/>
      <c r="AH40" s="1074"/>
      <c r="AI40" s="1074"/>
      <c r="AJ40" s="1074"/>
    </row>
    <row r="41" spans="1:36" s="19" customFormat="1" ht="30" customHeight="1" x14ac:dyDescent="0.2">
      <c r="A41" s="1447"/>
      <c r="B41" s="1448"/>
      <c r="C41" s="1448"/>
      <c r="D41" s="1448"/>
      <c r="E41" s="1448"/>
      <c r="F41" s="1448"/>
      <c r="G41" s="1448"/>
      <c r="H41" s="1448"/>
      <c r="I41" s="1448"/>
      <c r="J41" s="1448"/>
      <c r="K41" s="1448"/>
      <c r="L41" s="1449"/>
      <c r="M41" s="301"/>
      <c r="N41" s="1075"/>
      <c r="O41" s="1076"/>
      <c r="P41" s="1076"/>
      <c r="Q41" s="1077"/>
      <c r="R41" s="302"/>
      <c r="S41" s="302"/>
      <c r="T41" s="302"/>
      <c r="U41" s="1075"/>
      <c r="V41" s="1076"/>
      <c r="W41" s="1076"/>
      <c r="X41" s="1077"/>
      <c r="Y41" s="1074"/>
      <c r="Z41" s="1074"/>
      <c r="AA41" s="1074"/>
      <c r="AB41" s="1074"/>
      <c r="AC41" s="1074"/>
      <c r="AD41" s="1074"/>
      <c r="AE41" s="1074"/>
      <c r="AF41" s="1074"/>
      <c r="AG41" s="1074"/>
      <c r="AH41" s="1074"/>
      <c r="AI41" s="1074"/>
      <c r="AJ41" s="1074"/>
    </row>
    <row r="42" spans="1:36" s="19" customFormat="1" ht="30" customHeight="1" x14ac:dyDescent="0.2">
      <c r="A42" s="1450"/>
      <c r="B42" s="1451"/>
      <c r="C42" s="1451"/>
      <c r="D42" s="1451"/>
      <c r="E42" s="1451"/>
      <c r="F42" s="1451"/>
      <c r="G42" s="1451"/>
      <c r="H42" s="1451"/>
      <c r="I42" s="1451"/>
      <c r="J42" s="1451"/>
      <c r="K42" s="1451"/>
      <c r="L42" s="1452"/>
      <c r="M42" s="301"/>
      <c r="N42" s="1075"/>
      <c r="O42" s="1076"/>
      <c r="P42" s="1076"/>
      <c r="Q42" s="1077"/>
      <c r="R42" s="302"/>
      <c r="S42" s="302"/>
      <c r="T42" s="302"/>
      <c r="U42" s="1075"/>
      <c r="V42" s="1076"/>
      <c r="W42" s="1076"/>
      <c r="X42" s="1077"/>
      <c r="Y42" s="1074"/>
      <c r="Z42" s="1074"/>
      <c r="AA42" s="1074"/>
      <c r="AB42" s="1074"/>
      <c r="AC42" s="1074"/>
      <c r="AD42" s="1074"/>
      <c r="AE42" s="1074"/>
      <c r="AF42" s="1074"/>
      <c r="AG42" s="1074"/>
      <c r="AH42" s="1074"/>
      <c r="AI42" s="1074"/>
      <c r="AJ42" s="1074"/>
    </row>
    <row r="43" spans="1:36" s="19" customFormat="1" ht="30" customHeight="1" x14ac:dyDescent="0.2">
      <c r="A43" s="303"/>
      <c r="B43" s="303"/>
      <c r="C43" s="303"/>
      <c r="D43" s="303"/>
      <c r="E43" s="303"/>
      <c r="F43" s="303"/>
      <c r="G43" s="303"/>
      <c r="H43" s="303"/>
      <c r="I43" s="303"/>
      <c r="J43" s="303"/>
      <c r="K43" s="303"/>
      <c r="L43" s="303"/>
      <c r="M43" s="301"/>
      <c r="N43" s="1079"/>
      <c r="O43" s="1079"/>
      <c r="P43" s="1079"/>
      <c r="Q43" s="1079"/>
      <c r="R43" s="304"/>
      <c r="S43" s="304"/>
      <c r="T43" s="304"/>
      <c r="U43" s="1079"/>
      <c r="V43" s="1079"/>
      <c r="W43" s="1079"/>
      <c r="X43" s="1079"/>
      <c r="Y43" s="1079"/>
      <c r="Z43" s="1079"/>
      <c r="AA43" s="1079"/>
      <c r="AB43" s="1079"/>
      <c r="AC43" s="1079"/>
      <c r="AD43" s="1079"/>
      <c r="AE43" s="1079"/>
      <c r="AF43" s="1079"/>
      <c r="AG43" s="1079"/>
      <c r="AH43" s="1079"/>
      <c r="AI43" s="1079"/>
      <c r="AJ43" s="1079"/>
    </row>
    <row r="44" spans="1:36" s="19" customFormat="1" ht="30" customHeight="1" x14ac:dyDescent="0.2">
      <c r="A44" s="303"/>
      <c r="B44" s="303"/>
      <c r="C44" s="303"/>
      <c r="D44" s="303"/>
      <c r="E44" s="303"/>
      <c r="F44" s="303"/>
      <c r="G44" s="303"/>
      <c r="H44" s="303"/>
      <c r="I44" s="303"/>
      <c r="J44" s="303"/>
      <c r="K44" s="303"/>
      <c r="L44" s="303"/>
      <c r="M44" s="301"/>
      <c r="N44" s="1078"/>
      <c r="O44" s="1078"/>
      <c r="P44" s="1078"/>
      <c r="Q44" s="1078"/>
      <c r="R44" s="301"/>
      <c r="S44" s="301"/>
      <c r="T44" s="301"/>
      <c r="U44" s="1078"/>
      <c r="V44" s="1078"/>
      <c r="W44" s="1078"/>
      <c r="X44" s="1078"/>
      <c r="Y44" s="1078"/>
      <c r="Z44" s="1078"/>
      <c r="AA44" s="1078"/>
      <c r="AB44" s="1078"/>
      <c r="AC44" s="1078"/>
      <c r="AD44" s="1078"/>
      <c r="AE44" s="1078"/>
      <c r="AF44" s="1078"/>
      <c r="AG44" s="1078"/>
      <c r="AH44" s="1078"/>
      <c r="AI44" s="1078"/>
      <c r="AJ44" s="1078"/>
    </row>
    <row r="45" spans="1:36" s="19" customFormat="1" ht="30" customHeight="1" x14ac:dyDescent="0.2">
      <c r="A45" s="303"/>
      <c r="B45" s="303"/>
      <c r="C45" s="303"/>
      <c r="D45" s="303"/>
      <c r="E45" s="303"/>
      <c r="F45" s="303"/>
      <c r="G45" s="303"/>
      <c r="H45" s="303"/>
      <c r="I45" s="303"/>
      <c r="J45" s="303"/>
      <c r="K45" s="303"/>
      <c r="L45" s="303"/>
      <c r="M45" s="301"/>
      <c r="N45" s="1078"/>
      <c r="O45" s="1078"/>
      <c r="P45" s="1078"/>
      <c r="Q45" s="1078"/>
      <c r="R45" s="301"/>
      <c r="S45" s="301"/>
      <c r="T45" s="301"/>
      <c r="U45" s="1078"/>
      <c r="V45" s="1078"/>
      <c r="W45" s="1078"/>
      <c r="X45" s="1078"/>
      <c r="Y45" s="1078"/>
      <c r="Z45" s="1078"/>
      <c r="AA45" s="1078"/>
      <c r="AB45" s="1078"/>
      <c r="AC45" s="1078"/>
      <c r="AD45" s="1078"/>
      <c r="AE45" s="1078"/>
      <c r="AF45" s="1078"/>
      <c r="AG45" s="1078"/>
      <c r="AH45" s="1078"/>
      <c r="AI45" s="1078"/>
      <c r="AJ45" s="1078"/>
    </row>
    <row r="46" spans="1:36" s="19" customFormat="1" ht="30" customHeight="1" x14ac:dyDescent="0.2">
      <c r="A46" s="105"/>
      <c r="B46" s="105"/>
      <c r="C46" s="105"/>
      <c r="D46" s="105"/>
      <c r="E46" s="105"/>
      <c r="F46" s="260"/>
      <c r="G46" s="260"/>
      <c r="H46" s="260"/>
      <c r="I46" s="260"/>
      <c r="J46" s="260"/>
      <c r="K46" s="305"/>
      <c r="L46" s="305"/>
      <c r="M46" s="301"/>
      <c r="N46" s="1078"/>
      <c r="O46" s="1078"/>
      <c r="P46" s="1078"/>
      <c r="Q46" s="1078"/>
      <c r="R46" s="301"/>
      <c r="S46" s="301"/>
      <c r="T46" s="301"/>
      <c r="U46" s="1078"/>
      <c r="V46" s="1078"/>
      <c r="W46" s="1078"/>
      <c r="X46" s="1078"/>
      <c r="Y46" s="1078"/>
      <c r="Z46" s="1078"/>
      <c r="AA46" s="1078"/>
      <c r="AB46" s="1078"/>
      <c r="AC46" s="1078"/>
      <c r="AD46" s="1078"/>
      <c r="AE46" s="1078"/>
      <c r="AF46" s="1078"/>
      <c r="AG46" s="1078"/>
      <c r="AH46" s="1078"/>
      <c r="AI46" s="1078"/>
      <c r="AJ46" s="1078"/>
    </row>
    <row r="47" spans="1:36" x14ac:dyDescent="0.2">
      <c r="A47" s="25"/>
      <c r="B47" s="25"/>
      <c r="C47" s="268"/>
      <c r="D47" s="268"/>
      <c r="E47" s="268"/>
      <c r="F47" s="25"/>
      <c r="G47" s="111"/>
      <c r="H47" s="111"/>
      <c r="I47" s="111"/>
      <c r="J47" s="25"/>
      <c r="K47" s="25"/>
      <c r="L47" s="25"/>
      <c r="M47" s="25"/>
      <c r="N47" s="25"/>
      <c r="O47" s="25"/>
      <c r="P47" s="25"/>
      <c r="Q47" s="25"/>
      <c r="R47" s="25"/>
      <c r="S47" s="25"/>
      <c r="T47" s="25"/>
      <c r="U47" s="25"/>
      <c r="V47" s="25"/>
      <c r="W47" s="111"/>
      <c r="X47" s="111"/>
      <c r="Y47" s="111"/>
      <c r="Z47" s="25"/>
      <c r="AA47" s="25"/>
      <c r="AB47" s="25"/>
      <c r="AC47" s="25"/>
      <c r="AD47" s="25"/>
      <c r="AE47" s="25"/>
      <c r="AF47" s="25"/>
      <c r="AG47" s="25"/>
      <c r="AH47" s="25"/>
      <c r="AI47" s="25"/>
      <c r="AJ47" s="106"/>
    </row>
    <row r="48" spans="1:36" x14ac:dyDescent="0.2">
      <c r="A48" s="25"/>
      <c r="B48" s="25"/>
      <c r="C48" s="268"/>
      <c r="D48" s="268"/>
      <c r="E48" s="268"/>
      <c r="F48" s="25"/>
      <c r="G48" s="111"/>
      <c r="H48" s="111"/>
      <c r="I48" s="111"/>
      <c r="J48" s="25"/>
      <c r="K48" s="25"/>
      <c r="L48" s="25"/>
      <c r="M48" s="25"/>
      <c r="N48" s="25"/>
      <c r="O48" s="25"/>
      <c r="P48" s="25"/>
      <c r="Q48" s="25"/>
      <c r="R48" s="25"/>
      <c r="S48" s="25"/>
      <c r="T48" s="25"/>
      <c r="U48" s="25"/>
      <c r="V48" s="25"/>
      <c r="W48" s="111"/>
      <c r="X48" s="111"/>
      <c r="Y48" s="111"/>
      <c r="Z48" s="25"/>
      <c r="AA48" s="25"/>
      <c r="AB48" s="25"/>
      <c r="AC48" s="25"/>
      <c r="AD48" s="25"/>
      <c r="AE48" s="25"/>
      <c r="AF48" s="25"/>
      <c r="AG48" s="25"/>
      <c r="AH48" s="25"/>
      <c r="AI48" s="25"/>
      <c r="AJ48" s="106"/>
    </row>
    <row r="49" spans="1:36" x14ac:dyDescent="0.2">
      <c r="A49" s="25"/>
      <c r="B49" s="25"/>
      <c r="C49" s="268"/>
      <c r="D49" s="268"/>
      <c r="E49" s="268"/>
      <c r="F49" s="25"/>
      <c r="G49" s="111"/>
      <c r="H49" s="111"/>
      <c r="I49" s="111"/>
      <c r="J49" s="25"/>
      <c r="K49" s="25"/>
      <c r="L49" s="25"/>
      <c r="M49" s="25"/>
      <c r="N49" s="25"/>
      <c r="O49" s="25"/>
      <c r="P49" s="25"/>
      <c r="Q49" s="25"/>
      <c r="R49" s="25"/>
      <c r="S49" s="25"/>
      <c r="T49" s="25"/>
      <c r="U49" s="25"/>
      <c r="V49" s="25"/>
      <c r="W49" s="111"/>
      <c r="X49" s="111"/>
      <c r="Y49" s="111"/>
      <c r="Z49" s="25"/>
      <c r="AA49" s="25"/>
      <c r="AB49" s="25"/>
      <c r="AC49" s="25"/>
      <c r="AD49" s="25"/>
      <c r="AE49" s="25"/>
      <c r="AF49" s="25"/>
      <c r="AG49" s="25"/>
      <c r="AH49" s="25"/>
      <c r="AI49" s="25"/>
      <c r="AJ49" s="106"/>
    </row>
    <row r="50" spans="1:36" x14ac:dyDescent="0.2">
      <c r="A50" s="25"/>
      <c r="B50" s="25"/>
      <c r="C50" s="268"/>
      <c r="D50" s="268"/>
      <c r="E50" s="268"/>
      <c r="F50" s="25"/>
      <c r="G50" s="111"/>
      <c r="H50" s="111"/>
      <c r="I50" s="111"/>
      <c r="J50" s="25"/>
      <c r="K50" s="25"/>
      <c r="L50" s="25"/>
      <c r="M50" s="25"/>
      <c r="N50" s="25"/>
      <c r="O50" s="25"/>
      <c r="P50" s="25"/>
      <c r="Q50" s="25"/>
      <c r="R50" s="25"/>
      <c r="S50" s="25"/>
      <c r="T50" s="25"/>
      <c r="U50" s="25"/>
      <c r="V50" s="25"/>
      <c r="W50" s="111"/>
      <c r="X50" s="111"/>
      <c r="Y50" s="111"/>
      <c r="Z50" s="25"/>
      <c r="AA50" s="25"/>
      <c r="AB50" s="25"/>
      <c r="AC50" s="25"/>
      <c r="AD50" s="25"/>
      <c r="AE50" s="25"/>
      <c r="AF50" s="25"/>
      <c r="AG50" s="25"/>
      <c r="AH50" s="25"/>
      <c r="AI50" s="25"/>
      <c r="AJ50" s="106"/>
    </row>
    <row r="51" spans="1:36" x14ac:dyDescent="0.2">
      <c r="A51" s="25"/>
      <c r="B51" s="25"/>
      <c r="C51" s="268"/>
      <c r="D51" s="268"/>
      <c r="E51" s="268"/>
      <c r="F51" s="25"/>
      <c r="G51" s="111"/>
      <c r="H51" s="111"/>
      <c r="I51" s="111"/>
      <c r="J51" s="25"/>
      <c r="K51" s="25"/>
      <c r="L51" s="25"/>
      <c r="M51" s="25"/>
      <c r="N51" s="25"/>
      <c r="O51" s="25"/>
      <c r="P51" s="25"/>
      <c r="Q51" s="25"/>
      <c r="R51" s="25"/>
      <c r="S51" s="25"/>
      <c r="T51" s="25"/>
      <c r="U51" s="25"/>
      <c r="V51" s="25"/>
      <c r="W51" s="111"/>
      <c r="X51" s="111"/>
      <c r="Y51" s="111"/>
      <c r="Z51" s="25"/>
      <c r="AA51" s="25"/>
      <c r="AB51" s="25"/>
      <c r="AC51" s="25"/>
      <c r="AD51" s="25"/>
      <c r="AE51" s="25"/>
      <c r="AF51" s="25"/>
      <c r="AG51" s="25"/>
      <c r="AH51" s="25"/>
      <c r="AI51" s="25"/>
      <c r="AJ51" s="106"/>
    </row>
  </sheetData>
  <sheetProtection formatCells="0" formatColumns="0" formatRows="0" insertRows="0" sort="0" autoFilter="0" pivotTables="0"/>
  <mergeCells count="189">
    <mergeCell ref="AA38:AJ38"/>
    <mergeCell ref="N45:Q45"/>
    <mergeCell ref="U45:X45"/>
    <mergeCell ref="Y45:Z45"/>
    <mergeCell ref="AA45:AJ45"/>
    <mergeCell ref="N46:Q46"/>
    <mergeCell ref="U46:X46"/>
    <mergeCell ref="Y46:Z46"/>
    <mergeCell ref="AA46:AJ46"/>
    <mergeCell ref="N43:Q43"/>
    <mergeCell ref="U43:X43"/>
    <mergeCell ref="Y43:Z43"/>
    <mergeCell ref="AA43:AJ43"/>
    <mergeCell ref="N44:Q44"/>
    <mergeCell ref="U44:X44"/>
    <mergeCell ref="Y44:Z44"/>
    <mergeCell ref="AA44:AJ44"/>
    <mergeCell ref="A39:L42"/>
    <mergeCell ref="N39:Q39"/>
    <mergeCell ref="U39:X39"/>
    <mergeCell ref="Y39:Z39"/>
    <mergeCell ref="AA39:AJ39"/>
    <mergeCell ref="N40:Q40"/>
    <mergeCell ref="U40:X40"/>
    <mergeCell ref="Y40:Z40"/>
    <mergeCell ref="AA40:AJ40"/>
    <mergeCell ref="N41:Q41"/>
    <mergeCell ref="U41:X41"/>
    <mergeCell ref="Y41:Z41"/>
    <mergeCell ref="AA41:AJ41"/>
    <mergeCell ref="N42:Q42"/>
    <mergeCell ref="U42:X42"/>
    <mergeCell ref="Y42:Z42"/>
    <mergeCell ref="AA42:AJ42"/>
    <mergeCell ref="C35:E35"/>
    <mergeCell ref="G35:I35"/>
    <mergeCell ref="J35:L35"/>
    <mergeCell ref="W35:Y35"/>
    <mergeCell ref="A37:L38"/>
    <mergeCell ref="N38:Q38"/>
    <mergeCell ref="U38:X38"/>
    <mergeCell ref="Y38:Z38"/>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15:E15"/>
    <mergeCell ref="G15:I15"/>
    <mergeCell ref="J15:L15"/>
    <mergeCell ref="W15:Y15"/>
    <mergeCell ref="C16:E16"/>
    <mergeCell ref="G16:I16"/>
    <mergeCell ref="J16:L16"/>
    <mergeCell ref="W16:Y16"/>
    <mergeCell ref="AB13:AB14"/>
    <mergeCell ref="AJ13:AJ14"/>
    <mergeCell ref="G14:I14"/>
    <mergeCell ref="W14:Y14"/>
    <mergeCell ref="N13:N14"/>
    <mergeCell ref="P13:P14"/>
    <mergeCell ref="Q13:Q14"/>
    <mergeCell ref="U13:U14"/>
    <mergeCell ref="W13:Y13"/>
    <mergeCell ref="AA13:AA14"/>
    <mergeCell ref="A13:A14"/>
    <mergeCell ref="B13:B14"/>
    <mergeCell ref="C13:E14"/>
    <mergeCell ref="G13:I13"/>
    <mergeCell ref="J13:L14"/>
    <mergeCell ref="M13:M14"/>
    <mergeCell ref="AB9:AB12"/>
    <mergeCell ref="AF9:AF12"/>
    <mergeCell ref="AH9:AH12"/>
    <mergeCell ref="A9:A12"/>
    <mergeCell ref="B9:B12"/>
    <mergeCell ref="C9:E12"/>
    <mergeCell ref="AF13:AF14"/>
    <mergeCell ref="AH13:AH14"/>
    <mergeCell ref="AJ9:AJ12"/>
    <mergeCell ref="G10:I10"/>
    <mergeCell ref="W10:Y10"/>
    <mergeCell ref="G11:I11"/>
    <mergeCell ref="W11:Y11"/>
    <mergeCell ref="G12:I12"/>
    <mergeCell ref="W12:Y12"/>
    <mergeCell ref="N9:N12"/>
    <mergeCell ref="P9:P12"/>
    <mergeCell ref="Q9:Q12"/>
    <mergeCell ref="U9:U12"/>
    <mergeCell ref="W9:Y9"/>
    <mergeCell ref="AA9:AA12"/>
    <mergeCell ref="G9:I9"/>
    <mergeCell ref="J9:L12"/>
    <mergeCell ref="M9:M12"/>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 P13 P15:P35">
      <formula1>PROBAB</formula1>
    </dataValidation>
    <dataValidation type="list" allowBlank="1" showInputMessage="1" showErrorMessage="1" sqref="Q9 Q13 Q15:Q35">
      <formula1>IMPACTO</formula1>
    </dataValidation>
    <dataValidation type="list" showInputMessage="1" showErrorMessage="1" errorTitle="Rechazado" error="Solo son validadas las opciones de la lista" sqref="AA9 AA13 AA15:AA35">
      <formula1>Efecto</formula1>
    </dataValidation>
    <dataValidation showInputMessage="1" showErrorMessage="1" sqref="AF9 AH9 AF13 AH13 AF15 AH15 AD9:AE15 AG9:AG15 AD16:AH35"/>
    <dataValidation type="whole" allowBlank="1" showInputMessage="1" showErrorMessage="1" sqref="AB9 AB13 AB15:AB35">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43" max="3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5"/>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1.28515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1.28515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6"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1.28515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6"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1.28515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6"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1.28515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6"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1.28515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6"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1.28515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6"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1.28515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6"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1.28515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6"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1.28515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6"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1.28515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6"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1.28515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6"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1.28515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6"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1.28515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6"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1.28515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6"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1.28515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6"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1.28515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6"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1.28515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6"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1.28515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6"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1.28515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6"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1.28515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6"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1.28515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6"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1.28515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6"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1.28515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6"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1.28515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6"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1.28515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6"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1.28515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6"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1.28515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6"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1.28515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6"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1.28515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6"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1.28515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6"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1.28515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6"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1.28515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6"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1.28515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6"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1.28515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6"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1.28515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6"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1.28515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6"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1.28515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6"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1.28515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6"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1.28515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6"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1.28515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6"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1.28515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6"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1.28515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6"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1.28515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6"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1.28515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6"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1.28515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6"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1.28515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6"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1.28515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6"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1.28515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6"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1.28515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6"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1.28515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6"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1.28515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6"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1.28515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6"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1.28515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6"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1.28515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6"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1.28515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6"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1.28515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6"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1.28515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6"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1.28515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6"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1.28515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6"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1.28515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6"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1.28515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6"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1.28515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6"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1.28515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6"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2453</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42886</v>
      </c>
      <c r="O3" s="796"/>
      <c r="P3" s="796"/>
      <c r="Q3" s="796"/>
      <c r="R3" s="796"/>
      <c r="S3" s="796"/>
      <c r="T3" s="796"/>
      <c r="U3" s="797"/>
      <c r="V3" s="307"/>
      <c r="W3" s="801" t="s">
        <v>1708</v>
      </c>
      <c r="X3" s="751" t="s">
        <v>2454</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12.5" x14ac:dyDescent="0.2">
      <c r="A9" s="848" t="s">
        <v>2455</v>
      </c>
      <c r="B9" s="1181" t="s">
        <v>499</v>
      </c>
      <c r="C9" s="1084" t="s">
        <v>2456</v>
      </c>
      <c r="D9" s="1085"/>
      <c r="E9" s="1086"/>
      <c r="F9" s="330">
        <v>1</v>
      </c>
      <c r="G9" s="877" t="s">
        <v>2457</v>
      </c>
      <c r="H9" s="878"/>
      <c r="I9" s="879"/>
      <c r="J9" s="1084" t="s">
        <v>2458</v>
      </c>
      <c r="K9" s="1085"/>
      <c r="L9" s="1086"/>
      <c r="M9" s="1178" t="s">
        <v>23</v>
      </c>
      <c r="N9" s="1178"/>
      <c r="O9" s="330"/>
      <c r="P9" s="1360" t="s">
        <v>1723</v>
      </c>
      <c r="Q9" s="1360" t="s">
        <v>652</v>
      </c>
      <c r="R9" s="346"/>
      <c r="S9" s="347">
        <f>VLOOKUP(P9,[40]Listas!$D$6:$E$10,2,0)</f>
        <v>4</v>
      </c>
      <c r="T9" s="347">
        <f>HLOOKUP(Q9,[40]Listas!$F$4:$J$5,2,0)</f>
        <v>3</v>
      </c>
      <c r="U9" s="1196" t="str">
        <f>INDEX([40]Listas!$F$6:$J$10,MATCH(P9,[40]Listas!$D$6:$D$10,0),MATCH(Q9,[40]Listas!$F$4:$J$4,0))</f>
        <v>12
ALTO</v>
      </c>
      <c r="V9" s="346"/>
      <c r="W9" s="874" t="s">
        <v>2459</v>
      </c>
      <c r="X9" s="875"/>
      <c r="Y9" s="876"/>
      <c r="Z9" s="344" t="s">
        <v>2460</v>
      </c>
      <c r="AA9" s="1181" t="s">
        <v>323</v>
      </c>
      <c r="AB9" s="1178">
        <v>67</v>
      </c>
      <c r="AC9" s="346"/>
      <c r="AD9" s="347">
        <f>IF(AB9&lt;=33,0,IF(AB9&gt;81,2,1))</f>
        <v>1</v>
      </c>
      <c r="AE9" s="348">
        <f>IF(OR(AA9="Probabilidad",AA9="Ambos"),S9-AD9,S9)</f>
        <v>3</v>
      </c>
      <c r="AF9" s="1354" t="str">
        <f>IF(AE9&lt;=1,"Remota",VLOOKUP(AE9,[40]Listas!$C$6:$D$10,2,0))</f>
        <v>Posible</v>
      </c>
      <c r="AG9" s="348">
        <f>IF(OR(AA9="Impacto",AA9="Ambos"),T9-AD9,T9)</f>
        <v>3</v>
      </c>
      <c r="AH9" s="1354" t="str">
        <f>IF(AG9&lt;=1,"Insignificante",HLOOKUP(AG9,[40]Listas!$F$3:$J$4,2,0))</f>
        <v>Moderado</v>
      </c>
      <c r="AI9" s="349">
        <f>AE9*AG9</f>
        <v>9</v>
      </c>
      <c r="AJ9" s="1196" t="str">
        <f>INDEX([40]Listas!$F$6:$J$10,MATCH(AF9,[40]Listas!$D$6:$D$10,0),MATCH(AH9,[40]Listas!$F$4:$J$4,0))</f>
        <v>9
MODERADO</v>
      </c>
    </row>
    <row r="10" spans="1:45" s="340" customFormat="1" ht="123.75" x14ac:dyDescent="0.2">
      <c r="A10" s="849"/>
      <c r="B10" s="1182"/>
      <c r="C10" s="1122"/>
      <c r="D10" s="1123"/>
      <c r="E10" s="1124"/>
      <c r="F10" s="330">
        <v>2</v>
      </c>
      <c r="G10" s="877" t="s">
        <v>2461</v>
      </c>
      <c r="H10" s="878"/>
      <c r="I10" s="879"/>
      <c r="J10" s="1122"/>
      <c r="K10" s="1123"/>
      <c r="L10" s="1124"/>
      <c r="M10" s="1179"/>
      <c r="N10" s="1179"/>
      <c r="O10" s="330"/>
      <c r="P10" s="1361"/>
      <c r="Q10" s="1361"/>
      <c r="R10" s="346"/>
      <c r="S10" s="347" t="e">
        <f>VLOOKUP(P10,[40]Listas!$D$6:$E$10,2,0)</f>
        <v>#N/A</v>
      </c>
      <c r="T10" s="347" t="e">
        <f>HLOOKUP(Q10,[40]Listas!$F$4:$J$5,2,0)</f>
        <v>#N/A</v>
      </c>
      <c r="U10" s="1197"/>
      <c r="V10" s="346"/>
      <c r="W10" s="874" t="s">
        <v>2462</v>
      </c>
      <c r="X10" s="875"/>
      <c r="Y10" s="876"/>
      <c r="Z10" s="344" t="s">
        <v>2463</v>
      </c>
      <c r="AA10" s="1182"/>
      <c r="AB10" s="117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340" customFormat="1" ht="112.5" x14ac:dyDescent="0.2">
      <c r="A11" s="849"/>
      <c r="B11" s="1183"/>
      <c r="C11" s="1125"/>
      <c r="D11" s="1126"/>
      <c r="E11" s="1127"/>
      <c r="F11" s="330">
        <v>3</v>
      </c>
      <c r="G11" s="877" t="s">
        <v>2464</v>
      </c>
      <c r="H11" s="878"/>
      <c r="I11" s="879"/>
      <c r="J11" s="1125"/>
      <c r="K11" s="1126"/>
      <c r="L11" s="1127"/>
      <c r="M11" s="1180"/>
      <c r="N11" s="1180"/>
      <c r="O11" s="330"/>
      <c r="P11" s="1362"/>
      <c r="Q11" s="1362"/>
      <c r="R11" s="346"/>
      <c r="S11" s="347" t="e">
        <f>VLOOKUP(P11,[40]Listas!$D$6:$E$10,2,0)</f>
        <v>#N/A</v>
      </c>
      <c r="T11" s="347" t="e">
        <f>HLOOKUP(Q11,[40]Listas!$F$4:$J$5,2,0)</f>
        <v>#N/A</v>
      </c>
      <c r="U11" s="1198"/>
      <c r="V11" s="346"/>
      <c r="W11" s="874" t="s">
        <v>2465</v>
      </c>
      <c r="X11" s="875"/>
      <c r="Y11" s="876"/>
      <c r="Z11" s="344" t="s">
        <v>2466</v>
      </c>
      <c r="AA11" s="1183"/>
      <c r="AB11" s="1180"/>
      <c r="AC11" s="346"/>
      <c r="AD11" s="347">
        <f t="shared" ref="AD11:AD17" si="0">IF(AB11&lt;=33,0,IF(AB11&gt;81,2,1))</f>
        <v>0</v>
      </c>
      <c r="AE11" s="348" t="e">
        <f t="shared" ref="AE11:AE17" si="1">IF(OR(AA11="Probabilidad",AA11="Ambos"),S11-AD11,S11)</f>
        <v>#N/A</v>
      </c>
      <c r="AF11" s="1356"/>
      <c r="AG11" s="348" t="e">
        <f t="shared" ref="AG11:AG17" si="2">IF(OR(AA11="Impacto",AA11="Ambos"),T11-AD11,T11)</f>
        <v>#N/A</v>
      </c>
      <c r="AH11" s="1356"/>
      <c r="AI11" s="349" t="e">
        <f t="shared" ref="AI11:AI17" si="3">AE11*AG11</f>
        <v>#N/A</v>
      </c>
      <c r="AJ11" s="1198"/>
    </row>
    <row r="12" spans="1:45" s="340" customFormat="1" ht="39.950000000000003" customHeight="1" x14ac:dyDescent="0.2">
      <c r="A12" s="849"/>
      <c r="B12" s="1181" t="s">
        <v>75</v>
      </c>
      <c r="C12" s="1084" t="s">
        <v>2467</v>
      </c>
      <c r="D12" s="1085"/>
      <c r="E12" s="1086"/>
      <c r="F12" s="330">
        <v>1</v>
      </c>
      <c r="G12" s="815" t="s">
        <v>2468</v>
      </c>
      <c r="H12" s="816"/>
      <c r="I12" s="817"/>
      <c r="J12" s="854" t="s">
        <v>2469</v>
      </c>
      <c r="K12" s="855"/>
      <c r="L12" s="856"/>
      <c r="M12" s="1178" t="s">
        <v>23</v>
      </c>
      <c r="N12" s="1178"/>
      <c r="O12" s="330"/>
      <c r="P12" s="1360" t="s">
        <v>1723</v>
      </c>
      <c r="Q12" s="1360" t="s">
        <v>1717</v>
      </c>
      <c r="R12" s="346"/>
      <c r="S12" s="347">
        <f>VLOOKUP(P12,[40]Listas!$D$6:$E$10,2,0)</f>
        <v>4</v>
      </c>
      <c r="T12" s="347">
        <f>HLOOKUP(Q12,[40]Listas!$F$4:$J$5,2,0)</f>
        <v>2</v>
      </c>
      <c r="U12" s="1196" t="str">
        <f>INDEX([40]Listas!$F$6:$J$10,MATCH(P12,[40]Listas!$D$6:$D$10,0),MATCH(Q12,[40]Listas!$F$4:$J$4,0))</f>
        <v>8
MODERADO</v>
      </c>
      <c r="V12" s="346"/>
      <c r="W12" s="854" t="s">
        <v>2470</v>
      </c>
      <c r="X12" s="855"/>
      <c r="Y12" s="856"/>
      <c r="Z12" s="848" t="s">
        <v>2471</v>
      </c>
      <c r="AA12" s="1181" t="s">
        <v>323</v>
      </c>
      <c r="AB12" s="1178">
        <v>64</v>
      </c>
      <c r="AC12" s="346"/>
      <c r="AD12" s="347">
        <f t="shared" si="0"/>
        <v>1</v>
      </c>
      <c r="AE12" s="348">
        <f t="shared" si="1"/>
        <v>3</v>
      </c>
      <c r="AF12" s="1354" t="str">
        <f>IF(AE12&lt;=1,"Remota",VLOOKUP(AE12,[40]Listas!$C$6:$D$10,2,0))</f>
        <v>Posible</v>
      </c>
      <c r="AG12" s="348">
        <f t="shared" si="2"/>
        <v>2</v>
      </c>
      <c r="AH12" s="1354" t="str">
        <f>IF(AG12&lt;=1,"Insignificante",HLOOKUP(AG12,[40]Listas!$F$3:$J$4,2,0))</f>
        <v>Menor</v>
      </c>
      <c r="AI12" s="349">
        <f t="shared" si="3"/>
        <v>6</v>
      </c>
      <c r="AJ12" s="1196" t="str">
        <f>INDEX([40]Listas!$F$6:$J$10,MATCH(AF12,[40]Listas!$D$6:$D$10,0),MATCH(AH12,[40]Listas!$F$4:$J$4,0))</f>
        <v>6
MODERADO</v>
      </c>
    </row>
    <row r="13" spans="1:45" s="340" customFormat="1" ht="39.950000000000003" customHeight="1" x14ac:dyDescent="0.2">
      <c r="A13" s="849"/>
      <c r="B13" s="1182"/>
      <c r="C13" s="1122"/>
      <c r="D13" s="1123"/>
      <c r="E13" s="1124"/>
      <c r="F13" s="330">
        <v>2</v>
      </c>
      <c r="G13" s="815" t="s">
        <v>2472</v>
      </c>
      <c r="H13" s="816"/>
      <c r="I13" s="817"/>
      <c r="J13" s="857"/>
      <c r="K13" s="858"/>
      <c r="L13" s="859"/>
      <c r="M13" s="1179"/>
      <c r="N13" s="1179"/>
      <c r="O13" s="330"/>
      <c r="P13" s="1361"/>
      <c r="Q13" s="1361"/>
      <c r="R13" s="346"/>
      <c r="S13" s="347" t="e">
        <f>VLOOKUP(P13,[40]Listas!$D$6:$E$10,2,0)</f>
        <v>#N/A</v>
      </c>
      <c r="T13" s="347" t="e">
        <f>HLOOKUP(Q13,[40]Listas!$F$4:$J$5,2,0)</f>
        <v>#N/A</v>
      </c>
      <c r="U13" s="1197"/>
      <c r="V13" s="346"/>
      <c r="W13" s="857"/>
      <c r="X13" s="858"/>
      <c r="Y13" s="859"/>
      <c r="Z13" s="849"/>
      <c r="AA13" s="1182"/>
      <c r="AB13" s="1179"/>
      <c r="AC13" s="346"/>
      <c r="AD13" s="347">
        <f t="shared" si="0"/>
        <v>0</v>
      </c>
      <c r="AE13" s="348" t="e">
        <f t="shared" si="1"/>
        <v>#N/A</v>
      </c>
      <c r="AF13" s="1355"/>
      <c r="AG13" s="348" t="e">
        <f t="shared" si="2"/>
        <v>#N/A</v>
      </c>
      <c r="AH13" s="1355"/>
      <c r="AI13" s="349" t="e">
        <f t="shared" si="3"/>
        <v>#N/A</v>
      </c>
      <c r="AJ13" s="1197"/>
    </row>
    <row r="14" spans="1:45" s="340" customFormat="1" ht="39.950000000000003" customHeight="1" x14ac:dyDescent="0.2">
      <c r="A14" s="850"/>
      <c r="B14" s="1183"/>
      <c r="C14" s="1125"/>
      <c r="D14" s="1126"/>
      <c r="E14" s="1127"/>
      <c r="F14" s="330">
        <v>3</v>
      </c>
      <c r="G14" s="815" t="s">
        <v>2473</v>
      </c>
      <c r="H14" s="816"/>
      <c r="I14" s="817"/>
      <c r="J14" s="860"/>
      <c r="K14" s="861"/>
      <c r="L14" s="862"/>
      <c r="M14" s="1180"/>
      <c r="N14" s="1180"/>
      <c r="O14" s="330"/>
      <c r="P14" s="1362"/>
      <c r="Q14" s="1362"/>
      <c r="R14" s="346"/>
      <c r="S14" s="347" t="e">
        <f>VLOOKUP(P14,[40]Listas!$D$6:$E$10,2,0)</f>
        <v>#N/A</v>
      </c>
      <c r="T14" s="347" t="e">
        <f>HLOOKUP(Q14,[40]Listas!$F$4:$J$5,2,0)</f>
        <v>#N/A</v>
      </c>
      <c r="U14" s="1198"/>
      <c r="V14" s="346"/>
      <c r="W14" s="860"/>
      <c r="X14" s="861"/>
      <c r="Y14" s="862"/>
      <c r="Z14" s="850"/>
      <c r="AA14" s="1183"/>
      <c r="AB14" s="1180"/>
      <c r="AC14" s="346"/>
      <c r="AD14" s="347">
        <f t="shared" si="0"/>
        <v>0</v>
      </c>
      <c r="AE14" s="348" t="e">
        <f t="shared" si="1"/>
        <v>#N/A</v>
      </c>
      <c r="AF14" s="1356"/>
      <c r="AG14" s="348" t="e">
        <f t="shared" si="2"/>
        <v>#N/A</v>
      </c>
      <c r="AH14" s="1356"/>
      <c r="AI14" s="349" t="e">
        <f t="shared" si="3"/>
        <v>#N/A</v>
      </c>
      <c r="AJ14" s="1198"/>
    </row>
    <row r="15" spans="1:45" s="340" customFormat="1" ht="78" hidden="1" customHeight="1" x14ac:dyDescent="0.2">
      <c r="A15" s="330"/>
      <c r="B15" s="331" t="s">
        <v>500</v>
      </c>
      <c r="C15" s="814" t="s">
        <v>501</v>
      </c>
      <c r="D15" s="814"/>
      <c r="E15" s="814"/>
      <c r="F15" s="330">
        <v>1</v>
      </c>
      <c r="G15" s="815" t="s">
        <v>1325</v>
      </c>
      <c r="H15" s="816"/>
      <c r="I15" s="817"/>
      <c r="J15" s="814" t="s">
        <v>502</v>
      </c>
      <c r="K15" s="814"/>
      <c r="L15" s="814"/>
      <c r="M15" s="330" t="s">
        <v>23</v>
      </c>
      <c r="N15" s="330"/>
      <c r="O15" s="330"/>
      <c r="P15" s="332"/>
      <c r="Q15" s="332"/>
      <c r="R15" s="346"/>
      <c r="S15" s="347" t="e">
        <f>VLOOKUP(P15,[40]Listas!$D$6:$E$10,2,0)</f>
        <v>#N/A</v>
      </c>
      <c r="T15" s="347" t="e">
        <f>HLOOKUP(Q15,[40]Listas!$F$4:$J$5,2,0)</f>
        <v>#N/A</v>
      </c>
      <c r="U15" s="339" t="e">
        <f>INDEX([40]Listas!$F$6:$J$10,MATCH(P15,[40]Listas!$D$6:$D$10,0),MATCH(Q15,[40]Listas!$F$4:$J$4,0))</f>
        <v>#N/A</v>
      </c>
      <c r="V15" s="346"/>
      <c r="W15" s="818" t="s">
        <v>503</v>
      </c>
      <c r="X15" s="818"/>
      <c r="Y15" s="818"/>
      <c r="Z15" s="330" t="s">
        <v>2474</v>
      </c>
      <c r="AA15" s="331"/>
      <c r="AB15" s="330"/>
      <c r="AC15" s="346"/>
      <c r="AD15" s="347">
        <f t="shared" si="0"/>
        <v>0</v>
      </c>
      <c r="AE15" s="348" t="e">
        <f t="shared" si="1"/>
        <v>#N/A</v>
      </c>
      <c r="AF15" s="336" t="e">
        <f>IF(AE15&lt;=1,"Remota",VLOOKUP(AE15,[40]Listas!$C$6:$D$10,2,0))</f>
        <v>#N/A</v>
      </c>
      <c r="AG15" s="348" t="e">
        <f t="shared" si="2"/>
        <v>#N/A</v>
      </c>
      <c r="AH15" s="336" t="e">
        <f>IF(AG15&lt;=1,"Insignificante",HLOOKUP(AG15,[40]Listas!$F$3:$J$4,2,0))</f>
        <v>#N/A</v>
      </c>
      <c r="AI15" s="349" t="e">
        <f t="shared" si="3"/>
        <v>#N/A</v>
      </c>
      <c r="AJ15" s="339" t="e">
        <f>INDEX([40]Listas!$F$6:$J$10,MATCH(AF15,[40]Listas!$D$6:$D$10,0),MATCH(AH15,[40]Listas!$F$4:$J$4,0))</f>
        <v>#N/A</v>
      </c>
    </row>
    <row r="16" spans="1:45" s="340" customFormat="1" ht="78" hidden="1" customHeight="1" x14ac:dyDescent="0.2">
      <c r="A16" s="330"/>
      <c r="B16" s="331"/>
      <c r="C16" s="814"/>
      <c r="D16" s="814"/>
      <c r="E16" s="814"/>
      <c r="F16" s="330">
        <v>2</v>
      </c>
      <c r="G16" s="815" t="s">
        <v>1326</v>
      </c>
      <c r="H16" s="816"/>
      <c r="I16" s="817"/>
      <c r="J16" s="814"/>
      <c r="K16" s="814"/>
      <c r="L16" s="814"/>
      <c r="M16" s="330"/>
      <c r="N16" s="330"/>
      <c r="O16" s="330"/>
      <c r="P16" s="332"/>
      <c r="Q16" s="332"/>
      <c r="R16" s="346"/>
      <c r="S16" s="347" t="e">
        <f>VLOOKUP(P16,[40]Listas!$D$6:$E$10,2,0)</f>
        <v>#N/A</v>
      </c>
      <c r="T16" s="347" t="e">
        <f>HLOOKUP(Q16,[40]Listas!$F$4:$J$5,2,0)</f>
        <v>#N/A</v>
      </c>
      <c r="U16" s="339" t="e">
        <f>INDEX([40]Listas!$F$6:$J$10,MATCH(P16,[40]Listas!$D$6:$D$10,0),MATCH(Q16,[40]Listas!$F$4:$J$4,0))</f>
        <v>#N/A</v>
      </c>
      <c r="V16" s="346"/>
      <c r="W16" s="818" t="s">
        <v>504</v>
      </c>
      <c r="X16" s="818"/>
      <c r="Y16" s="818"/>
      <c r="Z16" s="330" t="s">
        <v>2475</v>
      </c>
      <c r="AA16" s="331"/>
      <c r="AB16" s="330"/>
      <c r="AC16" s="346"/>
      <c r="AD16" s="347">
        <f t="shared" si="0"/>
        <v>0</v>
      </c>
      <c r="AE16" s="348" t="e">
        <f t="shared" si="1"/>
        <v>#N/A</v>
      </c>
      <c r="AF16" s="336" t="e">
        <f>IF(AE16&lt;=1,"Remota",VLOOKUP(AE16,[40]Listas!$C$6:$D$10,2,0))</f>
        <v>#N/A</v>
      </c>
      <c r="AG16" s="348" t="e">
        <f t="shared" si="2"/>
        <v>#N/A</v>
      </c>
      <c r="AH16" s="336" t="e">
        <f>IF(AG16&lt;=1,"Insignificante",HLOOKUP(AG16,[40]Listas!$F$3:$J$4,2,0))</f>
        <v>#N/A</v>
      </c>
      <c r="AI16" s="349" t="e">
        <f t="shared" si="3"/>
        <v>#N/A</v>
      </c>
      <c r="AJ16" s="339" t="e">
        <f>INDEX([40]Listas!$F$6:$J$10,MATCH(AF16,[40]Listas!$D$6:$D$10,0),MATCH(AH16,[40]Listas!$F$4:$J$4,0))</f>
        <v>#N/A</v>
      </c>
    </row>
    <row r="17" spans="1:36" s="340" customFormat="1" ht="78" hidden="1" customHeight="1" x14ac:dyDescent="0.2">
      <c r="A17" s="330"/>
      <c r="B17" s="331"/>
      <c r="C17" s="814"/>
      <c r="D17" s="814"/>
      <c r="E17" s="814"/>
      <c r="F17" s="330">
        <v>3</v>
      </c>
      <c r="G17" s="815" t="s">
        <v>1327</v>
      </c>
      <c r="H17" s="816"/>
      <c r="I17" s="817"/>
      <c r="J17" s="814"/>
      <c r="K17" s="814"/>
      <c r="L17" s="814"/>
      <c r="M17" s="330"/>
      <c r="N17" s="330"/>
      <c r="O17" s="330"/>
      <c r="P17" s="332"/>
      <c r="Q17" s="332"/>
      <c r="R17" s="346"/>
      <c r="S17" s="347" t="e">
        <f>VLOOKUP(P17,[40]Listas!$D$6:$E$10,2,0)</f>
        <v>#N/A</v>
      </c>
      <c r="T17" s="347" t="e">
        <f>HLOOKUP(Q17,[40]Listas!$F$4:$J$5,2,0)</f>
        <v>#N/A</v>
      </c>
      <c r="U17" s="339" t="e">
        <f>INDEX([40]Listas!$F$6:$J$10,MATCH(P17,[40]Listas!$D$6:$D$10,0),MATCH(Q17,[40]Listas!$F$4:$J$4,0))</f>
        <v>#N/A</v>
      </c>
      <c r="V17" s="346"/>
      <c r="W17" s="818" t="s">
        <v>505</v>
      </c>
      <c r="X17" s="818"/>
      <c r="Y17" s="818"/>
      <c r="Z17" s="330" t="s">
        <v>506</v>
      </c>
      <c r="AA17" s="331"/>
      <c r="AB17" s="330"/>
      <c r="AC17" s="346"/>
      <c r="AD17" s="347">
        <f t="shared" si="0"/>
        <v>0</v>
      </c>
      <c r="AE17" s="348" t="e">
        <f t="shared" si="1"/>
        <v>#N/A</v>
      </c>
      <c r="AF17" s="336" t="e">
        <f>IF(AE17&lt;=1,"Remota",VLOOKUP(AE17,[40]Listas!$C$6:$D$10,2,0))</f>
        <v>#N/A</v>
      </c>
      <c r="AG17" s="348" t="e">
        <f t="shared" si="2"/>
        <v>#N/A</v>
      </c>
      <c r="AH17" s="336" t="e">
        <f>IF(AG17&lt;=1,"Insignificante",HLOOKUP(AG17,[40]Listas!$F$3:$J$4,2,0))</f>
        <v>#N/A</v>
      </c>
      <c r="AI17" s="349" t="e">
        <f t="shared" si="3"/>
        <v>#N/A</v>
      </c>
      <c r="AJ17" s="339" t="e">
        <f>INDEX([40]Listas!$F$6:$J$10,MATCH(AF17,[40]Listas!$D$6:$D$10,0),MATCH(AH17,[40]Listas!$F$4:$J$4,0))</f>
        <v>#N/A</v>
      </c>
    </row>
    <row r="18" spans="1:36" s="340" customFormat="1" ht="78" hidden="1" customHeight="1" x14ac:dyDescent="0.2">
      <c r="A18" s="330"/>
      <c r="B18" s="331" t="s">
        <v>1230</v>
      </c>
      <c r="C18" s="814"/>
      <c r="D18" s="814"/>
      <c r="E18" s="814"/>
      <c r="F18" s="330"/>
      <c r="G18" s="815"/>
      <c r="H18" s="816"/>
      <c r="I18" s="817"/>
      <c r="J18" s="814"/>
      <c r="K18" s="814"/>
      <c r="L18" s="814"/>
      <c r="M18" s="330"/>
      <c r="N18" s="330"/>
      <c r="O18" s="330"/>
      <c r="P18" s="332"/>
      <c r="Q18" s="332"/>
      <c r="R18" s="346"/>
      <c r="S18" s="347" t="e">
        <f>VLOOKUP(P18,[40]Listas!$D$6:$E$10,2,0)</f>
        <v>#N/A</v>
      </c>
      <c r="T18" s="347" t="e">
        <f>HLOOKUP(Q18,[40]Listas!$F$4:$J$5,2,0)</f>
        <v>#N/A</v>
      </c>
      <c r="U18" s="339" t="e">
        <f>INDEX([40]Listas!$F$6:$J$10,MATCH(P18,[40]Listas!$D$6:$D$10,0),MATCH(Q18,[40]Listas!$F$4:$J$4,0))</f>
        <v>#N/A</v>
      </c>
      <c r="V18" s="346"/>
      <c r="W18" s="818"/>
      <c r="X18" s="818"/>
      <c r="Y18" s="818"/>
      <c r="Z18" s="330"/>
      <c r="AA18" s="331"/>
      <c r="AB18" s="330"/>
      <c r="AC18" s="346"/>
      <c r="AD18" s="347">
        <f>IF(AB18&lt;=33,0,IF(AB18&gt;81,2,1))</f>
        <v>0</v>
      </c>
      <c r="AE18" s="348" t="e">
        <f>IF(OR(AA18="Probabilidad",AA18="Ambos"),S18-AD18,S18)</f>
        <v>#N/A</v>
      </c>
      <c r="AF18" s="336" t="e">
        <f>IF(AE18&lt;=1,"Remota",VLOOKUP(AE18,[40]Listas!$C$6:$D$10,2,0))</f>
        <v>#N/A</v>
      </c>
      <c r="AG18" s="348" t="e">
        <f>IF(OR(AA18="Impacto",AA18="Ambos"),T18-AD18,T18)</f>
        <v>#N/A</v>
      </c>
      <c r="AH18" s="336" t="e">
        <f>IF(AG18&lt;=1,"Insignificante",HLOOKUP(AG18,[40]Listas!$F$3:$J$4,2,0))</f>
        <v>#N/A</v>
      </c>
      <c r="AI18" s="349" t="e">
        <f>AE18*AG18</f>
        <v>#N/A</v>
      </c>
      <c r="AJ18" s="339" t="e">
        <f>INDEX([40]Listas!$F$6:$J$10,MATCH(AF18,[40]Listas!$D$6:$D$10,0),MATCH(AH18,[40]Listas!$F$4:$J$4,0))</f>
        <v>#N/A</v>
      </c>
    </row>
    <row r="19" spans="1:36" s="340" customFormat="1" ht="78" hidden="1" customHeight="1" x14ac:dyDescent="0.2">
      <c r="A19" s="330"/>
      <c r="B19" s="331" t="s">
        <v>1230</v>
      </c>
      <c r="C19" s="814"/>
      <c r="D19" s="814"/>
      <c r="E19" s="814"/>
      <c r="F19" s="330"/>
      <c r="G19" s="815"/>
      <c r="H19" s="816"/>
      <c r="I19" s="817"/>
      <c r="J19" s="814"/>
      <c r="K19" s="814"/>
      <c r="L19" s="814"/>
      <c r="M19" s="330"/>
      <c r="N19" s="330"/>
      <c r="O19" s="330"/>
      <c r="P19" s="332"/>
      <c r="Q19" s="332"/>
      <c r="R19" s="346"/>
      <c r="S19" s="347" t="e">
        <f>VLOOKUP(P19,[40]Listas!$D$6:$E$10,2,0)</f>
        <v>#N/A</v>
      </c>
      <c r="T19" s="347" t="e">
        <f>HLOOKUP(Q19,[40]Listas!$F$4:$J$5,2,0)</f>
        <v>#N/A</v>
      </c>
      <c r="U19" s="339" t="e">
        <f>INDEX([40]Listas!$F$6:$J$10,MATCH(P19,[40]Listas!$D$6:$D$10,0),MATCH(Q19,[40]Listas!$F$4:$J$4,0))</f>
        <v>#N/A</v>
      </c>
      <c r="V19" s="346"/>
      <c r="W19" s="818"/>
      <c r="X19" s="818"/>
      <c r="Y19" s="818"/>
      <c r="Z19" s="330"/>
      <c r="AA19" s="331"/>
      <c r="AB19" s="330"/>
      <c r="AC19" s="346"/>
      <c r="AD19" s="347">
        <f t="shared" ref="AD19:AD26" si="4">IF(AB19&lt;=33,0,IF(AB19&gt;81,2,1))</f>
        <v>0</v>
      </c>
      <c r="AE19" s="348" t="e">
        <f t="shared" ref="AE19:AE26" si="5">IF(OR(AA19="Probabilidad",AA19="Ambos"),S19-AD19,S19)</f>
        <v>#N/A</v>
      </c>
      <c r="AF19" s="336" t="e">
        <f>IF(AE19&lt;=1,"Remota",VLOOKUP(AE19,[40]Listas!$C$6:$D$10,2,0))</f>
        <v>#N/A</v>
      </c>
      <c r="AG19" s="348" t="e">
        <f t="shared" ref="AG19:AG26" si="6">IF(OR(AA19="Impacto",AA19="Ambos"),T19-AD19,T19)</f>
        <v>#N/A</v>
      </c>
      <c r="AH19" s="336" t="e">
        <f>IF(AG19&lt;=1,"Insignificante",HLOOKUP(AG19,[40]Listas!$F$3:$J$4,2,0))</f>
        <v>#N/A</v>
      </c>
      <c r="AI19" s="349" t="e">
        <f t="shared" ref="AI19:AI26" si="7">AE19*AG19</f>
        <v>#N/A</v>
      </c>
      <c r="AJ19" s="339" t="e">
        <f>INDEX([40]Listas!$F$6:$J$10,MATCH(AF19,[40]Listas!$D$6:$D$10,0),MATCH(AH19,[40]Listas!$F$4:$J$4,0))</f>
        <v>#N/A</v>
      </c>
    </row>
    <row r="20" spans="1:36" s="340" customFormat="1" ht="78" hidden="1" customHeight="1" x14ac:dyDescent="0.2">
      <c r="A20" s="330"/>
      <c r="B20" s="331" t="s">
        <v>1230</v>
      </c>
      <c r="C20" s="814"/>
      <c r="D20" s="814"/>
      <c r="E20" s="814"/>
      <c r="F20" s="330"/>
      <c r="G20" s="815"/>
      <c r="H20" s="816"/>
      <c r="I20" s="817"/>
      <c r="J20" s="814"/>
      <c r="K20" s="814"/>
      <c r="L20" s="814"/>
      <c r="M20" s="330"/>
      <c r="N20" s="330"/>
      <c r="O20" s="330"/>
      <c r="P20" s="332"/>
      <c r="Q20" s="332"/>
      <c r="R20" s="346"/>
      <c r="S20" s="347" t="e">
        <f>VLOOKUP(P20,[40]Listas!$D$6:$E$10,2,0)</f>
        <v>#N/A</v>
      </c>
      <c r="T20" s="347" t="e">
        <f>HLOOKUP(Q20,[40]Listas!$F$4:$J$5,2,0)</f>
        <v>#N/A</v>
      </c>
      <c r="U20" s="339" t="e">
        <f>INDEX([40]Listas!$F$6:$J$10,MATCH(P20,[40]Listas!$D$6:$D$10,0),MATCH(Q20,[40]Listas!$F$4:$J$4,0))</f>
        <v>#N/A</v>
      </c>
      <c r="V20" s="346"/>
      <c r="W20" s="818"/>
      <c r="X20" s="818"/>
      <c r="Y20" s="818"/>
      <c r="Z20" s="330"/>
      <c r="AA20" s="331"/>
      <c r="AB20" s="330"/>
      <c r="AC20" s="346"/>
      <c r="AD20" s="347">
        <f t="shared" si="4"/>
        <v>0</v>
      </c>
      <c r="AE20" s="348" t="e">
        <f t="shared" si="5"/>
        <v>#N/A</v>
      </c>
      <c r="AF20" s="336" t="e">
        <f>IF(AE20&lt;=1,"Remota",VLOOKUP(AE20,[40]Listas!$C$6:$D$10,2,0))</f>
        <v>#N/A</v>
      </c>
      <c r="AG20" s="348" t="e">
        <f t="shared" si="6"/>
        <v>#N/A</v>
      </c>
      <c r="AH20" s="336" t="e">
        <f>IF(AG20&lt;=1,"Insignificante",HLOOKUP(AG20,[40]Listas!$F$3:$J$4,2,0))</f>
        <v>#N/A</v>
      </c>
      <c r="AI20" s="349" t="e">
        <f t="shared" si="7"/>
        <v>#N/A</v>
      </c>
      <c r="AJ20" s="339" t="e">
        <f>INDEX([40]Listas!$F$6:$J$10,MATCH(AF20,[40]Listas!$D$6:$D$10,0),MATCH(AH20,[40]Listas!$F$4:$J$4,0))</f>
        <v>#N/A</v>
      </c>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VLOOKUP(P21,[40]Listas!$D$6:$E$10,2,0)</f>
        <v>#N/A</v>
      </c>
      <c r="T21" s="347" t="e">
        <f>HLOOKUP(Q21,[40]Listas!$F$4:$J$5,2,0)</f>
        <v>#N/A</v>
      </c>
      <c r="U21" s="339" t="e">
        <f>INDEX([40]Listas!$F$6:$J$10,MATCH(P21,[40]Listas!$D$6:$D$10,0),MATCH(Q21,[40]Listas!$F$4:$J$4,0))</f>
        <v>#N/A</v>
      </c>
      <c r="V21" s="346"/>
      <c r="W21" s="818"/>
      <c r="X21" s="818"/>
      <c r="Y21" s="818"/>
      <c r="Z21" s="330"/>
      <c r="AA21" s="331"/>
      <c r="AB21" s="330"/>
      <c r="AC21" s="346"/>
      <c r="AD21" s="347">
        <f t="shared" si="4"/>
        <v>0</v>
      </c>
      <c r="AE21" s="348" t="e">
        <f t="shared" si="5"/>
        <v>#N/A</v>
      </c>
      <c r="AF21" s="336" t="e">
        <f>IF(AE21&lt;=1,"Remota",VLOOKUP(AE21,[40]Listas!$C$6:$D$10,2,0))</f>
        <v>#N/A</v>
      </c>
      <c r="AG21" s="348" t="e">
        <f t="shared" si="6"/>
        <v>#N/A</v>
      </c>
      <c r="AH21" s="336" t="e">
        <f>IF(AG21&lt;=1,"Insignificante",HLOOKUP(AG21,[40]Listas!$F$3:$J$4,2,0))</f>
        <v>#N/A</v>
      </c>
      <c r="AI21" s="349" t="e">
        <f t="shared" si="7"/>
        <v>#N/A</v>
      </c>
      <c r="AJ21" s="339" t="e">
        <f>INDEX([40]Listas!$F$6:$J$10,MATCH(AF21,[40]Listas!$D$6:$D$10,0),MATCH(AH21,[40]Listas!$F$4:$J$4,0))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VLOOKUP(P22,[40]Listas!$D$6:$E$10,2,0)</f>
        <v>#N/A</v>
      </c>
      <c r="T22" s="347" t="e">
        <f>HLOOKUP(Q22,[40]Listas!$F$4:$J$5,2,0)</f>
        <v>#N/A</v>
      </c>
      <c r="U22" s="339" t="e">
        <f>INDEX([40]Listas!$F$6:$J$10,MATCH(P22,[40]Listas!$D$6:$D$10,0),MATCH(Q22,[40]Listas!$F$4:$J$4,0))</f>
        <v>#N/A</v>
      </c>
      <c r="V22" s="346"/>
      <c r="W22" s="818"/>
      <c r="X22" s="818"/>
      <c r="Y22" s="818"/>
      <c r="Z22" s="330"/>
      <c r="AA22" s="331"/>
      <c r="AB22" s="330"/>
      <c r="AC22" s="346"/>
      <c r="AD22" s="347">
        <f t="shared" si="4"/>
        <v>0</v>
      </c>
      <c r="AE22" s="348" t="e">
        <f t="shared" si="5"/>
        <v>#N/A</v>
      </c>
      <c r="AF22" s="336" t="e">
        <f>IF(AE22&lt;=1,"Remota",VLOOKUP(AE22,[40]Listas!$C$6:$D$10,2,0))</f>
        <v>#N/A</v>
      </c>
      <c r="AG22" s="348" t="e">
        <f t="shared" si="6"/>
        <v>#N/A</v>
      </c>
      <c r="AH22" s="336" t="e">
        <f>IF(AG22&lt;=1,"Insignificante",HLOOKUP(AG22,[40]Listas!$F$3:$J$4,2,0))</f>
        <v>#N/A</v>
      </c>
      <c r="AI22" s="349" t="e">
        <f t="shared" si="7"/>
        <v>#N/A</v>
      </c>
      <c r="AJ22" s="339" t="e">
        <f>INDEX([40]Listas!$F$6:$J$10,MATCH(AF22,[40]Listas!$D$6:$D$10,0),MATCH(AH22,[40]Listas!$F$4:$J$4,0))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VLOOKUP(P23,[40]Listas!$D$6:$E$10,2,0)</f>
        <v>#N/A</v>
      </c>
      <c r="T23" s="347" t="e">
        <f>HLOOKUP(Q23,[40]Listas!$F$4:$J$5,2,0)</f>
        <v>#N/A</v>
      </c>
      <c r="U23" s="339" t="e">
        <f>INDEX([40]Listas!$F$6:$J$10,MATCH(P23,[40]Listas!$D$6:$D$10,0),MATCH(Q23,[40]Listas!$F$4:$J$4,0))</f>
        <v>#N/A</v>
      </c>
      <c r="V23" s="346"/>
      <c r="W23" s="818"/>
      <c r="X23" s="818"/>
      <c r="Y23" s="818"/>
      <c r="Z23" s="330"/>
      <c r="AA23" s="331"/>
      <c r="AB23" s="330"/>
      <c r="AC23" s="346"/>
      <c r="AD23" s="347">
        <f t="shared" si="4"/>
        <v>0</v>
      </c>
      <c r="AE23" s="348" t="e">
        <f t="shared" si="5"/>
        <v>#N/A</v>
      </c>
      <c r="AF23" s="336" t="e">
        <f>IF(AE23&lt;=1,"Remota",VLOOKUP(AE23,[40]Listas!$C$6:$D$10,2,0))</f>
        <v>#N/A</v>
      </c>
      <c r="AG23" s="348" t="e">
        <f t="shared" si="6"/>
        <v>#N/A</v>
      </c>
      <c r="AH23" s="336" t="e">
        <f>IF(AG23&lt;=1,"Insignificante",HLOOKUP(AG23,[40]Listas!$F$3:$J$4,2,0))</f>
        <v>#N/A</v>
      </c>
      <c r="AI23" s="349" t="e">
        <f t="shared" si="7"/>
        <v>#N/A</v>
      </c>
      <c r="AJ23" s="339" t="e">
        <f>INDEX([40]Listas!$F$6:$J$10,MATCH(AF23,[40]Listas!$D$6:$D$10,0),MATCH(AH23,[40]Listas!$F$4:$J$4,0))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VLOOKUP(P24,[40]Listas!$D$6:$E$10,2,0)</f>
        <v>#N/A</v>
      </c>
      <c r="T24" s="347" t="e">
        <f>HLOOKUP(Q24,[40]Listas!$F$4:$J$5,2,0)</f>
        <v>#N/A</v>
      </c>
      <c r="U24" s="339" t="e">
        <f>INDEX([40]Listas!$F$6:$J$10,MATCH(P24,[40]Listas!$D$6:$D$10,0),MATCH(Q24,[40]Listas!$F$4:$J$4,0))</f>
        <v>#N/A</v>
      </c>
      <c r="V24" s="346"/>
      <c r="W24" s="818"/>
      <c r="X24" s="818"/>
      <c r="Y24" s="818"/>
      <c r="Z24" s="330"/>
      <c r="AA24" s="331"/>
      <c r="AB24" s="330"/>
      <c r="AC24" s="346"/>
      <c r="AD24" s="347">
        <f t="shared" si="4"/>
        <v>0</v>
      </c>
      <c r="AE24" s="348" t="e">
        <f t="shared" si="5"/>
        <v>#N/A</v>
      </c>
      <c r="AF24" s="336" t="e">
        <f>IF(AE24&lt;=1,"Remota",VLOOKUP(AE24,[40]Listas!$C$6:$D$10,2,0))</f>
        <v>#N/A</v>
      </c>
      <c r="AG24" s="348" t="e">
        <f t="shared" si="6"/>
        <v>#N/A</v>
      </c>
      <c r="AH24" s="336" t="e">
        <f>IF(AG24&lt;=1,"Insignificante",HLOOKUP(AG24,[40]Listas!$F$3:$J$4,2,0))</f>
        <v>#N/A</v>
      </c>
      <c r="AI24" s="349" t="e">
        <f t="shared" si="7"/>
        <v>#N/A</v>
      </c>
      <c r="AJ24" s="339" t="e">
        <f>INDEX([40]Listas!$F$6:$J$10,MATCH(AF24,[40]Listas!$D$6:$D$10,0),MATCH(AH24,[40]Listas!$F$4:$J$4,0))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VLOOKUP(P25,[40]Listas!$D$6:$E$10,2,0)</f>
        <v>#N/A</v>
      </c>
      <c r="T25" s="347" t="e">
        <f>HLOOKUP(Q25,[40]Listas!$F$4:$J$5,2,0)</f>
        <v>#N/A</v>
      </c>
      <c r="U25" s="339" t="e">
        <f>INDEX([40]Listas!$F$6:$J$10,MATCH(P25,[40]Listas!$D$6:$D$10,0),MATCH(Q25,[40]Listas!$F$4:$J$4,0))</f>
        <v>#N/A</v>
      </c>
      <c r="V25" s="346"/>
      <c r="W25" s="818"/>
      <c r="X25" s="818"/>
      <c r="Y25" s="818"/>
      <c r="Z25" s="330"/>
      <c r="AA25" s="331"/>
      <c r="AB25" s="330"/>
      <c r="AC25" s="346"/>
      <c r="AD25" s="347">
        <f t="shared" si="4"/>
        <v>0</v>
      </c>
      <c r="AE25" s="348" t="e">
        <f t="shared" si="5"/>
        <v>#N/A</v>
      </c>
      <c r="AF25" s="336" t="e">
        <f>IF(AE25&lt;=1,"Remota",VLOOKUP(AE25,[40]Listas!$C$6:$D$10,2,0))</f>
        <v>#N/A</v>
      </c>
      <c r="AG25" s="348" t="e">
        <f t="shared" si="6"/>
        <v>#N/A</v>
      </c>
      <c r="AH25" s="336" t="e">
        <f>IF(AG25&lt;=1,"Insignificante",HLOOKUP(AG25,[40]Listas!$F$3:$J$4,2,0))</f>
        <v>#N/A</v>
      </c>
      <c r="AI25" s="349" t="e">
        <f t="shared" si="7"/>
        <v>#N/A</v>
      </c>
      <c r="AJ25" s="339" t="e">
        <f>INDEX([40]Listas!$F$6:$J$10,MATCH(AF25,[40]Listas!$D$6:$D$10,0),MATCH(AH25,[40]Listas!$F$4:$J$4,0))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VLOOKUP(P26,[40]Listas!$D$6:$E$10,2,0)</f>
        <v>#N/A</v>
      </c>
      <c r="T26" s="347" t="e">
        <f>HLOOKUP(Q26,[40]Listas!$F$4:$J$5,2,0)</f>
        <v>#N/A</v>
      </c>
      <c r="U26" s="339" t="e">
        <f>INDEX([40]Listas!$F$6:$J$10,MATCH(P26,[40]Listas!$D$6:$D$10,0),MATCH(Q26,[40]Listas!$F$4:$J$4,0))</f>
        <v>#N/A</v>
      </c>
      <c r="V26" s="346"/>
      <c r="W26" s="818"/>
      <c r="X26" s="818"/>
      <c r="Y26" s="818"/>
      <c r="Z26" s="330"/>
      <c r="AA26" s="331"/>
      <c r="AB26" s="330"/>
      <c r="AC26" s="346"/>
      <c r="AD26" s="347">
        <f t="shared" si="4"/>
        <v>0</v>
      </c>
      <c r="AE26" s="348" t="e">
        <f t="shared" si="5"/>
        <v>#N/A</v>
      </c>
      <c r="AF26" s="336" t="e">
        <f>IF(AE26&lt;=1,"Remota",VLOOKUP(AE26,[40]Listas!$C$6:$D$10,2,0))</f>
        <v>#N/A</v>
      </c>
      <c r="AG26" s="348" t="e">
        <f t="shared" si="6"/>
        <v>#N/A</v>
      </c>
      <c r="AH26" s="336" t="e">
        <f>IF(AG26&lt;=1,"Insignificante",HLOOKUP(AG26,[40]Listas!$F$3:$J$4,2,0))</f>
        <v>#N/A</v>
      </c>
      <c r="AI26" s="349" t="e">
        <f t="shared" si="7"/>
        <v>#N/A</v>
      </c>
      <c r="AJ26" s="339" t="e">
        <f>INDEX([40]Listas!$F$6:$J$10,MATCH(AF26,[40]Listas!$D$6:$D$10,0),MATCH(AH26,[40]Listas!$F$4:$J$4,0))</f>
        <v>#N/A</v>
      </c>
    </row>
    <row r="27" spans="1:36" s="340" customFormat="1" ht="124.5"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VLOOKUP(P27,[40]Listas!$D$6:$E$10,2,0)</f>
        <v>#N/A</v>
      </c>
      <c r="T27" s="347" t="e">
        <f>HLOOKUP(Q27,[40]Listas!$F$4:$J$5,2,0)</f>
        <v>#N/A</v>
      </c>
      <c r="U27" s="339" t="e">
        <f>INDEX([40]Listas!$F$6:$J$10,MATCH(P27,[40]Listas!$D$6:$D$10,0),MATCH(Q27,[40]Listas!$F$4:$J$4,0))</f>
        <v>#N/A</v>
      </c>
      <c r="V27" s="346"/>
      <c r="W27" s="818"/>
      <c r="X27" s="818"/>
      <c r="Y27" s="818"/>
      <c r="Z27" s="330"/>
      <c r="AA27" s="331"/>
      <c r="AB27" s="330"/>
      <c r="AC27" s="346"/>
      <c r="AD27" s="347">
        <f>IF(AB27&lt;=33,0,IF(AB27&gt;81,2,1))</f>
        <v>0</v>
      </c>
      <c r="AE27" s="348" t="e">
        <f>IF(OR(AA27="Probabilidad",AA27="Ambos"),S27-AD27,S27)</f>
        <v>#N/A</v>
      </c>
      <c r="AF27" s="336" t="e">
        <f>IF(AE27&lt;=1,"Remota",VLOOKUP(AE27,[40]Listas!$C$6:$D$10,2,0))</f>
        <v>#N/A</v>
      </c>
      <c r="AG27" s="348" t="e">
        <f>IF(OR(AA27="Impacto",AA27="Ambos"),T27-AD27,T27)</f>
        <v>#N/A</v>
      </c>
      <c r="AH27" s="336" t="e">
        <f>IF(AG27&lt;=1,"Insignificante",HLOOKUP(AG27,[40]Listas!$F$3:$J$4,2,0))</f>
        <v>#N/A</v>
      </c>
      <c r="AI27" s="349" t="e">
        <f>AE27*AG27</f>
        <v>#N/A</v>
      </c>
      <c r="AJ27" s="339" t="e">
        <f>INDEX([40]Listas!$F$6:$J$10,MATCH(AF27,[40]Listas!$D$6:$D$10,0),MATCH(AH27,[40]Listas!$F$4:$J$4,0))</f>
        <v>#N/A</v>
      </c>
    </row>
    <row r="28" spans="1:36" s="340" customFormat="1" ht="124.5"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VLOOKUP(P28,[40]Listas!$D$6:$E$10,2,0)</f>
        <v>#N/A</v>
      </c>
      <c r="T28" s="347" t="e">
        <f>HLOOKUP(Q28,[40]Listas!$F$4:$J$5,2,0)</f>
        <v>#N/A</v>
      </c>
      <c r="U28" s="339" t="e">
        <f>INDEX([40]Listas!$F$6:$J$10,MATCH(P28,[40]Listas!$D$6:$D$10,0),MATCH(Q28,[40]Listas!$F$4:$J$4,0))</f>
        <v>#N/A</v>
      </c>
      <c r="V28" s="346"/>
      <c r="W28" s="818"/>
      <c r="X28" s="818"/>
      <c r="Y28" s="818"/>
      <c r="Z28" s="330"/>
      <c r="AA28" s="331"/>
      <c r="AB28" s="330"/>
      <c r="AC28" s="346"/>
      <c r="AD28" s="347">
        <f>IF(AB28&lt;=33,0,IF(AB28&gt;81,2,1))</f>
        <v>0</v>
      </c>
      <c r="AE28" s="348" t="e">
        <f>IF(OR(AA28="Probabilidad",AA28="Ambos"),S28-AD28,S28)</f>
        <v>#N/A</v>
      </c>
      <c r="AF28" s="336" t="e">
        <f>IF(AE28&lt;=1,"Remota",VLOOKUP(AE28,[40]Listas!$C$6:$D$10,2,0))</f>
        <v>#N/A</v>
      </c>
      <c r="AG28" s="348" t="e">
        <f>IF(OR(AA28="Impacto",AA28="Ambos"),T28-AD28,T28)</f>
        <v>#N/A</v>
      </c>
      <c r="AH28" s="336" t="e">
        <f>IF(AG28&lt;=1,"Insignificante",HLOOKUP(AG28,[40]Listas!$F$3:$J$4,2,0))</f>
        <v>#N/A</v>
      </c>
      <c r="AI28" s="349" t="e">
        <f>AE28*AG28</f>
        <v>#N/A</v>
      </c>
      <c r="AJ28" s="339" t="e">
        <f>INDEX([40]Listas!$F$6:$J$10,MATCH(AF28,[40]Listas!$D$6:$D$10,0),MATCH(AH28,[40]Listas!$F$4:$J$4,0))</f>
        <v>#N/A</v>
      </c>
    </row>
    <row r="29" spans="1:36" s="340" customFormat="1" ht="124.5"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VLOOKUP(P29,[40]Listas!$D$6:$E$10,2,0)</f>
        <v>#N/A</v>
      </c>
      <c r="T29" s="347" t="e">
        <f>HLOOKUP(Q29,[40]Listas!$F$4:$J$5,2,0)</f>
        <v>#N/A</v>
      </c>
      <c r="U29" s="339" t="e">
        <f>INDEX([40]Listas!$F$6:$J$10,MATCH(P29,[40]Listas!$D$6:$D$10,0),MATCH(Q29,[40]Listas!$F$4:$J$4,0))</f>
        <v>#N/A</v>
      </c>
      <c r="V29" s="346"/>
      <c r="W29" s="818"/>
      <c r="X29" s="818"/>
      <c r="Y29" s="818"/>
      <c r="Z29" s="330"/>
      <c r="AA29" s="331"/>
      <c r="AB29" s="330"/>
      <c r="AC29" s="346"/>
      <c r="AD29" s="347">
        <f t="shared" ref="AD29:AD36" si="8">IF(AB29&lt;=33,0,IF(AB29&gt;81,2,1))</f>
        <v>0</v>
      </c>
      <c r="AE29" s="348" t="e">
        <f t="shared" ref="AE29:AE36" si="9">IF(OR(AA29="Probabilidad",AA29="Ambos"),S29-AD29,S29)</f>
        <v>#N/A</v>
      </c>
      <c r="AF29" s="336" t="e">
        <f>IF(AE29&lt;=1,"Remota",VLOOKUP(AE29,[40]Listas!$C$6:$D$10,2,0))</f>
        <v>#N/A</v>
      </c>
      <c r="AG29" s="348" t="e">
        <f t="shared" ref="AG29:AG36" si="10">IF(OR(AA29="Impacto",AA29="Ambos"),T29-AD29,T29)</f>
        <v>#N/A</v>
      </c>
      <c r="AH29" s="336" t="e">
        <f>IF(AG29&lt;=1,"Insignificante",HLOOKUP(AG29,[40]Listas!$F$3:$J$4,2,0))</f>
        <v>#N/A</v>
      </c>
      <c r="AI29" s="349" t="e">
        <f t="shared" ref="AI29:AI36" si="11">AE29*AG29</f>
        <v>#N/A</v>
      </c>
      <c r="AJ29" s="339" t="e">
        <f>INDEX([40]Listas!$F$6:$J$10,MATCH(AF29,[40]Listas!$D$6:$D$10,0),MATCH(AH29,[40]Listas!$F$4:$J$4,0))</f>
        <v>#N/A</v>
      </c>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VLOOKUP(P30,[40]Listas!$D$6:$E$10,2,0)</f>
        <v>#N/A</v>
      </c>
      <c r="T30" s="347" t="e">
        <f>HLOOKUP(Q30,[40]Listas!$F$4:$J$5,2,0)</f>
        <v>#N/A</v>
      </c>
      <c r="U30" s="339" t="e">
        <f>INDEX([40]Listas!$F$6:$J$10,MATCH(P30,[40]Listas!$D$6:$D$10,0),MATCH(Q30,[40]Listas!$F$4:$J$4,0))</f>
        <v>#N/A</v>
      </c>
      <c r="V30" s="346"/>
      <c r="W30" s="818"/>
      <c r="X30" s="818"/>
      <c r="Y30" s="818"/>
      <c r="Z30" s="330"/>
      <c r="AA30" s="331"/>
      <c r="AB30" s="330"/>
      <c r="AC30" s="346"/>
      <c r="AD30" s="347">
        <f t="shared" si="8"/>
        <v>0</v>
      </c>
      <c r="AE30" s="348" t="e">
        <f t="shared" si="9"/>
        <v>#N/A</v>
      </c>
      <c r="AF30" s="336" t="e">
        <f>IF(AE30&lt;=1,"Remota",VLOOKUP(AE30,[40]Listas!$C$6:$D$10,2,0))</f>
        <v>#N/A</v>
      </c>
      <c r="AG30" s="348" t="e">
        <f t="shared" si="10"/>
        <v>#N/A</v>
      </c>
      <c r="AH30" s="336" t="e">
        <f>IF(AG30&lt;=1,"Insignificante",HLOOKUP(AG30,[40]Listas!$F$3:$J$4,2,0))</f>
        <v>#N/A</v>
      </c>
      <c r="AI30" s="349" t="e">
        <f t="shared" si="11"/>
        <v>#N/A</v>
      </c>
      <c r="AJ30" s="339" t="e">
        <f>INDEX([40]Listas!$F$6:$J$10,MATCH(AF30,[40]Listas!$D$6:$D$10,0),MATCH(AH30,[40]Listas!$F$4:$J$4,0))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VLOOKUP(P31,[40]Listas!$D$6:$E$10,2,0)</f>
        <v>#N/A</v>
      </c>
      <c r="T31" s="347" t="e">
        <f>HLOOKUP(Q31,[40]Listas!$F$4:$J$5,2,0)</f>
        <v>#N/A</v>
      </c>
      <c r="U31" s="339" t="e">
        <f>INDEX([40]Listas!$F$6:$J$10,MATCH(P31,[40]Listas!$D$6:$D$10,0),MATCH(Q31,[40]Listas!$F$4:$J$4,0))</f>
        <v>#N/A</v>
      </c>
      <c r="V31" s="346"/>
      <c r="W31" s="818"/>
      <c r="X31" s="818"/>
      <c r="Y31" s="818"/>
      <c r="Z31" s="330"/>
      <c r="AA31" s="331"/>
      <c r="AB31" s="330"/>
      <c r="AC31" s="346"/>
      <c r="AD31" s="347">
        <f t="shared" si="8"/>
        <v>0</v>
      </c>
      <c r="AE31" s="348" t="e">
        <f t="shared" si="9"/>
        <v>#N/A</v>
      </c>
      <c r="AF31" s="336" t="e">
        <f>IF(AE31&lt;=1,"Remota",VLOOKUP(AE31,[40]Listas!$C$6:$D$10,2,0))</f>
        <v>#N/A</v>
      </c>
      <c r="AG31" s="348" t="e">
        <f t="shared" si="10"/>
        <v>#N/A</v>
      </c>
      <c r="AH31" s="336" t="e">
        <f>IF(AG31&lt;=1,"Insignificante",HLOOKUP(AG31,[40]Listas!$F$3:$J$4,2,0))</f>
        <v>#N/A</v>
      </c>
      <c r="AI31" s="349" t="e">
        <f t="shared" si="11"/>
        <v>#N/A</v>
      </c>
      <c r="AJ31" s="339" t="e">
        <f>INDEX([40]Listas!$F$6:$J$10,MATCH(AF31,[40]Listas!$D$6:$D$10,0),MATCH(AH31,[40]Listas!$F$4:$J$4,0))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VLOOKUP(P32,[40]Listas!$D$6:$E$10,2,0)</f>
        <v>#N/A</v>
      </c>
      <c r="T32" s="347" t="e">
        <f>HLOOKUP(Q32,[40]Listas!$F$4:$J$5,2,0)</f>
        <v>#N/A</v>
      </c>
      <c r="U32" s="339" t="e">
        <f>INDEX([40]Listas!$F$6:$J$10,MATCH(P32,[40]Listas!$D$6:$D$10,0),MATCH(Q32,[40]Listas!$F$4:$J$4,0))</f>
        <v>#N/A</v>
      </c>
      <c r="V32" s="346"/>
      <c r="W32" s="818"/>
      <c r="X32" s="818"/>
      <c r="Y32" s="818"/>
      <c r="Z32" s="330"/>
      <c r="AA32" s="331"/>
      <c r="AB32" s="330"/>
      <c r="AC32" s="346"/>
      <c r="AD32" s="347">
        <f t="shared" si="8"/>
        <v>0</v>
      </c>
      <c r="AE32" s="348" t="e">
        <f t="shared" si="9"/>
        <v>#N/A</v>
      </c>
      <c r="AF32" s="336" t="e">
        <f>IF(AE32&lt;=1,"Remota",VLOOKUP(AE32,[40]Listas!$C$6:$D$10,2,0))</f>
        <v>#N/A</v>
      </c>
      <c r="AG32" s="348" t="e">
        <f t="shared" si="10"/>
        <v>#N/A</v>
      </c>
      <c r="AH32" s="336" t="e">
        <f>IF(AG32&lt;=1,"Insignificante",HLOOKUP(AG32,[40]Listas!$F$3:$J$4,2,0))</f>
        <v>#N/A</v>
      </c>
      <c r="AI32" s="349" t="e">
        <f t="shared" si="11"/>
        <v>#N/A</v>
      </c>
      <c r="AJ32" s="339" t="e">
        <f>INDEX([40]Listas!$F$6:$J$10,MATCH(AF32,[40]Listas!$D$6:$D$10,0),MATCH(AH32,[40]Listas!$F$4:$J$4,0))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VLOOKUP(P33,[40]Listas!$D$6:$E$10,2,0)</f>
        <v>#N/A</v>
      </c>
      <c r="T33" s="347" t="e">
        <f>HLOOKUP(Q33,[40]Listas!$F$4:$J$5,2,0)</f>
        <v>#N/A</v>
      </c>
      <c r="U33" s="339" t="e">
        <f>INDEX([40]Listas!$F$6:$J$10,MATCH(P33,[40]Listas!$D$6:$D$10,0),MATCH(Q33,[40]Listas!$F$4:$J$4,0))</f>
        <v>#N/A</v>
      </c>
      <c r="V33" s="346"/>
      <c r="W33" s="818"/>
      <c r="X33" s="818"/>
      <c r="Y33" s="818"/>
      <c r="Z33" s="330"/>
      <c r="AA33" s="331"/>
      <c r="AB33" s="330"/>
      <c r="AC33" s="346"/>
      <c r="AD33" s="347">
        <f t="shared" si="8"/>
        <v>0</v>
      </c>
      <c r="AE33" s="348" t="e">
        <f t="shared" si="9"/>
        <v>#N/A</v>
      </c>
      <c r="AF33" s="336" t="e">
        <f>IF(AE33&lt;=1,"Remota",VLOOKUP(AE33,[40]Listas!$C$6:$D$10,2,0))</f>
        <v>#N/A</v>
      </c>
      <c r="AG33" s="348" t="e">
        <f t="shared" si="10"/>
        <v>#N/A</v>
      </c>
      <c r="AH33" s="336" t="e">
        <f>IF(AG33&lt;=1,"Insignificante",HLOOKUP(AG33,[40]Listas!$F$3:$J$4,2,0))</f>
        <v>#N/A</v>
      </c>
      <c r="AI33" s="349" t="e">
        <f t="shared" si="11"/>
        <v>#N/A</v>
      </c>
      <c r="AJ33" s="339" t="e">
        <f>INDEX([40]Listas!$F$6:$J$10,MATCH(AF33,[40]Listas!$D$6:$D$10,0),MATCH(AH33,[40]Listas!$F$4:$J$4,0))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VLOOKUP(P34,[40]Listas!$D$6:$E$10,2,0)</f>
        <v>#N/A</v>
      </c>
      <c r="T34" s="347" t="e">
        <f>HLOOKUP(Q34,[40]Listas!$F$4:$J$5,2,0)</f>
        <v>#N/A</v>
      </c>
      <c r="U34" s="339" t="e">
        <f>INDEX([40]Listas!$F$6:$J$10,MATCH(P34,[40]Listas!$D$6:$D$10,0),MATCH(Q34,[40]Listas!$F$4:$J$4,0))</f>
        <v>#N/A</v>
      </c>
      <c r="V34" s="346"/>
      <c r="W34" s="818"/>
      <c r="X34" s="818"/>
      <c r="Y34" s="818"/>
      <c r="Z34" s="330"/>
      <c r="AA34" s="331"/>
      <c r="AB34" s="330"/>
      <c r="AC34" s="346"/>
      <c r="AD34" s="347">
        <f t="shared" si="8"/>
        <v>0</v>
      </c>
      <c r="AE34" s="348" t="e">
        <f t="shared" si="9"/>
        <v>#N/A</v>
      </c>
      <c r="AF34" s="336" t="e">
        <f>IF(AE34&lt;=1,"Remota",VLOOKUP(AE34,[40]Listas!$C$6:$D$10,2,0))</f>
        <v>#N/A</v>
      </c>
      <c r="AG34" s="348" t="e">
        <f t="shared" si="10"/>
        <v>#N/A</v>
      </c>
      <c r="AH34" s="336" t="e">
        <f>IF(AG34&lt;=1,"Insignificante",HLOOKUP(AG34,[40]Listas!$F$3:$J$4,2,0))</f>
        <v>#N/A</v>
      </c>
      <c r="AI34" s="349" t="e">
        <f t="shared" si="11"/>
        <v>#N/A</v>
      </c>
      <c r="AJ34" s="339" t="e">
        <f>INDEX([40]Listas!$F$6:$J$10,MATCH(AF34,[40]Listas!$D$6:$D$10,0),MATCH(AH34,[40]Listas!$F$4:$J$4,0))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VLOOKUP(P35,[40]Listas!$D$6:$E$10,2,0)</f>
        <v>#N/A</v>
      </c>
      <c r="T35" s="347" t="e">
        <f>HLOOKUP(Q35,[40]Listas!$F$4:$J$5,2,0)</f>
        <v>#N/A</v>
      </c>
      <c r="U35" s="339" t="e">
        <f>INDEX([40]Listas!$F$6:$J$10,MATCH(P35,[40]Listas!$D$6:$D$10,0),MATCH(Q35,[40]Listas!$F$4:$J$4,0))</f>
        <v>#N/A</v>
      </c>
      <c r="V35" s="346"/>
      <c r="W35" s="818"/>
      <c r="X35" s="818"/>
      <c r="Y35" s="818"/>
      <c r="Z35" s="330"/>
      <c r="AA35" s="331"/>
      <c r="AB35" s="330"/>
      <c r="AC35" s="346"/>
      <c r="AD35" s="347">
        <f t="shared" si="8"/>
        <v>0</v>
      </c>
      <c r="AE35" s="348" t="e">
        <f t="shared" si="9"/>
        <v>#N/A</v>
      </c>
      <c r="AF35" s="336" t="e">
        <f>IF(AE35&lt;=1,"Remota",VLOOKUP(AE35,[40]Listas!$C$6:$D$10,2,0))</f>
        <v>#N/A</v>
      </c>
      <c r="AG35" s="348" t="e">
        <f t="shared" si="10"/>
        <v>#N/A</v>
      </c>
      <c r="AH35" s="336" t="e">
        <f>IF(AG35&lt;=1,"Insignificante",HLOOKUP(AG35,[40]Listas!$F$3:$J$4,2,0))</f>
        <v>#N/A</v>
      </c>
      <c r="AI35" s="349" t="e">
        <f t="shared" si="11"/>
        <v>#N/A</v>
      </c>
      <c r="AJ35" s="339" t="e">
        <f>INDEX([40]Listas!$F$6:$J$10,MATCH(AF35,[40]Listas!$D$6:$D$10,0),MATCH(AH35,[40]Listas!$F$4:$J$4,0))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VLOOKUP(P36,[40]Listas!$D$6:$E$10,2,0)</f>
        <v>#N/A</v>
      </c>
      <c r="T36" s="347" t="e">
        <f>HLOOKUP(Q36,[40]Listas!$F$4:$J$5,2,0)</f>
        <v>#N/A</v>
      </c>
      <c r="U36" s="339" t="e">
        <f>INDEX([40]Listas!$F$6:$J$10,MATCH(P36,[40]Listas!$D$6:$D$10,0),MATCH(Q36,[40]Listas!$F$4:$J$4,0))</f>
        <v>#N/A</v>
      </c>
      <c r="V36" s="346"/>
      <c r="W36" s="818"/>
      <c r="X36" s="818"/>
      <c r="Y36" s="818"/>
      <c r="Z36" s="330"/>
      <c r="AA36" s="331"/>
      <c r="AB36" s="330"/>
      <c r="AC36" s="346"/>
      <c r="AD36" s="347">
        <f t="shared" si="8"/>
        <v>0</v>
      </c>
      <c r="AE36" s="348" t="e">
        <f t="shared" si="9"/>
        <v>#N/A</v>
      </c>
      <c r="AF36" s="336" t="e">
        <f>IF(AE36&lt;=1,"Remota",VLOOKUP(AE36,[40]Listas!$C$6:$D$10,2,0))</f>
        <v>#N/A</v>
      </c>
      <c r="AG36" s="348" t="e">
        <f t="shared" si="10"/>
        <v>#N/A</v>
      </c>
      <c r="AH36" s="336" t="e">
        <f>IF(AG36&lt;=1,"Insignificante",HLOOKUP(AG36,[40]Listas!$F$3:$J$4,2,0))</f>
        <v>#N/A</v>
      </c>
      <c r="AI36" s="349" t="e">
        <f t="shared" si="11"/>
        <v>#N/A</v>
      </c>
      <c r="AJ36" s="339" t="e">
        <f>INDEX([40]Listas!$F$6:$J$10,MATCH(AF36,[40]Listas!$D$6:$D$10,0),MATCH(AH36,[40]Listas!$F$4:$J$4,0))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VLOOKUP(P37,[40]Listas!$D$6:$E$10,2,0)</f>
        <v>#N/A</v>
      </c>
      <c r="T37" s="347" t="e">
        <f>HLOOKUP(Q37,[40]Listas!$F$4:$J$5,2,0)</f>
        <v>#N/A</v>
      </c>
      <c r="U37" s="339" t="e">
        <f>INDEX([40]Listas!$F$6:$J$10,MATCH(P37,[40]Listas!$D$6:$D$10,0),MATCH(Q37,[40]Listas!$F$4:$J$4,0))</f>
        <v>#N/A</v>
      </c>
      <c r="V37" s="346"/>
      <c r="W37" s="818"/>
      <c r="X37" s="818"/>
      <c r="Y37" s="818"/>
      <c r="Z37" s="330"/>
      <c r="AA37" s="331"/>
      <c r="AB37" s="330"/>
      <c r="AC37" s="346"/>
      <c r="AD37" s="347">
        <f>IF(AB37&lt;=33,0,IF(AB37&gt;81,2,1))</f>
        <v>0</v>
      </c>
      <c r="AE37" s="348" t="e">
        <f>IF(OR(AA37="Probabilidad",AA37="Ambos"),S37-AD37,S37)</f>
        <v>#N/A</v>
      </c>
      <c r="AF37" s="336" t="e">
        <f>IF(AE37&lt;=1,"Remota",VLOOKUP(AE37,[40]Listas!$C$6:$D$10,2,0))</f>
        <v>#N/A</v>
      </c>
      <c r="AG37" s="348" t="e">
        <f>IF(OR(AA37="Impacto",AA37="Ambos"),T37-AD37,T37)</f>
        <v>#N/A</v>
      </c>
      <c r="AH37" s="336" t="e">
        <f>IF(AG37&lt;=1,"Insignificante",HLOOKUP(AG37,[40]Listas!$F$3:$J$4,2,0))</f>
        <v>#N/A</v>
      </c>
      <c r="AI37" s="349" t="e">
        <f>AE37*AG37</f>
        <v>#N/A</v>
      </c>
      <c r="AJ37" s="339" t="e">
        <f>INDEX([40]Listas!$F$6:$J$10,MATCH(AF37,[40]Listas!$D$6:$D$10,0),MATCH(AH37,[40]Listas!$F$4:$J$4,0))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VLOOKUP(P38,[40]Listas!$D$6:$E$10,2,0)</f>
        <v>#N/A</v>
      </c>
      <c r="T38" s="347" t="e">
        <f>HLOOKUP(Q38,[40]Listas!$F$4:$J$5,2,0)</f>
        <v>#N/A</v>
      </c>
      <c r="U38" s="339" t="e">
        <f>INDEX([40]Listas!$F$6:$J$10,MATCH(P38,[40]Listas!$D$6:$D$10,0),MATCH(Q38,[40]Listas!$F$4:$J$4,0))</f>
        <v>#N/A</v>
      </c>
      <c r="V38" s="346"/>
      <c r="W38" s="818"/>
      <c r="X38" s="818"/>
      <c r="Y38" s="818"/>
      <c r="Z38" s="330"/>
      <c r="AA38" s="331"/>
      <c r="AB38" s="330"/>
      <c r="AC38" s="346"/>
      <c r="AD38" s="347">
        <f t="shared" ref="AD38:AD45" si="12">IF(AB38&lt;=33,0,IF(AB38&gt;81,2,1))</f>
        <v>0</v>
      </c>
      <c r="AE38" s="348" t="e">
        <f t="shared" ref="AE38:AE45" si="13">IF(OR(AA38="Probabilidad",AA38="Ambos"),S38-AD38,S38)</f>
        <v>#N/A</v>
      </c>
      <c r="AF38" s="336" t="e">
        <f>IF(AE38&lt;=1,"Remota",VLOOKUP(AE38,[40]Listas!$C$6:$D$10,2,0))</f>
        <v>#N/A</v>
      </c>
      <c r="AG38" s="348" t="e">
        <f t="shared" ref="AG38:AG45" si="14">IF(OR(AA38="Impacto",AA38="Ambos"),T38-AD38,T38)</f>
        <v>#N/A</v>
      </c>
      <c r="AH38" s="336" t="e">
        <f>IF(AG38&lt;=1,"Insignificante",HLOOKUP(AG38,[40]Listas!$F$3:$J$4,2,0))</f>
        <v>#N/A</v>
      </c>
      <c r="AI38" s="349" t="e">
        <f t="shared" ref="AI38:AI45" si="15">AE38*AG38</f>
        <v>#N/A</v>
      </c>
      <c r="AJ38" s="339" t="e">
        <f>INDEX([40]Listas!$F$6:$J$10,MATCH(AF38,[40]Listas!$D$6:$D$10,0),MATCH(AH38,[40]Listas!$F$4:$J$4,0))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VLOOKUP(P39,[40]Listas!$D$6:$E$10,2,0)</f>
        <v>#N/A</v>
      </c>
      <c r="T39" s="347" t="e">
        <f>HLOOKUP(Q39,[40]Listas!$F$4:$J$5,2,0)</f>
        <v>#N/A</v>
      </c>
      <c r="U39" s="339" t="e">
        <f>INDEX([40]Listas!$F$6:$J$10,MATCH(P39,[40]Listas!$D$6:$D$10,0),MATCH(Q39,[40]Listas!$F$4:$J$4,0))</f>
        <v>#N/A</v>
      </c>
      <c r="V39" s="346"/>
      <c r="W39" s="818"/>
      <c r="X39" s="818"/>
      <c r="Y39" s="818"/>
      <c r="Z39" s="330"/>
      <c r="AA39" s="331"/>
      <c r="AB39" s="330"/>
      <c r="AC39" s="346"/>
      <c r="AD39" s="347">
        <f t="shared" si="12"/>
        <v>0</v>
      </c>
      <c r="AE39" s="348" t="e">
        <f t="shared" si="13"/>
        <v>#N/A</v>
      </c>
      <c r="AF39" s="336" t="e">
        <f>IF(AE39&lt;=1,"Remota",VLOOKUP(AE39,[40]Listas!$C$6:$D$10,2,0))</f>
        <v>#N/A</v>
      </c>
      <c r="AG39" s="348" t="e">
        <f t="shared" si="14"/>
        <v>#N/A</v>
      </c>
      <c r="AH39" s="336" t="e">
        <f>IF(AG39&lt;=1,"Insignificante",HLOOKUP(AG39,[40]Listas!$F$3:$J$4,2,0))</f>
        <v>#N/A</v>
      </c>
      <c r="AI39" s="349" t="e">
        <f t="shared" si="15"/>
        <v>#N/A</v>
      </c>
      <c r="AJ39" s="339" t="e">
        <f>INDEX([40]Listas!$F$6:$J$10,MATCH(AF39,[40]Listas!$D$6:$D$10,0),MATCH(AH39,[40]Listas!$F$4:$J$4,0))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VLOOKUP(P40,[40]Listas!$D$6:$E$10,2,0)</f>
        <v>#N/A</v>
      </c>
      <c r="T40" s="347" t="e">
        <f>HLOOKUP(Q40,[40]Listas!$F$4:$J$5,2,0)</f>
        <v>#N/A</v>
      </c>
      <c r="U40" s="339" t="e">
        <f>INDEX([40]Listas!$F$6:$J$10,MATCH(P40,[40]Listas!$D$6:$D$10,0),MATCH(Q40,[40]Listas!$F$4:$J$4,0))</f>
        <v>#N/A</v>
      </c>
      <c r="V40" s="346"/>
      <c r="W40" s="818"/>
      <c r="X40" s="818"/>
      <c r="Y40" s="818"/>
      <c r="Z40" s="330"/>
      <c r="AA40" s="331"/>
      <c r="AB40" s="330"/>
      <c r="AC40" s="346"/>
      <c r="AD40" s="347">
        <f t="shared" si="12"/>
        <v>0</v>
      </c>
      <c r="AE40" s="348" t="e">
        <f t="shared" si="13"/>
        <v>#N/A</v>
      </c>
      <c r="AF40" s="336" t="e">
        <f>IF(AE40&lt;=1,"Remota",VLOOKUP(AE40,[40]Listas!$C$6:$D$10,2,0))</f>
        <v>#N/A</v>
      </c>
      <c r="AG40" s="348" t="e">
        <f t="shared" si="14"/>
        <v>#N/A</v>
      </c>
      <c r="AH40" s="336" t="e">
        <f>IF(AG40&lt;=1,"Insignificante",HLOOKUP(AG40,[40]Listas!$F$3:$J$4,2,0))</f>
        <v>#N/A</v>
      </c>
      <c r="AI40" s="349" t="e">
        <f t="shared" si="15"/>
        <v>#N/A</v>
      </c>
      <c r="AJ40" s="339" t="e">
        <f>INDEX([40]Listas!$F$6:$J$10,MATCH(AF40,[40]Listas!$D$6:$D$10,0),MATCH(AH40,[40]Listas!$F$4:$J$4,0))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VLOOKUP(P41,[40]Listas!$D$6:$E$10,2,0)</f>
        <v>#N/A</v>
      </c>
      <c r="T41" s="347" t="e">
        <f>HLOOKUP(Q41,[40]Listas!$F$4:$J$5,2,0)</f>
        <v>#N/A</v>
      </c>
      <c r="U41" s="339" t="e">
        <f>INDEX([40]Listas!$F$6:$J$10,MATCH(P41,[40]Listas!$D$6:$D$10,0),MATCH(Q41,[40]Listas!$F$4:$J$4,0))</f>
        <v>#N/A</v>
      </c>
      <c r="V41" s="346"/>
      <c r="W41" s="818"/>
      <c r="X41" s="818"/>
      <c r="Y41" s="818"/>
      <c r="Z41" s="330"/>
      <c r="AA41" s="331"/>
      <c r="AB41" s="330"/>
      <c r="AC41" s="346"/>
      <c r="AD41" s="347">
        <f t="shared" si="12"/>
        <v>0</v>
      </c>
      <c r="AE41" s="348" t="e">
        <f t="shared" si="13"/>
        <v>#N/A</v>
      </c>
      <c r="AF41" s="336" t="e">
        <f>IF(AE41&lt;=1,"Remota",VLOOKUP(AE41,[40]Listas!$C$6:$D$10,2,0))</f>
        <v>#N/A</v>
      </c>
      <c r="AG41" s="348" t="e">
        <f t="shared" si="14"/>
        <v>#N/A</v>
      </c>
      <c r="AH41" s="336" t="e">
        <f>IF(AG41&lt;=1,"Insignificante",HLOOKUP(AG41,[40]Listas!$F$3:$J$4,2,0))</f>
        <v>#N/A</v>
      </c>
      <c r="AI41" s="349" t="e">
        <f t="shared" si="15"/>
        <v>#N/A</v>
      </c>
      <c r="AJ41" s="339" t="e">
        <f>INDEX([40]Listas!$F$6:$J$10,MATCH(AF41,[40]Listas!$D$6:$D$10,0),MATCH(AH41,[40]Listas!$F$4:$J$4,0))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VLOOKUP(P42,[40]Listas!$D$6:$E$10,2,0)</f>
        <v>#N/A</v>
      </c>
      <c r="T42" s="347" t="e">
        <f>HLOOKUP(Q42,[40]Listas!$F$4:$J$5,2,0)</f>
        <v>#N/A</v>
      </c>
      <c r="U42" s="339" t="e">
        <f>INDEX([40]Listas!$F$6:$J$10,MATCH(P42,[40]Listas!$D$6:$D$10,0),MATCH(Q42,[40]Listas!$F$4:$J$4,0))</f>
        <v>#N/A</v>
      </c>
      <c r="V42" s="346"/>
      <c r="W42" s="818"/>
      <c r="X42" s="818"/>
      <c r="Y42" s="818"/>
      <c r="Z42" s="330"/>
      <c r="AA42" s="331"/>
      <c r="AB42" s="330"/>
      <c r="AC42" s="346"/>
      <c r="AD42" s="347">
        <f t="shared" si="12"/>
        <v>0</v>
      </c>
      <c r="AE42" s="348" t="e">
        <f t="shared" si="13"/>
        <v>#N/A</v>
      </c>
      <c r="AF42" s="336" t="e">
        <f>IF(AE42&lt;=1,"Remota",VLOOKUP(AE42,[40]Listas!$C$6:$D$10,2,0))</f>
        <v>#N/A</v>
      </c>
      <c r="AG42" s="348" t="e">
        <f t="shared" si="14"/>
        <v>#N/A</v>
      </c>
      <c r="AH42" s="336" t="e">
        <f>IF(AG42&lt;=1,"Insignificante",HLOOKUP(AG42,[40]Listas!$F$3:$J$4,2,0))</f>
        <v>#N/A</v>
      </c>
      <c r="AI42" s="349" t="e">
        <f t="shared" si="15"/>
        <v>#N/A</v>
      </c>
      <c r="AJ42" s="339" t="e">
        <f>INDEX([40]Listas!$F$6:$J$10,MATCH(AF42,[40]Listas!$D$6:$D$10,0),MATCH(AH42,[40]Listas!$F$4:$J$4,0))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VLOOKUP(P43,[40]Listas!$D$6:$E$10,2,0)</f>
        <v>#N/A</v>
      </c>
      <c r="T43" s="347" t="e">
        <f>HLOOKUP(Q43,[40]Listas!$F$4:$J$5,2,0)</f>
        <v>#N/A</v>
      </c>
      <c r="U43" s="339" t="e">
        <f>INDEX([40]Listas!$F$6:$J$10,MATCH(P43,[40]Listas!$D$6:$D$10,0),MATCH(Q43,[40]Listas!$F$4:$J$4,0))</f>
        <v>#N/A</v>
      </c>
      <c r="V43" s="346"/>
      <c r="W43" s="818"/>
      <c r="X43" s="818"/>
      <c r="Y43" s="818"/>
      <c r="Z43" s="330"/>
      <c r="AA43" s="331"/>
      <c r="AB43" s="330"/>
      <c r="AC43" s="346"/>
      <c r="AD43" s="347">
        <f t="shared" si="12"/>
        <v>0</v>
      </c>
      <c r="AE43" s="348" t="e">
        <f t="shared" si="13"/>
        <v>#N/A</v>
      </c>
      <c r="AF43" s="336" t="e">
        <f>IF(AE43&lt;=1,"Remota",VLOOKUP(AE43,[40]Listas!$C$6:$D$10,2,0))</f>
        <v>#N/A</v>
      </c>
      <c r="AG43" s="348" t="e">
        <f t="shared" si="14"/>
        <v>#N/A</v>
      </c>
      <c r="AH43" s="336" t="e">
        <f>IF(AG43&lt;=1,"Insignificante",HLOOKUP(AG43,[40]Listas!$F$3:$J$4,2,0))</f>
        <v>#N/A</v>
      </c>
      <c r="AI43" s="349" t="e">
        <f t="shared" si="15"/>
        <v>#N/A</v>
      </c>
      <c r="AJ43" s="339" t="e">
        <f>INDEX([40]Listas!$F$6:$J$10,MATCH(AF43,[40]Listas!$D$6:$D$10,0),MATCH(AH43,[40]Listas!$F$4:$J$4,0))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VLOOKUP(P44,[40]Listas!$D$6:$E$10,2,0)</f>
        <v>#N/A</v>
      </c>
      <c r="T44" s="347" t="e">
        <f>HLOOKUP(Q44,[40]Listas!$F$4:$J$5,2,0)</f>
        <v>#N/A</v>
      </c>
      <c r="U44" s="339" t="e">
        <f>INDEX([40]Listas!$F$6:$J$10,MATCH(P44,[40]Listas!$D$6:$D$10,0),MATCH(Q44,[40]Listas!$F$4:$J$4,0))</f>
        <v>#N/A</v>
      </c>
      <c r="V44" s="346"/>
      <c r="W44" s="818"/>
      <c r="X44" s="818"/>
      <c r="Y44" s="818"/>
      <c r="Z44" s="330"/>
      <c r="AA44" s="331"/>
      <c r="AB44" s="330"/>
      <c r="AC44" s="346"/>
      <c r="AD44" s="347">
        <f t="shared" si="12"/>
        <v>0</v>
      </c>
      <c r="AE44" s="348" t="e">
        <f t="shared" si="13"/>
        <v>#N/A</v>
      </c>
      <c r="AF44" s="336" t="e">
        <f>IF(AE44&lt;=1,"Remota",VLOOKUP(AE44,[40]Listas!$C$6:$D$10,2,0))</f>
        <v>#N/A</v>
      </c>
      <c r="AG44" s="348" t="e">
        <f t="shared" si="14"/>
        <v>#N/A</v>
      </c>
      <c r="AH44" s="336" t="e">
        <f>IF(AG44&lt;=1,"Insignificante",HLOOKUP(AG44,[40]Listas!$F$3:$J$4,2,0))</f>
        <v>#N/A</v>
      </c>
      <c r="AI44" s="349" t="e">
        <f t="shared" si="15"/>
        <v>#N/A</v>
      </c>
      <c r="AJ44" s="339" t="e">
        <f>INDEX([40]Listas!$F$6:$J$10,MATCH(AF44,[40]Listas!$D$6:$D$10,0),MATCH(AH44,[40]Listas!$F$4:$J$4,0))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VLOOKUP(P45,[40]Listas!$D$6:$E$10,2,0)</f>
        <v>#N/A</v>
      </c>
      <c r="T45" s="347" t="e">
        <f>HLOOKUP(Q45,[40]Listas!$F$4:$J$5,2,0)</f>
        <v>#N/A</v>
      </c>
      <c r="U45" s="339" t="e">
        <f>INDEX([40]Listas!$F$6:$J$10,MATCH(P45,[40]Listas!$D$6:$D$10,0),MATCH(Q45,[40]Listas!$F$4:$J$4,0))</f>
        <v>#N/A</v>
      </c>
      <c r="V45" s="346"/>
      <c r="W45" s="818"/>
      <c r="X45" s="818"/>
      <c r="Y45" s="818"/>
      <c r="Z45" s="330"/>
      <c r="AA45" s="331"/>
      <c r="AB45" s="330"/>
      <c r="AC45" s="346"/>
      <c r="AD45" s="347">
        <f t="shared" si="12"/>
        <v>0</v>
      </c>
      <c r="AE45" s="348" t="e">
        <f t="shared" si="13"/>
        <v>#N/A</v>
      </c>
      <c r="AF45" s="336" t="e">
        <f>IF(AE45&lt;=1,"Remota",VLOOKUP(AE45,[40]Listas!$C$6:$D$10,2,0))</f>
        <v>#N/A</v>
      </c>
      <c r="AG45" s="348" t="e">
        <f t="shared" si="14"/>
        <v>#N/A</v>
      </c>
      <c r="AH45" s="336" t="e">
        <f>IF(AG45&lt;=1,"Insignificante",HLOOKUP(AG45,[40]Listas!$F$3:$J$4,2,0))</f>
        <v>#N/A</v>
      </c>
      <c r="AI45" s="349" t="e">
        <f t="shared" si="15"/>
        <v>#N/A</v>
      </c>
      <c r="AJ45" s="339" t="e">
        <f>INDEX([40]Listas!$F$6:$J$10,MATCH(AF45,[40]Listas!$D$6:$D$10,0),MATCH(AH45,[40]Listas!$F$4:$J$4,0))</f>
        <v>#N/A</v>
      </c>
    </row>
    <row r="46" spans="1:36" s="340" customFormat="1" ht="124.5"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VLOOKUP(P46,[40]Listas!$D$6:$E$10,2,0)</f>
        <v>#N/A</v>
      </c>
      <c r="T46" s="347" t="e">
        <f>HLOOKUP(Q46,[40]Listas!$F$4:$J$5,2,0)</f>
        <v>#N/A</v>
      </c>
      <c r="U46" s="339" t="e">
        <f>INDEX([40]Listas!$F$6:$J$10,MATCH(P46,[40]Listas!$D$6:$D$10,0),MATCH(Q46,[40]Listas!$F$4:$J$4,0))</f>
        <v>#N/A</v>
      </c>
      <c r="V46" s="346"/>
      <c r="W46" s="818"/>
      <c r="X46" s="818"/>
      <c r="Y46" s="818"/>
      <c r="Z46" s="330"/>
      <c r="AA46" s="331"/>
      <c r="AB46" s="330"/>
      <c r="AC46" s="346"/>
      <c r="AD46" s="347">
        <f>IF(AB46&lt;=33,0,IF(AB46&gt;81,2,1))</f>
        <v>0</v>
      </c>
      <c r="AE46" s="348" t="e">
        <f>IF(OR(AA46="Probabilidad",AA46="Ambos"),S46-AD46,S46)</f>
        <v>#N/A</v>
      </c>
      <c r="AF46" s="336" t="e">
        <f>IF(AE46&lt;=1,"Remota",VLOOKUP(AE46,[40]Listas!$C$6:$D$10,2,0))</f>
        <v>#N/A</v>
      </c>
      <c r="AG46" s="348" t="e">
        <f>IF(OR(AA46="Impacto",AA46="Ambos"),T46-AD46,T46)</f>
        <v>#N/A</v>
      </c>
      <c r="AH46" s="336" t="e">
        <f>IF(AG46&lt;=1,"Insignificante",HLOOKUP(AG46,[40]Listas!$F$3:$J$4,2,0))</f>
        <v>#N/A</v>
      </c>
      <c r="AI46" s="349" t="e">
        <f>AE46*AG46</f>
        <v>#N/A</v>
      </c>
      <c r="AJ46" s="339" t="e">
        <f>INDEX([40]Listas!$F$6:$J$10,MATCH(AF46,[40]Listas!$D$6:$D$10,0),MATCH(AH46,[40]Listas!$F$4:$J$4,0))</f>
        <v>#N/A</v>
      </c>
    </row>
    <row r="47" spans="1:36" s="340" customFormat="1" ht="124.5"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VLOOKUP(P47,[40]Listas!$D$6:$E$10,2,0)</f>
        <v>#N/A</v>
      </c>
      <c r="T47" s="347" t="e">
        <f>HLOOKUP(Q47,[40]Listas!$F$4:$J$5,2,0)</f>
        <v>#N/A</v>
      </c>
      <c r="U47" s="339" t="e">
        <f>INDEX([40]Listas!$F$6:$J$10,MATCH(P47,[40]Listas!$D$6:$D$10,0),MATCH(Q47,[40]Listas!$F$4:$J$4,0))</f>
        <v>#N/A</v>
      </c>
      <c r="V47" s="346"/>
      <c r="W47" s="818"/>
      <c r="X47" s="818"/>
      <c r="Y47" s="818"/>
      <c r="Z47" s="330"/>
      <c r="AA47" s="331"/>
      <c r="AB47" s="330"/>
      <c r="AC47" s="346"/>
      <c r="AD47" s="347">
        <f>IF(AB47&lt;=33,0,IF(AB47&gt;81,2,1))</f>
        <v>0</v>
      </c>
      <c r="AE47" s="348" t="e">
        <f>IF(OR(AA47="Probabilidad",AA47="Ambos"),S47-AD47,S47)</f>
        <v>#N/A</v>
      </c>
      <c r="AF47" s="336" t="e">
        <f>IF(AE47&lt;=1,"Remota",VLOOKUP(AE47,[40]Listas!$C$6:$D$10,2,0))</f>
        <v>#N/A</v>
      </c>
      <c r="AG47" s="348" t="e">
        <f>IF(OR(AA47="Impacto",AA47="Ambos"),T47-AD47,T47)</f>
        <v>#N/A</v>
      </c>
      <c r="AH47" s="336" t="e">
        <f>IF(AG47&lt;=1,"Insignificante",HLOOKUP(AG47,[40]Listas!$F$3:$J$4,2,0))</f>
        <v>#N/A</v>
      </c>
      <c r="AI47" s="349" t="e">
        <f>AE47*AG47</f>
        <v>#N/A</v>
      </c>
      <c r="AJ47" s="339" t="e">
        <f>INDEX([40]Listas!$F$6:$J$10,MATCH(AF47,[40]Listas!$D$6:$D$10,0),MATCH(AH47,[40]Listas!$F$4:$J$4,0))</f>
        <v>#N/A</v>
      </c>
    </row>
    <row r="48" spans="1:36" s="340" customFormat="1" ht="124.5"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VLOOKUP(P48,[40]Listas!$D$6:$E$10,2,0)</f>
        <v>#N/A</v>
      </c>
      <c r="T48" s="347" t="e">
        <f>HLOOKUP(Q48,[40]Listas!$F$4:$J$5,2,0)</f>
        <v>#N/A</v>
      </c>
      <c r="U48" s="339" t="e">
        <f>INDEX([40]Listas!$F$6:$J$10,MATCH(P48,[40]Listas!$D$6:$D$10,0),MATCH(Q48,[40]Listas!$F$4:$J$4,0))</f>
        <v>#N/A</v>
      </c>
      <c r="V48" s="346"/>
      <c r="W48" s="818"/>
      <c r="X48" s="818"/>
      <c r="Y48" s="818"/>
      <c r="Z48" s="330"/>
      <c r="AA48" s="331"/>
      <c r="AB48" s="330"/>
      <c r="AC48" s="346"/>
      <c r="AD48" s="347">
        <f t="shared" ref="AD48:AD76" si="16">IF(AB48&lt;=33,0,IF(AB48&gt;81,2,1))</f>
        <v>0</v>
      </c>
      <c r="AE48" s="348" t="e">
        <f t="shared" ref="AE48:AE76" si="17">IF(OR(AA48="Probabilidad",AA48="Ambos"),S48-AD48,S48)</f>
        <v>#N/A</v>
      </c>
      <c r="AF48" s="336" t="e">
        <f>IF(AE48&lt;=1,"Remota",VLOOKUP(AE48,[40]Listas!$C$6:$D$10,2,0))</f>
        <v>#N/A</v>
      </c>
      <c r="AG48" s="348" t="e">
        <f t="shared" ref="AG48:AG76" si="18">IF(OR(AA48="Impacto",AA48="Ambos"),T48-AD48,T48)</f>
        <v>#N/A</v>
      </c>
      <c r="AH48" s="336" t="e">
        <f>IF(AG48&lt;=1,"Insignificante",HLOOKUP(AG48,[40]Listas!$F$3:$J$4,2,0))</f>
        <v>#N/A</v>
      </c>
      <c r="AI48" s="349" t="e">
        <f t="shared" ref="AI48:AI76" si="19">AE48*AG48</f>
        <v>#N/A</v>
      </c>
      <c r="AJ48" s="339" t="e">
        <f>INDEX([40]Listas!$F$6:$J$10,MATCH(AF48,[40]Listas!$D$6:$D$10,0),MATCH(AH48,[40]Listas!$F$4:$J$4,0))</f>
        <v>#N/A</v>
      </c>
    </row>
    <row r="49" spans="1:36" s="340" customFormat="1" ht="78"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VLOOKUP(P49,[40]Listas!$D$6:$E$10,2,0)</f>
        <v>#N/A</v>
      </c>
      <c r="T49" s="347" t="e">
        <f>HLOOKUP(Q49,[40]Listas!$F$4:$J$5,2,0)</f>
        <v>#N/A</v>
      </c>
      <c r="U49" s="339" t="e">
        <f>INDEX([40]Listas!$F$6:$J$10,MATCH(P49,[40]Listas!$D$6:$D$10,0),MATCH(Q49,[40]Listas!$F$4:$J$4,0))</f>
        <v>#N/A</v>
      </c>
      <c r="V49" s="346"/>
      <c r="W49" s="818"/>
      <c r="X49" s="818"/>
      <c r="Y49" s="818"/>
      <c r="Z49" s="330"/>
      <c r="AA49" s="331"/>
      <c r="AB49" s="330"/>
      <c r="AC49" s="346"/>
      <c r="AD49" s="347">
        <f t="shared" si="16"/>
        <v>0</v>
      </c>
      <c r="AE49" s="348" t="e">
        <f t="shared" si="17"/>
        <v>#N/A</v>
      </c>
      <c r="AF49" s="336" t="e">
        <f>IF(AE49&lt;=1,"Remota",VLOOKUP(AE49,[40]Listas!$C$6:$D$10,2,0))</f>
        <v>#N/A</v>
      </c>
      <c r="AG49" s="348" t="e">
        <f t="shared" si="18"/>
        <v>#N/A</v>
      </c>
      <c r="AH49" s="336" t="e">
        <f>IF(AG49&lt;=1,"Insignificante",HLOOKUP(AG49,[40]Listas!$F$3:$J$4,2,0))</f>
        <v>#N/A</v>
      </c>
      <c r="AI49" s="349" t="e">
        <f t="shared" si="19"/>
        <v>#N/A</v>
      </c>
      <c r="AJ49" s="339" t="e">
        <f>INDEX([40]Listas!$F$6:$J$10,MATCH(AF49,[40]Listas!$D$6:$D$10,0),MATCH(AH49,[40]Listas!$F$4:$J$4,0))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VLOOKUP(P50,[40]Listas!$D$6:$E$10,2,0)</f>
        <v>#N/A</v>
      </c>
      <c r="T50" s="347" t="e">
        <f>HLOOKUP(Q50,[40]Listas!$F$4:$J$5,2,0)</f>
        <v>#N/A</v>
      </c>
      <c r="U50" s="339" t="e">
        <f>INDEX([40]Listas!$F$6:$J$10,MATCH(P50,[40]Listas!$D$6:$D$10,0),MATCH(Q50,[40]Listas!$F$4:$J$4,0))</f>
        <v>#N/A</v>
      </c>
      <c r="V50" s="346"/>
      <c r="W50" s="818"/>
      <c r="X50" s="818"/>
      <c r="Y50" s="818"/>
      <c r="Z50" s="330"/>
      <c r="AA50" s="331"/>
      <c r="AB50" s="330"/>
      <c r="AC50" s="346"/>
      <c r="AD50" s="347">
        <f t="shared" si="16"/>
        <v>0</v>
      </c>
      <c r="AE50" s="348" t="e">
        <f t="shared" si="17"/>
        <v>#N/A</v>
      </c>
      <c r="AF50" s="336" t="e">
        <f>IF(AE50&lt;=1,"Remota",VLOOKUP(AE50,[40]Listas!$C$6:$D$10,2,0))</f>
        <v>#N/A</v>
      </c>
      <c r="AG50" s="348" t="e">
        <f t="shared" si="18"/>
        <v>#N/A</v>
      </c>
      <c r="AH50" s="336" t="e">
        <f>IF(AG50&lt;=1,"Insignificante",HLOOKUP(AG50,[40]Listas!$F$3:$J$4,2,0))</f>
        <v>#N/A</v>
      </c>
      <c r="AI50" s="349" t="e">
        <f t="shared" si="19"/>
        <v>#N/A</v>
      </c>
      <c r="AJ50" s="339" t="e">
        <f>INDEX([40]Listas!$F$6:$J$10,MATCH(AF50,[40]Listas!$D$6:$D$10,0),MATCH(AH50,[40]Listas!$F$4:$J$4,0))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VLOOKUP(P51,[40]Listas!$D$6:$E$10,2,0)</f>
        <v>#N/A</v>
      </c>
      <c r="T51" s="347" t="e">
        <f>HLOOKUP(Q51,[40]Listas!$F$4:$J$5,2,0)</f>
        <v>#N/A</v>
      </c>
      <c r="U51" s="339" t="e">
        <f>INDEX([40]Listas!$F$6:$J$10,MATCH(P51,[40]Listas!$D$6:$D$10,0),MATCH(Q51,[40]Listas!$F$4:$J$4,0))</f>
        <v>#N/A</v>
      </c>
      <c r="V51" s="346"/>
      <c r="W51" s="818"/>
      <c r="X51" s="818"/>
      <c r="Y51" s="818"/>
      <c r="Z51" s="330"/>
      <c r="AA51" s="331"/>
      <c r="AB51" s="330"/>
      <c r="AC51" s="346"/>
      <c r="AD51" s="347">
        <f t="shared" si="16"/>
        <v>0</v>
      </c>
      <c r="AE51" s="348" t="e">
        <f t="shared" si="17"/>
        <v>#N/A</v>
      </c>
      <c r="AF51" s="336" t="e">
        <f>IF(AE51&lt;=1,"Remota",VLOOKUP(AE51,[40]Listas!$C$6:$D$10,2,0))</f>
        <v>#N/A</v>
      </c>
      <c r="AG51" s="348" t="e">
        <f t="shared" si="18"/>
        <v>#N/A</v>
      </c>
      <c r="AH51" s="336" t="e">
        <f>IF(AG51&lt;=1,"Insignificante",HLOOKUP(AG51,[40]Listas!$F$3:$J$4,2,0))</f>
        <v>#N/A</v>
      </c>
      <c r="AI51" s="349" t="e">
        <f t="shared" si="19"/>
        <v>#N/A</v>
      </c>
      <c r="AJ51" s="339" t="e">
        <f>INDEX([40]Listas!$F$6:$J$10,MATCH(AF51,[40]Listas!$D$6:$D$10,0),MATCH(AH51,[40]Listas!$F$4:$J$4,0))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VLOOKUP(P52,[40]Listas!$D$6:$E$10,2,0)</f>
        <v>#N/A</v>
      </c>
      <c r="T52" s="347" t="e">
        <f>HLOOKUP(Q52,[40]Listas!$F$4:$J$5,2,0)</f>
        <v>#N/A</v>
      </c>
      <c r="U52" s="339" t="e">
        <f>INDEX([40]Listas!$F$6:$J$10,MATCH(P52,[40]Listas!$D$6:$D$10,0),MATCH(Q52,[40]Listas!$F$4:$J$4,0))</f>
        <v>#N/A</v>
      </c>
      <c r="V52" s="346"/>
      <c r="W52" s="818"/>
      <c r="X52" s="818"/>
      <c r="Y52" s="818"/>
      <c r="Z52" s="330"/>
      <c r="AA52" s="331"/>
      <c r="AB52" s="330"/>
      <c r="AC52" s="346"/>
      <c r="AD52" s="347">
        <f t="shared" si="16"/>
        <v>0</v>
      </c>
      <c r="AE52" s="348" t="e">
        <f t="shared" si="17"/>
        <v>#N/A</v>
      </c>
      <c r="AF52" s="336" t="e">
        <f>IF(AE52&lt;=1,"Remota",VLOOKUP(AE52,[40]Listas!$C$6:$D$10,2,0))</f>
        <v>#N/A</v>
      </c>
      <c r="AG52" s="348" t="e">
        <f t="shared" si="18"/>
        <v>#N/A</v>
      </c>
      <c r="AH52" s="336" t="e">
        <f>IF(AG52&lt;=1,"Insignificante",HLOOKUP(AG52,[40]Listas!$F$3:$J$4,2,0))</f>
        <v>#N/A</v>
      </c>
      <c r="AI52" s="349" t="e">
        <f t="shared" si="19"/>
        <v>#N/A</v>
      </c>
      <c r="AJ52" s="339" t="e">
        <f>INDEX([40]Listas!$F$6:$J$10,MATCH(AF52,[40]Listas!$D$6:$D$10,0),MATCH(AH52,[40]Listas!$F$4:$J$4,0))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VLOOKUP(P53,[40]Listas!$D$6:$E$10,2,0)</f>
        <v>#N/A</v>
      </c>
      <c r="T53" s="347" t="e">
        <f>HLOOKUP(Q53,[40]Listas!$F$4:$J$5,2,0)</f>
        <v>#N/A</v>
      </c>
      <c r="U53" s="339" t="e">
        <f>INDEX([40]Listas!$F$6:$J$10,MATCH(P53,[40]Listas!$D$6:$D$10,0),MATCH(Q53,[40]Listas!$F$4:$J$4,0))</f>
        <v>#N/A</v>
      </c>
      <c r="V53" s="346"/>
      <c r="W53" s="818"/>
      <c r="X53" s="818"/>
      <c r="Y53" s="818"/>
      <c r="Z53" s="330"/>
      <c r="AA53" s="331"/>
      <c r="AB53" s="330"/>
      <c r="AC53" s="346"/>
      <c r="AD53" s="347">
        <f t="shared" si="16"/>
        <v>0</v>
      </c>
      <c r="AE53" s="348" t="e">
        <f t="shared" si="17"/>
        <v>#N/A</v>
      </c>
      <c r="AF53" s="336" t="e">
        <f>IF(AE53&lt;=1,"Remota",VLOOKUP(AE53,[40]Listas!$C$6:$D$10,2,0))</f>
        <v>#N/A</v>
      </c>
      <c r="AG53" s="348" t="e">
        <f t="shared" si="18"/>
        <v>#N/A</v>
      </c>
      <c r="AH53" s="336" t="e">
        <f>IF(AG53&lt;=1,"Insignificante",HLOOKUP(AG53,[40]Listas!$F$3:$J$4,2,0))</f>
        <v>#N/A</v>
      </c>
      <c r="AI53" s="349" t="e">
        <f t="shared" si="19"/>
        <v>#N/A</v>
      </c>
      <c r="AJ53" s="339" t="e">
        <f>INDEX([40]Listas!$F$6:$J$10,MATCH(AF53,[40]Listas!$D$6:$D$10,0),MATCH(AH53,[40]Listas!$F$4:$J$4,0))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VLOOKUP(P54,[40]Listas!$D$6:$E$10,2,0)</f>
        <v>#N/A</v>
      </c>
      <c r="T54" s="347" t="e">
        <f>HLOOKUP(Q54,[40]Listas!$F$4:$J$5,2,0)</f>
        <v>#N/A</v>
      </c>
      <c r="U54" s="339" t="e">
        <f>INDEX([40]Listas!$F$6:$J$10,MATCH(P54,[40]Listas!$D$6:$D$10,0),MATCH(Q54,[40]Listas!$F$4:$J$4,0))</f>
        <v>#N/A</v>
      </c>
      <c r="V54" s="346"/>
      <c r="W54" s="818"/>
      <c r="X54" s="818"/>
      <c r="Y54" s="818"/>
      <c r="Z54" s="330"/>
      <c r="AA54" s="331"/>
      <c r="AB54" s="330"/>
      <c r="AC54" s="346"/>
      <c r="AD54" s="347">
        <f t="shared" si="16"/>
        <v>0</v>
      </c>
      <c r="AE54" s="348" t="e">
        <f t="shared" si="17"/>
        <v>#N/A</v>
      </c>
      <c r="AF54" s="336" t="e">
        <f>IF(AE54&lt;=1,"Remota",VLOOKUP(AE54,[40]Listas!$C$6:$D$10,2,0))</f>
        <v>#N/A</v>
      </c>
      <c r="AG54" s="348" t="e">
        <f t="shared" si="18"/>
        <v>#N/A</v>
      </c>
      <c r="AH54" s="336" t="e">
        <f>IF(AG54&lt;=1,"Insignificante",HLOOKUP(AG54,[40]Listas!$F$3:$J$4,2,0))</f>
        <v>#N/A</v>
      </c>
      <c r="AI54" s="349" t="e">
        <f t="shared" si="19"/>
        <v>#N/A</v>
      </c>
      <c r="AJ54" s="339" t="e">
        <f>INDEX([40]Listas!$F$6:$J$10,MATCH(AF54,[40]Listas!$D$6:$D$10,0),MATCH(AH54,[40]Listas!$F$4:$J$4,0))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VLOOKUP(P55,[40]Listas!$D$6:$E$10,2,0)</f>
        <v>#N/A</v>
      </c>
      <c r="T55" s="347" t="e">
        <f>HLOOKUP(Q55,[40]Listas!$F$4:$J$5,2,0)</f>
        <v>#N/A</v>
      </c>
      <c r="U55" s="339" t="e">
        <f>INDEX([40]Listas!$F$6:$J$10,MATCH(P55,[40]Listas!$D$6:$D$10,0),MATCH(Q55,[40]Listas!$F$4:$J$4,0))</f>
        <v>#N/A</v>
      </c>
      <c r="V55" s="346"/>
      <c r="W55" s="818"/>
      <c r="X55" s="818"/>
      <c r="Y55" s="818"/>
      <c r="Z55" s="330"/>
      <c r="AA55" s="331"/>
      <c r="AB55" s="330"/>
      <c r="AC55" s="346"/>
      <c r="AD55" s="347">
        <f t="shared" si="16"/>
        <v>0</v>
      </c>
      <c r="AE55" s="348" t="e">
        <f t="shared" si="17"/>
        <v>#N/A</v>
      </c>
      <c r="AF55" s="336" t="e">
        <f>IF(AE55&lt;=1,"Remota",VLOOKUP(AE55,[40]Listas!$C$6:$D$10,2,0))</f>
        <v>#N/A</v>
      </c>
      <c r="AG55" s="348" t="e">
        <f t="shared" si="18"/>
        <v>#N/A</v>
      </c>
      <c r="AH55" s="336" t="e">
        <f>IF(AG55&lt;=1,"Insignificante",HLOOKUP(AG55,[40]Listas!$F$3:$J$4,2,0))</f>
        <v>#N/A</v>
      </c>
      <c r="AI55" s="349" t="e">
        <f t="shared" si="19"/>
        <v>#N/A</v>
      </c>
      <c r="AJ55" s="339" t="e">
        <f>INDEX([40]Listas!$F$6:$J$10,MATCH(AF55,[40]Listas!$D$6:$D$10,0),MATCH(AH55,[40]Listas!$F$4:$J$4,0))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VLOOKUP(P56,[40]Listas!$D$6:$E$10,2,0)</f>
        <v>#N/A</v>
      </c>
      <c r="T56" s="347" t="e">
        <f>HLOOKUP(Q56,[40]Listas!$F$4:$J$5,2,0)</f>
        <v>#N/A</v>
      </c>
      <c r="U56" s="339" t="e">
        <f>INDEX([40]Listas!$F$6:$J$10,MATCH(P56,[40]Listas!$D$6:$D$10,0),MATCH(Q56,[40]Listas!$F$4:$J$4,0))</f>
        <v>#N/A</v>
      </c>
      <c r="V56" s="346"/>
      <c r="W56" s="818"/>
      <c r="X56" s="818"/>
      <c r="Y56" s="818"/>
      <c r="Z56" s="330"/>
      <c r="AA56" s="331"/>
      <c r="AB56" s="330"/>
      <c r="AC56" s="346"/>
      <c r="AD56" s="347">
        <f t="shared" si="16"/>
        <v>0</v>
      </c>
      <c r="AE56" s="348" t="e">
        <f t="shared" si="17"/>
        <v>#N/A</v>
      </c>
      <c r="AF56" s="336" t="e">
        <f>IF(AE56&lt;=1,"Remota",VLOOKUP(AE56,[40]Listas!$C$6:$D$10,2,0))</f>
        <v>#N/A</v>
      </c>
      <c r="AG56" s="348" t="e">
        <f t="shared" si="18"/>
        <v>#N/A</v>
      </c>
      <c r="AH56" s="336" t="e">
        <f>IF(AG56&lt;=1,"Insignificante",HLOOKUP(AG56,[40]Listas!$F$3:$J$4,2,0))</f>
        <v>#N/A</v>
      </c>
      <c r="AI56" s="349" t="e">
        <f t="shared" si="19"/>
        <v>#N/A</v>
      </c>
      <c r="AJ56" s="339" t="e">
        <f>INDEX([40]Listas!$F$6:$J$10,MATCH(AF56,[40]Listas!$D$6:$D$10,0),MATCH(AH56,[40]Listas!$F$4:$J$4,0))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VLOOKUP(P57,[40]Listas!$D$6:$E$10,2,0)</f>
        <v>#N/A</v>
      </c>
      <c r="T57" s="347" t="e">
        <f>HLOOKUP(Q57,[40]Listas!$F$4:$J$5,2,0)</f>
        <v>#N/A</v>
      </c>
      <c r="U57" s="339" t="e">
        <f>INDEX([40]Listas!$F$6:$J$10,MATCH(P57,[40]Listas!$D$6:$D$10,0),MATCH(Q57,[40]Listas!$F$4:$J$4,0))</f>
        <v>#N/A</v>
      </c>
      <c r="V57" s="346"/>
      <c r="W57" s="818"/>
      <c r="X57" s="818"/>
      <c r="Y57" s="818"/>
      <c r="Z57" s="330"/>
      <c r="AA57" s="331"/>
      <c r="AB57" s="330"/>
      <c r="AC57" s="346"/>
      <c r="AD57" s="347">
        <f t="shared" si="16"/>
        <v>0</v>
      </c>
      <c r="AE57" s="348" t="e">
        <f t="shared" si="17"/>
        <v>#N/A</v>
      </c>
      <c r="AF57" s="336" t="e">
        <f>IF(AE57&lt;=1,"Remota",VLOOKUP(AE57,[40]Listas!$C$6:$D$10,2,0))</f>
        <v>#N/A</v>
      </c>
      <c r="AG57" s="348" t="e">
        <f t="shared" si="18"/>
        <v>#N/A</v>
      </c>
      <c r="AH57" s="336" t="e">
        <f>IF(AG57&lt;=1,"Insignificante",HLOOKUP(AG57,[40]Listas!$F$3:$J$4,2,0))</f>
        <v>#N/A</v>
      </c>
      <c r="AI57" s="349" t="e">
        <f t="shared" si="19"/>
        <v>#N/A</v>
      </c>
      <c r="AJ57" s="339" t="e">
        <f>INDEX([40]Listas!$F$6:$J$10,MATCH(AF57,[40]Listas!$D$6:$D$10,0),MATCH(AH57,[40]Listas!$F$4:$J$4,0))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VLOOKUP(P58,[40]Listas!$D$6:$E$10,2,0)</f>
        <v>#N/A</v>
      </c>
      <c r="T58" s="347" t="e">
        <f>HLOOKUP(Q58,[40]Listas!$F$4:$J$5,2,0)</f>
        <v>#N/A</v>
      </c>
      <c r="U58" s="339" t="e">
        <f>INDEX([40]Listas!$F$6:$J$10,MATCH(P58,[40]Listas!$D$6:$D$10,0),MATCH(Q58,[40]Listas!$F$4:$J$4,0))</f>
        <v>#N/A</v>
      </c>
      <c r="V58" s="346"/>
      <c r="W58" s="818"/>
      <c r="X58" s="818"/>
      <c r="Y58" s="818"/>
      <c r="Z58" s="330"/>
      <c r="AA58" s="331"/>
      <c r="AB58" s="330"/>
      <c r="AC58" s="346"/>
      <c r="AD58" s="347">
        <f t="shared" si="16"/>
        <v>0</v>
      </c>
      <c r="AE58" s="348" t="e">
        <f t="shared" si="17"/>
        <v>#N/A</v>
      </c>
      <c r="AF58" s="336" t="e">
        <f>IF(AE58&lt;=1,"Remota",VLOOKUP(AE58,[40]Listas!$C$6:$D$10,2,0))</f>
        <v>#N/A</v>
      </c>
      <c r="AG58" s="348" t="e">
        <f t="shared" si="18"/>
        <v>#N/A</v>
      </c>
      <c r="AH58" s="336" t="e">
        <f>IF(AG58&lt;=1,"Insignificante",HLOOKUP(AG58,[40]Listas!$F$3:$J$4,2,0))</f>
        <v>#N/A</v>
      </c>
      <c r="AI58" s="349" t="e">
        <f t="shared" si="19"/>
        <v>#N/A</v>
      </c>
      <c r="AJ58" s="339" t="e">
        <f>INDEX([40]Listas!$F$6:$J$10,MATCH(AF58,[40]Listas!$D$6:$D$10,0),MATCH(AH58,[40]Listas!$F$4:$J$4,0))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VLOOKUP(P59,[40]Listas!$D$6:$E$10,2,0)</f>
        <v>#N/A</v>
      </c>
      <c r="T59" s="347" t="e">
        <f>HLOOKUP(Q59,[40]Listas!$F$4:$J$5,2,0)</f>
        <v>#N/A</v>
      </c>
      <c r="U59" s="339" t="e">
        <f>INDEX([40]Listas!$F$6:$J$10,MATCH(P59,[40]Listas!$D$6:$D$10,0),MATCH(Q59,[40]Listas!$F$4:$J$4,0))</f>
        <v>#N/A</v>
      </c>
      <c r="V59" s="346"/>
      <c r="W59" s="818"/>
      <c r="X59" s="818"/>
      <c r="Y59" s="818"/>
      <c r="Z59" s="330"/>
      <c r="AA59" s="331"/>
      <c r="AB59" s="330"/>
      <c r="AC59" s="346"/>
      <c r="AD59" s="347">
        <f t="shared" si="16"/>
        <v>0</v>
      </c>
      <c r="AE59" s="348" t="e">
        <f t="shared" si="17"/>
        <v>#N/A</v>
      </c>
      <c r="AF59" s="336" t="e">
        <f>IF(AE59&lt;=1,"Remota",VLOOKUP(AE59,[40]Listas!$C$6:$D$10,2,0))</f>
        <v>#N/A</v>
      </c>
      <c r="AG59" s="348" t="e">
        <f t="shared" si="18"/>
        <v>#N/A</v>
      </c>
      <c r="AH59" s="336" t="e">
        <f>IF(AG59&lt;=1,"Insignificante",HLOOKUP(AG59,[40]Listas!$F$3:$J$4,2,0))</f>
        <v>#N/A</v>
      </c>
      <c r="AI59" s="349" t="e">
        <f t="shared" si="19"/>
        <v>#N/A</v>
      </c>
      <c r="AJ59" s="339" t="e">
        <f>INDEX([40]Listas!$F$6:$J$10,MATCH(AF59,[40]Listas!$D$6:$D$10,0),MATCH(AH59,[40]Listas!$F$4:$J$4,0))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VLOOKUP(P60,[40]Listas!$D$6:$E$10,2,0)</f>
        <v>#N/A</v>
      </c>
      <c r="T60" s="347" t="e">
        <f>HLOOKUP(Q60,[40]Listas!$F$4:$J$5,2,0)</f>
        <v>#N/A</v>
      </c>
      <c r="U60" s="339" t="e">
        <f>INDEX([40]Listas!$F$6:$J$10,MATCH(P60,[40]Listas!$D$6:$D$10,0),MATCH(Q60,[40]Listas!$F$4:$J$4,0))</f>
        <v>#N/A</v>
      </c>
      <c r="V60" s="346"/>
      <c r="W60" s="818"/>
      <c r="X60" s="818"/>
      <c r="Y60" s="818"/>
      <c r="Z60" s="330"/>
      <c r="AA60" s="331"/>
      <c r="AB60" s="330"/>
      <c r="AC60" s="346"/>
      <c r="AD60" s="347">
        <f t="shared" si="16"/>
        <v>0</v>
      </c>
      <c r="AE60" s="348" t="e">
        <f t="shared" si="17"/>
        <v>#N/A</v>
      </c>
      <c r="AF60" s="336" t="e">
        <f>IF(AE60&lt;=1,"Remota",VLOOKUP(AE60,[40]Listas!$C$6:$D$10,2,0))</f>
        <v>#N/A</v>
      </c>
      <c r="AG60" s="348" t="e">
        <f t="shared" si="18"/>
        <v>#N/A</v>
      </c>
      <c r="AH60" s="336" t="e">
        <f>IF(AG60&lt;=1,"Insignificante",HLOOKUP(AG60,[40]Listas!$F$3:$J$4,2,0))</f>
        <v>#N/A</v>
      </c>
      <c r="AI60" s="349" t="e">
        <f t="shared" si="19"/>
        <v>#N/A</v>
      </c>
      <c r="AJ60" s="339" t="e">
        <f>INDEX([40]Listas!$F$6:$J$10,MATCH(AF60,[40]Listas!$D$6:$D$10,0),MATCH(AH60,[40]Listas!$F$4:$J$4,0))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VLOOKUP(P61,[40]Listas!$D$6:$E$10,2,0)</f>
        <v>#N/A</v>
      </c>
      <c r="T61" s="347" t="e">
        <f>HLOOKUP(Q61,[40]Listas!$F$4:$J$5,2,0)</f>
        <v>#N/A</v>
      </c>
      <c r="U61" s="339" t="e">
        <f>INDEX([40]Listas!$F$6:$J$10,MATCH(P61,[40]Listas!$D$6:$D$10,0),MATCH(Q61,[40]Listas!$F$4:$J$4,0))</f>
        <v>#N/A</v>
      </c>
      <c r="V61" s="346"/>
      <c r="W61" s="818"/>
      <c r="X61" s="818"/>
      <c r="Y61" s="818"/>
      <c r="Z61" s="330"/>
      <c r="AA61" s="331"/>
      <c r="AB61" s="330"/>
      <c r="AC61" s="346"/>
      <c r="AD61" s="347">
        <f t="shared" si="16"/>
        <v>0</v>
      </c>
      <c r="AE61" s="348" t="e">
        <f t="shared" si="17"/>
        <v>#N/A</v>
      </c>
      <c r="AF61" s="336" t="e">
        <f>IF(AE61&lt;=1,"Remota",VLOOKUP(AE61,[40]Listas!$C$6:$D$10,2,0))</f>
        <v>#N/A</v>
      </c>
      <c r="AG61" s="348" t="e">
        <f t="shared" si="18"/>
        <v>#N/A</v>
      </c>
      <c r="AH61" s="336" t="e">
        <f>IF(AG61&lt;=1,"Insignificante",HLOOKUP(AG61,[40]Listas!$F$3:$J$4,2,0))</f>
        <v>#N/A</v>
      </c>
      <c r="AI61" s="349" t="e">
        <f t="shared" si="19"/>
        <v>#N/A</v>
      </c>
      <c r="AJ61" s="339" t="e">
        <f>INDEX([40]Listas!$F$6:$J$10,MATCH(AF61,[40]Listas!$D$6:$D$10,0),MATCH(AH61,[40]Listas!$F$4:$J$4,0))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VLOOKUP(P62,[40]Listas!$D$6:$E$10,2,0)</f>
        <v>#N/A</v>
      </c>
      <c r="T62" s="347" t="e">
        <f>HLOOKUP(Q62,[40]Listas!$F$4:$J$5,2,0)</f>
        <v>#N/A</v>
      </c>
      <c r="U62" s="339" t="e">
        <f>INDEX([40]Listas!$F$6:$J$10,MATCH(P62,[40]Listas!$D$6:$D$10,0),MATCH(Q62,[40]Listas!$F$4:$J$4,0))</f>
        <v>#N/A</v>
      </c>
      <c r="V62" s="346"/>
      <c r="W62" s="818"/>
      <c r="X62" s="818"/>
      <c r="Y62" s="818"/>
      <c r="Z62" s="330"/>
      <c r="AA62" s="331"/>
      <c r="AB62" s="330"/>
      <c r="AC62" s="346"/>
      <c r="AD62" s="347">
        <f t="shared" si="16"/>
        <v>0</v>
      </c>
      <c r="AE62" s="348" t="e">
        <f t="shared" si="17"/>
        <v>#N/A</v>
      </c>
      <c r="AF62" s="336" t="e">
        <f>IF(AE62&lt;=1,"Remota",VLOOKUP(AE62,[40]Listas!$C$6:$D$10,2,0))</f>
        <v>#N/A</v>
      </c>
      <c r="AG62" s="348" t="e">
        <f t="shared" si="18"/>
        <v>#N/A</v>
      </c>
      <c r="AH62" s="336" t="e">
        <f>IF(AG62&lt;=1,"Insignificante",HLOOKUP(AG62,[40]Listas!$F$3:$J$4,2,0))</f>
        <v>#N/A</v>
      </c>
      <c r="AI62" s="349" t="e">
        <f t="shared" si="19"/>
        <v>#N/A</v>
      </c>
      <c r="AJ62" s="339" t="e">
        <f>INDEX([40]Listas!$F$6:$J$10,MATCH(AF62,[40]Listas!$D$6:$D$10,0),MATCH(AH62,[40]Listas!$F$4:$J$4,0))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VLOOKUP(P63,[40]Listas!$D$6:$E$10,2,0)</f>
        <v>#N/A</v>
      </c>
      <c r="T63" s="347" t="e">
        <f>HLOOKUP(Q63,[40]Listas!$F$4:$J$5,2,0)</f>
        <v>#N/A</v>
      </c>
      <c r="U63" s="339" t="e">
        <f>INDEX([40]Listas!$F$6:$J$10,MATCH(P63,[40]Listas!$D$6:$D$10,0),MATCH(Q63,[40]Listas!$F$4:$J$4,0))</f>
        <v>#N/A</v>
      </c>
      <c r="V63" s="346"/>
      <c r="W63" s="818"/>
      <c r="X63" s="818"/>
      <c r="Y63" s="818"/>
      <c r="Z63" s="330"/>
      <c r="AA63" s="331"/>
      <c r="AB63" s="330"/>
      <c r="AC63" s="346"/>
      <c r="AD63" s="347">
        <f t="shared" si="16"/>
        <v>0</v>
      </c>
      <c r="AE63" s="348" t="e">
        <f t="shared" si="17"/>
        <v>#N/A</v>
      </c>
      <c r="AF63" s="336" t="e">
        <f>IF(AE63&lt;=1,"Remota",VLOOKUP(AE63,[40]Listas!$C$6:$D$10,2,0))</f>
        <v>#N/A</v>
      </c>
      <c r="AG63" s="348" t="e">
        <f t="shared" si="18"/>
        <v>#N/A</v>
      </c>
      <c r="AH63" s="336" t="e">
        <f>IF(AG63&lt;=1,"Insignificante",HLOOKUP(AG63,[40]Listas!$F$3:$J$4,2,0))</f>
        <v>#N/A</v>
      </c>
      <c r="AI63" s="349" t="e">
        <f t="shared" si="19"/>
        <v>#N/A</v>
      </c>
      <c r="AJ63" s="339" t="e">
        <f>INDEX([40]Listas!$F$6:$J$10,MATCH(AF63,[40]Listas!$D$6:$D$10,0),MATCH(AH63,[40]Listas!$F$4:$J$4,0))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VLOOKUP(P64,[40]Listas!$D$6:$E$10,2,0)</f>
        <v>#N/A</v>
      </c>
      <c r="T64" s="347" t="e">
        <f>HLOOKUP(Q64,[40]Listas!$F$4:$J$5,2,0)</f>
        <v>#N/A</v>
      </c>
      <c r="U64" s="339" t="e">
        <f>INDEX([40]Listas!$F$6:$J$10,MATCH(P64,[40]Listas!$D$6:$D$10,0),MATCH(Q64,[40]Listas!$F$4:$J$4,0))</f>
        <v>#N/A</v>
      </c>
      <c r="V64" s="346"/>
      <c r="W64" s="818"/>
      <c r="X64" s="818"/>
      <c r="Y64" s="818"/>
      <c r="Z64" s="330"/>
      <c r="AA64" s="331"/>
      <c r="AB64" s="330"/>
      <c r="AC64" s="346"/>
      <c r="AD64" s="347">
        <f t="shared" si="16"/>
        <v>0</v>
      </c>
      <c r="AE64" s="348" t="e">
        <f t="shared" si="17"/>
        <v>#N/A</v>
      </c>
      <c r="AF64" s="336" t="e">
        <f>IF(AE64&lt;=1,"Remota",VLOOKUP(AE64,[40]Listas!$C$6:$D$10,2,0))</f>
        <v>#N/A</v>
      </c>
      <c r="AG64" s="348" t="e">
        <f t="shared" si="18"/>
        <v>#N/A</v>
      </c>
      <c r="AH64" s="336" t="e">
        <f>IF(AG64&lt;=1,"Insignificante",HLOOKUP(AG64,[40]Listas!$F$3:$J$4,2,0))</f>
        <v>#N/A</v>
      </c>
      <c r="AI64" s="349" t="e">
        <f t="shared" si="19"/>
        <v>#N/A</v>
      </c>
      <c r="AJ64" s="339" t="e">
        <f>INDEX([40]Listas!$F$6:$J$10,MATCH(AF64,[40]Listas!$D$6:$D$10,0),MATCH(AH64,[40]Listas!$F$4:$J$4,0))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VLOOKUP(P65,[40]Listas!$D$6:$E$10,2,0)</f>
        <v>#N/A</v>
      </c>
      <c r="T65" s="347" t="e">
        <f>HLOOKUP(Q65,[40]Listas!$F$4:$J$5,2,0)</f>
        <v>#N/A</v>
      </c>
      <c r="U65" s="339" t="e">
        <f>INDEX([40]Listas!$F$6:$J$10,MATCH(P65,[40]Listas!$D$6:$D$10,0),MATCH(Q65,[40]Listas!$F$4:$J$4,0))</f>
        <v>#N/A</v>
      </c>
      <c r="V65" s="346"/>
      <c r="W65" s="818"/>
      <c r="X65" s="818"/>
      <c r="Y65" s="818"/>
      <c r="Z65" s="330"/>
      <c r="AA65" s="331"/>
      <c r="AB65" s="330"/>
      <c r="AC65" s="346"/>
      <c r="AD65" s="347">
        <f t="shared" si="16"/>
        <v>0</v>
      </c>
      <c r="AE65" s="348" t="e">
        <f t="shared" si="17"/>
        <v>#N/A</v>
      </c>
      <c r="AF65" s="336" t="e">
        <f>IF(AE65&lt;=1,"Remota",VLOOKUP(AE65,[40]Listas!$C$6:$D$10,2,0))</f>
        <v>#N/A</v>
      </c>
      <c r="AG65" s="348" t="e">
        <f t="shared" si="18"/>
        <v>#N/A</v>
      </c>
      <c r="AH65" s="336" t="e">
        <f>IF(AG65&lt;=1,"Insignificante",HLOOKUP(AG65,[40]Listas!$F$3:$J$4,2,0))</f>
        <v>#N/A</v>
      </c>
      <c r="AI65" s="349" t="e">
        <f t="shared" si="19"/>
        <v>#N/A</v>
      </c>
      <c r="AJ65" s="339" t="e">
        <f>INDEX([40]Listas!$F$6:$J$10,MATCH(AF65,[40]Listas!$D$6:$D$10,0),MATCH(AH65,[40]Listas!$F$4:$J$4,0))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VLOOKUP(P66,[40]Listas!$D$6:$E$10,2,0)</f>
        <v>#N/A</v>
      </c>
      <c r="T66" s="347" t="e">
        <f>HLOOKUP(Q66,[40]Listas!$F$4:$J$5,2,0)</f>
        <v>#N/A</v>
      </c>
      <c r="U66" s="339" t="e">
        <f>INDEX([40]Listas!$F$6:$J$10,MATCH(P66,[40]Listas!$D$6:$D$10,0),MATCH(Q66,[40]Listas!$F$4:$J$4,0))</f>
        <v>#N/A</v>
      </c>
      <c r="V66" s="346"/>
      <c r="W66" s="818"/>
      <c r="X66" s="818"/>
      <c r="Y66" s="818"/>
      <c r="Z66" s="330"/>
      <c r="AA66" s="331"/>
      <c r="AB66" s="330"/>
      <c r="AC66" s="346"/>
      <c r="AD66" s="347">
        <f t="shared" si="16"/>
        <v>0</v>
      </c>
      <c r="AE66" s="348" t="e">
        <f t="shared" si="17"/>
        <v>#N/A</v>
      </c>
      <c r="AF66" s="336" t="e">
        <f>IF(AE66&lt;=1,"Remota",VLOOKUP(AE66,[40]Listas!$C$6:$D$10,2,0))</f>
        <v>#N/A</v>
      </c>
      <c r="AG66" s="348" t="e">
        <f t="shared" si="18"/>
        <v>#N/A</v>
      </c>
      <c r="AH66" s="336" t="e">
        <f>IF(AG66&lt;=1,"Insignificante",HLOOKUP(AG66,[40]Listas!$F$3:$J$4,2,0))</f>
        <v>#N/A</v>
      </c>
      <c r="AI66" s="349" t="e">
        <f t="shared" si="19"/>
        <v>#N/A</v>
      </c>
      <c r="AJ66" s="339" t="e">
        <f>INDEX([40]Listas!$F$6:$J$10,MATCH(AF66,[40]Listas!$D$6:$D$10,0),MATCH(AH66,[40]Listas!$F$4:$J$4,0))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VLOOKUP(P67,[40]Listas!$D$6:$E$10,2,0)</f>
        <v>#N/A</v>
      </c>
      <c r="T67" s="347" t="e">
        <f>HLOOKUP(Q67,[40]Listas!$F$4:$J$5,2,0)</f>
        <v>#N/A</v>
      </c>
      <c r="U67" s="339" t="e">
        <f>INDEX([40]Listas!$F$6:$J$10,MATCH(P67,[40]Listas!$D$6:$D$10,0),MATCH(Q67,[40]Listas!$F$4:$J$4,0))</f>
        <v>#N/A</v>
      </c>
      <c r="V67" s="346"/>
      <c r="W67" s="818"/>
      <c r="X67" s="818"/>
      <c r="Y67" s="818"/>
      <c r="Z67" s="330"/>
      <c r="AA67" s="331"/>
      <c r="AB67" s="330"/>
      <c r="AC67" s="346"/>
      <c r="AD67" s="347">
        <f t="shared" si="16"/>
        <v>0</v>
      </c>
      <c r="AE67" s="348" t="e">
        <f t="shared" si="17"/>
        <v>#N/A</v>
      </c>
      <c r="AF67" s="336" t="e">
        <f>IF(AE67&lt;=1,"Remota",VLOOKUP(AE67,[40]Listas!$C$6:$D$10,2,0))</f>
        <v>#N/A</v>
      </c>
      <c r="AG67" s="348" t="e">
        <f t="shared" si="18"/>
        <v>#N/A</v>
      </c>
      <c r="AH67" s="336" t="e">
        <f>IF(AG67&lt;=1,"Insignificante",HLOOKUP(AG67,[40]Listas!$F$3:$J$4,2,0))</f>
        <v>#N/A</v>
      </c>
      <c r="AI67" s="349" t="e">
        <f t="shared" si="19"/>
        <v>#N/A</v>
      </c>
      <c r="AJ67" s="339" t="e">
        <f>INDEX([40]Listas!$F$6:$J$10,MATCH(AF67,[40]Listas!$D$6:$D$10,0),MATCH(AH67,[40]Listas!$F$4:$J$4,0))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VLOOKUP(P68,[40]Listas!$D$6:$E$10,2,0)</f>
        <v>#N/A</v>
      </c>
      <c r="T68" s="347" t="e">
        <f>HLOOKUP(Q68,[40]Listas!$F$4:$J$5,2,0)</f>
        <v>#N/A</v>
      </c>
      <c r="U68" s="339" t="e">
        <f>INDEX([40]Listas!$F$6:$J$10,MATCH(P68,[40]Listas!$D$6:$D$10,0),MATCH(Q68,[40]Listas!$F$4:$J$4,0))</f>
        <v>#N/A</v>
      </c>
      <c r="V68" s="346"/>
      <c r="W68" s="818"/>
      <c r="X68" s="818"/>
      <c r="Y68" s="818"/>
      <c r="Z68" s="330"/>
      <c r="AA68" s="331"/>
      <c r="AB68" s="330"/>
      <c r="AC68" s="346"/>
      <c r="AD68" s="347">
        <f t="shared" si="16"/>
        <v>0</v>
      </c>
      <c r="AE68" s="348" t="e">
        <f t="shared" si="17"/>
        <v>#N/A</v>
      </c>
      <c r="AF68" s="336" t="e">
        <f>IF(AE68&lt;=1,"Remota",VLOOKUP(AE68,[40]Listas!$C$6:$D$10,2,0))</f>
        <v>#N/A</v>
      </c>
      <c r="AG68" s="348" t="e">
        <f t="shared" si="18"/>
        <v>#N/A</v>
      </c>
      <c r="AH68" s="336" t="e">
        <f>IF(AG68&lt;=1,"Insignificante",HLOOKUP(AG68,[40]Listas!$F$3:$J$4,2,0))</f>
        <v>#N/A</v>
      </c>
      <c r="AI68" s="349" t="e">
        <f t="shared" si="19"/>
        <v>#N/A</v>
      </c>
      <c r="AJ68" s="339" t="e">
        <f>INDEX([40]Listas!$F$6:$J$10,MATCH(AF68,[40]Listas!$D$6:$D$10,0),MATCH(AH68,[40]Listas!$F$4:$J$4,0))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VLOOKUP(P69,[40]Listas!$D$6:$E$10,2,0)</f>
        <v>#N/A</v>
      </c>
      <c r="T69" s="347" t="e">
        <f>HLOOKUP(Q69,[40]Listas!$F$4:$J$5,2,0)</f>
        <v>#N/A</v>
      </c>
      <c r="U69" s="339" t="e">
        <f>INDEX([40]Listas!$F$6:$J$10,MATCH(P69,[40]Listas!$D$6:$D$10,0),MATCH(Q69,[40]Listas!$F$4:$J$4,0))</f>
        <v>#N/A</v>
      </c>
      <c r="V69" s="346"/>
      <c r="W69" s="818"/>
      <c r="X69" s="818"/>
      <c r="Y69" s="818"/>
      <c r="Z69" s="330"/>
      <c r="AA69" s="331"/>
      <c r="AB69" s="330"/>
      <c r="AC69" s="346"/>
      <c r="AD69" s="347">
        <f t="shared" si="16"/>
        <v>0</v>
      </c>
      <c r="AE69" s="348" t="e">
        <f t="shared" si="17"/>
        <v>#N/A</v>
      </c>
      <c r="AF69" s="336" t="e">
        <f>IF(AE69&lt;=1,"Remota",VLOOKUP(AE69,[40]Listas!$C$6:$D$10,2,0))</f>
        <v>#N/A</v>
      </c>
      <c r="AG69" s="348" t="e">
        <f t="shared" si="18"/>
        <v>#N/A</v>
      </c>
      <c r="AH69" s="336" t="e">
        <f>IF(AG69&lt;=1,"Insignificante",HLOOKUP(AG69,[40]Listas!$F$3:$J$4,2,0))</f>
        <v>#N/A</v>
      </c>
      <c r="AI69" s="349" t="e">
        <f t="shared" si="19"/>
        <v>#N/A</v>
      </c>
      <c r="AJ69" s="339" t="e">
        <f>INDEX([40]Listas!$F$6:$J$10,MATCH(AF69,[40]Listas!$D$6:$D$10,0),MATCH(AH69,[40]Listas!$F$4:$J$4,0))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VLOOKUP(P70,[40]Listas!$D$6:$E$10,2,0)</f>
        <v>#N/A</v>
      </c>
      <c r="T70" s="347" t="e">
        <f>HLOOKUP(Q70,[40]Listas!$F$4:$J$5,2,0)</f>
        <v>#N/A</v>
      </c>
      <c r="U70" s="339" t="e">
        <f>INDEX([40]Listas!$F$6:$J$10,MATCH(P70,[40]Listas!$D$6:$D$10,0),MATCH(Q70,[40]Listas!$F$4:$J$4,0))</f>
        <v>#N/A</v>
      </c>
      <c r="V70" s="346"/>
      <c r="W70" s="818"/>
      <c r="X70" s="818"/>
      <c r="Y70" s="818"/>
      <c r="Z70" s="330"/>
      <c r="AA70" s="331"/>
      <c r="AB70" s="330"/>
      <c r="AC70" s="346"/>
      <c r="AD70" s="347">
        <f t="shared" si="16"/>
        <v>0</v>
      </c>
      <c r="AE70" s="348" t="e">
        <f t="shared" si="17"/>
        <v>#N/A</v>
      </c>
      <c r="AF70" s="336" t="e">
        <f>IF(AE70&lt;=1,"Remota",VLOOKUP(AE70,[40]Listas!$C$6:$D$10,2,0))</f>
        <v>#N/A</v>
      </c>
      <c r="AG70" s="348" t="e">
        <f t="shared" si="18"/>
        <v>#N/A</v>
      </c>
      <c r="AH70" s="336" t="e">
        <f>IF(AG70&lt;=1,"Insignificante",HLOOKUP(AG70,[40]Listas!$F$3:$J$4,2,0))</f>
        <v>#N/A</v>
      </c>
      <c r="AI70" s="349" t="e">
        <f t="shared" si="19"/>
        <v>#N/A</v>
      </c>
      <c r="AJ70" s="339" t="e">
        <f>INDEX([40]Listas!$F$6:$J$10,MATCH(AF70,[40]Listas!$D$6:$D$10,0),MATCH(AH70,[40]Listas!$F$4:$J$4,0))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VLOOKUP(P71,[40]Listas!$D$6:$E$10,2,0)</f>
        <v>#N/A</v>
      </c>
      <c r="T71" s="347" t="e">
        <f>HLOOKUP(Q71,[40]Listas!$F$4:$J$5,2,0)</f>
        <v>#N/A</v>
      </c>
      <c r="U71" s="339" t="e">
        <f>INDEX([40]Listas!$F$6:$J$10,MATCH(P71,[40]Listas!$D$6:$D$10,0),MATCH(Q71,[40]Listas!$F$4:$J$4,0))</f>
        <v>#N/A</v>
      </c>
      <c r="V71" s="346"/>
      <c r="W71" s="818"/>
      <c r="X71" s="818"/>
      <c r="Y71" s="818"/>
      <c r="Z71" s="330"/>
      <c r="AA71" s="331"/>
      <c r="AB71" s="330"/>
      <c r="AC71" s="346"/>
      <c r="AD71" s="347">
        <f t="shared" si="16"/>
        <v>0</v>
      </c>
      <c r="AE71" s="348" t="e">
        <f t="shared" si="17"/>
        <v>#N/A</v>
      </c>
      <c r="AF71" s="336" t="e">
        <f>IF(AE71&lt;=1,"Remota",VLOOKUP(AE71,[40]Listas!$C$6:$D$10,2,0))</f>
        <v>#N/A</v>
      </c>
      <c r="AG71" s="348" t="e">
        <f t="shared" si="18"/>
        <v>#N/A</v>
      </c>
      <c r="AH71" s="336" t="e">
        <f>IF(AG71&lt;=1,"Insignificante",HLOOKUP(AG71,[40]Listas!$F$3:$J$4,2,0))</f>
        <v>#N/A</v>
      </c>
      <c r="AI71" s="349" t="e">
        <f t="shared" si="19"/>
        <v>#N/A</v>
      </c>
      <c r="AJ71" s="339" t="e">
        <f>INDEX([40]Listas!$F$6:$J$10,MATCH(AF71,[40]Listas!$D$6:$D$10,0),MATCH(AH71,[40]Listas!$F$4:$J$4,0))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VLOOKUP(P72,[40]Listas!$D$6:$E$10,2,0)</f>
        <v>#N/A</v>
      </c>
      <c r="T72" s="347" t="e">
        <f>HLOOKUP(Q72,[40]Listas!$F$4:$J$5,2,0)</f>
        <v>#N/A</v>
      </c>
      <c r="U72" s="339" t="e">
        <f>INDEX([40]Listas!$F$6:$J$10,MATCH(P72,[40]Listas!$D$6:$D$10,0),MATCH(Q72,[40]Listas!$F$4:$J$4,0))</f>
        <v>#N/A</v>
      </c>
      <c r="V72" s="346"/>
      <c r="W72" s="818"/>
      <c r="X72" s="818"/>
      <c r="Y72" s="818"/>
      <c r="Z72" s="330"/>
      <c r="AA72" s="331"/>
      <c r="AB72" s="330"/>
      <c r="AC72" s="346"/>
      <c r="AD72" s="347">
        <f t="shared" si="16"/>
        <v>0</v>
      </c>
      <c r="AE72" s="348" t="e">
        <f t="shared" si="17"/>
        <v>#N/A</v>
      </c>
      <c r="AF72" s="336" t="e">
        <f>IF(AE72&lt;=1,"Remota",VLOOKUP(AE72,[40]Listas!$C$6:$D$10,2,0))</f>
        <v>#N/A</v>
      </c>
      <c r="AG72" s="348" t="e">
        <f t="shared" si="18"/>
        <v>#N/A</v>
      </c>
      <c r="AH72" s="336" t="e">
        <f>IF(AG72&lt;=1,"Insignificante",HLOOKUP(AG72,[40]Listas!$F$3:$J$4,2,0))</f>
        <v>#N/A</v>
      </c>
      <c r="AI72" s="349" t="e">
        <f t="shared" si="19"/>
        <v>#N/A</v>
      </c>
      <c r="AJ72" s="339" t="e">
        <f>INDEX([40]Listas!$F$6:$J$10,MATCH(AF72,[40]Listas!$D$6:$D$10,0),MATCH(AH72,[40]Listas!$F$4:$J$4,0))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VLOOKUP(P73,[40]Listas!$D$6:$E$10,2,0)</f>
        <v>#N/A</v>
      </c>
      <c r="T73" s="347" t="e">
        <f>HLOOKUP(Q73,[40]Listas!$F$4:$J$5,2,0)</f>
        <v>#N/A</v>
      </c>
      <c r="U73" s="339" t="e">
        <f>INDEX([40]Listas!$F$6:$J$10,MATCH(P73,[40]Listas!$D$6:$D$10,0),MATCH(Q73,[40]Listas!$F$4:$J$4,0))</f>
        <v>#N/A</v>
      </c>
      <c r="V73" s="346"/>
      <c r="W73" s="818"/>
      <c r="X73" s="818"/>
      <c r="Y73" s="818"/>
      <c r="Z73" s="330"/>
      <c r="AA73" s="331"/>
      <c r="AB73" s="330"/>
      <c r="AC73" s="346"/>
      <c r="AD73" s="347">
        <f t="shared" si="16"/>
        <v>0</v>
      </c>
      <c r="AE73" s="348" t="e">
        <f t="shared" si="17"/>
        <v>#N/A</v>
      </c>
      <c r="AF73" s="336" t="e">
        <f>IF(AE73&lt;=1,"Remota",VLOOKUP(AE73,[40]Listas!$C$6:$D$10,2,0))</f>
        <v>#N/A</v>
      </c>
      <c r="AG73" s="348" t="e">
        <f t="shared" si="18"/>
        <v>#N/A</v>
      </c>
      <c r="AH73" s="336" t="e">
        <f>IF(AG73&lt;=1,"Insignificante",HLOOKUP(AG73,[40]Listas!$F$3:$J$4,2,0))</f>
        <v>#N/A</v>
      </c>
      <c r="AI73" s="349" t="e">
        <f t="shared" si="19"/>
        <v>#N/A</v>
      </c>
      <c r="AJ73" s="339" t="e">
        <f>INDEX([40]Listas!$F$6:$J$10,MATCH(AF73,[40]Listas!$D$6:$D$10,0),MATCH(AH73,[40]Listas!$F$4:$J$4,0))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VLOOKUP(P74,[40]Listas!$D$6:$E$10,2,0)</f>
        <v>#N/A</v>
      </c>
      <c r="T74" s="347" t="e">
        <f>HLOOKUP(Q74,[40]Listas!$F$4:$J$5,2,0)</f>
        <v>#N/A</v>
      </c>
      <c r="U74" s="339" t="e">
        <f>INDEX([40]Listas!$F$6:$J$10,MATCH(P74,[40]Listas!$D$6:$D$10,0),MATCH(Q74,[40]Listas!$F$4:$J$4,0))</f>
        <v>#N/A</v>
      </c>
      <c r="V74" s="346"/>
      <c r="W74" s="818"/>
      <c r="X74" s="818"/>
      <c r="Y74" s="818"/>
      <c r="Z74" s="330"/>
      <c r="AA74" s="331"/>
      <c r="AB74" s="330"/>
      <c r="AC74" s="346"/>
      <c r="AD74" s="347">
        <f t="shared" si="16"/>
        <v>0</v>
      </c>
      <c r="AE74" s="348" t="e">
        <f t="shared" si="17"/>
        <v>#N/A</v>
      </c>
      <c r="AF74" s="336" t="e">
        <f>IF(AE74&lt;=1,"Remota",VLOOKUP(AE74,[40]Listas!$C$6:$D$10,2,0))</f>
        <v>#N/A</v>
      </c>
      <c r="AG74" s="348" t="e">
        <f t="shared" si="18"/>
        <v>#N/A</v>
      </c>
      <c r="AH74" s="336" t="e">
        <f>IF(AG74&lt;=1,"Insignificante",HLOOKUP(AG74,[40]Listas!$F$3:$J$4,2,0))</f>
        <v>#N/A</v>
      </c>
      <c r="AI74" s="349" t="e">
        <f t="shared" si="19"/>
        <v>#N/A</v>
      </c>
      <c r="AJ74" s="339" t="e">
        <f>INDEX([40]Listas!$F$6:$J$10,MATCH(AF74,[40]Listas!$D$6:$D$10,0),MATCH(AH74,[40]Listas!$F$4:$J$4,0))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VLOOKUP(P75,[40]Listas!$D$6:$E$10,2,0)</f>
        <v>#N/A</v>
      </c>
      <c r="T75" s="347" t="e">
        <f>HLOOKUP(Q75,[40]Listas!$F$4:$J$5,2,0)</f>
        <v>#N/A</v>
      </c>
      <c r="U75" s="339" t="e">
        <f>INDEX([40]Listas!$F$6:$J$10,MATCH(P75,[40]Listas!$D$6:$D$10,0),MATCH(Q75,[40]Listas!$F$4:$J$4,0))</f>
        <v>#N/A</v>
      </c>
      <c r="V75" s="346"/>
      <c r="W75" s="818"/>
      <c r="X75" s="818"/>
      <c r="Y75" s="818"/>
      <c r="Z75" s="330"/>
      <c r="AA75" s="331"/>
      <c r="AB75" s="330"/>
      <c r="AC75" s="346"/>
      <c r="AD75" s="347">
        <f t="shared" si="16"/>
        <v>0</v>
      </c>
      <c r="AE75" s="348" t="e">
        <f t="shared" si="17"/>
        <v>#N/A</v>
      </c>
      <c r="AF75" s="336" t="e">
        <f>IF(AE75&lt;=1,"Remota",VLOOKUP(AE75,[40]Listas!$C$6:$D$10,2,0))</f>
        <v>#N/A</v>
      </c>
      <c r="AG75" s="348" t="e">
        <f t="shared" si="18"/>
        <v>#N/A</v>
      </c>
      <c r="AH75" s="336" t="e">
        <f>IF(AG75&lt;=1,"Insignificante",HLOOKUP(AG75,[40]Listas!$F$3:$J$4,2,0))</f>
        <v>#N/A</v>
      </c>
      <c r="AI75" s="349" t="e">
        <f t="shared" si="19"/>
        <v>#N/A</v>
      </c>
      <c r="AJ75" s="339" t="e">
        <f>INDEX([40]Listas!$F$6:$J$10,MATCH(AF75,[40]Listas!$D$6:$D$10,0),MATCH(AH75,[40]Listas!$F$4:$J$4,0))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VLOOKUP(P76,[40]Listas!$D$6:$E$10,2,0)</f>
        <v>#N/A</v>
      </c>
      <c r="T76" s="347" t="e">
        <f>HLOOKUP(Q76,[40]Listas!$F$4:$J$5,2,0)</f>
        <v>#N/A</v>
      </c>
      <c r="U76" s="339" t="e">
        <f>INDEX([40]Listas!$F$6:$J$10,MATCH(P76,[40]Listas!$D$6:$D$10,0),MATCH(Q76,[40]Listas!$F$4:$J$4,0))</f>
        <v>#N/A</v>
      </c>
      <c r="V76" s="346"/>
      <c r="W76" s="818"/>
      <c r="X76" s="818"/>
      <c r="Y76" s="818"/>
      <c r="Z76" s="330"/>
      <c r="AA76" s="331"/>
      <c r="AB76" s="330"/>
      <c r="AC76" s="346"/>
      <c r="AD76" s="347">
        <f t="shared" si="16"/>
        <v>0</v>
      </c>
      <c r="AE76" s="348" t="e">
        <f t="shared" si="17"/>
        <v>#N/A</v>
      </c>
      <c r="AF76" s="336" t="e">
        <f>IF(AE76&lt;=1,"Remota",VLOOKUP(AE76,[40]Listas!$C$6:$D$10,2,0))</f>
        <v>#N/A</v>
      </c>
      <c r="AG76" s="348" t="e">
        <f t="shared" si="18"/>
        <v>#N/A</v>
      </c>
      <c r="AH76" s="336" t="e">
        <f>IF(AG76&lt;=1,"Insignificante",HLOOKUP(AG76,[40]Listas!$F$3:$J$4,2,0))</f>
        <v>#N/A</v>
      </c>
      <c r="AI76" s="349" t="e">
        <f t="shared" si="19"/>
        <v>#N/A</v>
      </c>
      <c r="AJ76" s="339" t="e">
        <f>INDEX([40]Listas!$F$6:$J$10,MATCH(AF76,[40]Listas!$D$6:$D$10,0),MATCH(AH76,[40]Listas!$F$4:$J$4,0))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VLOOKUP(P77,[40]Listas!$D$6:$E$10,2,0)</f>
        <v>#N/A</v>
      </c>
      <c r="T77" s="347" t="e">
        <f>HLOOKUP(Q77,[40]Listas!$F$4:$J$5,2,0)</f>
        <v>#N/A</v>
      </c>
      <c r="U77" s="339" t="e">
        <f>INDEX([40]Listas!$F$6:$J$10,MATCH(P77,[40]Listas!$D$6:$D$10,0),MATCH(Q77,[40]Listas!$F$4:$J$4,0))</f>
        <v>#N/A</v>
      </c>
      <c r="V77" s="346"/>
      <c r="W77" s="818"/>
      <c r="X77" s="818"/>
      <c r="Y77" s="818"/>
      <c r="Z77" s="330"/>
      <c r="AA77" s="331"/>
      <c r="AB77" s="330"/>
      <c r="AC77" s="346"/>
      <c r="AD77" s="347">
        <f>IF(AB77&lt;=33,0,IF(AB77&gt;81,2,1))</f>
        <v>0</v>
      </c>
      <c r="AE77" s="348" t="e">
        <f>IF(OR(AA77="Probabilidad",AA77="Ambos"),S77-AD77,S77)</f>
        <v>#N/A</v>
      </c>
      <c r="AF77" s="336" t="e">
        <f>IF(AE77&lt;=1,"Remota",VLOOKUP(AE77,[40]Listas!$C$6:$D$10,2,0))</f>
        <v>#N/A</v>
      </c>
      <c r="AG77" s="348" t="e">
        <f>IF(OR(AA77="Impacto",AA77="Ambos"),T77-AD77,T77)</f>
        <v>#N/A</v>
      </c>
      <c r="AH77" s="336" t="e">
        <f>IF(AG77&lt;=1,"Insignificante",HLOOKUP(AG77,[40]Listas!$F$3:$J$4,2,0))</f>
        <v>#N/A</v>
      </c>
      <c r="AI77" s="349" t="e">
        <f>AE77*AG77</f>
        <v>#N/A</v>
      </c>
      <c r="AJ77" s="339" t="e">
        <f>INDEX([40]Listas!$F$6:$J$10,MATCH(AF77,[40]Listas!$D$6:$D$10,0),MATCH(AH77,[40]Listas!$F$4:$J$4,0))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VLOOKUP(P78,[40]Listas!$D$6:$E$10,2,0)</f>
        <v>#N/A</v>
      </c>
      <c r="T78" s="347" t="e">
        <f>HLOOKUP(Q78,[40]Listas!$F$4:$J$5,2,0)</f>
        <v>#N/A</v>
      </c>
      <c r="U78" s="339" t="e">
        <f>INDEX([40]Listas!$F$6:$J$10,MATCH(P78,[40]Listas!$D$6:$D$10,0),MATCH(Q78,[40]Listas!$F$4:$J$4,0))</f>
        <v>#N/A</v>
      </c>
      <c r="V78" s="346"/>
      <c r="W78" s="818"/>
      <c r="X78" s="818"/>
      <c r="Y78" s="818"/>
      <c r="Z78" s="330"/>
      <c r="AA78" s="331"/>
      <c r="AB78" s="330"/>
      <c r="AC78" s="346"/>
      <c r="AD78" s="347">
        <f>IF(AB78&lt;=33,0,IF(AB78&gt;81,2,1))</f>
        <v>0</v>
      </c>
      <c r="AE78" s="348" t="e">
        <f>IF(OR(AA78="Probabilidad",AA78="Ambos"),S78-AD78,S78)</f>
        <v>#N/A</v>
      </c>
      <c r="AF78" s="336" t="e">
        <f>IF(AE78&lt;=1,"Remota",VLOOKUP(AE78,[40]Listas!$C$6:$D$10,2,0))</f>
        <v>#N/A</v>
      </c>
      <c r="AG78" s="348" t="e">
        <f>IF(OR(AA78="Impacto",AA78="Ambos"),T78-AD78,T78)</f>
        <v>#N/A</v>
      </c>
      <c r="AH78" s="336" t="e">
        <f>IF(AG78&lt;=1,"Insignificante",HLOOKUP(AG78,[40]Listas!$F$3:$J$4,2,0))</f>
        <v>#N/A</v>
      </c>
      <c r="AI78" s="349" t="e">
        <f>AE78*AG78</f>
        <v>#N/A</v>
      </c>
      <c r="AJ78" s="339" t="e">
        <f>INDEX([40]Listas!$F$6:$J$10,MATCH(AF78,[40]Listas!$D$6:$D$10,0),MATCH(AH78,[40]Listas!$F$4:$J$4,0))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VLOOKUP(P79,[40]Listas!$D$6:$E$10,2,0)</f>
        <v>#N/A</v>
      </c>
      <c r="T79" s="347" t="e">
        <f>HLOOKUP(Q79,[40]Listas!$F$4:$J$5,2,0)</f>
        <v>#N/A</v>
      </c>
      <c r="U79" s="339" t="e">
        <f>INDEX([40]Listas!$F$6:$J$10,MATCH(P79,[40]Listas!$D$6:$D$10,0),MATCH(Q79,[40]Listas!$F$4:$J$4,0))</f>
        <v>#N/A</v>
      </c>
      <c r="V79" s="346"/>
      <c r="W79" s="818"/>
      <c r="X79" s="818"/>
      <c r="Y79" s="818"/>
      <c r="Z79" s="330"/>
      <c r="AA79" s="331"/>
      <c r="AB79" s="330"/>
      <c r="AC79" s="346"/>
      <c r="AD79" s="347">
        <f t="shared" ref="AD79:AD87" si="20">IF(AB79&lt;=33,0,IF(AB79&gt;81,2,1))</f>
        <v>0</v>
      </c>
      <c r="AE79" s="348" t="e">
        <f t="shared" ref="AE79:AE87" si="21">IF(OR(AA79="Probabilidad",AA79="Ambos"),S79-AD79,S79)</f>
        <v>#N/A</v>
      </c>
      <c r="AF79" s="336" t="e">
        <f>IF(AE79&lt;=1,"Remota",VLOOKUP(AE79,[40]Listas!$C$6:$D$10,2,0))</f>
        <v>#N/A</v>
      </c>
      <c r="AG79" s="348" t="e">
        <f t="shared" ref="AG79:AG87" si="22">IF(OR(AA79="Impacto",AA79="Ambos"),T79-AD79,T79)</f>
        <v>#N/A</v>
      </c>
      <c r="AH79" s="336" t="e">
        <f>IF(AG79&lt;=1,"Insignificante",HLOOKUP(AG79,[40]Listas!$F$3:$J$4,2,0))</f>
        <v>#N/A</v>
      </c>
      <c r="AI79" s="349" t="e">
        <f t="shared" ref="AI79:AI87" si="23">AE79*AG79</f>
        <v>#N/A</v>
      </c>
      <c r="AJ79" s="339" t="e">
        <f>INDEX([40]Listas!$F$6:$J$10,MATCH(AF79,[40]Listas!$D$6:$D$10,0),MATCH(AH79,[40]Listas!$F$4:$J$4,0))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VLOOKUP(P80,[40]Listas!$D$6:$E$10,2,0)</f>
        <v>#N/A</v>
      </c>
      <c r="T80" s="347" t="e">
        <f>HLOOKUP(Q80,[40]Listas!$F$4:$J$5,2,0)</f>
        <v>#N/A</v>
      </c>
      <c r="U80" s="339" t="e">
        <f>INDEX([40]Listas!$F$6:$J$10,MATCH(P80,[40]Listas!$D$6:$D$10,0),MATCH(Q80,[40]Listas!$F$4:$J$4,0))</f>
        <v>#N/A</v>
      </c>
      <c r="V80" s="346"/>
      <c r="W80" s="818"/>
      <c r="X80" s="818"/>
      <c r="Y80" s="818"/>
      <c r="Z80" s="330"/>
      <c r="AA80" s="331"/>
      <c r="AB80" s="330"/>
      <c r="AC80" s="346"/>
      <c r="AD80" s="347">
        <f>IF(AB80&lt;=33,0,IF(AB80&gt;81,2,1))</f>
        <v>0</v>
      </c>
      <c r="AE80" s="348" t="e">
        <f>IF(OR(AA80="Probabilidad",AA80="Ambos"),S80-AD80,S80)</f>
        <v>#N/A</v>
      </c>
      <c r="AF80" s="336" t="e">
        <f>IF(AE80&lt;=1,"Remota",VLOOKUP(AE80,[40]Listas!$C$6:$D$10,2,0))</f>
        <v>#N/A</v>
      </c>
      <c r="AG80" s="348" t="e">
        <f>IF(OR(AA80="Impacto",AA80="Ambos"),T80-AD80,T80)</f>
        <v>#N/A</v>
      </c>
      <c r="AH80" s="336" t="e">
        <f>IF(AG80&lt;=1,"Insignificante",HLOOKUP(AG80,[40]Listas!$F$3:$J$4,2,0))</f>
        <v>#N/A</v>
      </c>
      <c r="AI80" s="349" t="e">
        <f>AE80*AG80</f>
        <v>#N/A</v>
      </c>
      <c r="AJ80" s="339" t="e">
        <f>INDEX([40]Listas!$F$6:$J$10,MATCH(AF80,[40]Listas!$D$6:$D$10,0),MATCH(AH80,[40]Listas!$F$4:$J$4,0))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VLOOKUP(P81,[40]Listas!$D$6:$E$10,2,0)</f>
        <v>#N/A</v>
      </c>
      <c r="T81" s="347" t="e">
        <f>HLOOKUP(Q81,[40]Listas!$F$4:$J$5,2,0)</f>
        <v>#N/A</v>
      </c>
      <c r="U81" s="339" t="e">
        <f>INDEX([40]Listas!$F$6:$J$10,MATCH(P81,[40]Listas!$D$6:$D$10,0),MATCH(Q81,[40]Listas!$F$4:$J$4,0))</f>
        <v>#N/A</v>
      </c>
      <c r="V81" s="346"/>
      <c r="W81" s="818"/>
      <c r="X81" s="818"/>
      <c r="Y81" s="818"/>
      <c r="Z81" s="330"/>
      <c r="AA81" s="331"/>
      <c r="AB81" s="330"/>
      <c r="AC81" s="346"/>
      <c r="AD81" s="347">
        <f>IF(AB81&lt;=33,0,IF(AB81&gt;81,2,1))</f>
        <v>0</v>
      </c>
      <c r="AE81" s="348" t="e">
        <f>IF(OR(AA81="Probabilidad",AA81="Ambos"),S81-AD81,S81)</f>
        <v>#N/A</v>
      </c>
      <c r="AF81" s="336" t="e">
        <f>IF(AE81&lt;=1,"Remota",VLOOKUP(AE81,[40]Listas!$C$6:$D$10,2,0))</f>
        <v>#N/A</v>
      </c>
      <c r="AG81" s="348" t="e">
        <f>IF(OR(AA81="Impacto",AA81="Ambos"),T81-AD81,T81)</f>
        <v>#N/A</v>
      </c>
      <c r="AH81" s="336" t="e">
        <f>IF(AG81&lt;=1,"Insignificante",HLOOKUP(AG81,[40]Listas!$F$3:$J$4,2,0))</f>
        <v>#N/A</v>
      </c>
      <c r="AI81" s="349" t="e">
        <f>AE81*AG81</f>
        <v>#N/A</v>
      </c>
      <c r="AJ81" s="339" t="e">
        <f>INDEX([40]Listas!$F$6:$J$10,MATCH(AF81,[40]Listas!$D$6:$D$10,0),MATCH(AH81,[40]Listas!$F$4:$J$4,0))</f>
        <v>#N/A</v>
      </c>
    </row>
    <row r="82" spans="1:36" s="340" customFormat="1" ht="78" hidden="1" customHeight="1" x14ac:dyDescent="0.2">
      <c r="A82" s="330"/>
      <c r="B82" s="331" t="s">
        <v>1230</v>
      </c>
      <c r="C82" s="814"/>
      <c r="D82" s="814"/>
      <c r="E82" s="814"/>
      <c r="F82" s="330"/>
      <c r="G82" s="815"/>
      <c r="H82" s="816"/>
      <c r="I82" s="817"/>
      <c r="J82" s="814"/>
      <c r="K82" s="814"/>
      <c r="L82" s="814"/>
      <c r="M82" s="330"/>
      <c r="N82" s="330"/>
      <c r="O82" s="330"/>
      <c r="P82" s="332"/>
      <c r="Q82" s="332"/>
      <c r="R82" s="346"/>
      <c r="S82" s="347" t="e">
        <f>VLOOKUP(P82,[40]Listas!$D$6:$E$10,2,0)</f>
        <v>#N/A</v>
      </c>
      <c r="T82" s="347" t="e">
        <f>HLOOKUP(Q82,[40]Listas!$F$4:$J$5,2,0)</f>
        <v>#N/A</v>
      </c>
      <c r="U82" s="339" t="e">
        <f>INDEX([40]Listas!$F$6:$J$10,MATCH(P82,[40]Listas!$D$6:$D$10,0),MATCH(Q82,[40]Listas!$F$4:$J$4,0))</f>
        <v>#N/A</v>
      </c>
      <c r="V82" s="346"/>
      <c r="W82" s="818"/>
      <c r="X82" s="818"/>
      <c r="Y82" s="818"/>
      <c r="Z82" s="330"/>
      <c r="AA82" s="331"/>
      <c r="AB82" s="330"/>
      <c r="AC82" s="346"/>
      <c r="AD82" s="347">
        <f>IF(AB82&lt;=33,0,IF(AB82&gt;81,2,1))</f>
        <v>0</v>
      </c>
      <c r="AE82" s="348" t="e">
        <f>IF(OR(AA82="Probabilidad",AA82="Ambos"),S82-AD82,S82)</f>
        <v>#N/A</v>
      </c>
      <c r="AF82" s="336" t="e">
        <f>IF(AE82&lt;=1,"Remota",VLOOKUP(AE82,[40]Listas!$C$6:$D$10,2,0))</f>
        <v>#N/A</v>
      </c>
      <c r="AG82" s="348" t="e">
        <f>IF(OR(AA82="Impacto",AA82="Ambos"),T82-AD82,T82)</f>
        <v>#N/A</v>
      </c>
      <c r="AH82" s="336" t="e">
        <f>IF(AG82&lt;=1,"Insignificante",HLOOKUP(AG82,[40]Listas!$F$3:$J$4,2,0))</f>
        <v>#N/A</v>
      </c>
      <c r="AI82" s="349" t="e">
        <f>AE82*AG82</f>
        <v>#N/A</v>
      </c>
      <c r="AJ82" s="339" t="e">
        <f>INDEX([40]Listas!$F$6:$J$10,MATCH(AF82,[40]Listas!$D$6:$D$10,0),MATCH(AH82,[40]Listas!$F$4:$J$4,0))</f>
        <v>#N/A</v>
      </c>
    </row>
    <row r="83" spans="1:36" s="340" customFormat="1" ht="78" hidden="1" customHeight="1" x14ac:dyDescent="0.2">
      <c r="A83" s="330"/>
      <c r="B83" s="331" t="s">
        <v>1230</v>
      </c>
      <c r="C83" s="814"/>
      <c r="D83" s="814"/>
      <c r="E83" s="814"/>
      <c r="F83" s="330"/>
      <c r="G83" s="815"/>
      <c r="H83" s="816"/>
      <c r="I83" s="817"/>
      <c r="J83" s="814"/>
      <c r="K83" s="814"/>
      <c r="L83" s="814"/>
      <c r="M83" s="330"/>
      <c r="N83" s="330"/>
      <c r="O83" s="330"/>
      <c r="P83" s="332"/>
      <c r="Q83" s="332"/>
      <c r="R83" s="346"/>
      <c r="S83" s="347" t="e">
        <f>VLOOKUP(P83,[40]Listas!$D$6:$E$10,2,0)</f>
        <v>#N/A</v>
      </c>
      <c r="T83" s="347" t="e">
        <f>HLOOKUP(Q83,[40]Listas!$F$4:$J$5,2,0)</f>
        <v>#N/A</v>
      </c>
      <c r="U83" s="339" t="e">
        <f>INDEX([40]Listas!$F$6:$J$10,MATCH(P83,[40]Listas!$D$6:$D$10,0),MATCH(Q83,[40]Listas!$F$4:$J$4,0))</f>
        <v>#N/A</v>
      </c>
      <c r="V83" s="346"/>
      <c r="W83" s="818"/>
      <c r="X83" s="818"/>
      <c r="Y83" s="818"/>
      <c r="Z83" s="330"/>
      <c r="AA83" s="331"/>
      <c r="AB83" s="330"/>
      <c r="AC83" s="346"/>
      <c r="AD83" s="347">
        <f>IF(AB83&lt;=33,0,IF(AB83&gt;81,2,1))</f>
        <v>0</v>
      </c>
      <c r="AE83" s="348" t="e">
        <f>IF(OR(AA83="Probabilidad",AA83="Ambos"),S83-AD83,S83)</f>
        <v>#N/A</v>
      </c>
      <c r="AF83" s="336" t="e">
        <f>IF(AE83&lt;=1,"Remota",VLOOKUP(AE83,[40]Listas!$C$6:$D$10,2,0))</f>
        <v>#N/A</v>
      </c>
      <c r="AG83" s="348" t="e">
        <f>IF(OR(AA83="Impacto",AA83="Ambos"),T83-AD83,T83)</f>
        <v>#N/A</v>
      </c>
      <c r="AH83" s="336" t="e">
        <f>IF(AG83&lt;=1,"Insignificante",HLOOKUP(AG83,[40]Listas!$F$3:$J$4,2,0))</f>
        <v>#N/A</v>
      </c>
      <c r="AI83" s="349" t="e">
        <f>AE83*AG83</f>
        <v>#N/A</v>
      </c>
      <c r="AJ83" s="339" t="e">
        <f>INDEX([40]Listas!$F$6:$J$10,MATCH(AF83,[40]Listas!$D$6:$D$10,0),MATCH(AH83,[40]Listas!$F$4:$J$4,0))</f>
        <v>#N/A</v>
      </c>
    </row>
    <row r="84" spans="1:36" s="340" customFormat="1" ht="78" hidden="1" customHeight="1" x14ac:dyDescent="0.2">
      <c r="A84" s="330"/>
      <c r="B84" s="331" t="s">
        <v>1230</v>
      </c>
      <c r="C84" s="814"/>
      <c r="D84" s="814"/>
      <c r="E84" s="814"/>
      <c r="F84" s="330"/>
      <c r="G84" s="815"/>
      <c r="H84" s="816"/>
      <c r="I84" s="817"/>
      <c r="J84" s="814"/>
      <c r="K84" s="814"/>
      <c r="L84" s="814"/>
      <c r="M84" s="330"/>
      <c r="N84" s="330"/>
      <c r="O84" s="330"/>
      <c r="P84" s="332"/>
      <c r="Q84" s="332"/>
      <c r="R84" s="346"/>
      <c r="S84" s="347" t="e">
        <f>VLOOKUP(P84,[40]Listas!$D$6:$E$10,2,0)</f>
        <v>#N/A</v>
      </c>
      <c r="T84" s="347" t="e">
        <f>HLOOKUP(Q84,[40]Listas!$F$4:$J$5,2,0)</f>
        <v>#N/A</v>
      </c>
      <c r="U84" s="339" t="e">
        <f>INDEX([40]Listas!$F$6:$J$10,MATCH(P84,[40]Listas!$D$6:$D$10,0),MATCH(Q84,[40]Listas!$F$4:$J$4,0))</f>
        <v>#N/A</v>
      </c>
      <c r="V84" s="346"/>
      <c r="W84" s="818"/>
      <c r="X84" s="818"/>
      <c r="Y84" s="818"/>
      <c r="Z84" s="330"/>
      <c r="AA84" s="331"/>
      <c r="AB84" s="330"/>
      <c r="AC84" s="346"/>
      <c r="AD84" s="347">
        <f t="shared" si="20"/>
        <v>0</v>
      </c>
      <c r="AE84" s="348" t="e">
        <f t="shared" si="21"/>
        <v>#N/A</v>
      </c>
      <c r="AF84" s="336" t="e">
        <f>IF(AE84&lt;=1,"Remota",VLOOKUP(AE84,[40]Listas!$C$6:$D$10,2,0))</f>
        <v>#N/A</v>
      </c>
      <c r="AG84" s="348" t="e">
        <f t="shared" si="22"/>
        <v>#N/A</v>
      </c>
      <c r="AH84" s="336" t="e">
        <f>IF(AG84&lt;=1,"Insignificante",HLOOKUP(AG84,[40]Listas!$F$3:$J$4,2,0))</f>
        <v>#N/A</v>
      </c>
      <c r="AI84" s="349" t="e">
        <f t="shared" si="23"/>
        <v>#N/A</v>
      </c>
      <c r="AJ84" s="339" t="e">
        <f>INDEX([40]Listas!$F$6:$J$10,MATCH(AF84,[40]Listas!$D$6:$D$10,0),MATCH(AH84,[40]Listas!$F$4:$J$4,0))</f>
        <v>#N/A</v>
      </c>
    </row>
    <row r="85" spans="1:36" s="340" customFormat="1" ht="78" hidden="1" customHeight="1" x14ac:dyDescent="0.2">
      <c r="A85" s="330"/>
      <c r="B85" s="331" t="s">
        <v>1230</v>
      </c>
      <c r="C85" s="814"/>
      <c r="D85" s="814"/>
      <c r="E85" s="814"/>
      <c r="F85" s="330"/>
      <c r="G85" s="815"/>
      <c r="H85" s="816"/>
      <c r="I85" s="817"/>
      <c r="J85" s="814"/>
      <c r="K85" s="814"/>
      <c r="L85" s="814"/>
      <c r="M85" s="330"/>
      <c r="N85" s="330"/>
      <c r="O85" s="330"/>
      <c r="P85" s="332"/>
      <c r="Q85" s="332"/>
      <c r="R85" s="346"/>
      <c r="S85" s="347" t="e">
        <f>VLOOKUP(P85,[40]Listas!$D$6:$E$10,2,0)</f>
        <v>#N/A</v>
      </c>
      <c r="T85" s="347" t="e">
        <f>HLOOKUP(Q85,[40]Listas!$F$4:$J$5,2,0)</f>
        <v>#N/A</v>
      </c>
      <c r="U85" s="339" t="e">
        <f>INDEX([40]Listas!$F$6:$J$10,MATCH(P85,[40]Listas!$D$6:$D$10,0),MATCH(Q85,[40]Listas!$F$4:$J$4,0))</f>
        <v>#N/A</v>
      </c>
      <c r="V85" s="346"/>
      <c r="W85" s="818"/>
      <c r="X85" s="818"/>
      <c r="Y85" s="818"/>
      <c r="Z85" s="330"/>
      <c r="AA85" s="331"/>
      <c r="AB85" s="330"/>
      <c r="AC85" s="346"/>
      <c r="AD85" s="347">
        <f t="shared" si="20"/>
        <v>0</v>
      </c>
      <c r="AE85" s="348" t="e">
        <f t="shared" si="21"/>
        <v>#N/A</v>
      </c>
      <c r="AF85" s="336" t="e">
        <f>IF(AE85&lt;=1,"Remota",VLOOKUP(AE85,[40]Listas!$C$6:$D$10,2,0))</f>
        <v>#N/A</v>
      </c>
      <c r="AG85" s="348" t="e">
        <f t="shared" si="22"/>
        <v>#N/A</v>
      </c>
      <c r="AH85" s="336" t="e">
        <f>IF(AG85&lt;=1,"Insignificante",HLOOKUP(AG85,[40]Listas!$F$3:$J$4,2,0))</f>
        <v>#N/A</v>
      </c>
      <c r="AI85" s="349" t="e">
        <f t="shared" si="23"/>
        <v>#N/A</v>
      </c>
      <c r="AJ85" s="339" t="e">
        <f>INDEX([40]Listas!$F$6:$J$10,MATCH(AF85,[40]Listas!$D$6:$D$10,0),MATCH(AH85,[40]Listas!$F$4:$J$4,0))</f>
        <v>#N/A</v>
      </c>
    </row>
    <row r="86" spans="1:36" s="340" customFormat="1" ht="78" hidden="1" customHeight="1" x14ac:dyDescent="0.2">
      <c r="A86" s="330"/>
      <c r="B86" s="331" t="s">
        <v>1230</v>
      </c>
      <c r="C86" s="814"/>
      <c r="D86" s="814"/>
      <c r="E86" s="814"/>
      <c r="F86" s="330"/>
      <c r="G86" s="815"/>
      <c r="H86" s="816"/>
      <c r="I86" s="817"/>
      <c r="J86" s="814"/>
      <c r="K86" s="814"/>
      <c r="L86" s="814"/>
      <c r="M86" s="330"/>
      <c r="N86" s="330"/>
      <c r="O86" s="330"/>
      <c r="P86" s="332"/>
      <c r="Q86" s="332"/>
      <c r="R86" s="346"/>
      <c r="S86" s="347" t="e">
        <f>VLOOKUP(P86,[40]Listas!$D$6:$E$10,2,0)</f>
        <v>#N/A</v>
      </c>
      <c r="T86" s="347" t="e">
        <f>HLOOKUP(Q86,[40]Listas!$F$4:$J$5,2,0)</f>
        <v>#N/A</v>
      </c>
      <c r="U86" s="339" t="e">
        <f>INDEX([40]Listas!$F$6:$J$10,MATCH(P86,[40]Listas!$D$6:$D$10,0),MATCH(Q86,[40]Listas!$F$4:$J$4,0))</f>
        <v>#N/A</v>
      </c>
      <c r="V86" s="346"/>
      <c r="W86" s="818"/>
      <c r="X86" s="818"/>
      <c r="Y86" s="818"/>
      <c r="Z86" s="330"/>
      <c r="AA86" s="331"/>
      <c r="AB86" s="330"/>
      <c r="AC86" s="346"/>
      <c r="AD86" s="347">
        <f t="shared" si="20"/>
        <v>0</v>
      </c>
      <c r="AE86" s="348" t="e">
        <f t="shared" si="21"/>
        <v>#N/A</v>
      </c>
      <c r="AF86" s="336" t="e">
        <f>IF(AE86&lt;=1,"Remota",VLOOKUP(AE86,[40]Listas!$C$6:$D$10,2,0))</f>
        <v>#N/A</v>
      </c>
      <c r="AG86" s="348" t="e">
        <f t="shared" si="22"/>
        <v>#N/A</v>
      </c>
      <c r="AH86" s="336" t="e">
        <f>IF(AG86&lt;=1,"Insignificante",HLOOKUP(AG86,[40]Listas!$F$3:$J$4,2,0))</f>
        <v>#N/A</v>
      </c>
      <c r="AI86" s="349" t="e">
        <f t="shared" si="23"/>
        <v>#N/A</v>
      </c>
      <c r="AJ86" s="339" t="e">
        <f>INDEX([40]Listas!$F$6:$J$10,MATCH(AF86,[40]Listas!$D$6:$D$10,0),MATCH(AH86,[40]Listas!$F$4:$J$4,0))</f>
        <v>#N/A</v>
      </c>
    </row>
    <row r="87" spans="1:36" s="340" customFormat="1" ht="78" hidden="1" customHeight="1" x14ac:dyDescent="0.2">
      <c r="A87" s="330"/>
      <c r="B87" s="331" t="s">
        <v>1230</v>
      </c>
      <c r="C87" s="814"/>
      <c r="D87" s="814"/>
      <c r="E87" s="814"/>
      <c r="F87" s="330"/>
      <c r="G87" s="815"/>
      <c r="H87" s="816"/>
      <c r="I87" s="817"/>
      <c r="J87" s="814"/>
      <c r="K87" s="814"/>
      <c r="L87" s="814"/>
      <c r="M87" s="330"/>
      <c r="N87" s="330"/>
      <c r="O87" s="330"/>
      <c r="P87" s="332"/>
      <c r="Q87" s="332"/>
      <c r="R87" s="346"/>
      <c r="S87" s="347" t="e">
        <f>VLOOKUP(P87,[40]Listas!$D$6:$E$10,2,0)</f>
        <v>#N/A</v>
      </c>
      <c r="T87" s="347" t="e">
        <f>HLOOKUP(Q87,[40]Listas!$F$4:$J$5,2,0)</f>
        <v>#N/A</v>
      </c>
      <c r="U87" s="339" t="e">
        <f>INDEX([40]Listas!$F$6:$J$10,MATCH(P87,[40]Listas!$D$6:$D$10,0),MATCH(Q87,[40]Listas!$F$4:$J$4,0))</f>
        <v>#N/A</v>
      </c>
      <c r="V87" s="346"/>
      <c r="W87" s="818"/>
      <c r="X87" s="818"/>
      <c r="Y87" s="818"/>
      <c r="Z87" s="330"/>
      <c r="AA87" s="331"/>
      <c r="AB87" s="330"/>
      <c r="AC87" s="346"/>
      <c r="AD87" s="347">
        <f t="shared" si="20"/>
        <v>0</v>
      </c>
      <c r="AE87" s="348" t="e">
        <f t="shared" si="21"/>
        <v>#N/A</v>
      </c>
      <c r="AF87" s="336" t="e">
        <f>IF(AE87&lt;=1,"Remota",VLOOKUP(AE87,[40]Listas!$C$6:$D$10,2,0))</f>
        <v>#N/A</v>
      </c>
      <c r="AG87" s="348" t="e">
        <f t="shared" si="22"/>
        <v>#N/A</v>
      </c>
      <c r="AH87" s="336" t="e">
        <f>IF(AG87&lt;=1,"Insignificante",HLOOKUP(AG87,[40]Listas!$F$3:$J$4,2,0))</f>
        <v>#N/A</v>
      </c>
      <c r="AI87" s="349" t="e">
        <f t="shared" si="23"/>
        <v>#N/A</v>
      </c>
      <c r="AJ87" s="339" t="e">
        <f>INDEX([40]Listas!$F$6:$J$10,MATCH(AF87,[40]Listas!$D$6:$D$10,0),MATCH(AH87,[40]Listas!$F$4:$J$4,0))</f>
        <v>#N/A</v>
      </c>
    </row>
    <row r="88" spans="1:36" ht="5.25" customHeight="1" x14ac:dyDescent="0.2">
      <c r="A88" s="350"/>
      <c r="B88" s="350"/>
      <c r="C88" s="351"/>
      <c r="D88" s="351"/>
      <c r="E88" s="351"/>
      <c r="F88" s="350"/>
      <c r="G88" s="352"/>
      <c r="H88" s="352"/>
      <c r="I88" s="352"/>
      <c r="J88" s="350"/>
      <c r="L88" s="354"/>
      <c r="M88" s="354"/>
      <c r="N88" s="354"/>
      <c r="O88" s="354"/>
      <c r="P88" s="354"/>
      <c r="Q88" s="354"/>
      <c r="R88" s="354"/>
      <c r="S88" s="354"/>
      <c r="T88" s="354"/>
      <c r="U88" s="350"/>
      <c r="V88" s="350"/>
      <c r="W88" s="352"/>
      <c r="X88" s="352"/>
      <c r="Y88" s="352"/>
      <c r="Z88" s="352"/>
      <c r="AA88" s="350"/>
      <c r="AB88" s="350"/>
      <c r="AC88" s="350"/>
      <c r="AD88" s="350"/>
      <c r="AE88" s="350"/>
      <c r="AF88" s="350"/>
      <c r="AG88" s="350"/>
      <c r="AH88" s="350"/>
      <c r="AI88" s="350"/>
      <c r="AJ88" s="355"/>
    </row>
    <row r="89" spans="1:36" ht="11.25" customHeight="1" x14ac:dyDescent="0.2">
      <c r="A89" s="819" t="s">
        <v>1726</v>
      </c>
      <c r="B89" s="820"/>
      <c r="C89" s="820"/>
      <c r="D89" s="820"/>
      <c r="E89" s="820"/>
      <c r="F89" s="820"/>
      <c r="G89" s="820"/>
      <c r="H89" s="820"/>
      <c r="I89" s="820"/>
      <c r="J89" s="820"/>
      <c r="K89" s="820"/>
      <c r="L89" s="821"/>
      <c r="N89" s="354" t="s">
        <v>1727</v>
      </c>
      <c r="AG89" s="350"/>
      <c r="AH89" s="350"/>
      <c r="AI89" s="350"/>
      <c r="AJ89" s="355"/>
    </row>
    <row r="90" spans="1:36" x14ac:dyDescent="0.2">
      <c r="A90" s="822"/>
      <c r="B90" s="823"/>
      <c r="C90" s="823"/>
      <c r="D90" s="823"/>
      <c r="E90" s="823"/>
      <c r="F90" s="823"/>
      <c r="G90" s="823"/>
      <c r="H90" s="823"/>
      <c r="I90" s="823"/>
      <c r="J90" s="823"/>
      <c r="K90" s="823"/>
      <c r="L90" s="824"/>
      <c r="M90" s="357"/>
      <c r="N90" s="825" t="s">
        <v>656</v>
      </c>
      <c r="O90" s="826"/>
      <c r="P90" s="826"/>
      <c r="Q90" s="827"/>
      <c r="R90" s="358"/>
      <c r="S90" s="358"/>
      <c r="T90" s="358"/>
      <c r="U90" s="825" t="s">
        <v>368</v>
      </c>
      <c r="V90" s="826"/>
      <c r="W90" s="826"/>
      <c r="X90" s="827"/>
      <c r="Y90" s="828" t="s">
        <v>369</v>
      </c>
      <c r="Z90" s="828"/>
      <c r="AA90" s="828" t="s">
        <v>370</v>
      </c>
      <c r="AB90" s="828"/>
      <c r="AC90" s="828"/>
      <c r="AD90" s="828"/>
      <c r="AE90" s="828"/>
      <c r="AF90" s="828"/>
      <c r="AG90" s="828"/>
      <c r="AH90" s="828"/>
      <c r="AI90" s="828"/>
      <c r="AJ90" s="828"/>
    </row>
    <row r="91" spans="1:36" s="325" customFormat="1" ht="30" customHeight="1" x14ac:dyDescent="0.2">
      <c r="A91" s="1379" t="s">
        <v>2476</v>
      </c>
      <c r="B91" s="1380"/>
      <c r="C91" s="1380"/>
      <c r="D91" s="1380"/>
      <c r="E91" s="1380"/>
      <c r="F91" s="1380"/>
      <c r="G91" s="1380"/>
      <c r="H91" s="1380"/>
      <c r="I91" s="1380"/>
      <c r="J91" s="1380"/>
      <c r="K91" s="1380"/>
      <c r="L91" s="1381"/>
      <c r="M91" s="359"/>
      <c r="N91" s="835" t="s">
        <v>387</v>
      </c>
      <c r="O91" s="836"/>
      <c r="P91" s="836"/>
      <c r="Q91" s="837"/>
      <c r="R91" s="360"/>
      <c r="S91" s="360"/>
      <c r="T91" s="360"/>
      <c r="U91" s="835" t="s">
        <v>1569</v>
      </c>
      <c r="V91" s="836"/>
      <c r="W91" s="836"/>
      <c r="X91" s="837"/>
      <c r="Y91" s="838" t="s">
        <v>466</v>
      </c>
      <c r="Z91" s="838"/>
      <c r="AA91" s="838"/>
      <c r="AB91" s="838"/>
      <c r="AC91" s="838"/>
      <c r="AD91" s="838"/>
      <c r="AE91" s="838"/>
      <c r="AF91" s="838"/>
      <c r="AG91" s="838"/>
      <c r="AH91" s="838"/>
      <c r="AI91" s="838"/>
      <c r="AJ91" s="838"/>
    </row>
    <row r="92" spans="1:36" s="325" customFormat="1" ht="30" customHeight="1" x14ac:dyDescent="0.2">
      <c r="A92" s="1379"/>
      <c r="B92" s="1380"/>
      <c r="C92" s="1380"/>
      <c r="D92" s="1380"/>
      <c r="E92" s="1380"/>
      <c r="F92" s="1380"/>
      <c r="G92" s="1380"/>
      <c r="H92" s="1380"/>
      <c r="I92" s="1380"/>
      <c r="J92" s="1380"/>
      <c r="K92" s="1380"/>
      <c r="L92" s="1381"/>
      <c r="M92" s="359"/>
      <c r="N92" s="835" t="s">
        <v>207</v>
      </c>
      <c r="O92" s="836"/>
      <c r="P92" s="836"/>
      <c r="Q92" s="837"/>
      <c r="R92" s="360"/>
      <c r="S92" s="360"/>
      <c r="T92" s="360"/>
      <c r="U92" s="835" t="s">
        <v>2477</v>
      </c>
      <c r="V92" s="836"/>
      <c r="W92" s="836"/>
      <c r="X92" s="837"/>
      <c r="Y92" s="838" t="s">
        <v>2478</v>
      </c>
      <c r="Z92" s="838"/>
      <c r="AA92" s="838"/>
      <c r="AB92" s="838"/>
      <c r="AC92" s="838"/>
      <c r="AD92" s="838"/>
      <c r="AE92" s="838"/>
      <c r="AF92" s="838"/>
      <c r="AG92" s="838"/>
      <c r="AH92" s="838"/>
      <c r="AI92" s="838"/>
      <c r="AJ92" s="838"/>
    </row>
    <row r="93" spans="1:36" s="325" customFormat="1" ht="30" customHeight="1" x14ac:dyDescent="0.2">
      <c r="A93" s="1379"/>
      <c r="B93" s="1380"/>
      <c r="C93" s="1380"/>
      <c r="D93" s="1380"/>
      <c r="E93" s="1380"/>
      <c r="F93" s="1380"/>
      <c r="G93" s="1380"/>
      <c r="H93" s="1380"/>
      <c r="I93" s="1380"/>
      <c r="J93" s="1380"/>
      <c r="K93" s="1380"/>
      <c r="L93" s="1381"/>
      <c r="M93" s="359"/>
      <c r="N93" s="835" t="s">
        <v>429</v>
      </c>
      <c r="O93" s="836"/>
      <c r="P93" s="836"/>
      <c r="Q93" s="837"/>
      <c r="R93" s="360"/>
      <c r="S93" s="360"/>
      <c r="T93" s="360"/>
      <c r="U93" s="835" t="s">
        <v>789</v>
      </c>
      <c r="V93" s="836"/>
      <c r="W93" s="836"/>
      <c r="X93" s="837"/>
      <c r="Y93" s="838" t="s">
        <v>466</v>
      </c>
      <c r="Z93" s="838"/>
      <c r="AA93" s="838"/>
      <c r="AB93" s="838"/>
      <c r="AC93" s="838"/>
      <c r="AD93" s="838"/>
      <c r="AE93" s="838"/>
      <c r="AF93" s="838"/>
      <c r="AG93" s="838"/>
      <c r="AH93" s="838"/>
      <c r="AI93" s="838"/>
      <c r="AJ93" s="838"/>
    </row>
    <row r="94" spans="1:36" s="325" customFormat="1" ht="30" customHeight="1" x14ac:dyDescent="0.2">
      <c r="A94" s="1379"/>
      <c r="B94" s="1380"/>
      <c r="C94" s="1380"/>
      <c r="D94" s="1380"/>
      <c r="E94" s="1380"/>
      <c r="F94" s="1380"/>
      <c r="G94" s="1380"/>
      <c r="H94" s="1380"/>
      <c r="I94" s="1380"/>
      <c r="J94" s="1380"/>
      <c r="K94" s="1380"/>
      <c r="L94" s="1381"/>
      <c r="M94" s="359"/>
      <c r="N94" s="835" t="s">
        <v>373</v>
      </c>
      <c r="O94" s="836"/>
      <c r="P94" s="836"/>
      <c r="Q94" s="837"/>
      <c r="R94" s="360"/>
      <c r="S94" s="360"/>
      <c r="T94" s="360"/>
      <c r="U94" s="835" t="s">
        <v>1382</v>
      </c>
      <c r="V94" s="836"/>
      <c r="W94" s="836"/>
      <c r="X94" s="837"/>
      <c r="Y94" s="838" t="s">
        <v>466</v>
      </c>
      <c r="Z94" s="838"/>
      <c r="AA94" s="838"/>
      <c r="AB94" s="838"/>
      <c r="AC94" s="838"/>
      <c r="AD94" s="838"/>
      <c r="AE94" s="838"/>
      <c r="AF94" s="838"/>
      <c r="AG94" s="838"/>
      <c r="AH94" s="838"/>
      <c r="AI94" s="838"/>
      <c r="AJ94" s="838"/>
    </row>
    <row r="95" spans="1:36" s="325" customFormat="1" ht="30" customHeight="1" x14ac:dyDescent="0.2">
      <c r="A95" s="1379"/>
      <c r="B95" s="1380"/>
      <c r="C95" s="1380"/>
      <c r="D95" s="1380"/>
      <c r="E95" s="1380"/>
      <c r="F95" s="1380"/>
      <c r="G95" s="1380"/>
      <c r="H95" s="1380"/>
      <c r="I95" s="1380"/>
      <c r="J95" s="1380"/>
      <c r="K95" s="1380"/>
      <c r="L95" s="1381"/>
      <c r="M95" s="359"/>
      <c r="N95" s="835" t="s">
        <v>412</v>
      </c>
      <c r="O95" s="836"/>
      <c r="P95" s="836"/>
      <c r="Q95" s="837"/>
      <c r="R95" s="360"/>
      <c r="S95" s="360"/>
      <c r="T95" s="360"/>
      <c r="U95" s="835" t="s">
        <v>2479</v>
      </c>
      <c r="V95" s="836"/>
      <c r="W95" s="836"/>
      <c r="X95" s="837"/>
      <c r="Y95" s="838" t="s">
        <v>2480</v>
      </c>
      <c r="Z95" s="838"/>
      <c r="AA95" s="838"/>
      <c r="AB95" s="838"/>
      <c r="AC95" s="838"/>
      <c r="AD95" s="838"/>
      <c r="AE95" s="838"/>
      <c r="AF95" s="838"/>
      <c r="AG95" s="838"/>
      <c r="AH95" s="838"/>
      <c r="AI95" s="838"/>
      <c r="AJ95" s="838"/>
    </row>
    <row r="96" spans="1:36" s="325" customFormat="1" ht="30" customHeight="1" x14ac:dyDescent="0.2">
      <c r="A96" s="1382"/>
      <c r="B96" s="1383"/>
      <c r="C96" s="1383"/>
      <c r="D96" s="1383"/>
      <c r="E96" s="1383"/>
      <c r="F96" s="1383"/>
      <c r="G96" s="1383"/>
      <c r="H96" s="1383"/>
      <c r="I96" s="1383"/>
      <c r="J96" s="1383"/>
      <c r="K96" s="1383"/>
      <c r="L96" s="1384"/>
      <c r="M96" s="359"/>
      <c r="N96" s="835" t="s">
        <v>72</v>
      </c>
      <c r="O96" s="836"/>
      <c r="P96" s="836"/>
      <c r="Q96" s="837"/>
      <c r="R96" s="360"/>
      <c r="S96" s="360"/>
      <c r="T96" s="360"/>
      <c r="U96" s="835" t="s">
        <v>2481</v>
      </c>
      <c r="V96" s="836"/>
      <c r="W96" s="836"/>
      <c r="X96" s="837"/>
      <c r="Y96" s="838" t="s">
        <v>2478</v>
      </c>
      <c r="Z96" s="838"/>
      <c r="AA96" s="838"/>
      <c r="AB96" s="838"/>
      <c r="AC96" s="838"/>
      <c r="AD96" s="838"/>
      <c r="AE96" s="838"/>
      <c r="AF96" s="838"/>
      <c r="AG96" s="838"/>
      <c r="AH96" s="838"/>
      <c r="AI96" s="838"/>
      <c r="AJ96" s="838"/>
    </row>
    <row r="97" spans="1:36" s="325" customFormat="1" ht="30" customHeight="1" x14ac:dyDescent="0.2">
      <c r="A97" s="361"/>
      <c r="B97" s="361"/>
      <c r="C97" s="361"/>
      <c r="D97" s="361"/>
      <c r="E97" s="361"/>
      <c r="F97" s="361"/>
      <c r="G97" s="361"/>
      <c r="H97" s="361"/>
      <c r="I97" s="361"/>
      <c r="J97" s="361"/>
      <c r="K97" s="361"/>
      <c r="L97" s="361"/>
      <c r="M97" s="359"/>
      <c r="N97" s="839"/>
      <c r="O97" s="839"/>
      <c r="P97" s="839"/>
      <c r="Q97" s="839"/>
      <c r="R97" s="362"/>
      <c r="S97" s="362"/>
      <c r="T97" s="362"/>
      <c r="U97" s="839"/>
      <c r="V97" s="839"/>
      <c r="W97" s="839"/>
      <c r="X97" s="839"/>
      <c r="Y97" s="839"/>
      <c r="Z97" s="839"/>
      <c r="AA97" s="839"/>
      <c r="AB97" s="839"/>
      <c r="AC97" s="839"/>
      <c r="AD97" s="839"/>
      <c r="AE97" s="839"/>
      <c r="AF97" s="839"/>
      <c r="AG97" s="839"/>
      <c r="AH97" s="839"/>
      <c r="AI97" s="839"/>
      <c r="AJ97" s="839"/>
    </row>
    <row r="98" spans="1:36" s="325" customFormat="1" ht="30" customHeight="1" x14ac:dyDescent="0.2">
      <c r="A98" s="361"/>
      <c r="B98" s="361"/>
      <c r="C98" s="361"/>
      <c r="D98" s="361"/>
      <c r="E98" s="361"/>
      <c r="F98" s="361"/>
      <c r="G98" s="361"/>
      <c r="H98" s="361"/>
      <c r="I98" s="361"/>
      <c r="J98" s="361"/>
      <c r="K98" s="361"/>
      <c r="L98" s="361"/>
      <c r="M98" s="359"/>
      <c r="N98" s="840"/>
      <c r="O98" s="840"/>
      <c r="P98" s="840"/>
      <c r="Q98" s="840"/>
      <c r="R98" s="359"/>
      <c r="S98" s="359"/>
      <c r="T98" s="359"/>
      <c r="U98" s="840"/>
      <c r="V98" s="840"/>
      <c r="W98" s="840"/>
      <c r="X98" s="840"/>
      <c r="Y98" s="840"/>
      <c r="Z98" s="840"/>
      <c r="AA98" s="840"/>
      <c r="AB98" s="840"/>
      <c r="AC98" s="840"/>
      <c r="AD98" s="840"/>
      <c r="AE98" s="840"/>
      <c r="AF98" s="840"/>
      <c r="AG98" s="840"/>
      <c r="AH98" s="840"/>
      <c r="AI98" s="840"/>
      <c r="AJ98" s="840"/>
    </row>
    <row r="99" spans="1:36" s="325" customFormat="1" ht="30" customHeight="1" x14ac:dyDescent="0.2">
      <c r="A99" s="361"/>
      <c r="B99" s="361"/>
      <c r="C99" s="361"/>
      <c r="D99" s="361"/>
      <c r="E99" s="361"/>
      <c r="F99" s="361"/>
      <c r="G99" s="361"/>
      <c r="H99" s="361"/>
      <c r="I99" s="361"/>
      <c r="J99" s="361"/>
      <c r="K99" s="361"/>
      <c r="L99" s="361"/>
      <c r="M99" s="359"/>
      <c r="N99" s="840"/>
      <c r="O99" s="840"/>
      <c r="P99" s="840"/>
      <c r="Q99" s="840"/>
      <c r="R99" s="359"/>
      <c r="S99" s="359"/>
      <c r="T99" s="359"/>
      <c r="U99" s="840"/>
      <c r="V99" s="840"/>
      <c r="W99" s="840"/>
      <c r="X99" s="840"/>
      <c r="Y99" s="840"/>
      <c r="Z99" s="840"/>
      <c r="AA99" s="840"/>
      <c r="AB99" s="840"/>
      <c r="AC99" s="840"/>
      <c r="AD99" s="840"/>
      <c r="AE99" s="840"/>
      <c r="AF99" s="840"/>
      <c r="AG99" s="840"/>
      <c r="AH99" s="840"/>
      <c r="AI99" s="840"/>
      <c r="AJ99" s="840"/>
    </row>
    <row r="100" spans="1:36" s="325" customFormat="1" ht="30" customHeight="1" x14ac:dyDescent="0.2">
      <c r="A100" s="363"/>
      <c r="B100" s="363"/>
      <c r="C100" s="363"/>
      <c r="D100" s="363"/>
      <c r="E100" s="363"/>
      <c r="F100" s="364"/>
      <c r="G100" s="364"/>
      <c r="H100" s="364"/>
      <c r="I100" s="364"/>
      <c r="J100" s="364"/>
      <c r="K100" s="365"/>
      <c r="L100" s="365"/>
      <c r="M100" s="359"/>
      <c r="N100" s="840"/>
      <c r="O100" s="840"/>
      <c r="P100" s="840"/>
      <c r="Q100" s="840"/>
      <c r="R100" s="359"/>
      <c r="S100" s="359"/>
      <c r="T100" s="359"/>
      <c r="U100" s="840"/>
      <c r="V100" s="840"/>
      <c r="W100" s="840"/>
      <c r="X100" s="840"/>
      <c r="Y100" s="840"/>
      <c r="Z100" s="840"/>
      <c r="AA100" s="840"/>
      <c r="AB100" s="840"/>
      <c r="AC100" s="840"/>
      <c r="AD100" s="840"/>
      <c r="AE100" s="840"/>
      <c r="AF100" s="840"/>
      <c r="AG100" s="840"/>
      <c r="AH100" s="840"/>
      <c r="AI100" s="840"/>
      <c r="AJ100" s="840"/>
    </row>
    <row r="101" spans="1:36" x14ac:dyDescent="0.2">
      <c r="A101" s="366"/>
      <c r="B101" s="366"/>
      <c r="C101" s="367"/>
      <c r="D101" s="367"/>
      <c r="E101" s="367"/>
      <c r="F101" s="366"/>
      <c r="G101" s="368"/>
      <c r="H101" s="368"/>
      <c r="I101" s="368"/>
      <c r="J101" s="366"/>
      <c r="K101" s="366"/>
      <c r="L101" s="366"/>
      <c r="M101" s="366"/>
      <c r="N101" s="366"/>
      <c r="O101" s="366"/>
      <c r="P101" s="366"/>
      <c r="Q101" s="366"/>
      <c r="R101" s="366"/>
      <c r="S101" s="366"/>
      <c r="T101" s="366"/>
      <c r="U101" s="366"/>
      <c r="V101" s="366"/>
      <c r="W101" s="368"/>
      <c r="X101" s="368"/>
      <c r="Y101" s="368"/>
      <c r="Z101" s="366"/>
      <c r="AA101" s="366"/>
      <c r="AB101" s="366"/>
      <c r="AC101" s="366"/>
      <c r="AD101" s="366"/>
      <c r="AE101" s="366"/>
      <c r="AF101" s="366"/>
      <c r="AG101" s="366"/>
      <c r="AH101" s="366"/>
      <c r="AI101" s="366"/>
      <c r="AJ101" s="369"/>
    </row>
    <row r="102" spans="1:36" x14ac:dyDescent="0.2">
      <c r="A102" s="366"/>
      <c r="B102" s="366"/>
      <c r="C102" s="367"/>
      <c r="D102" s="367"/>
      <c r="E102" s="367"/>
      <c r="F102" s="366"/>
      <c r="G102" s="368"/>
      <c r="H102" s="368"/>
      <c r="I102" s="368"/>
      <c r="J102" s="366"/>
      <c r="K102" s="366"/>
      <c r="L102" s="366"/>
      <c r="M102" s="366"/>
      <c r="N102" s="366"/>
      <c r="O102" s="366"/>
      <c r="P102" s="366"/>
      <c r="Q102" s="366"/>
      <c r="R102" s="366"/>
      <c r="S102" s="366"/>
      <c r="T102" s="366"/>
      <c r="U102" s="366"/>
      <c r="V102" s="366"/>
      <c r="W102" s="368"/>
      <c r="X102" s="368"/>
      <c r="Y102" s="368"/>
      <c r="Z102" s="366"/>
      <c r="AA102" s="366"/>
      <c r="AB102" s="366"/>
      <c r="AC102" s="366"/>
      <c r="AD102" s="366"/>
      <c r="AE102" s="366"/>
      <c r="AF102" s="366"/>
      <c r="AG102" s="366"/>
      <c r="AH102" s="366"/>
      <c r="AI102" s="366"/>
      <c r="AJ102" s="369"/>
    </row>
    <row r="103" spans="1:36" x14ac:dyDescent="0.2">
      <c r="A103" s="366"/>
      <c r="B103" s="366"/>
      <c r="C103" s="367"/>
      <c r="D103" s="367"/>
      <c r="E103" s="367"/>
      <c r="F103" s="366"/>
      <c r="G103" s="368"/>
      <c r="H103" s="368"/>
      <c r="I103" s="368"/>
      <c r="J103" s="366"/>
      <c r="K103" s="366"/>
      <c r="L103" s="366"/>
      <c r="M103" s="366"/>
      <c r="N103" s="366"/>
      <c r="O103" s="366"/>
      <c r="P103" s="366"/>
      <c r="Q103" s="366"/>
      <c r="R103" s="366"/>
      <c r="S103" s="366"/>
      <c r="T103" s="366"/>
      <c r="U103" s="366"/>
      <c r="V103" s="366"/>
      <c r="W103" s="368"/>
      <c r="X103" s="368"/>
      <c r="Y103" s="368"/>
      <c r="Z103" s="366"/>
      <c r="AA103" s="366"/>
      <c r="AB103" s="366"/>
      <c r="AC103" s="366"/>
      <c r="AD103" s="366"/>
      <c r="AE103" s="366"/>
      <c r="AF103" s="366"/>
      <c r="AG103" s="366"/>
      <c r="AH103" s="366"/>
      <c r="AI103" s="366"/>
      <c r="AJ103" s="369"/>
    </row>
    <row r="104" spans="1:36" x14ac:dyDescent="0.2">
      <c r="A104" s="366"/>
      <c r="B104" s="366"/>
      <c r="C104" s="367"/>
      <c r="D104" s="367"/>
      <c r="E104" s="367"/>
      <c r="F104" s="366"/>
      <c r="G104" s="368"/>
      <c r="H104" s="368"/>
      <c r="I104" s="368"/>
      <c r="J104" s="366"/>
      <c r="K104" s="366"/>
      <c r="L104" s="366"/>
      <c r="M104" s="366"/>
      <c r="N104" s="366"/>
      <c r="O104" s="366"/>
      <c r="P104" s="366"/>
      <c r="Q104" s="366"/>
      <c r="R104" s="366"/>
      <c r="S104" s="366"/>
      <c r="T104" s="366"/>
      <c r="U104" s="366"/>
      <c r="V104" s="366"/>
      <c r="W104" s="368"/>
      <c r="X104" s="368"/>
      <c r="Y104" s="368"/>
      <c r="Z104" s="366"/>
      <c r="AA104" s="366"/>
      <c r="AB104" s="366"/>
      <c r="AC104" s="366"/>
      <c r="AD104" s="366"/>
      <c r="AE104" s="366"/>
      <c r="AF104" s="366"/>
      <c r="AG104" s="366"/>
      <c r="AH104" s="366"/>
      <c r="AI104" s="366"/>
      <c r="AJ104" s="369"/>
    </row>
    <row r="105" spans="1:36" x14ac:dyDescent="0.2">
      <c r="A105" s="366"/>
      <c r="B105" s="366"/>
      <c r="C105" s="367"/>
      <c r="D105" s="367"/>
      <c r="E105" s="367"/>
      <c r="F105" s="366"/>
      <c r="G105" s="368"/>
      <c r="H105" s="368"/>
      <c r="I105" s="368"/>
      <c r="J105" s="366"/>
      <c r="K105" s="366"/>
      <c r="L105" s="366"/>
      <c r="M105" s="366"/>
      <c r="N105" s="366"/>
      <c r="O105" s="366"/>
      <c r="P105" s="366"/>
      <c r="Q105" s="366"/>
      <c r="R105" s="366"/>
      <c r="S105" s="366"/>
      <c r="T105" s="366"/>
      <c r="U105" s="366"/>
      <c r="V105" s="366"/>
      <c r="W105" s="368"/>
      <c r="X105" s="368"/>
      <c r="Y105" s="368"/>
      <c r="Z105" s="366"/>
      <c r="AA105" s="366"/>
      <c r="AB105" s="366"/>
      <c r="AC105" s="366"/>
      <c r="AD105" s="366"/>
      <c r="AE105" s="366"/>
      <c r="AF105" s="366"/>
      <c r="AG105" s="366"/>
      <c r="AH105" s="366"/>
      <c r="AI105" s="366"/>
      <c r="AJ105" s="369"/>
    </row>
  </sheetData>
  <sheetProtection formatCells="0" formatColumns="0" formatRows="0" insertRows="0" sort="0" autoFilter="0" pivotTables="0"/>
  <mergeCells count="403">
    <mergeCell ref="N100:Q100"/>
    <mergeCell ref="U100:X100"/>
    <mergeCell ref="Y100:Z100"/>
    <mergeCell ref="AA100:AJ100"/>
    <mergeCell ref="N98:Q98"/>
    <mergeCell ref="U98:X98"/>
    <mergeCell ref="Y98:Z98"/>
    <mergeCell ref="AA98:AJ98"/>
    <mergeCell ref="N99:Q99"/>
    <mergeCell ref="U99:X99"/>
    <mergeCell ref="Y99:Z99"/>
    <mergeCell ref="AA99:AJ99"/>
    <mergeCell ref="N97:Q97"/>
    <mergeCell ref="U97:X97"/>
    <mergeCell ref="Y97:Z97"/>
    <mergeCell ref="AA97:AJ97"/>
    <mergeCell ref="N94:Q94"/>
    <mergeCell ref="U94:X94"/>
    <mergeCell ref="Y94:Z94"/>
    <mergeCell ref="AA94:AJ94"/>
    <mergeCell ref="N95:Q95"/>
    <mergeCell ref="U95:X95"/>
    <mergeCell ref="Y95:Z95"/>
    <mergeCell ref="AA95:AJ95"/>
    <mergeCell ref="N92:Q92"/>
    <mergeCell ref="U92:X92"/>
    <mergeCell ref="Y92:Z92"/>
    <mergeCell ref="AA92:AJ92"/>
    <mergeCell ref="N93:Q93"/>
    <mergeCell ref="U93:X93"/>
    <mergeCell ref="Y93:Z93"/>
    <mergeCell ref="AA93:AJ93"/>
    <mergeCell ref="A89:L90"/>
    <mergeCell ref="N90:Q90"/>
    <mergeCell ref="U90:X90"/>
    <mergeCell ref="Y90:Z90"/>
    <mergeCell ref="AA90:AJ90"/>
    <mergeCell ref="A91:L96"/>
    <mergeCell ref="N91:Q91"/>
    <mergeCell ref="U91:X91"/>
    <mergeCell ref="Y91:Z91"/>
    <mergeCell ref="AA91:AJ91"/>
    <mergeCell ref="N96:Q96"/>
    <mergeCell ref="U96:X96"/>
    <mergeCell ref="Y96:Z96"/>
    <mergeCell ref="AA96:AJ96"/>
    <mergeCell ref="C86:E86"/>
    <mergeCell ref="G86:I86"/>
    <mergeCell ref="J86:L86"/>
    <mergeCell ref="W86:Y86"/>
    <mergeCell ref="C87:E87"/>
    <mergeCell ref="G87:I87"/>
    <mergeCell ref="J87:L87"/>
    <mergeCell ref="W87:Y87"/>
    <mergeCell ref="C84:E84"/>
    <mergeCell ref="G84:I84"/>
    <mergeCell ref="J84:L84"/>
    <mergeCell ref="W84:Y84"/>
    <mergeCell ref="C85:E85"/>
    <mergeCell ref="G85:I85"/>
    <mergeCell ref="J85:L85"/>
    <mergeCell ref="W85:Y85"/>
    <mergeCell ref="C82:E82"/>
    <mergeCell ref="G82:I82"/>
    <mergeCell ref="J82:L82"/>
    <mergeCell ref="W82:Y82"/>
    <mergeCell ref="C83:E83"/>
    <mergeCell ref="G83:I83"/>
    <mergeCell ref="J83:L83"/>
    <mergeCell ref="W83:Y83"/>
    <mergeCell ref="C80:E80"/>
    <mergeCell ref="G80:I80"/>
    <mergeCell ref="J80:L80"/>
    <mergeCell ref="W80:Y80"/>
    <mergeCell ref="C81:E81"/>
    <mergeCell ref="G81:I81"/>
    <mergeCell ref="J81:L81"/>
    <mergeCell ref="W81:Y81"/>
    <mergeCell ref="C78:E78"/>
    <mergeCell ref="G78:I78"/>
    <mergeCell ref="J78:L78"/>
    <mergeCell ref="W78:Y78"/>
    <mergeCell ref="C79:E79"/>
    <mergeCell ref="G79:I79"/>
    <mergeCell ref="J79:L79"/>
    <mergeCell ref="W79:Y79"/>
    <mergeCell ref="C76:E76"/>
    <mergeCell ref="G76:I76"/>
    <mergeCell ref="J76:L76"/>
    <mergeCell ref="W76:Y76"/>
    <mergeCell ref="C77:E77"/>
    <mergeCell ref="G77:I77"/>
    <mergeCell ref="J77:L77"/>
    <mergeCell ref="W77:Y77"/>
    <mergeCell ref="C74:E74"/>
    <mergeCell ref="G74:I74"/>
    <mergeCell ref="J74:L74"/>
    <mergeCell ref="W74:Y74"/>
    <mergeCell ref="C75:E75"/>
    <mergeCell ref="G75:I75"/>
    <mergeCell ref="J75:L75"/>
    <mergeCell ref="W75:Y75"/>
    <mergeCell ref="C72:E72"/>
    <mergeCell ref="G72:I72"/>
    <mergeCell ref="J72:L72"/>
    <mergeCell ref="W72:Y72"/>
    <mergeCell ref="C73:E73"/>
    <mergeCell ref="G73:I73"/>
    <mergeCell ref="J73:L73"/>
    <mergeCell ref="W73:Y73"/>
    <mergeCell ref="C70:E70"/>
    <mergeCell ref="G70:I70"/>
    <mergeCell ref="J70:L70"/>
    <mergeCell ref="W70:Y70"/>
    <mergeCell ref="C71:E71"/>
    <mergeCell ref="G71:I71"/>
    <mergeCell ref="J71:L71"/>
    <mergeCell ref="W71:Y71"/>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C28:E28"/>
    <mergeCell ref="G28:I28"/>
    <mergeCell ref="J28:L28"/>
    <mergeCell ref="W28:Y28"/>
    <mergeCell ref="C29:E29"/>
    <mergeCell ref="G29:I29"/>
    <mergeCell ref="J29:L29"/>
    <mergeCell ref="W29:Y29"/>
    <mergeCell ref="C26:E26"/>
    <mergeCell ref="G26:I26"/>
    <mergeCell ref="J26:L26"/>
    <mergeCell ref="W26:Y26"/>
    <mergeCell ref="C27:E27"/>
    <mergeCell ref="G27:I27"/>
    <mergeCell ref="J27:L27"/>
    <mergeCell ref="W27:Y27"/>
    <mergeCell ref="C24:E24"/>
    <mergeCell ref="G24:I24"/>
    <mergeCell ref="J24:L24"/>
    <mergeCell ref="W24:Y24"/>
    <mergeCell ref="C25:E25"/>
    <mergeCell ref="G25:I25"/>
    <mergeCell ref="J25:L25"/>
    <mergeCell ref="W25:Y25"/>
    <mergeCell ref="C22:E22"/>
    <mergeCell ref="G22:I22"/>
    <mergeCell ref="J22:L22"/>
    <mergeCell ref="W22:Y22"/>
    <mergeCell ref="C23:E23"/>
    <mergeCell ref="G23:I23"/>
    <mergeCell ref="J23:L23"/>
    <mergeCell ref="W23:Y23"/>
    <mergeCell ref="C20:E20"/>
    <mergeCell ref="G20:I20"/>
    <mergeCell ref="J20:L20"/>
    <mergeCell ref="W20:Y20"/>
    <mergeCell ref="C21:E21"/>
    <mergeCell ref="G21:I21"/>
    <mergeCell ref="J21:L21"/>
    <mergeCell ref="W21:Y21"/>
    <mergeCell ref="C19:E19"/>
    <mergeCell ref="G19:I19"/>
    <mergeCell ref="J19:L19"/>
    <mergeCell ref="W19:Y19"/>
    <mergeCell ref="C16:E16"/>
    <mergeCell ref="G16:I16"/>
    <mergeCell ref="J16:L16"/>
    <mergeCell ref="W16:Y16"/>
    <mergeCell ref="C17:E17"/>
    <mergeCell ref="G17:I17"/>
    <mergeCell ref="J17:L17"/>
    <mergeCell ref="W17:Y17"/>
    <mergeCell ref="C15:E15"/>
    <mergeCell ref="G15:I15"/>
    <mergeCell ref="J15:L15"/>
    <mergeCell ref="W15:Y15"/>
    <mergeCell ref="Z12:Z14"/>
    <mergeCell ref="AA12:AA14"/>
    <mergeCell ref="AB12:AB14"/>
    <mergeCell ref="C18:E18"/>
    <mergeCell ref="G18:I18"/>
    <mergeCell ref="J18:L18"/>
    <mergeCell ref="W18:Y18"/>
    <mergeCell ref="AF12:AF14"/>
    <mergeCell ref="AH12:AH14"/>
    <mergeCell ref="AJ12:AJ14"/>
    <mergeCell ref="M12:M14"/>
    <mergeCell ref="N12:N14"/>
    <mergeCell ref="P12:P14"/>
    <mergeCell ref="Q12:Q14"/>
    <mergeCell ref="U12:U14"/>
    <mergeCell ref="W12:Y14"/>
    <mergeCell ref="AB9:AB11"/>
    <mergeCell ref="AF9:AF11"/>
    <mergeCell ref="AH9:AH11"/>
    <mergeCell ref="AJ9:AJ11"/>
    <mergeCell ref="G10:I10"/>
    <mergeCell ref="W10:Y10"/>
    <mergeCell ref="G11:I11"/>
    <mergeCell ref="W11:Y11"/>
    <mergeCell ref="N9:N11"/>
    <mergeCell ref="P9:P11"/>
    <mergeCell ref="Q9:Q11"/>
    <mergeCell ref="U9:U11"/>
    <mergeCell ref="W9:Y9"/>
    <mergeCell ref="AA9:AA11"/>
    <mergeCell ref="A9:A14"/>
    <mergeCell ref="B9:B11"/>
    <mergeCell ref="C9:E11"/>
    <mergeCell ref="G9:I9"/>
    <mergeCell ref="J9:L11"/>
    <mergeCell ref="M9:M11"/>
    <mergeCell ref="B12:B14"/>
    <mergeCell ref="C12:E14"/>
    <mergeCell ref="G12:I12"/>
    <mergeCell ref="J12:L14"/>
    <mergeCell ref="G13:I13"/>
    <mergeCell ref="G14:I14"/>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15:P87 JL15:JL87 TH15:TH87 ADD15:ADD87 AMZ15:AMZ87 AWV15:AWV87 BGR15:BGR87 BQN15:BQN87 CAJ15:CAJ87 CKF15:CKF87 CUB15:CUB87 DDX15:DDX87 DNT15:DNT87 DXP15:DXP87 EHL15:EHL87 ERH15:ERH87 FBD15:FBD87 FKZ15:FKZ87 FUV15:FUV87 GER15:GER87 GON15:GON87 GYJ15:GYJ87 HIF15:HIF87 HSB15:HSB87 IBX15:IBX87 ILT15:ILT87 IVP15:IVP87 JFL15:JFL87 JPH15:JPH87 JZD15:JZD87 KIZ15:KIZ87 KSV15:KSV87 LCR15:LCR87 LMN15:LMN87 LWJ15:LWJ87 MGF15:MGF87 MQB15:MQB87 MZX15:MZX87 NJT15:NJT87 NTP15:NTP87 ODL15:ODL87 ONH15:ONH87 OXD15:OXD87 PGZ15:PGZ87 PQV15:PQV87 QAR15:QAR87 QKN15:QKN87 QUJ15:QUJ87 REF15:REF87 ROB15:ROB87 RXX15:RXX87 SHT15:SHT87 SRP15:SRP87 TBL15:TBL87 TLH15:TLH87 TVD15:TVD87 UEZ15:UEZ87 UOV15:UOV87 UYR15:UYR87 VIN15:VIN87 VSJ15:VSJ87 WCF15:WCF87 WMB15:WMB87 WVX15:WVX87 P65551:P65623 JL65551:JL65623 TH65551:TH65623 ADD65551:ADD65623 AMZ65551:AMZ65623 AWV65551:AWV65623 BGR65551:BGR65623 BQN65551:BQN65623 CAJ65551:CAJ65623 CKF65551:CKF65623 CUB65551:CUB65623 DDX65551:DDX65623 DNT65551:DNT65623 DXP65551:DXP65623 EHL65551:EHL65623 ERH65551:ERH65623 FBD65551:FBD65623 FKZ65551:FKZ65623 FUV65551:FUV65623 GER65551:GER65623 GON65551:GON65623 GYJ65551:GYJ65623 HIF65551:HIF65623 HSB65551:HSB65623 IBX65551:IBX65623 ILT65551:ILT65623 IVP65551:IVP65623 JFL65551:JFL65623 JPH65551:JPH65623 JZD65551:JZD65623 KIZ65551:KIZ65623 KSV65551:KSV65623 LCR65551:LCR65623 LMN65551:LMN65623 LWJ65551:LWJ65623 MGF65551:MGF65623 MQB65551:MQB65623 MZX65551:MZX65623 NJT65551:NJT65623 NTP65551:NTP65623 ODL65551:ODL65623 ONH65551:ONH65623 OXD65551:OXD65623 PGZ65551:PGZ65623 PQV65551:PQV65623 QAR65551:QAR65623 QKN65551:QKN65623 QUJ65551:QUJ65623 REF65551:REF65623 ROB65551:ROB65623 RXX65551:RXX65623 SHT65551:SHT65623 SRP65551:SRP65623 TBL65551:TBL65623 TLH65551:TLH65623 TVD65551:TVD65623 UEZ65551:UEZ65623 UOV65551:UOV65623 UYR65551:UYR65623 VIN65551:VIN65623 VSJ65551:VSJ65623 WCF65551:WCF65623 WMB65551:WMB65623 WVX65551:WVX65623 P131087:P131159 JL131087:JL131159 TH131087:TH131159 ADD131087:ADD131159 AMZ131087:AMZ131159 AWV131087:AWV131159 BGR131087:BGR131159 BQN131087:BQN131159 CAJ131087:CAJ131159 CKF131087:CKF131159 CUB131087:CUB131159 DDX131087:DDX131159 DNT131087:DNT131159 DXP131087:DXP131159 EHL131087:EHL131159 ERH131087:ERH131159 FBD131087:FBD131159 FKZ131087:FKZ131159 FUV131087:FUV131159 GER131087:GER131159 GON131087:GON131159 GYJ131087:GYJ131159 HIF131087:HIF131159 HSB131087:HSB131159 IBX131087:IBX131159 ILT131087:ILT131159 IVP131087:IVP131159 JFL131087:JFL131159 JPH131087:JPH131159 JZD131087:JZD131159 KIZ131087:KIZ131159 KSV131087:KSV131159 LCR131087:LCR131159 LMN131087:LMN131159 LWJ131087:LWJ131159 MGF131087:MGF131159 MQB131087:MQB131159 MZX131087:MZX131159 NJT131087:NJT131159 NTP131087:NTP131159 ODL131087:ODL131159 ONH131087:ONH131159 OXD131087:OXD131159 PGZ131087:PGZ131159 PQV131087:PQV131159 QAR131087:QAR131159 QKN131087:QKN131159 QUJ131087:QUJ131159 REF131087:REF131159 ROB131087:ROB131159 RXX131087:RXX131159 SHT131087:SHT131159 SRP131087:SRP131159 TBL131087:TBL131159 TLH131087:TLH131159 TVD131087:TVD131159 UEZ131087:UEZ131159 UOV131087:UOV131159 UYR131087:UYR131159 VIN131087:VIN131159 VSJ131087:VSJ131159 WCF131087:WCF131159 WMB131087:WMB131159 WVX131087:WVX131159 P196623:P196695 JL196623:JL196695 TH196623:TH196695 ADD196623:ADD196695 AMZ196623:AMZ196695 AWV196623:AWV196695 BGR196623:BGR196695 BQN196623:BQN196695 CAJ196623:CAJ196695 CKF196623:CKF196695 CUB196623:CUB196695 DDX196623:DDX196695 DNT196623:DNT196695 DXP196623:DXP196695 EHL196623:EHL196695 ERH196623:ERH196695 FBD196623:FBD196695 FKZ196623:FKZ196695 FUV196623:FUV196695 GER196623:GER196695 GON196623:GON196695 GYJ196623:GYJ196695 HIF196623:HIF196695 HSB196623:HSB196695 IBX196623:IBX196695 ILT196623:ILT196695 IVP196623:IVP196695 JFL196623:JFL196695 JPH196623:JPH196695 JZD196623:JZD196695 KIZ196623:KIZ196695 KSV196623:KSV196695 LCR196623:LCR196695 LMN196623:LMN196695 LWJ196623:LWJ196695 MGF196623:MGF196695 MQB196623:MQB196695 MZX196623:MZX196695 NJT196623:NJT196695 NTP196623:NTP196695 ODL196623:ODL196695 ONH196623:ONH196695 OXD196623:OXD196695 PGZ196623:PGZ196695 PQV196623:PQV196695 QAR196623:QAR196695 QKN196623:QKN196695 QUJ196623:QUJ196695 REF196623:REF196695 ROB196623:ROB196695 RXX196623:RXX196695 SHT196623:SHT196695 SRP196623:SRP196695 TBL196623:TBL196695 TLH196623:TLH196695 TVD196623:TVD196695 UEZ196623:UEZ196695 UOV196623:UOV196695 UYR196623:UYR196695 VIN196623:VIN196695 VSJ196623:VSJ196695 WCF196623:WCF196695 WMB196623:WMB196695 WVX196623:WVX196695 P262159:P262231 JL262159:JL262231 TH262159:TH262231 ADD262159:ADD262231 AMZ262159:AMZ262231 AWV262159:AWV262231 BGR262159:BGR262231 BQN262159:BQN262231 CAJ262159:CAJ262231 CKF262159:CKF262231 CUB262159:CUB262231 DDX262159:DDX262231 DNT262159:DNT262231 DXP262159:DXP262231 EHL262159:EHL262231 ERH262159:ERH262231 FBD262159:FBD262231 FKZ262159:FKZ262231 FUV262159:FUV262231 GER262159:GER262231 GON262159:GON262231 GYJ262159:GYJ262231 HIF262159:HIF262231 HSB262159:HSB262231 IBX262159:IBX262231 ILT262159:ILT262231 IVP262159:IVP262231 JFL262159:JFL262231 JPH262159:JPH262231 JZD262159:JZD262231 KIZ262159:KIZ262231 KSV262159:KSV262231 LCR262159:LCR262231 LMN262159:LMN262231 LWJ262159:LWJ262231 MGF262159:MGF262231 MQB262159:MQB262231 MZX262159:MZX262231 NJT262159:NJT262231 NTP262159:NTP262231 ODL262159:ODL262231 ONH262159:ONH262231 OXD262159:OXD262231 PGZ262159:PGZ262231 PQV262159:PQV262231 QAR262159:QAR262231 QKN262159:QKN262231 QUJ262159:QUJ262231 REF262159:REF262231 ROB262159:ROB262231 RXX262159:RXX262231 SHT262159:SHT262231 SRP262159:SRP262231 TBL262159:TBL262231 TLH262159:TLH262231 TVD262159:TVD262231 UEZ262159:UEZ262231 UOV262159:UOV262231 UYR262159:UYR262231 VIN262159:VIN262231 VSJ262159:VSJ262231 WCF262159:WCF262231 WMB262159:WMB262231 WVX262159:WVX262231 P327695:P327767 JL327695:JL327767 TH327695:TH327767 ADD327695:ADD327767 AMZ327695:AMZ327767 AWV327695:AWV327767 BGR327695:BGR327767 BQN327695:BQN327767 CAJ327695:CAJ327767 CKF327695:CKF327767 CUB327695:CUB327767 DDX327695:DDX327767 DNT327695:DNT327767 DXP327695:DXP327767 EHL327695:EHL327767 ERH327695:ERH327767 FBD327695:FBD327767 FKZ327695:FKZ327767 FUV327695:FUV327767 GER327695:GER327767 GON327695:GON327767 GYJ327695:GYJ327767 HIF327695:HIF327767 HSB327695:HSB327767 IBX327695:IBX327767 ILT327695:ILT327767 IVP327695:IVP327767 JFL327695:JFL327767 JPH327695:JPH327767 JZD327695:JZD327767 KIZ327695:KIZ327767 KSV327695:KSV327767 LCR327695:LCR327767 LMN327695:LMN327767 LWJ327695:LWJ327767 MGF327695:MGF327767 MQB327695:MQB327767 MZX327695:MZX327767 NJT327695:NJT327767 NTP327695:NTP327767 ODL327695:ODL327767 ONH327695:ONH327767 OXD327695:OXD327767 PGZ327695:PGZ327767 PQV327695:PQV327767 QAR327695:QAR327767 QKN327695:QKN327767 QUJ327695:QUJ327767 REF327695:REF327767 ROB327695:ROB327767 RXX327695:RXX327767 SHT327695:SHT327767 SRP327695:SRP327767 TBL327695:TBL327767 TLH327695:TLH327767 TVD327695:TVD327767 UEZ327695:UEZ327767 UOV327695:UOV327767 UYR327695:UYR327767 VIN327695:VIN327767 VSJ327695:VSJ327767 WCF327695:WCF327767 WMB327695:WMB327767 WVX327695:WVX327767 P393231:P393303 JL393231:JL393303 TH393231:TH393303 ADD393231:ADD393303 AMZ393231:AMZ393303 AWV393231:AWV393303 BGR393231:BGR393303 BQN393231:BQN393303 CAJ393231:CAJ393303 CKF393231:CKF393303 CUB393231:CUB393303 DDX393231:DDX393303 DNT393231:DNT393303 DXP393231:DXP393303 EHL393231:EHL393303 ERH393231:ERH393303 FBD393231:FBD393303 FKZ393231:FKZ393303 FUV393231:FUV393303 GER393231:GER393303 GON393231:GON393303 GYJ393231:GYJ393303 HIF393231:HIF393303 HSB393231:HSB393303 IBX393231:IBX393303 ILT393231:ILT393303 IVP393231:IVP393303 JFL393231:JFL393303 JPH393231:JPH393303 JZD393231:JZD393303 KIZ393231:KIZ393303 KSV393231:KSV393303 LCR393231:LCR393303 LMN393231:LMN393303 LWJ393231:LWJ393303 MGF393231:MGF393303 MQB393231:MQB393303 MZX393231:MZX393303 NJT393231:NJT393303 NTP393231:NTP393303 ODL393231:ODL393303 ONH393231:ONH393303 OXD393231:OXD393303 PGZ393231:PGZ393303 PQV393231:PQV393303 QAR393231:QAR393303 QKN393231:QKN393303 QUJ393231:QUJ393303 REF393231:REF393303 ROB393231:ROB393303 RXX393231:RXX393303 SHT393231:SHT393303 SRP393231:SRP393303 TBL393231:TBL393303 TLH393231:TLH393303 TVD393231:TVD393303 UEZ393231:UEZ393303 UOV393231:UOV393303 UYR393231:UYR393303 VIN393231:VIN393303 VSJ393231:VSJ393303 WCF393231:WCF393303 WMB393231:WMB393303 WVX393231:WVX393303 P458767:P458839 JL458767:JL458839 TH458767:TH458839 ADD458767:ADD458839 AMZ458767:AMZ458839 AWV458767:AWV458839 BGR458767:BGR458839 BQN458767:BQN458839 CAJ458767:CAJ458839 CKF458767:CKF458839 CUB458767:CUB458839 DDX458767:DDX458839 DNT458767:DNT458839 DXP458767:DXP458839 EHL458767:EHL458839 ERH458767:ERH458839 FBD458767:FBD458839 FKZ458767:FKZ458839 FUV458767:FUV458839 GER458767:GER458839 GON458767:GON458839 GYJ458767:GYJ458839 HIF458767:HIF458839 HSB458767:HSB458839 IBX458767:IBX458839 ILT458767:ILT458839 IVP458767:IVP458839 JFL458767:JFL458839 JPH458767:JPH458839 JZD458767:JZD458839 KIZ458767:KIZ458839 KSV458767:KSV458839 LCR458767:LCR458839 LMN458767:LMN458839 LWJ458767:LWJ458839 MGF458767:MGF458839 MQB458767:MQB458839 MZX458767:MZX458839 NJT458767:NJT458839 NTP458767:NTP458839 ODL458767:ODL458839 ONH458767:ONH458839 OXD458767:OXD458839 PGZ458767:PGZ458839 PQV458767:PQV458839 QAR458767:QAR458839 QKN458767:QKN458839 QUJ458767:QUJ458839 REF458767:REF458839 ROB458767:ROB458839 RXX458767:RXX458839 SHT458767:SHT458839 SRP458767:SRP458839 TBL458767:TBL458839 TLH458767:TLH458839 TVD458767:TVD458839 UEZ458767:UEZ458839 UOV458767:UOV458839 UYR458767:UYR458839 VIN458767:VIN458839 VSJ458767:VSJ458839 WCF458767:WCF458839 WMB458767:WMB458839 WVX458767:WVX458839 P524303:P524375 JL524303:JL524375 TH524303:TH524375 ADD524303:ADD524375 AMZ524303:AMZ524375 AWV524303:AWV524375 BGR524303:BGR524375 BQN524303:BQN524375 CAJ524303:CAJ524375 CKF524303:CKF524375 CUB524303:CUB524375 DDX524303:DDX524375 DNT524303:DNT524375 DXP524303:DXP524375 EHL524303:EHL524375 ERH524303:ERH524375 FBD524303:FBD524375 FKZ524303:FKZ524375 FUV524303:FUV524375 GER524303:GER524375 GON524303:GON524375 GYJ524303:GYJ524375 HIF524303:HIF524375 HSB524303:HSB524375 IBX524303:IBX524375 ILT524303:ILT524375 IVP524303:IVP524375 JFL524303:JFL524375 JPH524303:JPH524375 JZD524303:JZD524375 KIZ524303:KIZ524375 KSV524303:KSV524375 LCR524303:LCR524375 LMN524303:LMN524375 LWJ524303:LWJ524375 MGF524303:MGF524375 MQB524303:MQB524375 MZX524303:MZX524375 NJT524303:NJT524375 NTP524303:NTP524375 ODL524303:ODL524375 ONH524303:ONH524375 OXD524303:OXD524375 PGZ524303:PGZ524375 PQV524303:PQV524375 QAR524303:QAR524375 QKN524303:QKN524375 QUJ524303:QUJ524375 REF524303:REF524375 ROB524303:ROB524375 RXX524303:RXX524375 SHT524303:SHT524375 SRP524303:SRP524375 TBL524303:TBL524375 TLH524303:TLH524375 TVD524303:TVD524375 UEZ524303:UEZ524375 UOV524303:UOV524375 UYR524303:UYR524375 VIN524303:VIN524375 VSJ524303:VSJ524375 WCF524303:WCF524375 WMB524303:WMB524375 WVX524303:WVX524375 P589839:P589911 JL589839:JL589911 TH589839:TH589911 ADD589839:ADD589911 AMZ589839:AMZ589911 AWV589839:AWV589911 BGR589839:BGR589911 BQN589839:BQN589911 CAJ589839:CAJ589911 CKF589839:CKF589911 CUB589839:CUB589911 DDX589839:DDX589911 DNT589839:DNT589911 DXP589839:DXP589911 EHL589839:EHL589911 ERH589839:ERH589911 FBD589839:FBD589911 FKZ589839:FKZ589911 FUV589839:FUV589911 GER589839:GER589911 GON589839:GON589911 GYJ589839:GYJ589911 HIF589839:HIF589911 HSB589839:HSB589911 IBX589839:IBX589911 ILT589839:ILT589911 IVP589839:IVP589911 JFL589839:JFL589911 JPH589839:JPH589911 JZD589839:JZD589911 KIZ589839:KIZ589911 KSV589839:KSV589911 LCR589839:LCR589911 LMN589839:LMN589911 LWJ589839:LWJ589911 MGF589839:MGF589911 MQB589839:MQB589911 MZX589839:MZX589911 NJT589839:NJT589911 NTP589839:NTP589911 ODL589839:ODL589911 ONH589839:ONH589911 OXD589839:OXD589911 PGZ589839:PGZ589911 PQV589839:PQV589911 QAR589839:QAR589911 QKN589839:QKN589911 QUJ589839:QUJ589911 REF589839:REF589911 ROB589839:ROB589911 RXX589839:RXX589911 SHT589839:SHT589911 SRP589839:SRP589911 TBL589839:TBL589911 TLH589839:TLH589911 TVD589839:TVD589911 UEZ589839:UEZ589911 UOV589839:UOV589911 UYR589839:UYR589911 VIN589839:VIN589911 VSJ589839:VSJ589911 WCF589839:WCF589911 WMB589839:WMB589911 WVX589839:WVX589911 P655375:P655447 JL655375:JL655447 TH655375:TH655447 ADD655375:ADD655447 AMZ655375:AMZ655447 AWV655375:AWV655447 BGR655375:BGR655447 BQN655375:BQN655447 CAJ655375:CAJ655447 CKF655375:CKF655447 CUB655375:CUB655447 DDX655375:DDX655447 DNT655375:DNT655447 DXP655375:DXP655447 EHL655375:EHL655447 ERH655375:ERH655447 FBD655375:FBD655447 FKZ655375:FKZ655447 FUV655375:FUV655447 GER655375:GER655447 GON655375:GON655447 GYJ655375:GYJ655447 HIF655375:HIF655447 HSB655375:HSB655447 IBX655375:IBX655447 ILT655375:ILT655447 IVP655375:IVP655447 JFL655375:JFL655447 JPH655375:JPH655447 JZD655375:JZD655447 KIZ655375:KIZ655447 KSV655375:KSV655447 LCR655375:LCR655447 LMN655375:LMN655447 LWJ655375:LWJ655447 MGF655375:MGF655447 MQB655375:MQB655447 MZX655375:MZX655447 NJT655375:NJT655447 NTP655375:NTP655447 ODL655375:ODL655447 ONH655375:ONH655447 OXD655375:OXD655447 PGZ655375:PGZ655447 PQV655375:PQV655447 QAR655375:QAR655447 QKN655375:QKN655447 QUJ655375:QUJ655447 REF655375:REF655447 ROB655375:ROB655447 RXX655375:RXX655447 SHT655375:SHT655447 SRP655375:SRP655447 TBL655375:TBL655447 TLH655375:TLH655447 TVD655375:TVD655447 UEZ655375:UEZ655447 UOV655375:UOV655447 UYR655375:UYR655447 VIN655375:VIN655447 VSJ655375:VSJ655447 WCF655375:WCF655447 WMB655375:WMB655447 WVX655375:WVX655447 P720911:P720983 JL720911:JL720983 TH720911:TH720983 ADD720911:ADD720983 AMZ720911:AMZ720983 AWV720911:AWV720983 BGR720911:BGR720983 BQN720911:BQN720983 CAJ720911:CAJ720983 CKF720911:CKF720983 CUB720911:CUB720983 DDX720911:DDX720983 DNT720911:DNT720983 DXP720911:DXP720983 EHL720911:EHL720983 ERH720911:ERH720983 FBD720911:FBD720983 FKZ720911:FKZ720983 FUV720911:FUV720983 GER720911:GER720983 GON720911:GON720983 GYJ720911:GYJ720983 HIF720911:HIF720983 HSB720911:HSB720983 IBX720911:IBX720983 ILT720911:ILT720983 IVP720911:IVP720983 JFL720911:JFL720983 JPH720911:JPH720983 JZD720911:JZD720983 KIZ720911:KIZ720983 KSV720911:KSV720983 LCR720911:LCR720983 LMN720911:LMN720983 LWJ720911:LWJ720983 MGF720911:MGF720983 MQB720911:MQB720983 MZX720911:MZX720983 NJT720911:NJT720983 NTP720911:NTP720983 ODL720911:ODL720983 ONH720911:ONH720983 OXD720911:OXD720983 PGZ720911:PGZ720983 PQV720911:PQV720983 QAR720911:QAR720983 QKN720911:QKN720983 QUJ720911:QUJ720983 REF720911:REF720983 ROB720911:ROB720983 RXX720911:RXX720983 SHT720911:SHT720983 SRP720911:SRP720983 TBL720911:TBL720983 TLH720911:TLH720983 TVD720911:TVD720983 UEZ720911:UEZ720983 UOV720911:UOV720983 UYR720911:UYR720983 VIN720911:VIN720983 VSJ720911:VSJ720983 WCF720911:WCF720983 WMB720911:WMB720983 WVX720911:WVX720983 P786447:P786519 JL786447:JL786519 TH786447:TH786519 ADD786447:ADD786519 AMZ786447:AMZ786519 AWV786447:AWV786519 BGR786447:BGR786519 BQN786447:BQN786519 CAJ786447:CAJ786519 CKF786447:CKF786519 CUB786447:CUB786519 DDX786447:DDX786519 DNT786447:DNT786519 DXP786447:DXP786519 EHL786447:EHL786519 ERH786447:ERH786519 FBD786447:FBD786519 FKZ786447:FKZ786519 FUV786447:FUV786519 GER786447:GER786519 GON786447:GON786519 GYJ786447:GYJ786519 HIF786447:HIF786519 HSB786447:HSB786519 IBX786447:IBX786519 ILT786447:ILT786519 IVP786447:IVP786519 JFL786447:JFL786519 JPH786447:JPH786519 JZD786447:JZD786519 KIZ786447:KIZ786519 KSV786447:KSV786519 LCR786447:LCR786519 LMN786447:LMN786519 LWJ786447:LWJ786519 MGF786447:MGF786519 MQB786447:MQB786519 MZX786447:MZX786519 NJT786447:NJT786519 NTP786447:NTP786519 ODL786447:ODL786519 ONH786447:ONH786519 OXD786447:OXD786519 PGZ786447:PGZ786519 PQV786447:PQV786519 QAR786447:QAR786519 QKN786447:QKN786519 QUJ786447:QUJ786519 REF786447:REF786519 ROB786447:ROB786519 RXX786447:RXX786519 SHT786447:SHT786519 SRP786447:SRP786519 TBL786447:TBL786519 TLH786447:TLH786519 TVD786447:TVD786519 UEZ786447:UEZ786519 UOV786447:UOV786519 UYR786447:UYR786519 VIN786447:VIN786519 VSJ786447:VSJ786519 WCF786447:WCF786519 WMB786447:WMB786519 WVX786447:WVX786519 P851983:P852055 JL851983:JL852055 TH851983:TH852055 ADD851983:ADD852055 AMZ851983:AMZ852055 AWV851983:AWV852055 BGR851983:BGR852055 BQN851983:BQN852055 CAJ851983:CAJ852055 CKF851983:CKF852055 CUB851983:CUB852055 DDX851983:DDX852055 DNT851983:DNT852055 DXP851983:DXP852055 EHL851983:EHL852055 ERH851983:ERH852055 FBD851983:FBD852055 FKZ851983:FKZ852055 FUV851983:FUV852055 GER851983:GER852055 GON851983:GON852055 GYJ851983:GYJ852055 HIF851983:HIF852055 HSB851983:HSB852055 IBX851983:IBX852055 ILT851983:ILT852055 IVP851983:IVP852055 JFL851983:JFL852055 JPH851983:JPH852055 JZD851983:JZD852055 KIZ851983:KIZ852055 KSV851983:KSV852055 LCR851983:LCR852055 LMN851983:LMN852055 LWJ851983:LWJ852055 MGF851983:MGF852055 MQB851983:MQB852055 MZX851983:MZX852055 NJT851983:NJT852055 NTP851983:NTP852055 ODL851983:ODL852055 ONH851983:ONH852055 OXD851983:OXD852055 PGZ851983:PGZ852055 PQV851983:PQV852055 QAR851983:QAR852055 QKN851983:QKN852055 QUJ851983:QUJ852055 REF851983:REF852055 ROB851983:ROB852055 RXX851983:RXX852055 SHT851983:SHT852055 SRP851983:SRP852055 TBL851983:TBL852055 TLH851983:TLH852055 TVD851983:TVD852055 UEZ851983:UEZ852055 UOV851983:UOV852055 UYR851983:UYR852055 VIN851983:VIN852055 VSJ851983:VSJ852055 WCF851983:WCF852055 WMB851983:WMB852055 WVX851983:WVX852055 P917519:P917591 JL917519:JL917591 TH917519:TH917591 ADD917519:ADD917591 AMZ917519:AMZ917591 AWV917519:AWV917591 BGR917519:BGR917591 BQN917519:BQN917591 CAJ917519:CAJ917591 CKF917519:CKF917591 CUB917519:CUB917591 DDX917519:DDX917591 DNT917519:DNT917591 DXP917519:DXP917591 EHL917519:EHL917591 ERH917519:ERH917591 FBD917519:FBD917591 FKZ917519:FKZ917591 FUV917519:FUV917591 GER917519:GER917591 GON917519:GON917591 GYJ917519:GYJ917591 HIF917519:HIF917591 HSB917519:HSB917591 IBX917519:IBX917591 ILT917519:ILT917591 IVP917519:IVP917591 JFL917519:JFL917591 JPH917519:JPH917591 JZD917519:JZD917591 KIZ917519:KIZ917591 KSV917519:KSV917591 LCR917519:LCR917591 LMN917519:LMN917591 LWJ917519:LWJ917591 MGF917519:MGF917591 MQB917519:MQB917591 MZX917519:MZX917591 NJT917519:NJT917591 NTP917519:NTP917591 ODL917519:ODL917591 ONH917519:ONH917591 OXD917519:OXD917591 PGZ917519:PGZ917591 PQV917519:PQV917591 QAR917519:QAR917591 QKN917519:QKN917591 QUJ917519:QUJ917591 REF917519:REF917591 ROB917519:ROB917591 RXX917519:RXX917591 SHT917519:SHT917591 SRP917519:SRP917591 TBL917519:TBL917591 TLH917519:TLH917591 TVD917519:TVD917591 UEZ917519:UEZ917591 UOV917519:UOV917591 UYR917519:UYR917591 VIN917519:VIN917591 VSJ917519:VSJ917591 WCF917519:WCF917591 WMB917519:WMB917591 WVX917519:WVX917591 P983055:P983127 JL983055:JL983127 TH983055:TH983127 ADD983055:ADD983127 AMZ983055:AMZ983127 AWV983055:AWV983127 BGR983055:BGR983127 BQN983055:BQN983127 CAJ983055:CAJ983127 CKF983055:CKF983127 CUB983055:CUB983127 DDX983055:DDX983127 DNT983055:DNT983127 DXP983055:DXP983127 EHL983055:EHL983127 ERH983055:ERH983127 FBD983055:FBD983127 FKZ983055:FKZ983127 FUV983055:FUV983127 GER983055:GER983127 GON983055:GON983127 GYJ983055:GYJ983127 HIF983055:HIF983127 HSB983055:HSB983127 IBX983055:IBX983127 ILT983055:ILT983127 IVP983055:IVP983127 JFL983055:JFL983127 JPH983055:JPH983127 JZD983055:JZD983127 KIZ983055:KIZ983127 KSV983055:KSV983127 LCR983055:LCR983127 LMN983055:LMN983127 LWJ983055:LWJ983127 MGF983055:MGF983127 MQB983055:MQB983127 MZX983055:MZX983127 NJT983055:NJT983127 NTP983055:NTP983127 ODL983055:ODL983127 ONH983055:ONH983127 OXD983055:OXD983127 PGZ983055:PGZ983127 PQV983055:PQV983127 QAR983055:QAR983127 QKN983055:QKN983127 QUJ983055:QUJ983127 REF983055:REF983127 ROB983055:ROB983127 RXX983055:RXX983127 SHT983055:SHT983127 SRP983055:SRP983127 TBL983055:TBL983127 TLH983055:TLH983127 TVD983055:TVD983127 UEZ983055:UEZ983127 UOV983055:UOV983127 UYR983055:UYR983127 VIN983055:VIN983127 VSJ983055:VSJ983127 WCF983055:WCF983127 WMB983055:WMB983127 WVX983055:WVX983127">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5:Q87 JM15:JM87 TI15:TI87 ADE15:ADE87 ANA15:ANA87 AWW15:AWW87 BGS15:BGS87 BQO15:BQO87 CAK15:CAK87 CKG15:CKG87 CUC15:CUC87 DDY15:DDY87 DNU15:DNU87 DXQ15:DXQ87 EHM15:EHM87 ERI15:ERI87 FBE15:FBE87 FLA15:FLA87 FUW15:FUW87 GES15:GES87 GOO15:GOO87 GYK15:GYK87 HIG15:HIG87 HSC15:HSC87 IBY15:IBY87 ILU15:ILU87 IVQ15:IVQ87 JFM15:JFM87 JPI15:JPI87 JZE15:JZE87 KJA15:KJA87 KSW15:KSW87 LCS15:LCS87 LMO15:LMO87 LWK15:LWK87 MGG15:MGG87 MQC15:MQC87 MZY15:MZY87 NJU15:NJU87 NTQ15:NTQ87 ODM15:ODM87 ONI15:ONI87 OXE15:OXE87 PHA15:PHA87 PQW15:PQW87 QAS15:QAS87 QKO15:QKO87 QUK15:QUK87 REG15:REG87 ROC15:ROC87 RXY15:RXY87 SHU15:SHU87 SRQ15:SRQ87 TBM15:TBM87 TLI15:TLI87 TVE15:TVE87 UFA15:UFA87 UOW15:UOW87 UYS15:UYS87 VIO15:VIO87 VSK15:VSK87 WCG15:WCG87 WMC15:WMC87 WVY15:WVY87 Q65551:Q65623 JM65551:JM65623 TI65551:TI65623 ADE65551:ADE65623 ANA65551:ANA65623 AWW65551:AWW65623 BGS65551:BGS65623 BQO65551:BQO65623 CAK65551:CAK65623 CKG65551:CKG65623 CUC65551:CUC65623 DDY65551:DDY65623 DNU65551:DNU65623 DXQ65551:DXQ65623 EHM65551:EHM65623 ERI65551:ERI65623 FBE65551:FBE65623 FLA65551:FLA65623 FUW65551:FUW65623 GES65551:GES65623 GOO65551:GOO65623 GYK65551:GYK65623 HIG65551:HIG65623 HSC65551:HSC65623 IBY65551:IBY65623 ILU65551:ILU65623 IVQ65551:IVQ65623 JFM65551:JFM65623 JPI65551:JPI65623 JZE65551:JZE65623 KJA65551:KJA65623 KSW65551:KSW65623 LCS65551:LCS65623 LMO65551:LMO65623 LWK65551:LWK65623 MGG65551:MGG65623 MQC65551:MQC65623 MZY65551:MZY65623 NJU65551:NJU65623 NTQ65551:NTQ65623 ODM65551:ODM65623 ONI65551:ONI65623 OXE65551:OXE65623 PHA65551:PHA65623 PQW65551:PQW65623 QAS65551:QAS65623 QKO65551:QKO65623 QUK65551:QUK65623 REG65551:REG65623 ROC65551:ROC65623 RXY65551:RXY65623 SHU65551:SHU65623 SRQ65551:SRQ65623 TBM65551:TBM65623 TLI65551:TLI65623 TVE65551:TVE65623 UFA65551:UFA65623 UOW65551:UOW65623 UYS65551:UYS65623 VIO65551:VIO65623 VSK65551:VSK65623 WCG65551:WCG65623 WMC65551:WMC65623 WVY65551:WVY65623 Q131087:Q131159 JM131087:JM131159 TI131087:TI131159 ADE131087:ADE131159 ANA131087:ANA131159 AWW131087:AWW131159 BGS131087:BGS131159 BQO131087:BQO131159 CAK131087:CAK131159 CKG131087:CKG131159 CUC131087:CUC131159 DDY131087:DDY131159 DNU131087:DNU131159 DXQ131087:DXQ131159 EHM131087:EHM131159 ERI131087:ERI131159 FBE131087:FBE131159 FLA131087:FLA131159 FUW131087:FUW131159 GES131087:GES131159 GOO131087:GOO131159 GYK131087:GYK131159 HIG131087:HIG131159 HSC131087:HSC131159 IBY131087:IBY131159 ILU131087:ILU131159 IVQ131087:IVQ131159 JFM131087:JFM131159 JPI131087:JPI131159 JZE131087:JZE131159 KJA131087:KJA131159 KSW131087:KSW131159 LCS131087:LCS131159 LMO131087:LMO131159 LWK131087:LWK131159 MGG131087:MGG131159 MQC131087:MQC131159 MZY131087:MZY131159 NJU131087:NJU131159 NTQ131087:NTQ131159 ODM131087:ODM131159 ONI131087:ONI131159 OXE131087:OXE131159 PHA131087:PHA131159 PQW131087:PQW131159 QAS131087:QAS131159 QKO131087:QKO131159 QUK131087:QUK131159 REG131087:REG131159 ROC131087:ROC131159 RXY131087:RXY131159 SHU131087:SHU131159 SRQ131087:SRQ131159 TBM131087:TBM131159 TLI131087:TLI131159 TVE131087:TVE131159 UFA131087:UFA131159 UOW131087:UOW131159 UYS131087:UYS131159 VIO131087:VIO131159 VSK131087:VSK131159 WCG131087:WCG131159 WMC131087:WMC131159 WVY131087:WVY131159 Q196623:Q196695 JM196623:JM196695 TI196623:TI196695 ADE196623:ADE196695 ANA196623:ANA196695 AWW196623:AWW196695 BGS196623:BGS196695 BQO196623:BQO196695 CAK196623:CAK196695 CKG196623:CKG196695 CUC196623:CUC196695 DDY196623:DDY196695 DNU196623:DNU196695 DXQ196623:DXQ196695 EHM196623:EHM196695 ERI196623:ERI196695 FBE196623:FBE196695 FLA196623:FLA196695 FUW196623:FUW196695 GES196623:GES196695 GOO196623:GOO196695 GYK196623:GYK196695 HIG196623:HIG196695 HSC196623:HSC196695 IBY196623:IBY196695 ILU196623:ILU196695 IVQ196623:IVQ196695 JFM196623:JFM196695 JPI196623:JPI196695 JZE196623:JZE196695 KJA196623:KJA196695 KSW196623:KSW196695 LCS196623:LCS196695 LMO196623:LMO196695 LWK196623:LWK196695 MGG196623:MGG196695 MQC196623:MQC196695 MZY196623:MZY196695 NJU196623:NJU196695 NTQ196623:NTQ196695 ODM196623:ODM196695 ONI196623:ONI196695 OXE196623:OXE196695 PHA196623:PHA196695 PQW196623:PQW196695 QAS196623:QAS196695 QKO196623:QKO196695 QUK196623:QUK196695 REG196623:REG196695 ROC196623:ROC196695 RXY196623:RXY196695 SHU196623:SHU196695 SRQ196623:SRQ196695 TBM196623:TBM196695 TLI196623:TLI196695 TVE196623:TVE196695 UFA196623:UFA196695 UOW196623:UOW196695 UYS196623:UYS196695 VIO196623:VIO196695 VSK196623:VSK196695 WCG196623:WCG196695 WMC196623:WMC196695 WVY196623:WVY196695 Q262159:Q262231 JM262159:JM262231 TI262159:TI262231 ADE262159:ADE262231 ANA262159:ANA262231 AWW262159:AWW262231 BGS262159:BGS262231 BQO262159:BQO262231 CAK262159:CAK262231 CKG262159:CKG262231 CUC262159:CUC262231 DDY262159:DDY262231 DNU262159:DNU262231 DXQ262159:DXQ262231 EHM262159:EHM262231 ERI262159:ERI262231 FBE262159:FBE262231 FLA262159:FLA262231 FUW262159:FUW262231 GES262159:GES262231 GOO262159:GOO262231 GYK262159:GYK262231 HIG262159:HIG262231 HSC262159:HSC262231 IBY262159:IBY262231 ILU262159:ILU262231 IVQ262159:IVQ262231 JFM262159:JFM262231 JPI262159:JPI262231 JZE262159:JZE262231 KJA262159:KJA262231 KSW262159:KSW262231 LCS262159:LCS262231 LMO262159:LMO262231 LWK262159:LWK262231 MGG262159:MGG262231 MQC262159:MQC262231 MZY262159:MZY262231 NJU262159:NJU262231 NTQ262159:NTQ262231 ODM262159:ODM262231 ONI262159:ONI262231 OXE262159:OXE262231 PHA262159:PHA262231 PQW262159:PQW262231 QAS262159:QAS262231 QKO262159:QKO262231 QUK262159:QUK262231 REG262159:REG262231 ROC262159:ROC262231 RXY262159:RXY262231 SHU262159:SHU262231 SRQ262159:SRQ262231 TBM262159:TBM262231 TLI262159:TLI262231 TVE262159:TVE262231 UFA262159:UFA262231 UOW262159:UOW262231 UYS262159:UYS262231 VIO262159:VIO262231 VSK262159:VSK262231 WCG262159:WCG262231 WMC262159:WMC262231 WVY262159:WVY262231 Q327695:Q327767 JM327695:JM327767 TI327695:TI327767 ADE327695:ADE327767 ANA327695:ANA327767 AWW327695:AWW327767 BGS327695:BGS327767 BQO327695:BQO327767 CAK327695:CAK327767 CKG327695:CKG327767 CUC327695:CUC327767 DDY327695:DDY327767 DNU327695:DNU327767 DXQ327695:DXQ327767 EHM327695:EHM327767 ERI327695:ERI327767 FBE327695:FBE327767 FLA327695:FLA327767 FUW327695:FUW327767 GES327695:GES327767 GOO327695:GOO327767 GYK327695:GYK327767 HIG327695:HIG327767 HSC327695:HSC327767 IBY327695:IBY327767 ILU327695:ILU327767 IVQ327695:IVQ327767 JFM327695:JFM327767 JPI327695:JPI327767 JZE327695:JZE327767 KJA327695:KJA327767 KSW327695:KSW327767 LCS327695:LCS327767 LMO327695:LMO327767 LWK327695:LWK327767 MGG327695:MGG327767 MQC327695:MQC327767 MZY327695:MZY327767 NJU327695:NJU327767 NTQ327695:NTQ327767 ODM327695:ODM327767 ONI327695:ONI327767 OXE327695:OXE327767 PHA327695:PHA327767 PQW327695:PQW327767 QAS327695:QAS327767 QKO327695:QKO327767 QUK327695:QUK327767 REG327695:REG327767 ROC327695:ROC327767 RXY327695:RXY327767 SHU327695:SHU327767 SRQ327695:SRQ327767 TBM327695:TBM327767 TLI327695:TLI327767 TVE327695:TVE327767 UFA327695:UFA327767 UOW327695:UOW327767 UYS327695:UYS327767 VIO327695:VIO327767 VSK327695:VSK327767 WCG327695:WCG327767 WMC327695:WMC327767 WVY327695:WVY327767 Q393231:Q393303 JM393231:JM393303 TI393231:TI393303 ADE393231:ADE393303 ANA393231:ANA393303 AWW393231:AWW393303 BGS393231:BGS393303 BQO393231:BQO393303 CAK393231:CAK393303 CKG393231:CKG393303 CUC393231:CUC393303 DDY393231:DDY393303 DNU393231:DNU393303 DXQ393231:DXQ393303 EHM393231:EHM393303 ERI393231:ERI393303 FBE393231:FBE393303 FLA393231:FLA393303 FUW393231:FUW393303 GES393231:GES393303 GOO393231:GOO393303 GYK393231:GYK393303 HIG393231:HIG393303 HSC393231:HSC393303 IBY393231:IBY393303 ILU393231:ILU393303 IVQ393231:IVQ393303 JFM393231:JFM393303 JPI393231:JPI393303 JZE393231:JZE393303 KJA393231:KJA393303 KSW393231:KSW393303 LCS393231:LCS393303 LMO393231:LMO393303 LWK393231:LWK393303 MGG393231:MGG393303 MQC393231:MQC393303 MZY393231:MZY393303 NJU393231:NJU393303 NTQ393231:NTQ393303 ODM393231:ODM393303 ONI393231:ONI393303 OXE393231:OXE393303 PHA393231:PHA393303 PQW393231:PQW393303 QAS393231:QAS393303 QKO393231:QKO393303 QUK393231:QUK393303 REG393231:REG393303 ROC393231:ROC393303 RXY393231:RXY393303 SHU393231:SHU393303 SRQ393231:SRQ393303 TBM393231:TBM393303 TLI393231:TLI393303 TVE393231:TVE393303 UFA393231:UFA393303 UOW393231:UOW393303 UYS393231:UYS393303 VIO393231:VIO393303 VSK393231:VSK393303 WCG393231:WCG393303 WMC393231:WMC393303 WVY393231:WVY393303 Q458767:Q458839 JM458767:JM458839 TI458767:TI458839 ADE458767:ADE458839 ANA458767:ANA458839 AWW458767:AWW458839 BGS458767:BGS458839 BQO458767:BQO458839 CAK458767:CAK458839 CKG458767:CKG458839 CUC458767:CUC458839 DDY458767:DDY458839 DNU458767:DNU458839 DXQ458767:DXQ458839 EHM458767:EHM458839 ERI458767:ERI458839 FBE458767:FBE458839 FLA458767:FLA458839 FUW458767:FUW458839 GES458767:GES458839 GOO458767:GOO458839 GYK458767:GYK458839 HIG458767:HIG458839 HSC458767:HSC458839 IBY458767:IBY458839 ILU458767:ILU458839 IVQ458767:IVQ458839 JFM458767:JFM458839 JPI458767:JPI458839 JZE458767:JZE458839 KJA458767:KJA458839 KSW458767:KSW458839 LCS458767:LCS458839 LMO458767:LMO458839 LWK458767:LWK458839 MGG458767:MGG458839 MQC458767:MQC458839 MZY458767:MZY458839 NJU458767:NJU458839 NTQ458767:NTQ458839 ODM458767:ODM458839 ONI458767:ONI458839 OXE458767:OXE458839 PHA458767:PHA458839 PQW458767:PQW458839 QAS458767:QAS458839 QKO458767:QKO458839 QUK458767:QUK458839 REG458767:REG458839 ROC458767:ROC458839 RXY458767:RXY458839 SHU458767:SHU458839 SRQ458767:SRQ458839 TBM458767:TBM458839 TLI458767:TLI458839 TVE458767:TVE458839 UFA458767:UFA458839 UOW458767:UOW458839 UYS458767:UYS458839 VIO458767:VIO458839 VSK458767:VSK458839 WCG458767:WCG458839 WMC458767:WMC458839 WVY458767:WVY458839 Q524303:Q524375 JM524303:JM524375 TI524303:TI524375 ADE524303:ADE524375 ANA524303:ANA524375 AWW524303:AWW524375 BGS524303:BGS524375 BQO524303:BQO524375 CAK524303:CAK524375 CKG524303:CKG524375 CUC524303:CUC524375 DDY524303:DDY524375 DNU524303:DNU524375 DXQ524303:DXQ524375 EHM524303:EHM524375 ERI524303:ERI524375 FBE524303:FBE524375 FLA524303:FLA524375 FUW524303:FUW524375 GES524303:GES524375 GOO524303:GOO524375 GYK524303:GYK524375 HIG524303:HIG524375 HSC524303:HSC524375 IBY524303:IBY524375 ILU524303:ILU524375 IVQ524303:IVQ524375 JFM524303:JFM524375 JPI524303:JPI524375 JZE524303:JZE524375 KJA524303:KJA524375 KSW524303:KSW524375 LCS524303:LCS524375 LMO524303:LMO524375 LWK524303:LWK524375 MGG524303:MGG524375 MQC524303:MQC524375 MZY524303:MZY524375 NJU524303:NJU524375 NTQ524303:NTQ524375 ODM524303:ODM524375 ONI524303:ONI524375 OXE524303:OXE524375 PHA524303:PHA524375 PQW524303:PQW524375 QAS524303:QAS524375 QKO524303:QKO524375 QUK524303:QUK524375 REG524303:REG524375 ROC524303:ROC524375 RXY524303:RXY524375 SHU524303:SHU524375 SRQ524303:SRQ524375 TBM524303:TBM524375 TLI524303:TLI524375 TVE524303:TVE524375 UFA524303:UFA524375 UOW524303:UOW524375 UYS524303:UYS524375 VIO524303:VIO524375 VSK524303:VSK524375 WCG524303:WCG524375 WMC524303:WMC524375 WVY524303:WVY524375 Q589839:Q589911 JM589839:JM589911 TI589839:TI589911 ADE589839:ADE589911 ANA589839:ANA589911 AWW589839:AWW589911 BGS589839:BGS589911 BQO589839:BQO589911 CAK589839:CAK589911 CKG589839:CKG589911 CUC589839:CUC589911 DDY589839:DDY589911 DNU589839:DNU589911 DXQ589839:DXQ589911 EHM589839:EHM589911 ERI589839:ERI589911 FBE589839:FBE589911 FLA589839:FLA589911 FUW589839:FUW589911 GES589839:GES589911 GOO589839:GOO589911 GYK589839:GYK589911 HIG589839:HIG589911 HSC589839:HSC589911 IBY589839:IBY589911 ILU589839:ILU589911 IVQ589839:IVQ589911 JFM589839:JFM589911 JPI589839:JPI589911 JZE589839:JZE589911 KJA589839:KJA589911 KSW589839:KSW589911 LCS589839:LCS589911 LMO589839:LMO589911 LWK589839:LWK589911 MGG589839:MGG589911 MQC589839:MQC589911 MZY589839:MZY589911 NJU589839:NJU589911 NTQ589839:NTQ589911 ODM589839:ODM589911 ONI589839:ONI589911 OXE589839:OXE589911 PHA589839:PHA589911 PQW589839:PQW589911 QAS589839:QAS589911 QKO589839:QKO589911 QUK589839:QUK589911 REG589839:REG589911 ROC589839:ROC589911 RXY589839:RXY589911 SHU589839:SHU589911 SRQ589839:SRQ589911 TBM589839:TBM589911 TLI589839:TLI589911 TVE589839:TVE589911 UFA589839:UFA589911 UOW589839:UOW589911 UYS589839:UYS589911 VIO589839:VIO589911 VSK589839:VSK589911 WCG589839:WCG589911 WMC589839:WMC589911 WVY589839:WVY589911 Q655375:Q655447 JM655375:JM655447 TI655375:TI655447 ADE655375:ADE655447 ANA655375:ANA655447 AWW655375:AWW655447 BGS655375:BGS655447 BQO655375:BQO655447 CAK655375:CAK655447 CKG655375:CKG655447 CUC655375:CUC655447 DDY655375:DDY655447 DNU655375:DNU655447 DXQ655375:DXQ655447 EHM655375:EHM655447 ERI655375:ERI655447 FBE655375:FBE655447 FLA655375:FLA655447 FUW655375:FUW655447 GES655375:GES655447 GOO655375:GOO655447 GYK655375:GYK655447 HIG655375:HIG655447 HSC655375:HSC655447 IBY655375:IBY655447 ILU655375:ILU655447 IVQ655375:IVQ655447 JFM655375:JFM655447 JPI655375:JPI655447 JZE655375:JZE655447 KJA655375:KJA655447 KSW655375:KSW655447 LCS655375:LCS655447 LMO655375:LMO655447 LWK655375:LWK655447 MGG655375:MGG655447 MQC655375:MQC655447 MZY655375:MZY655447 NJU655375:NJU655447 NTQ655375:NTQ655447 ODM655375:ODM655447 ONI655375:ONI655447 OXE655375:OXE655447 PHA655375:PHA655447 PQW655375:PQW655447 QAS655375:QAS655447 QKO655375:QKO655447 QUK655375:QUK655447 REG655375:REG655447 ROC655375:ROC655447 RXY655375:RXY655447 SHU655375:SHU655447 SRQ655375:SRQ655447 TBM655375:TBM655447 TLI655375:TLI655447 TVE655375:TVE655447 UFA655375:UFA655447 UOW655375:UOW655447 UYS655375:UYS655447 VIO655375:VIO655447 VSK655375:VSK655447 WCG655375:WCG655447 WMC655375:WMC655447 WVY655375:WVY655447 Q720911:Q720983 JM720911:JM720983 TI720911:TI720983 ADE720911:ADE720983 ANA720911:ANA720983 AWW720911:AWW720983 BGS720911:BGS720983 BQO720911:BQO720983 CAK720911:CAK720983 CKG720911:CKG720983 CUC720911:CUC720983 DDY720911:DDY720983 DNU720911:DNU720983 DXQ720911:DXQ720983 EHM720911:EHM720983 ERI720911:ERI720983 FBE720911:FBE720983 FLA720911:FLA720983 FUW720911:FUW720983 GES720911:GES720983 GOO720911:GOO720983 GYK720911:GYK720983 HIG720911:HIG720983 HSC720911:HSC720983 IBY720911:IBY720983 ILU720911:ILU720983 IVQ720911:IVQ720983 JFM720911:JFM720983 JPI720911:JPI720983 JZE720911:JZE720983 KJA720911:KJA720983 KSW720911:KSW720983 LCS720911:LCS720983 LMO720911:LMO720983 LWK720911:LWK720983 MGG720911:MGG720983 MQC720911:MQC720983 MZY720911:MZY720983 NJU720911:NJU720983 NTQ720911:NTQ720983 ODM720911:ODM720983 ONI720911:ONI720983 OXE720911:OXE720983 PHA720911:PHA720983 PQW720911:PQW720983 QAS720911:QAS720983 QKO720911:QKO720983 QUK720911:QUK720983 REG720911:REG720983 ROC720911:ROC720983 RXY720911:RXY720983 SHU720911:SHU720983 SRQ720911:SRQ720983 TBM720911:TBM720983 TLI720911:TLI720983 TVE720911:TVE720983 UFA720911:UFA720983 UOW720911:UOW720983 UYS720911:UYS720983 VIO720911:VIO720983 VSK720911:VSK720983 WCG720911:WCG720983 WMC720911:WMC720983 WVY720911:WVY720983 Q786447:Q786519 JM786447:JM786519 TI786447:TI786519 ADE786447:ADE786519 ANA786447:ANA786519 AWW786447:AWW786519 BGS786447:BGS786519 BQO786447:BQO786519 CAK786447:CAK786519 CKG786447:CKG786519 CUC786447:CUC786519 DDY786447:DDY786519 DNU786447:DNU786519 DXQ786447:DXQ786519 EHM786447:EHM786519 ERI786447:ERI786519 FBE786447:FBE786519 FLA786447:FLA786519 FUW786447:FUW786519 GES786447:GES786519 GOO786447:GOO786519 GYK786447:GYK786519 HIG786447:HIG786519 HSC786447:HSC786519 IBY786447:IBY786519 ILU786447:ILU786519 IVQ786447:IVQ786519 JFM786447:JFM786519 JPI786447:JPI786519 JZE786447:JZE786519 KJA786447:KJA786519 KSW786447:KSW786519 LCS786447:LCS786519 LMO786447:LMO786519 LWK786447:LWK786519 MGG786447:MGG786519 MQC786447:MQC786519 MZY786447:MZY786519 NJU786447:NJU786519 NTQ786447:NTQ786519 ODM786447:ODM786519 ONI786447:ONI786519 OXE786447:OXE786519 PHA786447:PHA786519 PQW786447:PQW786519 QAS786447:QAS786519 QKO786447:QKO786519 QUK786447:QUK786519 REG786447:REG786519 ROC786447:ROC786519 RXY786447:RXY786519 SHU786447:SHU786519 SRQ786447:SRQ786519 TBM786447:TBM786519 TLI786447:TLI786519 TVE786447:TVE786519 UFA786447:UFA786519 UOW786447:UOW786519 UYS786447:UYS786519 VIO786447:VIO786519 VSK786447:VSK786519 WCG786447:WCG786519 WMC786447:WMC786519 WVY786447:WVY786519 Q851983:Q852055 JM851983:JM852055 TI851983:TI852055 ADE851983:ADE852055 ANA851983:ANA852055 AWW851983:AWW852055 BGS851983:BGS852055 BQO851983:BQO852055 CAK851983:CAK852055 CKG851983:CKG852055 CUC851983:CUC852055 DDY851983:DDY852055 DNU851983:DNU852055 DXQ851983:DXQ852055 EHM851983:EHM852055 ERI851983:ERI852055 FBE851983:FBE852055 FLA851983:FLA852055 FUW851983:FUW852055 GES851983:GES852055 GOO851983:GOO852055 GYK851983:GYK852055 HIG851983:HIG852055 HSC851983:HSC852055 IBY851983:IBY852055 ILU851983:ILU852055 IVQ851983:IVQ852055 JFM851983:JFM852055 JPI851983:JPI852055 JZE851983:JZE852055 KJA851983:KJA852055 KSW851983:KSW852055 LCS851983:LCS852055 LMO851983:LMO852055 LWK851983:LWK852055 MGG851983:MGG852055 MQC851983:MQC852055 MZY851983:MZY852055 NJU851983:NJU852055 NTQ851983:NTQ852055 ODM851983:ODM852055 ONI851983:ONI852055 OXE851983:OXE852055 PHA851983:PHA852055 PQW851983:PQW852055 QAS851983:QAS852055 QKO851983:QKO852055 QUK851983:QUK852055 REG851983:REG852055 ROC851983:ROC852055 RXY851983:RXY852055 SHU851983:SHU852055 SRQ851983:SRQ852055 TBM851983:TBM852055 TLI851983:TLI852055 TVE851983:TVE852055 UFA851983:UFA852055 UOW851983:UOW852055 UYS851983:UYS852055 VIO851983:VIO852055 VSK851983:VSK852055 WCG851983:WCG852055 WMC851983:WMC852055 WVY851983:WVY852055 Q917519:Q917591 JM917519:JM917591 TI917519:TI917591 ADE917519:ADE917591 ANA917519:ANA917591 AWW917519:AWW917591 BGS917519:BGS917591 BQO917519:BQO917591 CAK917519:CAK917591 CKG917519:CKG917591 CUC917519:CUC917591 DDY917519:DDY917591 DNU917519:DNU917591 DXQ917519:DXQ917591 EHM917519:EHM917591 ERI917519:ERI917591 FBE917519:FBE917591 FLA917519:FLA917591 FUW917519:FUW917591 GES917519:GES917591 GOO917519:GOO917591 GYK917519:GYK917591 HIG917519:HIG917591 HSC917519:HSC917591 IBY917519:IBY917591 ILU917519:ILU917591 IVQ917519:IVQ917591 JFM917519:JFM917591 JPI917519:JPI917591 JZE917519:JZE917591 KJA917519:KJA917591 KSW917519:KSW917591 LCS917519:LCS917591 LMO917519:LMO917591 LWK917519:LWK917591 MGG917519:MGG917591 MQC917519:MQC917591 MZY917519:MZY917591 NJU917519:NJU917591 NTQ917519:NTQ917591 ODM917519:ODM917591 ONI917519:ONI917591 OXE917519:OXE917591 PHA917519:PHA917591 PQW917519:PQW917591 QAS917519:QAS917591 QKO917519:QKO917591 QUK917519:QUK917591 REG917519:REG917591 ROC917519:ROC917591 RXY917519:RXY917591 SHU917519:SHU917591 SRQ917519:SRQ917591 TBM917519:TBM917591 TLI917519:TLI917591 TVE917519:TVE917591 UFA917519:UFA917591 UOW917519:UOW917591 UYS917519:UYS917591 VIO917519:VIO917591 VSK917519:VSK917591 WCG917519:WCG917591 WMC917519:WMC917591 WVY917519:WVY917591 Q983055:Q983127 JM983055:JM983127 TI983055:TI983127 ADE983055:ADE983127 ANA983055:ANA983127 AWW983055:AWW983127 BGS983055:BGS983127 BQO983055:BQO983127 CAK983055:CAK983127 CKG983055:CKG983127 CUC983055:CUC983127 DDY983055:DDY983127 DNU983055:DNU983127 DXQ983055:DXQ983127 EHM983055:EHM983127 ERI983055:ERI983127 FBE983055:FBE983127 FLA983055:FLA983127 FUW983055:FUW983127 GES983055:GES983127 GOO983055:GOO983127 GYK983055:GYK983127 HIG983055:HIG983127 HSC983055:HSC983127 IBY983055:IBY983127 ILU983055:ILU983127 IVQ983055:IVQ983127 JFM983055:JFM983127 JPI983055:JPI983127 JZE983055:JZE983127 KJA983055:KJA983127 KSW983055:KSW983127 LCS983055:LCS983127 LMO983055:LMO983127 LWK983055:LWK983127 MGG983055:MGG983127 MQC983055:MQC983127 MZY983055:MZY983127 NJU983055:NJU983127 NTQ983055:NTQ983127 ODM983055:ODM983127 ONI983055:ONI983127 OXE983055:OXE983127 PHA983055:PHA983127 PQW983055:PQW983127 QAS983055:QAS983127 QKO983055:QKO983127 QUK983055:QUK983127 REG983055:REG983127 ROC983055:ROC983127 RXY983055:RXY983127 SHU983055:SHU983127 SRQ983055:SRQ983127 TBM983055:TBM983127 TLI983055:TLI983127 TVE983055:TVE983127 UFA983055:UFA983127 UOW983055:UOW983127 UYS983055:UYS983127 VIO983055:VIO983127 VSK983055:VSK983127 WCG983055:WCG983127 WMC983055:WMC983127 WVY983055:WVY983127">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AA15:AA87 JW15:JW87 TS15:TS87 ADO15:ADO87 ANK15:ANK87 AXG15:AXG87 BHC15:BHC87 BQY15:BQY87 CAU15:CAU87 CKQ15:CKQ87 CUM15:CUM87 DEI15:DEI87 DOE15:DOE87 DYA15:DYA87 EHW15:EHW87 ERS15:ERS87 FBO15:FBO87 FLK15:FLK87 FVG15:FVG87 GFC15:GFC87 GOY15:GOY87 GYU15:GYU87 HIQ15:HIQ87 HSM15:HSM87 ICI15:ICI87 IME15:IME87 IWA15:IWA87 JFW15:JFW87 JPS15:JPS87 JZO15:JZO87 KJK15:KJK87 KTG15:KTG87 LDC15:LDC87 LMY15:LMY87 LWU15:LWU87 MGQ15:MGQ87 MQM15:MQM87 NAI15:NAI87 NKE15:NKE87 NUA15:NUA87 ODW15:ODW87 ONS15:ONS87 OXO15:OXO87 PHK15:PHK87 PRG15:PRG87 QBC15:QBC87 QKY15:QKY87 QUU15:QUU87 REQ15:REQ87 ROM15:ROM87 RYI15:RYI87 SIE15:SIE87 SSA15:SSA87 TBW15:TBW87 TLS15:TLS87 TVO15:TVO87 UFK15:UFK87 UPG15:UPG87 UZC15:UZC87 VIY15:VIY87 VSU15:VSU87 WCQ15:WCQ87 WMM15:WMM87 WWI15:WWI87 AA65551:AA65623 JW65551:JW65623 TS65551:TS65623 ADO65551:ADO65623 ANK65551:ANK65623 AXG65551:AXG65623 BHC65551:BHC65623 BQY65551:BQY65623 CAU65551:CAU65623 CKQ65551:CKQ65623 CUM65551:CUM65623 DEI65551:DEI65623 DOE65551:DOE65623 DYA65551:DYA65623 EHW65551:EHW65623 ERS65551:ERS65623 FBO65551:FBO65623 FLK65551:FLK65623 FVG65551:FVG65623 GFC65551:GFC65623 GOY65551:GOY65623 GYU65551:GYU65623 HIQ65551:HIQ65623 HSM65551:HSM65623 ICI65551:ICI65623 IME65551:IME65623 IWA65551:IWA65623 JFW65551:JFW65623 JPS65551:JPS65623 JZO65551:JZO65623 KJK65551:KJK65623 KTG65551:KTG65623 LDC65551:LDC65623 LMY65551:LMY65623 LWU65551:LWU65623 MGQ65551:MGQ65623 MQM65551:MQM65623 NAI65551:NAI65623 NKE65551:NKE65623 NUA65551:NUA65623 ODW65551:ODW65623 ONS65551:ONS65623 OXO65551:OXO65623 PHK65551:PHK65623 PRG65551:PRG65623 QBC65551:QBC65623 QKY65551:QKY65623 QUU65551:QUU65623 REQ65551:REQ65623 ROM65551:ROM65623 RYI65551:RYI65623 SIE65551:SIE65623 SSA65551:SSA65623 TBW65551:TBW65623 TLS65551:TLS65623 TVO65551:TVO65623 UFK65551:UFK65623 UPG65551:UPG65623 UZC65551:UZC65623 VIY65551:VIY65623 VSU65551:VSU65623 WCQ65551:WCQ65623 WMM65551:WMM65623 WWI65551:WWI65623 AA131087:AA131159 JW131087:JW131159 TS131087:TS131159 ADO131087:ADO131159 ANK131087:ANK131159 AXG131087:AXG131159 BHC131087:BHC131159 BQY131087:BQY131159 CAU131087:CAU131159 CKQ131087:CKQ131159 CUM131087:CUM131159 DEI131087:DEI131159 DOE131087:DOE131159 DYA131087:DYA131159 EHW131087:EHW131159 ERS131087:ERS131159 FBO131087:FBO131159 FLK131087:FLK131159 FVG131087:FVG131159 GFC131087:GFC131159 GOY131087:GOY131159 GYU131087:GYU131159 HIQ131087:HIQ131159 HSM131087:HSM131159 ICI131087:ICI131159 IME131087:IME131159 IWA131087:IWA131159 JFW131087:JFW131159 JPS131087:JPS131159 JZO131087:JZO131159 KJK131087:KJK131159 KTG131087:KTG131159 LDC131087:LDC131159 LMY131087:LMY131159 LWU131087:LWU131159 MGQ131087:MGQ131159 MQM131087:MQM131159 NAI131087:NAI131159 NKE131087:NKE131159 NUA131087:NUA131159 ODW131087:ODW131159 ONS131087:ONS131159 OXO131087:OXO131159 PHK131087:PHK131159 PRG131087:PRG131159 QBC131087:QBC131159 QKY131087:QKY131159 QUU131087:QUU131159 REQ131087:REQ131159 ROM131087:ROM131159 RYI131087:RYI131159 SIE131087:SIE131159 SSA131087:SSA131159 TBW131087:TBW131159 TLS131087:TLS131159 TVO131087:TVO131159 UFK131087:UFK131159 UPG131087:UPG131159 UZC131087:UZC131159 VIY131087:VIY131159 VSU131087:VSU131159 WCQ131087:WCQ131159 WMM131087:WMM131159 WWI131087:WWI131159 AA196623:AA196695 JW196623:JW196695 TS196623:TS196695 ADO196623:ADO196695 ANK196623:ANK196695 AXG196623:AXG196695 BHC196623:BHC196695 BQY196623:BQY196695 CAU196623:CAU196695 CKQ196623:CKQ196695 CUM196623:CUM196695 DEI196623:DEI196695 DOE196623:DOE196695 DYA196623:DYA196695 EHW196623:EHW196695 ERS196623:ERS196695 FBO196623:FBO196695 FLK196623:FLK196695 FVG196623:FVG196695 GFC196623:GFC196695 GOY196623:GOY196695 GYU196623:GYU196695 HIQ196623:HIQ196695 HSM196623:HSM196695 ICI196623:ICI196695 IME196623:IME196695 IWA196623:IWA196695 JFW196623:JFW196695 JPS196623:JPS196695 JZO196623:JZO196695 KJK196623:KJK196695 KTG196623:KTG196695 LDC196623:LDC196695 LMY196623:LMY196695 LWU196623:LWU196695 MGQ196623:MGQ196695 MQM196623:MQM196695 NAI196623:NAI196695 NKE196623:NKE196695 NUA196623:NUA196695 ODW196623:ODW196695 ONS196623:ONS196695 OXO196623:OXO196695 PHK196623:PHK196695 PRG196623:PRG196695 QBC196623:QBC196695 QKY196623:QKY196695 QUU196623:QUU196695 REQ196623:REQ196695 ROM196623:ROM196695 RYI196623:RYI196695 SIE196623:SIE196695 SSA196623:SSA196695 TBW196623:TBW196695 TLS196623:TLS196695 TVO196623:TVO196695 UFK196623:UFK196695 UPG196623:UPG196695 UZC196623:UZC196695 VIY196623:VIY196695 VSU196623:VSU196695 WCQ196623:WCQ196695 WMM196623:WMM196695 WWI196623:WWI196695 AA262159:AA262231 JW262159:JW262231 TS262159:TS262231 ADO262159:ADO262231 ANK262159:ANK262231 AXG262159:AXG262231 BHC262159:BHC262231 BQY262159:BQY262231 CAU262159:CAU262231 CKQ262159:CKQ262231 CUM262159:CUM262231 DEI262159:DEI262231 DOE262159:DOE262231 DYA262159:DYA262231 EHW262159:EHW262231 ERS262159:ERS262231 FBO262159:FBO262231 FLK262159:FLK262231 FVG262159:FVG262231 GFC262159:GFC262231 GOY262159:GOY262231 GYU262159:GYU262231 HIQ262159:HIQ262231 HSM262159:HSM262231 ICI262159:ICI262231 IME262159:IME262231 IWA262159:IWA262231 JFW262159:JFW262231 JPS262159:JPS262231 JZO262159:JZO262231 KJK262159:KJK262231 KTG262159:KTG262231 LDC262159:LDC262231 LMY262159:LMY262231 LWU262159:LWU262231 MGQ262159:MGQ262231 MQM262159:MQM262231 NAI262159:NAI262231 NKE262159:NKE262231 NUA262159:NUA262231 ODW262159:ODW262231 ONS262159:ONS262231 OXO262159:OXO262231 PHK262159:PHK262231 PRG262159:PRG262231 QBC262159:QBC262231 QKY262159:QKY262231 QUU262159:QUU262231 REQ262159:REQ262231 ROM262159:ROM262231 RYI262159:RYI262231 SIE262159:SIE262231 SSA262159:SSA262231 TBW262159:TBW262231 TLS262159:TLS262231 TVO262159:TVO262231 UFK262159:UFK262231 UPG262159:UPG262231 UZC262159:UZC262231 VIY262159:VIY262231 VSU262159:VSU262231 WCQ262159:WCQ262231 WMM262159:WMM262231 WWI262159:WWI262231 AA327695:AA327767 JW327695:JW327767 TS327695:TS327767 ADO327695:ADO327767 ANK327695:ANK327767 AXG327695:AXG327767 BHC327695:BHC327767 BQY327695:BQY327767 CAU327695:CAU327767 CKQ327695:CKQ327767 CUM327695:CUM327767 DEI327695:DEI327767 DOE327695:DOE327767 DYA327695:DYA327767 EHW327695:EHW327767 ERS327695:ERS327767 FBO327695:FBO327767 FLK327695:FLK327767 FVG327695:FVG327767 GFC327695:GFC327767 GOY327695:GOY327767 GYU327695:GYU327767 HIQ327695:HIQ327767 HSM327695:HSM327767 ICI327695:ICI327767 IME327695:IME327767 IWA327695:IWA327767 JFW327695:JFW327767 JPS327695:JPS327767 JZO327695:JZO327767 KJK327695:KJK327767 KTG327695:KTG327767 LDC327695:LDC327767 LMY327695:LMY327767 LWU327695:LWU327767 MGQ327695:MGQ327767 MQM327695:MQM327767 NAI327695:NAI327767 NKE327695:NKE327767 NUA327695:NUA327767 ODW327695:ODW327767 ONS327695:ONS327767 OXO327695:OXO327767 PHK327695:PHK327767 PRG327695:PRG327767 QBC327695:QBC327767 QKY327695:QKY327767 QUU327695:QUU327767 REQ327695:REQ327767 ROM327695:ROM327767 RYI327695:RYI327767 SIE327695:SIE327767 SSA327695:SSA327767 TBW327695:TBW327767 TLS327695:TLS327767 TVO327695:TVO327767 UFK327695:UFK327767 UPG327695:UPG327767 UZC327695:UZC327767 VIY327695:VIY327767 VSU327695:VSU327767 WCQ327695:WCQ327767 WMM327695:WMM327767 WWI327695:WWI327767 AA393231:AA393303 JW393231:JW393303 TS393231:TS393303 ADO393231:ADO393303 ANK393231:ANK393303 AXG393231:AXG393303 BHC393231:BHC393303 BQY393231:BQY393303 CAU393231:CAU393303 CKQ393231:CKQ393303 CUM393231:CUM393303 DEI393231:DEI393303 DOE393231:DOE393303 DYA393231:DYA393303 EHW393231:EHW393303 ERS393231:ERS393303 FBO393231:FBO393303 FLK393231:FLK393303 FVG393231:FVG393303 GFC393231:GFC393303 GOY393231:GOY393303 GYU393231:GYU393303 HIQ393231:HIQ393303 HSM393231:HSM393303 ICI393231:ICI393303 IME393231:IME393303 IWA393231:IWA393303 JFW393231:JFW393303 JPS393231:JPS393303 JZO393231:JZO393303 KJK393231:KJK393303 KTG393231:KTG393303 LDC393231:LDC393303 LMY393231:LMY393303 LWU393231:LWU393303 MGQ393231:MGQ393303 MQM393231:MQM393303 NAI393231:NAI393303 NKE393231:NKE393303 NUA393231:NUA393303 ODW393231:ODW393303 ONS393231:ONS393303 OXO393231:OXO393303 PHK393231:PHK393303 PRG393231:PRG393303 QBC393231:QBC393303 QKY393231:QKY393303 QUU393231:QUU393303 REQ393231:REQ393303 ROM393231:ROM393303 RYI393231:RYI393303 SIE393231:SIE393303 SSA393231:SSA393303 TBW393231:TBW393303 TLS393231:TLS393303 TVO393231:TVO393303 UFK393231:UFK393303 UPG393231:UPG393303 UZC393231:UZC393303 VIY393231:VIY393303 VSU393231:VSU393303 WCQ393231:WCQ393303 WMM393231:WMM393303 WWI393231:WWI393303 AA458767:AA458839 JW458767:JW458839 TS458767:TS458839 ADO458767:ADO458839 ANK458767:ANK458839 AXG458767:AXG458839 BHC458767:BHC458839 BQY458767:BQY458839 CAU458767:CAU458839 CKQ458767:CKQ458839 CUM458767:CUM458839 DEI458767:DEI458839 DOE458767:DOE458839 DYA458767:DYA458839 EHW458767:EHW458839 ERS458767:ERS458839 FBO458767:FBO458839 FLK458767:FLK458839 FVG458767:FVG458839 GFC458767:GFC458839 GOY458767:GOY458839 GYU458767:GYU458839 HIQ458767:HIQ458839 HSM458767:HSM458839 ICI458767:ICI458839 IME458767:IME458839 IWA458767:IWA458839 JFW458767:JFW458839 JPS458767:JPS458839 JZO458767:JZO458839 KJK458767:KJK458839 KTG458767:KTG458839 LDC458767:LDC458839 LMY458767:LMY458839 LWU458767:LWU458839 MGQ458767:MGQ458839 MQM458767:MQM458839 NAI458767:NAI458839 NKE458767:NKE458839 NUA458767:NUA458839 ODW458767:ODW458839 ONS458767:ONS458839 OXO458767:OXO458839 PHK458767:PHK458839 PRG458767:PRG458839 QBC458767:QBC458839 QKY458767:QKY458839 QUU458767:QUU458839 REQ458767:REQ458839 ROM458767:ROM458839 RYI458767:RYI458839 SIE458767:SIE458839 SSA458767:SSA458839 TBW458767:TBW458839 TLS458767:TLS458839 TVO458767:TVO458839 UFK458767:UFK458839 UPG458767:UPG458839 UZC458767:UZC458839 VIY458767:VIY458839 VSU458767:VSU458839 WCQ458767:WCQ458839 WMM458767:WMM458839 WWI458767:WWI458839 AA524303:AA524375 JW524303:JW524375 TS524303:TS524375 ADO524303:ADO524375 ANK524303:ANK524375 AXG524303:AXG524375 BHC524303:BHC524375 BQY524303:BQY524375 CAU524303:CAU524375 CKQ524303:CKQ524375 CUM524303:CUM524375 DEI524303:DEI524375 DOE524303:DOE524375 DYA524303:DYA524375 EHW524303:EHW524375 ERS524303:ERS524375 FBO524303:FBO524375 FLK524303:FLK524375 FVG524303:FVG524375 GFC524303:GFC524375 GOY524303:GOY524375 GYU524303:GYU524375 HIQ524303:HIQ524375 HSM524303:HSM524375 ICI524303:ICI524375 IME524303:IME524375 IWA524303:IWA524375 JFW524303:JFW524375 JPS524303:JPS524375 JZO524303:JZO524375 KJK524303:KJK524375 KTG524303:KTG524375 LDC524303:LDC524375 LMY524303:LMY524375 LWU524303:LWU524375 MGQ524303:MGQ524375 MQM524303:MQM524375 NAI524303:NAI524375 NKE524303:NKE524375 NUA524303:NUA524375 ODW524303:ODW524375 ONS524303:ONS524375 OXO524303:OXO524375 PHK524303:PHK524375 PRG524303:PRG524375 QBC524303:QBC524375 QKY524303:QKY524375 QUU524303:QUU524375 REQ524303:REQ524375 ROM524303:ROM524375 RYI524303:RYI524375 SIE524303:SIE524375 SSA524303:SSA524375 TBW524303:TBW524375 TLS524303:TLS524375 TVO524303:TVO524375 UFK524303:UFK524375 UPG524303:UPG524375 UZC524303:UZC524375 VIY524303:VIY524375 VSU524303:VSU524375 WCQ524303:WCQ524375 WMM524303:WMM524375 WWI524303:WWI524375 AA589839:AA589911 JW589839:JW589911 TS589839:TS589911 ADO589839:ADO589911 ANK589839:ANK589911 AXG589839:AXG589911 BHC589839:BHC589911 BQY589839:BQY589911 CAU589839:CAU589911 CKQ589839:CKQ589911 CUM589839:CUM589911 DEI589839:DEI589911 DOE589839:DOE589911 DYA589839:DYA589911 EHW589839:EHW589911 ERS589839:ERS589911 FBO589839:FBO589911 FLK589839:FLK589911 FVG589839:FVG589911 GFC589839:GFC589911 GOY589839:GOY589911 GYU589839:GYU589911 HIQ589839:HIQ589911 HSM589839:HSM589911 ICI589839:ICI589911 IME589839:IME589911 IWA589839:IWA589911 JFW589839:JFW589911 JPS589839:JPS589911 JZO589839:JZO589911 KJK589839:KJK589911 KTG589839:KTG589911 LDC589839:LDC589911 LMY589839:LMY589911 LWU589839:LWU589911 MGQ589839:MGQ589911 MQM589839:MQM589911 NAI589839:NAI589911 NKE589839:NKE589911 NUA589839:NUA589911 ODW589839:ODW589911 ONS589839:ONS589911 OXO589839:OXO589911 PHK589839:PHK589911 PRG589839:PRG589911 QBC589839:QBC589911 QKY589839:QKY589911 QUU589839:QUU589911 REQ589839:REQ589911 ROM589839:ROM589911 RYI589839:RYI589911 SIE589839:SIE589911 SSA589839:SSA589911 TBW589839:TBW589911 TLS589839:TLS589911 TVO589839:TVO589911 UFK589839:UFK589911 UPG589839:UPG589911 UZC589839:UZC589911 VIY589839:VIY589911 VSU589839:VSU589911 WCQ589839:WCQ589911 WMM589839:WMM589911 WWI589839:WWI589911 AA655375:AA655447 JW655375:JW655447 TS655375:TS655447 ADO655375:ADO655447 ANK655375:ANK655447 AXG655375:AXG655447 BHC655375:BHC655447 BQY655375:BQY655447 CAU655375:CAU655447 CKQ655375:CKQ655447 CUM655375:CUM655447 DEI655375:DEI655447 DOE655375:DOE655447 DYA655375:DYA655447 EHW655375:EHW655447 ERS655375:ERS655447 FBO655375:FBO655447 FLK655375:FLK655447 FVG655375:FVG655447 GFC655375:GFC655447 GOY655375:GOY655447 GYU655375:GYU655447 HIQ655375:HIQ655447 HSM655375:HSM655447 ICI655375:ICI655447 IME655375:IME655447 IWA655375:IWA655447 JFW655375:JFW655447 JPS655375:JPS655447 JZO655375:JZO655447 KJK655375:KJK655447 KTG655375:KTG655447 LDC655375:LDC655447 LMY655375:LMY655447 LWU655375:LWU655447 MGQ655375:MGQ655447 MQM655375:MQM655447 NAI655375:NAI655447 NKE655375:NKE655447 NUA655375:NUA655447 ODW655375:ODW655447 ONS655375:ONS655447 OXO655375:OXO655447 PHK655375:PHK655447 PRG655375:PRG655447 QBC655375:QBC655447 QKY655375:QKY655447 QUU655375:QUU655447 REQ655375:REQ655447 ROM655375:ROM655447 RYI655375:RYI655447 SIE655375:SIE655447 SSA655375:SSA655447 TBW655375:TBW655447 TLS655375:TLS655447 TVO655375:TVO655447 UFK655375:UFK655447 UPG655375:UPG655447 UZC655375:UZC655447 VIY655375:VIY655447 VSU655375:VSU655447 WCQ655375:WCQ655447 WMM655375:WMM655447 WWI655375:WWI655447 AA720911:AA720983 JW720911:JW720983 TS720911:TS720983 ADO720911:ADO720983 ANK720911:ANK720983 AXG720911:AXG720983 BHC720911:BHC720983 BQY720911:BQY720983 CAU720911:CAU720983 CKQ720911:CKQ720983 CUM720911:CUM720983 DEI720911:DEI720983 DOE720911:DOE720983 DYA720911:DYA720983 EHW720911:EHW720983 ERS720911:ERS720983 FBO720911:FBO720983 FLK720911:FLK720983 FVG720911:FVG720983 GFC720911:GFC720983 GOY720911:GOY720983 GYU720911:GYU720983 HIQ720911:HIQ720983 HSM720911:HSM720983 ICI720911:ICI720983 IME720911:IME720983 IWA720911:IWA720983 JFW720911:JFW720983 JPS720911:JPS720983 JZO720911:JZO720983 KJK720911:KJK720983 KTG720911:KTG720983 LDC720911:LDC720983 LMY720911:LMY720983 LWU720911:LWU720983 MGQ720911:MGQ720983 MQM720911:MQM720983 NAI720911:NAI720983 NKE720911:NKE720983 NUA720911:NUA720983 ODW720911:ODW720983 ONS720911:ONS720983 OXO720911:OXO720983 PHK720911:PHK720983 PRG720911:PRG720983 QBC720911:QBC720983 QKY720911:QKY720983 QUU720911:QUU720983 REQ720911:REQ720983 ROM720911:ROM720983 RYI720911:RYI720983 SIE720911:SIE720983 SSA720911:SSA720983 TBW720911:TBW720983 TLS720911:TLS720983 TVO720911:TVO720983 UFK720911:UFK720983 UPG720911:UPG720983 UZC720911:UZC720983 VIY720911:VIY720983 VSU720911:VSU720983 WCQ720911:WCQ720983 WMM720911:WMM720983 WWI720911:WWI720983 AA786447:AA786519 JW786447:JW786519 TS786447:TS786519 ADO786447:ADO786519 ANK786447:ANK786519 AXG786447:AXG786519 BHC786447:BHC786519 BQY786447:BQY786519 CAU786447:CAU786519 CKQ786447:CKQ786519 CUM786447:CUM786519 DEI786447:DEI786519 DOE786447:DOE786519 DYA786447:DYA786519 EHW786447:EHW786519 ERS786447:ERS786519 FBO786447:FBO786519 FLK786447:FLK786519 FVG786447:FVG786519 GFC786447:GFC786519 GOY786447:GOY786519 GYU786447:GYU786519 HIQ786447:HIQ786519 HSM786447:HSM786519 ICI786447:ICI786519 IME786447:IME786519 IWA786447:IWA786519 JFW786447:JFW786519 JPS786447:JPS786519 JZO786447:JZO786519 KJK786447:KJK786519 KTG786447:KTG786519 LDC786447:LDC786519 LMY786447:LMY786519 LWU786447:LWU786519 MGQ786447:MGQ786519 MQM786447:MQM786519 NAI786447:NAI786519 NKE786447:NKE786519 NUA786447:NUA786519 ODW786447:ODW786519 ONS786447:ONS786519 OXO786447:OXO786519 PHK786447:PHK786519 PRG786447:PRG786519 QBC786447:QBC786519 QKY786447:QKY786519 QUU786447:QUU786519 REQ786447:REQ786519 ROM786447:ROM786519 RYI786447:RYI786519 SIE786447:SIE786519 SSA786447:SSA786519 TBW786447:TBW786519 TLS786447:TLS786519 TVO786447:TVO786519 UFK786447:UFK786519 UPG786447:UPG786519 UZC786447:UZC786519 VIY786447:VIY786519 VSU786447:VSU786519 WCQ786447:WCQ786519 WMM786447:WMM786519 WWI786447:WWI786519 AA851983:AA852055 JW851983:JW852055 TS851983:TS852055 ADO851983:ADO852055 ANK851983:ANK852055 AXG851983:AXG852055 BHC851983:BHC852055 BQY851983:BQY852055 CAU851983:CAU852055 CKQ851983:CKQ852055 CUM851983:CUM852055 DEI851983:DEI852055 DOE851983:DOE852055 DYA851983:DYA852055 EHW851983:EHW852055 ERS851983:ERS852055 FBO851983:FBO852055 FLK851983:FLK852055 FVG851983:FVG852055 GFC851983:GFC852055 GOY851983:GOY852055 GYU851983:GYU852055 HIQ851983:HIQ852055 HSM851983:HSM852055 ICI851983:ICI852055 IME851983:IME852055 IWA851983:IWA852055 JFW851983:JFW852055 JPS851983:JPS852055 JZO851983:JZO852055 KJK851983:KJK852055 KTG851983:KTG852055 LDC851983:LDC852055 LMY851983:LMY852055 LWU851983:LWU852055 MGQ851983:MGQ852055 MQM851983:MQM852055 NAI851983:NAI852055 NKE851983:NKE852055 NUA851983:NUA852055 ODW851983:ODW852055 ONS851983:ONS852055 OXO851983:OXO852055 PHK851983:PHK852055 PRG851983:PRG852055 QBC851983:QBC852055 QKY851983:QKY852055 QUU851983:QUU852055 REQ851983:REQ852055 ROM851983:ROM852055 RYI851983:RYI852055 SIE851983:SIE852055 SSA851983:SSA852055 TBW851983:TBW852055 TLS851983:TLS852055 TVO851983:TVO852055 UFK851983:UFK852055 UPG851983:UPG852055 UZC851983:UZC852055 VIY851983:VIY852055 VSU851983:VSU852055 WCQ851983:WCQ852055 WMM851983:WMM852055 WWI851983:WWI852055 AA917519:AA917591 JW917519:JW917591 TS917519:TS917591 ADO917519:ADO917591 ANK917519:ANK917591 AXG917519:AXG917591 BHC917519:BHC917591 BQY917519:BQY917591 CAU917519:CAU917591 CKQ917519:CKQ917591 CUM917519:CUM917591 DEI917519:DEI917591 DOE917519:DOE917591 DYA917519:DYA917591 EHW917519:EHW917591 ERS917519:ERS917591 FBO917519:FBO917591 FLK917519:FLK917591 FVG917519:FVG917591 GFC917519:GFC917591 GOY917519:GOY917591 GYU917519:GYU917591 HIQ917519:HIQ917591 HSM917519:HSM917591 ICI917519:ICI917591 IME917519:IME917591 IWA917519:IWA917591 JFW917519:JFW917591 JPS917519:JPS917591 JZO917519:JZO917591 KJK917519:KJK917591 KTG917519:KTG917591 LDC917519:LDC917591 LMY917519:LMY917591 LWU917519:LWU917591 MGQ917519:MGQ917591 MQM917519:MQM917591 NAI917519:NAI917591 NKE917519:NKE917591 NUA917519:NUA917591 ODW917519:ODW917591 ONS917519:ONS917591 OXO917519:OXO917591 PHK917519:PHK917591 PRG917519:PRG917591 QBC917519:QBC917591 QKY917519:QKY917591 QUU917519:QUU917591 REQ917519:REQ917591 ROM917519:ROM917591 RYI917519:RYI917591 SIE917519:SIE917591 SSA917519:SSA917591 TBW917519:TBW917591 TLS917519:TLS917591 TVO917519:TVO917591 UFK917519:UFK917591 UPG917519:UPG917591 UZC917519:UZC917591 VIY917519:VIY917591 VSU917519:VSU917591 WCQ917519:WCQ917591 WMM917519:WMM917591 WWI917519:WWI917591 AA983055:AA983127 JW983055:JW983127 TS983055:TS983127 ADO983055:ADO983127 ANK983055:ANK983127 AXG983055:AXG983127 BHC983055:BHC983127 BQY983055:BQY983127 CAU983055:CAU983127 CKQ983055:CKQ983127 CUM983055:CUM983127 DEI983055:DEI983127 DOE983055:DOE983127 DYA983055:DYA983127 EHW983055:EHW983127 ERS983055:ERS983127 FBO983055:FBO983127 FLK983055:FLK983127 FVG983055:FVG983127 GFC983055:GFC983127 GOY983055:GOY983127 GYU983055:GYU983127 HIQ983055:HIQ983127 HSM983055:HSM983127 ICI983055:ICI983127 IME983055:IME983127 IWA983055:IWA983127 JFW983055:JFW983127 JPS983055:JPS983127 JZO983055:JZO983127 KJK983055:KJK983127 KTG983055:KTG983127 LDC983055:LDC983127 LMY983055:LMY983127 LWU983055:LWU983127 MGQ983055:MGQ983127 MQM983055:MQM983127 NAI983055:NAI983127 NKE983055:NKE983127 NUA983055:NUA983127 ODW983055:ODW983127 ONS983055:ONS983127 OXO983055:OXO983127 PHK983055:PHK983127 PRG983055:PRG983127 QBC983055:QBC983127 QKY983055:QKY983127 QUU983055:QUU983127 REQ983055:REQ983127 ROM983055:ROM983127 RYI983055:RYI983127 SIE983055:SIE983127 SSA983055:SSA983127 TBW983055:TBW983127 TLS983055:TLS983127 TVO983055:TVO983127 UFK983055:UFK983127 UPG983055:UPG983127 UZC983055:UZC983127 VIY983055:VIY983127 VSU983055:VSU983127 WCQ983055:WCQ983127 WMM983055:WMM983127 WWI983055:WWI983127">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15:AB87 JX15:JX87 TT15:TT87 ADP15:ADP87 ANL15:ANL87 AXH15:AXH87 BHD15:BHD87 BQZ15:BQZ87 CAV15:CAV87 CKR15:CKR87 CUN15:CUN87 DEJ15:DEJ87 DOF15:DOF87 DYB15:DYB87 EHX15:EHX87 ERT15:ERT87 FBP15:FBP87 FLL15:FLL87 FVH15:FVH87 GFD15:GFD87 GOZ15:GOZ87 GYV15:GYV87 HIR15:HIR87 HSN15:HSN87 ICJ15:ICJ87 IMF15:IMF87 IWB15:IWB87 JFX15:JFX87 JPT15:JPT87 JZP15:JZP87 KJL15:KJL87 KTH15:KTH87 LDD15:LDD87 LMZ15:LMZ87 LWV15:LWV87 MGR15:MGR87 MQN15:MQN87 NAJ15:NAJ87 NKF15:NKF87 NUB15:NUB87 ODX15:ODX87 ONT15:ONT87 OXP15:OXP87 PHL15:PHL87 PRH15:PRH87 QBD15:QBD87 QKZ15:QKZ87 QUV15:QUV87 RER15:RER87 RON15:RON87 RYJ15:RYJ87 SIF15:SIF87 SSB15:SSB87 TBX15:TBX87 TLT15:TLT87 TVP15:TVP87 UFL15:UFL87 UPH15:UPH87 UZD15:UZD87 VIZ15:VIZ87 VSV15:VSV87 WCR15:WCR87 WMN15:WMN87 WWJ15:WWJ87 AB65551:AB65623 JX65551:JX65623 TT65551:TT65623 ADP65551:ADP65623 ANL65551:ANL65623 AXH65551:AXH65623 BHD65551:BHD65623 BQZ65551:BQZ65623 CAV65551:CAV65623 CKR65551:CKR65623 CUN65551:CUN65623 DEJ65551:DEJ65623 DOF65551:DOF65623 DYB65551:DYB65623 EHX65551:EHX65623 ERT65551:ERT65623 FBP65551:FBP65623 FLL65551:FLL65623 FVH65551:FVH65623 GFD65551:GFD65623 GOZ65551:GOZ65623 GYV65551:GYV65623 HIR65551:HIR65623 HSN65551:HSN65623 ICJ65551:ICJ65623 IMF65551:IMF65623 IWB65551:IWB65623 JFX65551:JFX65623 JPT65551:JPT65623 JZP65551:JZP65623 KJL65551:KJL65623 KTH65551:KTH65623 LDD65551:LDD65623 LMZ65551:LMZ65623 LWV65551:LWV65623 MGR65551:MGR65623 MQN65551:MQN65623 NAJ65551:NAJ65623 NKF65551:NKF65623 NUB65551:NUB65623 ODX65551:ODX65623 ONT65551:ONT65623 OXP65551:OXP65623 PHL65551:PHL65623 PRH65551:PRH65623 QBD65551:QBD65623 QKZ65551:QKZ65623 QUV65551:QUV65623 RER65551:RER65623 RON65551:RON65623 RYJ65551:RYJ65623 SIF65551:SIF65623 SSB65551:SSB65623 TBX65551:TBX65623 TLT65551:TLT65623 TVP65551:TVP65623 UFL65551:UFL65623 UPH65551:UPH65623 UZD65551:UZD65623 VIZ65551:VIZ65623 VSV65551:VSV65623 WCR65551:WCR65623 WMN65551:WMN65623 WWJ65551:WWJ65623 AB131087:AB131159 JX131087:JX131159 TT131087:TT131159 ADP131087:ADP131159 ANL131087:ANL131159 AXH131087:AXH131159 BHD131087:BHD131159 BQZ131087:BQZ131159 CAV131087:CAV131159 CKR131087:CKR131159 CUN131087:CUN131159 DEJ131087:DEJ131159 DOF131087:DOF131159 DYB131087:DYB131159 EHX131087:EHX131159 ERT131087:ERT131159 FBP131087:FBP131159 FLL131087:FLL131159 FVH131087:FVH131159 GFD131087:GFD131159 GOZ131087:GOZ131159 GYV131087:GYV131159 HIR131087:HIR131159 HSN131087:HSN131159 ICJ131087:ICJ131159 IMF131087:IMF131159 IWB131087:IWB131159 JFX131087:JFX131159 JPT131087:JPT131159 JZP131087:JZP131159 KJL131087:KJL131159 KTH131087:KTH131159 LDD131087:LDD131159 LMZ131087:LMZ131159 LWV131087:LWV131159 MGR131087:MGR131159 MQN131087:MQN131159 NAJ131087:NAJ131159 NKF131087:NKF131159 NUB131087:NUB131159 ODX131087:ODX131159 ONT131087:ONT131159 OXP131087:OXP131159 PHL131087:PHL131159 PRH131087:PRH131159 QBD131087:QBD131159 QKZ131087:QKZ131159 QUV131087:QUV131159 RER131087:RER131159 RON131087:RON131159 RYJ131087:RYJ131159 SIF131087:SIF131159 SSB131087:SSB131159 TBX131087:TBX131159 TLT131087:TLT131159 TVP131087:TVP131159 UFL131087:UFL131159 UPH131087:UPH131159 UZD131087:UZD131159 VIZ131087:VIZ131159 VSV131087:VSV131159 WCR131087:WCR131159 WMN131087:WMN131159 WWJ131087:WWJ131159 AB196623:AB196695 JX196623:JX196695 TT196623:TT196695 ADP196623:ADP196695 ANL196623:ANL196695 AXH196623:AXH196695 BHD196623:BHD196695 BQZ196623:BQZ196695 CAV196623:CAV196695 CKR196623:CKR196695 CUN196623:CUN196695 DEJ196623:DEJ196695 DOF196623:DOF196695 DYB196623:DYB196695 EHX196623:EHX196695 ERT196623:ERT196695 FBP196623:FBP196695 FLL196623:FLL196695 FVH196623:FVH196695 GFD196623:GFD196695 GOZ196623:GOZ196695 GYV196623:GYV196695 HIR196623:HIR196695 HSN196623:HSN196695 ICJ196623:ICJ196695 IMF196623:IMF196695 IWB196623:IWB196695 JFX196623:JFX196695 JPT196623:JPT196695 JZP196623:JZP196695 KJL196623:KJL196695 KTH196623:KTH196695 LDD196623:LDD196695 LMZ196623:LMZ196695 LWV196623:LWV196695 MGR196623:MGR196695 MQN196623:MQN196695 NAJ196623:NAJ196695 NKF196623:NKF196695 NUB196623:NUB196695 ODX196623:ODX196695 ONT196623:ONT196695 OXP196623:OXP196695 PHL196623:PHL196695 PRH196623:PRH196695 QBD196623:QBD196695 QKZ196623:QKZ196695 QUV196623:QUV196695 RER196623:RER196695 RON196623:RON196695 RYJ196623:RYJ196695 SIF196623:SIF196695 SSB196623:SSB196695 TBX196623:TBX196695 TLT196623:TLT196695 TVP196623:TVP196695 UFL196623:UFL196695 UPH196623:UPH196695 UZD196623:UZD196695 VIZ196623:VIZ196695 VSV196623:VSV196695 WCR196623:WCR196695 WMN196623:WMN196695 WWJ196623:WWJ196695 AB262159:AB262231 JX262159:JX262231 TT262159:TT262231 ADP262159:ADP262231 ANL262159:ANL262231 AXH262159:AXH262231 BHD262159:BHD262231 BQZ262159:BQZ262231 CAV262159:CAV262231 CKR262159:CKR262231 CUN262159:CUN262231 DEJ262159:DEJ262231 DOF262159:DOF262231 DYB262159:DYB262231 EHX262159:EHX262231 ERT262159:ERT262231 FBP262159:FBP262231 FLL262159:FLL262231 FVH262159:FVH262231 GFD262159:GFD262231 GOZ262159:GOZ262231 GYV262159:GYV262231 HIR262159:HIR262231 HSN262159:HSN262231 ICJ262159:ICJ262231 IMF262159:IMF262231 IWB262159:IWB262231 JFX262159:JFX262231 JPT262159:JPT262231 JZP262159:JZP262231 KJL262159:KJL262231 KTH262159:KTH262231 LDD262159:LDD262231 LMZ262159:LMZ262231 LWV262159:LWV262231 MGR262159:MGR262231 MQN262159:MQN262231 NAJ262159:NAJ262231 NKF262159:NKF262231 NUB262159:NUB262231 ODX262159:ODX262231 ONT262159:ONT262231 OXP262159:OXP262231 PHL262159:PHL262231 PRH262159:PRH262231 QBD262159:QBD262231 QKZ262159:QKZ262231 QUV262159:QUV262231 RER262159:RER262231 RON262159:RON262231 RYJ262159:RYJ262231 SIF262159:SIF262231 SSB262159:SSB262231 TBX262159:TBX262231 TLT262159:TLT262231 TVP262159:TVP262231 UFL262159:UFL262231 UPH262159:UPH262231 UZD262159:UZD262231 VIZ262159:VIZ262231 VSV262159:VSV262231 WCR262159:WCR262231 WMN262159:WMN262231 WWJ262159:WWJ262231 AB327695:AB327767 JX327695:JX327767 TT327695:TT327767 ADP327695:ADP327767 ANL327695:ANL327767 AXH327695:AXH327767 BHD327695:BHD327767 BQZ327695:BQZ327767 CAV327695:CAV327767 CKR327695:CKR327767 CUN327695:CUN327767 DEJ327695:DEJ327767 DOF327695:DOF327767 DYB327695:DYB327767 EHX327695:EHX327767 ERT327695:ERT327767 FBP327695:FBP327767 FLL327695:FLL327767 FVH327695:FVH327767 GFD327695:GFD327767 GOZ327695:GOZ327767 GYV327695:GYV327767 HIR327695:HIR327767 HSN327695:HSN327767 ICJ327695:ICJ327767 IMF327695:IMF327767 IWB327695:IWB327767 JFX327695:JFX327767 JPT327695:JPT327767 JZP327695:JZP327767 KJL327695:KJL327767 KTH327695:KTH327767 LDD327695:LDD327767 LMZ327695:LMZ327767 LWV327695:LWV327767 MGR327695:MGR327767 MQN327695:MQN327767 NAJ327695:NAJ327767 NKF327695:NKF327767 NUB327695:NUB327767 ODX327695:ODX327767 ONT327695:ONT327767 OXP327695:OXP327767 PHL327695:PHL327767 PRH327695:PRH327767 QBD327695:QBD327767 QKZ327695:QKZ327767 QUV327695:QUV327767 RER327695:RER327767 RON327695:RON327767 RYJ327695:RYJ327767 SIF327695:SIF327767 SSB327695:SSB327767 TBX327695:TBX327767 TLT327695:TLT327767 TVP327695:TVP327767 UFL327695:UFL327767 UPH327695:UPH327767 UZD327695:UZD327767 VIZ327695:VIZ327767 VSV327695:VSV327767 WCR327695:WCR327767 WMN327695:WMN327767 WWJ327695:WWJ327767 AB393231:AB393303 JX393231:JX393303 TT393231:TT393303 ADP393231:ADP393303 ANL393231:ANL393303 AXH393231:AXH393303 BHD393231:BHD393303 BQZ393231:BQZ393303 CAV393231:CAV393303 CKR393231:CKR393303 CUN393231:CUN393303 DEJ393231:DEJ393303 DOF393231:DOF393303 DYB393231:DYB393303 EHX393231:EHX393303 ERT393231:ERT393303 FBP393231:FBP393303 FLL393231:FLL393303 FVH393231:FVH393303 GFD393231:GFD393303 GOZ393231:GOZ393303 GYV393231:GYV393303 HIR393231:HIR393303 HSN393231:HSN393303 ICJ393231:ICJ393303 IMF393231:IMF393303 IWB393231:IWB393303 JFX393231:JFX393303 JPT393231:JPT393303 JZP393231:JZP393303 KJL393231:KJL393303 KTH393231:KTH393303 LDD393231:LDD393303 LMZ393231:LMZ393303 LWV393231:LWV393303 MGR393231:MGR393303 MQN393231:MQN393303 NAJ393231:NAJ393303 NKF393231:NKF393303 NUB393231:NUB393303 ODX393231:ODX393303 ONT393231:ONT393303 OXP393231:OXP393303 PHL393231:PHL393303 PRH393231:PRH393303 QBD393231:QBD393303 QKZ393231:QKZ393303 QUV393231:QUV393303 RER393231:RER393303 RON393231:RON393303 RYJ393231:RYJ393303 SIF393231:SIF393303 SSB393231:SSB393303 TBX393231:TBX393303 TLT393231:TLT393303 TVP393231:TVP393303 UFL393231:UFL393303 UPH393231:UPH393303 UZD393231:UZD393303 VIZ393231:VIZ393303 VSV393231:VSV393303 WCR393231:WCR393303 WMN393231:WMN393303 WWJ393231:WWJ393303 AB458767:AB458839 JX458767:JX458839 TT458767:TT458839 ADP458767:ADP458839 ANL458767:ANL458839 AXH458767:AXH458839 BHD458767:BHD458839 BQZ458767:BQZ458839 CAV458767:CAV458839 CKR458767:CKR458839 CUN458767:CUN458839 DEJ458767:DEJ458839 DOF458767:DOF458839 DYB458767:DYB458839 EHX458767:EHX458839 ERT458767:ERT458839 FBP458767:FBP458839 FLL458767:FLL458839 FVH458767:FVH458839 GFD458767:GFD458839 GOZ458767:GOZ458839 GYV458767:GYV458839 HIR458767:HIR458839 HSN458767:HSN458839 ICJ458767:ICJ458839 IMF458767:IMF458839 IWB458767:IWB458839 JFX458767:JFX458839 JPT458767:JPT458839 JZP458767:JZP458839 KJL458767:KJL458839 KTH458767:KTH458839 LDD458767:LDD458839 LMZ458767:LMZ458839 LWV458767:LWV458839 MGR458767:MGR458839 MQN458767:MQN458839 NAJ458767:NAJ458839 NKF458767:NKF458839 NUB458767:NUB458839 ODX458767:ODX458839 ONT458767:ONT458839 OXP458767:OXP458839 PHL458767:PHL458839 PRH458767:PRH458839 QBD458767:QBD458839 QKZ458767:QKZ458839 QUV458767:QUV458839 RER458767:RER458839 RON458767:RON458839 RYJ458767:RYJ458839 SIF458767:SIF458839 SSB458767:SSB458839 TBX458767:TBX458839 TLT458767:TLT458839 TVP458767:TVP458839 UFL458767:UFL458839 UPH458767:UPH458839 UZD458767:UZD458839 VIZ458767:VIZ458839 VSV458767:VSV458839 WCR458767:WCR458839 WMN458767:WMN458839 WWJ458767:WWJ458839 AB524303:AB524375 JX524303:JX524375 TT524303:TT524375 ADP524303:ADP524375 ANL524303:ANL524375 AXH524303:AXH524375 BHD524303:BHD524375 BQZ524303:BQZ524375 CAV524303:CAV524375 CKR524303:CKR524375 CUN524303:CUN524375 DEJ524303:DEJ524375 DOF524303:DOF524375 DYB524303:DYB524375 EHX524303:EHX524375 ERT524303:ERT524375 FBP524303:FBP524375 FLL524303:FLL524375 FVH524303:FVH524375 GFD524303:GFD524375 GOZ524303:GOZ524375 GYV524303:GYV524375 HIR524303:HIR524375 HSN524303:HSN524375 ICJ524303:ICJ524375 IMF524303:IMF524375 IWB524303:IWB524375 JFX524303:JFX524375 JPT524303:JPT524375 JZP524303:JZP524375 KJL524303:KJL524375 KTH524303:KTH524375 LDD524303:LDD524375 LMZ524303:LMZ524375 LWV524303:LWV524375 MGR524303:MGR524375 MQN524303:MQN524375 NAJ524303:NAJ524375 NKF524303:NKF524375 NUB524303:NUB524375 ODX524303:ODX524375 ONT524303:ONT524375 OXP524303:OXP524375 PHL524303:PHL524375 PRH524303:PRH524375 QBD524303:QBD524375 QKZ524303:QKZ524375 QUV524303:QUV524375 RER524303:RER524375 RON524303:RON524375 RYJ524303:RYJ524375 SIF524303:SIF524375 SSB524303:SSB524375 TBX524303:TBX524375 TLT524303:TLT524375 TVP524303:TVP524375 UFL524303:UFL524375 UPH524303:UPH524375 UZD524303:UZD524375 VIZ524303:VIZ524375 VSV524303:VSV524375 WCR524303:WCR524375 WMN524303:WMN524375 WWJ524303:WWJ524375 AB589839:AB589911 JX589839:JX589911 TT589839:TT589911 ADP589839:ADP589911 ANL589839:ANL589911 AXH589839:AXH589911 BHD589839:BHD589911 BQZ589839:BQZ589911 CAV589839:CAV589911 CKR589839:CKR589911 CUN589839:CUN589911 DEJ589839:DEJ589911 DOF589839:DOF589911 DYB589839:DYB589911 EHX589839:EHX589911 ERT589839:ERT589911 FBP589839:FBP589911 FLL589839:FLL589911 FVH589839:FVH589911 GFD589839:GFD589911 GOZ589839:GOZ589911 GYV589839:GYV589911 HIR589839:HIR589911 HSN589839:HSN589911 ICJ589839:ICJ589911 IMF589839:IMF589911 IWB589839:IWB589911 JFX589839:JFX589911 JPT589839:JPT589911 JZP589839:JZP589911 KJL589839:KJL589911 KTH589839:KTH589911 LDD589839:LDD589911 LMZ589839:LMZ589911 LWV589839:LWV589911 MGR589839:MGR589911 MQN589839:MQN589911 NAJ589839:NAJ589911 NKF589839:NKF589911 NUB589839:NUB589911 ODX589839:ODX589911 ONT589839:ONT589911 OXP589839:OXP589911 PHL589839:PHL589911 PRH589839:PRH589911 QBD589839:QBD589911 QKZ589839:QKZ589911 QUV589839:QUV589911 RER589839:RER589911 RON589839:RON589911 RYJ589839:RYJ589911 SIF589839:SIF589911 SSB589839:SSB589911 TBX589839:TBX589911 TLT589839:TLT589911 TVP589839:TVP589911 UFL589839:UFL589911 UPH589839:UPH589911 UZD589839:UZD589911 VIZ589839:VIZ589911 VSV589839:VSV589911 WCR589839:WCR589911 WMN589839:WMN589911 WWJ589839:WWJ589911 AB655375:AB655447 JX655375:JX655447 TT655375:TT655447 ADP655375:ADP655447 ANL655375:ANL655447 AXH655375:AXH655447 BHD655375:BHD655447 BQZ655375:BQZ655447 CAV655375:CAV655447 CKR655375:CKR655447 CUN655375:CUN655447 DEJ655375:DEJ655447 DOF655375:DOF655447 DYB655375:DYB655447 EHX655375:EHX655447 ERT655375:ERT655447 FBP655375:FBP655447 FLL655375:FLL655447 FVH655375:FVH655447 GFD655375:GFD655447 GOZ655375:GOZ655447 GYV655375:GYV655447 HIR655375:HIR655447 HSN655375:HSN655447 ICJ655375:ICJ655447 IMF655375:IMF655447 IWB655375:IWB655447 JFX655375:JFX655447 JPT655375:JPT655447 JZP655375:JZP655447 KJL655375:KJL655447 KTH655375:KTH655447 LDD655375:LDD655447 LMZ655375:LMZ655447 LWV655375:LWV655447 MGR655375:MGR655447 MQN655375:MQN655447 NAJ655375:NAJ655447 NKF655375:NKF655447 NUB655375:NUB655447 ODX655375:ODX655447 ONT655375:ONT655447 OXP655375:OXP655447 PHL655375:PHL655447 PRH655375:PRH655447 QBD655375:QBD655447 QKZ655375:QKZ655447 QUV655375:QUV655447 RER655375:RER655447 RON655375:RON655447 RYJ655375:RYJ655447 SIF655375:SIF655447 SSB655375:SSB655447 TBX655375:TBX655447 TLT655375:TLT655447 TVP655375:TVP655447 UFL655375:UFL655447 UPH655375:UPH655447 UZD655375:UZD655447 VIZ655375:VIZ655447 VSV655375:VSV655447 WCR655375:WCR655447 WMN655375:WMN655447 WWJ655375:WWJ655447 AB720911:AB720983 JX720911:JX720983 TT720911:TT720983 ADP720911:ADP720983 ANL720911:ANL720983 AXH720911:AXH720983 BHD720911:BHD720983 BQZ720911:BQZ720983 CAV720911:CAV720983 CKR720911:CKR720983 CUN720911:CUN720983 DEJ720911:DEJ720983 DOF720911:DOF720983 DYB720911:DYB720983 EHX720911:EHX720983 ERT720911:ERT720983 FBP720911:FBP720983 FLL720911:FLL720983 FVH720911:FVH720983 GFD720911:GFD720983 GOZ720911:GOZ720983 GYV720911:GYV720983 HIR720911:HIR720983 HSN720911:HSN720983 ICJ720911:ICJ720983 IMF720911:IMF720983 IWB720911:IWB720983 JFX720911:JFX720983 JPT720911:JPT720983 JZP720911:JZP720983 KJL720911:KJL720983 KTH720911:KTH720983 LDD720911:LDD720983 LMZ720911:LMZ720983 LWV720911:LWV720983 MGR720911:MGR720983 MQN720911:MQN720983 NAJ720911:NAJ720983 NKF720911:NKF720983 NUB720911:NUB720983 ODX720911:ODX720983 ONT720911:ONT720983 OXP720911:OXP720983 PHL720911:PHL720983 PRH720911:PRH720983 QBD720911:QBD720983 QKZ720911:QKZ720983 QUV720911:QUV720983 RER720911:RER720983 RON720911:RON720983 RYJ720911:RYJ720983 SIF720911:SIF720983 SSB720911:SSB720983 TBX720911:TBX720983 TLT720911:TLT720983 TVP720911:TVP720983 UFL720911:UFL720983 UPH720911:UPH720983 UZD720911:UZD720983 VIZ720911:VIZ720983 VSV720911:VSV720983 WCR720911:WCR720983 WMN720911:WMN720983 WWJ720911:WWJ720983 AB786447:AB786519 JX786447:JX786519 TT786447:TT786519 ADP786447:ADP786519 ANL786447:ANL786519 AXH786447:AXH786519 BHD786447:BHD786519 BQZ786447:BQZ786519 CAV786447:CAV786519 CKR786447:CKR786519 CUN786447:CUN786519 DEJ786447:DEJ786519 DOF786447:DOF786519 DYB786447:DYB786519 EHX786447:EHX786519 ERT786447:ERT786519 FBP786447:FBP786519 FLL786447:FLL786519 FVH786447:FVH786519 GFD786447:GFD786519 GOZ786447:GOZ786519 GYV786447:GYV786519 HIR786447:HIR786519 HSN786447:HSN786519 ICJ786447:ICJ786519 IMF786447:IMF786519 IWB786447:IWB786519 JFX786447:JFX786519 JPT786447:JPT786519 JZP786447:JZP786519 KJL786447:KJL786519 KTH786447:KTH786519 LDD786447:LDD786519 LMZ786447:LMZ786519 LWV786447:LWV786519 MGR786447:MGR786519 MQN786447:MQN786519 NAJ786447:NAJ786519 NKF786447:NKF786519 NUB786447:NUB786519 ODX786447:ODX786519 ONT786447:ONT786519 OXP786447:OXP786519 PHL786447:PHL786519 PRH786447:PRH786519 QBD786447:QBD786519 QKZ786447:QKZ786519 QUV786447:QUV786519 RER786447:RER786519 RON786447:RON786519 RYJ786447:RYJ786519 SIF786447:SIF786519 SSB786447:SSB786519 TBX786447:TBX786519 TLT786447:TLT786519 TVP786447:TVP786519 UFL786447:UFL786519 UPH786447:UPH786519 UZD786447:UZD786519 VIZ786447:VIZ786519 VSV786447:VSV786519 WCR786447:WCR786519 WMN786447:WMN786519 WWJ786447:WWJ786519 AB851983:AB852055 JX851983:JX852055 TT851983:TT852055 ADP851983:ADP852055 ANL851983:ANL852055 AXH851983:AXH852055 BHD851983:BHD852055 BQZ851983:BQZ852055 CAV851983:CAV852055 CKR851983:CKR852055 CUN851983:CUN852055 DEJ851983:DEJ852055 DOF851983:DOF852055 DYB851983:DYB852055 EHX851983:EHX852055 ERT851983:ERT852055 FBP851983:FBP852055 FLL851983:FLL852055 FVH851983:FVH852055 GFD851983:GFD852055 GOZ851983:GOZ852055 GYV851983:GYV852055 HIR851983:HIR852055 HSN851983:HSN852055 ICJ851983:ICJ852055 IMF851983:IMF852055 IWB851983:IWB852055 JFX851983:JFX852055 JPT851983:JPT852055 JZP851983:JZP852055 KJL851983:KJL852055 KTH851983:KTH852055 LDD851983:LDD852055 LMZ851983:LMZ852055 LWV851983:LWV852055 MGR851983:MGR852055 MQN851983:MQN852055 NAJ851983:NAJ852055 NKF851983:NKF852055 NUB851983:NUB852055 ODX851983:ODX852055 ONT851983:ONT852055 OXP851983:OXP852055 PHL851983:PHL852055 PRH851983:PRH852055 QBD851983:QBD852055 QKZ851983:QKZ852055 QUV851983:QUV852055 RER851983:RER852055 RON851983:RON852055 RYJ851983:RYJ852055 SIF851983:SIF852055 SSB851983:SSB852055 TBX851983:TBX852055 TLT851983:TLT852055 TVP851983:TVP852055 UFL851983:UFL852055 UPH851983:UPH852055 UZD851983:UZD852055 VIZ851983:VIZ852055 VSV851983:VSV852055 WCR851983:WCR852055 WMN851983:WMN852055 WWJ851983:WWJ852055 AB917519:AB917591 JX917519:JX917591 TT917519:TT917591 ADP917519:ADP917591 ANL917519:ANL917591 AXH917519:AXH917591 BHD917519:BHD917591 BQZ917519:BQZ917591 CAV917519:CAV917591 CKR917519:CKR917591 CUN917519:CUN917591 DEJ917519:DEJ917591 DOF917519:DOF917591 DYB917519:DYB917591 EHX917519:EHX917591 ERT917519:ERT917591 FBP917519:FBP917591 FLL917519:FLL917591 FVH917519:FVH917591 GFD917519:GFD917591 GOZ917519:GOZ917591 GYV917519:GYV917591 HIR917519:HIR917591 HSN917519:HSN917591 ICJ917519:ICJ917591 IMF917519:IMF917591 IWB917519:IWB917591 JFX917519:JFX917591 JPT917519:JPT917591 JZP917519:JZP917591 KJL917519:KJL917591 KTH917519:KTH917591 LDD917519:LDD917591 LMZ917519:LMZ917591 LWV917519:LWV917591 MGR917519:MGR917591 MQN917519:MQN917591 NAJ917519:NAJ917591 NKF917519:NKF917591 NUB917519:NUB917591 ODX917519:ODX917591 ONT917519:ONT917591 OXP917519:OXP917591 PHL917519:PHL917591 PRH917519:PRH917591 QBD917519:QBD917591 QKZ917519:QKZ917591 QUV917519:QUV917591 RER917519:RER917591 RON917519:RON917591 RYJ917519:RYJ917591 SIF917519:SIF917591 SSB917519:SSB917591 TBX917519:TBX917591 TLT917519:TLT917591 TVP917519:TVP917591 UFL917519:UFL917591 UPH917519:UPH917591 UZD917519:UZD917591 VIZ917519:VIZ917591 VSV917519:VSV917591 WCR917519:WCR917591 WMN917519:WMN917591 WWJ917519:WWJ917591 AB983055:AB983127 JX983055:JX983127 TT983055:TT983127 ADP983055:ADP983127 ANL983055:ANL983127 AXH983055:AXH983127 BHD983055:BHD983127 BQZ983055:BQZ983127 CAV983055:CAV983127 CKR983055:CKR983127 CUN983055:CUN983127 DEJ983055:DEJ983127 DOF983055:DOF983127 DYB983055:DYB983127 EHX983055:EHX983127 ERT983055:ERT983127 FBP983055:FBP983127 FLL983055:FLL983127 FVH983055:FVH983127 GFD983055:GFD983127 GOZ983055:GOZ983127 GYV983055:GYV983127 HIR983055:HIR983127 HSN983055:HSN983127 ICJ983055:ICJ983127 IMF983055:IMF983127 IWB983055:IWB983127 JFX983055:JFX983127 JPT983055:JPT983127 JZP983055:JZP983127 KJL983055:KJL983127 KTH983055:KTH983127 LDD983055:LDD983127 LMZ983055:LMZ983127 LWV983055:LWV983127 MGR983055:MGR983127 MQN983055:MQN983127 NAJ983055:NAJ983127 NKF983055:NKF983127 NUB983055:NUB983127 ODX983055:ODX983127 ONT983055:ONT983127 OXP983055:OXP983127 PHL983055:PHL983127 PRH983055:PRH983127 QBD983055:QBD983127 QKZ983055:QKZ983127 QUV983055:QUV983127 RER983055:RER983127 RON983055:RON983127 RYJ983055:RYJ983127 SIF983055:SIF983127 SSB983055:SSB983127 TBX983055:TBX983127 TLT983055:TLT983127 TVP983055:TVP983127 UFL983055:UFL983127 UPH983055:UPH983127 UZD983055:UZD983127 VIZ983055:VIZ983127 VSV983055:VSV983127 WCR983055:WCR983127 WMN983055:WMN983127 WWJ983055:WWJ983127">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97"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AD9:AE87 JZ9:KA87 TV9:TW87 ADR9:ADS87 ANN9:ANO87 AXJ9:AXK87 BHF9:BHG87 BRB9:BRC87 CAX9:CAY87 CKT9:CKU87 CUP9:CUQ87 DEL9:DEM87 DOH9:DOI87 DYD9:DYE87 EHZ9:EIA87 ERV9:ERW87 FBR9:FBS87 FLN9:FLO87 FVJ9:FVK87 GFF9:GFG87 GPB9:GPC87 GYX9:GYY87 HIT9:HIU87 HSP9:HSQ87 ICL9:ICM87 IMH9:IMI87 IWD9:IWE87 JFZ9:JGA87 JPV9:JPW87 JZR9:JZS87 KJN9:KJO87 KTJ9:KTK87 LDF9:LDG87 LNB9:LNC87 LWX9:LWY87 MGT9:MGU87 MQP9:MQQ87 NAL9:NAM87 NKH9:NKI87 NUD9:NUE87 ODZ9:OEA87 ONV9:ONW87 OXR9:OXS87 PHN9:PHO87 PRJ9:PRK87 QBF9:QBG87 QLB9:QLC87 QUX9:QUY87 RET9:REU87 ROP9:ROQ87 RYL9:RYM87 SIH9:SII87 SSD9:SSE87 TBZ9:TCA87 TLV9:TLW87 TVR9:TVS87 UFN9:UFO87 UPJ9:UPK87 UZF9:UZG87 VJB9:VJC87 VSX9:VSY87 WCT9:WCU87 WMP9:WMQ87 WWL9:WWM87 AD65545:AE65623 JZ65545:KA65623 TV65545:TW65623 ADR65545:ADS65623 ANN65545:ANO65623 AXJ65545:AXK65623 BHF65545:BHG65623 BRB65545:BRC65623 CAX65545:CAY65623 CKT65545:CKU65623 CUP65545:CUQ65623 DEL65545:DEM65623 DOH65545:DOI65623 DYD65545:DYE65623 EHZ65545:EIA65623 ERV65545:ERW65623 FBR65545:FBS65623 FLN65545:FLO65623 FVJ65545:FVK65623 GFF65545:GFG65623 GPB65545:GPC65623 GYX65545:GYY65623 HIT65545:HIU65623 HSP65545:HSQ65623 ICL65545:ICM65623 IMH65545:IMI65623 IWD65545:IWE65623 JFZ65545:JGA65623 JPV65545:JPW65623 JZR65545:JZS65623 KJN65545:KJO65623 KTJ65545:KTK65623 LDF65545:LDG65623 LNB65545:LNC65623 LWX65545:LWY65623 MGT65545:MGU65623 MQP65545:MQQ65623 NAL65545:NAM65623 NKH65545:NKI65623 NUD65545:NUE65623 ODZ65545:OEA65623 ONV65545:ONW65623 OXR65545:OXS65623 PHN65545:PHO65623 PRJ65545:PRK65623 QBF65545:QBG65623 QLB65545:QLC65623 QUX65545:QUY65623 RET65545:REU65623 ROP65545:ROQ65623 RYL65545:RYM65623 SIH65545:SII65623 SSD65545:SSE65623 TBZ65545:TCA65623 TLV65545:TLW65623 TVR65545:TVS65623 UFN65545:UFO65623 UPJ65545:UPK65623 UZF65545:UZG65623 VJB65545:VJC65623 VSX65545:VSY65623 WCT65545:WCU65623 WMP65545:WMQ65623 WWL65545:WWM65623 AD131081:AE131159 JZ131081:KA131159 TV131081:TW131159 ADR131081:ADS131159 ANN131081:ANO131159 AXJ131081:AXK131159 BHF131081:BHG131159 BRB131081:BRC131159 CAX131081:CAY131159 CKT131081:CKU131159 CUP131081:CUQ131159 DEL131081:DEM131159 DOH131081:DOI131159 DYD131081:DYE131159 EHZ131081:EIA131159 ERV131081:ERW131159 FBR131081:FBS131159 FLN131081:FLO131159 FVJ131081:FVK131159 GFF131081:GFG131159 GPB131081:GPC131159 GYX131081:GYY131159 HIT131081:HIU131159 HSP131081:HSQ131159 ICL131081:ICM131159 IMH131081:IMI131159 IWD131081:IWE131159 JFZ131081:JGA131159 JPV131081:JPW131159 JZR131081:JZS131159 KJN131081:KJO131159 KTJ131081:KTK131159 LDF131081:LDG131159 LNB131081:LNC131159 LWX131081:LWY131159 MGT131081:MGU131159 MQP131081:MQQ131159 NAL131081:NAM131159 NKH131081:NKI131159 NUD131081:NUE131159 ODZ131081:OEA131159 ONV131081:ONW131159 OXR131081:OXS131159 PHN131081:PHO131159 PRJ131081:PRK131159 QBF131081:QBG131159 QLB131081:QLC131159 QUX131081:QUY131159 RET131081:REU131159 ROP131081:ROQ131159 RYL131081:RYM131159 SIH131081:SII131159 SSD131081:SSE131159 TBZ131081:TCA131159 TLV131081:TLW131159 TVR131081:TVS131159 UFN131081:UFO131159 UPJ131081:UPK131159 UZF131081:UZG131159 VJB131081:VJC131159 VSX131081:VSY131159 WCT131081:WCU131159 WMP131081:WMQ131159 WWL131081:WWM131159 AD196617:AE196695 JZ196617:KA196695 TV196617:TW196695 ADR196617:ADS196695 ANN196617:ANO196695 AXJ196617:AXK196695 BHF196617:BHG196695 BRB196617:BRC196695 CAX196617:CAY196695 CKT196617:CKU196695 CUP196617:CUQ196695 DEL196617:DEM196695 DOH196617:DOI196695 DYD196617:DYE196695 EHZ196617:EIA196695 ERV196617:ERW196695 FBR196617:FBS196695 FLN196617:FLO196695 FVJ196617:FVK196695 GFF196617:GFG196695 GPB196617:GPC196695 GYX196617:GYY196695 HIT196617:HIU196695 HSP196617:HSQ196695 ICL196617:ICM196695 IMH196617:IMI196695 IWD196617:IWE196695 JFZ196617:JGA196695 JPV196617:JPW196695 JZR196617:JZS196695 KJN196617:KJO196695 KTJ196617:KTK196695 LDF196617:LDG196695 LNB196617:LNC196695 LWX196617:LWY196695 MGT196617:MGU196695 MQP196617:MQQ196695 NAL196617:NAM196695 NKH196617:NKI196695 NUD196617:NUE196695 ODZ196617:OEA196695 ONV196617:ONW196695 OXR196617:OXS196695 PHN196617:PHO196695 PRJ196617:PRK196695 QBF196617:QBG196695 QLB196617:QLC196695 QUX196617:QUY196695 RET196617:REU196695 ROP196617:ROQ196695 RYL196617:RYM196695 SIH196617:SII196695 SSD196617:SSE196695 TBZ196617:TCA196695 TLV196617:TLW196695 TVR196617:TVS196695 UFN196617:UFO196695 UPJ196617:UPK196695 UZF196617:UZG196695 VJB196617:VJC196695 VSX196617:VSY196695 WCT196617:WCU196695 WMP196617:WMQ196695 WWL196617:WWM196695 AD262153:AE262231 JZ262153:KA262231 TV262153:TW262231 ADR262153:ADS262231 ANN262153:ANO262231 AXJ262153:AXK262231 BHF262153:BHG262231 BRB262153:BRC262231 CAX262153:CAY262231 CKT262153:CKU262231 CUP262153:CUQ262231 DEL262153:DEM262231 DOH262153:DOI262231 DYD262153:DYE262231 EHZ262153:EIA262231 ERV262153:ERW262231 FBR262153:FBS262231 FLN262153:FLO262231 FVJ262153:FVK262231 GFF262153:GFG262231 GPB262153:GPC262231 GYX262153:GYY262231 HIT262153:HIU262231 HSP262153:HSQ262231 ICL262153:ICM262231 IMH262153:IMI262231 IWD262153:IWE262231 JFZ262153:JGA262231 JPV262153:JPW262231 JZR262153:JZS262231 KJN262153:KJO262231 KTJ262153:KTK262231 LDF262153:LDG262231 LNB262153:LNC262231 LWX262153:LWY262231 MGT262153:MGU262231 MQP262153:MQQ262231 NAL262153:NAM262231 NKH262153:NKI262231 NUD262153:NUE262231 ODZ262153:OEA262231 ONV262153:ONW262231 OXR262153:OXS262231 PHN262153:PHO262231 PRJ262153:PRK262231 QBF262153:QBG262231 QLB262153:QLC262231 QUX262153:QUY262231 RET262153:REU262231 ROP262153:ROQ262231 RYL262153:RYM262231 SIH262153:SII262231 SSD262153:SSE262231 TBZ262153:TCA262231 TLV262153:TLW262231 TVR262153:TVS262231 UFN262153:UFO262231 UPJ262153:UPK262231 UZF262153:UZG262231 VJB262153:VJC262231 VSX262153:VSY262231 WCT262153:WCU262231 WMP262153:WMQ262231 WWL262153:WWM262231 AD327689:AE327767 JZ327689:KA327767 TV327689:TW327767 ADR327689:ADS327767 ANN327689:ANO327767 AXJ327689:AXK327767 BHF327689:BHG327767 BRB327689:BRC327767 CAX327689:CAY327767 CKT327689:CKU327767 CUP327689:CUQ327767 DEL327689:DEM327767 DOH327689:DOI327767 DYD327689:DYE327767 EHZ327689:EIA327767 ERV327689:ERW327767 FBR327689:FBS327767 FLN327689:FLO327767 FVJ327689:FVK327767 GFF327689:GFG327767 GPB327689:GPC327767 GYX327689:GYY327767 HIT327689:HIU327767 HSP327689:HSQ327767 ICL327689:ICM327767 IMH327689:IMI327767 IWD327689:IWE327767 JFZ327689:JGA327767 JPV327689:JPW327767 JZR327689:JZS327767 KJN327689:KJO327767 KTJ327689:KTK327767 LDF327689:LDG327767 LNB327689:LNC327767 LWX327689:LWY327767 MGT327689:MGU327767 MQP327689:MQQ327767 NAL327689:NAM327767 NKH327689:NKI327767 NUD327689:NUE327767 ODZ327689:OEA327767 ONV327689:ONW327767 OXR327689:OXS327767 PHN327689:PHO327767 PRJ327689:PRK327767 QBF327689:QBG327767 QLB327689:QLC327767 QUX327689:QUY327767 RET327689:REU327767 ROP327689:ROQ327767 RYL327689:RYM327767 SIH327689:SII327767 SSD327689:SSE327767 TBZ327689:TCA327767 TLV327689:TLW327767 TVR327689:TVS327767 UFN327689:UFO327767 UPJ327689:UPK327767 UZF327689:UZG327767 VJB327689:VJC327767 VSX327689:VSY327767 WCT327689:WCU327767 WMP327689:WMQ327767 WWL327689:WWM327767 AD393225:AE393303 JZ393225:KA393303 TV393225:TW393303 ADR393225:ADS393303 ANN393225:ANO393303 AXJ393225:AXK393303 BHF393225:BHG393303 BRB393225:BRC393303 CAX393225:CAY393303 CKT393225:CKU393303 CUP393225:CUQ393303 DEL393225:DEM393303 DOH393225:DOI393303 DYD393225:DYE393303 EHZ393225:EIA393303 ERV393225:ERW393303 FBR393225:FBS393303 FLN393225:FLO393303 FVJ393225:FVK393303 GFF393225:GFG393303 GPB393225:GPC393303 GYX393225:GYY393303 HIT393225:HIU393303 HSP393225:HSQ393303 ICL393225:ICM393303 IMH393225:IMI393303 IWD393225:IWE393303 JFZ393225:JGA393303 JPV393225:JPW393303 JZR393225:JZS393303 KJN393225:KJO393303 KTJ393225:KTK393303 LDF393225:LDG393303 LNB393225:LNC393303 LWX393225:LWY393303 MGT393225:MGU393303 MQP393225:MQQ393303 NAL393225:NAM393303 NKH393225:NKI393303 NUD393225:NUE393303 ODZ393225:OEA393303 ONV393225:ONW393303 OXR393225:OXS393303 PHN393225:PHO393303 PRJ393225:PRK393303 QBF393225:QBG393303 QLB393225:QLC393303 QUX393225:QUY393303 RET393225:REU393303 ROP393225:ROQ393303 RYL393225:RYM393303 SIH393225:SII393303 SSD393225:SSE393303 TBZ393225:TCA393303 TLV393225:TLW393303 TVR393225:TVS393303 UFN393225:UFO393303 UPJ393225:UPK393303 UZF393225:UZG393303 VJB393225:VJC393303 VSX393225:VSY393303 WCT393225:WCU393303 WMP393225:WMQ393303 WWL393225:WWM393303 AD458761:AE458839 JZ458761:KA458839 TV458761:TW458839 ADR458761:ADS458839 ANN458761:ANO458839 AXJ458761:AXK458839 BHF458761:BHG458839 BRB458761:BRC458839 CAX458761:CAY458839 CKT458761:CKU458839 CUP458761:CUQ458839 DEL458761:DEM458839 DOH458761:DOI458839 DYD458761:DYE458839 EHZ458761:EIA458839 ERV458761:ERW458839 FBR458761:FBS458839 FLN458761:FLO458839 FVJ458761:FVK458839 GFF458761:GFG458839 GPB458761:GPC458839 GYX458761:GYY458839 HIT458761:HIU458839 HSP458761:HSQ458839 ICL458761:ICM458839 IMH458761:IMI458839 IWD458761:IWE458839 JFZ458761:JGA458839 JPV458761:JPW458839 JZR458761:JZS458839 KJN458761:KJO458839 KTJ458761:KTK458839 LDF458761:LDG458839 LNB458761:LNC458839 LWX458761:LWY458839 MGT458761:MGU458839 MQP458761:MQQ458839 NAL458761:NAM458839 NKH458761:NKI458839 NUD458761:NUE458839 ODZ458761:OEA458839 ONV458761:ONW458839 OXR458761:OXS458839 PHN458761:PHO458839 PRJ458761:PRK458839 QBF458761:QBG458839 QLB458761:QLC458839 QUX458761:QUY458839 RET458761:REU458839 ROP458761:ROQ458839 RYL458761:RYM458839 SIH458761:SII458839 SSD458761:SSE458839 TBZ458761:TCA458839 TLV458761:TLW458839 TVR458761:TVS458839 UFN458761:UFO458839 UPJ458761:UPK458839 UZF458761:UZG458839 VJB458761:VJC458839 VSX458761:VSY458839 WCT458761:WCU458839 WMP458761:WMQ458839 WWL458761:WWM458839 AD524297:AE524375 JZ524297:KA524375 TV524297:TW524375 ADR524297:ADS524375 ANN524297:ANO524375 AXJ524297:AXK524375 BHF524297:BHG524375 BRB524297:BRC524375 CAX524297:CAY524375 CKT524297:CKU524375 CUP524297:CUQ524375 DEL524297:DEM524375 DOH524297:DOI524375 DYD524297:DYE524375 EHZ524297:EIA524375 ERV524297:ERW524375 FBR524297:FBS524375 FLN524297:FLO524375 FVJ524297:FVK524375 GFF524297:GFG524375 GPB524297:GPC524375 GYX524297:GYY524375 HIT524297:HIU524375 HSP524297:HSQ524375 ICL524297:ICM524375 IMH524297:IMI524375 IWD524297:IWE524375 JFZ524297:JGA524375 JPV524297:JPW524375 JZR524297:JZS524375 KJN524297:KJO524375 KTJ524297:KTK524375 LDF524297:LDG524375 LNB524297:LNC524375 LWX524297:LWY524375 MGT524297:MGU524375 MQP524297:MQQ524375 NAL524297:NAM524375 NKH524297:NKI524375 NUD524297:NUE524375 ODZ524297:OEA524375 ONV524297:ONW524375 OXR524297:OXS524375 PHN524297:PHO524375 PRJ524297:PRK524375 QBF524297:QBG524375 QLB524297:QLC524375 QUX524297:QUY524375 RET524297:REU524375 ROP524297:ROQ524375 RYL524297:RYM524375 SIH524297:SII524375 SSD524297:SSE524375 TBZ524297:TCA524375 TLV524297:TLW524375 TVR524297:TVS524375 UFN524297:UFO524375 UPJ524297:UPK524375 UZF524297:UZG524375 VJB524297:VJC524375 VSX524297:VSY524375 WCT524297:WCU524375 WMP524297:WMQ524375 WWL524297:WWM524375 AD589833:AE589911 JZ589833:KA589911 TV589833:TW589911 ADR589833:ADS589911 ANN589833:ANO589911 AXJ589833:AXK589911 BHF589833:BHG589911 BRB589833:BRC589911 CAX589833:CAY589911 CKT589833:CKU589911 CUP589833:CUQ589911 DEL589833:DEM589911 DOH589833:DOI589911 DYD589833:DYE589911 EHZ589833:EIA589911 ERV589833:ERW589911 FBR589833:FBS589911 FLN589833:FLO589911 FVJ589833:FVK589911 GFF589833:GFG589911 GPB589833:GPC589911 GYX589833:GYY589911 HIT589833:HIU589911 HSP589833:HSQ589911 ICL589833:ICM589911 IMH589833:IMI589911 IWD589833:IWE589911 JFZ589833:JGA589911 JPV589833:JPW589911 JZR589833:JZS589911 KJN589833:KJO589911 KTJ589833:KTK589911 LDF589833:LDG589911 LNB589833:LNC589911 LWX589833:LWY589911 MGT589833:MGU589911 MQP589833:MQQ589911 NAL589833:NAM589911 NKH589833:NKI589911 NUD589833:NUE589911 ODZ589833:OEA589911 ONV589833:ONW589911 OXR589833:OXS589911 PHN589833:PHO589911 PRJ589833:PRK589911 QBF589833:QBG589911 QLB589833:QLC589911 QUX589833:QUY589911 RET589833:REU589911 ROP589833:ROQ589911 RYL589833:RYM589911 SIH589833:SII589911 SSD589833:SSE589911 TBZ589833:TCA589911 TLV589833:TLW589911 TVR589833:TVS589911 UFN589833:UFO589911 UPJ589833:UPK589911 UZF589833:UZG589911 VJB589833:VJC589911 VSX589833:VSY589911 WCT589833:WCU589911 WMP589833:WMQ589911 WWL589833:WWM589911 AD655369:AE655447 JZ655369:KA655447 TV655369:TW655447 ADR655369:ADS655447 ANN655369:ANO655447 AXJ655369:AXK655447 BHF655369:BHG655447 BRB655369:BRC655447 CAX655369:CAY655447 CKT655369:CKU655447 CUP655369:CUQ655447 DEL655369:DEM655447 DOH655369:DOI655447 DYD655369:DYE655447 EHZ655369:EIA655447 ERV655369:ERW655447 FBR655369:FBS655447 FLN655369:FLO655447 FVJ655369:FVK655447 GFF655369:GFG655447 GPB655369:GPC655447 GYX655369:GYY655447 HIT655369:HIU655447 HSP655369:HSQ655447 ICL655369:ICM655447 IMH655369:IMI655447 IWD655369:IWE655447 JFZ655369:JGA655447 JPV655369:JPW655447 JZR655369:JZS655447 KJN655369:KJO655447 KTJ655369:KTK655447 LDF655369:LDG655447 LNB655369:LNC655447 LWX655369:LWY655447 MGT655369:MGU655447 MQP655369:MQQ655447 NAL655369:NAM655447 NKH655369:NKI655447 NUD655369:NUE655447 ODZ655369:OEA655447 ONV655369:ONW655447 OXR655369:OXS655447 PHN655369:PHO655447 PRJ655369:PRK655447 QBF655369:QBG655447 QLB655369:QLC655447 QUX655369:QUY655447 RET655369:REU655447 ROP655369:ROQ655447 RYL655369:RYM655447 SIH655369:SII655447 SSD655369:SSE655447 TBZ655369:TCA655447 TLV655369:TLW655447 TVR655369:TVS655447 UFN655369:UFO655447 UPJ655369:UPK655447 UZF655369:UZG655447 VJB655369:VJC655447 VSX655369:VSY655447 WCT655369:WCU655447 WMP655369:WMQ655447 WWL655369:WWM655447 AD720905:AE720983 JZ720905:KA720983 TV720905:TW720983 ADR720905:ADS720983 ANN720905:ANO720983 AXJ720905:AXK720983 BHF720905:BHG720983 BRB720905:BRC720983 CAX720905:CAY720983 CKT720905:CKU720983 CUP720905:CUQ720983 DEL720905:DEM720983 DOH720905:DOI720983 DYD720905:DYE720983 EHZ720905:EIA720983 ERV720905:ERW720983 FBR720905:FBS720983 FLN720905:FLO720983 FVJ720905:FVK720983 GFF720905:GFG720983 GPB720905:GPC720983 GYX720905:GYY720983 HIT720905:HIU720983 HSP720905:HSQ720983 ICL720905:ICM720983 IMH720905:IMI720983 IWD720905:IWE720983 JFZ720905:JGA720983 JPV720905:JPW720983 JZR720905:JZS720983 KJN720905:KJO720983 KTJ720905:KTK720983 LDF720905:LDG720983 LNB720905:LNC720983 LWX720905:LWY720983 MGT720905:MGU720983 MQP720905:MQQ720983 NAL720905:NAM720983 NKH720905:NKI720983 NUD720905:NUE720983 ODZ720905:OEA720983 ONV720905:ONW720983 OXR720905:OXS720983 PHN720905:PHO720983 PRJ720905:PRK720983 QBF720905:QBG720983 QLB720905:QLC720983 QUX720905:QUY720983 RET720905:REU720983 ROP720905:ROQ720983 RYL720905:RYM720983 SIH720905:SII720983 SSD720905:SSE720983 TBZ720905:TCA720983 TLV720905:TLW720983 TVR720905:TVS720983 UFN720905:UFO720983 UPJ720905:UPK720983 UZF720905:UZG720983 VJB720905:VJC720983 VSX720905:VSY720983 WCT720905:WCU720983 WMP720905:WMQ720983 WWL720905:WWM720983 AD786441:AE786519 JZ786441:KA786519 TV786441:TW786519 ADR786441:ADS786519 ANN786441:ANO786519 AXJ786441:AXK786519 BHF786441:BHG786519 BRB786441:BRC786519 CAX786441:CAY786519 CKT786441:CKU786519 CUP786441:CUQ786519 DEL786441:DEM786519 DOH786441:DOI786519 DYD786441:DYE786519 EHZ786441:EIA786519 ERV786441:ERW786519 FBR786441:FBS786519 FLN786441:FLO786519 FVJ786441:FVK786519 GFF786441:GFG786519 GPB786441:GPC786519 GYX786441:GYY786519 HIT786441:HIU786519 HSP786441:HSQ786519 ICL786441:ICM786519 IMH786441:IMI786519 IWD786441:IWE786519 JFZ786441:JGA786519 JPV786441:JPW786519 JZR786441:JZS786519 KJN786441:KJO786519 KTJ786441:KTK786519 LDF786441:LDG786519 LNB786441:LNC786519 LWX786441:LWY786519 MGT786441:MGU786519 MQP786441:MQQ786519 NAL786441:NAM786519 NKH786441:NKI786519 NUD786441:NUE786519 ODZ786441:OEA786519 ONV786441:ONW786519 OXR786441:OXS786519 PHN786441:PHO786519 PRJ786441:PRK786519 QBF786441:QBG786519 QLB786441:QLC786519 QUX786441:QUY786519 RET786441:REU786519 ROP786441:ROQ786519 RYL786441:RYM786519 SIH786441:SII786519 SSD786441:SSE786519 TBZ786441:TCA786519 TLV786441:TLW786519 TVR786441:TVS786519 UFN786441:UFO786519 UPJ786441:UPK786519 UZF786441:UZG786519 VJB786441:VJC786519 VSX786441:VSY786519 WCT786441:WCU786519 WMP786441:WMQ786519 WWL786441:WWM786519 AD851977:AE852055 JZ851977:KA852055 TV851977:TW852055 ADR851977:ADS852055 ANN851977:ANO852055 AXJ851977:AXK852055 BHF851977:BHG852055 BRB851977:BRC852055 CAX851977:CAY852055 CKT851977:CKU852055 CUP851977:CUQ852055 DEL851977:DEM852055 DOH851977:DOI852055 DYD851977:DYE852055 EHZ851977:EIA852055 ERV851977:ERW852055 FBR851977:FBS852055 FLN851977:FLO852055 FVJ851977:FVK852055 GFF851977:GFG852055 GPB851977:GPC852055 GYX851977:GYY852055 HIT851977:HIU852055 HSP851977:HSQ852055 ICL851977:ICM852055 IMH851977:IMI852055 IWD851977:IWE852055 JFZ851977:JGA852055 JPV851977:JPW852055 JZR851977:JZS852055 KJN851977:KJO852055 KTJ851977:KTK852055 LDF851977:LDG852055 LNB851977:LNC852055 LWX851977:LWY852055 MGT851977:MGU852055 MQP851977:MQQ852055 NAL851977:NAM852055 NKH851977:NKI852055 NUD851977:NUE852055 ODZ851977:OEA852055 ONV851977:ONW852055 OXR851977:OXS852055 PHN851977:PHO852055 PRJ851977:PRK852055 QBF851977:QBG852055 QLB851977:QLC852055 QUX851977:QUY852055 RET851977:REU852055 ROP851977:ROQ852055 RYL851977:RYM852055 SIH851977:SII852055 SSD851977:SSE852055 TBZ851977:TCA852055 TLV851977:TLW852055 TVR851977:TVS852055 UFN851977:UFO852055 UPJ851977:UPK852055 UZF851977:UZG852055 VJB851977:VJC852055 VSX851977:VSY852055 WCT851977:WCU852055 WMP851977:WMQ852055 WWL851977:WWM852055 AD917513:AE917591 JZ917513:KA917591 TV917513:TW917591 ADR917513:ADS917591 ANN917513:ANO917591 AXJ917513:AXK917591 BHF917513:BHG917591 BRB917513:BRC917591 CAX917513:CAY917591 CKT917513:CKU917591 CUP917513:CUQ917591 DEL917513:DEM917591 DOH917513:DOI917591 DYD917513:DYE917591 EHZ917513:EIA917591 ERV917513:ERW917591 FBR917513:FBS917591 FLN917513:FLO917591 FVJ917513:FVK917591 GFF917513:GFG917591 GPB917513:GPC917591 GYX917513:GYY917591 HIT917513:HIU917591 HSP917513:HSQ917591 ICL917513:ICM917591 IMH917513:IMI917591 IWD917513:IWE917591 JFZ917513:JGA917591 JPV917513:JPW917591 JZR917513:JZS917591 KJN917513:KJO917591 KTJ917513:KTK917591 LDF917513:LDG917591 LNB917513:LNC917591 LWX917513:LWY917591 MGT917513:MGU917591 MQP917513:MQQ917591 NAL917513:NAM917591 NKH917513:NKI917591 NUD917513:NUE917591 ODZ917513:OEA917591 ONV917513:ONW917591 OXR917513:OXS917591 PHN917513:PHO917591 PRJ917513:PRK917591 QBF917513:QBG917591 QLB917513:QLC917591 QUX917513:QUY917591 RET917513:REU917591 ROP917513:ROQ917591 RYL917513:RYM917591 SIH917513:SII917591 SSD917513:SSE917591 TBZ917513:TCA917591 TLV917513:TLW917591 TVR917513:TVS917591 UFN917513:UFO917591 UPJ917513:UPK917591 UZF917513:UZG917591 VJB917513:VJC917591 VSX917513:VSY917591 WCT917513:WCU917591 WMP917513:WMQ917591 WWL917513:WWM917591 AD983049:AE983127 JZ983049:KA983127 TV983049:TW983127 ADR983049:ADS983127 ANN983049:ANO983127 AXJ983049:AXK983127 BHF983049:BHG983127 BRB983049:BRC983127 CAX983049:CAY983127 CKT983049:CKU983127 CUP983049:CUQ983127 DEL983049:DEM983127 DOH983049:DOI983127 DYD983049:DYE983127 EHZ983049:EIA983127 ERV983049:ERW983127 FBR983049:FBS983127 FLN983049:FLO983127 FVJ983049:FVK983127 GFF983049:GFG983127 GPB983049:GPC983127 GYX983049:GYY983127 HIT983049:HIU983127 HSP983049:HSQ983127 ICL983049:ICM983127 IMH983049:IMI983127 IWD983049:IWE983127 JFZ983049:JGA983127 JPV983049:JPW983127 JZR983049:JZS983127 KJN983049:KJO983127 KTJ983049:KTK983127 LDF983049:LDG983127 LNB983049:LNC983127 LWX983049:LWY983127 MGT983049:MGU983127 MQP983049:MQQ983127 NAL983049:NAM983127 NKH983049:NKI983127 NUD983049:NUE983127 ODZ983049:OEA983127 ONV983049:ONW983127 OXR983049:OXS983127 PHN983049:PHO983127 PRJ983049:PRK983127 QBF983049:QBG983127 QLB983049:QLC983127 QUX983049:QUY983127 RET983049:REU983127 ROP983049:ROQ983127 RYL983049:RYM983127 SIH983049:SII983127 SSD983049:SSE983127 TBZ983049:TCA983127 TLV983049:TLW983127 TVR983049:TVS983127 UFN983049:UFO983127 UPJ983049:UPK983127 UZF983049:UZG983127 VJB983049:VJC983127 VSX983049:VSY983127 WCT983049:WCU983127 WMP983049:WMQ983127 WWL983049:WWM983127 AF15:AF87 KB15:KB87 TX15:TX87 ADT15:ADT87 ANP15:ANP87 AXL15:AXL87 BHH15:BHH87 BRD15:BRD87 CAZ15:CAZ87 CKV15:CKV87 CUR15:CUR87 DEN15:DEN87 DOJ15:DOJ87 DYF15:DYF87 EIB15:EIB87 ERX15:ERX87 FBT15:FBT87 FLP15:FLP87 FVL15:FVL87 GFH15:GFH87 GPD15:GPD87 GYZ15:GYZ87 HIV15:HIV87 HSR15:HSR87 ICN15:ICN87 IMJ15:IMJ87 IWF15:IWF87 JGB15:JGB87 JPX15:JPX87 JZT15:JZT87 KJP15:KJP87 KTL15:KTL87 LDH15:LDH87 LND15:LND87 LWZ15:LWZ87 MGV15:MGV87 MQR15:MQR87 NAN15:NAN87 NKJ15:NKJ87 NUF15:NUF87 OEB15:OEB87 ONX15:ONX87 OXT15:OXT87 PHP15:PHP87 PRL15:PRL87 QBH15:QBH87 QLD15:QLD87 QUZ15:QUZ87 REV15:REV87 ROR15:ROR87 RYN15:RYN87 SIJ15:SIJ87 SSF15:SSF87 TCB15:TCB87 TLX15:TLX87 TVT15:TVT87 UFP15:UFP87 UPL15:UPL87 UZH15:UZH87 VJD15:VJD87 VSZ15:VSZ87 WCV15:WCV87 WMR15:WMR87 WWN15:WWN87 AF65551:AF65623 KB65551:KB65623 TX65551:TX65623 ADT65551:ADT65623 ANP65551:ANP65623 AXL65551:AXL65623 BHH65551:BHH65623 BRD65551:BRD65623 CAZ65551:CAZ65623 CKV65551:CKV65623 CUR65551:CUR65623 DEN65551:DEN65623 DOJ65551:DOJ65623 DYF65551:DYF65623 EIB65551:EIB65623 ERX65551:ERX65623 FBT65551:FBT65623 FLP65551:FLP65623 FVL65551:FVL65623 GFH65551:GFH65623 GPD65551:GPD65623 GYZ65551:GYZ65623 HIV65551:HIV65623 HSR65551:HSR65623 ICN65551:ICN65623 IMJ65551:IMJ65623 IWF65551:IWF65623 JGB65551:JGB65623 JPX65551:JPX65623 JZT65551:JZT65623 KJP65551:KJP65623 KTL65551:KTL65623 LDH65551:LDH65623 LND65551:LND65623 LWZ65551:LWZ65623 MGV65551:MGV65623 MQR65551:MQR65623 NAN65551:NAN65623 NKJ65551:NKJ65623 NUF65551:NUF65623 OEB65551:OEB65623 ONX65551:ONX65623 OXT65551:OXT65623 PHP65551:PHP65623 PRL65551:PRL65623 QBH65551:QBH65623 QLD65551:QLD65623 QUZ65551:QUZ65623 REV65551:REV65623 ROR65551:ROR65623 RYN65551:RYN65623 SIJ65551:SIJ65623 SSF65551:SSF65623 TCB65551:TCB65623 TLX65551:TLX65623 TVT65551:TVT65623 UFP65551:UFP65623 UPL65551:UPL65623 UZH65551:UZH65623 VJD65551:VJD65623 VSZ65551:VSZ65623 WCV65551:WCV65623 WMR65551:WMR65623 WWN65551:WWN65623 AF131087:AF131159 KB131087:KB131159 TX131087:TX131159 ADT131087:ADT131159 ANP131087:ANP131159 AXL131087:AXL131159 BHH131087:BHH131159 BRD131087:BRD131159 CAZ131087:CAZ131159 CKV131087:CKV131159 CUR131087:CUR131159 DEN131087:DEN131159 DOJ131087:DOJ131159 DYF131087:DYF131159 EIB131087:EIB131159 ERX131087:ERX131159 FBT131087:FBT131159 FLP131087:FLP131159 FVL131087:FVL131159 GFH131087:GFH131159 GPD131087:GPD131159 GYZ131087:GYZ131159 HIV131087:HIV131159 HSR131087:HSR131159 ICN131087:ICN131159 IMJ131087:IMJ131159 IWF131087:IWF131159 JGB131087:JGB131159 JPX131087:JPX131159 JZT131087:JZT131159 KJP131087:KJP131159 KTL131087:KTL131159 LDH131087:LDH131159 LND131087:LND131159 LWZ131087:LWZ131159 MGV131087:MGV131159 MQR131087:MQR131159 NAN131087:NAN131159 NKJ131087:NKJ131159 NUF131087:NUF131159 OEB131087:OEB131159 ONX131087:ONX131159 OXT131087:OXT131159 PHP131087:PHP131159 PRL131087:PRL131159 QBH131087:QBH131159 QLD131087:QLD131159 QUZ131087:QUZ131159 REV131087:REV131159 ROR131087:ROR131159 RYN131087:RYN131159 SIJ131087:SIJ131159 SSF131087:SSF131159 TCB131087:TCB131159 TLX131087:TLX131159 TVT131087:TVT131159 UFP131087:UFP131159 UPL131087:UPL131159 UZH131087:UZH131159 VJD131087:VJD131159 VSZ131087:VSZ131159 WCV131087:WCV131159 WMR131087:WMR131159 WWN131087:WWN131159 AF196623:AF196695 KB196623:KB196695 TX196623:TX196695 ADT196623:ADT196695 ANP196623:ANP196695 AXL196623:AXL196695 BHH196623:BHH196695 BRD196623:BRD196695 CAZ196623:CAZ196695 CKV196623:CKV196695 CUR196623:CUR196695 DEN196623:DEN196695 DOJ196623:DOJ196695 DYF196623:DYF196695 EIB196623:EIB196695 ERX196623:ERX196695 FBT196623:FBT196695 FLP196623:FLP196695 FVL196623:FVL196695 GFH196623:GFH196695 GPD196623:GPD196695 GYZ196623:GYZ196695 HIV196623:HIV196695 HSR196623:HSR196695 ICN196623:ICN196695 IMJ196623:IMJ196695 IWF196623:IWF196695 JGB196623:JGB196695 JPX196623:JPX196695 JZT196623:JZT196695 KJP196623:KJP196695 KTL196623:KTL196695 LDH196623:LDH196695 LND196623:LND196695 LWZ196623:LWZ196695 MGV196623:MGV196695 MQR196623:MQR196695 NAN196623:NAN196695 NKJ196623:NKJ196695 NUF196623:NUF196695 OEB196623:OEB196695 ONX196623:ONX196695 OXT196623:OXT196695 PHP196623:PHP196695 PRL196623:PRL196695 QBH196623:QBH196695 QLD196623:QLD196695 QUZ196623:QUZ196695 REV196623:REV196695 ROR196623:ROR196695 RYN196623:RYN196695 SIJ196623:SIJ196695 SSF196623:SSF196695 TCB196623:TCB196695 TLX196623:TLX196695 TVT196623:TVT196695 UFP196623:UFP196695 UPL196623:UPL196695 UZH196623:UZH196695 VJD196623:VJD196695 VSZ196623:VSZ196695 WCV196623:WCV196695 WMR196623:WMR196695 WWN196623:WWN196695 AF262159:AF262231 KB262159:KB262231 TX262159:TX262231 ADT262159:ADT262231 ANP262159:ANP262231 AXL262159:AXL262231 BHH262159:BHH262231 BRD262159:BRD262231 CAZ262159:CAZ262231 CKV262159:CKV262231 CUR262159:CUR262231 DEN262159:DEN262231 DOJ262159:DOJ262231 DYF262159:DYF262231 EIB262159:EIB262231 ERX262159:ERX262231 FBT262159:FBT262231 FLP262159:FLP262231 FVL262159:FVL262231 GFH262159:GFH262231 GPD262159:GPD262231 GYZ262159:GYZ262231 HIV262159:HIV262231 HSR262159:HSR262231 ICN262159:ICN262231 IMJ262159:IMJ262231 IWF262159:IWF262231 JGB262159:JGB262231 JPX262159:JPX262231 JZT262159:JZT262231 KJP262159:KJP262231 KTL262159:KTL262231 LDH262159:LDH262231 LND262159:LND262231 LWZ262159:LWZ262231 MGV262159:MGV262231 MQR262159:MQR262231 NAN262159:NAN262231 NKJ262159:NKJ262231 NUF262159:NUF262231 OEB262159:OEB262231 ONX262159:ONX262231 OXT262159:OXT262231 PHP262159:PHP262231 PRL262159:PRL262231 QBH262159:QBH262231 QLD262159:QLD262231 QUZ262159:QUZ262231 REV262159:REV262231 ROR262159:ROR262231 RYN262159:RYN262231 SIJ262159:SIJ262231 SSF262159:SSF262231 TCB262159:TCB262231 TLX262159:TLX262231 TVT262159:TVT262231 UFP262159:UFP262231 UPL262159:UPL262231 UZH262159:UZH262231 VJD262159:VJD262231 VSZ262159:VSZ262231 WCV262159:WCV262231 WMR262159:WMR262231 WWN262159:WWN262231 AF327695:AF327767 KB327695:KB327767 TX327695:TX327767 ADT327695:ADT327767 ANP327695:ANP327767 AXL327695:AXL327767 BHH327695:BHH327767 BRD327695:BRD327767 CAZ327695:CAZ327767 CKV327695:CKV327767 CUR327695:CUR327767 DEN327695:DEN327767 DOJ327695:DOJ327767 DYF327695:DYF327767 EIB327695:EIB327767 ERX327695:ERX327767 FBT327695:FBT327767 FLP327695:FLP327767 FVL327695:FVL327767 GFH327695:GFH327767 GPD327695:GPD327767 GYZ327695:GYZ327767 HIV327695:HIV327767 HSR327695:HSR327767 ICN327695:ICN327767 IMJ327695:IMJ327767 IWF327695:IWF327767 JGB327695:JGB327767 JPX327695:JPX327767 JZT327695:JZT327767 KJP327695:KJP327767 KTL327695:KTL327767 LDH327695:LDH327767 LND327695:LND327767 LWZ327695:LWZ327767 MGV327695:MGV327767 MQR327695:MQR327767 NAN327695:NAN327767 NKJ327695:NKJ327767 NUF327695:NUF327767 OEB327695:OEB327767 ONX327695:ONX327767 OXT327695:OXT327767 PHP327695:PHP327767 PRL327695:PRL327767 QBH327695:QBH327767 QLD327695:QLD327767 QUZ327695:QUZ327767 REV327695:REV327767 ROR327695:ROR327767 RYN327695:RYN327767 SIJ327695:SIJ327767 SSF327695:SSF327767 TCB327695:TCB327767 TLX327695:TLX327767 TVT327695:TVT327767 UFP327695:UFP327767 UPL327695:UPL327767 UZH327695:UZH327767 VJD327695:VJD327767 VSZ327695:VSZ327767 WCV327695:WCV327767 WMR327695:WMR327767 WWN327695:WWN327767 AF393231:AF393303 KB393231:KB393303 TX393231:TX393303 ADT393231:ADT393303 ANP393231:ANP393303 AXL393231:AXL393303 BHH393231:BHH393303 BRD393231:BRD393303 CAZ393231:CAZ393303 CKV393231:CKV393303 CUR393231:CUR393303 DEN393231:DEN393303 DOJ393231:DOJ393303 DYF393231:DYF393303 EIB393231:EIB393303 ERX393231:ERX393303 FBT393231:FBT393303 FLP393231:FLP393303 FVL393231:FVL393303 GFH393231:GFH393303 GPD393231:GPD393303 GYZ393231:GYZ393303 HIV393231:HIV393303 HSR393231:HSR393303 ICN393231:ICN393303 IMJ393231:IMJ393303 IWF393231:IWF393303 JGB393231:JGB393303 JPX393231:JPX393303 JZT393231:JZT393303 KJP393231:KJP393303 KTL393231:KTL393303 LDH393231:LDH393303 LND393231:LND393303 LWZ393231:LWZ393303 MGV393231:MGV393303 MQR393231:MQR393303 NAN393231:NAN393303 NKJ393231:NKJ393303 NUF393231:NUF393303 OEB393231:OEB393303 ONX393231:ONX393303 OXT393231:OXT393303 PHP393231:PHP393303 PRL393231:PRL393303 QBH393231:QBH393303 QLD393231:QLD393303 QUZ393231:QUZ393303 REV393231:REV393303 ROR393231:ROR393303 RYN393231:RYN393303 SIJ393231:SIJ393303 SSF393231:SSF393303 TCB393231:TCB393303 TLX393231:TLX393303 TVT393231:TVT393303 UFP393231:UFP393303 UPL393231:UPL393303 UZH393231:UZH393303 VJD393231:VJD393303 VSZ393231:VSZ393303 WCV393231:WCV393303 WMR393231:WMR393303 WWN393231:WWN393303 AF458767:AF458839 KB458767:KB458839 TX458767:TX458839 ADT458767:ADT458839 ANP458767:ANP458839 AXL458767:AXL458839 BHH458767:BHH458839 BRD458767:BRD458839 CAZ458767:CAZ458839 CKV458767:CKV458839 CUR458767:CUR458839 DEN458767:DEN458839 DOJ458767:DOJ458839 DYF458767:DYF458839 EIB458767:EIB458839 ERX458767:ERX458839 FBT458767:FBT458839 FLP458767:FLP458839 FVL458767:FVL458839 GFH458767:GFH458839 GPD458767:GPD458839 GYZ458767:GYZ458839 HIV458767:HIV458839 HSR458767:HSR458839 ICN458767:ICN458839 IMJ458767:IMJ458839 IWF458767:IWF458839 JGB458767:JGB458839 JPX458767:JPX458839 JZT458767:JZT458839 KJP458767:KJP458839 KTL458767:KTL458839 LDH458767:LDH458839 LND458767:LND458839 LWZ458767:LWZ458839 MGV458767:MGV458839 MQR458767:MQR458839 NAN458767:NAN458839 NKJ458767:NKJ458839 NUF458767:NUF458839 OEB458767:OEB458839 ONX458767:ONX458839 OXT458767:OXT458839 PHP458767:PHP458839 PRL458767:PRL458839 QBH458767:QBH458839 QLD458767:QLD458839 QUZ458767:QUZ458839 REV458767:REV458839 ROR458767:ROR458839 RYN458767:RYN458839 SIJ458767:SIJ458839 SSF458767:SSF458839 TCB458767:TCB458839 TLX458767:TLX458839 TVT458767:TVT458839 UFP458767:UFP458839 UPL458767:UPL458839 UZH458767:UZH458839 VJD458767:VJD458839 VSZ458767:VSZ458839 WCV458767:WCV458839 WMR458767:WMR458839 WWN458767:WWN458839 AF524303:AF524375 KB524303:KB524375 TX524303:TX524375 ADT524303:ADT524375 ANP524303:ANP524375 AXL524303:AXL524375 BHH524303:BHH524375 BRD524303:BRD524375 CAZ524303:CAZ524375 CKV524303:CKV524375 CUR524303:CUR524375 DEN524303:DEN524375 DOJ524303:DOJ524375 DYF524303:DYF524375 EIB524303:EIB524375 ERX524303:ERX524375 FBT524303:FBT524375 FLP524303:FLP524375 FVL524303:FVL524375 GFH524303:GFH524375 GPD524303:GPD524375 GYZ524303:GYZ524375 HIV524303:HIV524375 HSR524303:HSR524375 ICN524303:ICN524375 IMJ524303:IMJ524375 IWF524303:IWF524375 JGB524303:JGB524375 JPX524303:JPX524375 JZT524303:JZT524375 KJP524303:KJP524375 KTL524303:KTL524375 LDH524303:LDH524375 LND524303:LND524375 LWZ524303:LWZ524375 MGV524303:MGV524375 MQR524303:MQR524375 NAN524303:NAN524375 NKJ524303:NKJ524375 NUF524303:NUF524375 OEB524303:OEB524375 ONX524303:ONX524375 OXT524303:OXT524375 PHP524303:PHP524375 PRL524303:PRL524375 QBH524303:QBH524375 QLD524303:QLD524375 QUZ524303:QUZ524375 REV524303:REV524375 ROR524303:ROR524375 RYN524303:RYN524375 SIJ524303:SIJ524375 SSF524303:SSF524375 TCB524303:TCB524375 TLX524303:TLX524375 TVT524303:TVT524375 UFP524303:UFP524375 UPL524303:UPL524375 UZH524303:UZH524375 VJD524303:VJD524375 VSZ524303:VSZ524375 WCV524303:WCV524375 WMR524303:WMR524375 WWN524303:WWN524375 AF589839:AF589911 KB589839:KB589911 TX589839:TX589911 ADT589839:ADT589911 ANP589839:ANP589911 AXL589839:AXL589911 BHH589839:BHH589911 BRD589839:BRD589911 CAZ589839:CAZ589911 CKV589839:CKV589911 CUR589839:CUR589911 DEN589839:DEN589911 DOJ589839:DOJ589911 DYF589839:DYF589911 EIB589839:EIB589911 ERX589839:ERX589911 FBT589839:FBT589911 FLP589839:FLP589911 FVL589839:FVL589911 GFH589839:GFH589911 GPD589839:GPD589911 GYZ589839:GYZ589911 HIV589839:HIV589911 HSR589839:HSR589911 ICN589839:ICN589911 IMJ589839:IMJ589911 IWF589839:IWF589911 JGB589839:JGB589911 JPX589839:JPX589911 JZT589839:JZT589911 KJP589839:KJP589911 KTL589839:KTL589911 LDH589839:LDH589911 LND589839:LND589911 LWZ589839:LWZ589911 MGV589839:MGV589911 MQR589839:MQR589911 NAN589839:NAN589911 NKJ589839:NKJ589911 NUF589839:NUF589911 OEB589839:OEB589911 ONX589839:ONX589911 OXT589839:OXT589911 PHP589839:PHP589911 PRL589839:PRL589911 QBH589839:QBH589911 QLD589839:QLD589911 QUZ589839:QUZ589911 REV589839:REV589911 ROR589839:ROR589911 RYN589839:RYN589911 SIJ589839:SIJ589911 SSF589839:SSF589911 TCB589839:TCB589911 TLX589839:TLX589911 TVT589839:TVT589911 UFP589839:UFP589911 UPL589839:UPL589911 UZH589839:UZH589911 VJD589839:VJD589911 VSZ589839:VSZ589911 WCV589839:WCV589911 WMR589839:WMR589911 WWN589839:WWN589911 AF655375:AF655447 KB655375:KB655447 TX655375:TX655447 ADT655375:ADT655447 ANP655375:ANP655447 AXL655375:AXL655447 BHH655375:BHH655447 BRD655375:BRD655447 CAZ655375:CAZ655447 CKV655375:CKV655447 CUR655375:CUR655447 DEN655375:DEN655447 DOJ655375:DOJ655447 DYF655375:DYF655447 EIB655375:EIB655447 ERX655375:ERX655447 FBT655375:FBT655447 FLP655375:FLP655447 FVL655375:FVL655447 GFH655375:GFH655447 GPD655375:GPD655447 GYZ655375:GYZ655447 HIV655375:HIV655447 HSR655375:HSR655447 ICN655375:ICN655447 IMJ655375:IMJ655447 IWF655375:IWF655447 JGB655375:JGB655447 JPX655375:JPX655447 JZT655375:JZT655447 KJP655375:KJP655447 KTL655375:KTL655447 LDH655375:LDH655447 LND655375:LND655447 LWZ655375:LWZ655447 MGV655375:MGV655447 MQR655375:MQR655447 NAN655375:NAN655447 NKJ655375:NKJ655447 NUF655375:NUF655447 OEB655375:OEB655447 ONX655375:ONX655447 OXT655375:OXT655447 PHP655375:PHP655447 PRL655375:PRL655447 QBH655375:QBH655447 QLD655375:QLD655447 QUZ655375:QUZ655447 REV655375:REV655447 ROR655375:ROR655447 RYN655375:RYN655447 SIJ655375:SIJ655447 SSF655375:SSF655447 TCB655375:TCB655447 TLX655375:TLX655447 TVT655375:TVT655447 UFP655375:UFP655447 UPL655375:UPL655447 UZH655375:UZH655447 VJD655375:VJD655447 VSZ655375:VSZ655447 WCV655375:WCV655447 WMR655375:WMR655447 WWN655375:WWN655447 AF720911:AF720983 KB720911:KB720983 TX720911:TX720983 ADT720911:ADT720983 ANP720911:ANP720983 AXL720911:AXL720983 BHH720911:BHH720983 BRD720911:BRD720983 CAZ720911:CAZ720983 CKV720911:CKV720983 CUR720911:CUR720983 DEN720911:DEN720983 DOJ720911:DOJ720983 DYF720911:DYF720983 EIB720911:EIB720983 ERX720911:ERX720983 FBT720911:FBT720983 FLP720911:FLP720983 FVL720911:FVL720983 GFH720911:GFH720983 GPD720911:GPD720983 GYZ720911:GYZ720983 HIV720911:HIV720983 HSR720911:HSR720983 ICN720911:ICN720983 IMJ720911:IMJ720983 IWF720911:IWF720983 JGB720911:JGB720983 JPX720911:JPX720983 JZT720911:JZT720983 KJP720911:KJP720983 KTL720911:KTL720983 LDH720911:LDH720983 LND720911:LND720983 LWZ720911:LWZ720983 MGV720911:MGV720983 MQR720911:MQR720983 NAN720911:NAN720983 NKJ720911:NKJ720983 NUF720911:NUF720983 OEB720911:OEB720983 ONX720911:ONX720983 OXT720911:OXT720983 PHP720911:PHP720983 PRL720911:PRL720983 QBH720911:QBH720983 QLD720911:QLD720983 QUZ720911:QUZ720983 REV720911:REV720983 ROR720911:ROR720983 RYN720911:RYN720983 SIJ720911:SIJ720983 SSF720911:SSF720983 TCB720911:TCB720983 TLX720911:TLX720983 TVT720911:TVT720983 UFP720911:UFP720983 UPL720911:UPL720983 UZH720911:UZH720983 VJD720911:VJD720983 VSZ720911:VSZ720983 WCV720911:WCV720983 WMR720911:WMR720983 WWN720911:WWN720983 AF786447:AF786519 KB786447:KB786519 TX786447:TX786519 ADT786447:ADT786519 ANP786447:ANP786519 AXL786447:AXL786519 BHH786447:BHH786519 BRD786447:BRD786519 CAZ786447:CAZ786519 CKV786447:CKV786519 CUR786447:CUR786519 DEN786447:DEN786519 DOJ786447:DOJ786519 DYF786447:DYF786519 EIB786447:EIB786519 ERX786447:ERX786519 FBT786447:FBT786519 FLP786447:FLP786519 FVL786447:FVL786519 GFH786447:GFH786519 GPD786447:GPD786519 GYZ786447:GYZ786519 HIV786447:HIV786519 HSR786447:HSR786519 ICN786447:ICN786519 IMJ786447:IMJ786519 IWF786447:IWF786519 JGB786447:JGB786519 JPX786447:JPX786519 JZT786447:JZT786519 KJP786447:KJP786519 KTL786447:KTL786519 LDH786447:LDH786519 LND786447:LND786519 LWZ786447:LWZ786519 MGV786447:MGV786519 MQR786447:MQR786519 NAN786447:NAN786519 NKJ786447:NKJ786519 NUF786447:NUF786519 OEB786447:OEB786519 ONX786447:ONX786519 OXT786447:OXT786519 PHP786447:PHP786519 PRL786447:PRL786519 QBH786447:QBH786519 QLD786447:QLD786519 QUZ786447:QUZ786519 REV786447:REV786519 ROR786447:ROR786519 RYN786447:RYN786519 SIJ786447:SIJ786519 SSF786447:SSF786519 TCB786447:TCB786519 TLX786447:TLX786519 TVT786447:TVT786519 UFP786447:UFP786519 UPL786447:UPL786519 UZH786447:UZH786519 VJD786447:VJD786519 VSZ786447:VSZ786519 WCV786447:WCV786519 WMR786447:WMR786519 WWN786447:WWN786519 AF851983:AF852055 KB851983:KB852055 TX851983:TX852055 ADT851983:ADT852055 ANP851983:ANP852055 AXL851983:AXL852055 BHH851983:BHH852055 BRD851983:BRD852055 CAZ851983:CAZ852055 CKV851983:CKV852055 CUR851983:CUR852055 DEN851983:DEN852055 DOJ851983:DOJ852055 DYF851983:DYF852055 EIB851983:EIB852055 ERX851983:ERX852055 FBT851983:FBT852055 FLP851983:FLP852055 FVL851983:FVL852055 GFH851983:GFH852055 GPD851983:GPD852055 GYZ851983:GYZ852055 HIV851983:HIV852055 HSR851983:HSR852055 ICN851983:ICN852055 IMJ851983:IMJ852055 IWF851983:IWF852055 JGB851983:JGB852055 JPX851983:JPX852055 JZT851983:JZT852055 KJP851983:KJP852055 KTL851983:KTL852055 LDH851983:LDH852055 LND851983:LND852055 LWZ851983:LWZ852055 MGV851983:MGV852055 MQR851983:MQR852055 NAN851983:NAN852055 NKJ851983:NKJ852055 NUF851983:NUF852055 OEB851983:OEB852055 ONX851983:ONX852055 OXT851983:OXT852055 PHP851983:PHP852055 PRL851983:PRL852055 QBH851983:QBH852055 QLD851983:QLD852055 QUZ851983:QUZ852055 REV851983:REV852055 ROR851983:ROR852055 RYN851983:RYN852055 SIJ851983:SIJ852055 SSF851983:SSF852055 TCB851983:TCB852055 TLX851983:TLX852055 TVT851983:TVT852055 UFP851983:UFP852055 UPL851983:UPL852055 UZH851983:UZH852055 VJD851983:VJD852055 VSZ851983:VSZ852055 WCV851983:WCV852055 WMR851983:WMR852055 WWN851983:WWN852055 AF917519:AF917591 KB917519:KB917591 TX917519:TX917591 ADT917519:ADT917591 ANP917519:ANP917591 AXL917519:AXL917591 BHH917519:BHH917591 BRD917519:BRD917591 CAZ917519:CAZ917591 CKV917519:CKV917591 CUR917519:CUR917591 DEN917519:DEN917591 DOJ917519:DOJ917591 DYF917519:DYF917591 EIB917519:EIB917591 ERX917519:ERX917591 FBT917519:FBT917591 FLP917519:FLP917591 FVL917519:FVL917591 GFH917519:GFH917591 GPD917519:GPD917591 GYZ917519:GYZ917591 HIV917519:HIV917591 HSR917519:HSR917591 ICN917519:ICN917591 IMJ917519:IMJ917591 IWF917519:IWF917591 JGB917519:JGB917591 JPX917519:JPX917591 JZT917519:JZT917591 KJP917519:KJP917591 KTL917519:KTL917591 LDH917519:LDH917591 LND917519:LND917591 LWZ917519:LWZ917591 MGV917519:MGV917591 MQR917519:MQR917591 NAN917519:NAN917591 NKJ917519:NKJ917591 NUF917519:NUF917591 OEB917519:OEB917591 ONX917519:ONX917591 OXT917519:OXT917591 PHP917519:PHP917591 PRL917519:PRL917591 QBH917519:QBH917591 QLD917519:QLD917591 QUZ917519:QUZ917591 REV917519:REV917591 ROR917519:ROR917591 RYN917519:RYN917591 SIJ917519:SIJ917591 SSF917519:SSF917591 TCB917519:TCB917591 TLX917519:TLX917591 TVT917519:TVT917591 UFP917519:UFP917591 UPL917519:UPL917591 UZH917519:UZH917591 VJD917519:VJD917591 VSZ917519:VSZ917591 WCV917519:WCV917591 WMR917519:WMR917591 WWN917519:WWN917591 AF983055:AF983127 KB983055:KB983127 TX983055:TX983127 ADT983055:ADT983127 ANP983055:ANP983127 AXL983055:AXL983127 BHH983055:BHH983127 BRD983055:BRD983127 CAZ983055:CAZ983127 CKV983055:CKV983127 CUR983055:CUR983127 DEN983055:DEN983127 DOJ983055:DOJ983127 DYF983055:DYF983127 EIB983055:EIB983127 ERX983055:ERX983127 FBT983055:FBT983127 FLP983055:FLP983127 FVL983055:FVL983127 GFH983055:GFH983127 GPD983055:GPD983127 GYZ983055:GYZ983127 HIV983055:HIV983127 HSR983055:HSR983127 ICN983055:ICN983127 IMJ983055:IMJ983127 IWF983055:IWF983127 JGB983055:JGB983127 JPX983055:JPX983127 JZT983055:JZT983127 KJP983055:KJP983127 KTL983055:KTL983127 LDH983055:LDH983127 LND983055:LND983127 LWZ983055:LWZ983127 MGV983055:MGV983127 MQR983055:MQR983127 NAN983055:NAN983127 NKJ983055:NKJ983127 NUF983055:NUF983127 OEB983055:OEB983127 ONX983055:ONX983127 OXT983055:OXT983127 PHP983055:PHP983127 PRL983055:PRL983127 QBH983055:QBH983127 QLD983055:QLD983127 QUZ983055:QUZ983127 REV983055:REV983127 ROR983055:ROR983127 RYN983055:RYN983127 SIJ983055:SIJ983127 SSF983055:SSF983127 TCB983055:TCB983127 TLX983055:TLX983127 TVT983055:TVT983127 UFP983055:UFP983127 UPL983055:UPL983127 UZH983055:UZH983127 VJD983055:VJD983127 VSZ983055:VSZ983127 WCV983055:WCV983127 WMR983055:WMR983127 WWN983055:WWN983127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AG9:AG87 KC9:KC87 TY9:TY87 ADU9:ADU87 ANQ9:ANQ87 AXM9:AXM87 BHI9:BHI87 BRE9:BRE87 CBA9:CBA87 CKW9:CKW87 CUS9:CUS87 DEO9:DEO87 DOK9:DOK87 DYG9:DYG87 EIC9:EIC87 ERY9:ERY87 FBU9:FBU87 FLQ9:FLQ87 FVM9:FVM87 GFI9:GFI87 GPE9:GPE87 GZA9:GZA87 HIW9:HIW87 HSS9:HSS87 ICO9:ICO87 IMK9:IMK87 IWG9:IWG87 JGC9:JGC87 JPY9:JPY87 JZU9:JZU87 KJQ9:KJQ87 KTM9:KTM87 LDI9:LDI87 LNE9:LNE87 LXA9:LXA87 MGW9:MGW87 MQS9:MQS87 NAO9:NAO87 NKK9:NKK87 NUG9:NUG87 OEC9:OEC87 ONY9:ONY87 OXU9:OXU87 PHQ9:PHQ87 PRM9:PRM87 QBI9:QBI87 QLE9:QLE87 QVA9:QVA87 REW9:REW87 ROS9:ROS87 RYO9:RYO87 SIK9:SIK87 SSG9:SSG87 TCC9:TCC87 TLY9:TLY87 TVU9:TVU87 UFQ9:UFQ87 UPM9:UPM87 UZI9:UZI87 VJE9:VJE87 VTA9:VTA87 WCW9:WCW87 WMS9:WMS87 WWO9:WWO87 AG65545:AG65623 KC65545:KC65623 TY65545:TY65623 ADU65545:ADU65623 ANQ65545:ANQ65623 AXM65545:AXM65623 BHI65545:BHI65623 BRE65545:BRE65623 CBA65545:CBA65623 CKW65545:CKW65623 CUS65545:CUS65623 DEO65545:DEO65623 DOK65545:DOK65623 DYG65545:DYG65623 EIC65545:EIC65623 ERY65545:ERY65623 FBU65545:FBU65623 FLQ65545:FLQ65623 FVM65545:FVM65623 GFI65545:GFI65623 GPE65545:GPE65623 GZA65545:GZA65623 HIW65545:HIW65623 HSS65545:HSS65623 ICO65545:ICO65623 IMK65545:IMK65623 IWG65545:IWG65623 JGC65545:JGC65623 JPY65545:JPY65623 JZU65545:JZU65623 KJQ65545:KJQ65623 KTM65545:KTM65623 LDI65545:LDI65623 LNE65545:LNE65623 LXA65545:LXA65623 MGW65545:MGW65623 MQS65545:MQS65623 NAO65545:NAO65623 NKK65545:NKK65623 NUG65545:NUG65623 OEC65545:OEC65623 ONY65545:ONY65623 OXU65545:OXU65623 PHQ65545:PHQ65623 PRM65545:PRM65623 QBI65545:QBI65623 QLE65545:QLE65623 QVA65545:QVA65623 REW65545:REW65623 ROS65545:ROS65623 RYO65545:RYO65623 SIK65545:SIK65623 SSG65545:SSG65623 TCC65545:TCC65623 TLY65545:TLY65623 TVU65545:TVU65623 UFQ65545:UFQ65623 UPM65545:UPM65623 UZI65545:UZI65623 VJE65545:VJE65623 VTA65545:VTA65623 WCW65545:WCW65623 WMS65545:WMS65623 WWO65545:WWO65623 AG131081:AG131159 KC131081:KC131159 TY131081:TY131159 ADU131081:ADU131159 ANQ131081:ANQ131159 AXM131081:AXM131159 BHI131081:BHI131159 BRE131081:BRE131159 CBA131081:CBA131159 CKW131081:CKW131159 CUS131081:CUS131159 DEO131081:DEO131159 DOK131081:DOK131159 DYG131081:DYG131159 EIC131081:EIC131159 ERY131081:ERY131159 FBU131081:FBU131159 FLQ131081:FLQ131159 FVM131081:FVM131159 GFI131081:GFI131159 GPE131081:GPE131159 GZA131081:GZA131159 HIW131081:HIW131159 HSS131081:HSS131159 ICO131081:ICO131159 IMK131081:IMK131159 IWG131081:IWG131159 JGC131081:JGC131159 JPY131081:JPY131159 JZU131081:JZU131159 KJQ131081:KJQ131159 KTM131081:KTM131159 LDI131081:LDI131159 LNE131081:LNE131159 LXA131081:LXA131159 MGW131081:MGW131159 MQS131081:MQS131159 NAO131081:NAO131159 NKK131081:NKK131159 NUG131081:NUG131159 OEC131081:OEC131159 ONY131081:ONY131159 OXU131081:OXU131159 PHQ131081:PHQ131159 PRM131081:PRM131159 QBI131081:QBI131159 QLE131081:QLE131159 QVA131081:QVA131159 REW131081:REW131159 ROS131081:ROS131159 RYO131081:RYO131159 SIK131081:SIK131159 SSG131081:SSG131159 TCC131081:TCC131159 TLY131081:TLY131159 TVU131081:TVU131159 UFQ131081:UFQ131159 UPM131081:UPM131159 UZI131081:UZI131159 VJE131081:VJE131159 VTA131081:VTA131159 WCW131081:WCW131159 WMS131081:WMS131159 WWO131081:WWO131159 AG196617:AG196695 KC196617:KC196695 TY196617:TY196695 ADU196617:ADU196695 ANQ196617:ANQ196695 AXM196617:AXM196695 BHI196617:BHI196695 BRE196617:BRE196695 CBA196617:CBA196695 CKW196617:CKW196695 CUS196617:CUS196695 DEO196617:DEO196695 DOK196617:DOK196695 DYG196617:DYG196695 EIC196617:EIC196695 ERY196617:ERY196695 FBU196617:FBU196695 FLQ196617:FLQ196695 FVM196617:FVM196695 GFI196617:GFI196695 GPE196617:GPE196695 GZA196617:GZA196695 HIW196617:HIW196695 HSS196617:HSS196695 ICO196617:ICO196695 IMK196617:IMK196695 IWG196617:IWG196695 JGC196617:JGC196695 JPY196617:JPY196695 JZU196617:JZU196695 KJQ196617:KJQ196695 KTM196617:KTM196695 LDI196617:LDI196695 LNE196617:LNE196695 LXA196617:LXA196695 MGW196617:MGW196695 MQS196617:MQS196695 NAO196617:NAO196695 NKK196617:NKK196695 NUG196617:NUG196695 OEC196617:OEC196695 ONY196617:ONY196695 OXU196617:OXU196695 PHQ196617:PHQ196695 PRM196617:PRM196695 QBI196617:QBI196695 QLE196617:QLE196695 QVA196617:QVA196695 REW196617:REW196695 ROS196617:ROS196695 RYO196617:RYO196695 SIK196617:SIK196695 SSG196617:SSG196695 TCC196617:TCC196695 TLY196617:TLY196695 TVU196617:TVU196695 UFQ196617:UFQ196695 UPM196617:UPM196695 UZI196617:UZI196695 VJE196617:VJE196695 VTA196617:VTA196695 WCW196617:WCW196695 WMS196617:WMS196695 WWO196617:WWO196695 AG262153:AG262231 KC262153:KC262231 TY262153:TY262231 ADU262153:ADU262231 ANQ262153:ANQ262231 AXM262153:AXM262231 BHI262153:BHI262231 BRE262153:BRE262231 CBA262153:CBA262231 CKW262153:CKW262231 CUS262153:CUS262231 DEO262153:DEO262231 DOK262153:DOK262231 DYG262153:DYG262231 EIC262153:EIC262231 ERY262153:ERY262231 FBU262153:FBU262231 FLQ262153:FLQ262231 FVM262153:FVM262231 GFI262153:GFI262231 GPE262153:GPE262231 GZA262153:GZA262231 HIW262153:HIW262231 HSS262153:HSS262231 ICO262153:ICO262231 IMK262153:IMK262231 IWG262153:IWG262231 JGC262153:JGC262231 JPY262153:JPY262231 JZU262153:JZU262231 KJQ262153:KJQ262231 KTM262153:KTM262231 LDI262153:LDI262231 LNE262153:LNE262231 LXA262153:LXA262231 MGW262153:MGW262231 MQS262153:MQS262231 NAO262153:NAO262231 NKK262153:NKK262231 NUG262153:NUG262231 OEC262153:OEC262231 ONY262153:ONY262231 OXU262153:OXU262231 PHQ262153:PHQ262231 PRM262153:PRM262231 QBI262153:QBI262231 QLE262153:QLE262231 QVA262153:QVA262231 REW262153:REW262231 ROS262153:ROS262231 RYO262153:RYO262231 SIK262153:SIK262231 SSG262153:SSG262231 TCC262153:TCC262231 TLY262153:TLY262231 TVU262153:TVU262231 UFQ262153:UFQ262231 UPM262153:UPM262231 UZI262153:UZI262231 VJE262153:VJE262231 VTA262153:VTA262231 WCW262153:WCW262231 WMS262153:WMS262231 WWO262153:WWO262231 AG327689:AG327767 KC327689:KC327767 TY327689:TY327767 ADU327689:ADU327767 ANQ327689:ANQ327767 AXM327689:AXM327767 BHI327689:BHI327767 BRE327689:BRE327767 CBA327689:CBA327767 CKW327689:CKW327767 CUS327689:CUS327767 DEO327689:DEO327767 DOK327689:DOK327767 DYG327689:DYG327767 EIC327689:EIC327767 ERY327689:ERY327767 FBU327689:FBU327767 FLQ327689:FLQ327767 FVM327689:FVM327767 GFI327689:GFI327767 GPE327689:GPE327767 GZA327689:GZA327767 HIW327689:HIW327767 HSS327689:HSS327767 ICO327689:ICO327767 IMK327689:IMK327767 IWG327689:IWG327767 JGC327689:JGC327767 JPY327689:JPY327767 JZU327689:JZU327767 KJQ327689:KJQ327767 KTM327689:KTM327767 LDI327689:LDI327767 LNE327689:LNE327767 LXA327689:LXA327767 MGW327689:MGW327767 MQS327689:MQS327767 NAO327689:NAO327767 NKK327689:NKK327767 NUG327689:NUG327767 OEC327689:OEC327767 ONY327689:ONY327767 OXU327689:OXU327767 PHQ327689:PHQ327767 PRM327689:PRM327767 QBI327689:QBI327767 QLE327689:QLE327767 QVA327689:QVA327767 REW327689:REW327767 ROS327689:ROS327767 RYO327689:RYO327767 SIK327689:SIK327767 SSG327689:SSG327767 TCC327689:TCC327767 TLY327689:TLY327767 TVU327689:TVU327767 UFQ327689:UFQ327767 UPM327689:UPM327767 UZI327689:UZI327767 VJE327689:VJE327767 VTA327689:VTA327767 WCW327689:WCW327767 WMS327689:WMS327767 WWO327689:WWO327767 AG393225:AG393303 KC393225:KC393303 TY393225:TY393303 ADU393225:ADU393303 ANQ393225:ANQ393303 AXM393225:AXM393303 BHI393225:BHI393303 BRE393225:BRE393303 CBA393225:CBA393303 CKW393225:CKW393303 CUS393225:CUS393303 DEO393225:DEO393303 DOK393225:DOK393303 DYG393225:DYG393303 EIC393225:EIC393303 ERY393225:ERY393303 FBU393225:FBU393303 FLQ393225:FLQ393303 FVM393225:FVM393303 GFI393225:GFI393303 GPE393225:GPE393303 GZA393225:GZA393303 HIW393225:HIW393303 HSS393225:HSS393303 ICO393225:ICO393303 IMK393225:IMK393303 IWG393225:IWG393303 JGC393225:JGC393303 JPY393225:JPY393303 JZU393225:JZU393303 KJQ393225:KJQ393303 KTM393225:KTM393303 LDI393225:LDI393303 LNE393225:LNE393303 LXA393225:LXA393303 MGW393225:MGW393303 MQS393225:MQS393303 NAO393225:NAO393303 NKK393225:NKK393303 NUG393225:NUG393303 OEC393225:OEC393303 ONY393225:ONY393303 OXU393225:OXU393303 PHQ393225:PHQ393303 PRM393225:PRM393303 QBI393225:QBI393303 QLE393225:QLE393303 QVA393225:QVA393303 REW393225:REW393303 ROS393225:ROS393303 RYO393225:RYO393303 SIK393225:SIK393303 SSG393225:SSG393303 TCC393225:TCC393303 TLY393225:TLY393303 TVU393225:TVU393303 UFQ393225:UFQ393303 UPM393225:UPM393303 UZI393225:UZI393303 VJE393225:VJE393303 VTA393225:VTA393303 WCW393225:WCW393303 WMS393225:WMS393303 WWO393225:WWO393303 AG458761:AG458839 KC458761:KC458839 TY458761:TY458839 ADU458761:ADU458839 ANQ458761:ANQ458839 AXM458761:AXM458839 BHI458761:BHI458839 BRE458761:BRE458839 CBA458761:CBA458839 CKW458761:CKW458839 CUS458761:CUS458839 DEO458761:DEO458839 DOK458761:DOK458839 DYG458761:DYG458839 EIC458761:EIC458839 ERY458761:ERY458839 FBU458761:FBU458839 FLQ458761:FLQ458839 FVM458761:FVM458839 GFI458761:GFI458839 GPE458761:GPE458839 GZA458761:GZA458839 HIW458761:HIW458839 HSS458761:HSS458839 ICO458761:ICO458839 IMK458761:IMK458839 IWG458761:IWG458839 JGC458761:JGC458839 JPY458761:JPY458839 JZU458761:JZU458839 KJQ458761:KJQ458839 KTM458761:KTM458839 LDI458761:LDI458839 LNE458761:LNE458839 LXA458761:LXA458839 MGW458761:MGW458839 MQS458761:MQS458839 NAO458761:NAO458839 NKK458761:NKK458839 NUG458761:NUG458839 OEC458761:OEC458839 ONY458761:ONY458839 OXU458761:OXU458839 PHQ458761:PHQ458839 PRM458761:PRM458839 QBI458761:QBI458839 QLE458761:QLE458839 QVA458761:QVA458839 REW458761:REW458839 ROS458761:ROS458839 RYO458761:RYO458839 SIK458761:SIK458839 SSG458761:SSG458839 TCC458761:TCC458839 TLY458761:TLY458839 TVU458761:TVU458839 UFQ458761:UFQ458839 UPM458761:UPM458839 UZI458761:UZI458839 VJE458761:VJE458839 VTA458761:VTA458839 WCW458761:WCW458839 WMS458761:WMS458839 WWO458761:WWO458839 AG524297:AG524375 KC524297:KC524375 TY524297:TY524375 ADU524297:ADU524375 ANQ524297:ANQ524375 AXM524297:AXM524375 BHI524297:BHI524375 BRE524297:BRE524375 CBA524297:CBA524375 CKW524297:CKW524375 CUS524297:CUS524375 DEO524297:DEO524375 DOK524297:DOK524375 DYG524297:DYG524375 EIC524297:EIC524375 ERY524297:ERY524375 FBU524297:FBU524375 FLQ524297:FLQ524375 FVM524297:FVM524375 GFI524297:GFI524375 GPE524297:GPE524375 GZA524297:GZA524375 HIW524297:HIW524375 HSS524297:HSS524375 ICO524297:ICO524375 IMK524297:IMK524375 IWG524297:IWG524375 JGC524297:JGC524375 JPY524297:JPY524375 JZU524297:JZU524375 KJQ524297:KJQ524375 KTM524297:KTM524375 LDI524297:LDI524375 LNE524297:LNE524375 LXA524297:LXA524375 MGW524297:MGW524375 MQS524297:MQS524375 NAO524297:NAO524375 NKK524297:NKK524375 NUG524297:NUG524375 OEC524297:OEC524375 ONY524297:ONY524375 OXU524297:OXU524375 PHQ524297:PHQ524375 PRM524297:PRM524375 QBI524297:QBI524375 QLE524297:QLE524375 QVA524297:QVA524375 REW524297:REW524375 ROS524297:ROS524375 RYO524297:RYO524375 SIK524297:SIK524375 SSG524297:SSG524375 TCC524297:TCC524375 TLY524297:TLY524375 TVU524297:TVU524375 UFQ524297:UFQ524375 UPM524297:UPM524375 UZI524297:UZI524375 VJE524297:VJE524375 VTA524297:VTA524375 WCW524297:WCW524375 WMS524297:WMS524375 WWO524297:WWO524375 AG589833:AG589911 KC589833:KC589911 TY589833:TY589911 ADU589833:ADU589911 ANQ589833:ANQ589911 AXM589833:AXM589911 BHI589833:BHI589911 BRE589833:BRE589911 CBA589833:CBA589911 CKW589833:CKW589911 CUS589833:CUS589911 DEO589833:DEO589911 DOK589833:DOK589911 DYG589833:DYG589911 EIC589833:EIC589911 ERY589833:ERY589911 FBU589833:FBU589911 FLQ589833:FLQ589911 FVM589833:FVM589911 GFI589833:GFI589911 GPE589833:GPE589911 GZA589833:GZA589911 HIW589833:HIW589911 HSS589833:HSS589911 ICO589833:ICO589911 IMK589833:IMK589911 IWG589833:IWG589911 JGC589833:JGC589911 JPY589833:JPY589911 JZU589833:JZU589911 KJQ589833:KJQ589911 KTM589833:KTM589911 LDI589833:LDI589911 LNE589833:LNE589911 LXA589833:LXA589911 MGW589833:MGW589911 MQS589833:MQS589911 NAO589833:NAO589911 NKK589833:NKK589911 NUG589833:NUG589911 OEC589833:OEC589911 ONY589833:ONY589911 OXU589833:OXU589911 PHQ589833:PHQ589911 PRM589833:PRM589911 QBI589833:QBI589911 QLE589833:QLE589911 QVA589833:QVA589911 REW589833:REW589911 ROS589833:ROS589911 RYO589833:RYO589911 SIK589833:SIK589911 SSG589833:SSG589911 TCC589833:TCC589911 TLY589833:TLY589911 TVU589833:TVU589911 UFQ589833:UFQ589911 UPM589833:UPM589911 UZI589833:UZI589911 VJE589833:VJE589911 VTA589833:VTA589911 WCW589833:WCW589911 WMS589833:WMS589911 WWO589833:WWO589911 AG655369:AG655447 KC655369:KC655447 TY655369:TY655447 ADU655369:ADU655447 ANQ655369:ANQ655447 AXM655369:AXM655447 BHI655369:BHI655447 BRE655369:BRE655447 CBA655369:CBA655447 CKW655369:CKW655447 CUS655369:CUS655447 DEO655369:DEO655447 DOK655369:DOK655447 DYG655369:DYG655447 EIC655369:EIC655447 ERY655369:ERY655447 FBU655369:FBU655447 FLQ655369:FLQ655447 FVM655369:FVM655447 GFI655369:GFI655447 GPE655369:GPE655447 GZA655369:GZA655447 HIW655369:HIW655447 HSS655369:HSS655447 ICO655369:ICO655447 IMK655369:IMK655447 IWG655369:IWG655447 JGC655369:JGC655447 JPY655369:JPY655447 JZU655369:JZU655447 KJQ655369:KJQ655447 KTM655369:KTM655447 LDI655369:LDI655447 LNE655369:LNE655447 LXA655369:LXA655447 MGW655369:MGW655447 MQS655369:MQS655447 NAO655369:NAO655447 NKK655369:NKK655447 NUG655369:NUG655447 OEC655369:OEC655447 ONY655369:ONY655447 OXU655369:OXU655447 PHQ655369:PHQ655447 PRM655369:PRM655447 QBI655369:QBI655447 QLE655369:QLE655447 QVA655369:QVA655447 REW655369:REW655447 ROS655369:ROS655447 RYO655369:RYO655447 SIK655369:SIK655447 SSG655369:SSG655447 TCC655369:TCC655447 TLY655369:TLY655447 TVU655369:TVU655447 UFQ655369:UFQ655447 UPM655369:UPM655447 UZI655369:UZI655447 VJE655369:VJE655447 VTA655369:VTA655447 WCW655369:WCW655447 WMS655369:WMS655447 WWO655369:WWO655447 AG720905:AG720983 KC720905:KC720983 TY720905:TY720983 ADU720905:ADU720983 ANQ720905:ANQ720983 AXM720905:AXM720983 BHI720905:BHI720983 BRE720905:BRE720983 CBA720905:CBA720983 CKW720905:CKW720983 CUS720905:CUS720983 DEO720905:DEO720983 DOK720905:DOK720983 DYG720905:DYG720983 EIC720905:EIC720983 ERY720905:ERY720983 FBU720905:FBU720983 FLQ720905:FLQ720983 FVM720905:FVM720983 GFI720905:GFI720983 GPE720905:GPE720983 GZA720905:GZA720983 HIW720905:HIW720983 HSS720905:HSS720983 ICO720905:ICO720983 IMK720905:IMK720983 IWG720905:IWG720983 JGC720905:JGC720983 JPY720905:JPY720983 JZU720905:JZU720983 KJQ720905:KJQ720983 KTM720905:KTM720983 LDI720905:LDI720983 LNE720905:LNE720983 LXA720905:LXA720983 MGW720905:MGW720983 MQS720905:MQS720983 NAO720905:NAO720983 NKK720905:NKK720983 NUG720905:NUG720983 OEC720905:OEC720983 ONY720905:ONY720983 OXU720905:OXU720983 PHQ720905:PHQ720983 PRM720905:PRM720983 QBI720905:QBI720983 QLE720905:QLE720983 QVA720905:QVA720983 REW720905:REW720983 ROS720905:ROS720983 RYO720905:RYO720983 SIK720905:SIK720983 SSG720905:SSG720983 TCC720905:TCC720983 TLY720905:TLY720983 TVU720905:TVU720983 UFQ720905:UFQ720983 UPM720905:UPM720983 UZI720905:UZI720983 VJE720905:VJE720983 VTA720905:VTA720983 WCW720905:WCW720983 WMS720905:WMS720983 WWO720905:WWO720983 AG786441:AG786519 KC786441:KC786519 TY786441:TY786519 ADU786441:ADU786519 ANQ786441:ANQ786519 AXM786441:AXM786519 BHI786441:BHI786519 BRE786441:BRE786519 CBA786441:CBA786519 CKW786441:CKW786519 CUS786441:CUS786519 DEO786441:DEO786519 DOK786441:DOK786519 DYG786441:DYG786519 EIC786441:EIC786519 ERY786441:ERY786519 FBU786441:FBU786519 FLQ786441:FLQ786519 FVM786441:FVM786519 GFI786441:GFI786519 GPE786441:GPE786519 GZA786441:GZA786519 HIW786441:HIW786519 HSS786441:HSS786519 ICO786441:ICO786519 IMK786441:IMK786519 IWG786441:IWG786519 JGC786441:JGC786519 JPY786441:JPY786519 JZU786441:JZU786519 KJQ786441:KJQ786519 KTM786441:KTM786519 LDI786441:LDI786519 LNE786441:LNE786519 LXA786441:LXA786519 MGW786441:MGW786519 MQS786441:MQS786519 NAO786441:NAO786519 NKK786441:NKK786519 NUG786441:NUG786519 OEC786441:OEC786519 ONY786441:ONY786519 OXU786441:OXU786519 PHQ786441:PHQ786519 PRM786441:PRM786519 QBI786441:QBI786519 QLE786441:QLE786519 QVA786441:QVA786519 REW786441:REW786519 ROS786441:ROS786519 RYO786441:RYO786519 SIK786441:SIK786519 SSG786441:SSG786519 TCC786441:TCC786519 TLY786441:TLY786519 TVU786441:TVU786519 UFQ786441:UFQ786519 UPM786441:UPM786519 UZI786441:UZI786519 VJE786441:VJE786519 VTA786441:VTA786519 WCW786441:WCW786519 WMS786441:WMS786519 WWO786441:WWO786519 AG851977:AG852055 KC851977:KC852055 TY851977:TY852055 ADU851977:ADU852055 ANQ851977:ANQ852055 AXM851977:AXM852055 BHI851977:BHI852055 BRE851977:BRE852055 CBA851977:CBA852055 CKW851977:CKW852055 CUS851977:CUS852055 DEO851977:DEO852055 DOK851977:DOK852055 DYG851977:DYG852055 EIC851977:EIC852055 ERY851977:ERY852055 FBU851977:FBU852055 FLQ851977:FLQ852055 FVM851977:FVM852055 GFI851977:GFI852055 GPE851977:GPE852055 GZA851977:GZA852055 HIW851977:HIW852055 HSS851977:HSS852055 ICO851977:ICO852055 IMK851977:IMK852055 IWG851977:IWG852055 JGC851977:JGC852055 JPY851977:JPY852055 JZU851977:JZU852055 KJQ851977:KJQ852055 KTM851977:KTM852055 LDI851977:LDI852055 LNE851977:LNE852055 LXA851977:LXA852055 MGW851977:MGW852055 MQS851977:MQS852055 NAO851977:NAO852055 NKK851977:NKK852055 NUG851977:NUG852055 OEC851977:OEC852055 ONY851977:ONY852055 OXU851977:OXU852055 PHQ851977:PHQ852055 PRM851977:PRM852055 QBI851977:QBI852055 QLE851977:QLE852055 QVA851977:QVA852055 REW851977:REW852055 ROS851977:ROS852055 RYO851977:RYO852055 SIK851977:SIK852055 SSG851977:SSG852055 TCC851977:TCC852055 TLY851977:TLY852055 TVU851977:TVU852055 UFQ851977:UFQ852055 UPM851977:UPM852055 UZI851977:UZI852055 VJE851977:VJE852055 VTA851977:VTA852055 WCW851977:WCW852055 WMS851977:WMS852055 WWO851977:WWO852055 AG917513:AG917591 KC917513:KC917591 TY917513:TY917591 ADU917513:ADU917591 ANQ917513:ANQ917591 AXM917513:AXM917591 BHI917513:BHI917591 BRE917513:BRE917591 CBA917513:CBA917591 CKW917513:CKW917591 CUS917513:CUS917591 DEO917513:DEO917591 DOK917513:DOK917591 DYG917513:DYG917591 EIC917513:EIC917591 ERY917513:ERY917591 FBU917513:FBU917591 FLQ917513:FLQ917591 FVM917513:FVM917591 GFI917513:GFI917591 GPE917513:GPE917591 GZA917513:GZA917591 HIW917513:HIW917591 HSS917513:HSS917591 ICO917513:ICO917591 IMK917513:IMK917591 IWG917513:IWG917591 JGC917513:JGC917591 JPY917513:JPY917591 JZU917513:JZU917591 KJQ917513:KJQ917591 KTM917513:KTM917591 LDI917513:LDI917591 LNE917513:LNE917591 LXA917513:LXA917591 MGW917513:MGW917591 MQS917513:MQS917591 NAO917513:NAO917591 NKK917513:NKK917591 NUG917513:NUG917591 OEC917513:OEC917591 ONY917513:ONY917591 OXU917513:OXU917591 PHQ917513:PHQ917591 PRM917513:PRM917591 QBI917513:QBI917591 QLE917513:QLE917591 QVA917513:QVA917591 REW917513:REW917591 ROS917513:ROS917591 RYO917513:RYO917591 SIK917513:SIK917591 SSG917513:SSG917591 TCC917513:TCC917591 TLY917513:TLY917591 TVU917513:TVU917591 UFQ917513:UFQ917591 UPM917513:UPM917591 UZI917513:UZI917591 VJE917513:VJE917591 VTA917513:VTA917591 WCW917513:WCW917591 WMS917513:WMS917591 WWO917513:WWO917591 AG983049:AG983127 KC983049:KC983127 TY983049:TY983127 ADU983049:ADU983127 ANQ983049:ANQ983127 AXM983049:AXM983127 BHI983049:BHI983127 BRE983049:BRE983127 CBA983049:CBA983127 CKW983049:CKW983127 CUS983049:CUS983127 DEO983049:DEO983127 DOK983049:DOK983127 DYG983049:DYG983127 EIC983049:EIC983127 ERY983049:ERY983127 FBU983049:FBU983127 FLQ983049:FLQ983127 FVM983049:FVM983127 GFI983049:GFI983127 GPE983049:GPE983127 GZA983049:GZA983127 HIW983049:HIW983127 HSS983049:HSS983127 ICO983049:ICO983127 IMK983049:IMK983127 IWG983049:IWG983127 JGC983049:JGC983127 JPY983049:JPY983127 JZU983049:JZU983127 KJQ983049:KJQ983127 KTM983049:KTM983127 LDI983049:LDI983127 LNE983049:LNE983127 LXA983049:LXA983127 MGW983049:MGW983127 MQS983049:MQS983127 NAO983049:NAO983127 NKK983049:NKK983127 NUG983049:NUG983127 OEC983049:OEC983127 ONY983049:ONY983127 OXU983049:OXU983127 PHQ983049:PHQ983127 PRM983049:PRM983127 QBI983049:QBI983127 QLE983049:QLE983127 QVA983049:QVA983127 REW983049:REW983127 ROS983049:ROS983127 RYO983049:RYO983127 SIK983049:SIK983127 SSG983049:SSG983127 TCC983049:TCC983127 TLY983049:TLY983127 TVU983049:TVU983127 UFQ983049:UFQ983127 UPM983049:UPM983127 UZI983049:UZI983127 VJE983049:VJE983127 VTA983049:VTA983127 WCW983049:WCW983127 WMS983049:WMS983127 WWO983049:WWO983127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AH15:AH87 KD15:KD87 TZ15:TZ87 ADV15:ADV87 ANR15:ANR87 AXN15:AXN87 BHJ15:BHJ87 BRF15:BRF87 CBB15:CBB87 CKX15:CKX87 CUT15:CUT87 DEP15:DEP87 DOL15:DOL87 DYH15:DYH87 EID15:EID87 ERZ15:ERZ87 FBV15:FBV87 FLR15:FLR87 FVN15:FVN87 GFJ15:GFJ87 GPF15:GPF87 GZB15:GZB87 HIX15:HIX87 HST15:HST87 ICP15:ICP87 IML15:IML87 IWH15:IWH87 JGD15:JGD87 JPZ15:JPZ87 JZV15:JZV87 KJR15:KJR87 KTN15:KTN87 LDJ15:LDJ87 LNF15:LNF87 LXB15:LXB87 MGX15:MGX87 MQT15:MQT87 NAP15:NAP87 NKL15:NKL87 NUH15:NUH87 OED15:OED87 ONZ15:ONZ87 OXV15:OXV87 PHR15:PHR87 PRN15:PRN87 QBJ15:QBJ87 QLF15:QLF87 QVB15:QVB87 REX15:REX87 ROT15:ROT87 RYP15:RYP87 SIL15:SIL87 SSH15:SSH87 TCD15:TCD87 TLZ15:TLZ87 TVV15:TVV87 UFR15:UFR87 UPN15:UPN87 UZJ15:UZJ87 VJF15:VJF87 VTB15:VTB87 WCX15:WCX87 WMT15:WMT87 WWP15:WWP87 AH65551:AH65623 KD65551:KD65623 TZ65551:TZ65623 ADV65551:ADV65623 ANR65551:ANR65623 AXN65551:AXN65623 BHJ65551:BHJ65623 BRF65551:BRF65623 CBB65551:CBB65623 CKX65551:CKX65623 CUT65551:CUT65623 DEP65551:DEP65623 DOL65551:DOL65623 DYH65551:DYH65623 EID65551:EID65623 ERZ65551:ERZ65623 FBV65551:FBV65623 FLR65551:FLR65623 FVN65551:FVN65623 GFJ65551:GFJ65623 GPF65551:GPF65623 GZB65551:GZB65623 HIX65551:HIX65623 HST65551:HST65623 ICP65551:ICP65623 IML65551:IML65623 IWH65551:IWH65623 JGD65551:JGD65623 JPZ65551:JPZ65623 JZV65551:JZV65623 KJR65551:KJR65623 KTN65551:KTN65623 LDJ65551:LDJ65623 LNF65551:LNF65623 LXB65551:LXB65623 MGX65551:MGX65623 MQT65551:MQT65623 NAP65551:NAP65623 NKL65551:NKL65623 NUH65551:NUH65623 OED65551:OED65623 ONZ65551:ONZ65623 OXV65551:OXV65623 PHR65551:PHR65623 PRN65551:PRN65623 QBJ65551:QBJ65623 QLF65551:QLF65623 QVB65551:QVB65623 REX65551:REX65623 ROT65551:ROT65623 RYP65551:RYP65623 SIL65551:SIL65623 SSH65551:SSH65623 TCD65551:TCD65623 TLZ65551:TLZ65623 TVV65551:TVV65623 UFR65551:UFR65623 UPN65551:UPN65623 UZJ65551:UZJ65623 VJF65551:VJF65623 VTB65551:VTB65623 WCX65551:WCX65623 WMT65551:WMT65623 WWP65551:WWP65623 AH131087:AH131159 KD131087:KD131159 TZ131087:TZ131159 ADV131087:ADV131159 ANR131087:ANR131159 AXN131087:AXN131159 BHJ131087:BHJ131159 BRF131087:BRF131159 CBB131087:CBB131159 CKX131087:CKX131159 CUT131087:CUT131159 DEP131087:DEP131159 DOL131087:DOL131159 DYH131087:DYH131159 EID131087:EID131159 ERZ131087:ERZ131159 FBV131087:FBV131159 FLR131087:FLR131159 FVN131087:FVN131159 GFJ131087:GFJ131159 GPF131087:GPF131159 GZB131087:GZB131159 HIX131087:HIX131159 HST131087:HST131159 ICP131087:ICP131159 IML131087:IML131159 IWH131087:IWH131159 JGD131087:JGD131159 JPZ131087:JPZ131159 JZV131087:JZV131159 KJR131087:KJR131159 KTN131087:KTN131159 LDJ131087:LDJ131159 LNF131087:LNF131159 LXB131087:LXB131159 MGX131087:MGX131159 MQT131087:MQT131159 NAP131087:NAP131159 NKL131087:NKL131159 NUH131087:NUH131159 OED131087:OED131159 ONZ131087:ONZ131159 OXV131087:OXV131159 PHR131087:PHR131159 PRN131087:PRN131159 QBJ131087:QBJ131159 QLF131087:QLF131159 QVB131087:QVB131159 REX131087:REX131159 ROT131087:ROT131159 RYP131087:RYP131159 SIL131087:SIL131159 SSH131087:SSH131159 TCD131087:TCD131159 TLZ131087:TLZ131159 TVV131087:TVV131159 UFR131087:UFR131159 UPN131087:UPN131159 UZJ131087:UZJ131159 VJF131087:VJF131159 VTB131087:VTB131159 WCX131087:WCX131159 WMT131087:WMT131159 WWP131087:WWP131159 AH196623:AH196695 KD196623:KD196695 TZ196623:TZ196695 ADV196623:ADV196695 ANR196623:ANR196695 AXN196623:AXN196695 BHJ196623:BHJ196695 BRF196623:BRF196695 CBB196623:CBB196695 CKX196623:CKX196695 CUT196623:CUT196695 DEP196623:DEP196695 DOL196623:DOL196695 DYH196623:DYH196695 EID196623:EID196695 ERZ196623:ERZ196695 FBV196623:FBV196695 FLR196623:FLR196695 FVN196623:FVN196695 GFJ196623:GFJ196695 GPF196623:GPF196695 GZB196623:GZB196695 HIX196623:HIX196695 HST196623:HST196695 ICP196623:ICP196695 IML196623:IML196695 IWH196623:IWH196695 JGD196623:JGD196695 JPZ196623:JPZ196695 JZV196623:JZV196695 KJR196623:KJR196695 KTN196623:KTN196695 LDJ196623:LDJ196695 LNF196623:LNF196695 LXB196623:LXB196695 MGX196623:MGX196695 MQT196623:MQT196695 NAP196623:NAP196695 NKL196623:NKL196695 NUH196623:NUH196695 OED196623:OED196695 ONZ196623:ONZ196695 OXV196623:OXV196695 PHR196623:PHR196695 PRN196623:PRN196695 QBJ196623:QBJ196695 QLF196623:QLF196695 QVB196623:QVB196695 REX196623:REX196695 ROT196623:ROT196695 RYP196623:RYP196695 SIL196623:SIL196695 SSH196623:SSH196695 TCD196623:TCD196695 TLZ196623:TLZ196695 TVV196623:TVV196695 UFR196623:UFR196695 UPN196623:UPN196695 UZJ196623:UZJ196695 VJF196623:VJF196695 VTB196623:VTB196695 WCX196623:WCX196695 WMT196623:WMT196695 WWP196623:WWP196695 AH262159:AH262231 KD262159:KD262231 TZ262159:TZ262231 ADV262159:ADV262231 ANR262159:ANR262231 AXN262159:AXN262231 BHJ262159:BHJ262231 BRF262159:BRF262231 CBB262159:CBB262231 CKX262159:CKX262231 CUT262159:CUT262231 DEP262159:DEP262231 DOL262159:DOL262231 DYH262159:DYH262231 EID262159:EID262231 ERZ262159:ERZ262231 FBV262159:FBV262231 FLR262159:FLR262231 FVN262159:FVN262231 GFJ262159:GFJ262231 GPF262159:GPF262231 GZB262159:GZB262231 HIX262159:HIX262231 HST262159:HST262231 ICP262159:ICP262231 IML262159:IML262231 IWH262159:IWH262231 JGD262159:JGD262231 JPZ262159:JPZ262231 JZV262159:JZV262231 KJR262159:KJR262231 KTN262159:KTN262231 LDJ262159:LDJ262231 LNF262159:LNF262231 LXB262159:LXB262231 MGX262159:MGX262231 MQT262159:MQT262231 NAP262159:NAP262231 NKL262159:NKL262231 NUH262159:NUH262231 OED262159:OED262231 ONZ262159:ONZ262231 OXV262159:OXV262231 PHR262159:PHR262231 PRN262159:PRN262231 QBJ262159:QBJ262231 QLF262159:QLF262231 QVB262159:QVB262231 REX262159:REX262231 ROT262159:ROT262231 RYP262159:RYP262231 SIL262159:SIL262231 SSH262159:SSH262231 TCD262159:TCD262231 TLZ262159:TLZ262231 TVV262159:TVV262231 UFR262159:UFR262231 UPN262159:UPN262231 UZJ262159:UZJ262231 VJF262159:VJF262231 VTB262159:VTB262231 WCX262159:WCX262231 WMT262159:WMT262231 WWP262159:WWP262231 AH327695:AH327767 KD327695:KD327767 TZ327695:TZ327767 ADV327695:ADV327767 ANR327695:ANR327767 AXN327695:AXN327767 BHJ327695:BHJ327767 BRF327695:BRF327767 CBB327695:CBB327767 CKX327695:CKX327767 CUT327695:CUT327767 DEP327695:DEP327767 DOL327695:DOL327767 DYH327695:DYH327767 EID327695:EID327767 ERZ327695:ERZ327767 FBV327695:FBV327767 FLR327695:FLR327767 FVN327695:FVN327767 GFJ327695:GFJ327767 GPF327695:GPF327767 GZB327695:GZB327767 HIX327695:HIX327767 HST327695:HST327767 ICP327695:ICP327767 IML327695:IML327767 IWH327695:IWH327767 JGD327695:JGD327767 JPZ327695:JPZ327767 JZV327695:JZV327767 KJR327695:KJR327767 KTN327695:KTN327767 LDJ327695:LDJ327767 LNF327695:LNF327767 LXB327695:LXB327767 MGX327695:MGX327767 MQT327695:MQT327767 NAP327695:NAP327767 NKL327695:NKL327767 NUH327695:NUH327767 OED327695:OED327767 ONZ327695:ONZ327767 OXV327695:OXV327767 PHR327695:PHR327767 PRN327695:PRN327767 QBJ327695:QBJ327767 QLF327695:QLF327767 QVB327695:QVB327767 REX327695:REX327767 ROT327695:ROT327767 RYP327695:RYP327767 SIL327695:SIL327767 SSH327695:SSH327767 TCD327695:TCD327767 TLZ327695:TLZ327767 TVV327695:TVV327767 UFR327695:UFR327767 UPN327695:UPN327767 UZJ327695:UZJ327767 VJF327695:VJF327767 VTB327695:VTB327767 WCX327695:WCX327767 WMT327695:WMT327767 WWP327695:WWP327767 AH393231:AH393303 KD393231:KD393303 TZ393231:TZ393303 ADV393231:ADV393303 ANR393231:ANR393303 AXN393231:AXN393303 BHJ393231:BHJ393303 BRF393231:BRF393303 CBB393231:CBB393303 CKX393231:CKX393303 CUT393231:CUT393303 DEP393231:DEP393303 DOL393231:DOL393303 DYH393231:DYH393303 EID393231:EID393303 ERZ393231:ERZ393303 FBV393231:FBV393303 FLR393231:FLR393303 FVN393231:FVN393303 GFJ393231:GFJ393303 GPF393231:GPF393303 GZB393231:GZB393303 HIX393231:HIX393303 HST393231:HST393303 ICP393231:ICP393303 IML393231:IML393303 IWH393231:IWH393303 JGD393231:JGD393303 JPZ393231:JPZ393303 JZV393231:JZV393303 KJR393231:KJR393303 KTN393231:KTN393303 LDJ393231:LDJ393303 LNF393231:LNF393303 LXB393231:LXB393303 MGX393231:MGX393303 MQT393231:MQT393303 NAP393231:NAP393303 NKL393231:NKL393303 NUH393231:NUH393303 OED393231:OED393303 ONZ393231:ONZ393303 OXV393231:OXV393303 PHR393231:PHR393303 PRN393231:PRN393303 QBJ393231:QBJ393303 QLF393231:QLF393303 QVB393231:QVB393303 REX393231:REX393303 ROT393231:ROT393303 RYP393231:RYP393303 SIL393231:SIL393303 SSH393231:SSH393303 TCD393231:TCD393303 TLZ393231:TLZ393303 TVV393231:TVV393303 UFR393231:UFR393303 UPN393231:UPN393303 UZJ393231:UZJ393303 VJF393231:VJF393303 VTB393231:VTB393303 WCX393231:WCX393303 WMT393231:WMT393303 WWP393231:WWP393303 AH458767:AH458839 KD458767:KD458839 TZ458767:TZ458839 ADV458767:ADV458839 ANR458767:ANR458839 AXN458767:AXN458839 BHJ458767:BHJ458839 BRF458767:BRF458839 CBB458767:CBB458839 CKX458767:CKX458839 CUT458767:CUT458839 DEP458767:DEP458839 DOL458767:DOL458839 DYH458767:DYH458839 EID458767:EID458839 ERZ458767:ERZ458839 FBV458767:FBV458839 FLR458767:FLR458839 FVN458767:FVN458839 GFJ458767:GFJ458839 GPF458767:GPF458839 GZB458767:GZB458839 HIX458767:HIX458839 HST458767:HST458839 ICP458767:ICP458839 IML458767:IML458839 IWH458767:IWH458839 JGD458767:JGD458839 JPZ458767:JPZ458839 JZV458767:JZV458839 KJR458767:KJR458839 KTN458767:KTN458839 LDJ458767:LDJ458839 LNF458767:LNF458839 LXB458767:LXB458839 MGX458767:MGX458839 MQT458767:MQT458839 NAP458767:NAP458839 NKL458767:NKL458839 NUH458767:NUH458839 OED458767:OED458839 ONZ458767:ONZ458839 OXV458767:OXV458839 PHR458767:PHR458839 PRN458767:PRN458839 QBJ458767:QBJ458839 QLF458767:QLF458839 QVB458767:QVB458839 REX458767:REX458839 ROT458767:ROT458839 RYP458767:RYP458839 SIL458767:SIL458839 SSH458767:SSH458839 TCD458767:TCD458839 TLZ458767:TLZ458839 TVV458767:TVV458839 UFR458767:UFR458839 UPN458767:UPN458839 UZJ458767:UZJ458839 VJF458767:VJF458839 VTB458767:VTB458839 WCX458767:WCX458839 WMT458767:WMT458839 WWP458767:WWP458839 AH524303:AH524375 KD524303:KD524375 TZ524303:TZ524375 ADV524303:ADV524375 ANR524303:ANR524375 AXN524303:AXN524375 BHJ524303:BHJ524375 BRF524303:BRF524375 CBB524303:CBB524375 CKX524303:CKX524375 CUT524303:CUT524375 DEP524303:DEP524375 DOL524303:DOL524375 DYH524303:DYH524375 EID524303:EID524375 ERZ524303:ERZ524375 FBV524303:FBV524375 FLR524303:FLR524375 FVN524303:FVN524375 GFJ524303:GFJ524375 GPF524303:GPF524375 GZB524303:GZB524375 HIX524303:HIX524375 HST524303:HST524375 ICP524303:ICP524375 IML524303:IML524375 IWH524303:IWH524375 JGD524303:JGD524375 JPZ524303:JPZ524375 JZV524303:JZV524375 KJR524303:KJR524375 KTN524303:KTN524375 LDJ524303:LDJ524375 LNF524303:LNF524375 LXB524303:LXB524375 MGX524303:MGX524375 MQT524303:MQT524375 NAP524303:NAP524375 NKL524303:NKL524375 NUH524303:NUH524375 OED524303:OED524375 ONZ524303:ONZ524375 OXV524303:OXV524375 PHR524303:PHR524375 PRN524303:PRN524375 QBJ524303:QBJ524375 QLF524303:QLF524375 QVB524303:QVB524375 REX524303:REX524375 ROT524303:ROT524375 RYP524303:RYP524375 SIL524303:SIL524375 SSH524303:SSH524375 TCD524303:TCD524375 TLZ524303:TLZ524375 TVV524303:TVV524375 UFR524303:UFR524375 UPN524303:UPN524375 UZJ524303:UZJ524375 VJF524303:VJF524375 VTB524303:VTB524375 WCX524303:WCX524375 WMT524303:WMT524375 WWP524303:WWP524375 AH589839:AH589911 KD589839:KD589911 TZ589839:TZ589911 ADV589839:ADV589911 ANR589839:ANR589911 AXN589839:AXN589911 BHJ589839:BHJ589911 BRF589839:BRF589911 CBB589839:CBB589911 CKX589839:CKX589911 CUT589839:CUT589911 DEP589839:DEP589911 DOL589839:DOL589911 DYH589839:DYH589911 EID589839:EID589911 ERZ589839:ERZ589911 FBV589839:FBV589911 FLR589839:FLR589911 FVN589839:FVN589911 GFJ589839:GFJ589911 GPF589839:GPF589911 GZB589839:GZB589911 HIX589839:HIX589911 HST589839:HST589911 ICP589839:ICP589911 IML589839:IML589911 IWH589839:IWH589911 JGD589839:JGD589911 JPZ589839:JPZ589911 JZV589839:JZV589911 KJR589839:KJR589911 KTN589839:KTN589911 LDJ589839:LDJ589911 LNF589839:LNF589911 LXB589839:LXB589911 MGX589839:MGX589911 MQT589839:MQT589911 NAP589839:NAP589911 NKL589839:NKL589911 NUH589839:NUH589911 OED589839:OED589911 ONZ589839:ONZ589911 OXV589839:OXV589911 PHR589839:PHR589911 PRN589839:PRN589911 QBJ589839:QBJ589911 QLF589839:QLF589911 QVB589839:QVB589911 REX589839:REX589911 ROT589839:ROT589911 RYP589839:RYP589911 SIL589839:SIL589911 SSH589839:SSH589911 TCD589839:TCD589911 TLZ589839:TLZ589911 TVV589839:TVV589911 UFR589839:UFR589911 UPN589839:UPN589911 UZJ589839:UZJ589911 VJF589839:VJF589911 VTB589839:VTB589911 WCX589839:WCX589911 WMT589839:WMT589911 WWP589839:WWP589911 AH655375:AH655447 KD655375:KD655447 TZ655375:TZ655447 ADV655375:ADV655447 ANR655375:ANR655447 AXN655375:AXN655447 BHJ655375:BHJ655447 BRF655375:BRF655447 CBB655375:CBB655447 CKX655375:CKX655447 CUT655375:CUT655447 DEP655375:DEP655447 DOL655375:DOL655447 DYH655375:DYH655447 EID655375:EID655447 ERZ655375:ERZ655447 FBV655375:FBV655447 FLR655375:FLR655447 FVN655375:FVN655447 GFJ655375:GFJ655447 GPF655375:GPF655447 GZB655375:GZB655447 HIX655375:HIX655447 HST655375:HST655447 ICP655375:ICP655447 IML655375:IML655447 IWH655375:IWH655447 JGD655375:JGD655447 JPZ655375:JPZ655447 JZV655375:JZV655447 KJR655375:KJR655447 KTN655375:KTN655447 LDJ655375:LDJ655447 LNF655375:LNF655447 LXB655375:LXB655447 MGX655375:MGX655447 MQT655375:MQT655447 NAP655375:NAP655447 NKL655375:NKL655447 NUH655375:NUH655447 OED655375:OED655447 ONZ655375:ONZ655447 OXV655375:OXV655447 PHR655375:PHR655447 PRN655375:PRN655447 QBJ655375:QBJ655447 QLF655375:QLF655447 QVB655375:QVB655447 REX655375:REX655447 ROT655375:ROT655447 RYP655375:RYP655447 SIL655375:SIL655447 SSH655375:SSH655447 TCD655375:TCD655447 TLZ655375:TLZ655447 TVV655375:TVV655447 UFR655375:UFR655447 UPN655375:UPN655447 UZJ655375:UZJ655447 VJF655375:VJF655447 VTB655375:VTB655447 WCX655375:WCX655447 WMT655375:WMT655447 WWP655375:WWP655447 AH720911:AH720983 KD720911:KD720983 TZ720911:TZ720983 ADV720911:ADV720983 ANR720911:ANR720983 AXN720911:AXN720983 BHJ720911:BHJ720983 BRF720911:BRF720983 CBB720911:CBB720983 CKX720911:CKX720983 CUT720911:CUT720983 DEP720911:DEP720983 DOL720911:DOL720983 DYH720911:DYH720983 EID720911:EID720983 ERZ720911:ERZ720983 FBV720911:FBV720983 FLR720911:FLR720983 FVN720911:FVN720983 GFJ720911:GFJ720983 GPF720911:GPF720983 GZB720911:GZB720983 HIX720911:HIX720983 HST720911:HST720983 ICP720911:ICP720983 IML720911:IML720983 IWH720911:IWH720983 JGD720911:JGD720983 JPZ720911:JPZ720983 JZV720911:JZV720983 KJR720911:KJR720983 KTN720911:KTN720983 LDJ720911:LDJ720983 LNF720911:LNF720983 LXB720911:LXB720983 MGX720911:MGX720983 MQT720911:MQT720983 NAP720911:NAP720983 NKL720911:NKL720983 NUH720911:NUH720983 OED720911:OED720983 ONZ720911:ONZ720983 OXV720911:OXV720983 PHR720911:PHR720983 PRN720911:PRN720983 QBJ720911:QBJ720983 QLF720911:QLF720983 QVB720911:QVB720983 REX720911:REX720983 ROT720911:ROT720983 RYP720911:RYP720983 SIL720911:SIL720983 SSH720911:SSH720983 TCD720911:TCD720983 TLZ720911:TLZ720983 TVV720911:TVV720983 UFR720911:UFR720983 UPN720911:UPN720983 UZJ720911:UZJ720983 VJF720911:VJF720983 VTB720911:VTB720983 WCX720911:WCX720983 WMT720911:WMT720983 WWP720911:WWP720983 AH786447:AH786519 KD786447:KD786519 TZ786447:TZ786519 ADV786447:ADV786519 ANR786447:ANR786519 AXN786447:AXN786519 BHJ786447:BHJ786519 BRF786447:BRF786519 CBB786447:CBB786519 CKX786447:CKX786519 CUT786447:CUT786519 DEP786447:DEP786519 DOL786447:DOL786519 DYH786447:DYH786519 EID786447:EID786519 ERZ786447:ERZ786519 FBV786447:FBV786519 FLR786447:FLR786519 FVN786447:FVN786519 GFJ786447:GFJ786519 GPF786447:GPF786519 GZB786447:GZB786519 HIX786447:HIX786519 HST786447:HST786519 ICP786447:ICP786519 IML786447:IML786519 IWH786447:IWH786519 JGD786447:JGD786519 JPZ786447:JPZ786519 JZV786447:JZV786519 KJR786447:KJR786519 KTN786447:KTN786519 LDJ786447:LDJ786519 LNF786447:LNF786519 LXB786447:LXB786519 MGX786447:MGX786519 MQT786447:MQT786519 NAP786447:NAP786519 NKL786447:NKL786519 NUH786447:NUH786519 OED786447:OED786519 ONZ786447:ONZ786519 OXV786447:OXV786519 PHR786447:PHR786519 PRN786447:PRN786519 QBJ786447:QBJ786519 QLF786447:QLF786519 QVB786447:QVB786519 REX786447:REX786519 ROT786447:ROT786519 RYP786447:RYP786519 SIL786447:SIL786519 SSH786447:SSH786519 TCD786447:TCD786519 TLZ786447:TLZ786519 TVV786447:TVV786519 UFR786447:UFR786519 UPN786447:UPN786519 UZJ786447:UZJ786519 VJF786447:VJF786519 VTB786447:VTB786519 WCX786447:WCX786519 WMT786447:WMT786519 WWP786447:WWP786519 AH851983:AH852055 KD851983:KD852055 TZ851983:TZ852055 ADV851983:ADV852055 ANR851983:ANR852055 AXN851983:AXN852055 BHJ851983:BHJ852055 BRF851983:BRF852055 CBB851983:CBB852055 CKX851983:CKX852055 CUT851983:CUT852055 DEP851983:DEP852055 DOL851983:DOL852055 DYH851983:DYH852055 EID851983:EID852055 ERZ851983:ERZ852055 FBV851983:FBV852055 FLR851983:FLR852055 FVN851983:FVN852055 GFJ851983:GFJ852055 GPF851983:GPF852055 GZB851983:GZB852055 HIX851983:HIX852055 HST851983:HST852055 ICP851983:ICP852055 IML851983:IML852055 IWH851983:IWH852055 JGD851983:JGD852055 JPZ851983:JPZ852055 JZV851983:JZV852055 KJR851983:KJR852055 KTN851983:KTN852055 LDJ851983:LDJ852055 LNF851983:LNF852055 LXB851983:LXB852055 MGX851983:MGX852055 MQT851983:MQT852055 NAP851983:NAP852055 NKL851983:NKL852055 NUH851983:NUH852055 OED851983:OED852055 ONZ851983:ONZ852055 OXV851983:OXV852055 PHR851983:PHR852055 PRN851983:PRN852055 QBJ851983:QBJ852055 QLF851983:QLF852055 QVB851983:QVB852055 REX851983:REX852055 ROT851983:ROT852055 RYP851983:RYP852055 SIL851983:SIL852055 SSH851983:SSH852055 TCD851983:TCD852055 TLZ851983:TLZ852055 TVV851983:TVV852055 UFR851983:UFR852055 UPN851983:UPN852055 UZJ851983:UZJ852055 VJF851983:VJF852055 VTB851983:VTB852055 WCX851983:WCX852055 WMT851983:WMT852055 WWP851983:WWP852055 AH917519:AH917591 KD917519:KD917591 TZ917519:TZ917591 ADV917519:ADV917591 ANR917519:ANR917591 AXN917519:AXN917591 BHJ917519:BHJ917591 BRF917519:BRF917591 CBB917519:CBB917591 CKX917519:CKX917591 CUT917519:CUT917591 DEP917519:DEP917591 DOL917519:DOL917591 DYH917519:DYH917591 EID917519:EID917591 ERZ917519:ERZ917591 FBV917519:FBV917591 FLR917519:FLR917591 FVN917519:FVN917591 GFJ917519:GFJ917591 GPF917519:GPF917591 GZB917519:GZB917591 HIX917519:HIX917591 HST917519:HST917591 ICP917519:ICP917591 IML917519:IML917591 IWH917519:IWH917591 JGD917519:JGD917591 JPZ917519:JPZ917591 JZV917519:JZV917591 KJR917519:KJR917591 KTN917519:KTN917591 LDJ917519:LDJ917591 LNF917519:LNF917591 LXB917519:LXB917591 MGX917519:MGX917591 MQT917519:MQT917591 NAP917519:NAP917591 NKL917519:NKL917591 NUH917519:NUH917591 OED917519:OED917591 ONZ917519:ONZ917591 OXV917519:OXV917591 PHR917519:PHR917591 PRN917519:PRN917591 QBJ917519:QBJ917591 QLF917519:QLF917591 QVB917519:QVB917591 REX917519:REX917591 ROT917519:ROT917591 RYP917519:RYP917591 SIL917519:SIL917591 SSH917519:SSH917591 TCD917519:TCD917591 TLZ917519:TLZ917591 TVV917519:TVV917591 UFR917519:UFR917591 UPN917519:UPN917591 UZJ917519:UZJ917591 VJF917519:VJF917591 VTB917519:VTB917591 WCX917519:WCX917591 WMT917519:WMT917591 WWP917519:WWP917591 AH983055:AH983127 KD983055:KD983127 TZ983055:TZ983127 ADV983055:ADV983127 ANR983055:ANR983127 AXN983055:AXN983127 BHJ983055:BHJ983127 BRF983055:BRF983127 CBB983055:CBB983127 CKX983055:CKX983127 CUT983055:CUT983127 DEP983055:DEP983127 DOL983055:DOL983127 DYH983055:DYH983127 EID983055:EID983127 ERZ983055:ERZ983127 FBV983055:FBV983127 FLR983055:FLR983127 FVN983055:FVN983127 GFJ983055:GFJ983127 GPF983055:GPF983127 GZB983055:GZB983127 HIX983055:HIX983127 HST983055:HST983127 ICP983055:ICP983127 IML983055:IML983127 IWH983055:IWH983127 JGD983055:JGD983127 JPZ983055:JPZ983127 JZV983055:JZV983127 KJR983055:KJR983127 KTN983055:KTN983127 LDJ983055:LDJ983127 LNF983055:LNF983127 LXB983055:LXB983127 MGX983055:MGX983127 MQT983055:MQT983127 NAP983055:NAP983127 NKL983055:NKL983127 NUH983055:NUH983127 OED983055:OED983127 ONZ983055:ONZ983127 OXV983055:OXV983127 PHR983055:PHR983127 PRN983055:PRN983127 QBJ983055:QBJ983127 QLF983055:QLF983127 QVB983055:QVB983127 REX983055:REX983127 ROT983055:ROT983127 RYP983055:RYP983127 SIL983055:SIL983127 SSH983055:SSH983127 TCD983055:TCD983127 TLZ983055:TLZ983127 TVV983055:TVV983127 UFR983055:UFR983127 UPN983055:UPN983127 UZJ983055:UZJ983127 VJF983055:VJF983127 VTB983055:VTB983127 WCX983055:WCX983127 WMT983055:WMT983127 WWP983055:WWP983127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showGridLines="0" zoomScaleNormal="100" zoomScaleSheetLayoutView="100" workbookViewId="0">
      <pane xSplit="9" ySplit="8" topLeftCell="J15" activePane="bottomRight" state="frozen"/>
      <selection pane="topRight" activeCell="L1" sqref="L1"/>
      <selection pane="bottomLeft" activeCell="A9" sqref="A9"/>
      <selection pane="bottomRight" activeCell="B17" sqref="B17:B20"/>
    </sheetView>
  </sheetViews>
  <sheetFormatPr baseColWidth="10" defaultRowHeight="12.75" x14ac:dyDescent="0.2"/>
  <cols>
    <col min="1" max="1" width="13.85546875" style="353" customWidth="1"/>
    <col min="2" max="2" width="3.42578125" style="353" customWidth="1"/>
    <col min="3" max="5" width="6.5703125" style="370" customWidth="1"/>
    <col min="6" max="6" width="2.7109375" style="353" bestFit="1" customWidth="1"/>
    <col min="7" max="8" width="13.42578125" style="356" customWidth="1"/>
    <col min="9" max="9" width="5.85546875"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4" width="16.42578125" style="356" customWidth="1"/>
    <col min="25" max="25" width="9.85546875" style="356" customWidth="1"/>
    <col min="26" max="26" width="27.42578125"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3.85546875" style="329" customWidth="1"/>
    <col min="258" max="258" width="3.42578125" style="329" customWidth="1"/>
    <col min="259" max="261" width="6.5703125" style="329" customWidth="1"/>
    <col min="262" max="262" width="2.7109375" style="329" bestFit="1" customWidth="1"/>
    <col min="263" max="264" width="13.42578125" style="329" customWidth="1"/>
    <col min="265" max="265" width="5.85546875"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0" width="16.42578125" style="329" customWidth="1"/>
    <col min="281" max="281" width="9.85546875" style="329" customWidth="1"/>
    <col min="282" max="282" width="27.42578125"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3.85546875" style="329" customWidth="1"/>
    <col min="514" max="514" width="3.42578125" style="329" customWidth="1"/>
    <col min="515" max="517" width="6.5703125" style="329" customWidth="1"/>
    <col min="518" max="518" width="2.7109375" style="329" bestFit="1" customWidth="1"/>
    <col min="519" max="520" width="13.42578125" style="329" customWidth="1"/>
    <col min="521" max="521" width="5.85546875"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6" width="16.42578125" style="329" customWidth="1"/>
    <col min="537" max="537" width="9.85546875" style="329" customWidth="1"/>
    <col min="538" max="538" width="27.42578125"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3.85546875" style="329" customWidth="1"/>
    <col min="770" max="770" width="3.42578125" style="329" customWidth="1"/>
    <col min="771" max="773" width="6.5703125" style="329" customWidth="1"/>
    <col min="774" max="774" width="2.7109375" style="329" bestFit="1" customWidth="1"/>
    <col min="775" max="776" width="13.42578125" style="329" customWidth="1"/>
    <col min="777" max="777" width="5.85546875"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2" width="16.42578125" style="329" customWidth="1"/>
    <col min="793" max="793" width="9.85546875" style="329" customWidth="1"/>
    <col min="794" max="794" width="27.42578125"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3.8554687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5.85546875"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8" width="16.42578125" style="329" customWidth="1"/>
    <col min="1049" max="1049" width="9.85546875" style="329" customWidth="1"/>
    <col min="1050" max="1050" width="27.42578125"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3.8554687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5.85546875"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4" width="16.42578125" style="329" customWidth="1"/>
    <col min="1305" max="1305" width="9.85546875" style="329" customWidth="1"/>
    <col min="1306" max="1306" width="27.42578125"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3.8554687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5.85546875"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0" width="16.42578125" style="329" customWidth="1"/>
    <col min="1561" max="1561" width="9.85546875" style="329" customWidth="1"/>
    <col min="1562" max="1562" width="27.42578125"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3.8554687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5.85546875"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6" width="16.42578125" style="329" customWidth="1"/>
    <col min="1817" max="1817" width="9.85546875" style="329" customWidth="1"/>
    <col min="1818" max="1818" width="27.42578125"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3.8554687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5.85546875"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2" width="16.42578125" style="329" customWidth="1"/>
    <col min="2073" max="2073" width="9.85546875" style="329" customWidth="1"/>
    <col min="2074" max="2074" width="27.42578125"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3.8554687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5.85546875"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8" width="16.42578125" style="329" customWidth="1"/>
    <col min="2329" max="2329" width="9.85546875" style="329" customWidth="1"/>
    <col min="2330" max="2330" width="27.42578125"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3.8554687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5.85546875"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4" width="16.42578125" style="329" customWidth="1"/>
    <col min="2585" max="2585" width="9.85546875" style="329" customWidth="1"/>
    <col min="2586" max="2586" width="27.42578125"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3.8554687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5.85546875"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0" width="16.42578125" style="329" customWidth="1"/>
    <col min="2841" max="2841" width="9.85546875" style="329" customWidth="1"/>
    <col min="2842" max="2842" width="27.42578125"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3.8554687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5.85546875"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6" width="16.42578125" style="329" customWidth="1"/>
    <col min="3097" max="3097" width="9.85546875" style="329" customWidth="1"/>
    <col min="3098" max="3098" width="27.42578125"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3.8554687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5.85546875"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2" width="16.42578125" style="329" customWidth="1"/>
    <col min="3353" max="3353" width="9.85546875" style="329" customWidth="1"/>
    <col min="3354" max="3354" width="27.42578125"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3.8554687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5.85546875"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8" width="16.42578125" style="329" customWidth="1"/>
    <col min="3609" max="3609" width="9.85546875" style="329" customWidth="1"/>
    <col min="3610" max="3610" width="27.42578125"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3.8554687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5.85546875"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4" width="16.42578125" style="329" customWidth="1"/>
    <col min="3865" max="3865" width="9.85546875" style="329" customWidth="1"/>
    <col min="3866" max="3866" width="27.42578125"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3.8554687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5.85546875"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0" width="16.42578125" style="329" customWidth="1"/>
    <col min="4121" max="4121" width="9.85546875" style="329" customWidth="1"/>
    <col min="4122" max="4122" width="27.42578125"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3.8554687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5.85546875"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6" width="16.42578125" style="329" customWidth="1"/>
    <col min="4377" max="4377" width="9.85546875" style="329" customWidth="1"/>
    <col min="4378" max="4378" width="27.42578125"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3.8554687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5.85546875"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2" width="16.42578125" style="329" customWidth="1"/>
    <col min="4633" max="4633" width="9.85546875" style="329" customWidth="1"/>
    <col min="4634" max="4634" width="27.42578125"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3.8554687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5.85546875"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8" width="16.42578125" style="329" customWidth="1"/>
    <col min="4889" max="4889" width="9.85546875" style="329" customWidth="1"/>
    <col min="4890" max="4890" width="27.42578125"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3.8554687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5.85546875"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4" width="16.42578125" style="329" customWidth="1"/>
    <col min="5145" max="5145" width="9.85546875" style="329" customWidth="1"/>
    <col min="5146" max="5146" width="27.42578125"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3.8554687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5.85546875"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0" width="16.42578125" style="329" customWidth="1"/>
    <col min="5401" max="5401" width="9.85546875" style="329" customWidth="1"/>
    <col min="5402" max="5402" width="27.42578125"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3.8554687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5.85546875"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6" width="16.42578125" style="329" customWidth="1"/>
    <col min="5657" max="5657" width="9.85546875" style="329" customWidth="1"/>
    <col min="5658" max="5658" width="27.42578125"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3.8554687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5.85546875"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2" width="16.42578125" style="329" customWidth="1"/>
    <col min="5913" max="5913" width="9.85546875" style="329" customWidth="1"/>
    <col min="5914" max="5914" width="27.42578125"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3.8554687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5.85546875"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8" width="16.42578125" style="329" customWidth="1"/>
    <col min="6169" max="6169" width="9.85546875" style="329" customWidth="1"/>
    <col min="6170" max="6170" width="27.42578125"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3.8554687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5.85546875"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4" width="16.42578125" style="329" customWidth="1"/>
    <col min="6425" max="6425" width="9.85546875" style="329" customWidth="1"/>
    <col min="6426" max="6426" width="27.42578125"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3.8554687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5.85546875"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0" width="16.42578125" style="329" customWidth="1"/>
    <col min="6681" max="6681" width="9.85546875" style="329" customWidth="1"/>
    <col min="6682" max="6682" width="27.42578125"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3.8554687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5.85546875"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6" width="16.42578125" style="329" customWidth="1"/>
    <col min="6937" max="6937" width="9.85546875" style="329" customWidth="1"/>
    <col min="6938" max="6938" width="27.42578125"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3.8554687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5.85546875"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2" width="16.42578125" style="329" customWidth="1"/>
    <col min="7193" max="7193" width="9.85546875" style="329" customWidth="1"/>
    <col min="7194" max="7194" width="27.42578125"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3.8554687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5.85546875"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8" width="16.42578125" style="329" customWidth="1"/>
    <col min="7449" max="7449" width="9.85546875" style="329" customWidth="1"/>
    <col min="7450" max="7450" width="27.42578125"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3.8554687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5.85546875"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4" width="16.42578125" style="329" customWidth="1"/>
    <col min="7705" max="7705" width="9.85546875" style="329" customWidth="1"/>
    <col min="7706" max="7706" width="27.42578125"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3.8554687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5.85546875"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0" width="16.42578125" style="329" customWidth="1"/>
    <col min="7961" max="7961" width="9.85546875" style="329" customWidth="1"/>
    <col min="7962" max="7962" width="27.42578125"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3.8554687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5.85546875"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6" width="16.42578125" style="329" customWidth="1"/>
    <col min="8217" max="8217" width="9.85546875" style="329" customWidth="1"/>
    <col min="8218" max="8218" width="27.42578125"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3.8554687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5.85546875"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2" width="16.42578125" style="329" customWidth="1"/>
    <col min="8473" max="8473" width="9.85546875" style="329" customWidth="1"/>
    <col min="8474" max="8474" width="27.42578125"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3.8554687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5.85546875"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8" width="16.42578125" style="329" customWidth="1"/>
    <col min="8729" max="8729" width="9.85546875" style="329" customWidth="1"/>
    <col min="8730" max="8730" width="27.42578125"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3.8554687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5.85546875"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4" width="16.42578125" style="329" customWidth="1"/>
    <col min="8985" max="8985" width="9.85546875" style="329" customWidth="1"/>
    <col min="8986" max="8986" width="27.42578125"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3.8554687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5.85546875"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0" width="16.42578125" style="329" customWidth="1"/>
    <col min="9241" max="9241" width="9.85546875" style="329" customWidth="1"/>
    <col min="9242" max="9242" width="27.42578125"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3.8554687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5.85546875"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6" width="16.42578125" style="329" customWidth="1"/>
    <col min="9497" max="9497" width="9.85546875" style="329" customWidth="1"/>
    <col min="9498" max="9498" width="27.42578125"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3.8554687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5.85546875"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2" width="16.42578125" style="329" customWidth="1"/>
    <col min="9753" max="9753" width="9.85546875" style="329" customWidth="1"/>
    <col min="9754" max="9754" width="27.42578125"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3.8554687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5.85546875"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8" width="16.42578125" style="329" customWidth="1"/>
    <col min="10009" max="10009" width="9.85546875" style="329" customWidth="1"/>
    <col min="10010" max="10010" width="27.42578125"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3.8554687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5.85546875"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4" width="16.42578125" style="329" customWidth="1"/>
    <col min="10265" max="10265" width="9.85546875" style="329" customWidth="1"/>
    <col min="10266" max="10266" width="27.42578125"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3.8554687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5.85546875"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0" width="16.42578125" style="329" customWidth="1"/>
    <col min="10521" max="10521" width="9.85546875" style="329" customWidth="1"/>
    <col min="10522" max="10522" width="27.42578125"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3.8554687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5.85546875"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6" width="16.42578125" style="329" customWidth="1"/>
    <col min="10777" max="10777" width="9.85546875" style="329" customWidth="1"/>
    <col min="10778" max="10778" width="27.42578125"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3.8554687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5.85546875"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2" width="16.42578125" style="329" customWidth="1"/>
    <col min="11033" max="11033" width="9.85546875" style="329" customWidth="1"/>
    <col min="11034" max="11034" width="27.42578125"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3.8554687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5.85546875"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8" width="16.42578125" style="329" customWidth="1"/>
    <col min="11289" max="11289" width="9.85546875" style="329" customWidth="1"/>
    <col min="11290" max="11290" width="27.42578125"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3.8554687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5.85546875"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4" width="16.42578125" style="329" customWidth="1"/>
    <col min="11545" max="11545" width="9.85546875" style="329" customWidth="1"/>
    <col min="11546" max="11546" width="27.42578125"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3.8554687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5.85546875"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0" width="16.42578125" style="329" customWidth="1"/>
    <col min="11801" max="11801" width="9.85546875" style="329" customWidth="1"/>
    <col min="11802" max="11802" width="27.42578125"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3.8554687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5.85546875"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6" width="16.42578125" style="329" customWidth="1"/>
    <col min="12057" max="12057" width="9.85546875" style="329" customWidth="1"/>
    <col min="12058" max="12058" width="27.42578125"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3.8554687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5.85546875"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2" width="16.42578125" style="329" customWidth="1"/>
    <col min="12313" max="12313" width="9.85546875" style="329" customWidth="1"/>
    <col min="12314" max="12314" width="27.42578125"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3.8554687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5.85546875"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8" width="16.42578125" style="329" customWidth="1"/>
    <col min="12569" max="12569" width="9.85546875" style="329" customWidth="1"/>
    <col min="12570" max="12570" width="27.42578125"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3.8554687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5.85546875"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4" width="16.42578125" style="329" customWidth="1"/>
    <col min="12825" max="12825" width="9.85546875" style="329" customWidth="1"/>
    <col min="12826" max="12826" width="27.42578125"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3.8554687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5.85546875"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0" width="16.42578125" style="329" customWidth="1"/>
    <col min="13081" max="13081" width="9.85546875" style="329" customWidth="1"/>
    <col min="13082" max="13082" width="27.42578125"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3.8554687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5.85546875"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6" width="16.42578125" style="329" customWidth="1"/>
    <col min="13337" max="13337" width="9.85546875" style="329" customWidth="1"/>
    <col min="13338" max="13338" width="27.42578125"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3.8554687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5.85546875"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2" width="16.42578125" style="329" customWidth="1"/>
    <col min="13593" max="13593" width="9.85546875" style="329" customWidth="1"/>
    <col min="13594" max="13594" width="27.42578125"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3.8554687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5.85546875"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8" width="16.42578125" style="329" customWidth="1"/>
    <col min="13849" max="13849" width="9.85546875" style="329" customWidth="1"/>
    <col min="13850" max="13850" width="27.42578125"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3.8554687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5.85546875"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4" width="16.42578125" style="329" customWidth="1"/>
    <col min="14105" max="14105" width="9.85546875" style="329" customWidth="1"/>
    <col min="14106" max="14106" width="27.42578125"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3.8554687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5.85546875"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0" width="16.42578125" style="329" customWidth="1"/>
    <col min="14361" max="14361" width="9.85546875" style="329" customWidth="1"/>
    <col min="14362" max="14362" width="27.42578125"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3.8554687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5.85546875"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6" width="16.42578125" style="329" customWidth="1"/>
    <col min="14617" max="14617" width="9.85546875" style="329" customWidth="1"/>
    <col min="14618" max="14618" width="27.42578125"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3.8554687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5.85546875"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2" width="16.42578125" style="329" customWidth="1"/>
    <col min="14873" max="14873" width="9.85546875" style="329" customWidth="1"/>
    <col min="14874" max="14874" width="27.42578125"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3.8554687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5.85546875"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8" width="16.42578125" style="329" customWidth="1"/>
    <col min="15129" max="15129" width="9.85546875" style="329" customWidth="1"/>
    <col min="15130" max="15130" width="27.42578125"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3.8554687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5.85546875"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4" width="16.42578125" style="329" customWidth="1"/>
    <col min="15385" max="15385" width="9.85546875" style="329" customWidth="1"/>
    <col min="15386" max="15386" width="27.42578125"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3.8554687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5.85546875"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0" width="16.42578125" style="329" customWidth="1"/>
    <col min="15641" max="15641" width="9.85546875" style="329" customWidth="1"/>
    <col min="15642" max="15642" width="27.42578125"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3.8554687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5.85546875"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6" width="16.42578125" style="329" customWidth="1"/>
    <col min="15897" max="15897" width="9.85546875" style="329" customWidth="1"/>
    <col min="15898" max="15898" width="27.42578125"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3.8554687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5.85546875"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2" width="16.42578125" style="329" customWidth="1"/>
    <col min="16153" max="16153" width="9.85546875" style="329" customWidth="1"/>
    <col min="16154" max="16154" width="27.42578125"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191</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42899</v>
      </c>
      <c r="O3" s="796"/>
      <c r="P3" s="796"/>
      <c r="Q3" s="796"/>
      <c r="R3" s="796"/>
      <c r="S3" s="796"/>
      <c r="T3" s="796"/>
      <c r="U3" s="797"/>
      <c r="V3" s="307"/>
      <c r="W3" s="801" t="s">
        <v>1708</v>
      </c>
      <c r="X3" s="751" t="s">
        <v>2001</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33.5" customHeight="1" x14ac:dyDescent="0.2">
      <c r="A9" s="992" t="s">
        <v>192</v>
      </c>
      <c r="B9" s="1049" t="s">
        <v>1328</v>
      </c>
      <c r="C9" s="992" t="s">
        <v>193</v>
      </c>
      <c r="D9" s="992"/>
      <c r="E9" s="992"/>
      <c r="F9" s="290">
        <v>1</v>
      </c>
      <c r="G9" s="1048" t="s">
        <v>394</v>
      </c>
      <c r="H9" s="1048"/>
      <c r="I9" s="1048"/>
      <c r="J9" s="992" t="s">
        <v>395</v>
      </c>
      <c r="K9" s="992"/>
      <c r="L9" s="992"/>
      <c r="M9" s="992" t="s">
        <v>2002</v>
      </c>
      <c r="N9" s="992"/>
      <c r="O9" s="330"/>
      <c r="P9" s="1454" t="s">
        <v>101</v>
      </c>
      <c r="Q9" s="1454" t="s">
        <v>652</v>
      </c>
      <c r="R9" s="394"/>
      <c r="S9" s="1456">
        <f>VLOOKUP(P9,[31]Listas!$D$6:$E$10,2,0)</f>
        <v>3</v>
      </c>
      <c r="T9" s="1456">
        <f>HLOOKUP(Q9,[31]Listas!$F$4:$J$5,2,0)</f>
        <v>3</v>
      </c>
      <c r="U9" s="1453" t="str">
        <f>INDEX([31]Listas!$F$6:$J$10,MATCH(P9,[31]Listas!$D$6:$D$10,0),MATCH(Q9,[31]Listas!$F$4:$J$4,0))</f>
        <v>9
MODERADO</v>
      </c>
      <c r="V9" s="346"/>
      <c r="W9" s="1048" t="s">
        <v>396</v>
      </c>
      <c r="X9" s="1048"/>
      <c r="Y9" s="1048"/>
      <c r="Z9" s="395" t="s">
        <v>397</v>
      </c>
      <c r="AA9" s="1454" t="s">
        <v>323</v>
      </c>
      <c r="AB9" s="1049">
        <v>64</v>
      </c>
      <c r="AC9" s="346"/>
      <c r="AD9" s="1455">
        <f>IF(AB9&lt;=33,0,IF(AB9&gt;81,2,1))</f>
        <v>1</v>
      </c>
      <c r="AE9" s="1455">
        <f>IF(OR(AA9="Probabilidad",AA9="Ambos"),S9-AD9,S9)</f>
        <v>2</v>
      </c>
      <c r="AF9" s="1453" t="str">
        <f>IF(AE9&lt;=1,"Remota",VLOOKUP(AE9,[31]Listas!$C$6:$D$10,2,0))</f>
        <v>Baja</v>
      </c>
      <c r="AG9" s="1456">
        <f>IF(OR(AA9="Impacto",AA9="Ambos"),T9-AD9,T9)</f>
        <v>3</v>
      </c>
      <c r="AH9" s="1453" t="str">
        <f>IF(AG9&lt;=1,"Insignificante",HLOOKUP(AG9,[31]Listas!$F$3:$J$4,2,0))</f>
        <v>Moderado</v>
      </c>
      <c r="AI9" s="1456">
        <f>AE9*AG9</f>
        <v>6</v>
      </c>
      <c r="AJ9" s="1453" t="str">
        <f>INDEX([31]Listas!$F$6:$J$10,MATCH(AF9,[31]Listas!$D$6:$D$10,0),MATCH(AH9,[31]Listas!$F$4:$J$4,0))</f>
        <v>6
MODERADO</v>
      </c>
    </row>
    <row r="10" spans="1:45" s="340" customFormat="1" ht="153" customHeight="1" x14ac:dyDescent="0.2">
      <c r="A10" s="992"/>
      <c r="B10" s="1049"/>
      <c r="C10" s="992"/>
      <c r="D10" s="992"/>
      <c r="E10" s="992"/>
      <c r="F10" s="290">
        <v>2</v>
      </c>
      <c r="G10" s="1048" t="s">
        <v>398</v>
      </c>
      <c r="H10" s="1048"/>
      <c r="I10" s="1048"/>
      <c r="J10" s="992"/>
      <c r="K10" s="992"/>
      <c r="L10" s="992"/>
      <c r="M10" s="992"/>
      <c r="N10" s="992"/>
      <c r="O10" s="330"/>
      <c r="P10" s="1454"/>
      <c r="Q10" s="1454"/>
      <c r="R10" s="394"/>
      <c r="S10" s="1456" t="e">
        <f>VLOOKUP(P10,[31]Listas!$D$6:$E$10,2,0)</f>
        <v>#N/A</v>
      </c>
      <c r="T10" s="1456" t="e">
        <f>HLOOKUP(Q10,[31]Listas!$F$4:$J$5,2,0)</f>
        <v>#N/A</v>
      </c>
      <c r="U10" s="1453" t="e">
        <f>INDEX([31]Listas!$F$6:$J$10,MATCH(P10,[31]Listas!$D$6:$D$10,0),MATCH(Q10,[31]Listas!$F$4:$J$4,0))</f>
        <v>#N/A</v>
      </c>
      <c r="V10" s="346"/>
      <c r="W10" s="1048" t="s">
        <v>2003</v>
      </c>
      <c r="X10" s="1048"/>
      <c r="Y10" s="1048"/>
      <c r="Z10" s="395" t="s">
        <v>1329</v>
      </c>
      <c r="AA10" s="1454"/>
      <c r="AB10" s="1049"/>
      <c r="AC10" s="346"/>
      <c r="AD10" s="1455">
        <f>IF(AB10&lt;=33,0,IF(AB10&gt;81,2,1))</f>
        <v>0</v>
      </c>
      <c r="AE10" s="1455" t="e">
        <f>IF(OR(AA10="Probabilidad",AA10="Ambos"),S10-AD10,S10)</f>
        <v>#N/A</v>
      </c>
      <c r="AF10" s="1453" t="e">
        <f>IF(AE10&lt;=1,"Remota",VLOOKUP(AE10,[31]Listas!$C$6:$D$10,2,0))</f>
        <v>#N/A</v>
      </c>
      <c r="AG10" s="1456" t="e">
        <f>IF(OR(AA10="Impacto",AA10="Ambos"),T10-AD10,T10)</f>
        <v>#N/A</v>
      </c>
      <c r="AH10" s="1453" t="e">
        <f>IF(AG10&lt;=1,"Insignificante",HLOOKUP(AG10,[31]Listas!$F$3:$J$4,2,0))</f>
        <v>#N/A</v>
      </c>
      <c r="AI10" s="1456" t="e">
        <f>AE10*AG10</f>
        <v>#N/A</v>
      </c>
      <c r="AJ10" s="1453" t="e">
        <f>INDEX([31]Listas!$F$6:$J$10,MATCH(AF10,[31]Listas!$D$6:$D$10,0),MATCH(AH10,[31]Listas!$F$4:$J$4,0))</f>
        <v>#N/A</v>
      </c>
    </row>
    <row r="11" spans="1:45" s="340" customFormat="1" ht="276.75" customHeight="1" x14ac:dyDescent="0.2">
      <c r="A11" s="992"/>
      <c r="B11" s="1049"/>
      <c r="C11" s="992"/>
      <c r="D11" s="992"/>
      <c r="E11" s="992"/>
      <c r="F11" s="290">
        <v>3</v>
      </c>
      <c r="G11" s="1048" t="s">
        <v>399</v>
      </c>
      <c r="H11" s="1048"/>
      <c r="I11" s="1048"/>
      <c r="J11" s="992"/>
      <c r="K11" s="992"/>
      <c r="L11" s="992"/>
      <c r="M11" s="992"/>
      <c r="N11" s="992"/>
      <c r="O11" s="330"/>
      <c r="P11" s="1454"/>
      <c r="Q11" s="1454"/>
      <c r="R11" s="394"/>
      <c r="S11" s="1456" t="e">
        <f>VLOOKUP(P11,[31]Listas!$D$6:$E$10,2,0)</f>
        <v>#N/A</v>
      </c>
      <c r="T11" s="1456" t="e">
        <f>HLOOKUP(Q11,[31]Listas!$F$4:$J$5,2,0)</f>
        <v>#N/A</v>
      </c>
      <c r="U11" s="1453" t="e">
        <f>INDEX([31]Listas!$F$6:$J$10,MATCH(P11,[31]Listas!$D$6:$D$10,0),MATCH(Q11,[31]Listas!$F$4:$J$4,0))</f>
        <v>#N/A</v>
      </c>
      <c r="V11" s="346"/>
      <c r="W11" s="1048" t="s">
        <v>2004</v>
      </c>
      <c r="X11" s="1048"/>
      <c r="Y11" s="1048"/>
      <c r="Z11" s="395" t="s">
        <v>1330</v>
      </c>
      <c r="AA11" s="1454"/>
      <c r="AB11" s="1049"/>
      <c r="AC11" s="346"/>
      <c r="AD11" s="1455">
        <f t="shared" ref="AD11:AD35" si="0">IF(AB11&lt;=33,0,IF(AB11&gt;81,2,1))</f>
        <v>0</v>
      </c>
      <c r="AE11" s="1455" t="e">
        <f t="shared" ref="AE11:AE35" si="1">IF(OR(AA11="Probabilidad",AA11="Ambos"),S11-AD11,S11)</f>
        <v>#N/A</v>
      </c>
      <c r="AF11" s="1453" t="e">
        <f>IF(AE11&lt;=1,"Remota",VLOOKUP(AE11,[31]Listas!$C$6:$D$10,2,0))</f>
        <v>#N/A</v>
      </c>
      <c r="AG11" s="1456" t="e">
        <f t="shared" ref="AG11:AG35" si="2">IF(OR(AA11="Impacto",AA11="Ambos"),T11-AD11,T11)</f>
        <v>#N/A</v>
      </c>
      <c r="AH11" s="1453" t="e">
        <f>IF(AG11&lt;=1,"Insignificante",HLOOKUP(AG11,[31]Listas!$F$3:$J$4,2,0))</f>
        <v>#N/A</v>
      </c>
      <c r="AI11" s="1456" t="e">
        <f t="shared" ref="AI11:AI35" si="3">AE11*AG11</f>
        <v>#N/A</v>
      </c>
      <c r="AJ11" s="1453" t="e">
        <f>INDEX([31]Listas!$F$6:$J$10,MATCH(AF11,[31]Listas!$D$6:$D$10,0),MATCH(AH11,[31]Listas!$F$4:$J$4,0))</f>
        <v>#N/A</v>
      </c>
    </row>
    <row r="12" spans="1:45" s="340" customFormat="1" ht="205.5" customHeight="1" x14ac:dyDescent="0.2">
      <c r="A12" s="992"/>
      <c r="B12" s="1049"/>
      <c r="C12" s="992"/>
      <c r="D12" s="992"/>
      <c r="E12" s="992"/>
      <c r="F12" s="290">
        <v>4</v>
      </c>
      <c r="G12" s="1048" t="s">
        <v>400</v>
      </c>
      <c r="H12" s="1048"/>
      <c r="I12" s="1048"/>
      <c r="J12" s="992"/>
      <c r="K12" s="992"/>
      <c r="L12" s="992"/>
      <c r="M12" s="992"/>
      <c r="N12" s="992"/>
      <c r="O12" s="330"/>
      <c r="P12" s="1454"/>
      <c r="Q12" s="1454"/>
      <c r="R12" s="394"/>
      <c r="S12" s="1456" t="e">
        <f>VLOOKUP(P12,[31]Listas!$D$6:$E$10,2,0)</f>
        <v>#N/A</v>
      </c>
      <c r="T12" s="1456" t="e">
        <f>HLOOKUP(Q12,[31]Listas!$F$4:$J$5,2,0)</f>
        <v>#N/A</v>
      </c>
      <c r="U12" s="1453" t="e">
        <f>INDEX([31]Listas!$F$6:$J$10,MATCH(P12,[31]Listas!$D$6:$D$10,0),MATCH(Q12,[31]Listas!$F$4:$J$4,0))</f>
        <v>#N/A</v>
      </c>
      <c r="V12" s="346"/>
      <c r="W12" s="1048" t="s">
        <v>401</v>
      </c>
      <c r="X12" s="1048"/>
      <c r="Y12" s="1048"/>
      <c r="Z12" s="395" t="s">
        <v>1331</v>
      </c>
      <c r="AA12" s="1454"/>
      <c r="AB12" s="1049"/>
      <c r="AC12" s="346"/>
      <c r="AD12" s="1455">
        <f t="shared" si="0"/>
        <v>0</v>
      </c>
      <c r="AE12" s="1455" t="e">
        <f t="shared" si="1"/>
        <v>#N/A</v>
      </c>
      <c r="AF12" s="1453" t="e">
        <f>IF(AE12&lt;=1,"Remota",VLOOKUP(AE12,[31]Listas!$C$6:$D$10,2,0))</f>
        <v>#N/A</v>
      </c>
      <c r="AG12" s="1456" t="e">
        <f t="shared" si="2"/>
        <v>#N/A</v>
      </c>
      <c r="AH12" s="1453" t="e">
        <f>IF(AG12&lt;=1,"Insignificante",HLOOKUP(AG12,[31]Listas!$F$3:$J$4,2,0))</f>
        <v>#N/A</v>
      </c>
      <c r="AI12" s="1456" t="e">
        <f t="shared" si="3"/>
        <v>#N/A</v>
      </c>
      <c r="AJ12" s="1453" t="e">
        <f>INDEX([31]Listas!$F$6:$J$10,MATCH(AF12,[31]Listas!$D$6:$D$10,0),MATCH(AH12,[31]Listas!$F$4:$J$4,0))</f>
        <v>#N/A</v>
      </c>
    </row>
    <row r="13" spans="1:45" s="340" customFormat="1" ht="78" customHeight="1" x14ac:dyDescent="0.2">
      <c r="A13" s="992" t="s">
        <v>194</v>
      </c>
      <c r="B13" s="1049" t="s">
        <v>1332</v>
      </c>
      <c r="C13" s="992" t="s">
        <v>2005</v>
      </c>
      <c r="D13" s="992"/>
      <c r="E13" s="992"/>
      <c r="F13" s="290">
        <v>1</v>
      </c>
      <c r="G13" s="993" t="s">
        <v>195</v>
      </c>
      <c r="H13" s="994"/>
      <c r="I13" s="995"/>
      <c r="J13" s="992" t="s">
        <v>196</v>
      </c>
      <c r="K13" s="992"/>
      <c r="L13" s="992"/>
      <c r="M13" s="992"/>
      <c r="N13" s="992"/>
      <c r="O13" s="330"/>
      <c r="P13" s="1454" t="s">
        <v>101</v>
      </c>
      <c r="Q13" s="1454" t="s">
        <v>652</v>
      </c>
      <c r="R13" s="394"/>
      <c r="S13" s="1456">
        <f>VLOOKUP(P13,[31]Listas!$D$6:$E$10,2,0)</f>
        <v>3</v>
      </c>
      <c r="T13" s="1456">
        <f>HLOOKUP(Q13,[31]Listas!$F$4:$J$5,2,0)</f>
        <v>3</v>
      </c>
      <c r="U13" s="1453" t="str">
        <f>INDEX([31]Listas!$F$6:$J$10,MATCH(P13,[31]Listas!$D$6:$D$10,0),MATCH(Q13,[31]Listas!$F$4:$J$4,0))</f>
        <v>9
MODERADO</v>
      </c>
      <c r="V13" s="346"/>
      <c r="W13" s="1050" t="s">
        <v>402</v>
      </c>
      <c r="X13" s="1050"/>
      <c r="Y13" s="1050"/>
      <c r="Z13" s="395" t="s">
        <v>1333</v>
      </c>
      <c r="AA13" s="1454" t="s">
        <v>323</v>
      </c>
      <c r="AB13" s="1049">
        <v>76</v>
      </c>
      <c r="AC13" s="346"/>
      <c r="AD13" s="1455">
        <f t="shared" si="0"/>
        <v>1</v>
      </c>
      <c r="AE13" s="1455">
        <f t="shared" si="1"/>
        <v>2</v>
      </c>
      <c r="AF13" s="1453" t="str">
        <f>IF(AE13&lt;=1,"Remota",VLOOKUP(AE13,[31]Listas!$C$6:$D$10,2,0))</f>
        <v>Baja</v>
      </c>
      <c r="AG13" s="1456">
        <f t="shared" si="2"/>
        <v>3</v>
      </c>
      <c r="AH13" s="1453" t="str">
        <f>IF(AG13&lt;=1,"Insignificante",HLOOKUP(AG13,[31]Listas!$F$3:$J$4,2,0))</f>
        <v>Moderado</v>
      </c>
      <c r="AI13" s="1456">
        <f t="shared" si="3"/>
        <v>6</v>
      </c>
      <c r="AJ13" s="1453" t="str">
        <f>INDEX([31]Listas!$F$6:$J$10,MATCH(AF13,[31]Listas!$D$6:$D$10,0),MATCH(AH13,[31]Listas!$F$4:$J$4,0))</f>
        <v>6
MODERADO</v>
      </c>
    </row>
    <row r="14" spans="1:45" s="340" customFormat="1" ht="78" customHeight="1" x14ac:dyDescent="0.2">
      <c r="A14" s="992"/>
      <c r="B14" s="1049"/>
      <c r="C14" s="992"/>
      <c r="D14" s="992"/>
      <c r="E14" s="992"/>
      <c r="F14" s="290">
        <v>2</v>
      </c>
      <c r="G14" s="993" t="s">
        <v>197</v>
      </c>
      <c r="H14" s="994"/>
      <c r="I14" s="995"/>
      <c r="J14" s="992"/>
      <c r="K14" s="992"/>
      <c r="L14" s="992"/>
      <c r="M14" s="992"/>
      <c r="N14" s="992"/>
      <c r="O14" s="330"/>
      <c r="P14" s="1454"/>
      <c r="Q14" s="1454"/>
      <c r="R14" s="394"/>
      <c r="S14" s="1456" t="e">
        <f>VLOOKUP(P14,[31]Listas!$D$6:$E$10,2,0)</f>
        <v>#N/A</v>
      </c>
      <c r="T14" s="1456" t="e">
        <f>HLOOKUP(Q14,[31]Listas!$F$4:$J$5,2,0)</f>
        <v>#N/A</v>
      </c>
      <c r="U14" s="1453" t="e">
        <f>INDEX([31]Listas!$F$6:$J$10,MATCH(P14,[31]Listas!$D$6:$D$10,0),MATCH(Q14,[31]Listas!$F$4:$J$4,0))</f>
        <v>#N/A</v>
      </c>
      <c r="V14" s="346"/>
      <c r="W14" s="1050" t="s">
        <v>1334</v>
      </c>
      <c r="X14" s="1050"/>
      <c r="Y14" s="1050"/>
      <c r="Z14" s="290" t="s">
        <v>198</v>
      </c>
      <c r="AA14" s="1454"/>
      <c r="AB14" s="1049"/>
      <c r="AC14" s="346"/>
      <c r="AD14" s="1455">
        <f t="shared" si="0"/>
        <v>0</v>
      </c>
      <c r="AE14" s="1455" t="e">
        <f t="shared" si="1"/>
        <v>#N/A</v>
      </c>
      <c r="AF14" s="1453" t="e">
        <f>IF(AE14&lt;=1,"Remota",VLOOKUP(AE14,[31]Listas!$C$6:$D$10,2,0))</f>
        <v>#N/A</v>
      </c>
      <c r="AG14" s="1456" t="e">
        <f t="shared" si="2"/>
        <v>#N/A</v>
      </c>
      <c r="AH14" s="1453" t="e">
        <f>IF(AG14&lt;=1,"Insignificante",HLOOKUP(AG14,[31]Listas!$F$3:$J$4,2,0))</f>
        <v>#N/A</v>
      </c>
      <c r="AI14" s="1456" t="e">
        <f t="shared" si="3"/>
        <v>#N/A</v>
      </c>
      <c r="AJ14" s="1453" t="e">
        <f>INDEX([31]Listas!$F$6:$J$10,MATCH(AF14,[31]Listas!$D$6:$D$10,0),MATCH(AH14,[31]Listas!$F$4:$J$4,0))</f>
        <v>#N/A</v>
      </c>
    </row>
    <row r="15" spans="1:45" s="340" customFormat="1" ht="78" customHeight="1" x14ac:dyDescent="0.2">
      <c r="A15" s="992" t="s">
        <v>199</v>
      </c>
      <c r="B15" s="1049" t="s">
        <v>403</v>
      </c>
      <c r="C15" s="992" t="s">
        <v>200</v>
      </c>
      <c r="D15" s="992"/>
      <c r="E15" s="992"/>
      <c r="F15" s="396">
        <v>1</v>
      </c>
      <c r="G15" s="996" t="s">
        <v>404</v>
      </c>
      <c r="H15" s="997"/>
      <c r="I15" s="998"/>
      <c r="J15" s="992" t="s">
        <v>2006</v>
      </c>
      <c r="K15" s="992"/>
      <c r="L15" s="992"/>
      <c r="M15" s="992"/>
      <c r="N15" s="992" t="s">
        <v>2002</v>
      </c>
      <c r="O15" s="330"/>
      <c r="P15" s="1454" t="s">
        <v>1723</v>
      </c>
      <c r="Q15" s="1454" t="s">
        <v>652</v>
      </c>
      <c r="R15" s="394"/>
      <c r="S15" s="1456">
        <f>VLOOKUP(P15,[31]Listas!$D$6:$E$10,2,0)</f>
        <v>4</v>
      </c>
      <c r="T15" s="1456">
        <f>HLOOKUP(Q15,[31]Listas!$F$4:$J$5,2,0)</f>
        <v>3</v>
      </c>
      <c r="U15" s="1453" t="str">
        <f>INDEX([31]Listas!$F$6:$J$10,MATCH(P15,[31]Listas!$D$6:$D$10,0),MATCH(Q15,[31]Listas!$F$4:$J$4,0))</f>
        <v>12
ALTO</v>
      </c>
      <c r="V15" s="346"/>
      <c r="W15" s="1035" t="s">
        <v>2007</v>
      </c>
      <c r="X15" s="1035"/>
      <c r="Y15" s="1035"/>
      <c r="Z15" s="396" t="s">
        <v>405</v>
      </c>
      <c r="AA15" s="1454" t="s">
        <v>322</v>
      </c>
      <c r="AB15" s="1049">
        <v>64</v>
      </c>
      <c r="AC15" s="346"/>
      <c r="AD15" s="1455">
        <f t="shared" si="0"/>
        <v>1</v>
      </c>
      <c r="AE15" s="1455">
        <f t="shared" si="1"/>
        <v>3</v>
      </c>
      <c r="AF15" s="1453" t="str">
        <f>IF(AE15&lt;=1,"Remota",VLOOKUP(AE15,[31]Listas!$C$6:$D$10,2,0))</f>
        <v>Posible</v>
      </c>
      <c r="AG15" s="1456">
        <f t="shared" si="2"/>
        <v>2</v>
      </c>
      <c r="AH15" s="1453" t="str">
        <f>IF(AG15&lt;=1,"Insignificante",HLOOKUP(AG15,[31]Listas!$F$3:$J$4,2,0))</f>
        <v>Menor</v>
      </c>
      <c r="AI15" s="1456">
        <f t="shared" si="3"/>
        <v>6</v>
      </c>
      <c r="AJ15" s="1453" t="str">
        <f>INDEX([31]Listas!$F$6:$J$10,MATCH(AF15,[31]Listas!$D$6:$D$10,0),MATCH(AH15,[31]Listas!$F$4:$J$4,0))</f>
        <v>6
MODERADO</v>
      </c>
    </row>
    <row r="16" spans="1:45" s="340" customFormat="1" ht="78" customHeight="1" x14ac:dyDescent="0.2">
      <c r="A16" s="992"/>
      <c r="B16" s="1049"/>
      <c r="C16" s="992"/>
      <c r="D16" s="992"/>
      <c r="E16" s="992"/>
      <c r="F16" s="290">
        <v>2</v>
      </c>
      <c r="G16" s="993" t="s">
        <v>406</v>
      </c>
      <c r="H16" s="994"/>
      <c r="I16" s="995"/>
      <c r="J16" s="992"/>
      <c r="K16" s="992"/>
      <c r="L16" s="992"/>
      <c r="M16" s="992"/>
      <c r="N16" s="992"/>
      <c r="O16" s="330"/>
      <c r="P16" s="1454"/>
      <c r="Q16" s="1454"/>
      <c r="R16" s="394"/>
      <c r="S16" s="1456" t="e">
        <f>VLOOKUP(P16,[31]Listas!$D$6:$E$10,2,0)</f>
        <v>#N/A</v>
      </c>
      <c r="T16" s="1456" t="e">
        <f>HLOOKUP(Q16,[31]Listas!$F$4:$J$5,2,0)</f>
        <v>#N/A</v>
      </c>
      <c r="U16" s="1453" t="e">
        <f>INDEX([31]Listas!$F$6:$J$10,MATCH(P16,[31]Listas!$D$6:$D$10,0),MATCH(Q16,[31]Listas!$F$4:$J$4,0))</f>
        <v>#N/A</v>
      </c>
      <c r="V16" s="346"/>
      <c r="W16" s="1048" t="s">
        <v>2008</v>
      </c>
      <c r="X16" s="1048"/>
      <c r="Y16" s="1048"/>
      <c r="Z16" s="290" t="s">
        <v>407</v>
      </c>
      <c r="AA16" s="1454"/>
      <c r="AB16" s="1049"/>
      <c r="AC16" s="346"/>
      <c r="AD16" s="1455">
        <f t="shared" si="0"/>
        <v>0</v>
      </c>
      <c r="AE16" s="1455" t="e">
        <f t="shared" si="1"/>
        <v>#N/A</v>
      </c>
      <c r="AF16" s="1453" t="e">
        <f>IF(AE16&lt;=1,"Remota",VLOOKUP(AE16,[31]Listas!$C$6:$D$10,2,0))</f>
        <v>#N/A</v>
      </c>
      <c r="AG16" s="1456" t="e">
        <f t="shared" si="2"/>
        <v>#N/A</v>
      </c>
      <c r="AH16" s="1453" t="e">
        <f>IF(AG16&lt;=1,"Insignificante",HLOOKUP(AG16,[31]Listas!$F$3:$J$4,2,0))</f>
        <v>#N/A</v>
      </c>
      <c r="AI16" s="1456" t="e">
        <f t="shared" si="3"/>
        <v>#N/A</v>
      </c>
      <c r="AJ16" s="1453" t="e">
        <f>INDEX([31]Listas!$F$6:$J$10,MATCH(AF16,[31]Listas!$D$6:$D$10,0),MATCH(AH16,[31]Listas!$F$4:$J$4,0))</f>
        <v>#N/A</v>
      </c>
    </row>
    <row r="17" spans="1:36" s="340" customFormat="1" ht="78" customHeight="1" x14ac:dyDescent="0.2">
      <c r="A17" s="1457" t="s">
        <v>2009</v>
      </c>
      <c r="B17" s="1460" t="s">
        <v>408</v>
      </c>
      <c r="C17" s="1463" t="s">
        <v>2010</v>
      </c>
      <c r="D17" s="1464"/>
      <c r="E17" s="1465"/>
      <c r="F17" s="397">
        <v>1</v>
      </c>
      <c r="G17" s="1472" t="s">
        <v>2011</v>
      </c>
      <c r="H17" s="1472"/>
      <c r="I17" s="1472"/>
      <c r="J17" s="1473" t="s">
        <v>2012</v>
      </c>
      <c r="K17" s="1474"/>
      <c r="L17" s="1475"/>
      <c r="M17" s="1457" t="s">
        <v>2002</v>
      </c>
      <c r="N17" s="1457"/>
      <c r="O17" s="330"/>
      <c r="P17" s="1498" t="s">
        <v>63</v>
      </c>
      <c r="Q17" s="1498" t="s">
        <v>652</v>
      </c>
      <c r="R17" s="394"/>
      <c r="S17" s="1482">
        <f>VLOOKUP(P17,[31]Listas!$D$6:$E$10,2,0)</f>
        <v>5</v>
      </c>
      <c r="T17" s="1482">
        <f>HLOOKUP(Q17,[31]Listas!$F$4:$J$5,2,0)</f>
        <v>3</v>
      </c>
      <c r="U17" s="1485" t="str">
        <f>INDEX([31]Listas!$F$6:$J$10,MATCH(P17,[31]Listas!$D$6:$D$10,0),MATCH(Q17,[31]Listas!$F$4:$J$4,0))</f>
        <v>15
ALTO</v>
      </c>
      <c r="V17" s="346"/>
      <c r="W17" s="1491" t="s">
        <v>2013</v>
      </c>
      <c r="X17" s="1491"/>
      <c r="Y17" s="1491"/>
      <c r="Z17" s="398" t="s">
        <v>409</v>
      </c>
      <c r="AA17" s="1498" t="s">
        <v>323</v>
      </c>
      <c r="AB17" s="1460">
        <v>75</v>
      </c>
      <c r="AC17" s="346"/>
      <c r="AD17" s="1501">
        <f t="shared" si="0"/>
        <v>1</v>
      </c>
      <c r="AE17" s="1501">
        <f t="shared" si="1"/>
        <v>4</v>
      </c>
      <c r="AF17" s="1485" t="str">
        <f>IF(AE17&lt;=1,"Remota",VLOOKUP(AE17,[31]Listas!$C$6:$D$10,2,0))</f>
        <v>Alta</v>
      </c>
      <c r="AG17" s="1482">
        <f t="shared" si="2"/>
        <v>3</v>
      </c>
      <c r="AH17" s="1485" t="str">
        <f>IF(AG17&lt;=1,"Insignificante",HLOOKUP(AG17,[31]Listas!$F$3:$J$4,2,0))</f>
        <v>Moderado</v>
      </c>
      <c r="AI17" s="1482">
        <f t="shared" si="3"/>
        <v>12</v>
      </c>
      <c r="AJ17" s="1485" t="str">
        <f>INDEX([31]Listas!$F$6:$J$10,MATCH(AF17,[31]Listas!$D$6:$D$10,0),MATCH(AH17,[31]Listas!$F$4:$J$4,0))</f>
        <v>12
ALTO</v>
      </c>
    </row>
    <row r="18" spans="1:36" s="340" customFormat="1" ht="78" customHeight="1" x14ac:dyDescent="0.2">
      <c r="A18" s="1458"/>
      <c r="B18" s="1461"/>
      <c r="C18" s="1466"/>
      <c r="D18" s="1467"/>
      <c r="E18" s="1468"/>
      <c r="F18" s="397">
        <v>2</v>
      </c>
      <c r="G18" s="1488" t="s">
        <v>2014</v>
      </c>
      <c r="H18" s="1489"/>
      <c r="I18" s="1490"/>
      <c r="J18" s="1476"/>
      <c r="K18" s="1477"/>
      <c r="L18" s="1478"/>
      <c r="M18" s="1458"/>
      <c r="N18" s="1458"/>
      <c r="O18" s="330"/>
      <c r="P18" s="1499"/>
      <c r="Q18" s="1499"/>
      <c r="R18" s="394"/>
      <c r="S18" s="1483" t="e">
        <f>VLOOKUP(P18,[31]Listas!$D$6:$E$10,2,0)</f>
        <v>#N/A</v>
      </c>
      <c r="T18" s="1483" t="e">
        <f>HLOOKUP(Q18,[31]Listas!$F$4:$J$5,2,0)</f>
        <v>#N/A</v>
      </c>
      <c r="U18" s="1486" t="e">
        <f>INDEX([31]Listas!$F$6:$J$10,MATCH(P18,[31]Listas!$D$6:$D$10,0),MATCH(Q18,[31]Listas!$F$4:$J$4,0))</f>
        <v>#N/A</v>
      </c>
      <c r="V18" s="346"/>
      <c r="W18" s="1491" t="s">
        <v>2015</v>
      </c>
      <c r="X18" s="1491"/>
      <c r="Y18" s="1491"/>
      <c r="Z18" s="398" t="s">
        <v>410</v>
      </c>
      <c r="AA18" s="1499"/>
      <c r="AB18" s="1461"/>
      <c r="AC18" s="346"/>
      <c r="AD18" s="1502">
        <f t="shared" si="0"/>
        <v>0</v>
      </c>
      <c r="AE18" s="1502" t="e">
        <f t="shared" si="1"/>
        <v>#N/A</v>
      </c>
      <c r="AF18" s="1486" t="e">
        <f>IF(AE18&lt;=1,"Remota",VLOOKUP(AE18,[31]Listas!$C$6:$D$10,2,0))</f>
        <v>#N/A</v>
      </c>
      <c r="AG18" s="1483" t="e">
        <f t="shared" si="2"/>
        <v>#N/A</v>
      </c>
      <c r="AH18" s="1486" t="e">
        <f>IF(AG18&lt;=1,"Insignificante",HLOOKUP(AG18,[31]Listas!$F$3:$J$4,2,0))</f>
        <v>#N/A</v>
      </c>
      <c r="AI18" s="1483" t="e">
        <f t="shared" si="3"/>
        <v>#N/A</v>
      </c>
      <c r="AJ18" s="1486" t="e">
        <f>INDEX([31]Listas!$F$6:$J$10,MATCH(AF18,[31]Listas!$D$6:$D$10,0),MATCH(AH18,[31]Listas!$F$4:$J$4,0))</f>
        <v>#N/A</v>
      </c>
    </row>
    <row r="19" spans="1:36" s="340" customFormat="1" ht="78" customHeight="1" x14ac:dyDescent="0.2">
      <c r="A19" s="1458"/>
      <c r="B19" s="1461"/>
      <c r="C19" s="1466"/>
      <c r="D19" s="1467"/>
      <c r="E19" s="1468"/>
      <c r="F19" s="397">
        <v>3</v>
      </c>
      <c r="G19" s="1472" t="s">
        <v>2016</v>
      </c>
      <c r="H19" s="1472"/>
      <c r="I19" s="1472"/>
      <c r="J19" s="1476"/>
      <c r="K19" s="1477"/>
      <c r="L19" s="1478"/>
      <c r="M19" s="1458"/>
      <c r="N19" s="1458"/>
      <c r="O19" s="330"/>
      <c r="P19" s="1499"/>
      <c r="Q19" s="1499"/>
      <c r="R19" s="394"/>
      <c r="S19" s="1483" t="e">
        <f>VLOOKUP(P19,[31]Listas!$D$6:$E$10,2,0)</f>
        <v>#N/A</v>
      </c>
      <c r="T19" s="1483" t="e">
        <f>HLOOKUP(Q19,[31]Listas!$F$4:$J$5,2,0)</f>
        <v>#N/A</v>
      </c>
      <c r="U19" s="1486" t="e">
        <f>INDEX([31]Listas!$F$6:$J$10,MATCH(P19,[31]Listas!$D$6:$D$10,0),MATCH(Q19,[31]Listas!$F$4:$J$4,0))</f>
        <v>#N/A</v>
      </c>
      <c r="V19" s="346"/>
      <c r="W19" s="1492" t="s">
        <v>2017</v>
      </c>
      <c r="X19" s="1493"/>
      <c r="Y19" s="1494"/>
      <c r="Z19" s="398" t="s">
        <v>1335</v>
      </c>
      <c r="AA19" s="1499"/>
      <c r="AB19" s="1461"/>
      <c r="AC19" s="346"/>
      <c r="AD19" s="1502">
        <f t="shared" si="0"/>
        <v>0</v>
      </c>
      <c r="AE19" s="1502" t="e">
        <f t="shared" si="1"/>
        <v>#N/A</v>
      </c>
      <c r="AF19" s="1486" t="e">
        <f>IF(AE19&lt;=1,"Remota",VLOOKUP(AE19,[31]Listas!$C$6:$D$10,2,0))</f>
        <v>#N/A</v>
      </c>
      <c r="AG19" s="1483" t="e">
        <f t="shared" si="2"/>
        <v>#N/A</v>
      </c>
      <c r="AH19" s="1486" t="e">
        <f>IF(AG19&lt;=1,"Insignificante",HLOOKUP(AG19,[31]Listas!$F$3:$J$4,2,0))</f>
        <v>#N/A</v>
      </c>
      <c r="AI19" s="1483" t="e">
        <f t="shared" si="3"/>
        <v>#N/A</v>
      </c>
      <c r="AJ19" s="1486" t="e">
        <f>INDEX([31]Listas!$F$6:$J$10,MATCH(AF19,[31]Listas!$D$6:$D$10,0),MATCH(AH19,[31]Listas!$F$4:$J$4,0))</f>
        <v>#N/A</v>
      </c>
    </row>
    <row r="20" spans="1:36" s="340" customFormat="1" ht="78" customHeight="1" x14ac:dyDescent="0.2">
      <c r="A20" s="1459"/>
      <c r="B20" s="1462"/>
      <c r="C20" s="1469"/>
      <c r="D20" s="1470"/>
      <c r="E20" s="1471"/>
      <c r="F20" s="397">
        <v>4</v>
      </c>
      <c r="G20" s="1472" t="s">
        <v>2018</v>
      </c>
      <c r="H20" s="1472"/>
      <c r="I20" s="1472"/>
      <c r="J20" s="1479"/>
      <c r="K20" s="1480"/>
      <c r="L20" s="1481"/>
      <c r="M20" s="1459"/>
      <c r="N20" s="1459"/>
      <c r="O20" s="330"/>
      <c r="P20" s="1500"/>
      <c r="Q20" s="1500"/>
      <c r="R20" s="394"/>
      <c r="S20" s="1484" t="e">
        <f>VLOOKUP(P20,[31]Listas!$D$6:$E$10,2,0)</f>
        <v>#N/A</v>
      </c>
      <c r="T20" s="1484" t="e">
        <f>HLOOKUP(Q20,[31]Listas!$F$4:$J$5,2,0)</f>
        <v>#N/A</v>
      </c>
      <c r="U20" s="1487" t="e">
        <f>INDEX([31]Listas!$F$6:$J$10,MATCH(P20,[31]Listas!$D$6:$D$10,0),MATCH(Q20,[31]Listas!$F$4:$J$4,0))</f>
        <v>#N/A</v>
      </c>
      <c r="V20" s="346"/>
      <c r="W20" s="1495" t="s">
        <v>2019</v>
      </c>
      <c r="X20" s="1496"/>
      <c r="Y20" s="1497"/>
      <c r="Z20" s="399" t="s">
        <v>2020</v>
      </c>
      <c r="AA20" s="1500"/>
      <c r="AB20" s="1462"/>
      <c r="AC20" s="346"/>
      <c r="AD20" s="1503">
        <f t="shared" si="0"/>
        <v>0</v>
      </c>
      <c r="AE20" s="1503" t="e">
        <f t="shared" si="1"/>
        <v>#N/A</v>
      </c>
      <c r="AF20" s="1487" t="e">
        <f>IF(AE20&lt;=1,"Remota",VLOOKUP(AE20,[31]Listas!$C$6:$D$10,2,0))</f>
        <v>#N/A</v>
      </c>
      <c r="AG20" s="1484" t="e">
        <f t="shared" si="2"/>
        <v>#N/A</v>
      </c>
      <c r="AH20" s="1487" t="e">
        <f>IF(AG20&lt;=1,"Insignificante",HLOOKUP(AG20,[31]Listas!$F$3:$J$4,2,0))</f>
        <v>#N/A</v>
      </c>
      <c r="AI20" s="1484" t="e">
        <f t="shared" si="3"/>
        <v>#N/A</v>
      </c>
      <c r="AJ20" s="1487" t="e">
        <f>INDEX([31]Listas!$F$6:$J$10,MATCH(AF20,[31]Listas!$D$6:$D$10,0),MATCH(AH20,[31]Listas!$F$4:$J$4,0))</f>
        <v>#N/A</v>
      </c>
    </row>
    <row r="21" spans="1:36" s="340" customFormat="1" ht="58.5" customHeight="1" x14ac:dyDescent="0.2">
      <c r="A21" s="1457" t="s">
        <v>2021</v>
      </c>
      <c r="B21" s="1460" t="s">
        <v>411</v>
      </c>
      <c r="C21" s="1520" t="s">
        <v>2022</v>
      </c>
      <c r="D21" s="1521"/>
      <c r="E21" s="1521"/>
      <c r="F21" s="400">
        <v>1</v>
      </c>
      <c r="G21" s="1517" t="s">
        <v>2023</v>
      </c>
      <c r="H21" s="1517"/>
      <c r="I21" s="1517"/>
      <c r="J21" s="1473" t="s">
        <v>2024</v>
      </c>
      <c r="K21" s="1474"/>
      <c r="L21" s="1475"/>
      <c r="M21" s="1457" t="s">
        <v>2002</v>
      </c>
      <c r="N21" s="1457"/>
      <c r="O21" s="330"/>
      <c r="P21" s="1498" t="s">
        <v>1723</v>
      </c>
      <c r="Q21" s="1498" t="s">
        <v>652</v>
      </c>
      <c r="R21" s="394"/>
      <c r="S21" s="1482">
        <f>VLOOKUP(P21,[31]Listas!$D$6:$E$10,2,0)</f>
        <v>4</v>
      </c>
      <c r="T21" s="1482">
        <f>HLOOKUP(Q21,[31]Listas!$F$4:$J$5,2,0)</f>
        <v>3</v>
      </c>
      <c r="U21" s="1485" t="str">
        <f>INDEX([31]Listas!$F$6:$J$10,MATCH(P21,[31]Listas!$D$6:$D$10,0),MATCH(Q21,[31]Listas!$F$4:$J$4,0))</f>
        <v>12
ALTO</v>
      </c>
      <c r="V21" s="346"/>
      <c r="W21" s="1508" t="s">
        <v>2025</v>
      </c>
      <c r="X21" s="1509"/>
      <c r="Y21" s="1510"/>
      <c r="Z21" s="1514" t="s">
        <v>2026</v>
      </c>
      <c r="AA21" s="1498" t="s">
        <v>322</v>
      </c>
      <c r="AB21" s="1460">
        <v>72</v>
      </c>
      <c r="AC21" s="346"/>
      <c r="AD21" s="1501">
        <f t="shared" si="0"/>
        <v>1</v>
      </c>
      <c r="AE21" s="1501">
        <f t="shared" si="1"/>
        <v>3</v>
      </c>
      <c r="AF21" s="1485" t="str">
        <f>IF(AE21&lt;=1,"Remota",VLOOKUP(AE21,[31]Listas!$C$6:$D$10,2,0))</f>
        <v>Posible</v>
      </c>
      <c r="AG21" s="1482">
        <f t="shared" si="2"/>
        <v>2</v>
      </c>
      <c r="AH21" s="1485" t="str">
        <f>IF(AG21&lt;=1,"Insignificante",HLOOKUP(AG21,[31]Listas!$F$3:$J$4,2,0))</f>
        <v>Menor</v>
      </c>
      <c r="AI21" s="1482">
        <f t="shared" si="3"/>
        <v>6</v>
      </c>
      <c r="AJ21" s="1485" t="str">
        <f>INDEX([31]Listas!$F$6:$J$10,MATCH(AF21,[31]Listas!$D$6:$D$10,0),MATCH(AH21,[31]Listas!$F$4:$J$4,0))</f>
        <v>6
MODERADO</v>
      </c>
    </row>
    <row r="22" spans="1:36" s="340" customFormat="1" ht="124.5" customHeight="1" x14ac:dyDescent="0.2">
      <c r="A22" s="1458"/>
      <c r="B22" s="1461"/>
      <c r="C22" s="1521"/>
      <c r="D22" s="1521"/>
      <c r="E22" s="1521"/>
      <c r="F22" s="400">
        <v>2</v>
      </c>
      <c r="G22" s="1504" t="s">
        <v>2027</v>
      </c>
      <c r="H22" s="1504"/>
      <c r="I22" s="1504"/>
      <c r="J22" s="1476"/>
      <c r="K22" s="1477"/>
      <c r="L22" s="1478"/>
      <c r="M22" s="1458"/>
      <c r="N22" s="1458"/>
      <c r="O22" s="330"/>
      <c r="P22" s="1499"/>
      <c r="Q22" s="1499"/>
      <c r="R22" s="394"/>
      <c r="S22" s="1483" t="e">
        <f>VLOOKUP(P22,[31]Listas!$D$6:$E$10,2,0)</f>
        <v>#N/A</v>
      </c>
      <c r="T22" s="1483" t="e">
        <f>HLOOKUP(Q22,[31]Listas!$F$4:$J$5,2,0)</f>
        <v>#N/A</v>
      </c>
      <c r="U22" s="1486" t="e">
        <f>INDEX([31]Listas!$F$6:$J$10,MATCH(P22,[31]Listas!$D$6:$D$10,0),MATCH(Q22,[31]Listas!$F$4:$J$4,0))</f>
        <v>#N/A</v>
      </c>
      <c r="V22" s="346"/>
      <c r="W22" s="1511"/>
      <c r="X22" s="1512"/>
      <c r="Y22" s="1513"/>
      <c r="Z22" s="1515"/>
      <c r="AA22" s="1499"/>
      <c r="AB22" s="1461"/>
      <c r="AC22" s="346"/>
      <c r="AD22" s="1502">
        <f t="shared" si="0"/>
        <v>0</v>
      </c>
      <c r="AE22" s="1502" t="e">
        <f t="shared" si="1"/>
        <v>#N/A</v>
      </c>
      <c r="AF22" s="1486" t="e">
        <f>IF(AE22&lt;=1,"Remota",VLOOKUP(AE22,[31]Listas!$C$6:$D$10,2,0))</f>
        <v>#N/A</v>
      </c>
      <c r="AG22" s="1483" t="e">
        <f t="shared" si="2"/>
        <v>#N/A</v>
      </c>
      <c r="AH22" s="1486" t="e">
        <f>IF(AG22&lt;=1,"Insignificante",HLOOKUP(AG22,[31]Listas!$F$3:$J$4,2,0))</f>
        <v>#N/A</v>
      </c>
      <c r="AI22" s="1483" t="e">
        <f t="shared" si="3"/>
        <v>#N/A</v>
      </c>
      <c r="AJ22" s="1486" t="e">
        <f>INDEX([31]Listas!$F$6:$J$10,MATCH(AF22,[31]Listas!$D$6:$D$10,0),MATCH(AH22,[31]Listas!$F$4:$J$4,0))</f>
        <v>#N/A</v>
      </c>
    </row>
    <row r="23" spans="1:36" s="340" customFormat="1" ht="62.25" customHeight="1" x14ac:dyDescent="0.2">
      <c r="A23" s="1458"/>
      <c r="B23" s="1461"/>
      <c r="C23" s="1521"/>
      <c r="D23" s="1521"/>
      <c r="E23" s="1521"/>
      <c r="F23" s="400">
        <v>3</v>
      </c>
      <c r="G23" s="1504" t="s">
        <v>2028</v>
      </c>
      <c r="H23" s="1504"/>
      <c r="I23" s="1504"/>
      <c r="J23" s="1476"/>
      <c r="K23" s="1477"/>
      <c r="L23" s="1478"/>
      <c r="M23" s="1458"/>
      <c r="N23" s="1458"/>
      <c r="O23" s="330"/>
      <c r="P23" s="1499"/>
      <c r="Q23" s="1499"/>
      <c r="R23" s="394"/>
      <c r="S23" s="1483"/>
      <c r="T23" s="1483"/>
      <c r="U23" s="1486"/>
      <c r="V23" s="346"/>
      <c r="W23" s="1495"/>
      <c r="X23" s="1496"/>
      <c r="Y23" s="1497"/>
      <c r="Z23" s="1516"/>
      <c r="AA23" s="1499"/>
      <c r="AB23" s="1461"/>
      <c r="AC23" s="346"/>
      <c r="AD23" s="1502"/>
      <c r="AE23" s="1502"/>
      <c r="AF23" s="1486"/>
      <c r="AG23" s="1483"/>
      <c r="AH23" s="1486"/>
      <c r="AI23" s="1483"/>
      <c r="AJ23" s="1486"/>
    </row>
    <row r="24" spans="1:36" s="340" customFormat="1" ht="78" customHeight="1" x14ac:dyDescent="0.2">
      <c r="A24" s="1459"/>
      <c r="B24" s="1461"/>
      <c r="C24" s="1521"/>
      <c r="D24" s="1521"/>
      <c r="E24" s="1521"/>
      <c r="F24" s="400">
        <v>4</v>
      </c>
      <c r="G24" s="1504" t="s">
        <v>31</v>
      </c>
      <c r="H24" s="1504"/>
      <c r="I24" s="1504"/>
      <c r="J24" s="1479"/>
      <c r="K24" s="1480"/>
      <c r="L24" s="1481"/>
      <c r="M24" s="1458"/>
      <c r="N24" s="1458"/>
      <c r="O24" s="330"/>
      <c r="P24" s="1499"/>
      <c r="Q24" s="1499"/>
      <c r="R24" s="394"/>
      <c r="S24" s="1483" t="e">
        <f>VLOOKUP(P24,[31]Listas!$D$6:$E$10,2,0)</f>
        <v>#N/A</v>
      </c>
      <c r="T24" s="1483" t="e">
        <f>HLOOKUP(Q24,[31]Listas!$F$4:$J$5,2,0)</f>
        <v>#N/A</v>
      </c>
      <c r="U24" s="1486" t="e">
        <f>INDEX([31]Listas!$F$6:$J$10,MATCH(P24,[31]Listas!$D$6:$D$10,0),MATCH(Q24,[31]Listas!$F$4:$J$4,0))</f>
        <v>#N/A</v>
      </c>
      <c r="V24" s="346"/>
      <c r="W24" s="1505" t="s">
        <v>2029</v>
      </c>
      <c r="X24" s="1506"/>
      <c r="Y24" s="1507"/>
      <c r="Z24" s="401" t="s">
        <v>1336</v>
      </c>
      <c r="AA24" s="1499"/>
      <c r="AB24" s="1461"/>
      <c r="AC24" s="346"/>
      <c r="AD24" s="1502">
        <f t="shared" si="0"/>
        <v>0</v>
      </c>
      <c r="AE24" s="1502" t="e">
        <f t="shared" si="1"/>
        <v>#N/A</v>
      </c>
      <c r="AF24" s="1486" t="e">
        <f>IF(AE24&lt;=1,"Remota",VLOOKUP(AE24,[31]Listas!$C$6:$D$10,2,0))</f>
        <v>#N/A</v>
      </c>
      <c r="AG24" s="1483" t="e">
        <f t="shared" si="2"/>
        <v>#N/A</v>
      </c>
      <c r="AH24" s="1486" t="e">
        <f>IF(AG24&lt;=1,"Insignificante",HLOOKUP(AG24,[31]Listas!$F$3:$J$4,2,0))</f>
        <v>#N/A</v>
      </c>
      <c r="AI24" s="1483" t="e">
        <f t="shared" si="3"/>
        <v>#N/A</v>
      </c>
      <c r="AJ24" s="1486" t="e">
        <f>INDEX([31]Listas!$F$6:$J$10,MATCH(AF24,[31]Listas!$D$6:$D$10,0),MATCH(AH24,[31]Listas!$F$4:$J$4,0))</f>
        <v>#N/A</v>
      </c>
    </row>
    <row r="25" spans="1:36" s="340" customFormat="1" ht="54" customHeight="1" x14ac:dyDescent="0.2">
      <c r="A25" s="999" t="s">
        <v>2030</v>
      </c>
      <c r="B25" s="1423" t="s">
        <v>1337</v>
      </c>
      <c r="C25" s="1473" t="s">
        <v>2031</v>
      </c>
      <c r="D25" s="1474"/>
      <c r="E25" s="1475"/>
      <c r="F25" s="400">
        <v>1</v>
      </c>
      <c r="G25" s="1518" t="s">
        <v>2032</v>
      </c>
      <c r="H25" s="1519"/>
      <c r="I25" s="1519"/>
      <c r="J25" s="992" t="s">
        <v>2033</v>
      </c>
      <c r="K25" s="992"/>
      <c r="L25" s="992"/>
      <c r="M25" s="999" t="s">
        <v>2002</v>
      </c>
      <c r="N25" s="999"/>
      <c r="O25" s="330"/>
      <c r="P25" s="1432" t="s">
        <v>1723</v>
      </c>
      <c r="Q25" s="1432" t="s">
        <v>645</v>
      </c>
      <c r="R25" s="394"/>
      <c r="S25" s="1522">
        <f>VLOOKUP(P25,[31]Listas!$D$6:$E$10,2,0)</f>
        <v>4</v>
      </c>
      <c r="T25" s="1522">
        <f>HLOOKUP(Q25,[31]Listas!$F$4:$J$5,2,0)</f>
        <v>4</v>
      </c>
      <c r="U25" s="1525" t="str">
        <f>INDEX([31]Listas!$F$6:$J$10,MATCH(P25,[31]Listas!$D$6:$D$10,0),MATCH(Q25,[31]Listas!$F$4:$J$4,0))</f>
        <v>16
EXTREMO</v>
      </c>
      <c r="V25" s="346"/>
      <c r="W25" s="1531" t="s">
        <v>2034</v>
      </c>
      <c r="X25" s="1529"/>
      <c r="Y25" s="1532"/>
      <c r="Z25" s="1514" t="s">
        <v>2035</v>
      </c>
      <c r="AA25" s="1432" t="s">
        <v>323</v>
      </c>
      <c r="AB25" s="1423">
        <v>87</v>
      </c>
      <c r="AC25" s="346"/>
      <c r="AD25" s="1538">
        <f t="shared" si="0"/>
        <v>2</v>
      </c>
      <c r="AE25" s="1538">
        <f t="shared" si="1"/>
        <v>2</v>
      </c>
      <c r="AF25" s="1525" t="str">
        <f>IF(AE25&lt;=1,"Remota",VLOOKUP(AE25,[31]Listas!$C$6:$D$10,2,0))</f>
        <v>Baja</v>
      </c>
      <c r="AG25" s="1522">
        <f t="shared" si="2"/>
        <v>4</v>
      </c>
      <c r="AH25" s="1525" t="str">
        <f>IF(AG25&lt;=1,"Insignificante",HLOOKUP(AG25,[31]Listas!$F$3:$J$4,2,0))</f>
        <v>Mayor</v>
      </c>
      <c r="AI25" s="1522">
        <f t="shared" si="3"/>
        <v>8</v>
      </c>
      <c r="AJ25" s="1525" t="str">
        <f>INDEX([31]Listas!$F$6:$J$10,MATCH(AF25,[31]Listas!$D$6:$D$10,0),MATCH(AH25,[31]Listas!$F$4:$J$4,0))</f>
        <v>8
MODERADO</v>
      </c>
    </row>
    <row r="26" spans="1:36" s="340" customFormat="1" ht="96.75" customHeight="1" x14ac:dyDescent="0.2">
      <c r="A26" s="1000"/>
      <c r="B26" s="1424"/>
      <c r="C26" s="1476"/>
      <c r="D26" s="1477"/>
      <c r="E26" s="1478"/>
      <c r="F26" s="400">
        <v>2</v>
      </c>
      <c r="G26" s="1528" t="s">
        <v>2036</v>
      </c>
      <c r="H26" s="1528"/>
      <c r="I26" s="1528"/>
      <c r="J26" s="992"/>
      <c r="K26" s="992"/>
      <c r="L26" s="992"/>
      <c r="M26" s="1000"/>
      <c r="N26" s="1000"/>
      <c r="O26" s="330"/>
      <c r="P26" s="1433"/>
      <c r="Q26" s="1433"/>
      <c r="R26" s="394"/>
      <c r="S26" s="1523" t="e">
        <f>VLOOKUP(P26,[31]Listas!$D$6:$E$10,2,0)</f>
        <v>#N/A</v>
      </c>
      <c r="T26" s="1523" t="e">
        <f>HLOOKUP(Q26,[31]Listas!$F$4:$J$5,2,0)</f>
        <v>#N/A</v>
      </c>
      <c r="U26" s="1526" t="e">
        <f>INDEX([31]Listas!$F$6:$J$10,MATCH(P26,[31]Listas!$D$6:$D$10,0),MATCH(Q26,[31]Listas!$F$4:$J$4,0))</f>
        <v>#N/A</v>
      </c>
      <c r="V26" s="346"/>
      <c r="W26" s="1533"/>
      <c r="X26" s="1534"/>
      <c r="Y26" s="1535"/>
      <c r="Z26" s="1515"/>
      <c r="AA26" s="1433"/>
      <c r="AB26" s="1424"/>
      <c r="AC26" s="346"/>
      <c r="AD26" s="1539">
        <f t="shared" si="0"/>
        <v>0</v>
      </c>
      <c r="AE26" s="1539" t="e">
        <f t="shared" si="1"/>
        <v>#N/A</v>
      </c>
      <c r="AF26" s="1526" t="e">
        <f>IF(AE26&lt;=1,"Remota",VLOOKUP(AE26,[31]Listas!$C$6:$D$10,2,0))</f>
        <v>#N/A</v>
      </c>
      <c r="AG26" s="1523" t="e">
        <f t="shared" si="2"/>
        <v>#N/A</v>
      </c>
      <c r="AH26" s="1526" t="e">
        <f>IF(AG26&lt;=1,"Insignificante",HLOOKUP(AG26,[31]Listas!$F$3:$J$4,2,0))</f>
        <v>#N/A</v>
      </c>
      <c r="AI26" s="1523" t="e">
        <f t="shared" si="3"/>
        <v>#N/A</v>
      </c>
      <c r="AJ26" s="1526" t="e">
        <f>INDEX([31]Listas!$F$6:$J$10,MATCH(AF26,[31]Listas!$D$6:$D$10,0),MATCH(AH26,[31]Listas!$F$4:$J$4,0))</f>
        <v>#N/A</v>
      </c>
    </row>
    <row r="27" spans="1:36" s="340" customFormat="1" ht="38.25" customHeight="1" x14ac:dyDescent="0.2">
      <c r="A27" s="1000"/>
      <c r="B27" s="1424"/>
      <c r="C27" s="1476"/>
      <c r="D27" s="1477"/>
      <c r="E27" s="1478"/>
      <c r="F27" s="1457">
        <v>3</v>
      </c>
      <c r="G27" s="1529" t="s">
        <v>1338</v>
      </c>
      <c r="H27" s="1529"/>
      <c r="I27" s="1529"/>
      <c r="J27" s="992"/>
      <c r="K27" s="992"/>
      <c r="L27" s="992"/>
      <c r="M27" s="1000"/>
      <c r="N27" s="1000"/>
      <c r="O27" s="330"/>
      <c r="P27" s="1433"/>
      <c r="Q27" s="1433"/>
      <c r="R27" s="394"/>
      <c r="S27" s="1523" t="e">
        <f>VLOOKUP(P27,[31]Listas!$D$6:$E$10,2,0)</f>
        <v>#N/A</v>
      </c>
      <c r="T27" s="1523" t="e">
        <f>HLOOKUP(Q27,[31]Listas!$F$4:$J$5,2,0)</f>
        <v>#N/A</v>
      </c>
      <c r="U27" s="1526" t="e">
        <f>INDEX([31]Listas!$F$6:$J$10,MATCH(P27,[31]Listas!$D$6:$D$10,0),MATCH(Q27,[31]Listas!$F$4:$J$4,0))</f>
        <v>#N/A</v>
      </c>
      <c r="V27" s="346"/>
      <c r="W27" s="1533"/>
      <c r="X27" s="1534"/>
      <c r="Y27" s="1535"/>
      <c r="Z27" s="1515"/>
      <c r="AA27" s="1433"/>
      <c r="AB27" s="1424"/>
      <c r="AC27" s="346"/>
      <c r="AD27" s="1539">
        <f t="shared" si="0"/>
        <v>0</v>
      </c>
      <c r="AE27" s="1539" t="e">
        <f t="shared" si="1"/>
        <v>#N/A</v>
      </c>
      <c r="AF27" s="1526" t="e">
        <f>IF(AE27&lt;=1,"Remota",VLOOKUP(AE27,[31]Listas!$C$6:$D$10,2,0))</f>
        <v>#N/A</v>
      </c>
      <c r="AG27" s="1523" t="e">
        <f t="shared" si="2"/>
        <v>#N/A</v>
      </c>
      <c r="AH27" s="1526" t="e">
        <f>IF(AG27&lt;=1,"Insignificante",HLOOKUP(AG27,[31]Listas!$F$3:$J$4,2,0))</f>
        <v>#N/A</v>
      </c>
      <c r="AI27" s="1523" t="e">
        <f t="shared" si="3"/>
        <v>#N/A</v>
      </c>
      <c r="AJ27" s="1526" t="e">
        <f>INDEX([31]Listas!$F$6:$J$10,MATCH(AF27,[31]Listas!$D$6:$D$10,0),MATCH(AH27,[31]Listas!$F$4:$J$4,0))</f>
        <v>#N/A</v>
      </c>
    </row>
    <row r="28" spans="1:36" s="340" customFormat="1" ht="18" hidden="1" customHeight="1" x14ac:dyDescent="0.2">
      <c r="A28" s="1001"/>
      <c r="B28" s="1425"/>
      <c r="C28" s="1479"/>
      <c r="D28" s="1480"/>
      <c r="E28" s="1481"/>
      <c r="F28" s="1459"/>
      <c r="G28" s="1530"/>
      <c r="H28" s="1530"/>
      <c r="I28" s="1530"/>
      <c r="J28" s="992"/>
      <c r="K28" s="992"/>
      <c r="L28" s="992"/>
      <c r="M28" s="1001"/>
      <c r="N28" s="1001"/>
      <c r="O28" s="330"/>
      <c r="P28" s="1434"/>
      <c r="Q28" s="1434"/>
      <c r="R28" s="394"/>
      <c r="S28" s="1524" t="e">
        <f>VLOOKUP(P28,[31]Listas!$D$6:$E$10,2,0)</f>
        <v>#N/A</v>
      </c>
      <c r="T28" s="1524" t="e">
        <f>HLOOKUP(Q28,[31]Listas!$F$4:$J$5,2,0)</f>
        <v>#N/A</v>
      </c>
      <c r="U28" s="1527" t="e">
        <f>INDEX([31]Listas!$F$6:$J$10,MATCH(P28,[31]Listas!$D$6:$D$10,0),MATCH(Q28,[31]Listas!$F$4:$J$4,0))</f>
        <v>#N/A</v>
      </c>
      <c r="V28" s="346"/>
      <c r="W28" s="1536"/>
      <c r="X28" s="1530"/>
      <c r="Y28" s="1537"/>
      <c r="Z28" s="1516"/>
      <c r="AA28" s="1434"/>
      <c r="AB28" s="1425"/>
      <c r="AC28" s="346"/>
      <c r="AD28" s="1540">
        <f t="shared" si="0"/>
        <v>0</v>
      </c>
      <c r="AE28" s="1540" t="e">
        <f t="shared" si="1"/>
        <v>#N/A</v>
      </c>
      <c r="AF28" s="1527" t="e">
        <f>IF(AE28&lt;=1,"Remota",VLOOKUP(AE28,[31]Listas!$C$6:$D$10,2,0))</f>
        <v>#N/A</v>
      </c>
      <c r="AG28" s="1524" t="e">
        <f t="shared" si="2"/>
        <v>#N/A</v>
      </c>
      <c r="AH28" s="1527" t="e">
        <f>IF(AG28&lt;=1,"Insignificante",HLOOKUP(AG28,[31]Listas!$F$3:$J$4,2,0))</f>
        <v>#N/A</v>
      </c>
      <c r="AI28" s="1524" t="e">
        <f t="shared" si="3"/>
        <v>#N/A</v>
      </c>
      <c r="AJ28" s="1527" t="e">
        <f>INDEX([31]Listas!$F$6:$J$10,MATCH(AF28,[31]Listas!$D$6:$D$10,0),MATCH(AH28,[31]Listas!$F$4:$J$4,0))</f>
        <v>#N/A</v>
      </c>
    </row>
    <row r="29" spans="1:36" s="340" customFormat="1" ht="78" hidden="1" customHeight="1" x14ac:dyDescent="0.2">
      <c r="A29" s="330"/>
      <c r="B29" s="331" t="s">
        <v>1230</v>
      </c>
      <c r="C29" s="814"/>
      <c r="D29" s="814"/>
      <c r="E29" s="814"/>
      <c r="F29" s="330"/>
      <c r="G29" s="1541"/>
      <c r="H29" s="1542"/>
      <c r="I29" s="1543"/>
      <c r="J29" s="814"/>
      <c r="K29" s="814"/>
      <c r="L29" s="814"/>
      <c r="M29" s="330"/>
      <c r="N29" s="330"/>
      <c r="O29" s="330"/>
      <c r="P29" s="332"/>
      <c r="Q29" s="332"/>
      <c r="R29" s="346"/>
      <c r="S29" s="347" t="e">
        <f>VLOOKUP(P29,[31]Listas!$D$6:$E$10,2,0)</f>
        <v>#N/A</v>
      </c>
      <c r="T29" s="347" t="e">
        <f>HLOOKUP(Q29,[31]Listas!$F$4:$J$5,2,0)</f>
        <v>#N/A</v>
      </c>
      <c r="U29" s="339" t="e">
        <f>INDEX([31]Listas!$F$6:$J$10,MATCH(P29,[31]Listas!$D$6:$D$10,0),MATCH(Q29,[31]Listas!$F$4:$J$4,0))</f>
        <v>#N/A</v>
      </c>
      <c r="V29" s="346"/>
      <c r="W29" s="818"/>
      <c r="X29" s="818"/>
      <c r="Y29" s="818"/>
      <c r="Z29" s="330"/>
      <c r="AA29" s="331"/>
      <c r="AB29" s="330"/>
      <c r="AC29" s="346"/>
      <c r="AD29" s="347">
        <f t="shared" si="0"/>
        <v>0</v>
      </c>
      <c r="AE29" s="348" t="e">
        <f t="shared" si="1"/>
        <v>#N/A</v>
      </c>
      <c r="AF29" s="336" t="e">
        <f>IF(AE29&lt;=1,"Remota",VLOOKUP(AE29,[31]Listas!$C$6:$D$10,2,0))</f>
        <v>#N/A</v>
      </c>
      <c r="AG29" s="348" t="e">
        <f t="shared" si="2"/>
        <v>#N/A</v>
      </c>
      <c r="AH29" s="336" t="e">
        <f>IF(AG29&lt;=1,"Insignificante",HLOOKUP(AG29,[31]Listas!$F$3:$J$4,2,0))</f>
        <v>#N/A</v>
      </c>
      <c r="AI29" s="349" t="e">
        <f t="shared" si="3"/>
        <v>#N/A</v>
      </c>
      <c r="AJ29" s="339" t="e">
        <f>INDEX([31]Listas!$F$6:$J$10,MATCH(AF29,[31]Listas!$D$6:$D$10,0),MATCH(AH29,[31]Listas!$F$4:$J$4,0))</f>
        <v>#N/A</v>
      </c>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VLOOKUP(P30,[31]Listas!$D$6:$E$10,2,0)</f>
        <v>#N/A</v>
      </c>
      <c r="T30" s="347" t="e">
        <f>HLOOKUP(Q30,[31]Listas!$F$4:$J$5,2,0)</f>
        <v>#N/A</v>
      </c>
      <c r="U30" s="339" t="e">
        <f>INDEX([31]Listas!$F$6:$J$10,MATCH(P30,[31]Listas!$D$6:$D$10,0),MATCH(Q30,[31]Listas!$F$4:$J$4,0))</f>
        <v>#N/A</v>
      </c>
      <c r="V30" s="346"/>
      <c r="W30" s="818"/>
      <c r="X30" s="818"/>
      <c r="Y30" s="818"/>
      <c r="Z30" s="330"/>
      <c r="AA30" s="331"/>
      <c r="AB30" s="330"/>
      <c r="AC30" s="346"/>
      <c r="AD30" s="347">
        <f t="shared" si="0"/>
        <v>0</v>
      </c>
      <c r="AE30" s="348" t="e">
        <f t="shared" si="1"/>
        <v>#N/A</v>
      </c>
      <c r="AF30" s="336" t="e">
        <f>IF(AE30&lt;=1,"Remota",VLOOKUP(AE30,[31]Listas!$C$6:$D$10,2,0))</f>
        <v>#N/A</v>
      </c>
      <c r="AG30" s="348" t="e">
        <f t="shared" si="2"/>
        <v>#N/A</v>
      </c>
      <c r="AH30" s="336" t="e">
        <f>IF(AG30&lt;=1,"Insignificante",HLOOKUP(AG30,[31]Listas!$F$3:$J$4,2,0))</f>
        <v>#N/A</v>
      </c>
      <c r="AI30" s="349" t="e">
        <f t="shared" si="3"/>
        <v>#N/A</v>
      </c>
      <c r="AJ30" s="339" t="e">
        <f>INDEX([31]Listas!$F$6:$J$10,MATCH(AF30,[31]Listas!$D$6:$D$10,0),MATCH(AH30,[31]Listas!$F$4:$J$4,0))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VLOOKUP(P31,[31]Listas!$D$6:$E$10,2,0)</f>
        <v>#N/A</v>
      </c>
      <c r="T31" s="347" t="e">
        <f>HLOOKUP(Q31,[31]Listas!$F$4:$J$5,2,0)</f>
        <v>#N/A</v>
      </c>
      <c r="U31" s="339" t="e">
        <f>INDEX([31]Listas!$F$6:$J$10,MATCH(P31,[31]Listas!$D$6:$D$10,0),MATCH(Q31,[31]Listas!$F$4:$J$4,0))</f>
        <v>#N/A</v>
      </c>
      <c r="V31" s="346"/>
      <c r="W31" s="818"/>
      <c r="X31" s="818"/>
      <c r="Y31" s="818"/>
      <c r="Z31" s="330"/>
      <c r="AA31" s="331"/>
      <c r="AB31" s="330"/>
      <c r="AC31" s="346"/>
      <c r="AD31" s="347">
        <f t="shared" si="0"/>
        <v>0</v>
      </c>
      <c r="AE31" s="348" t="e">
        <f t="shared" si="1"/>
        <v>#N/A</v>
      </c>
      <c r="AF31" s="336" t="e">
        <f>IF(AE31&lt;=1,"Remota",VLOOKUP(AE31,[31]Listas!$C$6:$D$10,2,0))</f>
        <v>#N/A</v>
      </c>
      <c r="AG31" s="348" t="e">
        <f t="shared" si="2"/>
        <v>#N/A</v>
      </c>
      <c r="AH31" s="336" t="e">
        <f>IF(AG31&lt;=1,"Insignificante",HLOOKUP(AG31,[31]Listas!$F$3:$J$4,2,0))</f>
        <v>#N/A</v>
      </c>
      <c r="AI31" s="349" t="e">
        <f t="shared" si="3"/>
        <v>#N/A</v>
      </c>
      <c r="AJ31" s="339" t="e">
        <f>INDEX([31]Listas!$F$6:$J$10,MATCH(AF31,[31]Listas!$D$6:$D$10,0),MATCH(AH31,[31]Listas!$F$4:$J$4,0))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VLOOKUP(P32,[31]Listas!$D$6:$E$10,2,0)</f>
        <v>#N/A</v>
      </c>
      <c r="T32" s="347" t="e">
        <f>HLOOKUP(Q32,[31]Listas!$F$4:$J$5,2,0)</f>
        <v>#N/A</v>
      </c>
      <c r="U32" s="339" t="e">
        <f>INDEX([31]Listas!$F$6:$J$10,MATCH(P32,[31]Listas!$D$6:$D$10,0),MATCH(Q32,[31]Listas!$F$4:$J$4,0))</f>
        <v>#N/A</v>
      </c>
      <c r="V32" s="346"/>
      <c r="W32" s="818"/>
      <c r="X32" s="818"/>
      <c r="Y32" s="818"/>
      <c r="Z32" s="330"/>
      <c r="AA32" s="331"/>
      <c r="AB32" s="330"/>
      <c r="AC32" s="346"/>
      <c r="AD32" s="347">
        <f t="shared" si="0"/>
        <v>0</v>
      </c>
      <c r="AE32" s="348" t="e">
        <f t="shared" si="1"/>
        <v>#N/A</v>
      </c>
      <c r="AF32" s="336" t="e">
        <f>IF(AE32&lt;=1,"Remota",VLOOKUP(AE32,[31]Listas!$C$6:$D$10,2,0))</f>
        <v>#N/A</v>
      </c>
      <c r="AG32" s="348" t="e">
        <f t="shared" si="2"/>
        <v>#N/A</v>
      </c>
      <c r="AH32" s="336" t="e">
        <f>IF(AG32&lt;=1,"Insignificante",HLOOKUP(AG32,[31]Listas!$F$3:$J$4,2,0))</f>
        <v>#N/A</v>
      </c>
      <c r="AI32" s="349" t="e">
        <f t="shared" si="3"/>
        <v>#N/A</v>
      </c>
      <c r="AJ32" s="339" t="e">
        <f>INDEX([31]Listas!$F$6:$J$10,MATCH(AF32,[31]Listas!$D$6:$D$10,0),MATCH(AH32,[31]Listas!$F$4:$J$4,0))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VLOOKUP(P33,[31]Listas!$D$6:$E$10,2,0)</f>
        <v>#N/A</v>
      </c>
      <c r="T33" s="347" t="e">
        <f>HLOOKUP(Q33,[31]Listas!$F$4:$J$5,2,0)</f>
        <v>#N/A</v>
      </c>
      <c r="U33" s="339" t="e">
        <f>INDEX([31]Listas!$F$6:$J$10,MATCH(P33,[31]Listas!$D$6:$D$10,0),MATCH(Q33,[31]Listas!$F$4:$J$4,0))</f>
        <v>#N/A</v>
      </c>
      <c r="V33" s="346"/>
      <c r="W33" s="818"/>
      <c r="X33" s="818"/>
      <c r="Y33" s="818"/>
      <c r="Z33" s="330"/>
      <c r="AA33" s="331"/>
      <c r="AB33" s="330"/>
      <c r="AC33" s="346"/>
      <c r="AD33" s="347">
        <f t="shared" si="0"/>
        <v>0</v>
      </c>
      <c r="AE33" s="348" t="e">
        <f t="shared" si="1"/>
        <v>#N/A</v>
      </c>
      <c r="AF33" s="336" t="e">
        <f>IF(AE33&lt;=1,"Remota",VLOOKUP(AE33,[31]Listas!$C$6:$D$10,2,0))</f>
        <v>#N/A</v>
      </c>
      <c r="AG33" s="348" t="e">
        <f t="shared" si="2"/>
        <v>#N/A</v>
      </c>
      <c r="AH33" s="336" t="e">
        <f>IF(AG33&lt;=1,"Insignificante",HLOOKUP(AG33,[31]Listas!$F$3:$J$4,2,0))</f>
        <v>#N/A</v>
      </c>
      <c r="AI33" s="349" t="e">
        <f t="shared" si="3"/>
        <v>#N/A</v>
      </c>
      <c r="AJ33" s="339" t="e">
        <f>INDEX([31]Listas!$F$6:$J$10,MATCH(AF33,[31]Listas!$D$6:$D$10,0),MATCH(AH33,[31]Listas!$F$4:$J$4,0))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VLOOKUP(P34,[31]Listas!$D$6:$E$10,2,0)</f>
        <v>#N/A</v>
      </c>
      <c r="T34" s="347" t="e">
        <f>HLOOKUP(Q34,[31]Listas!$F$4:$J$5,2,0)</f>
        <v>#N/A</v>
      </c>
      <c r="U34" s="339" t="e">
        <f>INDEX([31]Listas!$F$6:$J$10,MATCH(P34,[31]Listas!$D$6:$D$10,0),MATCH(Q34,[31]Listas!$F$4:$J$4,0))</f>
        <v>#N/A</v>
      </c>
      <c r="V34" s="346"/>
      <c r="W34" s="818"/>
      <c r="X34" s="818"/>
      <c r="Y34" s="818"/>
      <c r="Z34" s="330"/>
      <c r="AA34" s="331"/>
      <c r="AB34" s="330"/>
      <c r="AC34" s="346"/>
      <c r="AD34" s="347">
        <f t="shared" si="0"/>
        <v>0</v>
      </c>
      <c r="AE34" s="348" t="e">
        <f t="shared" si="1"/>
        <v>#N/A</v>
      </c>
      <c r="AF34" s="336" t="e">
        <f>IF(AE34&lt;=1,"Remota",VLOOKUP(AE34,[31]Listas!$C$6:$D$10,2,0))</f>
        <v>#N/A</v>
      </c>
      <c r="AG34" s="348" t="e">
        <f t="shared" si="2"/>
        <v>#N/A</v>
      </c>
      <c r="AH34" s="336" t="e">
        <f>IF(AG34&lt;=1,"Insignificante",HLOOKUP(AG34,[31]Listas!$F$3:$J$4,2,0))</f>
        <v>#N/A</v>
      </c>
      <c r="AI34" s="349" t="e">
        <f t="shared" si="3"/>
        <v>#N/A</v>
      </c>
      <c r="AJ34" s="339" t="e">
        <f>INDEX([31]Listas!$F$6:$J$10,MATCH(AF34,[31]Listas!$D$6:$D$10,0),MATCH(AH34,[31]Listas!$F$4:$J$4,0))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VLOOKUP(P35,[31]Listas!$D$6:$E$10,2,0)</f>
        <v>#N/A</v>
      </c>
      <c r="T35" s="347" t="e">
        <f>HLOOKUP(Q35,[31]Listas!$F$4:$J$5,2,0)</f>
        <v>#N/A</v>
      </c>
      <c r="U35" s="339" t="e">
        <f>INDEX([31]Listas!$F$6:$J$10,MATCH(P35,[31]Listas!$D$6:$D$10,0),MATCH(Q35,[31]Listas!$F$4:$J$4,0))</f>
        <v>#N/A</v>
      </c>
      <c r="V35" s="346"/>
      <c r="W35" s="818"/>
      <c r="X35" s="818"/>
      <c r="Y35" s="818"/>
      <c r="Z35" s="330"/>
      <c r="AA35" s="331"/>
      <c r="AB35" s="330"/>
      <c r="AC35" s="346"/>
      <c r="AD35" s="347">
        <f t="shared" si="0"/>
        <v>0</v>
      </c>
      <c r="AE35" s="348" t="e">
        <f t="shared" si="1"/>
        <v>#N/A</v>
      </c>
      <c r="AF35" s="336" t="e">
        <f>IF(AE35&lt;=1,"Remota",VLOOKUP(AE35,[31]Listas!$C$6:$D$10,2,0))</f>
        <v>#N/A</v>
      </c>
      <c r="AG35" s="348" t="e">
        <f t="shared" si="2"/>
        <v>#N/A</v>
      </c>
      <c r="AH35" s="336" t="e">
        <f>IF(AG35&lt;=1,"Insignificante",HLOOKUP(AG35,[31]Listas!$F$3:$J$4,2,0))</f>
        <v>#N/A</v>
      </c>
      <c r="AI35" s="349" t="e">
        <f t="shared" si="3"/>
        <v>#N/A</v>
      </c>
      <c r="AJ35" s="339" t="e">
        <f>INDEX([31]Listas!$F$6:$J$10,MATCH(AF35,[31]Listas!$D$6:$D$10,0),MATCH(AH35,[31]Listas!$F$4:$J$4,0))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VLOOKUP(P36,[31]Listas!$D$6:$E$10,2,0)</f>
        <v>#N/A</v>
      </c>
      <c r="T36" s="347" t="e">
        <f>HLOOKUP(Q36,[31]Listas!$F$4:$J$5,2,0)</f>
        <v>#N/A</v>
      </c>
      <c r="U36" s="339" t="e">
        <f>INDEX([31]Listas!$F$6:$J$10,MATCH(P36,[31]Listas!$D$6:$D$10,0),MATCH(Q36,[31]Listas!$F$4:$J$4,0))</f>
        <v>#N/A</v>
      </c>
      <c r="V36" s="346"/>
      <c r="W36" s="818"/>
      <c r="X36" s="818"/>
      <c r="Y36" s="818"/>
      <c r="Z36" s="330"/>
      <c r="AA36" s="331"/>
      <c r="AB36" s="330"/>
      <c r="AC36" s="346"/>
      <c r="AD36" s="347">
        <f>IF(AB36&lt;=33,0,IF(AB36&gt;81,2,1))</f>
        <v>0</v>
      </c>
      <c r="AE36" s="348" t="e">
        <f>IF(OR(AA36="Probabilidad",AA36="Ambos"),S36-AD36,S36)</f>
        <v>#N/A</v>
      </c>
      <c r="AF36" s="336" t="e">
        <f>IF(AE36&lt;=1,"Remota",VLOOKUP(AE36,[31]Listas!$C$6:$D$10,2,0))</f>
        <v>#N/A</v>
      </c>
      <c r="AG36" s="348" t="e">
        <f>IF(OR(AA36="Impacto",AA36="Ambos"),T36-AD36,T36)</f>
        <v>#N/A</v>
      </c>
      <c r="AH36" s="336" t="e">
        <f>IF(AG36&lt;=1,"Insignificante",HLOOKUP(AG36,[31]Listas!$F$3:$J$4,2,0))</f>
        <v>#N/A</v>
      </c>
      <c r="AI36" s="349" t="e">
        <f>AE36*AG36</f>
        <v>#N/A</v>
      </c>
      <c r="AJ36" s="339" t="e">
        <f>INDEX([31]Listas!$F$6:$J$10,MATCH(AF36,[31]Listas!$D$6:$D$10,0),MATCH(AH36,[31]Listas!$F$4:$J$4,0))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VLOOKUP(P37,[31]Listas!$D$6:$E$10,2,0)</f>
        <v>#N/A</v>
      </c>
      <c r="T37" s="347" t="e">
        <f>HLOOKUP(Q37,[31]Listas!$F$4:$J$5,2,0)</f>
        <v>#N/A</v>
      </c>
      <c r="U37" s="339" t="e">
        <f>INDEX([31]Listas!$F$6:$J$10,MATCH(P37,[31]Listas!$D$6:$D$10,0),MATCH(Q37,[31]Listas!$F$4:$J$4,0))</f>
        <v>#N/A</v>
      </c>
      <c r="V37" s="346"/>
      <c r="W37" s="818"/>
      <c r="X37" s="818"/>
      <c r="Y37" s="818"/>
      <c r="Z37" s="330"/>
      <c r="AA37" s="331"/>
      <c r="AB37" s="330"/>
      <c r="AC37" s="346"/>
      <c r="AD37" s="347">
        <f t="shared" ref="AD37:AD44" si="4">IF(AB37&lt;=33,0,IF(AB37&gt;81,2,1))</f>
        <v>0</v>
      </c>
      <c r="AE37" s="348" t="e">
        <f t="shared" ref="AE37:AE44" si="5">IF(OR(AA37="Probabilidad",AA37="Ambos"),S37-AD37,S37)</f>
        <v>#N/A</v>
      </c>
      <c r="AF37" s="336" t="e">
        <f>IF(AE37&lt;=1,"Remota",VLOOKUP(AE37,[31]Listas!$C$6:$D$10,2,0))</f>
        <v>#N/A</v>
      </c>
      <c r="AG37" s="348" t="e">
        <f t="shared" ref="AG37:AG44" si="6">IF(OR(AA37="Impacto",AA37="Ambos"),T37-AD37,T37)</f>
        <v>#N/A</v>
      </c>
      <c r="AH37" s="336" t="e">
        <f>IF(AG37&lt;=1,"Insignificante",HLOOKUP(AG37,[31]Listas!$F$3:$J$4,2,0))</f>
        <v>#N/A</v>
      </c>
      <c r="AI37" s="349" t="e">
        <f t="shared" ref="AI37:AI44" si="7">AE37*AG37</f>
        <v>#N/A</v>
      </c>
      <c r="AJ37" s="339" t="e">
        <f>INDEX([31]Listas!$F$6:$J$10,MATCH(AF37,[31]Listas!$D$6:$D$10,0),MATCH(AH37,[31]Listas!$F$4:$J$4,0))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VLOOKUP(P38,[31]Listas!$D$6:$E$10,2,0)</f>
        <v>#N/A</v>
      </c>
      <c r="T38" s="347" t="e">
        <f>HLOOKUP(Q38,[31]Listas!$F$4:$J$5,2,0)</f>
        <v>#N/A</v>
      </c>
      <c r="U38" s="339" t="e">
        <f>INDEX([31]Listas!$F$6:$J$10,MATCH(P38,[31]Listas!$D$6:$D$10,0),MATCH(Q38,[31]Listas!$F$4:$J$4,0))</f>
        <v>#N/A</v>
      </c>
      <c r="V38" s="346"/>
      <c r="W38" s="818"/>
      <c r="X38" s="818"/>
      <c r="Y38" s="818"/>
      <c r="Z38" s="330"/>
      <c r="AA38" s="331"/>
      <c r="AB38" s="330"/>
      <c r="AC38" s="346"/>
      <c r="AD38" s="347">
        <f t="shared" si="4"/>
        <v>0</v>
      </c>
      <c r="AE38" s="348" t="e">
        <f t="shared" si="5"/>
        <v>#N/A</v>
      </c>
      <c r="AF38" s="336" t="e">
        <f>IF(AE38&lt;=1,"Remota",VLOOKUP(AE38,[31]Listas!$C$6:$D$10,2,0))</f>
        <v>#N/A</v>
      </c>
      <c r="AG38" s="348" t="e">
        <f t="shared" si="6"/>
        <v>#N/A</v>
      </c>
      <c r="AH38" s="336" t="e">
        <f>IF(AG38&lt;=1,"Insignificante",HLOOKUP(AG38,[31]Listas!$F$3:$J$4,2,0))</f>
        <v>#N/A</v>
      </c>
      <c r="AI38" s="349" t="e">
        <f t="shared" si="7"/>
        <v>#N/A</v>
      </c>
      <c r="AJ38" s="339" t="e">
        <f>INDEX([31]Listas!$F$6:$J$10,MATCH(AF38,[31]Listas!$D$6:$D$10,0),MATCH(AH38,[31]Listas!$F$4:$J$4,0))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VLOOKUP(P39,[31]Listas!$D$6:$E$10,2,0)</f>
        <v>#N/A</v>
      </c>
      <c r="T39" s="347" t="e">
        <f>HLOOKUP(Q39,[31]Listas!$F$4:$J$5,2,0)</f>
        <v>#N/A</v>
      </c>
      <c r="U39" s="339" t="e">
        <f>INDEX([31]Listas!$F$6:$J$10,MATCH(P39,[31]Listas!$D$6:$D$10,0),MATCH(Q39,[31]Listas!$F$4:$J$4,0))</f>
        <v>#N/A</v>
      </c>
      <c r="V39" s="346"/>
      <c r="W39" s="818"/>
      <c r="X39" s="818"/>
      <c r="Y39" s="818"/>
      <c r="Z39" s="330"/>
      <c r="AA39" s="331"/>
      <c r="AB39" s="330"/>
      <c r="AC39" s="346"/>
      <c r="AD39" s="347">
        <f t="shared" si="4"/>
        <v>0</v>
      </c>
      <c r="AE39" s="348" t="e">
        <f t="shared" si="5"/>
        <v>#N/A</v>
      </c>
      <c r="AF39" s="336" t="e">
        <f>IF(AE39&lt;=1,"Remota",VLOOKUP(AE39,[31]Listas!$C$6:$D$10,2,0))</f>
        <v>#N/A</v>
      </c>
      <c r="AG39" s="348" t="e">
        <f t="shared" si="6"/>
        <v>#N/A</v>
      </c>
      <c r="AH39" s="336" t="e">
        <f>IF(AG39&lt;=1,"Insignificante",HLOOKUP(AG39,[31]Listas!$F$3:$J$4,2,0))</f>
        <v>#N/A</v>
      </c>
      <c r="AI39" s="349" t="e">
        <f t="shared" si="7"/>
        <v>#N/A</v>
      </c>
      <c r="AJ39" s="339" t="e">
        <f>INDEX([31]Listas!$F$6:$J$10,MATCH(AF39,[31]Listas!$D$6:$D$10,0),MATCH(AH39,[31]Listas!$F$4:$J$4,0))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VLOOKUP(P40,[31]Listas!$D$6:$E$10,2,0)</f>
        <v>#N/A</v>
      </c>
      <c r="T40" s="347" t="e">
        <f>HLOOKUP(Q40,[31]Listas!$F$4:$J$5,2,0)</f>
        <v>#N/A</v>
      </c>
      <c r="U40" s="339" t="e">
        <f>INDEX([31]Listas!$F$6:$J$10,MATCH(P40,[31]Listas!$D$6:$D$10,0),MATCH(Q40,[31]Listas!$F$4:$J$4,0))</f>
        <v>#N/A</v>
      </c>
      <c r="V40" s="346"/>
      <c r="W40" s="818"/>
      <c r="X40" s="818"/>
      <c r="Y40" s="818"/>
      <c r="Z40" s="330"/>
      <c r="AA40" s="331"/>
      <c r="AB40" s="330"/>
      <c r="AC40" s="346"/>
      <c r="AD40" s="347">
        <f t="shared" si="4"/>
        <v>0</v>
      </c>
      <c r="AE40" s="348" t="e">
        <f t="shared" si="5"/>
        <v>#N/A</v>
      </c>
      <c r="AF40" s="336" t="e">
        <f>IF(AE40&lt;=1,"Remota",VLOOKUP(AE40,[31]Listas!$C$6:$D$10,2,0))</f>
        <v>#N/A</v>
      </c>
      <c r="AG40" s="348" t="e">
        <f t="shared" si="6"/>
        <v>#N/A</v>
      </c>
      <c r="AH40" s="336" t="e">
        <f>IF(AG40&lt;=1,"Insignificante",HLOOKUP(AG40,[31]Listas!$F$3:$J$4,2,0))</f>
        <v>#N/A</v>
      </c>
      <c r="AI40" s="349" t="e">
        <f t="shared" si="7"/>
        <v>#N/A</v>
      </c>
      <c r="AJ40" s="339" t="e">
        <f>INDEX([31]Listas!$F$6:$J$10,MATCH(AF40,[31]Listas!$D$6:$D$10,0),MATCH(AH40,[31]Listas!$F$4:$J$4,0))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VLOOKUP(P41,[31]Listas!$D$6:$E$10,2,0)</f>
        <v>#N/A</v>
      </c>
      <c r="T41" s="347" t="e">
        <f>HLOOKUP(Q41,[31]Listas!$F$4:$J$5,2,0)</f>
        <v>#N/A</v>
      </c>
      <c r="U41" s="339" t="e">
        <f>INDEX([31]Listas!$F$6:$J$10,MATCH(P41,[31]Listas!$D$6:$D$10,0),MATCH(Q41,[31]Listas!$F$4:$J$4,0))</f>
        <v>#N/A</v>
      </c>
      <c r="V41" s="346"/>
      <c r="W41" s="818"/>
      <c r="X41" s="818"/>
      <c r="Y41" s="818"/>
      <c r="Z41" s="330"/>
      <c r="AA41" s="331"/>
      <c r="AB41" s="330"/>
      <c r="AC41" s="346"/>
      <c r="AD41" s="347">
        <f t="shared" si="4"/>
        <v>0</v>
      </c>
      <c r="AE41" s="348" t="e">
        <f t="shared" si="5"/>
        <v>#N/A</v>
      </c>
      <c r="AF41" s="336" t="e">
        <f>IF(AE41&lt;=1,"Remota",VLOOKUP(AE41,[31]Listas!$C$6:$D$10,2,0))</f>
        <v>#N/A</v>
      </c>
      <c r="AG41" s="348" t="e">
        <f t="shared" si="6"/>
        <v>#N/A</v>
      </c>
      <c r="AH41" s="336" t="e">
        <f>IF(AG41&lt;=1,"Insignificante",HLOOKUP(AG41,[31]Listas!$F$3:$J$4,2,0))</f>
        <v>#N/A</v>
      </c>
      <c r="AI41" s="349" t="e">
        <f t="shared" si="7"/>
        <v>#N/A</v>
      </c>
      <c r="AJ41" s="339" t="e">
        <f>INDEX([31]Listas!$F$6:$J$10,MATCH(AF41,[31]Listas!$D$6:$D$10,0),MATCH(AH41,[31]Listas!$F$4:$J$4,0))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VLOOKUP(P42,[31]Listas!$D$6:$E$10,2,0)</f>
        <v>#N/A</v>
      </c>
      <c r="T42" s="347" t="e">
        <f>HLOOKUP(Q42,[31]Listas!$F$4:$J$5,2,0)</f>
        <v>#N/A</v>
      </c>
      <c r="U42" s="339" t="e">
        <f>INDEX([31]Listas!$F$6:$J$10,MATCH(P42,[31]Listas!$D$6:$D$10,0),MATCH(Q42,[31]Listas!$F$4:$J$4,0))</f>
        <v>#N/A</v>
      </c>
      <c r="V42" s="346"/>
      <c r="W42" s="818"/>
      <c r="X42" s="818"/>
      <c r="Y42" s="818"/>
      <c r="Z42" s="330"/>
      <c r="AA42" s="331"/>
      <c r="AB42" s="330"/>
      <c r="AC42" s="346"/>
      <c r="AD42" s="347">
        <f t="shared" si="4"/>
        <v>0</v>
      </c>
      <c r="AE42" s="348" t="e">
        <f t="shared" si="5"/>
        <v>#N/A</v>
      </c>
      <c r="AF42" s="336" t="e">
        <f>IF(AE42&lt;=1,"Remota",VLOOKUP(AE42,[31]Listas!$C$6:$D$10,2,0))</f>
        <v>#N/A</v>
      </c>
      <c r="AG42" s="348" t="e">
        <f t="shared" si="6"/>
        <v>#N/A</v>
      </c>
      <c r="AH42" s="336" t="e">
        <f>IF(AG42&lt;=1,"Insignificante",HLOOKUP(AG42,[31]Listas!$F$3:$J$4,2,0))</f>
        <v>#N/A</v>
      </c>
      <c r="AI42" s="349" t="e">
        <f t="shared" si="7"/>
        <v>#N/A</v>
      </c>
      <c r="AJ42" s="339" t="e">
        <f>INDEX([31]Listas!$F$6:$J$10,MATCH(AF42,[31]Listas!$D$6:$D$10,0),MATCH(AH42,[31]Listas!$F$4:$J$4,0))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VLOOKUP(P43,[31]Listas!$D$6:$E$10,2,0)</f>
        <v>#N/A</v>
      </c>
      <c r="T43" s="347" t="e">
        <f>HLOOKUP(Q43,[31]Listas!$F$4:$J$5,2,0)</f>
        <v>#N/A</v>
      </c>
      <c r="U43" s="339" t="e">
        <f>INDEX([31]Listas!$F$6:$J$10,MATCH(P43,[31]Listas!$D$6:$D$10,0),MATCH(Q43,[31]Listas!$F$4:$J$4,0))</f>
        <v>#N/A</v>
      </c>
      <c r="V43" s="346"/>
      <c r="W43" s="818"/>
      <c r="X43" s="818"/>
      <c r="Y43" s="818"/>
      <c r="Z43" s="330"/>
      <c r="AA43" s="331"/>
      <c r="AB43" s="330"/>
      <c r="AC43" s="346"/>
      <c r="AD43" s="347">
        <f t="shared" si="4"/>
        <v>0</v>
      </c>
      <c r="AE43" s="348" t="e">
        <f t="shared" si="5"/>
        <v>#N/A</v>
      </c>
      <c r="AF43" s="336" t="e">
        <f>IF(AE43&lt;=1,"Remota",VLOOKUP(AE43,[31]Listas!$C$6:$D$10,2,0))</f>
        <v>#N/A</v>
      </c>
      <c r="AG43" s="348" t="e">
        <f t="shared" si="6"/>
        <v>#N/A</v>
      </c>
      <c r="AH43" s="336" t="e">
        <f>IF(AG43&lt;=1,"Insignificante",HLOOKUP(AG43,[31]Listas!$F$3:$J$4,2,0))</f>
        <v>#N/A</v>
      </c>
      <c r="AI43" s="349" t="e">
        <f t="shared" si="7"/>
        <v>#N/A</v>
      </c>
      <c r="AJ43" s="339" t="e">
        <f>INDEX([31]Listas!$F$6:$J$10,MATCH(AF43,[31]Listas!$D$6:$D$10,0),MATCH(AH43,[31]Listas!$F$4:$J$4,0))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VLOOKUP(P44,[31]Listas!$D$6:$E$10,2,0)</f>
        <v>#N/A</v>
      </c>
      <c r="T44" s="347" t="e">
        <f>HLOOKUP(Q44,[31]Listas!$F$4:$J$5,2,0)</f>
        <v>#N/A</v>
      </c>
      <c r="U44" s="339" t="e">
        <f>INDEX([31]Listas!$F$6:$J$10,MATCH(P44,[31]Listas!$D$6:$D$10,0),MATCH(Q44,[31]Listas!$F$4:$J$4,0))</f>
        <v>#N/A</v>
      </c>
      <c r="V44" s="346"/>
      <c r="W44" s="818"/>
      <c r="X44" s="818"/>
      <c r="Y44" s="818"/>
      <c r="Z44" s="330"/>
      <c r="AA44" s="331"/>
      <c r="AB44" s="330"/>
      <c r="AC44" s="346"/>
      <c r="AD44" s="347">
        <f t="shared" si="4"/>
        <v>0</v>
      </c>
      <c r="AE44" s="348" t="e">
        <f t="shared" si="5"/>
        <v>#N/A</v>
      </c>
      <c r="AF44" s="336" t="e">
        <f>IF(AE44&lt;=1,"Remota",VLOOKUP(AE44,[31]Listas!$C$6:$D$10,2,0))</f>
        <v>#N/A</v>
      </c>
      <c r="AG44" s="348" t="e">
        <f t="shared" si="6"/>
        <v>#N/A</v>
      </c>
      <c r="AH44" s="336" t="e">
        <f>IF(AG44&lt;=1,"Insignificante",HLOOKUP(AG44,[31]Listas!$F$3:$J$4,2,0))</f>
        <v>#N/A</v>
      </c>
      <c r="AI44" s="349" t="e">
        <f t="shared" si="7"/>
        <v>#N/A</v>
      </c>
      <c r="AJ44" s="339" t="e">
        <f>INDEX([31]Listas!$F$6:$J$10,MATCH(AF44,[31]Listas!$D$6:$D$10,0),MATCH(AH44,[31]Listas!$F$4:$J$4,0))</f>
        <v>#N/A</v>
      </c>
    </row>
    <row r="45" spans="1:36" s="340" customFormat="1" ht="124.5"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VLOOKUP(P45,[31]Listas!$D$6:$E$10,2,0)</f>
        <v>#N/A</v>
      </c>
      <c r="T45" s="347" t="e">
        <f>HLOOKUP(Q45,[31]Listas!$F$4:$J$5,2,0)</f>
        <v>#N/A</v>
      </c>
      <c r="U45" s="339" t="e">
        <f>INDEX([31]Listas!$F$6:$J$10,MATCH(P45,[31]Listas!$D$6:$D$10,0),MATCH(Q45,[31]Listas!$F$4:$J$4,0))</f>
        <v>#N/A</v>
      </c>
      <c r="V45" s="346"/>
      <c r="W45" s="818"/>
      <c r="X45" s="818"/>
      <c r="Y45" s="818"/>
      <c r="Z45" s="330"/>
      <c r="AA45" s="331"/>
      <c r="AB45" s="330"/>
      <c r="AC45" s="346"/>
      <c r="AD45" s="347">
        <f>IF(AB45&lt;=33,0,IF(AB45&gt;81,2,1))</f>
        <v>0</v>
      </c>
      <c r="AE45" s="348" t="e">
        <f>IF(OR(AA45="Probabilidad",AA45="Ambos"),S45-AD45,S45)</f>
        <v>#N/A</v>
      </c>
      <c r="AF45" s="336" t="e">
        <f>IF(AE45&lt;=1,"Remota",VLOOKUP(AE45,[31]Listas!$C$6:$D$10,2,0))</f>
        <v>#N/A</v>
      </c>
      <c r="AG45" s="348" t="e">
        <f>IF(OR(AA45="Impacto",AA45="Ambos"),T45-AD45,T45)</f>
        <v>#N/A</v>
      </c>
      <c r="AH45" s="336" t="e">
        <f>IF(AG45&lt;=1,"Insignificante",HLOOKUP(AG45,[31]Listas!$F$3:$J$4,2,0))</f>
        <v>#N/A</v>
      </c>
      <c r="AI45" s="349" t="e">
        <f>AE45*AG45</f>
        <v>#N/A</v>
      </c>
      <c r="AJ45" s="339" t="e">
        <f>INDEX([31]Listas!$F$6:$J$10,MATCH(AF45,[31]Listas!$D$6:$D$10,0),MATCH(AH45,[31]Listas!$F$4:$J$4,0))</f>
        <v>#N/A</v>
      </c>
    </row>
    <row r="46" spans="1:36" s="340" customFormat="1" ht="124.5"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VLOOKUP(P46,[31]Listas!$D$6:$E$10,2,0)</f>
        <v>#N/A</v>
      </c>
      <c r="T46" s="347" t="e">
        <f>HLOOKUP(Q46,[31]Listas!$F$4:$J$5,2,0)</f>
        <v>#N/A</v>
      </c>
      <c r="U46" s="339" t="e">
        <f>INDEX([31]Listas!$F$6:$J$10,MATCH(P46,[31]Listas!$D$6:$D$10,0),MATCH(Q46,[31]Listas!$F$4:$J$4,0))</f>
        <v>#N/A</v>
      </c>
      <c r="V46" s="346"/>
      <c r="W46" s="818"/>
      <c r="X46" s="818"/>
      <c r="Y46" s="818"/>
      <c r="Z46" s="330"/>
      <c r="AA46" s="331"/>
      <c r="AB46" s="330"/>
      <c r="AC46" s="346"/>
      <c r="AD46" s="347">
        <f>IF(AB46&lt;=33,0,IF(AB46&gt;81,2,1))</f>
        <v>0</v>
      </c>
      <c r="AE46" s="348" t="e">
        <f>IF(OR(AA46="Probabilidad",AA46="Ambos"),S46-AD46,S46)</f>
        <v>#N/A</v>
      </c>
      <c r="AF46" s="336" t="e">
        <f>IF(AE46&lt;=1,"Remota",VLOOKUP(AE46,[31]Listas!$C$6:$D$10,2,0))</f>
        <v>#N/A</v>
      </c>
      <c r="AG46" s="348" t="e">
        <f>IF(OR(AA46="Impacto",AA46="Ambos"),T46-AD46,T46)</f>
        <v>#N/A</v>
      </c>
      <c r="AH46" s="336" t="e">
        <f>IF(AG46&lt;=1,"Insignificante",HLOOKUP(AG46,[31]Listas!$F$3:$J$4,2,0))</f>
        <v>#N/A</v>
      </c>
      <c r="AI46" s="349" t="e">
        <f>AE46*AG46</f>
        <v>#N/A</v>
      </c>
      <c r="AJ46" s="339" t="e">
        <f>INDEX([31]Listas!$F$6:$J$10,MATCH(AF46,[31]Listas!$D$6:$D$10,0),MATCH(AH46,[31]Listas!$F$4:$J$4,0))</f>
        <v>#N/A</v>
      </c>
    </row>
    <row r="47" spans="1:36" s="340" customFormat="1" ht="124.5"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VLOOKUP(P47,[31]Listas!$D$6:$E$10,2,0)</f>
        <v>#N/A</v>
      </c>
      <c r="T47" s="347" t="e">
        <f>HLOOKUP(Q47,[31]Listas!$F$4:$J$5,2,0)</f>
        <v>#N/A</v>
      </c>
      <c r="U47" s="339" t="e">
        <f>INDEX([31]Listas!$F$6:$J$10,MATCH(P47,[31]Listas!$D$6:$D$10,0),MATCH(Q47,[31]Listas!$F$4:$J$4,0))</f>
        <v>#N/A</v>
      </c>
      <c r="V47" s="346"/>
      <c r="W47" s="818"/>
      <c r="X47" s="818"/>
      <c r="Y47" s="818"/>
      <c r="Z47" s="330"/>
      <c r="AA47" s="331"/>
      <c r="AB47" s="330"/>
      <c r="AC47" s="346"/>
      <c r="AD47" s="347">
        <f t="shared" ref="AD47:AD75" si="8">IF(AB47&lt;=33,0,IF(AB47&gt;81,2,1))</f>
        <v>0</v>
      </c>
      <c r="AE47" s="348" t="e">
        <f t="shared" ref="AE47:AE75" si="9">IF(OR(AA47="Probabilidad",AA47="Ambos"),S47-AD47,S47)</f>
        <v>#N/A</v>
      </c>
      <c r="AF47" s="336" t="e">
        <f>IF(AE47&lt;=1,"Remota",VLOOKUP(AE47,[31]Listas!$C$6:$D$10,2,0))</f>
        <v>#N/A</v>
      </c>
      <c r="AG47" s="348" t="e">
        <f t="shared" ref="AG47:AG75" si="10">IF(OR(AA47="Impacto",AA47="Ambos"),T47-AD47,T47)</f>
        <v>#N/A</v>
      </c>
      <c r="AH47" s="336" t="e">
        <f>IF(AG47&lt;=1,"Insignificante",HLOOKUP(AG47,[31]Listas!$F$3:$J$4,2,0))</f>
        <v>#N/A</v>
      </c>
      <c r="AI47" s="349" t="e">
        <f t="shared" ref="AI47:AI75" si="11">AE47*AG47</f>
        <v>#N/A</v>
      </c>
      <c r="AJ47" s="339" t="e">
        <f>INDEX([31]Listas!$F$6:$J$10,MATCH(AF47,[31]Listas!$D$6:$D$10,0),MATCH(AH47,[31]Listas!$F$4:$J$4,0))</f>
        <v>#N/A</v>
      </c>
    </row>
    <row r="48" spans="1:36" s="340" customFormat="1" ht="78"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VLOOKUP(P48,[31]Listas!$D$6:$E$10,2,0)</f>
        <v>#N/A</v>
      </c>
      <c r="T48" s="347" t="e">
        <f>HLOOKUP(Q48,[31]Listas!$F$4:$J$5,2,0)</f>
        <v>#N/A</v>
      </c>
      <c r="U48" s="339" t="e">
        <f>INDEX([31]Listas!$F$6:$J$10,MATCH(P48,[31]Listas!$D$6:$D$10,0),MATCH(Q48,[31]Listas!$F$4:$J$4,0))</f>
        <v>#N/A</v>
      </c>
      <c r="V48" s="346"/>
      <c r="W48" s="818"/>
      <c r="X48" s="818"/>
      <c r="Y48" s="818"/>
      <c r="Z48" s="330"/>
      <c r="AA48" s="331"/>
      <c r="AB48" s="330"/>
      <c r="AC48" s="346"/>
      <c r="AD48" s="347">
        <f t="shared" si="8"/>
        <v>0</v>
      </c>
      <c r="AE48" s="348" t="e">
        <f t="shared" si="9"/>
        <v>#N/A</v>
      </c>
      <c r="AF48" s="336" t="e">
        <f>IF(AE48&lt;=1,"Remota",VLOOKUP(AE48,[31]Listas!$C$6:$D$10,2,0))</f>
        <v>#N/A</v>
      </c>
      <c r="AG48" s="348" t="e">
        <f t="shared" si="10"/>
        <v>#N/A</v>
      </c>
      <c r="AH48" s="336" t="e">
        <f>IF(AG48&lt;=1,"Insignificante",HLOOKUP(AG48,[31]Listas!$F$3:$J$4,2,0))</f>
        <v>#N/A</v>
      </c>
      <c r="AI48" s="349" t="e">
        <f t="shared" si="11"/>
        <v>#N/A</v>
      </c>
      <c r="AJ48" s="339" t="e">
        <f>INDEX([31]Listas!$F$6:$J$10,MATCH(AF48,[31]Listas!$D$6:$D$10,0),MATCH(AH48,[31]Listas!$F$4:$J$4,0))</f>
        <v>#N/A</v>
      </c>
    </row>
    <row r="49" spans="1:36" s="340" customFormat="1" ht="78"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VLOOKUP(P49,[31]Listas!$D$6:$E$10,2,0)</f>
        <v>#N/A</v>
      </c>
      <c r="T49" s="347" t="e">
        <f>HLOOKUP(Q49,[31]Listas!$F$4:$J$5,2,0)</f>
        <v>#N/A</v>
      </c>
      <c r="U49" s="339" t="e">
        <f>INDEX([31]Listas!$F$6:$J$10,MATCH(P49,[31]Listas!$D$6:$D$10,0),MATCH(Q49,[31]Listas!$F$4:$J$4,0))</f>
        <v>#N/A</v>
      </c>
      <c r="V49" s="346"/>
      <c r="W49" s="818"/>
      <c r="X49" s="818"/>
      <c r="Y49" s="818"/>
      <c r="Z49" s="330"/>
      <c r="AA49" s="331"/>
      <c r="AB49" s="330"/>
      <c r="AC49" s="346"/>
      <c r="AD49" s="347">
        <f t="shared" si="8"/>
        <v>0</v>
      </c>
      <c r="AE49" s="348" t="e">
        <f t="shared" si="9"/>
        <v>#N/A</v>
      </c>
      <c r="AF49" s="336" t="e">
        <f>IF(AE49&lt;=1,"Remota",VLOOKUP(AE49,[31]Listas!$C$6:$D$10,2,0))</f>
        <v>#N/A</v>
      </c>
      <c r="AG49" s="348" t="e">
        <f t="shared" si="10"/>
        <v>#N/A</v>
      </c>
      <c r="AH49" s="336" t="e">
        <f>IF(AG49&lt;=1,"Insignificante",HLOOKUP(AG49,[31]Listas!$F$3:$J$4,2,0))</f>
        <v>#N/A</v>
      </c>
      <c r="AI49" s="349" t="e">
        <f t="shared" si="11"/>
        <v>#N/A</v>
      </c>
      <c r="AJ49" s="339" t="e">
        <f>INDEX([31]Listas!$F$6:$J$10,MATCH(AF49,[31]Listas!$D$6:$D$10,0),MATCH(AH49,[31]Listas!$F$4:$J$4,0))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VLOOKUP(P50,[31]Listas!$D$6:$E$10,2,0)</f>
        <v>#N/A</v>
      </c>
      <c r="T50" s="347" t="e">
        <f>HLOOKUP(Q50,[31]Listas!$F$4:$J$5,2,0)</f>
        <v>#N/A</v>
      </c>
      <c r="U50" s="339" t="e">
        <f>INDEX([31]Listas!$F$6:$J$10,MATCH(P50,[31]Listas!$D$6:$D$10,0),MATCH(Q50,[31]Listas!$F$4:$J$4,0))</f>
        <v>#N/A</v>
      </c>
      <c r="V50" s="346"/>
      <c r="W50" s="818"/>
      <c r="X50" s="818"/>
      <c r="Y50" s="818"/>
      <c r="Z50" s="330"/>
      <c r="AA50" s="331"/>
      <c r="AB50" s="330"/>
      <c r="AC50" s="346"/>
      <c r="AD50" s="347">
        <f t="shared" si="8"/>
        <v>0</v>
      </c>
      <c r="AE50" s="348" t="e">
        <f t="shared" si="9"/>
        <v>#N/A</v>
      </c>
      <c r="AF50" s="336" t="e">
        <f>IF(AE50&lt;=1,"Remota",VLOOKUP(AE50,[31]Listas!$C$6:$D$10,2,0))</f>
        <v>#N/A</v>
      </c>
      <c r="AG50" s="348" t="e">
        <f t="shared" si="10"/>
        <v>#N/A</v>
      </c>
      <c r="AH50" s="336" t="e">
        <f>IF(AG50&lt;=1,"Insignificante",HLOOKUP(AG50,[31]Listas!$F$3:$J$4,2,0))</f>
        <v>#N/A</v>
      </c>
      <c r="AI50" s="349" t="e">
        <f t="shared" si="11"/>
        <v>#N/A</v>
      </c>
      <c r="AJ50" s="339" t="e">
        <f>INDEX([31]Listas!$F$6:$J$10,MATCH(AF50,[31]Listas!$D$6:$D$10,0),MATCH(AH50,[31]Listas!$F$4:$J$4,0))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VLOOKUP(P51,[31]Listas!$D$6:$E$10,2,0)</f>
        <v>#N/A</v>
      </c>
      <c r="T51" s="347" t="e">
        <f>HLOOKUP(Q51,[31]Listas!$F$4:$J$5,2,0)</f>
        <v>#N/A</v>
      </c>
      <c r="U51" s="339" t="e">
        <f>INDEX([31]Listas!$F$6:$J$10,MATCH(P51,[31]Listas!$D$6:$D$10,0),MATCH(Q51,[31]Listas!$F$4:$J$4,0))</f>
        <v>#N/A</v>
      </c>
      <c r="V51" s="346"/>
      <c r="W51" s="818"/>
      <c r="X51" s="818"/>
      <c r="Y51" s="818"/>
      <c r="Z51" s="330"/>
      <c r="AA51" s="331"/>
      <c r="AB51" s="330"/>
      <c r="AC51" s="346"/>
      <c r="AD51" s="347">
        <f t="shared" si="8"/>
        <v>0</v>
      </c>
      <c r="AE51" s="348" t="e">
        <f t="shared" si="9"/>
        <v>#N/A</v>
      </c>
      <c r="AF51" s="336" t="e">
        <f>IF(AE51&lt;=1,"Remota",VLOOKUP(AE51,[31]Listas!$C$6:$D$10,2,0))</f>
        <v>#N/A</v>
      </c>
      <c r="AG51" s="348" t="e">
        <f t="shared" si="10"/>
        <v>#N/A</v>
      </c>
      <c r="AH51" s="336" t="e">
        <f>IF(AG51&lt;=1,"Insignificante",HLOOKUP(AG51,[31]Listas!$F$3:$J$4,2,0))</f>
        <v>#N/A</v>
      </c>
      <c r="AI51" s="349" t="e">
        <f t="shared" si="11"/>
        <v>#N/A</v>
      </c>
      <c r="AJ51" s="339" t="e">
        <f>INDEX([31]Listas!$F$6:$J$10,MATCH(AF51,[31]Listas!$D$6:$D$10,0),MATCH(AH51,[31]Listas!$F$4:$J$4,0))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VLOOKUP(P52,[31]Listas!$D$6:$E$10,2,0)</f>
        <v>#N/A</v>
      </c>
      <c r="T52" s="347" t="e">
        <f>HLOOKUP(Q52,[31]Listas!$F$4:$J$5,2,0)</f>
        <v>#N/A</v>
      </c>
      <c r="U52" s="339" t="e">
        <f>INDEX([31]Listas!$F$6:$J$10,MATCH(P52,[31]Listas!$D$6:$D$10,0),MATCH(Q52,[31]Listas!$F$4:$J$4,0))</f>
        <v>#N/A</v>
      </c>
      <c r="V52" s="346"/>
      <c r="W52" s="818"/>
      <c r="X52" s="818"/>
      <c r="Y52" s="818"/>
      <c r="Z52" s="330"/>
      <c r="AA52" s="331"/>
      <c r="AB52" s="330"/>
      <c r="AC52" s="346"/>
      <c r="AD52" s="347">
        <f t="shared" si="8"/>
        <v>0</v>
      </c>
      <c r="AE52" s="348" t="e">
        <f t="shared" si="9"/>
        <v>#N/A</v>
      </c>
      <c r="AF52" s="336" t="e">
        <f>IF(AE52&lt;=1,"Remota",VLOOKUP(AE52,[31]Listas!$C$6:$D$10,2,0))</f>
        <v>#N/A</v>
      </c>
      <c r="AG52" s="348" t="e">
        <f t="shared" si="10"/>
        <v>#N/A</v>
      </c>
      <c r="AH52" s="336" t="e">
        <f>IF(AG52&lt;=1,"Insignificante",HLOOKUP(AG52,[31]Listas!$F$3:$J$4,2,0))</f>
        <v>#N/A</v>
      </c>
      <c r="AI52" s="349" t="e">
        <f t="shared" si="11"/>
        <v>#N/A</v>
      </c>
      <c r="AJ52" s="339" t="e">
        <f>INDEX([31]Listas!$F$6:$J$10,MATCH(AF52,[31]Listas!$D$6:$D$10,0),MATCH(AH52,[31]Listas!$F$4:$J$4,0))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VLOOKUP(P53,[31]Listas!$D$6:$E$10,2,0)</f>
        <v>#N/A</v>
      </c>
      <c r="T53" s="347" t="e">
        <f>HLOOKUP(Q53,[31]Listas!$F$4:$J$5,2,0)</f>
        <v>#N/A</v>
      </c>
      <c r="U53" s="339" t="e">
        <f>INDEX([31]Listas!$F$6:$J$10,MATCH(P53,[31]Listas!$D$6:$D$10,0),MATCH(Q53,[31]Listas!$F$4:$J$4,0))</f>
        <v>#N/A</v>
      </c>
      <c r="V53" s="346"/>
      <c r="W53" s="818"/>
      <c r="X53" s="818"/>
      <c r="Y53" s="818"/>
      <c r="Z53" s="330"/>
      <c r="AA53" s="331"/>
      <c r="AB53" s="330"/>
      <c r="AC53" s="346"/>
      <c r="AD53" s="347">
        <f t="shared" si="8"/>
        <v>0</v>
      </c>
      <c r="AE53" s="348" t="e">
        <f t="shared" si="9"/>
        <v>#N/A</v>
      </c>
      <c r="AF53" s="336" t="e">
        <f>IF(AE53&lt;=1,"Remota",VLOOKUP(AE53,[31]Listas!$C$6:$D$10,2,0))</f>
        <v>#N/A</v>
      </c>
      <c r="AG53" s="348" t="e">
        <f t="shared" si="10"/>
        <v>#N/A</v>
      </c>
      <c r="AH53" s="336" t="e">
        <f>IF(AG53&lt;=1,"Insignificante",HLOOKUP(AG53,[31]Listas!$F$3:$J$4,2,0))</f>
        <v>#N/A</v>
      </c>
      <c r="AI53" s="349" t="e">
        <f t="shared" si="11"/>
        <v>#N/A</v>
      </c>
      <c r="AJ53" s="339" t="e">
        <f>INDEX([31]Listas!$F$6:$J$10,MATCH(AF53,[31]Listas!$D$6:$D$10,0),MATCH(AH53,[31]Listas!$F$4:$J$4,0))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VLOOKUP(P54,[31]Listas!$D$6:$E$10,2,0)</f>
        <v>#N/A</v>
      </c>
      <c r="T54" s="347" t="e">
        <f>HLOOKUP(Q54,[31]Listas!$F$4:$J$5,2,0)</f>
        <v>#N/A</v>
      </c>
      <c r="U54" s="339" t="e">
        <f>INDEX([31]Listas!$F$6:$J$10,MATCH(P54,[31]Listas!$D$6:$D$10,0),MATCH(Q54,[31]Listas!$F$4:$J$4,0))</f>
        <v>#N/A</v>
      </c>
      <c r="V54" s="346"/>
      <c r="W54" s="818"/>
      <c r="X54" s="818"/>
      <c r="Y54" s="818"/>
      <c r="Z54" s="330"/>
      <c r="AA54" s="331"/>
      <c r="AB54" s="330"/>
      <c r="AC54" s="346"/>
      <c r="AD54" s="347">
        <f t="shared" si="8"/>
        <v>0</v>
      </c>
      <c r="AE54" s="348" t="e">
        <f t="shared" si="9"/>
        <v>#N/A</v>
      </c>
      <c r="AF54" s="336" t="e">
        <f>IF(AE54&lt;=1,"Remota",VLOOKUP(AE54,[31]Listas!$C$6:$D$10,2,0))</f>
        <v>#N/A</v>
      </c>
      <c r="AG54" s="348" t="e">
        <f t="shared" si="10"/>
        <v>#N/A</v>
      </c>
      <c r="AH54" s="336" t="e">
        <f>IF(AG54&lt;=1,"Insignificante",HLOOKUP(AG54,[31]Listas!$F$3:$J$4,2,0))</f>
        <v>#N/A</v>
      </c>
      <c r="AI54" s="349" t="e">
        <f t="shared" si="11"/>
        <v>#N/A</v>
      </c>
      <c r="AJ54" s="339" t="e">
        <f>INDEX([31]Listas!$F$6:$J$10,MATCH(AF54,[31]Listas!$D$6:$D$10,0),MATCH(AH54,[31]Listas!$F$4:$J$4,0))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VLOOKUP(P55,[31]Listas!$D$6:$E$10,2,0)</f>
        <v>#N/A</v>
      </c>
      <c r="T55" s="347" t="e">
        <f>HLOOKUP(Q55,[31]Listas!$F$4:$J$5,2,0)</f>
        <v>#N/A</v>
      </c>
      <c r="U55" s="339" t="e">
        <f>INDEX([31]Listas!$F$6:$J$10,MATCH(P55,[31]Listas!$D$6:$D$10,0),MATCH(Q55,[31]Listas!$F$4:$J$4,0))</f>
        <v>#N/A</v>
      </c>
      <c r="V55" s="346"/>
      <c r="W55" s="818"/>
      <c r="X55" s="818"/>
      <c r="Y55" s="818"/>
      <c r="Z55" s="330"/>
      <c r="AA55" s="331"/>
      <c r="AB55" s="330"/>
      <c r="AC55" s="346"/>
      <c r="AD55" s="347">
        <f t="shared" si="8"/>
        <v>0</v>
      </c>
      <c r="AE55" s="348" t="e">
        <f t="shared" si="9"/>
        <v>#N/A</v>
      </c>
      <c r="AF55" s="336" t="e">
        <f>IF(AE55&lt;=1,"Remota",VLOOKUP(AE55,[31]Listas!$C$6:$D$10,2,0))</f>
        <v>#N/A</v>
      </c>
      <c r="AG55" s="348" t="e">
        <f t="shared" si="10"/>
        <v>#N/A</v>
      </c>
      <c r="AH55" s="336" t="e">
        <f>IF(AG55&lt;=1,"Insignificante",HLOOKUP(AG55,[31]Listas!$F$3:$J$4,2,0))</f>
        <v>#N/A</v>
      </c>
      <c r="AI55" s="349" t="e">
        <f t="shared" si="11"/>
        <v>#N/A</v>
      </c>
      <c r="AJ55" s="339" t="e">
        <f>INDEX([31]Listas!$F$6:$J$10,MATCH(AF55,[31]Listas!$D$6:$D$10,0),MATCH(AH55,[31]Listas!$F$4:$J$4,0))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VLOOKUP(P56,[31]Listas!$D$6:$E$10,2,0)</f>
        <v>#N/A</v>
      </c>
      <c r="T56" s="347" t="e">
        <f>HLOOKUP(Q56,[31]Listas!$F$4:$J$5,2,0)</f>
        <v>#N/A</v>
      </c>
      <c r="U56" s="339" t="e">
        <f>INDEX([31]Listas!$F$6:$J$10,MATCH(P56,[31]Listas!$D$6:$D$10,0),MATCH(Q56,[31]Listas!$F$4:$J$4,0))</f>
        <v>#N/A</v>
      </c>
      <c r="V56" s="346"/>
      <c r="W56" s="818"/>
      <c r="X56" s="818"/>
      <c r="Y56" s="818"/>
      <c r="Z56" s="330"/>
      <c r="AA56" s="331"/>
      <c r="AB56" s="330"/>
      <c r="AC56" s="346"/>
      <c r="AD56" s="347">
        <f t="shared" si="8"/>
        <v>0</v>
      </c>
      <c r="AE56" s="348" t="e">
        <f t="shared" si="9"/>
        <v>#N/A</v>
      </c>
      <c r="AF56" s="336" t="e">
        <f>IF(AE56&lt;=1,"Remota",VLOOKUP(AE56,[31]Listas!$C$6:$D$10,2,0))</f>
        <v>#N/A</v>
      </c>
      <c r="AG56" s="348" t="e">
        <f t="shared" si="10"/>
        <v>#N/A</v>
      </c>
      <c r="AH56" s="336" t="e">
        <f>IF(AG56&lt;=1,"Insignificante",HLOOKUP(AG56,[31]Listas!$F$3:$J$4,2,0))</f>
        <v>#N/A</v>
      </c>
      <c r="AI56" s="349" t="e">
        <f t="shared" si="11"/>
        <v>#N/A</v>
      </c>
      <c r="AJ56" s="339" t="e">
        <f>INDEX([31]Listas!$F$6:$J$10,MATCH(AF56,[31]Listas!$D$6:$D$10,0),MATCH(AH56,[31]Listas!$F$4:$J$4,0))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VLOOKUP(P57,[31]Listas!$D$6:$E$10,2,0)</f>
        <v>#N/A</v>
      </c>
      <c r="T57" s="347" t="e">
        <f>HLOOKUP(Q57,[31]Listas!$F$4:$J$5,2,0)</f>
        <v>#N/A</v>
      </c>
      <c r="U57" s="339" t="e">
        <f>INDEX([31]Listas!$F$6:$J$10,MATCH(P57,[31]Listas!$D$6:$D$10,0),MATCH(Q57,[31]Listas!$F$4:$J$4,0))</f>
        <v>#N/A</v>
      </c>
      <c r="V57" s="346"/>
      <c r="W57" s="818"/>
      <c r="X57" s="818"/>
      <c r="Y57" s="818"/>
      <c r="Z57" s="330"/>
      <c r="AA57" s="331"/>
      <c r="AB57" s="330"/>
      <c r="AC57" s="346"/>
      <c r="AD57" s="347">
        <f t="shared" si="8"/>
        <v>0</v>
      </c>
      <c r="AE57" s="348" t="e">
        <f t="shared" si="9"/>
        <v>#N/A</v>
      </c>
      <c r="AF57" s="336" t="e">
        <f>IF(AE57&lt;=1,"Remota",VLOOKUP(AE57,[31]Listas!$C$6:$D$10,2,0))</f>
        <v>#N/A</v>
      </c>
      <c r="AG57" s="348" t="e">
        <f t="shared" si="10"/>
        <v>#N/A</v>
      </c>
      <c r="AH57" s="336" t="e">
        <f>IF(AG57&lt;=1,"Insignificante",HLOOKUP(AG57,[31]Listas!$F$3:$J$4,2,0))</f>
        <v>#N/A</v>
      </c>
      <c r="AI57" s="349" t="e">
        <f t="shared" si="11"/>
        <v>#N/A</v>
      </c>
      <c r="AJ57" s="339" t="e">
        <f>INDEX([31]Listas!$F$6:$J$10,MATCH(AF57,[31]Listas!$D$6:$D$10,0),MATCH(AH57,[31]Listas!$F$4:$J$4,0))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VLOOKUP(P58,[31]Listas!$D$6:$E$10,2,0)</f>
        <v>#N/A</v>
      </c>
      <c r="T58" s="347" t="e">
        <f>HLOOKUP(Q58,[31]Listas!$F$4:$J$5,2,0)</f>
        <v>#N/A</v>
      </c>
      <c r="U58" s="339" t="e">
        <f>INDEX([31]Listas!$F$6:$J$10,MATCH(P58,[31]Listas!$D$6:$D$10,0),MATCH(Q58,[31]Listas!$F$4:$J$4,0))</f>
        <v>#N/A</v>
      </c>
      <c r="V58" s="346"/>
      <c r="W58" s="818"/>
      <c r="X58" s="818"/>
      <c r="Y58" s="818"/>
      <c r="Z58" s="330"/>
      <c r="AA58" s="331"/>
      <c r="AB58" s="330"/>
      <c r="AC58" s="346"/>
      <c r="AD58" s="347">
        <f t="shared" si="8"/>
        <v>0</v>
      </c>
      <c r="AE58" s="348" t="e">
        <f t="shared" si="9"/>
        <v>#N/A</v>
      </c>
      <c r="AF58" s="336" t="e">
        <f>IF(AE58&lt;=1,"Remota",VLOOKUP(AE58,[31]Listas!$C$6:$D$10,2,0))</f>
        <v>#N/A</v>
      </c>
      <c r="AG58" s="348" t="e">
        <f t="shared" si="10"/>
        <v>#N/A</v>
      </c>
      <c r="AH58" s="336" t="e">
        <f>IF(AG58&lt;=1,"Insignificante",HLOOKUP(AG58,[31]Listas!$F$3:$J$4,2,0))</f>
        <v>#N/A</v>
      </c>
      <c r="AI58" s="349" t="e">
        <f t="shared" si="11"/>
        <v>#N/A</v>
      </c>
      <c r="AJ58" s="339" t="e">
        <f>INDEX([31]Listas!$F$6:$J$10,MATCH(AF58,[31]Listas!$D$6:$D$10,0),MATCH(AH58,[31]Listas!$F$4:$J$4,0))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VLOOKUP(P59,[31]Listas!$D$6:$E$10,2,0)</f>
        <v>#N/A</v>
      </c>
      <c r="T59" s="347" t="e">
        <f>HLOOKUP(Q59,[31]Listas!$F$4:$J$5,2,0)</f>
        <v>#N/A</v>
      </c>
      <c r="U59" s="339" t="e">
        <f>INDEX([31]Listas!$F$6:$J$10,MATCH(P59,[31]Listas!$D$6:$D$10,0),MATCH(Q59,[31]Listas!$F$4:$J$4,0))</f>
        <v>#N/A</v>
      </c>
      <c r="V59" s="346"/>
      <c r="W59" s="818"/>
      <c r="X59" s="818"/>
      <c r="Y59" s="818"/>
      <c r="Z59" s="330"/>
      <c r="AA59" s="331"/>
      <c r="AB59" s="330"/>
      <c r="AC59" s="346"/>
      <c r="AD59" s="347">
        <f t="shared" si="8"/>
        <v>0</v>
      </c>
      <c r="AE59" s="348" t="e">
        <f t="shared" si="9"/>
        <v>#N/A</v>
      </c>
      <c r="AF59" s="336" t="e">
        <f>IF(AE59&lt;=1,"Remota",VLOOKUP(AE59,[31]Listas!$C$6:$D$10,2,0))</f>
        <v>#N/A</v>
      </c>
      <c r="AG59" s="348" t="e">
        <f t="shared" si="10"/>
        <v>#N/A</v>
      </c>
      <c r="AH59" s="336" t="e">
        <f>IF(AG59&lt;=1,"Insignificante",HLOOKUP(AG59,[31]Listas!$F$3:$J$4,2,0))</f>
        <v>#N/A</v>
      </c>
      <c r="AI59" s="349" t="e">
        <f t="shared" si="11"/>
        <v>#N/A</v>
      </c>
      <c r="AJ59" s="339" t="e">
        <f>INDEX([31]Listas!$F$6:$J$10,MATCH(AF59,[31]Listas!$D$6:$D$10,0),MATCH(AH59,[31]Listas!$F$4:$J$4,0))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VLOOKUP(P60,[31]Listas!$D$6:$E$10,2,0)</f>
        <v>#N/A</v>
      </c>
      <c r="T60" s="347" t="e">
        <f>HLOOKUP(Q60,[31]Listas!$F$4:$J$5,2,0)</f>
        <v>#N/A</v>
      </c>
      <c r="U60" s="339" t="e">
        <f>INDEX([31]Listas!$F$6:$J$10,MATCH(P60,[31]Listas!$D$6:$D$10,0),MATCH(Q60,[31]Listas!$F$4:$J$4,0))</f>
        <v>#N/A</v>
      </c>
      <c r="V60" s="346"/>
      <c r="W60" s="818"/>
      <c r="X60" s="818"/>
      <c r="Y60" s="818"/>
      <c r="Z60" s="330"/>
      <c r="AA60" s="331"/>
      <c r="AB60" s="330"/>
      <c r="AC60" s="346"/>
      <c r="AD60" s="347">
        <f t="shared" si="8"/>
        <v>0</v>
      </c>
      <c r="AE60" s="348" t="e">
        <f t="shared" si="9"/>
        <v>#N/A</v>
      </c>
      <c r="AF60" s="336" t="e">
        <f>IF(AE60&lt;=1,"Remota",VLOOKUP(AE60,[31]Listas!$C$6:$D$10,2,0))</f>
        <v>#N/A</v>
      </c>
      <c r="AG60" s="348" t="e">
        <f t="shared" si="10"/>
        <v>#N/A</v>
      </c>
      <c r="AH60" s="336" t="e">
        <f>IF(AG60&lt;=1,"Insignificante",HLOOKUP(AG60,[31]Listas!$F$3:$J$4,2,0))</f>
        <v>#N/A</v>
      </c>
      <c r="AI60" s="349" t="e">
        <f t="shared" si="11"/>
        <v>#N/A</v>
      </c>
      <c r="AJ60" s="339" t="e">
        <f>INDEX([31]Listas!$F$6:$J$10,MATCH(AF60,[31]Listas!$D$6:$D$10,0),MATCH(AH60,[31]Listas!$F$4:$J$4,0))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VLOOKUP(P61,[31]Listas!$D$6:$E$10,2,0)</f>
        <v>#N/A</v>
      </c>
      <c r="T61" s="347" t="e">
        <f>HLOOKUP(Q61,[31]Listas!$F$4:$J$5,2,0)</f>
        <v>#N/A</v>
      </c>
      <c r="U61" s="339" t="e">
        <f>INDEX([31]Listas!$F$6:$J$10,MATCH(P61,[31]Listas!$D$6:$D$10,0),MATCH(Q61,[31]Listas!$F$4:$J$4,0))</f>
        <v>#N/A</v>
      </c>
      <c r="V61" s="346"/>
      <c r="W61" s="818"/>
      <c r="X61" s="818"/>
      <c r="Y61" s="818"/>
      <c r="Z61" s="330"/>
      <c r="AA61" s="331"/>
      <c r="AB61" s="330"/>
      <c r="AC61" s="346"/>
      <c r="AD61" s="347">
        <f t="shared" si="8"/>
        <v>0</v>
      </c>
      <c r="AE61" s="348" t="e">
        <f t="shared" si="9"/>
        <v>#N/A</v>
      </c>
      <c r="AF61" s="336" t="e">
        <f>IF(AE61&lt;=1,"Remota",VLOOKUP(AE61,[31]Listas!$C$6:$D$10,2,0))</f>
        <v>#N/A</v>
      </c>
      <c r="AG61" s="348" t="e">
        <f t="shared" si="10"/>
        <v>#N/A</v>
      </c>
      <c r="AH61" s="336" t="e">
        <f>IF(AG61&lt;=1,"Insignificante",HLOOKUP(AG61,[31]Listas!$F$3:$J$4,2,0))</f>
        <v>#N/A</v>
      </c>
      <c r="AI61" s="349" t="e">
        <f t="shared" si="11"/>
        <v>#N/A</v>
      </c>
      <c r="AJ61" s="339" t="e">
        <f>INDEX([31]Listas!$F$6:$J$10,MATCH(AF61,[31]Listas!$D$6:$D$10,0),MATCH(AH61,[31]Listas!$F$4:$J$4,0))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VLOOKUP(P62,[31]Listas!$D$6:$E$10,2,0)</f>
        <v>#N/A</v>
      </c>
      <c r="T62" s="347" t="e">
        <f>HLOOKUP(Q62,[31]Listas!$F$4:$J$5,2,0)</f>
        <v>#N/A</v>
      </c>
      <c r="U62" s="339" t="e">
        <f>INDEX([31]Listas!$F$6:$J$10,MATCH(P62,[31]Listas!$D$6:$D$10,0),MATCH(Q62,[31]Listas!$F$4:$J$4,0))</f>
        <v>#N/A</v>
      </c>
      <c r="V62" s="346"/>
      <c r="W62" s="818"/>
      <c r="X62" s="818"/>
      <c r="Y62" s="818"/>
      <c r="Z62" s="330"/>
      <c r="AA62" s="331"/>
      <c r="AB62" s="330"/>
      <c r="AC62" s="346"/>
      <c r="AD62" s="347">
        <f t="shared" si="8"/>
        <v>0</v>
      </c>
      <c r="AE62" s="348" t="e">
        <f t="shared" si="9"/>
        <v>#N/A</v>
      </c>
      <c r="AF62" s="336" t="e">
        <f>IF(AE62&lt;=1,"Remota",VLOOKUP(AE62,[31]Listas!$C$6:$D$10,2,0))</f>
        <v>#N/A</v>
      </c>
      <c r="AG62" s="348" t="e">
        <f t="shared" si="10"/>
        <v>#N/A</v>
      </c>
      <c r="AH62" s="336" t="e">
        <f>IF(AG62&lt;=1,"Insignificante",HLOOKUP(AG62,[31]Listas!$F$3:$J$4,2,0))</f>
        <v>#N/A</v>
      </c>
      <c r="AI62" s="349" t="e">
        <f t="shared" si="11"/>
        <v>#N/A</v>
      </c>
      <c r="AJ62" s="339" t="e">
        <f>INDEX([31]Listas!$F$6:$J$10,MATCH(AF62,[31]Listas!$D$6:$D$10,0),MATCH(AH62,[31]Listas!$F$4:$J$4,0))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VLOOKUP(P63,[31]Listas!$D$6:$E$10,2,0)</f>
        <v>#N/A</v>
      </c>
      <c r="T63" s="347" t="e">
        <f>HLOOKUP(Q63,[31]Listas!$F$4:$J$5,2,0)</f>
        <v>#N/A</v>
      </c>
      <c r="U63" s="339" t="e">
        <f>INDEX([31]Listas!$F$6:$J$10,MATCH(P63,[31]Listas!$D$6:$D$10,0),MATCH(Q63,[31]Listas!$F$4:$J$4,0))</f>
        <v>#N/A</v>
      </c>
      <c r="V63" s="346"/>
      <c r="W63" s="818"/>
      <c r="X63" s="818"/>
      <c r="Y63" s="818"/>
      <c r="Z63" s="330"/>
      <c r="AA63" s="331"/>
      <c r="AB63" s="330"/>
      <c r="AC63" s="346"/>
      <c r="AD63" s="347">
        <f t="shared" si="8"/>
        <v>0</v>
      </c>
      <c r="AE63" s="348" t="e">
        <f t="shared" si="9"/>
        <v>#N/A</v>
      </c>
      <c r="AF63" s="336" t="e">
        <f>IF(AE63&lt;=1,"Remota",VLOOKUP(AE63,[31]Listas!$C$6:$D$10,2,0))</f>
        <v>#N/A</v>
      </c>
      <c r="AG63" s="348" t="e">
        <f t="shared" si="10"/>
        <v>#N/A</v>
      </c>
      <c r="AH63" s="336" t="e">
        <f>IF(AG63&lt;=1,"Insignificante",HLOOKUP(AG63,[31]Listas!$F$3:$J$4,2,0))</f>
        <v>#N/A</v>
      </c>
      <c r="AI63" s="349" t="e">
        <f t="shared" si="11"/>
        <v>#N/A</v>
      </c>
      <c r="AJ63" s="339" t="e">
        <f>INDEX([31]Listas!$F$6:$J$10,MATCH(AF63,[31]Listas!$D$6:$D$10,0),MATCH(AH63,[31]Listas!$F$4:$J$4,0))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VLOOKUP(P64,[31]Listas!$D$6:$E$10,2,0)</f>
        <v>#N/A</v>
      </c>
      <c r="T64" s="347" t="e">
        <f>HLOOKUP(Q64,[31]Listas!$F$4:$J$5,2,0)</f>
        <v>#N/A</v>
      </c>
      <c r="U64" s="339" t="e">
        <f>INDEX([31]Listas!$F$6:$J$10,MATCH(P64,[31]Listas!$D$6:$D$10,0),MATCH(Q64,[31]Listas!$F$4:$J$4,0))</f>
        <v>#N/A</v>
      </c>
      <c r="V64" s="346"/>
      <c r="W64" s="818"/>
      <c r="X64" s="818"/>
      <c r="Y64" s="818"/>
      <c r="Z64" s="330"/>
      <c r="AA64" s="331"/>
      <c r="AB64" s="330"/>
      <c r="AC64" s="346"/>
      <c r="AD64" s="347">
        <f t="shared" si="8"/>
        <v>0</v>
      </c>
      <c r="AE64" s="348" t="e">
        <f t="shared" si="9"/>
        <v>#N/A</v>
      </c>
      <c r="AF64" s="336" t="e">
        <f>IF(AE64&lt;=1,"Remota",VLOOKUP(AE64,[31]Listas!$C$6:$D$10,2,0))</f>
        <v>#N/A</v>
      </c>
      <c r="AG64" s="348" t="e">
        <f t="shared" si="10"/>
        <v>#N/A</v>
      </c>
      <c r="AH64" s="336" t="e">
        <f>IF(AG64&lt;=1,"Insignificante",HLOOKUP(AG64,[31]Listas!$F$3:$J$4,2,0))</f>
        <v>#N/A</v>
      </c>
      <c r="AI64" s="349" t="e">
        <f t="shared" si="11"/>
        <v>#N/A</v>
      </c>
      <c r="AJ64" s="339" t="e">
        <f>INDEX([31]Listas!$F$6:$J$10,MATCH(AF64,[31]Listas!$D$6:$D$10,0),MATCH(AH64,[31]Listas!$F$4:$J$4,0))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VLOOKUP(P65,[31]Listas!$D$6:$E$10,2,0)</f>
        <v>#N/A</v>
      </c>
      <c r="T65" s="347" t="e">
        <f>HLOOKUP(Q65,[31]Listas!$F$4:$J$5,2,0)</f>
        <v>#N/A</v>
      </c>
      <c r="U65" s="339" t="e">
        <f>INDEX([31]Listas!$F$6:$J$10,MATCH(P65,[31]Listas!$D$6:$D$10,0),MATCH(Q65,[31]Listas!$F$4:$J$4,0))</f>
        <v>#N/A</v>
      </c>
      <c r="V65" s="346"/>
      <c r="W65" s="818"/>
      <c r="X65" s="818"/>
      <c r="Y65" s="818"/>
      <c r="Z65" s="330"/>
      <c r="AA65" s="331"/>
      <c r="AB65" s="330"/>
      <c r="AC65" s="346"/>
      <c r="AD65" s="347">
        <f t="shared" si="8"/>
        <v>0</v>
      </c>
      <c r="AE65" s="348" t="e">
        <f t="shared" si="9"/>
        <v>#N/A</v>
      </c>
      <c r="AF65" s="336" t="e">
        <f>IF(AE65&lt;=1,"Remota",VLOOKUP(AE65,[31]Listas!$C$6:$D$10,2,0))</f>
        <v>#N/A</v>
      </c>
      <c r="AG65" s="348" t="e">
        <f t="shared" si="10"/>
        <v>#N/A</v>
      </c>
      <c r="AH65" s="336" t="e">
        <f>IF(AG65&lt;=1,"Insignificante",HLOOKUP(AG65,[31]Listas!$F$3:$J$4,2,0))</f>
        <v>#N/A</v>
      </c>
      <c r="AI65" s="349" t="e">
        <f t="shared" si="11"/>
        <v>#N/A</v>
      </c>
      <c r="AJ65" s="339" t="e">
        <f>INDEX([31]Listas!$F$6:$J$10,MATCH(AF65,[31]Listas!$D$6:$D$10,0),MATCH(AH65,[31]Listas!$F$4:$J$4,0))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VLOOKUP(P66,[31]Listas!$D$6:$E$10,2,0)</f>
        <v>#N/A</v>
      </c>
      <c r="T66" s="347" t="e">
        <f>HLOOKUP(Q66,[31]Listas!$F$4:$J$5,2,0)</f>
        <v>#N/A</v>
      </c>
      <c r="U66" s="339" t="e">
        <f>INDEX([31]Listas!$F$6:$J$10,MATCH(P66,[31]Listas!$D$6:$D$10,0),MATCH(Q66,[31]Listas!$F$4:$J$4,0))</f>
        <v>#N/A</v>
      </c>
      <c r="V66" s="346"/>
      <c r="W66" s="818"/>
      <c r="X66" s="818"/>
      <c r="Y66" s="818"/>
      <c r="Z66" s="330"/>
      <c r="AA66" s="331"/>
      <c r="AB66" s="330"/>
      <c r="AC66" s="346"/>
      <c r="AD66" s="347">
        <f t="shared" si="8"/>
        <v>0</v>
      </c>
      <c r="AE66" s="348" t="e">
        <f t="shared" si="9"/>
        <v>#N/A</v>
      </c>
      <c r="AF66" s="336" t="e">
        <f>IF(AE66&lt;=1,"Remota",VLOOKUP(AE66,[31]Listas!$C$6:$D$10,2,0))</f>
        <v>#N/A</v>
      </c>
      <c r="AG66" s="348" t="e">
        <f t="shared" si="10"/>
        <v>#N/A</v>
      </c>
      <c r="AH66" s="336" t="e">
        <f>IF(AG66&lt;=1,"Insignificante",HLOOKUP(AG66,[31]Listas!$F$3:$J$4,2,0))</f>
        <v>#N/A</v>
      </c>
      <c r="AI66" s="349" t="e">
        <f t="shared" si="11"/>
        <v>#N/A</v>
      </c>
      <c r="AJ66" s="339" t="e">
        <f>INDEX([31]Listas!$F$6:$J$10,MATCH(AF66,[31]Listas!$D$6:$D$10,0),MATCH(AH66,[31]Listas!$F$4:$J$4,0))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VLOOKUP(P67,[31]Listas!$D$6:$E$10,2,0)</f>
        <v>#N/A</v>
      </c>
      <c r="T67" s="347" t="e">
        <f>HLOOKUP(Q67,[31]Listas!$F$4:$J$5,2,0)</f>
        <v>#N/A</v>
      </c>
      <c r="U67" s="339" t="e">
        <f>INDEX([31]Listas!$F$6:$J$10,MATCH(P67,[31]Listas!$D$6:$D$10,0),MATCH(Q67,[31]Listas!$F$4:$J$4,0))</f>
        <v>#N/A</v>
      </c>
      <c r="V67" s="346"/>
      <c r="W67" s="818"/>
      <c r="X67" s="818"/>
      <c r="Y67" s="818"/>
      <c r="Z67" s="330"/>
      <c r="AA67" s="331"/>
      <c r="AB67" s="330"/>
      <c r="AC67" s="346"/>
      <c r="AD67" s="347">
        <f t="shared" si="8"/>
        <v>0</v>
      </c>
      <c r="AE67" s="348" t="e">
        <f t="shared" si="9"/>
        <v>#N/A</v>
      </c>
      <c r="AF67" s="336" t="e">
        <f>IF(AE67&lt;=1,"Remota",VLOOKUP(AE67,[31]Listas!$C$6:$D$10,2,0))</f>
        <v>#N/A</v>
      </c>
      <c r="AG67" s="348" t="e">
        <f t="shared" si="10"/>
        <v>#N/A</v>
      </c>
      <c r="AH67" s="336" t="e">
        <f>IF(AG67&lt;=1,"Insignificante",HLOOKUP(AG67,[31]Listas!$F$3:$J$4,2,0))</f>
        <v>#N/A</v>
      </c>
      <c r="AI67" s="349" t="e">
        <f t="shared" si="11"/>
        <v>#N/A</v>
      </c>
      <c r="AJ67" s="339" t="e">
        <f>INDEX([31]Listas!$F$6:$J$10,MATCH(AF67,[31]Listas!$D$6:$D$10,0),MATCH(AH67,[31]Listas!$F$4:$J$4,0))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VLOOKUP(P68,[31]Listas!$D$6:$E$10,2,0)</f>
        <v>#N/A</v>
      </c>
      <c r="T68" s="347" t="e">
        <f>HLOOKUP(Q68,[31]Listas!$F$4:$J$5,2,0)</f>
        <v>#N/A</v>
      </c>
      <c r="U68" s="339" t="e">
        <f>INDEX([31]Listas!$F$6:$J$10,MATCH(P68,[31]Listas!$D$6:$D$10,0),MATCH(Q68,[31]Listas!$F$4:$J$4,0))</f>
        <v>#N/A</v>
      </c>
      <c r="V68" s="346"/>
      <c r="W68" s="818"/>
      <c r="X68" s="818"/>
      <c r="Y68" s="818"/>
      <c r="Z68" s="330"/>
      <c r="AA68" s="331"/>
      <c r="AB68" s="330"/>
      <c r="AC68" s="346"/>
      <c r="AD68" s="347">
        <f t="shared" si="8"/>
        <v>0</v>
      </c>
      <c r="AE68" s="348" t="e">
        <f t="shared" si="9"/>
        <v>#N/A</v>
      </c>
      <c r="AF68" s="336" t="e">
        <f>IF(AE68&lt;=1,"Remota",VLOOKUP(AE68,[31]Listas!$C$6:$D$10,2,0))</f>
        <v>#N/A</v>
      </c>
      <c r="AG68" s="348" t="e">
        <f t="shared" si="10"/>
        <v>#N/A</v>
      </c>
      <c r="AH68" s="336" t="e">
        <f>IF(AG68&lt;=1,"Insignificante",HLOOKUP(AG68,[31]Listas!$F$3:$J$4,2,0))</f>
        <v>#N/A</v>
      </c>
      <c r="AI68" s="349" t="e">
        <f t="shared" si="11"/>
        <v>#N/A</v>
      </c>
      <c r="AJ68" s="339" t="e">
        <f>INDEX([31]Listas!$F$6:$J$10,MATCH(AF68,[31]Listas!$D$6:$D$10,0),MATCH(AH68,[31]Listas!$F$4:$J$4,0))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VLOOKUP(P69,[31]Listas!$D$6:$E$10,2,0)</f>
        <v>#N/A</v>
      </c>
      <c r="T69" s="347" t="e">
        <f>HLOOKUP(Q69,[31]Listas!$F$4:$J$5,2,0)</f>
        <v>#N/A</v>
      </c>
      <c r="U69" s="339" t="e">
        <f>INDEX([31]Listas!$F$6:$J$10,MATCH(P69,[31]Listas!$D$6:$D$10,0),MATCH(Q69,[31]Listas!$F$4:$J$4,0))</f>
        <v>#N/A</v>
      </c>
      <c r="V69" s="346"/>
      <c r="W69" s="818"/>
      <c r="X69" s="818"/>
      <c r="Y69" s="818"/>
      <c r="Z69" s="330"/>
      <c r="AA69" s="331"/>
      <c r="AB69" s="330"/>
      <c r="AC69" s="346"/>
      <c r="AD69" s="347">
        <f t="shared" si="8"/>
        <v>0</v>
      </c>
      <c r="AE69" s="348" t="e">
        <f t="shared" si="9"/>
        <v>#N/A</v>
      </c>
      <c r="AF69" s="336" t="e">
        <f>IF(AE69&lt;=1,"Remota",VLOOKUP(AE69,[31]Listas!$C$6:$D$10,2,0))</f>
        <v>#N/A</v>
      </c>
      <c r="AG69" s="348" t="e">
        <f t="shared" si="10"/>
        <v>#N/A</v>
      </c>
      <c r="AH69" s="336" t="e">
        <f>IF(AG69&lt;=1,"Insignificante",HLOOKUP(AG69,[31]Listas!$F$3:$J$4,2,0))</f>
        <v>#N/A</v>
      </c>
      <c r="AI69" s="349" t="e">
        <f t="shared" si="11"/>
        <v>#N/A</v>
      </c>
      <c r="AJ69" s="339" t="e">
        <f>INDEX([31]Listas!$F$6:$J$10,MATCH(AF69,[31]Listas!$D$6:$D$10,0),MATCH(AH69,[31]Listas!$F$4:$J$4,0))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VLOOKUP(P70,[31]Listas!$D$6:$E$10,2,0)</f>
        <v>#N/A</v>
      </c>
      <c r="T70" s="347" t="e">
        <f>HLOOKUP(Q70,[31]Listas!$F$4:$J$5,2,0)</f>
        <v>#N/A</v>
      </c>
      <c r="U70" s="339" t="e">
        <f>INDEX([31]Listas!$F$6:$J$10,MATCH(P70,[31]Listas!$D$6:$D$10,0),MATCH(Q70,[31]Listas!$F$4:$J$4,0))</f>
        <v>#N/A</v>
      </c>
      <c r="V70" s="346"/>
      <c r="W70" s="818"/>
      <c r="X70" s="818"/>
      <c r="Y70" s="818"/>
      <c r="Z70" s="330"/>
      <c r="AA70" s="331"/>
      <c r="AB70" s="330"/>
      <c r="AC70" s="346"/>
      <c r="AD70" s="347">
        <f t="shared" si="8"/>
        <v>0</v>
      </c>
      <c r="AE70" s="348" t="e">
        <f t="shared" si="9"/>
        <v>#N/A</v>
      </c>
      <c r="AF70" s="336" t="e">
        <f>IF(AE70&lt;=1,"Remota",VLOOKUP(AE70,[31]Listas!$C$6:$D$10,2,0))</f>
        <v>#N/A</v>
      </c>
      <c r="AG70" s="348" t="e">
        <f t="shared" si="10"/>
        <v>#N/A</v>
      </c>
      <c r="AH70" s="336" t="e">
        <f>IF(AG70&lt;=1,"Insignificante",HLOOKUP(AG70,[31]Listas!$F$3:$J$4,2,0))</f>
        <v>#N/A</v>
      </c>
      <c r="AI70" s="349" t="e">
        <f t="shared" si="11"/>
        <v>#N/A</v>
      </c>
      <c r="AJ70" s="339" t="e">
        <f>INDEX([31]Listas!$F$6:$J$10,MATCH(AF70,[31]Listas!$D$6:$D$10,0),MATCH(AH70,[31]Listas!$F$4:$J$4,0))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VLOOKUP(P71,[31]Listas!$D$6:$E$10,2,0)</f>
        <v>#N/A</v>
      </c>
      <c r="T71" s="347" t="e">
        <f>HLOOKUP(Q71,[31]Listas!$F$4:$J$5,2,0)</f>
        <v>#N/A</v>
      </c>
      <c r="U71" s="339" t="e">
        <f>INDEX([31]Listas!$F$6:$J$10,MATCH(P71,[31]Listas!$D$6:$D$10,0),MATCH(Q71,[31]Listas!$F$4:$J$4,0))</f>
        <v>#N/A</v>
      </c>
      <c r="V71" s="346"/>
      <c r="W71" s="818"/>
      <c r="X71" s="818"/>
      <c r="Y71" s="818"/>
      <c r="Z71" s="330"/>
      <c r="AA71" s="331"/>
      <c r="AB71" s="330"/>
      <c r="AC71" s="346"/>
      <c r="AD71" s="347">
        <f t="shared" si="8"/>
        <v>0</v>
      </c>
      <c r="AE71" s="348" t="e">
        <f t="shared" si="9"/>
        <v>#N/A</v>
      </c>
      <c r="AF71" s="336" t="e">
        <f>IF(AE71&lt;=1,"Remota",VLOOKUP(AE71,[31]Listas!$C$6:$D$10,2,0))</f>
        <v>#N/A</v>
      </c>
      <c r="AG71" s="348" t="e">
        <f t="shared" si="10"/>
        <v>#N/A</v>
      </c>
      <c r="AH71" s="336" t="e">
        <f>IF(AG71&lt;=1,"Insignificante",HLOOKUP(AG71,[31]Listas!$F$3:$J$4,2,0))</f>
        <v>#N/A</v>
      </c>
      <c r="AI71" s="349" t="e">
        <f t="shared" si="11"/>
        <v>#N/A</v>
      </c>
      <c r="AJ71" s="339" t="e">
        <f>INDEX([31]Listas!$F$6:$J$10,MATCH(AF71,[31]Listas!$D$6:$D$10,0),MATCH(AH71,[31]Listas!$F$4:$J$4,0))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VLOOKUP(P72,[31]Listas!$D$6:$E$10,2,0)</f>
        <v>#N/A</v>
      </c>
      <c r="T72" s="347" t="e">
        <f>HLOOKUP(Q72,[31]Listas!$F$4:$J$5,2,0)</f>
        <v>#N/A</v>
      </c>
      <c r="U72" s="339" t="e">
        <f>INDEX([31]Listas!$F$6:$J$10,MATCH(P72,[31]Listas!$D$6:$D$10,0),MATCH(Q72,[31]Listas!$F$4:$J$4,0))</f>
        <v>#N/A</v>
      </c>
      <c r="V72" s="346"/>
      <c r="W72" s="818"/>
      <c r="X72" s="818"/>
      <c r="Y72" s="818"/>
      <c r="Z72" s="330"/>
      <c r="AA72" s="331"/>
      <c r="AB72" s="330"/>
      <c r="AC72" s="346"/>
      <c r="AD72" s="347">
        <f t="shared" si="8"/>
        <v>0</v>
      </c>
      <c r="AE72" s="348" t="e">
        <f t="shared" si="9"/>
        <v>#N/A</v>
      </c>
      <c r="AF72" s="336" t="e">
        <f>IF(AE72&lt;=1,"Remota",VLOOKUP(AE72,[31]Listas!$C$6:$D$10,2,0))</f>
        <v>#N/A</v>
      </c>
      <c r="AG72" s="348" t="e">
        <f t="shared" si="10"/>
        <v>#N/A</v>
      </c>
      <c r="AH72" s="336" t="e">
        <f>IF(AG72&lt;=1,"Insignificante",HLOOKUP(AG72,[31]Listas!$F$3:$J$4,2,0))</f>
        <v>#N/A</v>
      </c>
      <c r="AI72" s="349" t="e">
        <f t="shared" si="11"/>
        <v>#N/A</v>
      </c>
      <c r="AJ72" s="339" t="e">
        <f>INDEX([31]Listas!$F$6:$J$10,MATCH(AF72,[31]Listas!$D$6:$D$10,0),MATCH(AH72,[31]Listas!$F$4:$J$4,0))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VLOOKUP(P73,[31]Listas!$D$6:$E$10,2,0)</f>
        <v>#N/A</v>
      </c>
      <c r="T73" s="347" t="e">
        <f>HLOOKUP(Q73,[31]Listas!$F$4:$J$5,2,0)</f>
        <v>#N/A</v>
      </c>
      <c r="U73" s="339" t="e">
        <f>INDEX([31]Listas!$F$6:$J$10,MATCH(P73,[31]Listas!$D$6:$D$10,0),MATCH(Q73,[31]Listas!$F$4:$J$4,0))</f>
        <v>#N/A</v>
      </c>
      <c r="V73" s="346"/>
      <c r="W73" s="818"/>
      <c r="X73" s="818"/>
      <c r="Y73" s="818"/>
      <c r="Z73" s="330"/>
      <c r="AA73" s="331"/>
      <c r="AB73" s="330"/>
      <c r="AC73" s="346"/>
      <c r="AD73" s="347">
        <f t="shared" si="8"/>
        <v>0</v>
      </c>
      <c r="AE73" s="348" t="e">
        <f t="shared" si="9"/>
        <v>#N/A</v>
      </c>
      <c r="AF73" s="336" t="e">
        <f>IF(AE73&lt;=1,"Remota",VLOOKUP(AE73,[31]Listas!$C$6:$D$10,2,0))</f>
        <v>#N/A</v>
      </c>
      <c r="AG73" s="348" t="e">
        <f t="shared" si="10"/>
        <v>#N/A</v>
      </c>
      <c r="AH73" s="336" t="e">
        <f>IF(AG73&lt;=1,"Insignificante",HLOOKUP(AG73,[31]Listas!$F$3:$J$4,2,0))</f>
        <v>#N/A</v>
      </c>
      <c r="AI73" s="349" t="e">
        <f t="shared" si="11"/>
        <v>#N/A</v>
      </c>
      <c r="AJ73" s="339" t="e">
        <f>INDEX([31]Listas!$F$6:$J$10,MATCH(AF73,[31]Listas!$D$6:$D$10,0),MATCH(AH73,[31]Listas!$F$4:$J$4,0))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VLOOKUP(P74,[31]Listas!$D$6:$E$10,2,0)</f>
        <v>#N/A</v>
      </c>
      <c r="T74" s="347" t="e">
        <f>HLOOKUP(Q74,[31]Listas!$F$4:$J$5,2,0)</f>
        <v>#N/A</v>
      </c>
      <c r="U74" s="339" t="e">
        <f>INDEX([31]Listas!$F$6:$J$10,MATCH(P74,[31]Listas!$D$6:$D$10,0),MATCH(Q74,[31]Listas!$F$4:$J$4,0))</f>
        <v>#N/A</v>
      </c>
      <c r="V74" s="346"/>
      <c r="W74" s="818"/>
      <c r="X74" s="818"/>
      <c r="Y74" s="818"/>
      <c r="Z74" s="330"/>
      <c r="AA74" s="331"/>
      <c r="AB74" s="330"/>
      <c r="AC74" s="346"/>
      <c r="AD74" s="347">
        <f t="shared" si="8"/>
        <v>0</v>
      </c>
      <c r="AE74" s="348" t="e">
        <f t="shared" si="9"/>
        <v>#N/A</v>
      </c>
      <c r="AF74" s="336" t="e">
        <f>IF(AE74&lt;=1,"Remota",VLOOKUP(AE74,[31]Listas!$C$6:$D$10,2,0))</f>
        <v>#N/A</v>
      </c>
      <c r="AG74" s="348" t="e">
        <f t="shared" si="10"/>
        <v>#N/A</v>
      </c>
      <c r="AH74" s="336" t="e">
        <f>IF(AG74&lt;=1,"Insignificante",HLOOKUP(AG74,[31]Listas!$F$3:$J$4,2,0))</f>
        <v>#N/A</v>
      </c>
      <c r="AI74" s="349" t="e">
        <f t="shared" si="11"/>
        <v>#N/A</v>
      </c>
      <c r="AJ74" s="339" t="e">
        <f>INDEX([31]Listas!$F$6:$J$10,MATCH(AF74,[31]Listas!$D$6:$D$10,0),MATCH(AH74,[31]Listas!$F$4:$J$4,0))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VLOOKUP(P75,[31]Listas!$D$6:$E$10,2,0)</f>
        <v>#N/A</v>
      </c>
      <c r="T75" s="347" t="e">
        <f>HLOOKUP(Q75,[31]Listas!$F$4:$J$5,2,0)</f>
        <v>#N/A</v>
      </c>
      <c r="U75" s="339" t="e">
        <f>INDEX([31]Listas!$F$6:$J$10,MATCH(P75,[31]Listas!$D$6:$D$10,0),MATCH(Q75,[31]Listas!$F$4:$J$4,0))</f>
        <v>#N/A</v>
      </c>
      <c r="V75" s="346"/>
      <c r="W75" s="818"/>
      <c r="X75" s="818"/>
      <c r="Y75" s="818"/>
      <c r="Z75" s="330"/>
      <c r="AA75" s="331"/>
      <c r="AB75" s="330"/>
      <c r="AC75" s="346"/>
      <c r="AD75" s="347">
        <f t="shared" si="8"/>
        <v>0</v>
      </c>
      <c r="AE75" s="348" t="e">
        <f t="shared" si="9"/>
        <v>#N/A</v>
      </c>
      <c r="AF75" s="336" t="e">
        <f>IF(AE75&lt;=1,"Remota",VLOOKUP(AE75,[31]Listas!$C$6:$D$10,2,0))</f>
        <v>#N/A</v>
      </c>
      <c r="AG75" s="348" t="e">
        <f t="shared" si="10"/>
        <v>#N/A</v>
      </c>
      <c r="AH75" s="336" t="e">
        <f>IF(AG75&lt;=1,"Insignificante",HLOOKUP(AG75,[31]Listas!$F$3:$J$4,2,0))</f>
        <v>#N/A</v>
      </c>
      <c r="AI75" s="349" t="e">
        <f t="shared" si="11"/>
        <v>#N/A</v>
      </c>
      <c r="AJ75" s="339" t="e">
        <f>INDEX([31]Listas!$F$6:$J$10,MATCH(AF75,[31]Listas!$D$6:$D$10,0),MATCH(AH75,[31]Listas!$F$4:$J$4,0))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VLOOKUP(P76,[31]Listas!$D$6:$E$10,2,0)</f>
        <v>#N/A</v>
      </c>
      <c r="T76" s="347" t="e">
        <f>HLOOKUP(Q76,[31]Listas!$F$4:$J$5,2,0)</f>
        <v>#N/A</v>
      </c>
      <c r="U76" s="339" t="e">
        <f>INDEX([31]Listas!$F$6:$J$10,MATCH(P76,[31]Listas!$D$6:$D$10,0),MATCH(Q76,[31]Listas!$F$4:$J$4,0))</f>
        <v>#N/A</v>
      </c>
      <c r="V76" s="346"/>
      <c r="W76" s="818"/>
      <c r="X76" s="818"/>
      <c r="Y76" s="818"/>
      <c r="Z76" s="330"/>
      <c r="AA76" s="331"/>
      <c r="AB76" s="330"/>
      <c r="AC76" s="346"/>
      <c r="AD76" s="347">
        <f>IF(AB76&lt;=33,0,IF(AB76&gt;81,2,1))</f>
        <v>0</v>
      </c>
      <c r="AE76" s="348" t="e">
        <f>IF(OR(AA76="Probabilidad",AA76="Ambos"),S76-AD76,S76)</f>
        <v>#N/A</v>
      </c>
      <c r="AF76" s="336" t="e">
        <f>IF(AE76&lt;=1,"Remota",VLOOKUP(AE76,[31]Listas!$C$6:$D$10,2,0))</f>
        <v>#N/A</v>
      </c>
      <c r="AG76" s="348" t="e">
        <f>IF(OR(AA76="Impacto",AA76="Ambos"),T76-AD76,T76)</f>
        <v>#N/A</v>
      </c>
      <c r="AH76" s="336" t="e">
        <f>IF(AG76&lt;=1,"Insignificante",HLOOKUP(AG76,[31]Listas!$F$3:$J$4,2,0))</f>
        <v>#N/A</v>
      </c>
      <c r="AI76" s="349" t="e">
        <f>AE76*AG76</f>
        <v>#N/A</v>
      </c>
      <c r="AJ76" s="339" t="e">
        <f>INDEX([31]Listas!$F$6:$J$10,MATCH(AF76,[31]Listas!$D$6:$D$10,0),MATCH(AH76,[31]Listas!$F$4:$J$4,0))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VLOOKUP(P77,[31]Listas!$D$6:$E$10,2,0)</f>
        <v>#N/A</v>
      </c>
      <c r="T77" s="347" t="e">
        <f>HLOOKUP(Q77,[31]Listas!$F$4:$J$5,2,0)</f>
        <v>#N/A</v>
      </c>
      <c r="U77" s="339" t="e">
        <f>INDEX([31]Listas!$F$6:$J$10,MATCH(P77,[31]Listas!$D$6:$D$10,0),MATCH(Q77,[31]Listas!$F$4:$J$4,0))</f>
        <v>#N/A</v>
      </c>
      <c r="V77" s="346"/>
      <c r="W77" s="818"/>
      <c r="X77" s="818"/>
      <c r="Y77" s="818"/>
      <c r="Z77" s="330"/>
      <c r="AA77" s="331"/>
      <c r="AB77" s="330"/>
      <c r="AC77" s="346"/>
      <c r="AD77" s="347">
        <f>IF(AB77&lt;=33,0,IF(AB77&gt;81,2,1))</f>
        <v>0</v>
      </c>
      <c r="AE77" s="348" t="e">
        <f>IF(OR(AA77="Probabilidad",AA77="Ambos"),S77-AD77,S77)</f>
        <v>#N/A</v>
      </c>
      <c r="AF77" s="336" t="e">
        <f>IF(AE77&lt;=1,"Remota",VLOOKUP(AE77,[31]Listas!$C$6:$D$10,2,0))</f>
        <v>#N/A</v>
      </c>
      <c r="AG77" s="348" t="e">
        <f>IF(OR(AA77="Impacto",AA77="Ambos"),T77-AD77,T77)</f>
        <v>#N/A</v>
      </c>
      <c r="AH77" s="336" t="e">
        <f>IF(AG77&lt;=1,"Insignificante",HLOOKUP(AG77,[31]Listas!$F$3:$J$4,2,0))</f>
        <v>#N/A</v>
      </c>
      <c r="AI77" s="349" t="e">
        <f>AE77*AG77</f>
        <v>#N/A</v>
      </c>
      <c r="AJ77" s="339" t="e">
        <f>INDEX([31]Listas!$F$6:$J$10,MATCH(AF77,[31]Listas!$D$6:$D$10,0),MATCH(AH77,[31]Listas!$F$4:$J$4,0))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VLOOKUP(P78,[31]Listas!$D$6:$E$10,2,0)</f>
        <v>#N/A</v>
      </c>
      <c r="T78" s="347" t="e">
        <f>HLOOKUP(Q78,[31]Listas!$F$4:$J$5,2,0)</f>
        <v>#N/A</v>
      </c>
      <c r="U78" s="339" t="e">
        <f>INDEX([31]Listas!$F$6:$J$10,MATCH(P78,[31]Listas!$D$6:$D$10,0),MATCH(Q78,[31]Listas!$F$4:$J$4,0))</f>
        <v>#N/A</v>
      </c>
      <c r="V78" s="346"/>
      <c r="W78" s="818"/>
      <c r="X78" s="818"/>
      <c r="Y78" s="818"/>
      <c r="Z78" s="330"/>
      <c r="AA78" s="331"/>
      <c r="AB78" s="330"/>
      <c r="AC78" s="346"/>
      <c r="AD78" s="347">
        <f t="shared" ref="AD78:AD86" si="12">IF(AB78&lt;=33,0,IF(AB78&gt;81,2,1))</f>
        <v>0</v>
      </c>
      <c r="AE78" s="348" t="e">
        <f t="shared" ref="AE78:AE86" si="13">IF(OR(AA78="Probabilidad",AA78="Ambos"),S78-AD78,S78)</f>
        <v>#N/A</v>
      </c>
      <c r="AF78" s="336" t="e">
        <f>IF(AE78&lt;=1,"Remota",VLOOKUP(AE78,[31]Listas!$C$6:$D$10,2,0))</f>
        <v>#N/A</v>
      </c>
      <c r="AG78" s="348" t="e">
        <f t="shared" ref="AG78:AG86" si="14">IF(OR(AA78="Impacto",AA78="Ambos"),T78-AD78,T78)</f>
        <v>#N/A</v>
      </c>
      <c r="AH78" s="336" t="e">
        <f>IF(AG78&lt;=1,"Insignificante",HLOOKUP(AG78,[31]Listas!$F$3:$J$4,2,0))</f>
        <v>#N/A</v>
      </c>
      <c r="AI78" s="349" t="e">
        <f t="shared" ref="AI78:AI86" si="15">AE78*AG78</f>
        <v>#N/A</v>
      </c>
      <c r="AJ78" s="339" t="e">
        <f>INDEX([31]Listas!$F$6:$J$10,MATCH(AF78,[31]Listas!$D$6:$D$10,0),MATCH(AH78,[31]Listas!$F$4:$J$4,0))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VLOOKUP(P79,[31]Listas!$D$6:$E$10,2,0)</f>
        <v>#N/A</v>
      </c>
      <c r="T79" s="347" t="e">
        <f>HLOOKUP(Q79,[31]Listas!$F$4:$J$5,2,0)</f>
        <v>#N/A</v>
      </c>
      <c r="U79" s="339" t="e">
        <f>INDEX([31]Listas!$F$6:$J$10,MATCH(P79,[31]Listas!$D$6:$D$10,0),MATCH(Q79,[31]Listas!$F$4:$J$4,0))</f>
        <v>#N/A</v>
      </c>
      <c r="V79" s="346"/>
      <c r="W79" s="818"/>
      <c r="X79" s="818"/>
      <c r="Y79" s="818"/>
      <c r="Z79" s="330"/>
      <c r="AA79" s="331"/>
      <c r="AB79" s="330"/>
      <c r="AC79" s="346"/>
      <c r="AD79" s="347">
        <f>IF(AB79&lt;=33,0,IF(AB79&gt;81,2,1))</f>
        <v>0</v>
      </c>
      <c r="AE79" s="348" t="e">
        <f>IF(OR(AA79="Probabilidad",AA79="Ambos"),S79-AD79,S79)</f>
        <v>#N/A</v>
      </c>
      <c r="AF79" s="336" t="e">
        <f>IF(AE79&lt;=1,"Remota",VLOOKUP(AE79,[31]Listas!$C$6:$D$10,2,0))</f>
        <v>#N/A</v>
      </c>
      <c r="AG79" s="348" t="e">
        <f>IF(OR(AA79="Impacto",AA79="Ambos"),T79-AD79,T79)</f>
        <v>#N/A</v>
      </c>
      <c r="AH79" s="336" t="e">
        <f>IF(AG79&lt;=1,"Insignificante",HLOOKUP(AG79,[31]Listas!$F$3:$J$4,2,0))</f>
        <v>#N/A</v>
      </c>
      <c r="AI79" s="349" t="e">
        <f>AE79*AG79</f>
        <v>#N/A</v>
      </c>
      <c r="AJ79" s="339" t="e">
        <f>INDEX([31]Listas!$F$6:$J$10,MATCH(AF79,[31]Listas!$D$6:$D$10,0),MATCH(AH79,[31]Listas!$F$4:$J$4,0))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VLOOKUP(P80,[31]Listas!$D$6:$E$10,2,0)</f>
        <v>#N/A</v>
      </c>
      <c r="T80" s="347" t="e">
        <f>HLOOKUP(Q80,[31]Listas!$F$4:$J$5,2,0)</f>
        <v>#N/A</v>
      </c>
      <c r="U80" s="339" t="e">
        <f>INDEX([31]Listas!$F$6:$J$10,MATCH(P80,[31]Listas!$D$6:$D$10,0),MATCH(Q80,[31]Listas!$F$4:$J$4,0))</f>
        <v>#N/A</v>
      </c>
      <c r="V80" s="346"/>
      <c r="W80" s="818"/>
      <c r="X80" s="818"/>
      <c r="Y80" s="818"/>
      <c r="Z80" s="330"/>
      <c r="AA80" s="331"/>
      <c r="AB80" s="330"/>
      <c r="AC80" s="346"/>
      <c r="AD80" s="347">
        <f>IF(AB80&lt;=33,0,IF(AB80&gt;81,2,1))</f>
        <v>0</v>
      </c>
      <c r="AE80" s="348" t="e">
        <f>IF(OR(AA80="Probabilidad",AA80="Ambos"),S80-AD80,S80)</f>
        <v>#N/A</v>
      </c>
      <c r="AF80" s="336" t="e">
        <f>IF(AE80&lt;=1,"Remota",VLOOKUP(AE80,[31]Listas!$C$6:$D$10,2,0))</f>
        <v>#N/A</v>
      </c>
      <c r="AG80" s="348" t="e">
        <f>IF(OR(AA80="Impacto",AA80="Ambos"),T80-AD80,T80)</f>
        <v>#N/A</v>
      </c>
      <c r="AH80" s="336" t="e">
        <f>IF(AG80&lt;=1,"Insignificante",HLOOKUP(AG80,[31]Listas!$F$3:$J$4,2,0))</f>
        <v>#N/A</v>
      </c>
      <c r="AI80" s="349" t="e">
        <f>AE80*AG80</f>
        <v>#N/A</v>
      </c>
      <c r="AJ80" s="339" t="e">
        <f>INDEX([31]Listas!$F$6:$J$10,MATCH(AF80,[31]Listas!$D$6:$D$10,0),MATCH(AH80,[31]Listas!$F$4:$J$4,0))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VLOOKUP(P81,[31]Listas!$D$6:$E$10,2,0)</f>
        <v>#N/A</v>
      </c>
      <c r="T81" s="347" t="e">
        <f>HLOOKUP(Q81,[31]Listas!$F$4:$J$5,2,0)</f>
        <v>#N/A</v>
      </c>
      <c r="U81" s="339" t="e">
        <f>INDEX([31]Listas!$F$6:$J$10,MATCH(P81,[31]Listas!$D$6:$D$10,0),MATCH(Q81,[31]Listas!$F$4:$J$4,0))</f>
        <v>#N/A</v>
      </c>
      <c r="V81" s="346"/>
      <c r="W81" s="818"/>
      <c r="X81" s="818"/>
      <c r="Y81" s="818"/>
      <c r="Z81" s="330"/>
      <c r="AA81" s="331"/>
      <c r="AB81" s="330"/>
      <c r="AC81" s="346"/>
      <c r="AD81" s="347">
        <f>IF(AB81&lt;=33,0,IF(AB81&gt;81,2,1))</f>
        <v>0</v>
      </c>
      <c r="AE81" s="348" t="e">
        <f>IF(OR(AA81="Probabilidad",AA81="Ambos"),S81-AD81,S81)</f>
        <v>#N/A</v>
      </c>
      <c r="AF81" s="336" t="e">
        <f>IF(AE81&lt;=1,"Remota",VLOOKUP(AE81,[31]Listas!$C$6:$D$10,2,0))</f>
        <v>#N/A</v>
      </c>
      <c r="AG81" s="348" t="e">
        <f>IF(OR(AA81="Impacto",AA81="Ambos"),T81-AD81,T81)</f>
        <v>#N/A</v>
      </c>
      <c r="AH81" s="336" t="e">
        <f>IF(AG81&lt;=1,"Insignificante",HLOOKUP(AG81,[31]Listas!$F$3:$J$4,2,0))</f>
        <v>#N/A</v>
      </c>
      <c r="AI81" s="349" t="e">
        <f>AE81*AG81</f>
        <v>#N/A</v>
      </c>
      <c r="AJ81" s="339" t="e">
        <f>INDEX([31]Listas!$F$6:$J$10,MATCH(AF81,[31]Listas!$D$6:$D$10,0),MATCH(AH81,[31]Listas!$F$4:$J$4,0))</f>
        <v>#N/A</v>
      </c>
    </row>
    <row r="82" spans="1:36" s="340" customFormat="1" ht="78" hidden="1" customHeight="1" x14ac:dyDescent="0.2">
      <c r="A82" s="330"/>
      <c r="B82" s="331" t="s">
        <v>1230</v>
      </c>
      <c r="C82" s="814"/>
      <c r="D82" s="814"/>
      <c r="E82" s="814"/>
      <c r="F82" s="330"/>
      <c r="G82" s="815"/>
      <c r="H82" s="816"/>
      <c r="I82" s="817"/>
      <c r="J82" s="814"/>
      <c r="K82" s="814"/>
      <c r="L82" s="814"/>
      <c r="M82" s="330"/>
      <c r="N82" s="330"/>
      <c r="O82" s="330"/>
      <c r="P82" s="332"/>
      <c r="Q82" s="332"/>
      <c r="R82" s="346"/>
      <c r="S82" s="347" t="e">
        <f>VLOOKUP(P82,[31]Listas!$D$6:$E$10,2,0)</f>
        <v>#N/A</v>
      </c>
      <c r="T82" s="347" t="e">
        <f>HLOOKUP(Q82,[31]Listas!$F$4:$J$5,2,0)</f>
        <v>#N/A</v>
      </c>
      <c r="U82" s="339" t="e">
        <f>INDEX([31]Listas!$F$6:$J$10,MATCH(P82,[31]Listas!$D$6:$D$10,0),MATCH(Q82,[31]Listas!$F$4:$J$4,0))</f>
        <v>#N/A</v>
      </c>
      <c r="V82" s="346"/>
      <c r="W82" s="818"/>
      <c r="X82" s="818"/>
      <c r="Y82" s="818"/>
      <c r="Z82" s="330"/>
      <c r="AA82" s="331"/>
      <c r="AB82" s="330"/>
      <c r="AC82" s="346"/>
      <c r="AD82" s="347">
        <f>IF(AB82&lt;=33,0,IF(AB82&gt;81,2,1))</f>
        <v>0</v>
      </c>
      <c r="AE82" s="348" t="e">
        <f>IF(OR(AA82="Probabilidad",AA82="Ambos"),S82-AD82,S82)</f>
        <v>#N/A</v>
      </c>
      <c r="AF82" s="336" t="e">
        <f>IF(AE82&lt;=1,"Remota",VLOOKUP(AE82,[31]Listas!$C$6:$D$10,2,0))</f>
        <v>#N/A</v>
      </c>
      <c r="AG82" s="348" t="e">
        <f>IF(OR(AA82="Impacto",AA82="Ambos"),T82-AD82,T82)</f>
        <v>#N/A</v>
      </c>
      <c r="AH82" s="336" t="e">
        <f>IF(AG82&lt;=1,"Insignificante",HLOOKUP(AG82,[31]Listas!$F$3:$J$4,2,0))</f>
        <v>#N/A</v>
      </c>
      <c r="AI82" s="349" t="e">
        <f>AE82*AG82</f>
        <v>#N/A</v>
      </c>
      <c r="AJ82" s="339" t="e">
        <f>INDEX([31]Listas!$F$6:$J$10,MATCH(AF82,[31]Listas!$D$6:$D$10,0),MATCH(AH82,[31]Listas!$F$4:$J$4,0))</f>
        <v>#N/A</v>
      </c>
    </row>
    <row r="83" spans="1:36" s="340" customFormat="1" ht="78" hidden="1" customHeight="1" x14ac:dyDescent="0.2">
      <c r="A83" s="330"/>
      <c r="B83" s="331" t="s">
        <v>1230</v>
      </c>
      <c r="C83" s="814"/>
      <c r="D83" s="814"/>
      <c r="E83" s="814"/>
      <c r="F83" s="330"/>
      <c r="G83" s="815"/>
      <c r="H83" s="816"/>
      <c r="I83" s="817"/>
      <c r="J83" s="814"/>
      <c r="K83" s="814"/>
      <c r="L83" s="814"/>
      <c r="M83" s="330"/>
      <c r="N83" s="330"/>
      <c r="O83" s="330"/>
      <c r="P83" s="332"/>
      <c r="Q83" s="332"/>
      <c r="R83" s="346"/>
      <c r="S83" s="347" t="e">
        <f>VLOOKUP(P83,[31]Listas!$D$6:$E$10,2,0)</f>
        <v>#N/A</v>
      </c>
      <c r="T83" s="347" t="e">
        <f>HLOOKUP(Q83,[31]Listas!$F$4:$J$5,2,0)</f>
        <v>#N/A</v>
      </c>
      <c r="U83" s="339" t="e">
        <f>INDEX([31]Listas!$F$6:$J$10,MATCH(P83,[31]Listas!$D$6:$D$10,0),MATCH(Q83,[31]Listas!$F$4:$J$4,0))</f>
        <v>#N/A</v>
      </c>
      <c r="V83" s="346"/>
      <c r="W83" s="818"/>
      <c r="X83" s="818"/>
      <c r="Y83" s="818"/>
      <c r="Z83" s="330"/>
      <c r="AA83" s="331"/>
      <c r="AB83" s="330"/>
      <c r="AC83" s="346"/>
      <c r="AD83" s="347">
        <f t="shared" si="12"/>
        <v>0</v>
      </c>
      <c r="AE83" s="348" t="e">
        <f t="shared" si="13"/>
        <v>#N/A</v>
      </c>
      <c r="AF83" s="336" t="e">
        <f>IF(AE83&lt;=1,"Remota",VLOOKUP(AE83,[31]Listas!$C$6:$D$10,2,0))</f>
        <v>#N/A</v>
      </c>
      <c r="AG83" s="348" t="e">
        <f t="shared" si="14"/>
        <v>#N/A</v>
      </c>
      <c r="AH83" s="336" t="e">
        <f>IF(AG83&lt;=1,"Insignificante",HLOOKUP(AG83,[31]Listas!$F$3:$J$4,2,0))</f>
        <v>#N/A</v>
      </c>
      <c r="AI83" s="349" t="e">
        <f t="shared" si="15"/>
        <v>#N/A</v>
      </c>
      <c r="AJ83" s="339" t="e">
        <f>INDEX([31]Listas!$F$6:$J$10,MATCH(AF83,[31]Listas!$D$6:$D$10,0),MATCH(AH83,[31]Listas!$F$4:$J$4,0))</f>
        <v>#N/A</v>
      </c>
    </row>
    <row r="84" spans="1:36" s="340" customFormat="1" ht="78" hidden="1" customHeight="1" x14ac:dyDescent="0.2">
      <c r="A84" s="330"/>
      <c r="B84" s="331" t="s">
        <v>1230</v>
      </c>
      <c r="C84" s="814"/>
      <c r="D84" s="814"/>
      <c r="E84" s="814"/>
      <c r="F84" s="330"/>
      <c r="G84" s="815"/>
      <c r="H84" s="816"/>
      <c r="I84" s="817"/>
      <c r="J84" s="814"/>
      <c r="K84" s="814"/>
      <c r="L84" s="814"/>
      <c r="M84" s="330"/>
      <c r="N84" s="330"/>
      <c r="O84" s="330"/>
      <c r="P84" s="332"/>
      <c r="Q84" s="332"/>
      <c r="R84" s="346"/>
      <c r="S84" s="347" t="e">
        <f>VLOOKUP(P84,[31]Listas!$D$6:$E$10,2,0)</f>
        <v>#N/A</v>
      </c>
      <c r="T84" s="347" t="e">
        <f>HLOOKUP(Q84,[31]Listas!$F$4:$J$5,2,0)</f>
        <v>#N/A</v>
      </c>
      <c r="U84" s="339" t="e">
        <f>INDEX([31]Listas!$F$6:$J$10,MATCH(P84,[31]Listas!$D$6:$D$10,0),MATCH(Q84,[31]Listas!$F$4:$J$4,0))</f>
        <v>#N/A</v>
      </c>
      <c r="V84" s="346"/>
      <c r="W84" s="818"/>
      <c r="X84" s="818"/>
      <c r="Y84" s="818"/>
      <c r="Z84" s="330"/>
      <c r="AA84" s="331"/>
      <c r="AB84" s="330"/>
      <c r="AC84" s="346"/>
      <c r="AD84" s="347">
        <f t="shared" si="12"/>
        <v>0</v>
      </c>
      <c r="AE84" s="348" t="e">
        <f t="shared" si="13"/>
        <v>#N/A</v>
      </c>
      <c r="AF84" s="336" t="e">
        <f>IF(AE84&lt;=1,"Remota",VLOOKUP(AE84,[31]Listas!$C$6:$D$10,2,0))</f>
        <v>#N/A</v>
      </c>
      <c r="AG84" s="348" t="e">
        <f t="shared" si="14"/>
        <v>#N/A</v>
      </c>
      <c r="AH84" s="336" t="e">
        <f>IF(AG84&lt;=1,"Insignificante",HLOOKUP(AG84,[31]Listas!$F$3:$J$4,2,0))</f>
        <v>#N/A</v>
      </c>
      <c r="AI84" s="349" t="e">
        <f t="shared" si="15"/>
        <v>#N/A</v>
      </c>
      <c r="AJ84" s="339" t="e">
        <f>INDEX([31]Listas!$F$6:$J$10,MATCH(AF84,[31]Listas!$D$6:$D$10,0),MATCH(AH84,[31]Listas!$F$4:$J$4,0))</f>
        <v>#N/A</v>
      </c>
    </row>
    <row r="85" spans="1:36" s="340" customFormat="1" ht="78" hidden="1" customHeight="1" x14ac:dyDescent="0.2">
      <c r="A85" s="330"/>
      <c r="B85" s="331" t="s">
        <v>1230</v>
      </c>
      <c r="C85" s="814"/>
      <c r="D85" s="814"/>
      <c r="E85" s="814"/>
      <c r="F85" s="330"/>
      <c r="G85" s="815"/>
      <c r="H85" s="816"/>
      <c r="I85" s="817"/>
      <c r="J85" s="814"/>
      <c r="K85" s="814"/>
      <c r="L85" s="814"/>
      <c r="M85" s="330"/>
      <c r="N85" s="330"/>
      <c r="O85" s="330"/>
      <c r="P85" s="332"/>
      <c r="Q85" s="332"/>
      <c r="R85" s="346"/>
      <c r="S85" s="347" t="e">
        <f>VLOOKUP(P85,[31]Listas!$D$6:$E$10,2,0)</f>
        <v>#N/A</v>
      </c>
      <c r="T85" s="347" t="e">
        <f>HLOOKUP(Q85,[31]Listas!$F$4:$J$5,2,0)</f>
        <v>#N/A</v>
      </c>
      <c r="U85" s="339" t="e">
        <f>INDEX([31]Listas!$F$6:$J$10,MATCH(P85,[31]Listas!$D$6:$D$10,0),MATCH(Q85,[31]Listas!$F$4:$J$4,0))</f>
        <v>#N/A</v>
      </c>
      <c r="V85" s="346"/>
      <c r="W85" s="818"/>
      <c r="X85" s="818"/>
      <c r="Y85" s="818"/>
      <c r="Z85" s="330"/>
      <c r="AA85" s="331"/>
      <c r="AB85" s="330"/>
      <c r="AC85" s="346"/>
      <c r="AD85" s="347">
        <f t="shared" si="12"/>
        <v>0</v>
      </c>
      <c r="AE85" s="348" t="e">
        <f t="shared" si="13"/>
        <v>#N/A</v>
      </c>
      <c r="AF85" s="336" t="e">
        <f>IF(AE85&lt;=1,"Remota",VLOOKUP(AE85,[31]Listas!$C$6:$D$10,2,0))</f>
        <v>#N/A</v>
      </c>
      <c r="AG85" s="348" t="e">
        <f t="shared" si="14"/>
        <v>#N/A</v>
      </c>
      <c r="AH85" s="336" t="e">
        <f>IF(AG85&lt;=1,"Insignificante",HLOOKUP(AG85,[31]Listas!$F$3:$J$4,2,0))</f>
        <v>#N/A</v>
      </c>
      <c r="AI85" s="349" t="e">
        <f t="shared" si="15"/>
        <v>#N/A</v>
      </c>
      <c r="AJ85" s="339" t="e">
        <f>INDEX([31]Listas!$F$6:$J$10,MATCH(AF85,[31]Listas!$D$6:$D$10,0),MATCH(AH85,[31]Listas!$F$4:$J$4,0))</f>
        <v>#N/A</v>
      </c>
    </row>
    <row r="86" spans="1:36" s="340" customFormat="1" ht="78" hidden="1" customHeight="1" x14ac:dyDescent="0.2">
      <c r="A86" s="330"/>
      <c r="B86" s="331" t="s">
        <v>1230</v>
      </c>
      <c r="C86" s="814"/>
      <c r="D86" s="814"/>
      <c r="E86" s="814"/>
      <c r="F86" s="330"/>
      <c r="G86" s="815"/>
      <c r="H86" s="816"/>
      <c r="I86" s="817"/>
      <c r="J86" s="814"/>
      <c r="K86" s="814"/>
      <c r="L86" s="814"/>
      <c r="M86" s="330"/>
      <c r="N86" s="330"/>
      <c r="O86" s="330"/>
      <c r="P86" s="332"/>
      <c r="Q86" s="332"/>
      <c r="R86" s="346"/>
      <c r="S86" s="347" t="e">
        <f>VLOOKUP(P86,[31]Listas!$D$6:$E$10,2,0)</f>
        <v>#N/A</v>
      </c>
      <c r="T86" s="347" t="e">
        <f>HLOOKUP(Q86,[31]Listas!$F$4:$J$5,2,0)</f>
        <v>#N/A</v>
      </c>
      <c r="U86" s="339" t="e">
        <f>INDEX([31]Listas!$F$6:$J$10,MATCH(P86,[31]Listas!$D$6:$D$10,0),MATCH(Q86,[31]Listas!$F$4:$J$4,0))</f>
        <v>#N/A</v>
      </c>
      <c r="V86" s="346"/>
      <c r="W86" s="818"/>
      <c r="X86" s="818"/>
      <c r="Y86" s="818"/>
      <c r="Z86" s="330"/>
      <c r="AA86" s="331"/>
      <c r="AB86" s="330"/>
      <c r="AC86" s="346"/>
      <c r="AD86" s="347">
        <f t="shared" si="12"/>
        <v>0</v>
      </c>
      <c r="AE86" s="348" t="e">
        <f t="shared" si="13"/>
        <v>#N/A</v>
      </c>
      <c r="AF86" s="336" t="e">
        <f>IF(AE86&lt;=1,"Remota",VLOOKUP(AE86,[31]Listas!$C$6:$D$10,2,0))</f>
        <v>#N/A</v>
      </c>
      <c r="AG86" s="348" t="e">
        <f t="shared" si="14"/>
        <v>#N/A</v>
      </c>
      <c r="AH86" s="336" t="e">
        <f>IF(AG86&lt;=1,"Insignificante",HLOOKUP(AG86,[31]Listas!$F$3:$J$4,2,0))</f>
        <v>#N/A</v>
      </c>
      <c r="AI86" s="349" t="e">
        <f t="shared" si="15"/>
        <v>#N/A</v>
      </c>
      <c r="AJ86" s="339" t="e">
        <f>INDEX([31]Listas!$F$6:$J$10,MATCH(AF86,[31]Listas!$D$6:$D$10,0),MATCH(AH86,[31]Listas!$F$4:$J$4,0))</f>
        <v>#N/A</v>
      </c>
    </row>
    <row r="87" spans="1:36" ht="12.75" customHeight="1" x14ac:dyDescent="0.2">
      <c r="A87" s="350"/>
      <c r="B87" s="350"/>
      <c r="C87" s="351"/>
      <c r="D87" s="351"/>
      <c r="E87" s="351"/>
      <c r="F87" s="350"/>
      <c r="G87" s="352"/>
      <c r="H87" s="352"/>
      <c r="I87" s="352"/>
      <c r="J87" s="350"/>
      <c r="L87" s="354"/>
      <c r="M87" s="354"/>
      <c r="N87" s="354"/>
      <c r="O87" s="354"/>
      <c r="P87" s="354"/>
      <c r="Q87" s="354"/>
      <c r="R87" s="354"/>
      <c r="S87" s="354"/>
      <c r="T87" s="354"/>
      <c r="U87" s="350"/>
      <c r="V87" s="350"/>
      <c r="W87" s="352"/>
      <c r="X87" s="352"/>
      <c r="Y87" s="352"/>
      <c r="Z87" s="352"/>
      <c r="AA87" s="350"/>
      <c r="AB87" s="350"/>
      <c r="AC87" s="350"/>
      <c r="AD87" s="350"/>
      <c r="AE87" s="350"/>
      <c r="AF87" s="350"/>
      <c r="AG87" s="350"/>
      <c r="AH87" s="350"/>
      <c r="AI87" s="350"/>
      <c r="AJ87" s="355"/>
    </row>
    <row r="88" spans="1:36" ht="11.25" customHeight="1" x14ac:dyDescent="0.2">
      <c r="A88" s="819" t="s">
        <v>1726</v>
      </c>
      <c r="B88" s="820"/>
      <c r="C88" s="820"/>
      <c r="D88" s="820"/>
      <c r="E88" s="820"/>
      <c r="F88" s="820"/>
      <c r="G88" s="820"/>
      <c r="H88" s="820"/>
      <c r="I88" s="820"/>
      <c r="J88" s="820"/>
      <c r="K88" s="820"/>
      <c r="L88" s="821"/>
      <c r="N88" s="354" t="s">
        <v>1727</v>
      </c>
      <c r="AG88" s="350"/>
      <c r="AH88" s="350"/>
      <c r="AI88" s="350"/>
      <c r="AJ88" s="355"/>
    </row>
    <row r="89" spans="1:36" x14ac:dyDescent="0.2">
      <c r="A89" s="822"/>
      <c r="B89" s="823"/>
      <c r="C89" s="823"/>
      <c r="D89" s="823"/>
      <c r="E89" s="823"/>
      <c r="F89" s="823"/>
      <c r="G89" s="823"/>
      <c r="H89" s="823"/>
      <c r="I89" s="823"/>
      <c r="J89" s="823"/>
      <c r="K89" s="823"/>
      <c r="L89" s="824"/>
      <c r="M89" s="357"/>
      <c r="N89" s="825" t="s">
        <v>656</v>
      </c>
      <c r="O89" s="826"/>
      <c r="P89" s="826"/>
      <c r="Q89" s="827"/>
      <c r="R89" s="358"/>
      <c r="S89" s="358"/>
      <c r="T89" s="358"/>
      <c r="U89" s="825" t="s">
        <v>368</v>
      </c>
      <c r="V89" s="826"/>
      <c r="W89" s="826"/>
      <c r="X89" s="827"/>
      <c r="Y89" s="828" t="s">
        <v>369</v>
      </c>
      <c r="Z89" s="828"/>
      <c r="AA89" s="828" t="s">
        <v>370</v>
      </c>
      <c r="AB89" s="828"/>
      <c r="AC89" s="828"/>
      <c r="AD89" s="828"/>
      <c r="AE89" s="828"/>
      <c r="AF89" s="828"/>
      <c r="AG89" s="828"/>
      <c r="AH89" s="828"/>
      <c r="AI89" s="828"/>
      <c r="AJ89" s="828"/>
    </row>
    <row r="90" spans="1:36" s="325" customFormat="1" ht="30" customHeight="1" x14ac:dyDescent="0.2">
      <c r="A90" s="1544" t="s">
        <v>2037</v>
      </c>
      <c r="B90" s="1545"/>
      <c r="C90" s="1545"/>
      <c r="D90" s="1545"/>
      <c r="E90" s="1545"/>
      <c r="F90" s="1545"/>
      <c r="G90" s="1545"/>
      <c r="H90" s="1545"/>
      <c r="I90" s="1545"/>
      <c r="J90" s="1545"/>
      <c r="K90" s="1545"/>
      <c r="L90" s="1546"/>
      <c r="M90" s="359"/>
      <c r="N90" s="835" t="s">
        <v>412</v>
      </c>
      <c r="O90" s="836"/>
      <c r="P90" s="836"/>
      <c r="Q90" s="837"/>
      <c r="R90" s="360"/>
      <c r="S90" s="360"/>
      <c r="T90" s="360"/>
      <c r="U90" s="835" t="s">
        <v>1339</v>
      </c>
      <c r="V90" s="836"/>
      <c r="W90" s="836"/>
      <c r="X90" s="837"/>
      <c r="Y90" s="838" t="s">
        <v>2038</v>
      </c>
      <c r="Z90" s="838"/>
      <c r="AA90" s="838"/>
      <c r="AB90" s="838"/>
      <c r="AC90" s="838"/>
      <c r="AD90" s="838"/>
      <c r="AE90" s="838"/>
      <c r="AF90" s="838"/>
      <c r="AG90" s="838"/>
      <c r="AH90" s="838"/>
      <c r="AI90" s="838"/>
      <c r="AJ90" s="838"/>
    </row>
    <row r="91" spans="1:36" s="325" customFormat="1" ht="30" customHeight="1" x14ac:dyDescent="0.2">
      <c r="A91" s="1544"/>
      <c r="B91" s="1545"/>
      <c r="C91" s="1545"/>
      <c r="D91" s="1545"/>
      <c r="E91" s="1545"/>
      <c r="F91" s="1545"/>
      <c r="G91" s="1545"/>
      <c r="H91" s="1545"/>
      <c r="I91" s="1545"/>
      <c r="J91" s="1545"/>
      <c r="K91" s="1545"/>
      <c r="L91" s="1546"/>
      <c r="M91" s="359"/>
      <c r="N91" s="835" t="s">
        <v>29</v>
      </c>
      <c r="O91" s="836"/>
      <c r="P91" s="836"/>
      <c r="Q91" s="837"/>
      <c r="R91" s="360"/>
      <c r="S91" s="360"/>
      <c r="T91" s="360"/>
      <c r="U91" s="835" t="s">
        <v>2039</v>
      </c>
      <c r="V91" s="836"/>
      <c r="W91" s="836"/>
      <c r="X91" s="837"/>
      <c r="Y91" s="838" t="s">
        <v>2040</v>
      </c>
      <c r="Z91" s="838"/>
      <c r="AA91" s="838"/>
      <c r="AB91" s="838"/>
      <c r="AC91" s="838"/>
      <c r="AD91" s="838"/>
      <c r="AE91" s="838"/>
      <c r="AF91" s="838"/>
      <c r="AG91" s="838"/>
      <c r="AH91" s="838"/>
      <c r="AI91" s="838"/>
      <c r="AJ91" s="838"/>
    </row>
    <row r="92" spans="1:36" s="325" customFormat="1" ht="30" customHeight="1" x14ac:dyDescent="0.2">
      <c r="A92" s="1544"/>
      <c r="B92" s="1545"/>
      <c r="C92" s="1545"/>
      <c r="D92" s="1545"/>
      <c r="E92" s="1545"/>
      <c r="F92" s="1545"/>
      <c r="G92" s="1545"/>
      <c r="H92" s="1545"/>
      <c r="I92" s="1545"/>
      <c r="J92" s="1545"/>
      <c r="K92" s="1545"/>
      <c r="L92" s="1546"/>
      <c r="M92" s="359"/>
      <c r="N92" s="835" t="s">
        <v>60</v>
      </c>
      <c r="O92" s="836"/>
      <c r="P92" s="836"/>
      <c r="Q92" s="837"/>
      <c r="R92" s="360"/>
      <c r="S92" s="360"/>
      <c r="T92" s="360"/>
      <c r="U92" s="835" t="s">
        <v>1339</v>
      </c>
      <c r="V92" s="836"/>
      <c r="W92" s="836"/>
      <c r="X92" s="837"/>
      <c r="Y92" s="838" t="s">
        <v>2041</v>
      </c>
      <c r="Z92" s="838"/>
      <c r="AA92" s="838"/>
      <c r="AB92" s="838"/>
      <c r="AC92" s="838"/>
      <c r="AD92" s="838"/>
      <c r="AE92" s="838"/>
      <c r="AF92" s="838"/>
      <c r="AG92" s="838"/>
      <c r="AH92" s="838"/>
      <c r="AI92" s="838"/>
      <c r="AJ92" s="838"/>
    </row>
    <row r="93" spans="1:36" s="325" customFormat="1" ht="30" customHeight="1" x14ac:dyDescent="0.2">
      <c r="A93" s="1547"/>
      <c r="B93" s="1548"/>
      <c r="C93" s="1548"/>
      <c r="D93" s="1548"/>
      <c r="E93" s="1548"/>
      <c r="F93" s="1548"/>
      <c r="G93" s="1548"/>
      <c r="H93" s="1548"/>
      <c r="I93" s="1548"/>
      <c r="J93" s="1548"/>
      <c r="K93" s="1548"/>
      <c r="L93" s="1549"/>
      <c r="M93" s="359"/>
      <c r="N93" s="835"/>
      <c r="O93" s="836"/>
      <c r="P93" s="836"/>
      <c r="Q93" s="837"/>
      <c r="R93" s="360"/>
      <c r="S93" s="360"/>
      <c r="T93" s="360"/>
      <c r="U93" s="835"/>
      <c r="V93" s="836"/>
      <c r="W93" s="836"/>
      <c r="X93" s="837"/>
      <c r="Y93" s="838"/>
      <c r="Z93" s="838"/>
      <c r="AA93" s="838"/>
      <c r="AB93" s="838"/>
      <c r="AC93" s="838"/>
      <c r="AD93" s="838"/>
      <c r="AE93" s="838"/>
      <c r="AF93" s="838"/>
      <c r="AG93" s="838"/>
      <c r="AH93" s="838"/>
      <c r="AI93" s="838"/>
      <c r="AJ93" s="838"/>
    </row>
    <row r="94" spans="1:36" s="325" customFormat="1" ht="30" customHeight="1" x14ac:dyDescent="0.2">
      <c r="A94" s="361"/>
      <c r="B94" s="361"/>
      <c r="C94" s="361"/>
      <c r="D94" s="361"/>
      <c r="E94" s="361"/>
      <c r="F94" s="361"/>
      <c r="G94" s="361"/>
      <c r="H94" s="361"/>
      <c r="I94" s="361"/>
      <c r="J94" s="361"/>
      <c r="K94" s="361"/>
      <c r="L94" s="361"/>
      <c r="M94" s="359"/>
      <c r="N94" s="839"/>
      <c r="O94" s="839"/>
      <c r="P94" s="839"/>
      <c r="Q94" s="839"/>
      <c r="R94" s="362"/>
      <c r="S94" s="362"/>
      <c r="T94" s="362"/>
      <c r="U94" s="839"/>
      <c r="V94" s="839"/>
      <c r="W94" s="839"/>
      <c r="X94" s="839"/>
      <c r="Y94" s="839"/>
      <c r="Z94" s="839"/>
      <c r="AA94" s="839"/>
      <c r="AB94" s="839"/>
      <c r="AC94" s="839"/>
      <c r="AD94" s="839"/>
      <c r="AE94" s="839"/>
      <c r="AF94" s="839"/>
      <c r="AG94" s="839"/>
      <c r="AH94" s="839"/>
      <c r="AI94" s="839"/>
      <c r="AJ94" s="839"/>
    </row>
    <row r="95" spans="1:36" s="325" customFormat="1" ht="30" customHeight="1" x14ac:dyDescent="0.2">
      <c r="A95" s="361"/>
      <c r="B95" s="361"/>
      <c r="C95" s="361"/>
      <c r="D95" s="361"/>
      <c r="E95" s="361"/>
      <c r="F95" s="361"/>
      <c r="G95" s="361"/>
      <c r="H95" s="361"/>
      <c r="I95" s="361"/>
      <c r="J95" s="361"/>
      <c r="K95" s="361"/>
      <c r="L95" s="361"/>
      <c r="M95" s="359"/>
      <c r="N95" s="840"/>
      <c r="O95" s="840"/>
      <c r="P95" s="840"/>
      <c r="Q95" s="840"/>
      <c r="R95" s="359"/>
      <c r="S95" s="359"/>
      <c r="T95" s="359"/>
      <c r="U95" s="840"/>
      <c r="V95" s="840"/>
      <c r="W95" s="840"/>
      <c r="X95" s="840"/>
      <c r="Y95" s="840"/>
      <c r="Z95" s="840"/>
      <c r="AA95" s="840"/>
      <c r="AB95" s="840"/>
      <c r="AC95" s="840"/>
      <c r="AD95" s="840"/>
      <c r="AE95" s="840"/>
      <c r="AF95" s="840"/>
      <c r="AG95" s="840"/>
      <c r="AH95" s="840"/>
      <c r="AI95" s="840"/>
      <c r="AJ95" s="840"/>
    </row>
    <row r="96" spans="1:36" s="325" customFormat="1" ht="30" customHeight="1" x14ac:dyDescent="0.2">
      <c r="A96" s="361"/>
      <c r="B96" s="361"/>
      <c r="C96" s="361"/>
      <c r="D96" s="361"/>
      <c r="E96" s="361"/>
      <c r="F96" s="361"/>
      <c r="G96" s="361"/>
      <c r="H96" s="361"/>
      <c r="I96" s="361"/>
      <c r="J96" s="361"/>
      <c r="K96" s="361"/>
      <c r="L96" s="361"/>
      <c r="M96" s="359"/>
      <c r="N96" s="840"/>
      <c r="O96" s="840"/>
      <c r="P96" s="840"/>
      <c r="Q96" s="840"/>
      <c r="R96" s="359"/>
      <c r="S96" s="359"/>
      <c r="T96" s="359"/>
      <c r="U96" s="840"/>
      <c r="V96" s="840"/>
      <c r="W96" s="840"/>
      <c r="X96" s="840"/>
      <c r="Y96" s="840"/>
      <c r="Z96" s="840"/>
      <c r="AA96" s="840"/>
      <c r="AB96" s="840"/>
      <c r="AC96" s="840"/>
      <c r="AD96" s="840"/>
      <c r="AE96" s="840"/>
      <c r="AF96" s="840"/>
      <c r="AG96" s="840"/>
      <c r="AH96" s="840"/>
      <c r="AI96" s="840"/>
      <c r="AJ96" s="840"/>
    </row>
    <row r="97" spans="1:36" s="325" customFormat="1" ht="30" customHeight="1" x14ac:dyDescent="0.2">
      <c r="A97" s="363"/>
      <c r="B97" s="363"/>
      <c r="C97" s="363"/>
      <c r="D97" s="363"/>
      <c r="E97" s="363"/>
      <c r="F97" s="364"/>
      <c r="G97" s="364"/>
      <c r="H97" s="364"/>
      <c r="I97" s="364"/>
      <c r="J97" s="364"/>
      <c r="K97" s="365"/>
      <c r="L97" s="365"/>
      <c r="M97" s="359"/>
      <c r="N97" s="840"/>
      <c r="O97" s="840"/>
      <c r="P97" s="840"/>
      <c r="Q97" s="840"/>
      <c r="R97" s="359"/>
      <c r="S97" s="359"/>
      <c r="T97" s="359"/>
      <c r="U97" s="840"/>
      <c r="V97" s="840"/>
      <c r="W97" s="840"/>
      <c r="X97" s="840"/>
      <c r="Y97" s="840"/>
      <c r="Z97" s="840"/>
      <c r="AA97" s="840"/>
      <c r="AB97" s="840"/>
      <c r="AC97" s="840"/>
      <c r="AD97" s="840"/>
      <c r="AE97" s="840"/>
      <c r="AF97" s="840"/>
      <c r="AG97" s="840"/>
      <c r="AH97" s="840"/>
      <c r="AI97" s="840"/>
      <c r="AJ97" s="840"/>
    </row>
    <row r="98" spans="1:36" x14ac:dyDescent="0.2">
      <c r="A98" s="366"/>
      <c r="B98" s="366"/>
      <c r="C98" s="367"/>
      <c r="D98" s="367"/>
      <c r="E98" s="367"/>
      <c r="F98" s="366"/>
      <c r="G98" s="368"/>
      <c r="H98" s="368"/>
      <c r="I98" s="368"/>
      <c r="J98" s="366"/>
      <c r="K98" s="366"/>
      <c r="L98" s="366"/>
      <c r="M98" s="366"/>
      <c r="N98" s="366"/>
      <c r="O98" s="366"/>
      <c r="P98" s="366"/>
      <c r="Q98" s="366"/>
      <c r="R98" s="366"/>
      <c r="S98" s="366"/>
      <c r="T98" s="366"/>
      <c r="U98" s="366"/>
      <c r="V98" s="366"/>
      <c r="W98" s="368"/>
      <c r="X98" s="368"/>
      <c r="Y98" s="368"/>
      <c r="Z98" s="366"/>
      <c r="AA98" s="366"/>
      <c r="AB98" s="366"/>
      <c r="AC98" s="366"/>
      <c r="AD98" s="366"/>
      <c r="AE98" s="366"/>
      <c r="AF98" s="366"/>
      <c r="AG98" s="366"/>
      <c r="AH98" s="366"/>
      <c r="AI98" s="366"/>
      <c r="AJ98" s="369"/>
    </row>
    <row r="99" spans="1:36" x14ac:dyDescent="0.2">
      <c r="A99" s="366"/>
      <c r="B99" s="366"/>
      <c r="C99" s="367"/>
      <c r="D99" s="367"/>
      <c r="E99" s="367"/>
      <c r="F99" s="366"/>
      <c r="G99" s="368"/>
      <c r="H99" s="368"/>
      <c r="I99" s="368"/>
      <c r="J99" s="366"/>
      <c r="K99" s="366"/>
      <c r="L99" s="366"/>
      <c r="M99" s="366"/>
      <c r="N99" s="366"/>
      <c r="O99" s="366"/>
      <c r="P99" s="366"/>
      <c r="Q99" s="366"/>
      <c r="R99" s="366"/>
      <c r="S99" s="366"/>
      <c r="T99" s="366"/>
      <c r="U99" s="366"/>
      <c r="V99" s="366"/>
      <c r="W99" s="368"/>
      <c r="X99" s="368"/>
      <c r="Y99" s="368"/>
      <c r="Z99" s="366"/>
      <c r="AA99" s="366"/>
      <c r="AB99" s="366"/>
      <c r="AC99" s="366"/>
      <c r="AD99" s="366"/>
      <c r="AE99" s="366"/>
      <c r="AF99" s="366"/>
      <c r="AG99" s="366"/>
      <c r="AH99" s="366"/>
      <c r="AI99" s="366"/>
      <c r="AJ99" s="369"/>
    </row>
    <row r="100" spans="1:36" x14ac:dyDescent="0.2">
      <c r="A100" s="366"/>
      <c r="B100" s="366"/>
      <c r="C100" s="367"/>
      <c r="D100" s="367"/>
      <c r="E100" s="367"/>
      <c r="F100" s="366"/>
      <c r="G100" s="368"/>
      <c r="H100" s="368"/>
      <c r="I100" s="368"/>
      <c r="J100" s="366"/>
      <c r="K100" s="366"/>
      <c r="L100" s="366"/>
      <c r="M100" s="366"/>
      <c r="N100" s="366"/>
      <c r="O100" s="366"/>
      <c r="P100" s="366"/>
      <c r="Q100" s="366"/>
      <c r="R100" s="366"/>
      <c r="S100" s="366"/>
      <c r="T100" s="366"/>
      <c r="U100" s="366"/>
      <c r="V100" s="366"/>
      <c r="W100" s="368"/>
      <c r="X100" s="368"/>
      <c r="Y100" s="368"/>
      <c r="Z100" s="366"/>
      <c r="AA100" s="366"/>
      <c r="AB100" s="366"/>
      <c r="AC100" s="366"/>
      <c r="AD100" s="366"/>
      <c r="AE100" s="366"/>
      <c r="AF100" s="366"/>
      <c r="AG100" s="366"/>
      <c r="AH100" s="366"/>
      <c r="AI100" s="366"/>
      <c r="AJ100" s="369"/>
    </row>
    <row r="101" spans="1:36" x14ac:dyDescent="0.2">
      <c r="A101" s="366"/>
      <c r="B101" s="366"/>
      <c r="C101" s="367"/>
      <c r="D101" s="367"/>
      <c r="E101" s="367"/>
      <c r="F101" s="366"/>
      <c r="G101" s="368"/>
      <c r="H101" s="368"/>
      <c r="I101" s="368"/>
      <c r="J101" s="366"/>
      <c r="K101" s="366"/>
      <c r="L101" s="366"/>
      <c r="M101" s="366"/>
      <c r="N101" s="366"/>
      <c r="O101" s="366"/>
      <c r="P101" s="366"/>
      <c r="Q101" s="366"/>
      <c r="R101" s="366"/>
      <c r="S101" s="366"/>
      <c r="T101" s="366"/>
      <c r="U101" s="366"/>
      <c r="V101" s="366"/>
      <c r="W101" s="368"/>
      <c r="X101" s="368"/>
      <c r="Y101" s="368"/>
      <c r="Z101" s="366"/>
      <c r="AA101" s="366"/>
      <c r="AB101" s="366"/>
      <c r="AC101" s="366"/>
      <c r="AD101" s="366"/>
      <c r="AE101" s="366"/>
      <c r="AF101" s="366"/>
      <c r="AG101" s="366"/>
      <c r="AH101" s="366"/>
      <c r="AI101" s="366"/>
      <c r="AJ101" s="369"/>
    </row>
    <row r="102" spans="1:36" x14ac:dyDescent="0.2">
      <c r="A102" s="366"/>
      <c r="B102" s="366"/>
      <c r="C102" s="367"/>
      <c r="D102" s="367"/>
      <c r="E102" s="367"/>
      <c r="F102" s="366"/>
      <c r="G102" s="368"/>
      <c r="H102" s="368"/>
      <c r="I102" s="368"/>
      <c r="J102" s="366"/>
      <c r="K102" s="366"/>
      <c r="L102" s="366"/>
      <c r="M102" s="366"/>
      <c r="N102" s="366"/>
      <c r="O102" s="366"/>
      <c r="P102" s="366"/>
      <c r="Q102" s="366"/>
      <c r="R102" s="366"/>
      <c r="S102" s="366"/>
      <c r="T102" s="366"/>
      <c r="U102" s="366"/>
      <c r="V102" s="366"/>
      <c r="W102" s="368"/>
      <c r="X102" s="368"/>
      <c r="Y102" s="368"/>
      <c r="Z102" s="366"/>
      <c r="AA102" s="366"/>
      <c r="AB102" s="366"/>
      <c r="AC102" s="366"/>
      <c r="AD102" s="366"/>
      <c r="AE102" s="366"/>
      <c r="AF102" s="366"/>
      <c r="AG102" s="366"/>
      <c r="AH102" s="366"/>
      <c r="AI102" s="366"/>
      <c r="AJ102" s="369"/>
    </row>
  </sheetData>
  <sheetProtection formatCells="0" formatColumns="0" formatRows="0" insertRows="0" sort="0" autoFilter="0" pivotTables="0"/>
  <mergeCells count="454">
    <mergeCell ref="N97:Q97"/>
    <mergeCell ref="U97:X97"/>
    <mergeCell ref="Y97:Z97"/>
    <mergeCell ref="AA97:AJ97"/>
    <mergeCell ref="N95:Q95"/>
    <mergeCell ref="U95:X95"/>
    <mergeCell ref="Y95:Z95"/>
    <mergeCell ref="AA95:AJ95"/>
    <mergeCell ref="N96:Q96"/>
    <mergeCell ref="U96:X96"/>
    <mergeCell ref="Y96:Z96"/>
    <mergeCell ref="AA96:AJ96"/>
    <mergeCell ref="N94:Q94"/>
    <mergeCell ref="U94:X94"/>
    <mergeCell ref="Y94:Z94"/>
    <mergeCell ref="AA94:AJ94"/>
    <mergeCell ref="N91:Q91"/>
    <mergeCell ref="U91:X91"/>
    <mergeCell ref="Y91:Z91"/>
    <mergeCell ref="AA91:AJ91"/>
    <mergeCell ref="N92:Q92"/>
    <mergeCell ref="U92:X92"/>
    <mergeCell ref="Y92:Z92"/>
    <mergeCell ref="AA92:AJ92"/>
    <mergeCell ref="A88:L89"/>
    <mergeCell ref="N89:Q89"/>
    <mergeCell ref="U89:X89"/>
    <mergeCell ref="Y89:Z89"/>
    <mergeCell ref="AA89:AJ89"/>
    <mergeCell ref="A90:L93"/>
    <mergeCell ref="N90:Q90"/>
    <mergeCell ref="U90:X90"/>
    <mergeCell ref="Y90:Z90"/>
    <mergeCell ref="AA90:AJ90"/>
    <mergeCell ref="N93:Q93"/>
    <mergeCell ref="U93:X93"/>
    <mergeCell ref="Y93:Z93"/>
    <mergeCell ref="AA93:AJ93"/>
    <mergeCell ref="C85:E85"/>
    <mergeCell ref="G85:I85"/>
    <mergeCell ref="J85:L85"/>
    <mergeCell ref="W85:Y85"/>
    <mergeCell ref="C86:E86"/>
    <mergeCell ref="G86:I86"/>
    <mergeCell ref="J86:L86"/>
    <mergeCell ref="W86:Y86"/>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AF25:AF28"/>
    <mergeCell ref="AH25:AH28"/>
    <mergeCell ref="AI25:AI28"/>
    <mergeCell ref="AJ25:AJ28"/>
    <mergeCell ref="G26:I26"/>
    <mergeCell ref="G27:I28"/>
    <mergeCell ref="W25:Y28"/>
    <mergeCell ref="Z25:Z28"/>
    <mergeCell ref="AA25:AA28"/>
    <mergeCell ref="AB25:AB28"/>
    <mergeCell ref="AD25:AD28"/>
    <mergeCell ref="AE25:AE28"/>
    <mergeCell ref="N25:N28"/>
    <mergeCell ref="P25:P28"/>
    <mergeCell ref="Q25:Q28"/>
    <mergeCell ref="S25:S28"/>
    <mergeCell ref="T25:T28"/>
    <mergeCell ref="U25:U28"/>
    <mergeCell ref="A25:A28"/>
    <mergeCell ref="B25:B28"/>
    <mergeCell ref="C25:E28"/>
    <mergeCell ref="G25:I25"/>
    <mergeCell ref="J25:L28"/>
    <mergeCell ref="M25:M28"/>
    <mergeCell ref="F27:F28"/>
    <mergeCell ref="AF21:AF24"/>
    <mergeCell ref="AG21:AG24"/>
    <mergeCell ref="A21:A24"/>
    <mergeCell ref="B21:B24"/>
    <mergeCell ref="C21:E24"/>
    <mergeCell ref="AG25:AG28"/>
    <mergeCell ref="AH21:AH24"/>
    <mergeCell ref="AI21:AI24"/>
    <mergeCell ref="AJ21:AJ24"/>
    <mergeCell ref="G22:I22"/>
    <mergeCell ref="G23:I23"/>
    <mergeCell ref="G24:I24"/>
    <mergeCell ref="W24:Y24"/>
    <mergeCell ref="W21:Y23"/>
    <mergeCell ref="Z21:Z23"/>
    <mergeCell ref="AA21:AA24"/>
    <mergeCell ref="AB21:AB24"/>
    <mergeCell ref="AD21:AD24"/>
    <mergeCell ref="AE21:AE24"/>
    <mergeCell ref="N21:N24"/>
    <mergeCell ref="P21:P24"/>
    <mergeCell ref="Q21:Q24"/>
    <mergeCell ref="S21:S24"/>
    <mergeCell ref="T21:T24"/>
    <mergeCell ref="U21:U24"/>
    <mergeCell ref="G21:I21"/>
    <mergeCell ref="J21:L24"/>
    <mergeCell ref="M21:M24"/>
    <mergeCell ref="AJ17:AJ20"/>
    <mergeCell ref="G18:I18"/>
    <mergeCell ref="W18:Y18"/>
    <mergeCell ref="G19:I19"/>
    <mergeCell ref="W19:Y19"/>
    <mergeCell ref="G20:I20"/>
    <mergeCell ref="W20:Y20"/>
    <mergeCell ref="W17:Y17"/>
    <mergeCell ref="AA17:AA20"/>
    <mergeCell ref="AB17:AB20"/>
    <mergeCell ref="AD17:AD20"/>
    <mergeCell ref="AE17:AE20"/>
    <mergeCell ref="AF17:AF20"/>
    <mergeCell ref="N17:N20"/>
    <mergeCell ref="P17:P20"/>
    <mergeCell ref="Q17:Q20"/>
    <mergeCell ref="S17:S20"/>
    <mergeCell ref="T17:T20"/>
    <mergeCell ref="U17:U20"/>
    <mergeCell ref="A17:A20"/>
    <mergeCell ref="B17:B20"/>
    <mergeCell ref="C17:E20"/>
    <mergeCell ref="G17:I17"/>
    <mergeCell ref="J17:L20"/>
    <mergeCell ref="M17:M20"/>
    <mergeCell ref="AG15:AG16"/>
    <mergeCell ref="AH15:AH16"/>
    <mergeCell ref="AI15:AI16"/>
    <mergeCell ref="A15:A16"/>
    <mergeCell ref="B15:B16"/>
    <mergeCell ref="C15:E16"/>
    <mergeCell ref="AG17:AG20"/>
    <mergeCell ref="AH17:AH20"/>
    <mergeCell ref="AI17:AI20"/>
    <mergeCell ref="AJ15:AJ16"/>
    <mergeCell ref="G16:I16"/>
    <mergeCell ref="W16:Y16"/>
    <mergeCell ref="W15:Y15"/>
    <mergeCell ref="AA15:AA16"/>
    <mergeCell ref="AB15:AB16"/>
    <mergeCell ref="AD15:AD16"/>
    <mergeCell ref="AE15:AE16"/>
    <mergeCell ref="AF15:AF16"/>
    <mergeCell ref="N15:N16"/>
    <mergeCell ref="P15:P16"/>
    <mergeCell ref="Q15:Q16"/>
    <mergeCell ref="S15:S16"/>
    <mergeCell ref="T15:T16"/>
    <mergeCell ref="U15:U16"/>
    <mergeCell ref="G15:I15"/>
    <mergeCell ref="J15:L16"/>
    <mergeCell ref="M15:M16"/>
    <mergeCell ref="AJ13:AJ14"/>
    <mergeCell ref="G14:I14"/>
    <mergeCell ref="W14:Y14"/>
    <mergeCell ref="W13:Y13"/>
    <mergeCell ref="AA13:AA14"/>
    <mergeCell ref="AB13:AB14"/>
    <mergeCell ref="AD13:AD14"/>
    <mergeCell ref="AE13:AE14"/>
    <mergeCell ref="AF13:AF14"/>
    <mergeCell ref="N13:N14"/>
    <mergeCell ref="P13:P14"/>
    <mergeCell ref="Q13:Q14"/>
    <mergeCell ref="S13:S14"/>
    <mergeCell ref="T13:T14"/>
    <mergeCell ref="U13:U14"/>
    <mergeCell ref="A13:A14"/>
    <mergeCell ref="B13:B14"/>
    <mergeCell ref="C13:E14"/>
    <mergeCell ref="G13:I13"/>
    <mergeCell ref="J13:L14"/>
    <mergeCell ref="M13:M14"/>
    <mergeCell ref="AG9:AG12"/>
    <mergeCell ref="AH9:AH12"/>
    <mergeCell ref="AI9:AI12"/>
    <mergeCell ref="A9:A12"/>
    <mergeCell ref="B9:B12"/>
    <mergeCell ref="C9:E12"/>
    <mergeCell ref="AG13:AG14"/>
    <mergeCell ref="AH13:AH14"/>
    <mergeCell ref="AI13:AI14"/>
    <mergeCell ref="AJ9:AJ12"/>
    <mergeCell ref="G10:I10"/>
    <mergeCell ref="W10:Y10"/>
    <mergeCell ref="G11:I11"/>
    <mergeCell ref="W11:Y11"/>
    <mergeCell ref="G12:I12"/>
    <mergeCell ref="W12:Y12"/>
    <mergeCell ref="W9:Y9"/>
    <mergeCell ref="AA9:AA12"/>
    <mergeCell ref="AB9:AB12"/>
    <mergeCell ref="AD9:AD12"/>
    <mergeCell ref="AE9:AE12"/>
    <mergeCell ref="AF9:AF12"/>
    <mergeCell ref="N9:N12"/>
    <mergeCell ref="P9:P12"/>
    <mergeCell ref="Q9:Q12"/>
    <mergeCell ref="S9:S12"/>
    <mergeCell ref="T9:T12"/>
    <mergeCell ref="U9:U12"/>
    <mergeCell ref="G9:I9"/>
    <mergeCell ref="J9:L12"/>
    <mergeCell ref="M9:M12"/>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P86 JL9:JL86 TH9:TH86 ADD9:ADD86 AMZ9:AMZ86 AWV9:AWV86 BGR9:BGR86 BQN9:BQN86 CAJ9:CAJ86 CKF9:CKF86 CUB9:CUB86 DDX9:DDX86 DNT9:DNT86 DXP9:DXP86 EHL9:EHL86 ERH9:ERH86 FBD9:FBD86 FKZ9:FKZ86 FUV9:FUV86 GER9:GER86 GON9:GON86 GYJ9:GYJ86 HIF9:HIF86 HSB9:HSB86 IBX9:IBX86 ILT9:ILT86 IVP9:IVP86 JFL9:JFL86 JPH9:JPH86 JZD9:JZD86 KIZ9:KIZ86 KSV9:KSV86 LCR9:LCR86 LMN9:LMN86 LWJ9:LWJ86 MGF9:MGF86 MQB9:MQB86 MZX9:MZX86 NJT9:NJT86 NTP9:NTP86 ODL9:ODL86 ONH9:ONH86 OXD9:OXD86 PGZ9:PGZ86 PQV9:PQV86 QAR9:QAR86 QKN9:QKN86 QUJ9:QUJ86 REF9:REF86 ROB9:ROB86 RXX9:RXX86 SHT9:SHT86 SRP9:SRP86 TBL9:TBL86 TLH9:TLH86 TVD9:TVD86 UEZ9:UEZ86 UOV9:UOV86 UYR9:UYR86 VIN9:VIN86 VSJ9:VSJ86 WCF9:WCF86 WMB9:WMB86 WVX9:WVX86 P65545:P65622 JL65545:JL65622 TH65545:TH65622 ADD65545:ADD65622 AMZ65545:AMZ65622 AWV65545:AWV65622 BGR65545:BGR65622 BQN65545:BQN65622 CAJ65545:CAJ65622 CKF65545:CKF65622 CUB65545:CUB65622 DDX65545:DDX65622 DNT65545:DNT65622 DXP65545:DXP65622 EHL65545:EHL65622 ERH65545:ERH65622 FBD65545:FBD65622 FKZ65545:FKZ65622 FUV65545:FUV65622 GER65545:GER65622 GON65545:GON65622 GYJ65545:GYJ65622 HIF65545:HIF65622 HSB65545:HSB65622 IBX65545:IBX65622 ILT65545:ILT65622 IVP65545:IVP65622 JFL65545:JFL65622 JPH65545:JPH65622 JZD65545:JZD65622 KIZ65545:KIZ65622 KSV65545:KSV65622 LCR65545:LCR65622 LMN65545:LMN65622 LWJ65545:LWJ65622 MGF65545:MGF65622 MQB65545:MQB65622 MZX65545:MZX65622 NJT65545:NJT65622 NTP65545:NTP65622 ODL65545:ODL65622 ONH65545:ONH65622 OXD65545:OXD65622 PGZ65545:PGZ65622 PQV65545:PQV65622 QAR65545:QAR65622 QKN65545:QKN65622 QUJ65545:QUJ65622 REF65545:REF65622 ROB65545:ROB65622 RXX65545:RXX65622 SHT65545:SHT65622 SRP65545:SRP65622 TBL65545:TBL65622 TLH65545:TLH65622 TVD65545:TVD65622 UEZ65545:UEZ65622 UOV65545:UOV65622 UYR65545:UYR65622 VIN65545:VIN65622 VSJ65545:VSJ65622 WCF65545:WCF65622 WMB65545:WMB65622 WVX65545:WVX65622 P131081:P131158 JL131081:JL131158 TH131081:TH131158 ADD131081:ADD131158 AMZ131081:AMZ131158 AWV131081:AWV131158 BGR131081:BGR131158 BQN131081:BQN131158 CAJ131081:CAJ131158 CKF131081:CKF131158 CUB131081:CUB131158 DDX131081:DDX131158 DNT131081:DNT131158 DXP131081:DXP131158 EHL131081:EHL131158 ERH131081:ERH131158 FBD131081:FBD131158 FKZ131081:FKZ131158 FUV131081:FUV131158 GER131081:GER131158 GON131081:GON131158 GYJ131081:GYJ131158 HIF131081:HIF131158 HSB131081:HSB131158 IBX131081:IBX131158 ILT131081:ILT131158 IVP131081:IVP131158 JFL131081:JFL131158 JPH131081:JPH131158 JZD131081:JZD131158 KIZ131081:KIZ131158 KSV131081:KSV131158 LCR131081:LCR131158 LMN131081:LMN131158 LWJ131081:LWJ131158 MGF131081:MGF131158 MQB131081:MQB131158 MZX131081:MZX131158 NJT131081:NJT131158 NTP131081:NTP131158 ODL131081:ODL131158 ONH131081:ONH131158 OXD131081:OXD131158 PGZ131081:PGZ131158 PQV131081:PQV131158 QAR131081:QAR131158 QKN131081:QKN131158 QUJ131081:QUJ131158 REF131081:REF131158 ROB131081:ROB131158 RXX131081:RXX131158 SHT131081:SHT131158 SRP131081:SRP131158 TBL131081:TBL131158 TLH131081:TLH131158 TVD131081:TVD131158 UEZ131081:UEZ131158 UOV131081:UOV131158 UYR131081:UYR131158 VIN131081:VIN131158 VSJ131081:VSJ131158 WCF131081:WCF131158 WMB131081:WMB131158 WVX131081:WVX131158 P196617:P196694 JL196617:JL196694 TH196617:TH196694 ADD196617:ADD196694 AMZ196617:AMZ196694 AWV196617:AWV196694 BGR196617:BGR196694 BQN196617:BQN196694 CAJ196617:CAJ196694 CKF196617:CKF196694 CUB196617:CUB196694 DDX196617:DDX196694 DNT196617:DNT196694 DXP196617:DXP196694 EHL196617:EHL196694 ERH196617:ERH196694 FBD196617:FBD196694 FKZ196617:FKZ196694 FUV196617:FUV196694 GER196617:GER196694 GON196617:GON196694 GYJ196617:GYJ196694 HIF196617:HIF196694 HSB196617:HSB196694 IBX196617:IBX196694 ILT196617:ILT196694 IVP196617:IVP196694 JFL196617:JFL196694 JPH196617:JPH196694 JZD196617:JZD196694 KIZ196617:KIZ196694 KSV196617:KSV196694 LCR196617:LCR196694 LMN196617:LMN196694 LWJ196617:LWJ196694 MGF196617:MGF196694 MQB196617:MQB196694 MZX196617:MZX196694 NJT196617:NJT196694 NTP196617:NTP196694 ODL196617:ODL196694 ONH196617:ONH196694 OXD196617:OXD196694 PGZ196617:PGZ196694 PQV196617:PQV196694 QAR196617:QAR196694 QKN196617:QKN196694 QUJ196617:QUJ196694 REF196617:REF196694 ROB196617:ROB196694 RXX196617:RXX196694 SHT196617:SHT196694 SRP196617:SRP196694 TBL196617:TBL196694 TLH196617:TLH196694 TVD196617:TVD196694 UEZ196617:UEZ196694 UOV196617:UOV196694 UYR196617:UYR196694 VIN196617:VIN196694 VSJ196617:VSJ196694 WCF196617:WCF196694 WMB196617:WMB196694 WVX196617:WVX196694 P262153:P262230 JL262153:JL262230 TH262153:TH262230 ADD262153:ADD262230 AMZ262153:AMZ262230 AWV262153:AWV262230 BGR262153:BGR262230 BQN262153:BQN262230 CAJ262153:CAJ262230 CKF262153:CKF262230 CUB262153:CUB262230 DDX262153:DDX262230 DNT262153:DNT262230 DXP262153:DXP262230 EHL262153:EHL262230 ERH262153:ERH262230 FBD262153:FBD262230 FKZ262153:FKZ262230 FUV262153:FUV262230 GER262153:GER262230 GON262153:GON262230 GYJ262153:GYJ262230 HIF262153:HIF262230 HSB262153:HSB262230 IBX262153:IBX262230 ILT262153:ILT262230 IVP262153:IVP262230 JFL262153:JFL262230 JPH262153:JPH262230 JZD262153:JZD262230 KIZ262153:KIZ262230 KSV262153:KSV262230 LCR262153:LCR262230 LMN262153:LMN262230 LWJ262153:LWJ262230 MGF262153:MGF262230 MQB262153:MQB262230 MZX262153:MZX262230 NJT262153:NJT262230 NTP262153:NTP262230 ODL262153:ODL262230 ONH262153:ONH262230 OXD262153:OXD262230 PGZ262153:PGZ262230 PQV262153:PQV262230 QAR262153:QAR262230 QKN262153:QKN262230 QUJ262153:QUJ262230 REF262153:REF262230 ROB262153:ROB262230 RXX262153:RXX262230 SHT262153:SHT262230 SRP262153:SRP262230 TBL262153:TBL262230 TLH262153:TLH262230 TVD262153:TVD262230 UEZ262153:UEZ262230 UOV262153:UOV262230 UYR262153:UYR262230 VIN262153:VIN262230 VSJ262153:VSJ262230 WCF262153:WCF262230 WMB262153:WMB262230 WVX262153:WVX262230 P327689:P327766 JL327689:JL327766 TH327689:TH327766 ADD327689:ADD327766 AMZ327689:AMZ327766 AWV327689:AWV327766 BGR327689:BGR327766 BQN327689:BQN327766 CAJ327689:CAJ327766 CKF327689:CKF327766 CUB327689:CUB327766 DDX327689:DDX327766 DNT327689:DNT327766 DXP327689:DXP327766 EHL327689:EHL327766 ERH327689:ERH327766 FBD327689:FBD327766 FKZ327689:FKZ327766 FUV327689:FUV327766 GER327689:GER327766 GON327689:GON327766 GYJ327689:GYJ327766 HIF327689:HIF327766 HSB327689:HSB327766 IBX327689:IBX327766 ILT327689:ILT327766 IVP327689:IVP327766 JFL327689:JFL327766 JPH327689:JPH327766 JZD327689:JZD327766 KIZ327689:KIZ327766 KSV327689:KSV327766 LCR327689:LCR327766 LMN327689:LMN327766 LWJ327689:LWJ327766 MGF327689:MGF327766 MQB327689:MQB327766 MZX327689:MZX327766 NJT327689:NJT327766 NTP327689:NTP327766 ODL327689:ODL327766 ONH327689:ONH327766 OXD327689:OXD327766 PGZ327689:PGZ327766 PQV327689:PQV327766 QAR327689:QAR327766 QKN327689:QKN327766 QUJ327689:QUJ327766 REF327689:REF327766 ROB327689:ROB327766 RXX327689:RXX327766 SHT327689:SHT327766 SRP327689:SRP327766 TBL327689:TBL327766 TLH327689:TLH327766 TVD327689:TVD327766 UEZ327689:UEZ327766 UOV327689:UOV327766 UYR327689:UYR327766 VIN327689:VIN327766 VSJ327689:VSJ327766 WCF327689:WCF327766 WMB327689:WMB327766 WVX327689:WVX327766 P393225:P393302 JL393225:JL393302 TH393225:TH393302 ADD393225:ADD393302 AMZ393225:AMZ393302 AWV393225:AWV393302 BGR393225:BGR393302 BQN393225:BQN393302 CAJ393225:CAJ393302 CKF393225:CKF393302 CUB393225:CUB393302 DDX393225:DDX393302 DNT393225:DNT393302 DXP393225:DXP393302 EHL393225:EHL393302 ERH393225:ERH393302 FBD393225:FBD393302 FKZ393225:FKZ393302 FUV393225:FUV393302 GER393225:GER393302 GON393225:GON393302 GYJ393225:GYJ393302 HIF393225:HIF393302 HSB393225:HSB393302 IBX393225:IBX393302 ILT393225:ILT393302 IVP393225:IVP393302 JFL393225:JFL393302 JPH393225:JPH393302 JZD393225:JZD393302 KIZ393225:KIZ393302 KSV393225:KSV393302 LCR393225:LCR393302 LMN393225:LMN393302 LWJ393225:LWJ393302 MGF393225:MGF393302 MQB393225:MQB393302 MZX393225:MZX393302 NJT393225:NJT393302 NTP393225:NTP393302 ODL393225:ODL393302 ONH393225:ONH393302 OXD393225:OXD393302 PGZ393225:PGZ393302 PQV393225:PQV393302 QAR393225:QAR393302 QKN393225:QKN393302 QUJ393225:QUJ393302 REF393225:REF393302 ROB393225:ROB393302 RXX393225:RXX393302 SHT393225:SHT393302 SRP393225:SRP393302 TBL393225:TBL393302 TLH393225:TLH393302 TVD393225:TVD393302 UEZ393225:UEZ393302 UOV393225:UOV393302 UYR393225:UYR393302 VIN393225:VIN393302 VSJ393225:VSJ393302 WCF393225:WCF393302 WMB393225:WMB393302 WVX393225:WVX393302 P458761:P458838 JL458761:JL458838 TH458761:TH458838 ADD458761:ADD458838 AMZ458761:AMZ458838 AWV458761:AWV458838 BGR458761:BGR458838 BQN458761:BQN458838 CAJ458761:CAJ458838 CKF458761:CKF458838 CUB458761:CUB458838 DDX458761:DDX458838 DNT458761:DNT458838 DXP458761:DXP458838 EHL458761:EHL458838 ERH458761:ERH458838 FBD458761:FBD458838 FKZ458761:FKZ458838 FUV458761:FUV458838 GER458761:GER458838 GON458761:GON458838 GYJ458761:GYJ458838 HIF458761:HIF458838 HSB458761:HSB458838 IBX458761:IBX458838 ILT458761:ILT458838 IVP458761:IVP458838 JFL458761:JFL458838 JPH458761:JPH458838 JZD458761:JZD458838 KIZ458761:KIZ458838 KSV458761:KSV458838 LCR458761:LCR458838 LMN458761:LMN458838 LWJ458761:LWJ458838 MGF458761:MGF458838 MQB458761:MQB458838 MZX458761:MZX458838 NJT458761:NJT458838 NTP458761:NTP458838 ODL458761:ODL458838 ONH458761:ONH458838 OXD458761:OXD458838 PGZ458761:PGZ458838 PQV458761:PQV458838 QAR458761:QAR458838 QKN458761:QKN458838 QUJ458761:QUJ458838 REF458761:REF458838 ROB458761:ROB458838 RXX458761:RXX458838 SHT458761:SHT458838 SRP458761:SRP458838 TBL458761:TBL458838 TLH458761:TLH458838 TVD458761:TVD458838 UEZ458761:UEZ458838 UOV458761:UOV458838 UYR458761:UYR458838 VIN458761:VIN458838 VSJ458761:VSJ458838 WCF458761:WCF458838 WMB458761:WMB458838 WVX458761:WVX458838 P524297:P524374 JL524297:JL524374 TH524297:TH524374 ADD524297:ADD524374 AMZ524297:AMZ524374 AWV524297:AWV524374 BGR524297:BGR524374 BQN524297:BQN524374 CAJ524297:CAJ524374 CKF524297:CKF524374 CUB524297:CUB524374 DDX524297:DDX524374 DNT524297:DNT524374 DXP524297:DXP524374 EHL524297:EHL524374 ERH524297:ERH524374 FBD524297:FBD524374 FKZ524297:FKZ524374 FUV524297:FUV524374 GER524297:GER524374 GON524297:GON524374 GYJ524297:GYJ524374 HIF524297:HIF524374 HSB524297:HSB524374 IBX524297:IBX524374 ILT524297:ILT524374 IVP524297:IVP524374 JFL524297:JFL524374 JPH524297:JPH524374 JZD524297:JZD524374 KIZ524297:KIZ524374 KSV524297:KSV524374 LCR524297:LCR524374 LMN524297:LMN524374 LWJ524297:LWJ524374 MGF524297:MGF524374 MQB524297:MQB524374 MZX524297:MZX524374 NJT524297:NJT524374 NTP524297:NTP524374 ODL524297:ODL524374 ONH524297:ONH524374 OXD524297:OXD524374 PGZ524297:PGZ524374 PQV524297:PQV524374 QAR524297:QAR524374 QKN524297:QKN524374 QUJ524297:QUJ524374 REF524297:REF524374 ROB524297:ROB524374 RXX524297:RXX524374 SHT524297:SHT524374 SRP524297:SRP524374 TBL524297:TBL524374 TLH524297:TLH524374 TVD524297:TVD524374 UEZ524297:UEZ524374 UOV524297:UOV524374 UYR524297:UYR524374 VIN524297:VIN524374 VSJ524297:VSJ524374 WCF524297:WCF524374 WMB524297:WMB524374 WVX524297:WVX524374 P589833:P589910 JL589833:JL589910 TH589833:TH589910 ADD589833:ADD589910 AMZ589833:AMZ589910 AWV589833:AWV589910 BGR589833:BGR589910 BQN589833:BQN589910 CAJ589833:CAJ589910 CKF589833:CKF589910 CUB589833:CUB589910 DDX589833:DDX589910 DNT589833:DNT589910 DXP589833:DXP589910 EHL589833:EHL589910 ERH589833:ERH589910 FBD589833:FBD589910 FKZ589833:FKZ589910 FUV589833:FUV589910 GER589833:GER589910 GON589833:GON589910 GYJ589833:GYJ589910 HIF589833:HIF589910 HSB589833:HSB589910 IBX589833:IBX589910 ILT589833:ILT589910 IVP589833:IVP589910 JFL589833:JFL589910 JPH589833:JPH589910 JZD589833:JZD589910 KIZ589833:KIZ589910 KSV589833:KSV589910 LCR589833:LCR589910 LMN589833:LMN589910 LWJ589833:LWJ589910 MGF589833:MGF589910 MQB589833:MQB589910 MZX589833:MZX589910 NJT589833:NJT589910 NTP589833:NTP589910 ODL589833:ODL589910 ONH589833:ONH589910 OXD589833:OXD589910 PGZ589833:PGZ589910 PQV589833:PQV589910 QAR589833:QAR589910 QKN589833:QKN589910 QUJ589833:QUJ589910 REF589833:REF589910 ROB589833:ROB589910 RXX589833:RXX589910 SHT589833:SHT589910 SRP589833:SRP589910 TBL589833:TBL589910 TLH589833:TLH589910 TVD589833:TVD589910 UEZ589833:UEZ589910 UOV589833:UOV589910 UYR589833:UYR589910 VIN589833:VIN589910 VSJ589833:VSJ589910 WCF589833:WCF589910 WMB589833:WMB589910 WVX589833:WVX589910 P655369:P655446 JL655369:JL655446 TH655369:TH655446 ADD655369:ADD655446 AMZ655369:AMZ655446 AWV655369:AWV655446 BGR655369:BGR655446 BQN655369:BQN655446 CAJ655369:CAJ655446 CKF655369:CKF655446 CUB655369:CUB655446 DDX655369:DDX655446 DNT655369:DNT655446 DXP655369:DXP655446 EHL655369:EHL655446 ERH655369:ERH655446 FBD655369:FBD655446 FKZ655369:FKZ655446 FUV655369:FUV655446 GER655369:GER655446 GON655369:GON655446 GYJ655369:GYJ655446 HIF655369:HIF655446 HSB655369:HSB655446 IBX655369:IBX655446 ILT655369:ILT655446 IVP655369:IVP655446 JFL655369:JFL655446 JPH655369:JPH655446 JZD655369:JZD655446 KIZ655369:KIZ655446 KSV655369:KSV655446 LCR655369:LCR655446 LMN655369:LMN655446 LWJ655369:LWJ655446 MGF655369:MGF655446 MQB655369:MQB655446 MZX655369:MZX655446 NJT655369:NJT655446 NTP655369:NTP655446 ODL655369:ODL655446 ONH655369:ONH655446 OXD655369:OXD655446 PGZ655369:PGZ655446 PQV655369:PQV655446 QAR655369:QAR655446 QKN655369:QKN655446 QUJ655369:QUJ655446 REF655369:REF655446 ROB655369:ROB655446 RXX655369:RXX655446 SHT655369:SHT655446 SRP655369:SRP655446 TBL655369:TBL655446 TLH655369:TLH655446 TVD655369:TVD655446 UEZ655369:UEZ655446 UOV655369:UOV655446 UYR655369:UYR655446 VIN655369:VIN655446 VSJ655369:VSJ655446 WCF655369:WCF655446 WMB655369:WMB655446 WVX655369:WVX655446 P720905:P720982 JL720905:JL720982 TH720905:TH720982 ADD720905:ADD720982 AMZ720905:AMZ720982 AWV720905:AWV720982 BGR720905:BGR720982 BQN720905:BQN720982 CAJ720905:CAJ720982 CKF720905:CKF720982 CUB720905:CUB720982 DDX720905:DDX720982 DNT720905:DNT720982 DXP720905:DXP720982 EHL720905:EHL720982 ERH720905:ERH720982 FBD720905:FBD720982 FKZ720905:FKZ720982 FUV720905:FUV720982 GER720905:GER720982 GON720905:GON720982 GYJ720905:GYJ720982 HIF720905:HIF720982 HSB720905:HSB720982 IBX720905:IBX720982 ILT720905:ILT720982 IVP720905:IVP720982 JFL720905:JFL720982 JPH720905:JPH720982 JZD720905:JZD720982 KIZ720905:KIZ720982 KSV720905:KSV720982 LCR720905:LCR720982 LMN720905:LMN720982 LWJ720905:LWJ720982 MGF720905:MGF720982 MQB720905:MQB720982 MZX720905:MZX720982 NJT720905:NJT720982 NTP720905:NTP720982 ODL720905:ODL720982 ONH720905:ONH720982 OXD720905:OXD720982 PGZ720905:PGZ720982 PQV720905:PQV720982 QAR720905:QAR720982 QKN720905:QKN720982 QUJ720905:QUJ720982 REF720905:REF720982 ROB720905:ROB720982 RXX720905:RXX720982 SHT720905:SHT720982 SRP720905:SRP720982 TBL720905:TBL720982 TLH720905:TLH720982 TVD720905:TVD720982 UEZ720905:UEZ720982 UOV720905:UOV720982 UYR720905:UYR720982 VIN720905:VIN720982 VSJ720905:VSJ720982 WCF720905:WCF720982 WMB720905:WMB720982 WVX720905:WVX720982 P786441:P786518 JL786441:JL786518 TH786441:TH786518 ADD786441:ADD786518 AMZ786441:AMZ786518 AWV786441:AWV786518 BGR786441:BGR786518 BQN786441:BQN786518 CAJ786441:CAJ786518 CKF786441:CKF786518 CUB786441:CUB786518 DDX786441:DDX786518 DNT786441:DNT786518 DXP786441:DXP786518 EHL786441:EHL786518 ERH786441:ERH786518 FBD786441:FBD786518 FKZ786441:FKZ786518 FUV786441:FUV786518 GER786441:GER786518 GON786441:GON786518 GYJ786441:GYJ786518 HIF786441:HIF786518 HSB786441:HSB786518 IBX786441:IBX786518 ILT786441:ILT786518 IVP786441:IVP786518 JFL786441:JFL786518 JPH786441:JPH786518 JZD786441:JZD786518 KIZ786441:KIZ786518 KSV786441:KSV786518 LCR786441:LCR786518 LMN786441:LMN786518 LWJ786441:LWJ786518 MGF786441:MGF786518 MQB786441:MQB786518 MZX786441:MZX786518 NJT786441:NJT786518 NTP786441:NTP786518 ODL786441:ODL786518 ONH786441:ONH786518 OXD786441:OXD786518 PGZ786441:PGZ786518 PQV786441:PQV786518 QAR786441:QAR786518 QKN786441:QKN786518 QUJ786441:QUJ786518 REF786441:REF786518 ROB786441:ROB786518 RXX786441:RXX786518 SHT786441:SHT786518 SRP786441:SRP786518 TBL786441:TBL786518 TLH786441:TLH786518 TVD786441:TVD786518 UEZ786441:UEZ786518 UOV786441:UOV786518 UYR786441:UYR786518 VIN786441:VIN786518 VSJ786441:VSJ786518 WCF786441:WCF786518 WMB786441:WMB786518 WVX786441:WVX786518 P851977:P852054 JL851977:JL852054 TH851977:TH852054 ADD851977:ADD852054 AMZ851977:AMZ852054 AWV851977:AWV852054 BGR851977:BGR852054 BQN851977:BQN852054 CAJ851977:CAJ852054 CKF851977:CKF852054 CUB851977:CUB852054 DDX851977:DDX852054 DNT851977:DNT852054 DXP851977:DXP852054 EHL851977:EHL852054 ERH851977:ERH852054 FBD851977:FBD852054 FKZ851977:FKZ852054 FUV851977:FUV852054 GER851977:GER852054 GON851977:GON852054 GYJ851977:GYJ852054 HIF851977:HIF852054 HSB851977:HSB852054 IBX851977:IBX852054 ILT851977:ILT852054 IVP851977:IVP852054 JFL851977:JFL852054 JPH851977:JPH852054 JZD851977:JZD852054 KIZ851977:KIZ852054 KSV851977:KSV852054 LCR851977:LCR852054 LMN851977:LMN852054 LWJ851977:LWJ852054 MGF851977:MGF852054 MQB851977:MQB852054 MZX851977:MZX852054 NJT851977:NJT852054 NTP851977:NTP852054 ODL851977:ODL852054 ONH851977:ONH852054 OXD851977:OXD852054 PGZ851977:PGZ852054 PQV851977:PQV852054 QAR851977:QAR852054 QKN851977:QKN852054 QUJ851977:QUJ852054 REF851977:REF852054 ROB851977:ROB852054 RXX851977:RXX852054 SHT851977:SHT852054 SRP851977:SRP852054 TBL851977:TBL852054 TLH851977:TLH852054 TVD851977:TVD852054 UEZ851977:UEZ852054 UOV851977:UOV852054 UYR851977:UYR852054 VIN851977:VIN852054 VSJ851977:VSJ852054 WCF851977:WCF852054 WMB851977:WMB852054 WVX851977:WVX852054 P917513:P917590 JL917513:JL917590 TH917513:TH917590 ADD917513:ADD917590 AMZ917513:AMZ917590 AWV917513:AWV917590 BGR917513:BGR917590 BQN917513:BQN917590 CAJ917513:CAJ917590 CKF917513:CKF917590 CUB917513:CUB917590 DDX917513:DDX917590 DNT917513:DNT917590 DXP917513:DXP917590 EHL917513:EHL917590 ERH917513:ERH917590 FBD917513:FBD917590 FKZ917513:FKZ917590 FUV917513:FUV917590 GER917513:GER917590 GON917513:GON917590 GYJ917513:GYJ917590 HIF917513:HIF917590 HSB917513:HSB917590 IBX917513:IBX917590 ILT917513:ILT917590 IVP917513:IVP917590 JFL917513:JFL917590 JPH917513:JPH917590 JZD917513:JZD917590 KIZ917513:KIZ917590 KSV917513:KSV917590 LCR917513:LCR917590 LMN917513:LMN917590 LWJ917513:LWJ917590 MGF917513:MGF917590 MQB917513:MQB917590 MZX917513:MZX917590 NJT917513:NJT917590 NTP917513:NTP917590 ODL917513:ODL917590 ONH917513:ONH917590 OXD917513:OXD917590 PGZ917513:PGZ917590 PQV917513:PQV917590 QAR917513:QAR917590 QKN917513:QKN917590 QUJ917513:QUJ917590 REF917513:REF917590 ROB917513:ROB917590 RXX917513:RXX917590 SHT917513:SHT917590 SRP917513:SRP917590 TBL917513:TBL917590 TLH917513:TLH917590 TVD917513:TVD917590 UEZ917513:UEZ917590 UOV917513:UOV917590 UYR917513:UYR917590 VIN917513:VIN917590 VSJ917513:VSJ917590 WCF917513:WCF917590 WMB917513:WMB917590 WVX917513:WVX917590 P983049:P983126 JL983049:JL983126 TH983049:TH983126 ADD983049:ADD983126 AMZ983049:AMZ983126 AWV983049:AWV983126 BGR983049:BGR983126 BQN983049:BQN983126 CAJ983049:CAJ983126 CKF983049:CKF983126 CUB983049:CUB983126 DDX983049:DDX983126 DNT983049:DNT983126 DXP983049:DXP983126 EHL983049:EHL983126 ERH983049:ERH983126 FBD983049:FBD983126 FKZ983049:FKZ983126 FUV983049:FUV983126 GER983049:GER983126 GON983049:GON983126 GYJ983049:GYJ983126 HIF983049:HIF983126 HSB983049:HSB983126 IBX983049:IBX983126 ILT983049:ILT983126 IVP983049:IVP983126 JFL983049:JFL983126 JPH983049:JPH983126 JZD983049:JZD983126 KIZ983049:KIZ983126 KSV983049:KSV983126 LCR983049:LCR983126 LMN983049:LMN983126 LWJ983049:LWJ983126 MGF983049:MGF983126 MQB983049:MQB983126 MZX983049:MZX983126 NJT983049:NJT983126 NTP983049:NTP983126 ODL983049:ODL983126 ONH983049:ONH983126 OXD983049:OXD983126 PGZ983049:PGZ983126 PQV983049:PQV983126 QAR983049:QAR983126 QKN983049:QKN983126 QUJ983049:QUJ983126 REF983049:REF983126 ROB983049:ROB983126 RXX983049:RXX983126 SHT983049:SHT983126 SRP983049:SRP983126 TBL983049:TBL983126 TLH983049:TLH983126 TVD983049:TVD983126 UEZ983049:UEZ983126 UOV983049:UOV983126 UYR983049:UYR983126 VIN983049:VIN983126 VSJ983049:VSJ983126 WCF983049:WCF983126 WMB983049:WMB983126 WVX983049:WVX983126">
      <formula1>PROBAB</formula1>
    </dataValidation>
    <dataValidation type="list" allowBlank="1" showInputMessage="1" showErrorMessage="1" sqref="Q9:Q86 JM9:JM86 TI9:TI86 ADE9:ADE86 ANA9:ANA86 AWW9:AWW86 BGS9:BGS86 BQO9:BQO86 CAK9:CAK86 CKG9:CKG86 CUC9:CUC86 DDY9:DDY86 DNU9:DNU86 DXQ9:DXQ86 EHM9:EHM86 ERI9:ERI86 FBE9:FBE86 FLA9:FLA86 FUW9:FUW86 GES9:GES86 GOO9:GOO86 GYK9:GYK86 HIG9:HIG86 HSC9:HSC86 IBY9:IBY86 ILU9:ILU86 IVQ9:IVQ86 JFM9:JFM86 JPI9:JPI86 JZE9:JZE86 KJA9:KJA86 KSW9:KSW86 LCS9:LCS86 LMO9:LMO86 LWK9:LWK86 MGG9:MGG86 MQC9:MQC86 MZY9:MZY86 NJU9:NJU86 NTQ9:NTQ86 ODM9:ODM86 ONI9:ONI86 OXE9:OXE86 PHA9:PHA86 PQW9:PQW86 QAS9:QAS86 QKO9:QKO86 QUK9:QUK86 REG9:REG86 ROC9:ROC86 RXY9:RXY86 SHU9:SHU86 SRQ9:SRQ86 TBM9:TBM86 TLI9:TLI86 TVE9:TVE86 UFA9:UFA86 UOW9:UOW86 UYS9:UYS86 VIO9:VIO86 VSK9:VSK86 WCG9:WCG86 WMC9:WMC86 WVY9:WVY86 Q65545:Q65622 JM65545:JM65622 TI65545:TI65622 ADE65545:ADE65622 ANA65545:ANA65622 AWW65545:AWW65622 BGS65545:BGS65622 BQO65545:BQO65622 CAK65545:CAK65622 CKG65545:CKG65622 CUC65545:CUC65622 DDY65545:DDY65622 DNU65545:DNU65622 DXQ65545:DXQ65622 EHM65545:EHM65622 ERI65545:ERI65622 FBE65545:FBE65622 FLA65545:FLA65622 FUW65545:FUW65622 GES65545:GES65622 GOO65545:GOO65622 GYK65545:GYK65622 HIG65545:HIG65622 HSC65545:HSC65622 IBY65545:IBY65622 ILU65545:ILU65622 IVQ65545:IVQ65622 JFM65545:JFM65622 JPI65545:JPI65622 JZE65545:JZE65622 KJA65545:KJA65622 KSW65545:KSW65622 LCS65545:LCS65622 LMO65545:LMO65622 LWK65545:LWK65622 MGG65545:MGG65622 MQC65545:MQC65622 MZY65545:MZY65622 NJU65545:NJU65622 NTQ65545:NTQ65622 ODM65545:ODM65622 ONI65545:ONI65622 OXE65545:OXE65622 PHA65545:PHA65622 PQW65545:PQW65622 QAS65545:QAS65622 QKO65545:QKO65622 QUK65545:QUK65622 REG65545:REG65622 ROC65545:ROC65622 RXY65545:RXY65622 SHU65545:SHU65622 SRQ65545:SRQ65622 TBM65545:TBM65622 TLI65545:TLI65622 TVE65545:TVE65622 UFA65545:UFA65622 UOW65545:UOW65622 UYS65545:UYS65622 VIO65545:VIO65622 VSK65545:VSK65622 WCG65545:WCG65622 WMC65545:WMC65622 WVY65545:WVY65622 Q131081:Q131158 JM131081:JM131158 TI131081:TI131158 ADE131081:ADE131158 ANA131081:ANA131158 AWW131081:AWW131158 BGS131081:BGS131158 BQO131081:BQO131158 CAK131081:CAK131158 CKG131081:CKG131158 CUC131081:CUC131158 DDY131081:DDY131158 DNU131081:DNU131158 DXQ131081:DXQ131158 EHM131081:EHM131158 ERI131081:ERI131158 FBE131081:FBE131158 FLA131081:FLA131158 FUW131081:FUW131158 GES131081:GES131158 GOO131081:GOO131158 GYK131081:GYK131158 HIG131081:HIG131158 HSC131081:HSC131158 IBY131081:IBY131158 ILU131081:ILU131158 IVQ131081:IVQ131158 JFM131081:JFM131158 JPI131081:JPI131158 JZE131081:JZE131158 KJA131081:KJA131158 KSW131081:KSW131158 LCS131081:LCS131158 LMO131081:LMO131158 LWK131081:LWK131158 MGG131081:MGG131158 MQC131081:MQC131158 MZY131081:MZY131158 NJU131081:NJU131158 NTQ131081:NTQ131158 ODM131081:ODM131158 ONI131081:ONI131158 OXE131081:OXE131158 PHA131081:PHA131158 PQW131081:PQW131158 QAS131081:QAS131158 QKO131081:QKO131158 QUK131081:QUK131158 REG131081:REG131158 ROC131081:ROC131158 RXY131081:RXY131158 SHU131081:SHU131158 SRQ131081:SRQ131158 TBM131081:TBM131158 TLI131081:TLI131158 TVE131081:TVE131158 UFA131081:UFA131158 UOW131081:UOW131158 UYS131081:UYS131158 VIO131081:VIO131158 VSK131081:VSK131158 WCG131081:WCG131158 WMC131081:WMC131158 WVY131081:WVY131158 Q196617:Q196694 JM196617:JM196694 TI196617:TI196694 ADE196617:ADE196694 ANA196617:ANA196694 AWW196617:AWW196694 BGS196617:BGS196694 BQO196617:BQO196694 CAK196617:CAK196694 CKG196617:CKG196694 CUC196617:CUC196694 DDY196617:DDY196694 DNU196617:DNU196694 DXQ196617:DXQ196694 EHM196617:EHM196694 ERI196617:ERI196694 FBE196617:FBE196694 FLA196617:FLA196694 FUW196617:FUW196694 GES196617:GES196694 GOO196617:GOO196694 GYK196617:GYK196694 HIG196617:HIG196694 HSC196617:HSC196694 IBY196617:IBY196694 ILU196617:ILU196694 IVQ196617:IVQ196694 JFM196617:JFM196694 JPI196617:JPI196694 JZE196617:JZE196694 KJA196617:KJA196694 KSW196617:KSW196694 LCS196617:LCS196694 LMO196617:LMO196694 LWK196617:LWK196694 MGG196617:MGG196694 MQC196617:MQC196694 MZY196617:MZY196694 NJU196617:NJU196694 NTQ196617:NTQ196694 ODM196617:ODM196694 ONI196617:ONI196694 OXE196617:OXE196694 PHA196617:PHA196694 PQW196617:PQW196694 QAS196617:QAS196694 QKO196617:QKO196694 QUK196617:QUK196694 REG196617:REG196694 ROC196617:ROC196694 RXY196617:RXY196694 SHU196617:SHU196694 SRQ196617:SRQ196694 TBM196617:TBM196694 TLI196617:TLI196694 TVE196617:TVE196694 UFA196617:UFA196694 UOW196617:UOW196694 UYS196617:UYS196694 VIO196617:VIO196694 VSK196617:VSK196694 WCG196617:WCG196694 WMC196617:WMC196694 WVY196617:WVY196694 Q262153:Q262230 JM262153:JM262230 TI262153:TI262230 ADE262153:ADE262230 ANA262153:ANA262230 AWW262153:AWW262230 BGS262153:BGS262230 BQO262153:BQO262230 CAK262153:CAK262230 CKG262153:CKG262230 CUC262153:CUC262230 DDY262153:DDY262230 DNU262153:DNU262230 DXQ262153:DXQ262230 EHM262153:EHM262230 ERI262153:ERI262230 FBE262153:FBE262230 FLA262153:FLA262230 FUW262153:FUW262230 GES262153:GES262230 GOO262153:GOO262230 GYK262153:GYK262230 HIG262153:HIG262230 HSC262153:HSC262230 IBY262153:IBY262230 ILU262153:ILU262230 IVQ262153:IVQ262230 JFM262153:JFM262230 JPI262153:JPI262230 JZE262153:JZE262230 KJA262153:KJA262230 KSW262153:KSW262230 LCS262153:LCS262230 LMO262153:LMO262230 LWK262153:LWK262230 MGG262153:MGG262230 MQC262153:MQC262230 MZY262153:MZY262230 NJU262153:NJU262230 NTQ262153:NTQ262230 ODM262153:ODM262230 ONI262153:ONI262230 OXE262153:OXE262230 PHA262153:PHA262230 PQW262153:PQW262230 QAS262153:QAS262230 QKO262153:QKO262230 QUK262153:QUK262230 REG262153:REG262230 ROC262153:ROC262230 RXY262153:RXY262230 SHU262153:SHU262230 SRQ262153:SRQ262230 TBM262153:TBM262230 TLI262153:TLI262230 TVE262153:TVE262230 UFA262153:UFA262230 UOW262153:UOW262230 UYS262153:UYS262230 VIO262153:VIO262230 VSK262153:VSK262230 WCG262153:WCG262230 WMC262153:WMC262230 WVY262153:WVY262230 Q327689:Q327766 JM327689:JM327766 TI327689:TI327766 ADE327689:ADE327766 ANA327689:ANA327766 AWW327689:AWW327766 BGS327689:BGS327766 BQO327689:BQO327766 CAK327689:CAK327766 CKG327689:CKG327766 CUC327689:CUC327766 DDY327689:DDY327766 DNU327689:DNU327766 DXQ327689:DXQ327766 EHM327689:EHM327766 ERI327689:ERI327766 FBE327689:FBE327766 FLA327689:FLA327766 FUW327689:FUW327766 GES327689:GES327766 GOO327689:GOO327766 GYK327689:GYK327766 HIG327689:HIG327766 HSC327689:HSC327766 IBY327689:IBY327766 ILU327689:ILU327766 IVQ327689:IVQ327766 JFM327689:JFM327766 JPI327689:JPI327766 JZE327689:JZE327766 KJA327689:KJA327766 KSW327689:KSW327766 LCS327689:LCS327766 LMO327689:LMO327766 LWK327689:LWK327766 MGG327689:MGG327766 MQC327689:MQC327766 MZY327689:MZY327766 NJU327689:NJU327766 NTQ327689:NTQ327766 ODM327689:ODM327766 ONI327689:ONI327766 OXE327689:OXE327766 PHA327689:PHA327766 PQW327689:PQW327766 QAS327689:QAS327766 QKO327689:QKO327766 QUK327689:QUK327766 REG327689:REG327766 ROC327689:ROC327766 RXY327689:RXY327766 SHU327689:SHU327766 SRQ327689:SRQ327766 TBM327689:TBM327766 TLI327689:TLI327766 TVE327689:TVE327766 UFA327689:UFA327766 UOW327689:UOW327766 UYS327689:UYS327766 VIO327689:VIO327766 VSK327689:VSK327766 WCG327689:WCG327766 WMC327689:WMC327766 WVY327689:WVY327766 Q393225:Q393302 JM393225:JM393302 TI393225:TI393302 ADE393225:ADE393302 ANA393225:ANA393302 AWW393225:AWW393302 BGS393225:BGS393302 BQO393225:BQO393302 CAK393225:CAK393302 CKG393225:CKG393302 CUC393225:CUC393302 DDY393225:DDY393302 DNU393225:DNU393302 DXQ393225:DXQ393302 EHM393225:EHM393302 ERI393225:ERI393302 FBE393225:FBE393302 FLA393225:FLA393302 FUW393225:FUW393302 GES393225:GES393302 GOO393225:GOO393302 GYK393225:GYK393302 HIG393225:HIG393302 HSC393225:HSC393302 IBY393225:IBY393302 ILU393225:ILU393302 IVQ393225:IVQ393302 JFM393225:JFM393302 JPI393225:JPI393302 JZE393225:JZE393302 KJA393225:KJA393302 KSW393225:KSW393302 LCS393225:LCS393302 LMO393225:LMO393302 LWK393225:LWK393302 MGG393225:MGG393302 MQC393225:MQC393302 MZY393225:MZY393302 NJU393225:NJU393302 NTQ393225:NTQ393302 ODM393225:ODM393302 ONI393225:ONI393302 OXE393225:OXE393302 PHA393225:PHA393302 PQW393225:PQW393302 QAS393225:QAS393302 QKO393225:QKO393302 QUK393225:QUK393302 REG393225:REG393302 ROC393225:ROC393302 RXY393225:RXY393302 SHU393225:SHU393302 SRQ393225:SRQ393302 TBM393225:TBM393302 TLI393225:TLI393302 TVE393225:TVE393302 UFA393225:UFA393302 UOW393225:UOW393302 UYS393225:UYS393302 VIO393225:VIO393302 VSK393225:VSK393302 WCG393225:WCG393302 WMC393225:WMC393302 WVY393225:WVY393302 Q458761:Q458838 JM458761:JM458838 TI458761:TI458838 ADE458761:ADE458838 ANA458761:ANA458838 AWW458761:AWW458838 BGS458761:BGS458838 BQO458761:BQO458838 CAK458761:CAK458838 CKG458761:CKG458838 CUC458761:CUC458838 DDY458761:DDY458838 DNU458761:DNU458838 DXQ458761:DXQ458838 EHM458761:EHM458838 ERI458761:ERI458838 FBE458761:FBE458838 FLA458761:FLA458838 FUW458761:FUW458838 GES458761:GES458838 GOO458761:GOO458838 GYK458761:GYK458838 HIG458761:HIG458838 HSC458761:HSC458838 IBY458761:IBY458838 ILU458761:ILU458838 IVQ458761:IVQ458838 JFM458761:JFM458838 JPI458761:JPI458838 JZE458761:JZE458838 KJA458761:KJA458838 KSW458761:KSW458838 LCS458761:LCS458838 LMO458761:LMO458838 LWK458761:LWK458838 MGG458761:MGG458838 MQC458761:MQC458838 MZY458761:MZY458838 NJU458761:NJU458838 NTQ458761:NTQ458838 ODM458761:ODM458838 ONI458761:ONI458838 OXE458761:OXE458838 PHA458761:PHA458838 PQW458761:PQW458838 QAS458761:QAS458838 QKO458761:QKO458838 QUK458761:QUK458838 REG458761:REG458838 ROC458761:ROC458838 RXY458761:RXY458838 SHU458761:SHU458838 SRQ458761:SRQ458838 TBM458761:TBM458838 TLI458761:TLI458838 TVE458761:TVE458838 UFA458761:UFA458838 UOW458761:UOW458838 UYS458761:UYS458838 VIO458761:VIO458838 VSK458761:VSK458838 WCG458761:WCG458838 WMC458761:WMC458838 WVY458761:WVY458838 Q524297:Q524374 JM524297:JM524374 TI524297:TI524374 ADE524297:ADE524374 ANA524297:ANA524374 AWW524297:AWW524374 BGS524297:BGS524374 BQO524297:BQO524374 CAK524297:CAK524374 CKG524297:CKG524374 CUC524297:CUC524374 DDY524297:DDY524374 DNU524297:DNU524374 DXQ524297:DXQ524374 EHM524297:EHM524374 ERI524297:ERI524374 FBE524297:FBE524374 FLA524297:FLA524374 FUW524297:FUW524374 GES524297:GES524374 GOO524297:GOO524374 GYK524297:GYK524374 HIG524297:HIG524374 HSC524297:HSC524374 IBY524297:IBY524374 ILU524297:ILU524374 IVQ524297:IVQ524374 JFM524297:JFM524374 JPI524297:JPI524374 JZE524297:JZE524374 KJA524297:KJA524374 KSW524297:KSW524374 LCS524297:LCS524374 LMO524297:LMO524374 LWK524297:LWK524374 MGG524297:MGG524374 MQC524297:MQC524374 MZY524297:MZY524374 NJU524297:NJU524374 NTQ524297:NTQ524374 ODM524297:ODM524374 ONI524297:ONI524374 OXE524297:OXE524374 PHA524297:PHA524374 PQW524297:PQW524374 QAS524297:QAS524374 QKO524297:QKO524374 QUK524297:QUK524374 REG524297:REG524374 ROC524297:ROC524374 RXY524297:RXY524374 SHU524297:SHU524374 SRQ524297:SRQ524374 TBM524297:TBM524374 TLI524297:TLI524374 TVE524297:TVE524374 UFA524297:UFA524374 UOW524297:UOW524374 UYS524297:UYS524374 VIO524297:VIO524374 VSK524297:VSK524374 WCG524297:WCG524374 WMC524297:WMC524374 WVY524297:WVY524374 Q589833:Q589910 JM589833:JM589910 TI589833:TI589910 ADE589833:ADE589910 ANA589833:ANA589910 AWW589833:AWW589910 BGS589833:BGS589910 BQO589833:BQO589910 CAK589833:CAK589910 CKG589833:CKG589910 CUC589833:CUC589910 DDY589833:DDY589910 DNU589833:DNU589910 DXQ589833:DXQ589910 EHM589833:EHM589910 ERI589833:ERI589910 FBE589833:FBE589910 FLA589833:FLA589910 FUW589833:FUW589910 GES589833:GES589910 GOO589833:GOO589910 GYK589833:GYK589910 HIG589833:HIG589910 HSC589833:HSC589910 IBY589833:IBY589910 ILU589833:ILU589910 IVQ589833:IVQ589910 JFM589833:JFM589910 JPI589833:JPI589910 JZE589833:JZE589910 KJA589833:KJA589910 KSW589833:KSW589910 LCS589833:LCS589910 LMO589833:LMO589910 LWK589833:LWK589910 MGG589833:MGG589910 MQC589833:MQC589910 MZY589833:MZY589910 NJU589833:NJU589910 NTQ589833:NTQ589910 ODM589833:ODM589910 ONI589833:ONI589910 OXE589833:OXE589910 PHA589833:PHA589910 PQW589833:PQW589910 QAS589833:QAS589910 QKO589833:QKO589910 QUK589833:QUK589910 REG589833:REG589910 ROC589833:ROC589910 RXY589833:RXY589910 SHU589833:SHU589910 SRQ589833:SRQ589910 TBM589833:TBM589910 TLI589833:TLI589910 TVE589833:TVE589910 UFA589833:UFA589910 UOW589833:UOW589910 UYS589833:UYS589910 VIO589833:VIO589910 VSK589833:VSK589910 WCG589833:WCG589910 WMC589833:WMC589910 WVY589833:WVY589910 Q655369:Q655446 JM655369:JM655446 TI655369:TI655446 ADE655369:ADE655446 ANA655369:ANA655446 AWW655369:AWW655446 BGS655369:BGS655446 BQO655369:BQO655446 CAK655369:CAK655446 CKG655369:CKG655446 CUC655369:CUC655446 DDY655369:DDY655446 DNU655369:DNU655446 DXQ655369:DXQ655446 EHM655369:EHM655446 ERI655369:ERI655446 FBE655369:FBE655446 FLA655369:FLA655446 FUW655369:FUW655446 GES655369:GES655446 GOO655369:GOO655446 GYK655369:GYK655446 HIG655369:HIG655446 HSC655369:HSC655446 IBY655369:IBY655446 ILU655369:ILU655446 IVQ655369:IVQ655446 JFM655369:JFM655446 JPI655369:JPI655446 JZE655369:JZE655446 KJA655369:KJA655446 KSW655369:KSW655446 LCS655369:LCS655446 LMO655369:LMO655446 LWK655369:LWK655446 MGG655369:MGG655446 MQC655369:MQC655446 MZY655369:MZY655446 NJU655369:NJU655446 NTQ655369:NTQ655446 ODM655369:ODM655446 ONI655369:ONI655446 OXE655369:OXE655446 PHA655369:PHA655446 PQW655369:PQW655446 QAS655369:QAS655446 QKO655369:QKO655446 QUK655369:QUK655446 REG655369:REG655446 ROC655369:ROC655446 RXY655369:RXY655446 SHU655369:SHU655446 SRQ655369:SRQ655446 TBM655369:TBM655446 TLI655369:TLI655446 TVE655369:TVE655446 UFA655369:UFA655446 UOW655369:UOW655446 UYS655369:UYS655446 VIO655369:VIO655446 VSK655369:VSK655446 WCG655369:WCG655446 WMC655369:WMC655446 WVY655369:WVY655446 Q720905:Q720982 JM720905:JM720982 TI720905:TI720982 ADE720905:ADE720982 ANA720905:ANA720982 AWW720905:AWW720982 BGS720905:BGS720982 BQO720905:BQO720982 CAK720905:CAK720982 CKG720905:CKG720982 CUC720905:CUC720982 DDY720905:DDY720982 DNU720905:DNU720982 DXQ720905:DXQ720982 EHM720905:EHM720982 ERI720905:ERI720982 FBE720905:FBE720982 FLA720905:FLA720982 FUW720905:FUW720982 GES720905:GES720982 GOO720905:GOO720982 GYK720905:GYK720982 HIG720905:HIG720982 HSC720905:HSC720982 IBY720905:IBY720982 ILU720905:ILU720982 IVQ720905:IVQ720982 JFM720905:JFM720982 JPI720905:JPI720982 JZE720905:JZE720982 KJA720905:KJA720982 KSW720905:KSW720982 LCS720905:LCS720982 LMO720905:LMO720982 LWK720905:LWK720982 MGG720905:MGG720982 MQC720905:MQC720982 MZY720905:MZY720982 NJU720905:NJU720982 NTQ720905:NTQ720982 ODM720905:ODM720982 ONI720905:ONI720982 OXE720905:OXE720982 PHA720905:PHA720982 PQW720905:PQW720982 QAS720905:QAS720982 QKO720905:QKO720982 QUK720905:QUK720982 REG720905:REG720982 ROC720905:ROC720982 RXY720905:RXY720982 SHU720905:SHU720982 SRQ720905:SRQ720982 TBM720905:TBM720982 TLI720905:TLI720982 TVE720905:TVE720982 UFA720905:UFA720982 UOW720905:UOW720982 UYS720905:UYS720982 VIO720905:VIO720982 VSK720905:VSK720982 WCG720905:WCG720982 WMC720905:WMC720982 WVY720905:WVY720982 Q786441:Q786518 JM786441:JM786518 TI786441:TI786518 ADE786441:ADE786518 ANA786441:ANA786518 AWW786441:AWW786518 BGS786441:BGS786518 BQO786441:BQO786518 CAK786441:CAK786518 CKG786441:CKG786518 CUC786441:CUC786518 DDY786441:DDY786518 DNU786441:DNU786518 DXQ786441:DXQ786518 EHM786441:EHM786518 ERI786441:ERI786518 FBE786441:FBE786518 FLA786441:FLA786518 FUW786441:FUW786518 GES786441:GES786518 GOO786441:GOO786518 GYK786441:GYK786518 HIG786441:HIG786518 HSC786441:HSC786518 IBY786441:IBY786518 ILU786441:ILU786518 IVQ786441:IVQ786518 JFM786441:JFM786518 JPI786441:JPI786518 JZE786441:JZE786518 KJA786441:KJA786518 KSW786441:KSW786518 LCS786441:LCS786518 LMO786441:LMO786518 LWK786441:LWK786518 MGG786441:MGG786518 MQC786441:MQC786518 MZY786441:MZY786518 NJU786441:NJU786518 NTQ786441:NTQ786518 ODM786441:ODM786518 ONI786441:ONI786518 OXE786441:OXE786518 PHA786441:PHA786518 PQW786441:PQW786518 QAS786441:QAS786518 QKO786441:QKO786518 QUK786441:QUK786518 REG786441:REG786518 ROC786441:ROC786518 RXY786441:RXY786518 SHU786441:SHU786518 SRQ786441:SRQ786518 TBM786441:TBM786518 TLI786441:TLI786518 TVE786441:TVE786518 UFA786441:UFA786518 UOW786441:UOW786518 UYS786441:UYS786518 VIO786441:VIO786518 VSK786441:VSK786518 WCG786441:WCG786518 WMC786441:WMC786518 WVY786441:WVY786518 Q851977:Q852054 JM851977:JM852054 TI851977:TI852054 ADE851977:ADE852054 ANA851977:ANA852054 AWW851977:AWW852054 BGS851977:BGS852054 BQO851977:BQO852054 CAK851977:CAK852054 CKG851977:CKG852054 CUC851977:CUC852054 DDY851977:DDY852054 DNU851977:DNU852054 DXQ851977:DXQ852054 EHM851977:EHM852054 ERI851977:ERI852054 FBE851977:FBE852054 FLA851977:FLA852054 FUW851977:FUW852054 GES851977:GES852054 GOO851977:GOO852054 GYK851977:GYK852054 HIG851977:HIG852054 HSC851977:HSC852054 IBY851977:IBY852054 ILU851977:ILU852054 IVQ851977:IVQ852054 JFM851977:JFM852054 JPI851977:JPI852054 JZE851977:JZE852054 KJA851977:KJA852054 KSW851977:KSW852054 LCS851977:LCS852054 LMO851977:LMO852054 LWK851977:LWK852054 MGG851977:MGG852054 MQC851977:MQC852054 MZY851977:MZY852054 NJU851977:NJU852054 NTQ851977:NTQ852054 ODM851977:ODM852054 ONI851977:ONI852054 OXE851977:OXE852054 PHA851977:PHA852054 PQW851977:PQW852054 QAS851977:QAS852054 QKO851977:QKO852054 QUK851977:QUK852054 REG851977:REG852054 ROC851977:ROC852054 RXY851977:RXY852054 SHU851977:SHU852054 SRQ851977:SRQ852054 TBM851977:TBM852054 TLI851977:TLI852054 TVE851977:TVE852054 UFA851977:UFA852054 UOW851977:UOW852054 UYS851977:UYS852054 VIO851977:VIO852054 VSK851977:VSK852054 WCG851977:WCG852054 WMC851977:WMC852054 WVY851977:WVY852054 Q917513:Q917590 JM917513:JM917590 TI917513:TI917590 ADE917513:ADE917590 ANA917513:ANA917590 AWW917513:AWW917590 BGS917513:BGS917590 BQO917513:BQO917590 CAK917513:CAK917590 CKG917513:CKG917590 CUC917513:CUC917590 DDY917513:DDY917590 DNU917513:DNU917590 DXQ917513:DXQ917590 EHM917513:EHM917590 ERI917513:ERI917590 FBE917513:FBE917590 FLA917513:FLA917590 FUW917513:FUW917590 GES917513:GES917590 GOO917513:GOO917590 GYK917513:GYK917590 HIG917513:HIG917590 HSC917513:HSC917590 IBY917513:IBY917590 ILU917513:ILU917590 IVQ917513:IVQ917590 JFM917513:JFM917590 JPI917513:JPI917590 JZE917513:JZE917590 KJA917513:KJA917590 KSW917513:KSW917590 LCS917513:LCS917590 LMO917513:LMO917590 LWK917513:LWK917590 MGG917513:MGG917590 MQC917513:MQC917590 MZY917513:MZY917590 NJU917513:NJU917590 NTQ917513:NTQ917590 ODM917513:ODM917590 ONI917513:ONI917590 OXE917513:OXE917590 PHA917513:PHA917590 PQW917513:PQW917590 QAS917513:QAS917590 QKO917513:QKO917590 QUK917513:QUK917590 REG917513:REG917590 ROC917513:ROC917590 RXY917513:RXY917590 SHU917513:SHU917590 SRQ917513:SRQ917590 TBM917513:TBM917590 TLI917513:TLI917590 TVE917513:TVE917590 UFA917513:UFA917590 UOW917513:UOW917590 UYS917513:UYS917590 VIO917513:VIO917590 VSK917513:VSK917590 WCG917513:WCG917590 WMC917513:WMC917590 WVY917513:WVY917590 Q983049:Q983126 JM983049:JM983126 TI983049:TI983126 ADE983049:ADE983126 ANA983049:ANA983126 AWW983049:AWW983126 BGS983049:BGS983126 BQO983049:BQO983126 CAK983049:CAK983126 CKG983049:CKG983126 CUC983049:CUC983126 DDY983049:DDY983126 DNU983049:DNU983126 DXQ983049:DXQ983126 EHM983049:EHM983126 ERI983049:ERI983126 FBE983049:FBE983126 FLA983049:FLA983126 FUW983049:FUW983126 GES983049:GES983126 GOO983049:GOO983126 GYK983049:GYK983126 HIG983049:HIG983126 HSC983049:HSC983126 IBY983049:IBY983126 ILU983049:ILU983126 IVQ983049:IVQ983126 JFM983049:JFM983126 JPI983049:JPI983126 JZE983049:JZE983126 KJA983049:KJA983126 KSW983049:KSW983126 LCS983049:LCS983126 LMO983049:LMO983126 LWK983049:LWK983126 MGG983049:MGG983126 MQC983049:MQC983126 MZY983049:MZY983126 NJU983049:NJU983126 NTQ983049:NTQ983126 ODM983049:ODM983126 ONI983049:ONI983126 OXE983049:OXE983126 PHA983049:PHA983126 PQW983049:PQW983126 QAS983049:QAS983126 QKO983049:QKO983126 QUK983049:QUK983126 REG983049:REG983126 ROC983049:ROC983126 RXY983049:RXY983126 SHU983049:SHU983126 SRQ983049:SRQ983126 TBM983049:TBM983126 TLI983049:TLI983126 TVE983049:TVE983126 UFA983049:UFA983126 UOW983049:UOW983126 UYS983049:UYS983126 VIO983049:VIO983126 VSK983049:VSK983126 WCG983049:WCG983126 WMC983049:WMC983126 WVY983049:WVY983126">
      <formula1>IMPACTO</formula1>
    </dataValidation>
    <dataValidation type="list" showInputMessage="1" showErrorMessage="1" errorTitle="Rechazado" error="Solo son validadas las opciones de la lista" sqref="AA9:AA86 JW9:JW86 TS9:TS86 ADO9:ADO86 ANK9:ANK86 AXG9:AXG86 BHC9:BHC86 BQY9:BQY86 CAU9:CAU86 CKQ9:CKQ86 CUM9:CUM86 DEI9:DEI86 DOE9:DOE86 DYA9:DYA86 EHW9:EHW86 ERS9:ERS86 FBO9:FBO86 FLK9:FLK86 FVG9:FVG86 GFC9:GFC86 GOY9:GOY86 GYU9:GYU86 HIQ9:HIQ86 HSM9:HSM86 ICI9:ICI86 IME9:IME86 IWA9:IWA86 JFW9:JFW86 JPS9:JPS86 JZO9:JZO86 KJK9:KJK86 KTG9:KTG86 LDC9:LDC86 LMY9:LMY86 LWU9:LWU86 MGQ9:MGQ86 MQM9:MQM86 NAI9:NAI86 NKE9:NKE86 NUA9:NUA86 ODW9:ODW86 ONS9:ONS86 OXO9:OXO86 PHK9:PHK86 PRG9:PRG86 QBC9:QBC86 QKY9:QKY86 QUU9:QUU86 REQ9:REQ86 ROM9:ROM86 RYI9:RYI86 SIE9:SIE86 SSA9:SSA86 TBW9:TBW86 TLS9:TLS86 TVO9:TVO86 UFK9:UFK86 UPG9:UPG86 UZC9:UZC86 VIY9:VIY86 VSU9:VSU86 WCQ9:WCQ86 WMM9:WMM86 WWI9:WWI86 AA65545:AA65622 JW65545:JW65622 TS65545:TS65622 ADO65545:ADO65622 ANK65545:ANK65622 AXG65545:AXG65622 BHC65545:BHC65622 BQY65545:BQY65622 CAU65545:CAU65622 CKQ65545:CKQ65622 CUM65545:CUM65622 DEI65545:DEI65622 DOE65545:DOE65622 DYA65545:DYA65622 EHW65545:EHW65622 ERS65545:ERS65622 FBO65545:FBO65622 FLK65545:FLK65622 FVG65545:FVG65622 GFC65545:GFC65622 GOY65545:GOY65622 GYU65545:GYU65622 HIQ65545:HIQ65622 HSM65545:HSM65622 ICI65545:ICI65622 IME65545:IME65622 IWA65545:IWA65622 JFW65545:JFW65622 JPS65545:JPS65622 JZO65545:JZO65622 KJK65545:KJK65622 KTG65545:KTG65622 LDC65545:LDC65622 LMY65545:LMY65622 LWU65545:LWU65622 MGQ65545:MGQ65622 MQM65545:MQM65622 NAI65545:NAI65622 NKE65545:NKE65622 NUA65545:NUA65622 ODW65545:ODW65622 ONS65545:ONS65622 OXO65545:OXO65622 PHK65545:PHK65622 PRG65545:PRG65622 QBC65545:QBC65622 QKY65545:QKY65622 QUU65545:QUU65622 REQ65545:REQ65622 ROM65545:ROM65622 RYI65545:RYI65622 SIE65545:SIE65622 SSA65545:SSA65622 TBW65545:TBW65622 TLS65545:TLS65622 TVO65545:TVO65622 UFK65545:UFK65622 UPG65545:UPG65622 UZC65545:UZC65622 VIY65545:VIY65622 VSU65545:VSU65622 WCQ65545:WCQ65622 WMM65545:WMM65622 WWI65545:WWI65622 AA131081:AA131158 JW131081:JW131158 TS131081:TS131158 ADO131081:ADO131158 ANK131081:ANK131158 AXG131081:AXG131158 BHC131081:BHC131158 BQY131081:BQY131158 CAU131081:CAU131158 CKQ131081:CKQ131158 CUM131081:CUM131158 DEI131081:DEI131158 DOE131081:DOE131158 DYA131081:DYA131158 EHW131081:EHW131158 ERS131081:ERS131158 FBO131081:FBO131158 FLK131081:FLK131158 FVG131081:FVG131158 GFC131081:GFC131158 GOY131081:GOY131158 GYU131081:GYU131158 HIQ131081:HIQ131158 HSM131081:HSM131158 ICI131081:ICI131158 IME131081:IME131158 IWA131081:IWA131158 JFW131081:JFW131158 JPS131081:JPS131158 JZO131081:JZO131158 KJK131081:KJK131158 KTG131081:KTG131158 LDC131081:LDC131158 LMY131081:LMY131158 LWU131081:LWU131158 MGQ131081:MGQ131158 MQM131081:MQM131158 NAI131081:NAI131158 NKE131081:NKE131158 NUA131081:NUA131158 ODW131081:ODW131158 ONS131081:ONS131158 OXO131081:OXO131158 PHK131081:PHK131158 PRG131081:PRG131158 QBC131081:QBC131158 QKY131081:QKY131158 QUU131081:QUU131158 REQ131081:REQ131158 ROM131081:ROM131158 RYI131081:RYI131158 SIE131081:SIE131158 SSA131081:SSA131158 TBW131081:TBW131158 TLS131081:TLS131158 TVO131081:TVO131158 UFK131081:UFK131158 UPG131081:UPG131158 UZC131081:UZC131158 VIY131081:VIY131158 VSU131081:VSU131158 WCQ131081:WCQ131158 WMM131081:WMM131158 WWI131081:WWI131158 AA196617:AA196694 JW196617:JW196694 TS196617:TS196694 ADO196617:ADO196694 ANK196617:ANK196694 AXG196617:AXG196694 BHC196617:BHC196694 BQY196617:BQY196694 CAU196617:CAU196694 CKQ196617:CKQ196694 CUM196617:CUM196694 DEI196617:DEI196694 DOE196617:DOE196694 DYA196617:DYA196694 EHW196617:EHW196694 ERS196617:ERS196694 FBO196617:FBO196694 FLK196617:FLK196694 FVG196617:FVG196694 GFC196617:GFC196694 GOY196617:GOY196694 GYU196617:GYU196694 HIQ196617:HIQ196694 HSM196617:HSM196694 ICI196617:ICI196694 IME196617:IME196694 IWA196617:IWA196694 JFW196617:JFW196694 JPS196617:JPS196694 JZO196617:JZO196694 KJK196617:KJK196694 KTG196617:KTG196694 LDC196617:LDC196694 LMY196617:LMY196694 LWU196617:LWU196694 MGQ196617:MGQ196694 MQM196617:MQM196694 NAI196617:NAI196694 NKE196617:NKE196694 NUA196617:NUA196694 ODW196617:ODW196694 ONS196617:ONS196694 OXO196617:OXO196694 PHK196617:PHK196694 PRG196617:PRG196694 QBC196617:QBC196694 QKY196617:QKY196694 QUU196617:QUU196694 REQ196617:REQ196694 ROM196617:ROM196694 RYI196617:RYI196694 SIE196617:SIE196694 SSA196617:SSA196694 TBW196617:TBW196694 TLS196617:TLS196694 TVO196617:TVO196694 UFK196617:UFK196694 UPG196617:UPG196694 UZC196617:UZC196694 VIY196617:VIY196694 VSU196617:VSU196694 WCQ196617:WCQ196694 WMM196617:WMM196694 WWI196617:WWI196694 AA262153:AA262230 JW262153:JW262230 TS262153:TS262230 ADO262153:ADO262230 ANK262153:ANK262230 AXG262153:AXG262230 BHC262153:BHC262230 BQY262153:BQY262230 CAU262153:CAU262230 CKQ262153:CKQ262230 CUM262153:CUM262230 DEI262153:DEI262230 DOE262153:DOE262230 DYA262153:DYA262230 EHW262153:EHW262230 ERS262153:ERS262230 FBO262153:FBO262230 FLK262153:FLK262230 FVG262153:FVG262230 GFC262153:GFC262230 GOY262153:GOY262230 GYU262153:GYU262230 HIQ262153:HIQ262230 HSM262153:HSM262230 ICI262153:ICI262230 IME262153:IME262230 IWA262153:IWA262230 JFW262153:JFW262230 JPS262153:JPS262230 JZO262153:JZO262230 KJK262153:KJK262230 KTG262153:KTG262230 LDC262153:LDC262230 LMY262153:LMY262230 LWU262153:LWU262230 MGQ262153:MGQ262230 MQM262153:MQM262230 NAI262153:NAI262230 NKE262153:NKE262230 NUA262153:NUA262230 ODW262153:ODW262230 ONS262153:ONS262230 OXO262153:OXO262230 PHK262153:PHK262230 PRG262153:PRG262230 QBC262153:QBC262230 QKY262153:QKY262230 QUU262153:QUU262230 REQ262153:REQ262230 ROM262153:ROM262230 RYI262153:RYI262230 SIE262153:SIE262230 SSA262153:SSA262230 TBW262153:TBW262230 TLS262153:TLS262230 TVO262153:TVO262230 UFK262153:UFK262230 UPG262153:UPG262230 UZC262153:UZC262230 VIY262153:VIY262230 VSU262153:VSU262230 WCQ262153:WCQ262230 WMM262153:WMM262230 WWI262153:WWI262230 AA327689:AA327766 JW327689:JW327766 TS327689:TS327766 ADO327689:ADO327766 ANK327689:ANK327766 AXG327689:AXG327766 BHC327689:BHC327766 BQY327689:BQY327766 CAU327689:CAU327766 CKQ327689:CKQ327766 CUM327689:CUM327766 DEI327689:DEI327766 DOE327689:DOE327766 DYA327689:DYA327766 EHW327689:EHW327766 ERS327689:ERS327766 FBO327689:FBO327766 FLK327689:FLK327766 FVG327689:FVG327766 GFC327689:GFC327766 GOY327689:GOY327766 GYU327689:GYU327766 HIQ327689:HIQ327766 HSM327689:HSM327766 ICI327689:ICI327766 IME327689:IME327766 IWA327689:IWA327766 JFW327689:JFW327766 JPS327689:JPS327766 JZO327689:JZO327766 KJK327689:KJK327766 KTG327689:KTG327766 LDC327689:LDC327766 LMY327689:LMY327766 LWU327689:LWU327766 MGQ327689:MGQ327766 MQM327689:MQM327766 NAI327689:NAI327766 NKE327689:NKE327766 NUA327689:NUA327766 ODW327689:ODW327766 ONS327689:ONS327766 OXO327689:OXO327766 PHK327689:PHK327766 PRG327689:PRG327766 QBC327689:QBC327766 QKY327689:QKY327766 QUU327689:QUU327766 REQ327689:REQ327766 ROM327689:ROM327766 RYI327689:RYI327766 SIE327689:SIE327766 SSA327689:SSA327766 TBW327689:TBW327766 TLS327689:TLS327766 TVO327689:TVO327766 UFK327689:UFK327766 UPG327689:UPG327766 UZC327689:UZC327766 VIY327689:VIY327766 VSU327689:VSU327766 WCQ327689:WCQ327766 WMM327689:WMM327766 WWI327689:WWI327766 AA393225:AA393302 JW393225:JW393302 TS393225:TS393302 ADO393225:ADO393302 ANK393225:ANK393302 AXG393225:AXG393302 BHC393225:BHC393302 BQY393225:BQY393302 CAU393225:CAU393302 CKQ393225:CKQ393302 CUM393225:CUM393302 DEI393225:DEI393302 DOE393225:DOE393302 DYA393225:DYA393302 EHW393225:EHW393302 ERS393225:ERS393302 FBO393225:FBO393302 FLK393225:FLK393302 FVG393225:FVG393302 GFC393225:GFC393302 GOY393225:GOY393302 GYU393225:GYU393302 HIQ393225:HIQ393302 HSM393225:HSM393302 ICI393225:ICI393302 IME393225:IME393302 IWA393225:IWA393302 JFW393225:JFW393302 JPS393225:JPS393302 JZO393225:JZO393302 KJK393225:KJK393302 KTG393225:KTG393302 LDC393225:LDC393302 LMY393225:LMY393302 LWU393225:LWU393302 MGQ393225:MGQ393302 MQM393225:MQM393302 NAI393225:NAI393302 NKE393225:NKE393302 NUA393225:NUA393302 ODW393225:ODW393302 ONS393225:ONS393302 OXO393225:OXO393302 PHK393225:PHK393302 PRG393225:PRG393302 QBC393225:QBC393302 QKY393225:QKY393302 QUU393225:QUU393302 REQ393225:REQ393302 ROM393225:ROM393302 RYI393225:RYI393302 SIE393225:SIE393302 SSA393225:SSA393302 TBW393225:TBW393302 TLS393225:TLS393302 TVO393225:TVO393302 UFK393225:UFK393302 UPG393225:UPG393302 UZC393225:UZC393302 VIY393225:VIY393302 VSU393225:VSU393302 WCQ393225:WCQ393302 WMM393225:WMM393302 WWI393225:WWI393302 AA458761:AA458838 JW458761:JW458838 TS458761:TS458838 ADO458761:ADO458838 ANK458761:ANK458838 AXG458761:AXG458838 BHC458761:BHC458838 BQY458761:BQY458838 CAU458761:CAU458838 CKQ458761:CKQ458838 CUM458761:CUM458838 DEI458761:DEI458838 DOE458761:DOE458838 DYA458761:DYA458838 EHW458761:EHW458838 ERS458761:ERS458838 FBO458761:FBO458838 FLK458761:FLK458838 FVG458761:FVG458838 GFC458761:GFC458838 GOY458761:GOY458838 GYU458761:GYU458838 HIQ458761:HIQ458838 HSM458761:HSM458838 ICI458761:ICI458838 IME458761:IME458838 IWA458761:IWA458838 JFW458761:JFW458838 JPS458761:JPS458838 JZO458761:JZO458838 KJK458761:KJK458838 KTG458761:KTG458838 LDC458761:LDC458838 LMY458761:LMY458838 LWU458761:LWU458838 MGQ458761:MGQ458838 MQM458761:MQM458838 NAI458761:NAI458838 NKE458761:NKE458838 NUA458761:NUA458838 ODW458761:ODW458838 ONS458761:ONS458838 OXO458761:OXO458838 PHK458761:PHK458838 PRG458761:PRG458838 QBC458761:QBC458838 QKY458761:QKY458838 QUU458761:QUU458838 REQ458761:REQ458838 ROM458761:ROM458838 RYI458761:RYI458838 SIE458761:SIE458838 SSA458761:SSA458838 TBW458761:TBW458838 TLS458761:TLS458838 TVO458761:TVO458838 UFK458761:UFK458838 UPG458761:UPG458838 UZC458761:UZC458838 VIY458761:VIY458838 VSU458761:VSU458838 WCQ458761:WCQ458838 WMM458761:WMM458838 WWI458761:WWI458838 AA524297:AA524374 JW524297:JW524374 TS524297:TS524374 ADO524297:ADO524374 ANK524297:ANK524374 AXG524297:AXG524374 BHC524297:BHC524374 BQY524297:BQY524374 CAU524297:CAU524374 CKQ524297:CKQ524374 CUM524297:CUM524374 DEI524297:DEI524374 DOE524297:DOE524374 DYA524297:DYA524374 EHW524297:EHW524374 ERS524297:ERS524374 FBO524297:FBO524374 FLK524297:FLK524374 FVG524297:FVG524374 GFC524297:GFC524374 GOY524297:GOY524374 GYU524297:GYU524374 HIQ524297:HIQ524374 HSM524297:HSM524374 ICI524297:ICI524374 IME524297:IME524374 IWA524297:IWA524374 JFW524297:JFW524374 JPS524297:JPS524374 JZO524297:JZO524374 KJK524297:KJK524374 KTG524297:KTG524374 LDC524297:LDC524374 LMY524297:LMY524374 LWU524297:LWU524374 MGQ524297:MGQ524374 MQM524297:MQM524374 NAI524297:NAI524374 NKE524297:NKE524374 NUA524297:NUA524374 ODW524297:ODW524374 ONS524297:ONS524374 OXO524297:OXO524374 PHK524297:PHK524374 PRG524297:PRG524374 QBC524297:QBC524374 QKY524297:QKY524374 QUU524297:QUU524374 REQ524297:REQ524374 ROM524297:ROM524374 RYI524297:RYI524374 SIE524297:SIE524374 SSA524297:SSA524374 TBW524297:TBW524374 TLS524297:TLS524374 TVO524297:TVO524374 UFK524297:UFK524374 UPG524297:UPG524374 UZC524297:UZC524374 VIY524297:VIY524374 VSU524297:VSU524374 WCQ524297:WCQ524374 WMM524297:WMM524374 WWI524297:WWI524374 AA589833:AA589910 JW589833:JW589910 TS589833:TS589910 ADO589833:ADO589910 ANK589833:ANK589910 AXG589833:AXG589910 BHC589833:BHC589910 BQY589833:BQY589910 CAU589833:CAU589910 CKQ589833:CKQ589910 CUM589833:CUM589910 DEI589833:DEI589910 DOE589833:DOE589910 DYA589833:DYA589910 EHW589833:EHW589910 ERS589833:ERS589910 FBO589833:FBO589910 FLK589833:FLK589910 FVG589833:FVG589910 GFC589833:GFC589910 GOY589833:GOY589910 GYU589833:GYU589910 HIQ589833:HIQ589910 HSM589833:HSM589910 ICI589833:ICI589910 IME589833:IME589910 IWA589833:IWA589910 JFW589833:JFW589910 JPS589833:JPS589910 JZO589833:JZO589910 KJK589833:KJK589910 KTG589833:KTG589910 LDC589833:LDC589910 LMY589833:LMY589910 LWU589833:LWU589910 MGQ589833:MGQ589910 MQM589833:MQM589910 NAI589833:NAI589910 NKE589833:NKE589910 NUA589833:NUA589910 ODW589833:ODW589910 ONS589833:ONS589910 OXO589833:OXO589910 PHK589833:PHK589910 PRG589833:PRG589910 QBC589833:QBC589910 QKY589833:QKY589910 QUU589833:QUU589910 REQ589833:REQ589910 ROM589833:ROM589910 RYI589833:RYI589910 SIE589833:SIE589910 SSA589833:SSA589910 TBW589833:TBW589910 TLS589833:TLS589910 TVO589833:TVO589910 UFK589833:UFK589910 UPG589833:UPG589910 UZC589833:UZC589910 VIY589833:VIY589910 VSU589833:VSU589910 WCQ589833:WCQ589910 WMM589833:WMM589910 WWI589833:WWI589910 AA655369:AA655446 JW655369:JW655446 TS655369:TS655446 ADO655369:ADO655446 ANK655369:ANK655446 AXG655369:AXG655446 BHC655369:BHC655446 BQY655369:BQY655446 CAU655369:CAU655446 CKQ655369:CKQ655446 CUM655369:CUM655446 DEI655369:DEI655446 DOE655369:DOE655446 DYA655369:DYA655446 EHW655369:EHW655446 ERS655369:ERS655446 FBO655369:FBO655446 FLK655369:FLK655446 FVG655369:FVG655446 GFC655369:GFC655446 GOY655369:GOY655446 GYU655369:GYU655446 HIQ655369:HIQ655446 HSM655369:HSM655446 ICI655369:ICI655446 IME655369:IME655446 IWA655369:IWA655446 JFW655369:JFW655446 JPS655369:JPS655446 JZO655369:JZO655446 KJK655369:KJK655446 KTG655369:KTG655446 LDC655369:LDC655446 LMY655369:LMY655446 LWU655369:LWU655446 MGQ655369:MGQ655446 MQM655369:MQM655446 NAI655369:NAI655446 NKE655369:NKE655446 NUA655369:NUA655446 ODW655369:ODW655446 ONS655369:ONS655446 OXO655369:OXO655446 PHK655369:PHK655446 PRG655369:PRG655446 QBC655369:QBC655446 QKY655369:QKY655446 QUU655369:QUU655446 REQ655369:REQ655446 ROM655369:ROM655446 RYI655369:RYI655446 SIE655369:SIE655446 SSA655369:SSA655446 TBW655369:TBW655446 TLS655369:TLS655446 TVO655369:TVO655446 UFK655369:UFK655446 UPG655369:UPG655446 UZC655369:UZC655446 VIY655369:VIY655446 VSU655369:VSU655446 WCQ655369:WCQ655446 WMM655369:WMM655446 WWI655369:WWI655446 AA720905:AA720982 JW720905:JW720982 TS720905:TS720982 ADO720905:ADO720982 ANK720905:ANK720982 AXG720905:AXG720982 BHC720905:BHC720982 BQY720905:BQY720982 CAU720905:CAU720982 CKQ720905:CKQ720982 CUM720905:CUM720982 DEI720905:DEI720982 DOE720905:DOE720982 DYA720905:DYA720982 EHW720905:EHW720982 ERS720905:ERS720982 FBO720905:FBO720982 FLK720905:FLK720982 FVG720905:FVG720982 GFC720905:GFC720982 GOY720905:GOY720982 GYU720905:GYU720982 HIQ720905:HIQ720982 HSM720905:HSM720982 ICI720905:ICI720982 IME720905:IME720982 IWA720905:IWA720982 JFW720905:JFW720982 JPS720905:JPS720982 JZO720905:JZO720982 KJK720905:KJK720982 KTG720905:KTG720982 LDC720905:LDC720982 LMY720905:LMY720982 LWU720905:LWU720982 MGQ720905:MGQ720982 MQM720905:MQM720982 NAI720905:NAI720982 NKE720905:NKE720982 NUA720905:NUA720982 ODW720905:ODW720982 ONS720905:ONS720982 OXO720905:OXO720982 PHK720905:PHK720982 PRG720905:PRG720982 QBC720905:QBC720982 QKY720905:QKY720982 QUU720905:QUU720982 REQ720905:REQ720982 ROM720905:ROM720982 RYI720905:RYI720982 SIE720905:SIE720982 SSA720905:SSA720982 TBW720905:TBW720982 TLS720905:TLS720982 TVO720905:TVO720982 UFK720905:UFK720982 UPG720905:UPG720982 UZC720905:UZC720982 VIY720905:VIY720982 VSU720905:VSU720982 WCQ720905:WCQ720982 WMM720905:WMM720982 WWI720905:WWI720982 AA786441:AA786518 JW786441:JW786518 TS786441:TS786518 ADO786441:ADO786518 ANK786441:ANK786518 AXG786441:AXG786518 BHC786441:BHC786518 BQY786441:BQY786518 CAU786441:CAU786518 CKQ786441:CKQ786518 CUM786441:CUM786518 DEI786441:DEI786518 DOE786441:DOE786518 DYA786441:DYA786518 EHW786441:EHW786518 ERS786441:ERS786518 FBO786441:FBO786518 FLK786441:FLK786518 FVG786441:FVG786518 GFC786441:GFC786518 GOY786441:GOY786518 GYU786441:GYU786518 HIQ786441:HIQ786518 HSM786441:HSM786518 ICI786441:ICI786518 IME786441:IME786518 IWA786441:IWA786518 JFW786441:JFW786518 JPS786441:JPS786518 JZO786441:JZO786518 KJK786441:KJK786518 KTG786441:KTG786518 LDC786441:LDC786518 LMY786441:LMY786518 LWU786441:LWU786518 MGQ786441:MGQ786518 MQM786441:MQM786518 NAI786441:NAI786518 NKE786441:NKE786518 NUA786441:NUA786518 ODW786441:ODW786518 ONS786441:ONS786518 OXO786441:OXO786518 PHK786441:PHK786518 PRG786441:PRG786518 QBC786441:QBC786518 QKY786441:QKY786518 QUU786441:QUU786518 REQ786441:REQ786518 ROM786441:ROM786518 RYI786441:RYI786518 SIE786441:SIE786518 SSA786441:SSA786518 TBW786441:TBW786518 TLS786441:TLS786518 TVO786441:TVO786518 UFK786441:UFK786518 UPG786441:UPG786518 UZC786441:UZC786518 VIY786441:VIY786518 VSU786441:VSU786518 WCQ786441:WCQ786518 WMM786441:WMM786518 WWI786441:WWI786518 AA851977:AA852054 JW851977:JW852054 TS851977:TS852054 ADO851977:ADO852054 ANK851977:ANK852054 AXG851977:AXG852054 BHC851977:BHC852054 BQY851977:BQY852054 CAU851977:CAU852054 CKQ851977:CKQ852054 CUM851977:CUM852054 DEI851977:DEI852054 DOE851977:DOE852054 DYA851977:DYA852054 EHW851977:EHW852054 ERS851977:ERS852054 FBO851977:FBO852054 FLK851977:FLK852054 FVG851977:FVG852054 GFC851977:GFC852054 GOY851977:GOY852054 GYU851977:GYU852054 HIQ851977:HIQ852054 HSM851977:HSM852054 ICI851977:ICI852054 IME851977:IME852054 IWA851977:IWA852054 JFW851977:JFW852054 JPS851977:JPS852054 JZO851977:JZO852054 KJK851977:KJK852054 KTG851977:KTG852054 LDC851977:LDC852054 LMY851977:LMY852054 LWU851977:LWU852054 MGQ851977:MGQ852054 MQM851977:MQM852054 NAI851977:NAI852054 NKE851977:NKE852054 NUA851977:NUA852054 ODW851977:ODW852054 ONS851977:ONS852054 OXO851977:OXO852054 PHK851977:PHK852054 PRG851977:PRG852054 QBC851977:QBC852054 QKY851977:QKY852054 QUU851977:QUU852054 REQ851977:REQ852054 ROM851977:ROM852054 RYI851977:RYI852054 SIE851977:SIE852054 SSA851977:SSA852054 TBW851977:TBW852054 TLS851977:TLS852054 TVO851977:TVO852054 UFK851977:UFK852054 UPG851977:UPG852054 UZC851977:UZC852054 VIY851977:VIY852054 VSU851977:VSU852054 WCQ851977:WCQ852054 WMM851977:WMM852054 WWI851977:WWI852054 AA917513:AA917590 JW917513:JW917590 TS917513:TS917590 ADO917513:ADO917590 ANK917513:ANK917590 AXG917513:AXG917590 BHC917513:BHC917590 BQY917513:BQY917590 CAU917513:CAU917590 CKQ917513:CKQ917590 CUM917513:CUM917590 DEI917513:DEI917590 DOE917513:DOE917590 DYA917513:DYA917590 EHW917513:EHW917590 ERS917513:ERS917590 FBO917513:FBO917590 FLK917513:FLK917590 FVG917513:FVG917590 GFC917513:GFC917590 GOY917513:GOY917590 GYU917513:GYU917590 HIQ917513:HIQ917590 HSM917513:HSM917590 ICI917513:ICI917590 IME917513:IME917590 IWA917513:IWA917590 JFW917513:JFW917590 JPS917513:JPS917590 JZO917513:JZO917590 KJK917513:KJK917590 KTG917513:KTG917590 LDC917513:LDC917590 LMY917513:LMY917590 LWU917513:LWU917590 MGQ917513:MGQ917590 MQM917513:MQM917590 NAI917513:NAI917590 NKE917513:NKE917590 NUA917513:NUA917590 ODW917513:ODW917590 ONS917513:ONS917590 OXO917513:OXO917590 PHK917513:PHK917590 PRG917513:PRG917590 QBC917513:QBC917590 QKY917513:QKY917590 QUU917513:QUU917590 REQ917513:REQ917590 ROM917513:ROM917590 RYI917513:RYI917590 SIE917513:SIE917590 SSA917513:SSA917590 TBW917513:TBW917590 TLS917513:TLS917590 TVO917513:TVO917590 UFK917513:UFK917590 UPG917513:UPG917590 UZC917513:UZC917590 VIY917513:VIY917590 VSU917513:VSU917590 WCQ917513:WCQ917590 WMM917513:WMM917590 WWI917513:WWI917590 AA983049:AA983126 JW983049:JW983126 TS983049:TS983126 ADO983049:ADO983126 ANK983049:ANK983126 AXG983049:AXG983126 BHC983049:BHC983126 BQY983049:BQY983126 CAU983049:CAU983126 CKQ983049:CKQ983126 CUM983049:CUM983126 DEI983049:DEI983126 DOE983049:DOE983126 DYA983049:DYA983126 EHW983049:EHW983126 ERS983049:ERS983126 FBO983049:FBO983126 FLK983049:FLK983126 FVG983049:FVG983126 GFC983049:GFC983126 GOY983049:GOY983126 GYU983049:GYU983126 HIQ983049:HIQ983126 HSM983049:HSM983126 ICI983049:ICI983126 IME983049:IME983126 IWA983049:IWA983126 JFW983049:JFW983126 JPS983049:JPS983126 JZO983049:JZO983126 KJK983049:KJK983126 KTG983049:KTG983126 LDC983049:LDC983126 LMY983049:LMY983126 LWU983049:LWU983126 MGQ983049:MGQ983126 MQM983049:MQM983126 NAI983049:NAI983126 NKE983049:NKE983126 NUA983049:NUA983126 ODW983049:ODW983126 ONS983049:ONS983126 OXO983049:OXO983126 PHK983049:PHK983126 PRG983049:PRG983126 QBC983049:QBC983126 QKY983049:QKY983126 QUU983049:QUU983126 REQ983049:REQ983126 ROM983049:ROM983126 RYI983049:RYI983126 SIE983049:SIE983126 SSA983049:SSA983126 TBW983049:TBW983126 TLS983049:TLS983126 TVO983049:TVO983126 UFK983049:UFK983126 UPG983049:UPG983126 UZC983049:UZC983126 VIY983049:VIY983126 VSU983049:VSU983126 WCQ983049:WCQ983126 WMM983049:WMM983126 WWI983049:WWI983126">
      <formula1>Efecto</formula1>
    </dataValidation>
    <dataValidation showInputMessage="1" showErrorMessage="1" sqref="AD9:AH86 JZ9:KD86 TV9:TZ86 ADR9:ADV86 ANN9:ANR86 AXJ9:AXN86 BHF9:BHJ86 BRB9:BRF86 CAX9:CBB86 CKT9:CKX86 CUP9:CUT86 DEL9:DEP86 DOH9:DOL86 DYD9:DYH86 EHZ9:EID86 ERV9:ERZ86 FBR9:FBV86 FLN9:FLR86 FVJ9:FVN86 GFF9:GFJ86 GPB9:GPF86 GYX9:GZB86 HIT9:HIX86 HSP9:HST86 ICL9:ICP86 IMH9:IML86 IWD9:IWH86 JFZ9:JGD86 JPV9:JPZ86 JZR9:JZV86 KJN9:KJR86 KTJ9:KTN86 LDF9:LDJ86 LNB9:LNF86 LWX9:LXB86 MGT9:MGX86 MQP9:MQT86 NAL9:NAP86 NKH9:NKL86 NUD9:NUH86 ODZ9:OED86 ONV9:ONZ86 OXR9:OXV86 PHN9:PHR86 PRJ9:PRN86 QBF9:QBJ86 QLB9:QLF86 QUX9:QVB86 RET9:REX86 ROP9:ROT86 RYL9:RYP86 SIH9:SIL86 SSD9:SSH86 TBZ9:TCD86 TLV9:TLZ86 TVR9:TVV86 UFN9:UFR86 UPJ9:UPN86 UZF9:UZJ86 VJB9:VJF86 VSX9:VTB86 WCT9:WCX86 WMP9:WMT86 WWL9:WWP86 AD65545:AH65622 JZ65545:KD65622 TV65545:TZ65622 ADR65545:ADV65622 ANN65545:ANR65622 AXJ65545:AXN65622 BHF65545:BHJ65622 BRB65545:BRF65622 CAX65545:CBB65622 CKT65545:CKX65622 CUP65545:CUT65622 DEL65545:DEP65622 DOH65545:DOL65622 DYD65545:DYH65622 EHZ65545:EID65622 ERV65545:ERZ65622 FBR65545:FBV65622 FLN65545:FLR65622 FVJ65545:FVN65622 GFF65545:GFJ65622 GPB65545:GPF65622 GYX65545:GZB65622 HIT65545:HIX65622 HSP65545:HST65622 ICL65545:ICP65622 IMH65545:IML65622 IWD65545:IWH65622 JFZ65545:JGD65622 JPV65545:JPZ65622 JZR65545:JZV65622 KJN65545:KJR65622 KTJ65545:KTN65622 LDF65545:LDJ65622 LNB65545:LNF65622 LWX65545:LXB65622 MGT65545:MGX65622 MQP65545:MQT65622 NAL65545:NAP65622 NKH65545:NKL65622 NUD65545:NUH65622 ODZ65545:OED65622 ONV65545:ONZ65622 OXR65545:OXV65622 PHN65545:PHR65622 PRJ65545:PRN65622 QBF65545:QBJ65622 QLB65545:QLF65622 QUX65545:QVB65622 RET65545:REX65622 ROP65545:ROT65622 RYL65545:RYP65622 SIH65545:SIL65622 SSD65545:SSH65622 TBZ65545:TCD65622 TLV65545:TLZ65622 TVR65545:TVV65622 UFN65545:UFR65622 UPJ65545:UPN65622 UZF65545:UZJ65622 VJB65545:VJF65622 VSX65545:VTB65622 WCT65545:WCX65622 WMP65545:WMT65622 WWL65545:WWP65622 AD131081:AH131158 JZ131081:KD131158 TV131081:TZ131158 ADR131081:ADV131158 ANN131081:ANR131158 AXJ131081:AXN131158 BHF131081:BHJ131158 BRB131081:BRF131158 CAX131081:CBB131158 CKT131081:CKX131158 CUP131081:CUT131158 DEL131081:DEP131158 DOH131081:DOL131158 DYD131081:DYH131158 EHZ131081:EID131158 ERV131081:ERZ131158 FBR131081:FBV131158 FLN131081:FLR131158 FVJ131081:FVN131158 GFF131081:GFJ131158 GPB131081:GPF131158 GYX131081:GZB131158 HIT131081:HIX131158 HSP131081:HST131158 ICL131081:ICP131158 IMH131081:IML131158 IWD131081:IWH131158 JFZ131081:JGD131158 JPV131081:JPZ131158 JZR131081:JZV131158 KJN131081:KJR131158 KTJ131081:KTN131158 LDF131081:LDJ131158 LNB131081:LNF131158 LWX131081:LXB131158 MGT131081:MGX131158 MQP131081:MQT131158 NAL131081:NAP131158 NKH131081:NKL131158 NUD131081:NUH131158 ODZ131081:OED131158 ONV131081:ONZ131158 OXR131081:OXV131158 PHN131081:PHR131158 PRJ131081:PRN131158 QBF131081:QBJ131158 QLB131081:QLF131158 QUX131081:QVB131158 RET131081:REX131158 ROP131081:ROT131158 RYL131081:RYP131158 SIH131081:SIL131158 SSD131081:SSH131158 TBZ131081:TCD131158 TLV131081:TLZ131158 TVR131081:TVV131158 UFN131081:UFR131158 UPJ131081:UPN131158 UZF131081:UZJ131158 VJB131081:VJF131158 VSX131081:VTB131158 WCT131081:WCX131158 WMP131081:WMT131158 WWL131081:WWP131158 AD196617:AH196694 JZ196617:KD196694 TV196617:TZ196694 ADR196617:ADV196694 ANN196617:ANR196694 AXJ196617:AXN196694 BHF196617:BHJ196694 BRB196617:BRF196694 CAX196617:CBB196694 CKT196617:CKX196694 CUP196617:CUT196694 DEL196617:DEP196694 DOH196617:DOL196694 DYD196617:DYH196694 EHZ196617:EID196694 ERV196617:ERZ196694 FBR196617:FBV196694 FLN196617:FLR196694 FVJ196617:FVN196694 GFF196617:GFJ196694 GPB196617:GPF196694 GYX196617:GZB196694 HIT196617:HIX196694 HSP196617:HST196694 ICL196617:ICP196694 IMH196617:IML196694 IWD196617:IWH196694 JFZ196617:JGD196694 JPV196617:JPZ196694 JZR196617:JZV196694 KJN196617:KJR196694 KTJ196617:KTN196694 LDF196617:LDJ196694 LNB196617:LNF196694 LWX196617:LXB196694 MGT196617:MGX196694 MQP196617:MQT196694 NAL196617:NAP196694 NKH196617:NKL196694 NUD196617:NUH196694 ODZ196617:OED196694 ONV196617:ONZ196694 OXR196617:OXV196694 PHN196617:PHR196694 PRJ196617:PRN196694 QBF196617:QBJ196694 QLB196617:QLF196694 QUX196617:QVB196694 RET196617:REX196694 ROP196617:ROT196694 RYL196617:RYP196694 SIH196617:SIL196694 SSD196617:SSH196694 TBZ196617:TCD196694 TLV196617:TLZ196694 TVR196617:TVV196694 UFN196617:UFR196694 UPJ196617:UPN196694 UZF196617:UZJ196694 VJB196617:VJF196694 VSX196617:VTB196694 WCT196617:WCX196694 WMP196617:WMT196694 WWL196617:WWP196694 AD262153:AH262230 JZ262153:KD262230 TV262153:TZ262230 ADR262153:ADV262230 ANN262153:ANR262230 AXJ262153:AXN262230 BHF262153:BHJ262230 BRB262153:BRF262230 CAX262153:CBB262230 CKT262153:CKX262230 CUP262153:CUT262230 DEL262153:DEP262230 DOH262153:DOL262230 DYD262153:DYH262230 EHZ262153:EID262230 ERV262153:ERZ262230 FBR262153:FBV262230 FLN262153:FLR262230 FVJ262153:FVN262230 GFF262153:GFJ262230 GPB262153:GPF262230 GYX262153:GZB262230 HIT262153:HIX262230 HSP262153:HST262230 ICL262153:ICP262230 IMH262153:IML262230 IWD262153:IWH262230 JFZ262153:JGD262230 JPV262153:JPZ262230 JZR262153:JZV262230 KJN262153:KJR262230 KTJ262153:KTN262230 LDF262153:LDJ262230 LNB262153:LNF262230 LWX262153:LXB262230 MGT262153:MGX262230 MQP262153:MQT262230 NAL262153:NAP262230 NKH262153:NKL262230 NUD262153:NUH262230 ODZ262153:OED262230 ONV262153:ONZ262230 OXR262153:OXV262230 PHN262153:PHR262230 PRJ262153:PRN262230 QBF262153:QBJ262230 QLB262153:QLF262230 QUX262153:QVB262230 RET262153:REX262230 ROP262153:ROT262230 RYL262153:RYP262230 SIH262153:SIL262230 SSD262153:SSH262230 TBZ262153:TCD262230 TLV262153:TLZ262230 TVR262153:TVV262230 UFN262153:UFR262230 UPJ262153:UPN262230 UZF262153:UZJ262230 VJB262153:VJF262230 VSX262153:VTB262230 WCT262153:WCX262230 WMP262153:WMT262230 WWL262153:WWP262230 AD327689:AH327766 JZ327689:KD327766 TV327689:TZ327766 ADR327689:ADV327766 ANN327689:ANR327766 AXJ327689:AXN327766 BHF327689:BHJ327766 BRB327689:BRF327766 CAX327689:CBB327766 CKT327689:CKX327766 CUP327689:CUT327766 DEL327689:DEP327766 DOH327689:DOL327766 DYD327689:DYH327766 EHZ327689:EID327766 ERV327689:ERZ327766 FBR327689:FBV327766 FLN327689:FLR327766 FVJ327689:FVN327766 GFF327689:GFJ327766 GPB327689:GPF327766 GYX327689:GZB327766 HIT327689:HIX327766 HSP327689:HST327766 ICL327689:ICP327766 IMH327689:IML327766 IWD327689:IWH327766 JFZ327689:JGD327766 JPV327689:JPZ327766 JZR327689:JZV327766 KJN327689:KJR327766 KTJ327689:KTN327766 LDF327689:LDJ327766 LNB327689:LNF327766 LWX327689:LXB327766 MGT327689:MGX327766 MQP327689:MQT327766 NAL327689:NAP327766 NKH327689:NKL327766 NUD327689:NUH327766 ODZ327689:OED327766 ONV327689:ONZ327766 OXR327689:OXV327766 PHN327689:PHR327766 PRJ327689:PRN327766 QBF327689:QBJ327766 QLB327689:QLF327766 QUX327689:QVB327766 RET327689:REX327766 ROP327689:ROT327766 RYL327689:RYP327766 SIH327689:SIL327766 SSD327689:SSH327766 TBZ327689:TCD327766 TLV327689:TLZ327766 TVR327689:TVV327766 UFN327689:UFR327766 UPJ327689:UPN327766 UZF327689:UZJ327766 VJB327689:VJF327766 VSX327689:VTB327766 WCT327689:WCX327766 WMP327689:WMT327766 WWL327689:WWP327766 AD393225:AH393302 JZ393225:KD393302 TV393225:TZ393302 ADR393225:ADV393302 ANN393225:ANR393302 AXJ393225:AXN393302 BHF393225:BHJ393302 BRB393225:BRF393302 CAX393225:CBB393302 CKT393225:CKX393302 CUP393225:CUT393302 DEL393225:DEP393302 DOH393225:DOL393302 DYD393225:DYH393302 EHZ393225:EID393302 ERV393225:ERZ393302 FBR393225:FBV393302 FLN393225:FLR393302 FVJ393225:FVN393302 GFF393225:GFJ393302 GPB393225:GPF393302 GYX393225:GZB393302 HIT393225:HIX393302 HSP393225:HST393302 ICL393225:ICP393302 IMH393225:IML393302 IWD393225:IWH393302 JFZ393225:JGD393302 JPV393225:JPZ393302 JZR393225:JZV393302 KJN393225:KJR393302 KTJ393225:KTN393302 LDF393225:LDJ393302 LNB393225:LNF393302 LWX393225:LXB393302 MGT393225:MGX393302 MQP393225:MQT393302 NAL393225:NAP393302 NKH393225:NKL393302 NUD393225:NUH393302 ODZ393225:OED393302 ONV393225:ONZ393302 OXR393225:OXV393302 PHN393225:PHR393302 PRJ393225:PRN393302 QBF393225:QBJ393302 QLB393225:QLF393302 QUX393225:QVB393302 RET393225:REX393302 ROP393225:ROT393302 RYL393225:RYP393302 SIH393225:SIL393302 SSD393225:SSH393302 TBZ393225:TCD393302 TLV393225:TLZ393302 TVR393225:TVV393302 UFN393225:UFR393302 UPJ393225:UPN393302 UZF393225:UZJ393302 VJB393225:VJF393302 VSX393225:VTB393302 WCT393225:WCX393302 WMP393225:WMT393302 WWL393225:WWP393302 AD458761:AH458838 JZ458761:KD458838 TV458761:TZ458838 ADR458761:ADV458838 ANN458761:ANR458838 AXJ458761:AXN458838 BHF458761:BHJ458838 BRB458761:BRF458838 CAX458761:CBB458838 CKT458761:CKX458838 CUP458761:CUT458838 DEL458761:DEP458838 DOH458761:DOL458838 DYD458761:DYH458838 EHZ458761:EID458838 ERV458761:ERZ458838 FBR458761:FBV458838 FLN458761:FLR458838 FVJ458761:FVN458838 GFF458761:GFJ458838 GPB458761:GPF458838 GYX458761:GZB458838 HIT458761:HIX458838 HSP458761:HST458838 ICL458761:ICP458838 IMH458761:IML458838 IWD458761:IWH458838 JFZ458761:JGD458838 JPV458761:JPZ458838 JZR458761:JZV458838 KJN458761:KJR458838 KTJ458761:KTN458838 LDF458761:LDJ458838 LNB458761:LNF458838 LWX458761:LXB458838 MGT458761:MGX458838 MQP458761:MQT458838 NAL458761:NAP458838 NKH458761:NKL458838 NUD458761:NUH458838 ODZ458761:OED458838 ONV458761:ONZ458838 OXR458761:OXV458838 PHN458761:PHR458838 PRJ458761:PRN458838 QBF458761:QBJ458838 QLB458761:QLF458838 QUX458761:QVB458838 RET458761:REX458838 ROP458761:ROT458838 RYL458761:RYP458838 SIH458761:SIL458838 SSD458761:SSH458838 TBZ458761:TCD458838 TLV458761:TLZ458838 TVR458761:TVV458838 UFN458761:UFR458838 UPJ458761:UPN458838 UZF458761:UZJ458838 VJB458761:VJF458838 VSX458761:VTB458838 WCT458761:WCX458838 WMP458761:WMT458838 WWL458761:WWP458838 AD524297:AH524374 JZ524297:KD524374 TV524297:TZ524374 ADR524297:ADV524374 ANN524297:ANR524374 AXJ524297:AXN524374 BHF524297:BHJ524374 BRB524297:BRF524374 CAX524297:CBB524374 CKT524297:CKX524374 CUP524297:CUT524374 DEL524297:DEP524374 DOH524297:DOL524374 DYD524297:DYH524374 EHZ524297:EID524374 ERV524297:ERZ524374 FBR524297:FBV524374 FLN524297:FLR524374 FVJ524297:FVN524374 GFF524297:GFJ524374 GPB524297:GPF524374 GYX524297:GZB524374 HIT524297:HIX524374 HSP524297:HST524374 ICL524297:ICP524374 IMH524297:IML524374 IWD524297:IWH524374 JFZ524297:JGD524374 JPV524297:JPZ524374 JZR524297:JZV524374 KJN524297:KJR524374 KTJ524297:KTN524374 LDF524297:LDJ524374 LNB524297:LNF524374 LWX524297:LXB524374 MGT524297:MGX524374 MQP524297:MQT524374 NAL524297:NAP524374 NKH524297:NKL524374 NUD524297:NUH524374 ODZ524297:OED524374 ONV524297:ONZ524374 OXR524297:OXV524374 PHN524297:PHR524374 PRJ524297:PRN524374 QBF524297:QBJ524374 QLB524297:QLF524374 QUX524297:QVB524374 RET524297:REX524374 ROP524297:ROT524374 RYL524297:RYP524374 SIH524297:SIL524374 SSD524297:SSH524374 TBZ524297:TCD524374 TLV524297:TLZ524374 TVR524297:TVV524374 UFN524297:UFR524374 UPJ524297:UPN524374 UZF524297:UZJ524374 VJB524297:VJF524374 VSX524297:VTB524374 WCT524297:WCX524374 WMP524297:WMT524374 WWL524297:WWP524374 AD589833:AH589910 JZ589833:KD589910 TV589833:TZ589910 ADR589833:ADV589910 ANN589833:ANR589910 AXJ589833:AXN589910 BHF589833:BHJ589910 BRB589833:BRF589910 CAX589833:CBB589910 CKT589833:CKX589910 CUP589833:CUT589910 DEL589833:DEP589910 DOH589833:DOL589910 DYD589833:DYH589910 EHZ589833:EID589910 ERV589833:ERZ589910 FBR589833:FBV589910 FLN589833:FLR589910 FVJ589833:FVN589910 GFF589833:GFJ589910 GPB589833:GPF589910 GYX589833:GZB589910 HIT589833:HIX589910 HSP589833:HST589910 ICL589833:ICP589910 IMH589833:IML589910 IWD589833:IWH589910 JFZ589833:JGD589910 JPV589833:JPZ589910 JZR589833:JZV589910 KJN589833:KJR589910 KTJ589833:KTN589910 LDF589833:LDJ589910 LNB589833:LNF589910 LWX589833:LXB589910 MGT589833:MGX589910 MQP589833:MQT589910 NAL589833:NAP589910 NKH589833:NKL589910 NUD589833:NUH589910 ODZ589833:OED589910 ONV589833:ONZ589910 OXR589833:OXV589910 PHN589833:PHR589910 PRJ589833:PRN589910 QBF589833:QBJ589910 QLB589833:QLF589910 QUX589833:QVB589910 RET589833:REX589910 ROP589833:ROT589910 RYL589833:RYP589910 SIH589833:SIL589910 SSD589833:SSH589910 TBZ589833:TCD589910 TLV589833:TLZ589910 TVR589833:TVV589910 UFN589833:UFR589910 UPJ589833:UPN589910 UZF589833:UZJ589910 VJB589833:VJF589910 VSX589833:VTB589910 WCT589833:WCX589910 WMP589833:WMT589910 WWL589833:WWP589910 AD655369:AH655446 JZ655369:KD655446 TV655369:TZ655446 ADR655369:ADV655446 ANN655369:ANR655446 AXJ655369:AXN655446 BHF655369:BHJ655446 BRB655369:BRF655446 CAX655369:CBB655446 CKT655369:CKX655446 CUP655369:CUT655446 DEL655369:DEP655446 DOH655369:DOL655446 DYD655369:DYH655446 EHZ655369:EID655446 ERV655369:ERZ655446 FBR655369:FBV655446 FLN655369:FLR655446 FVJ655369:FVN655446 GFF655369:GFJ655446 GPB655369:GPF655446 GYX655369:GZB655446 HIT655369:HIX655446 HSP655369:HST655446 ICL655369:ICP655446 IMH655369:IML655446 IWD655369:IWH655446 JFZ655369:JGD655446 JPV655369:JPZ655446 JZR655369:JZV655446 KJN655369:KJR655446 KTJ655369:KTN655446 LDF655369:LDJ655446 LNB655369:LNF655446 LWX655369:LXB655446 MGT655369:MGX655446 MQP655369:MQT655446 NAL655369:NAP655446 NKH655369:NKL655446 NUD655369:NUH655446 ODZ655369:OED655446 ONV655369:ONZ655446 OXR655369:OXV655446 PHN655369:PHR655446 PRJ655369:PRN655446 QBF655369:QBJ655446 QLB655369:QLF655446 QUX655369:QVB655446 RET655369:REX655446 ROP655369:ROT655446 RYL655369:RYP655446 SIH655369:SIL655446 SSD655369:SSH655446 TBZ655369:TCD655446 TLV655369:TLZ655446 TVR655369:TVV655446 UFN655369:UFR655446 UPJ655369:UPN655446 UZF655369:UZJ655446 VJB655369:VJF655446 VSX655369:VTB655446 WCT655369:WCX655446 WMP655369:WMT655446 WWL655369:WWP655446 AD720905:AH720982 JZ720905:KD720982 TV720905:TZ720982 ADR720905:ADV720982 ANN720905:ANR720982 AXJ720905:AXN720982 BHF720905:BHJ720982 BRB720905:BRF720982 CAX720905:CBB720982 CKT720905:CKX720982 CUP720905:CUT720982 DEL720905:DEP720982 DOH720905:DOL720982 DYD720905:DYH720982 EHZ720905:EID720982 ERV720905:ERZ720982 FBR720905:FBV720982 FLN720905:FLR720982 FVJ720905:FVN720982 GFF720905:GFJ720982 GPB720905:GPF720982 GYX720905:GZB720982 HIT720905:HIX720982 HSP720905:HST720982 ICL720905:ICP720982 IMH720905:IML720982 IWD720905:IWH720982 JFZ720905:JGD720982 JPV720905:JPZ720982 JZR720905:JZV720982 KJN720905:KJR720982 KTJ720905:KTN720982 LDF720905:LDJ720982 LNB720905:LNF720982 LWX720905:LXB720982 MGT720905:MGX720982 MQP720905:MQT720982 NAL720905:NAP720982 NKH720905:NKL720982 NUD720905:NUH720982 ODZ720905:OED720982 ONV720905:ONZ720982 OXR720905:OXV720982 PHN720905:PHR720982 PRJ720905:PRN720982 QBF720905:QBJ720982 QLB720905:QLF720982 QUX720905:QVB720982 RET720905:REX720982 ROP720905:ROT720982 RYL720905:RYP720982 SIH720905:SIL720982 SSD720905:SSH720982 TBZ720905:TCD720982 TLV720905:TLZ720982 TVR720905:TVV720982 UFN720905:UFR720982 UPJ720905:UPN720982 UZF720905:UZJ720982 VJB720905:VJF720982 VSX720905:VTB720982 WCT720905:WCX720982 WMP720905:WMT720982 WWL720905:WWP720982 AD786441:AH786518 JZ786441:KD786518 TV786441:TZ786518 ADR786441:ADV786518 ANN786441:ANR786518 AXJ786441:AXN786518 BHF786441:BHJ786518 BRB786441:BRF786518 CAX786441:CBB786518 CKT786441:CKX786518 CUP786441:CUT786518 DEL786441:DEP786518 DOH786441:DOL786518 DYD786441:DYH786518 EHZ786441:EID786518 ERV786441:ERZ786518 FBR786441:FBV786518 FLN786441:FLR786518 FVJ786441:FVN786518 GFF786441:GFJ786518 GPB786441:GPF786518 GYX786441:GZB786518 HIT786441:HIX786518 HSP786441:HST786518 ICL786441:ICP786518 IMH786441:IML786518 IWD786441:IWH786518 JFZ786441:JGD786518 JPV786441:JPZ786518 JZR786441:JZV786518 KJN786441:KJR786518 KTJ786441:KTN786518 LDF786441:LDJ786518 LNB786441:LNF786518 LWX786441:LXB786518 MGT786441:MGX786518 MQP786441:MQT786518 NAL786441:NAP786518 NKH786441:NKL786518 NUD786441:NUH786518 ODZ786441:OED786518 ONV786441:ONZ786518 OXR786441:OXV786518 PHN786441:PHR786518 PRJ786441:PRN786518 QBF786441:QBJ786518 QLB786441:QLF786518 QUX786441:QVB786518 RET786441:REX786518 ROP786441:ROT786518 RYL786441:RYP786518 SIH786441:SIL786518 SSD786441:SSH786518 TBZ786441:TCD786518 TLV786441:TLZ786518 TVR786441:TVV786518 UFN786441:UFR786518 UPJ786441:UPN786518 UZF786441:UZJ786518 VJB786441:VJF786518 VSX786441:VTB786518 WCT786441:WCX786518 WMP786441:WMT786518 WWL786441:WWP786518 AD851977:AH852054 JZ851977:KD852054 TV851977:TZ852054 ADR851977:ADV852054 ANN851977:ANR852054 AXJ851977:AXN852054 BHF851977:BHJ852054 BRB851977:BRF852054 CAX851977:CBB852054 CKT851977:CKX852054 CUP851977:CUT852054 DEL851977:DEP852054 DOH851977:DOL852054 DYD851977:DYH852054 EHZ851977:EID852054 ERV851977:ERZ852054 FBR851977:FBV852054 FLN851977:FLR852054 FVJ851977:FVN852054 GFF851977:GFJ852054 GPB851977:GPF852054 GYX851977:GZB852054 HIT851977:HIX852054 HSP851977:HST852054 ICL851977:ICP852054 IMH851977:IML852054 IWD851977:IWH852054 JFZ851977:JGD852054 JPV851977:JPZ852054 JZR851977:JZV852054 KJN851977:KJR852054 KTJ851977:KTN852054 LDF851977:LDJ852054 LNB851977:LNF852054 LWX851977:LXB852054 MGT851977:MGX852054 MQP851977:MQT852054 NAL851977:NAP852054 NKH851977:NKL852054 NUD851977:NUH852054 ODZ851977:OED852054 ONV851977:ONZ852054 OXR851977:OXV852054 PHN851977:PHR852054 PRJ851977:PRN852054 QBF851977:QBJ852054 QLB851977:QLF852054 QUX851977:QVB852054 RET851977:REX852054 ROP851977:ROT852054 RYL851977:RYP852054 SIH851977:SIL852054 SSD851977:SSH852054 TBZ851977:TCD852054 TLV851977:TLZ852054 TVR851977:TVV852054 UFN851977:UFR852054 UPJ851977:UPN852054 UZF851977:UZJ852054 VJB851977:VJF852054 VSX851977:VTB852054 WCT851977:WCX852054 WMP851977:WMT852054 WWL851977:WWP852054 AD917513:AH917590 JZ917513:KD917590 TV917513:TZ917590 ADR917513:ADV917590 ANN917513:ANR917590 AXJ917513:AXN917590 BHF917513:BHJ917590 BRB917513:BRF917590 CAX917513:CBB917590 CKT917513:CKX917590 CUP917513:CUT917590 DEL917513:DEP917590 DOH917513:DOL917590 DYD917513:DYH917590 EHZ917513:EID917590 ERV917513:ERZ917590 FBR917513:FBV917590 FLN917513:FLR917590 FVJ917513:FVN917590 GFF917513:GFJ917590 GPB917513:GPF917590 GYX917513:GZB917590 HIT917513:HIX917590 HSP917513:HST917590 ICL917513:ICP917590 IMH917513:IML917590 IWD917513:IWH917590 JFZ917513:JGD917590 JPV917513:JPZ917590 JZR917513:JZV917590 KJN917513:KJR917590 KTJ917513:KTN917590 LDF917513:LDJ917590 LNB917513:LNF917590 LWX917513:LXB917590 MGT917513:MGX917590 MQP917513:MQT917590 NAL917513:NAP917590 NKH917513:NKL917590 NUD917513:NUH917590 ODZ917513:OED917590 ONV917513:ONZ917590 OXR917513:OXV917590 PHN917513:PHR917590 PRJ917513:PRN917590 QBF917513:QBJ917590 QLB917513:QLF917590 QUX917513:QVB917590 RET917513:REX917590 ROP917513:ROT917590 RYL917513:RYP917590 SIH917513:SIL917590 SSD917513:SSH917590 TBZ917513:TCD917590 TLV917513:TLZ917590 TVR917513:TVV917590 UFN917513:UFR917590 UPJ917513:UPN917590 UZF917513:UZJ917590 VJB917513:VJF917590 VSX917513:VTB917590 WCT917513:WCX917590 WMP917513:WMT917590 WWL917513:WWP917590 AD983049:AH983126 JZ983049:KD983126 TV983049:TZ983126 ADR983049:ADV983126 ANN983049:ANR983126 AXJ983049:AXN983126 BHF983049:BHJ983126 BRB983049:BRF983126 CAX983049:CBB983126 CKT983049:CKX983126 CUP983049:CUT983126 DEL983049:DEP983126 DOH983049:DOL983126 DYD983049:DYH983126 EHZ983049:EID983126 ERV983049:ERZ983126 FBR983049:FBV983126 FLN983049:FLR983126 FVJ983049:FVN983126 GFF983049:GFJ983126 GPB983049:GPF983126 GYX983049:GZB983126 HIT983049:HIX983126 HSP983049:HST983126 ICL983049:ICP983126 IMH983049:IML983126 IWD983049:IWH983126 JFZ983049:JGD983126 JPV983049:JPZ983126 JZR983049:JZV983126 KJN983049:KJR983126 KTJ983049:KTN983126 LDF983049:LDJ983126 LNB983049:LNF983126 LWX983049:LXB983126 MGT983049:MGX983126 MQP983049:MQT983126 NAL983049:NAP983126 NKH983049:NKL983126 NUD983049:NUH983126 ODZ983049:OED983126 ONV983049:ONZ983126 OXR983049:OXV983126 PHN983049:PHR983126 PRJ983049:PRN983126 QBF983049:QBJ983126 QLB983049:QLF983126 QUX983049:QVB983126 RET983049:REX983126 ROP983049:ROT983126 RYL983049:RYP983126 SIH983049:SIL983126 SSD983049:SSH983126 TBZ983049:TCD983126 TLV983049:TLZ983126 TVR983049:TVV983126 UFN983049:UFR983126 UPJ983049:UPN983126 UZF983049:UZJ983126 VJB983049:VJF983126 VSX983049:VTB983126 WCT983049:WCX983126 WMP983049:WMT983126 WWL983049:WWP983126"/>
    <dataValidation type="whole" allowBlank="1" showInputMessage="1" showErrorMessage="1" sqref="AB9:AB86 JX9:JX86 TT9:TT86 ADP9:ADP86 ANL9:ANL86 AXH9:AXH86 BHD9:BHD86 BQZ9:BQZ86 CAV9:CAV86 CKR9:CKR86 CUN9:CUN86 DEJ9:DEJ86 DOF9:DOF86 DYB9:DYB86 EHX9:EHX86 ERT9:ERT86 FBP9:FBP86 FLL9:FLL86 FVH9:FVH86 GFD9:GFD86 GOZ9:GOZ86 GYV9:GYV86 HIR9:HIR86 HSN9:HSN86 ICJ9:ICJ86 IMF9:IMF86 IWB9:IWB86 JFX9:JFX86 JPT9:JPT86 JZP9:JZP86 KJL9:KJL86 KTH9:KTH86 LDD9:LDD86 LMZ9:LMZ86 LWV9:LWV86 MGR9:MGR86 MQN9:MQN86 NAJ9:NAJ86 NKF9:NKF86 NUB9:NUB86 ODX9:ODX86 ONT9:ONT86 OXP9:OXP86 PHL9:PHL86 PRH9:PRH86 QBD9:QBD86 QKZ9:QKZ86 QUV9:QUV86 RER9:RER86 RON9:RON86 RYJ9:RYJ86 SIF9:SIF86 SSB9:SSB86 TBX9:TBX86 TLT9:TLT86 TVP9:TVP86 UFL9:UFL86 UPH9:UPH86 UZD9:UZD86 VIZ9:VIZ86 VSV9:VSV86 WCR9:WCR86 WMN9:WMN86 WWJ9:WWJ86 AB65545:AB65622 JX65545:JX65622 TT65545:TT65622 ADP65545:ADP65622 ANL65545:ANL65622 AXH65545:AXH65622 BHD65545:BHD65622 BQZ65545:BQZ65622 CAV65545:CAV65622 CKR65545:CKR65622 CUN65545:CUN65622 DEJ65545:DEJ65622 DOF65545:DOF65622 DYB65545:DYB65622 EHX65545:EHX65622 ERT65545:ERT65622 FBP65545:FBP65622 FLL65545:FLL65622 FVH65545:FVH65622 GFD65545:GFD65622 GOZ65545:GOZ65622 GYV65545:GYV65622 HIR65545:HIR65622 HSN65545:HSN65622 ICJ65545:ICJ65622 IMF65545:IMF65622 IWB65545:IWB65622 JFX65545:JFX65622 JPT65545:JPT65622 JZP65545:JZP65622 KJL65545:KJL65622 KTH65545:KTH65622 LDD65545:LDD65622 LMZ65545:LMZ65622 LWV65545:LWV65622 MGR65545:MGR65622 MQN65545:MQN65622 NAJ65545:NAJ65622 NKF65545:NKF65622 NUB65545:NUB65622 ODX65545:ODX65622 ONT65545:ONT65622 OXP65545:OXP65622 PHL65545:PHL65622 PRH65545:PRH65622 QBD65545:QBD65622 QKZ65545:QKZ65622 QUV65545:QUV65622 RER65545:RER65622 RON65545:RON65622 RYJ65545:RYJ65622 SIF65545:SIF65622 SSB65545:SSB65622 TBX65545:TBX65622 TLT65545:TLT65622 TVP65545:TVP65622 UFL65545:UFL65622 UPH65545:UPH65622 UZD65545:UZD65622 VIZ65545:VIZ65622 VSV65545:VSV65622 WCR65545:WCR65622 WMN65545:WMN65622 WWJ65545:WWJ65622 AB131081:AB131158 JX131081:JX131158 TT131081:TT131158 ADP131081:ADP131158 ANL131081:ANL131158 AXH131081:AXH131158 BHD131081:BHD131158 BQZ131081:BQZ131158 CAV131081:CAV131158 CKR131081:CKR131158 CUN131081:CUN131158 DEJ131081:DEJ131158 DOF131081:DOF131158 DYB131081:DYB131158 EHX131081:EHX131158 ERT131081:ERT131158 FBP131081:FBP131158 FLL131081:FLL131158 FVH131081:FVH131158 GFD131081:GFD131158 GOZ131081:GOZ131158 GYV131081:GYV131158 HIR131081:HIR131158 HSN131081:HSN131158 ICJ131081:ICJ131158 IMF131081:IMF131158 IWB131081:IWB131158 JFX131081:JFX131158 JPT131081:JPT131158 JZP131081:JZP131158 KJL131081:KJL131158 KTH131081:KTH131158 LDD131081:LDD131158 LMZ131081:LMZ131158 LWV131081:LWV131158 MGR131081:MGR131158 MQN131081:MQN131158 NAJ131081:NAJ131158 NKF131081:NKF131158 NUB131081:NUB131158 ODX131081:ODX131158 ONT131081:ONT131158 OXP131081:OXP131158 PHL131081:PHL131158 PRH131081:PRH131158 QBD131081:QBD131158 QKZ131081:QKZ131158 QUV131081:QUV131158 RER131081:RER131158 RON131081:RON131158 RYJ131081:RYJ131158 SIF131081:SIF131158 SSB131081:SSB131158 TBX131081:TBX131158 TLT131081:TLT131158 TVP131081:TVP131158 UFL131081:UFL131158 UPH131081:UPH131158 UZD131081:UZD131158 VIZ131081:VIZ131158 VSV131081:VSV131158 WCR131081:WCR131158 WMN131081:WMN131158 WWJ131081:WWJ131158 AB196617:AB196694 JX196617:JX196694 TT196617:TT196694 ADP196617:ADP196694 ANL196617:ANL196694 AXH196617:AXH196694 BHD196617:BHD196694 BQZ196617:BQZ196694 CAV196617:CAV196694 CKR196617:CKR196694 CUN196617:CUN196694 DEJ196617:DEJ196694 DOF196617:DOF196694 DYB196617:DYB196694 EHX196617:EHX196694 ERT196617:ERT196694 FBP196617:FBP196694 FLL196617:FLL196694 FVH196617:FVH196694 GFD196617:GFD196694 GOZ196617:GOZ196694 GYV196617:GYV196694 HIR196617:HIR196694 HSN196617:HSN196694 ICJ196617:ICJ196694 IMF196617:IMF196694 IWB196617:IWB196694 JFX196617:JFX196694 JPT196617:JPT196694 JZP196617:JZP196694 KJL196617:KJL196694 KTH196617:KTH196694 LDD196617:LDD196694 LMZ196617:LMZ196694 LWV196617:LWV196694 MGR196617:MGR196694 MQN196617:MQN196694 NAJ196617:NAJ196694 NKF196617:NKF196694 NUB196617:NUB196694 ODX196617:ODX196694 ONT196617:ONT196694 OXP196617:OXP196694 PHL196617:PHL196694 PRH196617:PRH196694 QBD196617:QBD196694 QKZ196617:QKZ196694 QUV196617:QUV196694 RER196617:RER196694 RON196617:RON196694 RYJ196617:RYJ196694 SIF196617:SIF196694 SSB196617:SSB196694 TBX196617:TBX196694 TLT196617:TLT196694 TVP196617:TVP196694 UFL196617:UFL196694 UPH196617:UPH196694 UZD196617:UZD196694 VIZ196617:VIZ196694 VSV196617:VSV196694 WCR196617:WCR196694 WMN196617:WMN196694 WWJ196617:WWJ196694 AB262153:AB262230 JX262153:JX262230 TT262153:TT262230 ADP262153:ADP262230 ANL262153:ANL262230 AXH262153:AXH262230 BHD262153:BHD262230 BQZ262153:BQZ262230 CAV262153:CAV262230 CKR262153:CKR262230 CUN262153:CUN262230 DEJ262153:DEJ262230 DOF262153:DOF262230 DYB262153:DYB262230 EHX262153:EHX262230 ERT262153:ERT262230 FBP262153:FBP262230 FLL262153:FLL262230 FVH262153:FVH262230 GFD262153:GFD262230 GOZ262153:GOZ262230 GYV262153:GYV262230 HIR262153:HIR262230 HSN262153:HSN262230 ICJ262153:ICJ262230 IMF262153:IMF262230 IWB262153:IWB262230 JFX262153:JFX262230 JPT262153:JPT262230 JZP262153:JZP262230 KJL262153:KJL262230 KTH262153:KTH262230 LDD262153:LDD262230 LMZ262153:LMZ262230 LWV262153:LWV262230 MGR262153:MGR262230 MQN262153:MQN262230 NAJ262153:NAJ262230 NKF262153:NKF262230 NUB262153:NUB262230 ODX262153:ODX262230 ONT262153:ONT262230 OXP262153:OXP262230 PHL262153:PHL262230 PRH262153:PRH262230 QBD262153:QBD262230 QKZ262153:QKZ262230 QUV262153:QUV262230 RER262153:RER262230 RON262153:RON262230 RYJ262153:RYJ262230 SIF262153:SIF262230 SSB262153:SSB262230 TBX262153:TBX262230 TLT262153:TLT262230 TVP262153:TVP262230 UFL262153:UFL262230 UPH262153:UPH262230 UZD262153:UZD262230 VIZ262153:VIZ262230 VSV262153:VSV262230 WCR262153:WCR262230 WMN262153:WMN262230 WWJ262153:WWJ262230 AB327689:AB327766 JX327689:JX327766 TT327689:TT327766 ADP327689:ADP327766 ANL327689:ANL327766 AXH327689:AXH327766 BHD327689:BHD327766 BQZ327689:BQZ327766 CAV327689:CAV327766 CKR327689:CKR327766 CUN327689:CUN327766 DEJ327689:DEJ327766 DOF327689:DOF327766 DYB327689:DYB327766 EHX327689:EHX327766 ERT327689:ERT327766 FBP327689:FBP327766 FLL327689:FLL327766 FVH327689:FVH327766 GFD327689:GFD327766 GOZ327689:GOZ327766 GYV327689:GYV327766 HIR327689:HIR327766 HSN327689:HSN327766 ICJ327689:ICJ327766 IMF327689:IMF327766 IWB327689:IWB327766 JFX327689:JFX327766 JPT327689:JPT327766 JZP327689:JZP327766 KJL327689:KJL327766 KTH327689:KTH327766 LDD327689:LDD327766 LMZ327689:LMZ327766 LWV327689:LWV327766 MGR327689:MGR327766 MQN327689:MQN327766 NAJ327689:NAJ327766 NKF327689:NKF327766 NUB327689:NUB327766 ODX327689:ODX327766 ONT327689:ONT327766 OXP327689:OXP327766 PHL327689:PHL327766 PRH327689:PRH327766 QBD327689:QBD327766 QKZ327689:QKZ327766 QUV327689:QUV327766 RER327689:RER327766 RON327689:RON327766 RYJ327689:RYJ327766 SIF327689:SIF327766 SSB327689:SSB327766 TBX327689:TBX327766 TLT327689:TLT327766 TVP327689:TVP327766 UFL327689:UFL327766 UPH327689:UPH327766 UZD327689:UZD327766 VIZ327689:VIZ327766 VSV327689:VSV327766 WCR327689:WCR327766 WMN327689:WMN327766 WWJ327689:WWJ327766 AB393225:AB393302 JX393225:JX393302 TT393225:TT393302 ADP393225:ADP393302 ANL393225:ANL393302 AXH393225:AXH393302 BHD393225:BHD393302 BQZ393225:BQZ393302 CAV393225:CAV393302 CKR393225:CKR393302 CUN393225:CUN393302 DEJ393225:DEJ393302 DOF393225:DOF393302 DYB393225:DYB393302 EHX393225:EHX393302 ERT393225:ERT393302 FBP393225:FBP393302 FLL393225:FLL393302 FVH393225:FVH393302 GFD393225:GFD393302 GOZ393225:GOZ393302 GYV393225:GYV393302 HIR393225:HIR393302 HSN393225:HSN393302 ICJ393225:ICJ393302 IMF393225:IMF393302 IWB393225:IWB393302 JFX393225:JFX393302 JPT393225:JPT393302 JZP393225:JZP393302 KJL393225:KJL393302 KTH393225:KTH393302 LDD393225:LDD393302 LMZ393225:LMZ393302 LWV393225:LWV393302 MGR393225:MGR393302 MQN393225:MQN393302 NAJ393225:NAJ393302 NKF393225:NKF393302 NUB393225:NUB393302 ODX393225:ODX393302 ONT393225:ONT393302 OXP393225:OXP393302 PHL393225:PHL393302 PRH393225:PRH393302 QBD393225:QBD393302 QKZ393225:QKZ393302 QUV393225:QUV393302 RER393225:RER393302 RON393225:RON393302 RYJ393225:RYJ393302 SIF393225:SIF393302 SSB393225:SSB393302 TBX393225:TBX393302 TLT393225:TLT393302 TVP393225:TVP393302 UFL393225:UFL393302 UPH393225:UPH393302 UZD393225:UZD393302 VIZ393225:VIZ393302 VSV393225:VSV393302 WCR393225:WCR393302 WMN393225:WMN393302 WWJ393225:WWJ393302 AB458761:AB458838 JX458761:JX458838 TT458761:TT458838 ADP458761:ADP458838 ANL458761:ANL458838 AXH458761:AXH458838 BHD458761:BHD458838 BQZ458761:BQZ458838 CAV458761:CAV458838 CKR458761:CKR458838 CUN458761:CUN458838 DEJ458761:DEJ458838 DOF458761:DOF458838 DYB458761:DYB458838 EHX458761:EHX458838 ERT458761:ERT458838 FBP458761:FBP458838 FLL458761:FLL458838 FVH458761:FVH458838 GFD458761:GFD458838 GOZ458761:GOZ458838 GYV458761:GYV458838 HIR458761:HIR458838 HSN458761:HSN458838 ICJ458761:ICJ458838 IMF458761:IMF458838 IWB458761:IWB458838 JFX458761:JFX458838 JPT458761:JPT458838 JZP458761:JZP458838 KJL458761:KJL458838 KTH458761:KTH458838 LDD458761:LDD458838 LMZ458761:LMZ458838 LWV458761:LWV458838 MGR458761:MGR458838 MQN458761:MQN458838 NAJ458761:NAJ458838 NKF458761:NKF458838 NUB458761:NUB458838 ODX458761:ODX458838 ONT458761:ONT458838 OXP458761:OXP458838 PHL458761:PHL458838 PRH458761:PRH458838 QBD458761:QBD458838 QKZ458761:QKZ458838 QUV458761:QUV458838 RER458761:RER458838 RON458761:RON458838 RYJ458761:RYJ458838 SIF458761:SIF458838 SSB458761:SSB458838 TBX458761:TBX458838 TLT458761:TLT458838 TVP458761:TVP458838 UFL458761:UFL458838 UPH458761:UPH458838 UZD458761:UZD458838 VIZ458761:VIZ458838 VSV458761:VSV458838 WCR458761:WCR458838 WMN458761:WMN458838 WWJ458761:WWJ458838 AB524297:AB524374 JX524297:JX524374 TT524297:TT524374 ADP524297:ADP524374 ANL524297:ANL524374 AXH524297:AXH524374 BHD524297:BHD524374 BQZ524297:BQZ524374 CAV524297:CAV524374 CKR524297:CKR524374 CUN524297:CUN524374 DEJ524297:DEJ524374 DOF524297:DOF524374 DYB524297:DYB524374 EHX524297:EHX524374 ERT524297:ERT524374 FBP524297:FBP524374 FLL524297:FLL524374 FVH524297:FVH524374 GFD524297:GFD524374 GOZ524297:GOZ524374 GYV524297:GYV524374 HIR524297:HIR524374 HSN524297:HSN524374 ICJ524297:ICJ524374 IMF524297:IMF524374 IWB524297:IWB524374 JFX524297:JFX524374 JPT524297:JPT524374 JZP524297:JZP524374 KJL524297:KJL524374 KTH524297:KTH524374 LDD524297:LDD524374 LMZ524297:LMZ524374 LWV524297:LWV524374 MGR524297:MGR524374 MQN524297:MQN524374 NAJ524297:NAJ524374 NKF524297:NKF524374 NUB524297:NUB524374 ODX524297:ODX524374 ONT524297:ONT524374 OXP524297:OXP524374 PHL524297:PHL524374 PRH524297:PRH524374 QBD524297:QBD524374 QKZ524297:QKZ524374 QUV524297:QUV524374 RER524297:RER524374 RON524297:RON524374 RYJ524297:RYJ524374 SIF524297:SIF524374 SSB524297:SSB524374 TBX524297:TBX524374 TLT524297:TLT524374 TVP524297:TVP524374 UFL524297:UFL524374 UPH524297:UPH524374 UZD524297:UZD524374 VIZ524297:VIZ524374 VSV524297:VSV524374 WCR524297:WCR524374 WMN524297:WMN524374 WWJ524297:WWJ524374 AB589833:AB589910 JX589833:JX589910 TT589833:TT589910 ADP589833:ADP589910 ANL589833:ANL589910 AXH589833:AXH589910 BHD589833:BHD589910 BQZ589833:BQZ589910 CAV589833:CAV589910 CKR589833:CKR589910 CUN589833:CUN589910 DEJ589833:DEJ589910 DOF589833:DOF589910 DYB589833:DYB589910 EHX589833:EHX589910 ERT589833:ERT589910 FBP589833:FBP589910 FLL589833:FLL589910 FVH589833:FVH589910 GFD589833:GFD589910 GOZ589833:GOZ589910 GYV589833:GYV589910 HIR589833:HIR589910 HSN589833:HSN589910 ICJ589833:ICJ589910 IMF589833:IMF589910 IWB589833:IWB589910 JFX589833:JFX589910 JPT589833:JPT589910 JZP589833:JZP589910 KJL589833:KJL589910 KTH589833:KTH589910 LDD589833:LDD589910 LMZ589833:LMZ589910 LWV589833:LWV589910 MGR589833:MGR589910 MQN589833:MQN589910 NAJ589833:NAJ589910 NKF589833:NKF589910 NUB589833:NUB589910 ODX589833:ODX589910 ONT589833:ONT589910 OXP589833:OXP589910 PHL589833:PHL589910 PRH589833:PRH589910 QBD589833:QBD589910 QKZ589833:QKZ589910 QUV589833:QUV589910 RER589833:RER589910 RON589833:RON589910 RYJ589833:RYJ589910 SIF589833:SIF589910 SSB589833:SSB589910 TBX589833:TBX589910 TLT589833:TLT589910 TVP589833:TVP589910 UFL589833:UFL589910 UPH589833:UPH589910 UZD589833:UZD589910 VIZ589833:VIZ589910 VSV589833:VSV589910 WCR589833:WCR589910 WMN589833:WMN589910 WWJ589833:WWJ589910 AB655369:AB655446 JX655369:JX655446 TT655369:TT655446 ADP655369:ADP655446 ANL655369:ANL655446 AXH655369:AXH655446 BHD655369:BHD655446 BQZ655369:BQZ655446 CAV655369:CAV655446 CKR655369:CKR655446 CUN655369:CUN655446 DEJ655369:DEJ655446 DOF655369:DOF655446 DYB655369:DYB655446 EHX655369:EHX655446 ERT655369:ERT655446 FBP655369:FBP655446 FLL655369:FLL655446 FVH655369:FVH655446 GFD655369:GFD655446 GOZ655369:GOZ655446 GYV655369:GYV655446 HIR655369:HIR655446 HSN655369:HSN655446 ICJ655369:ICJ655446 IMF655369:IMF655446 IWB655369:IWB655446 JFX655369:JFX655446 JPT655369:JPT655446 JZP655369:JZP655446 KJL655369:KJL655446 KTH655369:KTH655446 LDD655369:LDD655446 LMZ655369:LMZ655446 LWV655369:LWV655446 MGR655369:MGR655446 MQN655369:MQN655446 NAJ655369:NAJ655446 NKF655369:NKF655446 NUB655369:NUB655446 ODX655369:ODX655446 ONT655369:ONT655446 OXP655369:OXP655446 PHL655369:PHL655446 PRH655369:PRH655446 QBD655369:QBD655446 QKZ655369:QKZ655446 QUV655369:QUV655446 RER655369:RER655446 RON655369:RON655446 RYJ655369:RYJ655446 SIF655369:SIF655446 SSB655369:SSB655446 TBX655369:TBX655446 TLT655369:TLT655446 TVP655369:TVP655446 UFL655369:UFL655446 UPH655369:UPH655446 UZD655369:UZD655446 VIZ655369:VIZ655446 VSV655369:VSV655446 WCR655369:WCR655446 WMN655369:WMN655446 WWJ655369:WWJ655446 AB720905:AB720982 JX720905:JX720982 TT720905:TT720982 ADP720905:ADP720982 ANL720905:ANL720982 AXH720905:AXH720982 BHD720905:BHD720982 BQZ720905:BQZ720982 CAV720905:CAV720982 CKR720905:CKR720982 CUN720905:CUN720982 DEJ720905:DEJ720982 DOF720905:DOF720982 DYB720905:DYB720982 EHX720905:EHX720982 ERT720905:ERT720982 FBP720905:FBP720982 FLL720905:FLL720982 FVH720905:FVH720982 GFD720905:GFD720982 GOZ720905:GOZ720982 GYV720905:GYV720982 HIR720905:HIR720982 HSN720905:HSN720982 ICJ720905:ICJ720982 IMF720905:IMF720982 IWB720905:IWB720982 JFX720905:JFX720982 JPT720905:JPT720982 JZP720905:JZP720982 KJL720905:KJL720982 KTH720905:KTH720982 LDD720905:LDD720982 LMZ720905:LMZ720982 LWV720905:LWV720982 MGR720905:MGR720982 MQN720905:MQN720982 NAJ720905:NAJ720982 NKF720905:NKF720982 NUB720905:NUB720982 ODX720905:ODX720982 ONT720905:ONT720982 OXP720905:OXP720982 PHL720905:PHL720982 PRH720905:PRH720982 QBD720905:QBD720982 QKZ720905:QKZ720982 QUV720905:QUV720982 RER720905:RER720982 RON720905:RON720982 RYJ720905:RYJ720982 SIF720905:SIF720982 SSB720905:SSB720982 TBX720905:TBX720982 TLT720905:TLT720982 TVP720905:TVP720982 UFL720905:UFL720982 UPH720905:UPH720982 UZD720905:UZD720982 VIZ720905:VIZ720982 VSV720905:VSV720982 WCR720905:WCR720982 WMN720905:WMN720982 WWJ720905:WWJ720982 AB786441:AB786518 JX786441:JX786518 TT786441:TT786518 ADP786441:ADP786518 ANL786441:ANL786518 AXH786441:AXH786518 BHD786441:BHD786518 BQZ786441:BQZ786518 CAV786441:CAV786518 CKR786441:CKR786518 CUN786441:CUN786518 DEJ786441:DEJ786518 DOF786441:DOF786518 DYB786441:DYB786518 EHX786441:EHX786518 ERT786441:ERT786518 FBP786441:FBP786518 FLL786441:FLL786518 FVH786441:FVH786518 GFD786441:GFD786518 GOZ786441:GOZ786518 GYV786441:GYV786518 HIR786441:HIR786518 HSN786441:HSN786518 ICJ786441:ICJ786518 IMF786441:IMF786518 IWB786441:IWB786518 JFX786441:JFX786518 JPT786441:JPT786518 JZP786441:JZP786518 KJL786441:KJL786518 KTH786441:KTH786518 LDD786441:LDD786518 LMZ786441:LMZ786518 LWV786441:LWV786518 MGR786441:MGR786518 MQN786441:MQN786518 NAJ786441:NAJ786518 NKF786441:NKF786518 NUB786441:NUB786518 ODX786441:ODX786518 ONT786441:ONT786518 OXP786441:OXP786518 PHL786441:PHL786518 PRH786441:PRH786518 QBD786441:QBD786518 QKZ786441:QKZ786518 QUV786441:QUV786518 RER786441:RER786518 RON786441:RON786518 RYJ786441:RYJ786518 SIF786441:SIF786518 SSB786441:SSB786518 TBX786441:TBX786518 TLT786441:TLT786518 TVP786441:TVP786518 UFL786441:UFL786518 UPH786441:UPH786518 UZD786441:UZD786518 VIZ786441:VIZ786518 VSV786441:VSV786518 WCR786441:WCR786518 WMN786441:WMN786518 WWJ786441:WWJ786518 AB851977:AB852054 JX851977:JX852054 TT851977:TT852054 ADP851977:ADP852054 ANL851977:ANL852054 AXH851977:AXH852054 BHD851977:BHD852054 BQZ851977:BQZ852054 CAV851977:CAV852054 CKR851977:CKR852054 CUN851977:CUN852054 DEJ851977:DEJ852054 DOF851977:DOF852054 DYB851977:DYB852054 EHX851977:EHX852054 ERT851977:ERT852054 FBP851977:FBP852054 FLL851977:FLL852054 FVH851977:FVH852054 GFD851977:GFD852054 GOZ851977:GOZ852054 GYV851977:GYV852054 HIR851977:HIR852054 HSN851977:HSN852054 ICJ851977:ICJ852054 IMF851977:IMF852054 IWB851977:IWB852054 JFX851977:JFX852054 JPT851977:JPT852054 JZP851977:JZP852054 KJL851977:KJL852054 KTH851977:KTH852054 LDD851977:LDD852054 LMZ851977:LMZ852054 LWV851977:LWV852054 MGR851977:MGR852054 MQN851977:MQN852054 NAJ851977:NAJ852054 NKF851977:NKF852054 NUB851977:NUB852054 ODX851977:ODX852054 ONT851977:ONT852054 OXP851977:OXP852054 PHL851977:PHL852054 PRH851977:PRH852054 QBD851977:QBD852054 QKZ851977:QKZ852054 QUV851977:QUV852054 RER851977:RER852054 RON851977:RON852054 RYJ851977:RYJ852054 SIF851977:SIF852054 SSB851977:SSB852054 TBX851977:TBX852054 TLT851977:TLT852054 TVP851977:TVP852054 UFL851977:UFL852054 UPH851977:UPH852054 UZD851977:UZD852054 VIZ851977:VIZ852054 VSV851977:VSV852054 WCR851977:WCR852054 WMN851977:WMN852054 WWJ851977:WWJ852054 AB917513:AB917590 JX917513:JX917590 TT917513:TT917590 ADP917513:ADP917590 ANL917513:ANL917590 AXH917513:AXH917590 BHD917513:BHD917590 BQZ917513:BQZ917590 CAV917513:CAV917590 CKR917513:CKR917590 CUN917513:CUN917590 DEJ917513:DEJ917590 DOF917513:DOF917590 DYB917513:DYB917590 EHX917513:EHX917590 ERT917513:ERT917590 FBP917513:FBP917590 FLL917513:FLL917590 FVH917513:FVH917590 GFD917513:GFD917590 GOZ917513:GOZ917590 GYV917513:GYV917590 HIR917513:HIR917590 HSN917513:HSN917590 ICJ917513:ICJ917590 IMF917513:IMF917590 IWB917513:IWB917590 JFX917513:JFX917590 JPT917513:JPT917590 JZP917513:JZP917590 KJL917513:KJL917590 KTH917513:KTH917590 LDD917513:LDD917590 LMZ917513:LMZ917590 LWV917513:LWV917590 MGR917513:MGR917590 MQN917513:MQN917590 NAJ917513:NAJ917590 NKF917513:NKF917590 NUB917513:NUB917590 ODX917513:ODX917590 ONT917513:ONT917590 OXP917513:OXP917590 PHL917513:PHL917590 PRH917513:PRH917590 QBD917513:QBD917590 QKZ917513:QKZ917590 QUV917513:QUV917590 RER917513:RER917590 RON917513:RON917590 RYJ917513:RYJ917590 SIF917513:SIF917590 SSB917513:SSB917590 TBX917513:TBX917590 TLT917513:TLT917590 TVP917513:TVP917590 UFL917513:UFL917590 UPH917513:UPH917590 UZD917513:UZD917590 VIZ917513:VIZ917590 VSV917513:VSV917590 WCR917513:WCR917590 WMN917513:WMN917590 WWJ917513:WWJ917590 AB983049:AB983126 JX983049:JX983126 TT983049:TT983126 ADP983049:ADP983126 ANL983049:ANL983126 AXH983049:AXH983126 BHD983049:BHD983126 BQZ983049:BQZ983126 CAV983049:CAV983126 CKR983049:CKR983126 CUN983049:CUN983126 DEJ983049:DEJ983126 DOF983049:DOF983126 DYB983049:DYB983126 EHX983049:EHX983126 ERT983049:ERT983126 FBP983049:FBP983126 FLL983049:FLL983126 FVH983049:FVH983126 GFD983049:GFD983126 GOZ983049:GOZ983126 GYV983049:GYV983126 HIR983049:HIR983126 HSN983049:HSN983126 ICJ983049:ICJ983126 IMF983049:IMF983126 IWB983049:IWB983126 JFX983049:JFX983126 JPT983049:JPT983126 JZP983049:JZP983126 KJL983049:KJL983126 KTH983049:KTH983126 LDD983049:LDD983126 LMZ983049:LMZ983126 LWV983049:LWV983126 MGR983049:MGR983126 MQN983049:MQN983126 NAJ983049:NAJ983126 NKF983049:NKF983126 NUB983049:NUB983126 ODX983049:ODX983126 ONT983049:ONT983126 OXP983049:OXP983126 PHL983049:PHL983126 PRH983049:PRH983126 QBD983049:QBD983126 QKZ983049:QKZ983126 QUV983049:QUV983126 RER983049:RER983126 RON983049:RON983126 RYJ983049:RYJ983126 SIF983049:SIF983126 SSB983049:SSB983126 TBX983049:TBX983126 TLT983049:TLT983126 TVP983049:TVP983126 UFL983049:UFL983126 UPH983049:UPH983126 UZD983049:UZD983126 VIZ983049:VIZ983126 VSV983049:VSV983126 WCR983049:WCR983126 WMN983049:WMN983126 WWJ983049:WWJ983126">
      <formula1>0</formula1>
      <formula2>100</formula2>
    </dataValidation>
  </dataValidations>
  <printOptions horizontalCentered="1" verticalCentered="1"/>
  <pageMargins left="0.19685039370078741" right="0.19685039370078741" top="0.59055118110236227" bottom="0.39370078740157483" header="0" footer="0.19685039370078741"/>
  <pageSetup scale="65" orientation="landscape" r:id="rId1"/>
  <headerFooter alignWithMargins="0">
    <oddFooter xml:space="preserve">&amp;LFormato: FO-AC-07 Versión: 2&amp;CPágina &amp;P&amp;R </oddFooter>
  </headerFooter>
  <rowBreaks count="1" manualBreakCount="1">
    <brk id="94" max="3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sqref="A1:J1"/>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6"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6"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6"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6"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6"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6"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6"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6"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6"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6"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6"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6"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6"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6"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6"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6"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6"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6"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6"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6"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6"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6"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6"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6"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6"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6"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6"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6"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6"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6"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6"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6"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6"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6"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6"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6"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6"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6"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6"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6"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6"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6"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6"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6"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6"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6"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6"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6"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6"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6"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6"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6"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6"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6"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6"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6"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6"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6"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6"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6"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6"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6"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6"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201</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42930</v>
      </c>
      <c r="O3" s="796"/>
      <c r="P3" s="796"/>
      <c r="Q3" s="796"/>
      <c r="R3" s="796"/>
      <c r="S3" s="796"/>
      <c r="T3" s="796"/>
      <c r="U3" s="797"/>
      <c r="V3" s="307"/>
      <c r="W3" s="801" t="s">
        <v>1708</v>
      </c>
      <c r="X3" s="751" t="s">
        <v>2482</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33.5" customHeight="1" x14ac:dyDescent="0.2">
      <c r="A9" s="330" t="s">
        <v>202</v>
      </c>
      <c r="B9" s="331" t="s">
        <v>2483</v>
      </c>
      <c r="C9" s="814" t="s">
        <v>203</v>
      </c>
      <c r="D9" s="814"/>
      <c r="E9" s="814"/>
      <c r="F9" s="330"/>
      <c r="G9" s="815" t="s">
        <v>2484</v>
      </c>
      <c r="H9" s="816"/>
      <c r="I9" s="817"/>
      <c r="J9" s="814" t="s">
        <v>413</v>
      </c>
      <c r="K9" s="814"/>
      <c r="L9" s="814"/>
      <c r="M9" s="330"/>
      <c r="N9" s="330" t="s">
        <v>23</v>
      </c>
      <c r="O9" s="330"/>
      <c r="P9" s="332" t="s">
        <v>101</v>
      </c>
      <c r="Q9" s="332" t="s">
        <v>1717</v>
      </c>
      <c r="R9" s="346"/>
      <c r="S9" s="347">
        <f>VLOOKUP(P9,[34]Listas!$D$6:$E$10,2,0)</f>
        <v>3</v>
      </c>
      <c r="T9" s="347">
        <f>HLOOKUP(Q9,[34]Listas!$F$4:$J$5,2,0)</f>
        <v>2</v>
      </c>
      <c r="U9" s="339" t="str">
        <f>INDEX([34]Listas!$F$6:$J$10,MATCH(P9,[34]Listas!$D$6:$D$10,0),MATCH(Q9,[34]Listas!$F$4:$J$4,0))</f>
        <v>6
MODERADO</v>
      </c>
      <c r="V9" s="346"/>
      <c r="W9" s="818" t="s">
        <v>2485</v>
      </c>
      <c r="X9" s="818"/>
      <c r="Y9" s="818"/>
      <c r="Z9" s="330" t="s">
        <v>2486</v>
      </c>
      <c r="AA9" s="331" t="s">
        <v>323</v>
      </c>
      <c r="AB9" s="330">
        <v>56</v>
      </c>
      <c r="AC9" s="346"/>
      <c r="AD9" s="347">
        <f>IF(AB9&lt;=33,0,IF(AB9&gt;81,2,1))</f>
        <v>1</v>
      </c>
      <c r="AE9" s="348">
        <f>IF(OR(AA9="Probabilidad",AA9="Ambos"),S9-AD9,S9)</f>
        <v>2</v>
      </c>
      <c r="AF9" s="336" t="str">
        <f>IF(AE9&lt;=1,"Remota",VLOOKUP(AE9,[34]Listas!$C$6:$D$10,2,0))</f>
        <v>Baja</v>
      </c>
      <c r="AG9" s="348">
        <f>IF(OR(AA9="Impacto",AA9="Ambos"),T9-AD9,T9)</f>
        <v>2</v>
      </c>
      <c r="AH9" s="336" t="str">
        <f>IF(AG9&lt;=1,"Insignificante",HLOOKUP(AG9,[34]Listas!$F$3:$J$4,2,0))</f>
        <v>Menor</v>
      </c>
      <c r="AI9" s="349">
        <f>AE9*AG9</f>
        <v>4</v>
      </c>
      <c r="AJ9" s="339" t="str">
        <f>INDEX([34]Listas!$F$6:$J$10,MATCH(AF9,[34]Listas!$D$6:$D$10,0),MATCH(AH9,[34]Listas!$F$4:$J$4,0))</f>
        <v>4
INFERIOR</v>
      </c>
    </row>
    <row r="10" spans="1:45" s="340" customFormat="1" ht="124.5" customHeight="1" x14ac:dyDescent="0.2">
      <c r="A10" s="330" t="s">
        <v>202</v>
      </c>
      <c r="B10" s="331" t="s">
        <v>2487</v>
      </c>
      <c r="C10" s="814" t="s">
        <v>2488</v>
      </c>
      <c r="D10" s="814"/>
      <c r="E10" s="814"/>
      <c r="F10" s="330"/>
      <c r="G10" s="815" t="s">
        <v>2489</v>
      </c>
      <c r="H10" s="816"/>
      <c r="I10" s="817"/>
      <c r="J10" s="814" t="s">
        <v>414</v>
      </c>
      <c r="K10" s="814"/>
      <c r="L10" s="814"/>
      <c r="M10" s="330"/>
      <c r="N10" s="330" t="s">
        <v>23</v>
      </c>
      <c r="O10" s="330"/>
      <c r="P10" s="332" t="s">
        <v>1723</v>
      </c>
      <c r="Q10" s="332" t="s">
        <v>1717</v>
      </c>
      <c r="R10" s="346"/>
      <c r="S10" s="347">
        <f>VLOOKUP(P10,[34]Listas!$D$6:$E$10,2,0)</f>
        <v>4</v>
      </c>
      <c r="T10" s="347">
        <f>HLOOKUP(Q10,[34]Listas!$F$4:$J$5,2,0)</f>
        <v>2</v>
      </c>
      <c r="U10" s="339" t="str">
        <f>INDEX([34]Listas!$F$6:$J$10,MATCH(P10,[34]Listas!$D$6:$D$10,0),MATCH(Q10,[34]Listas!$F$4:$J$4,0))</f>
        <v>8
MODERADO</v>
      </c>
      <c r="V10" s="346"/>
      <c r="W10" s="818" t="s">
        <v>2490</v>
      </c>
      <c r="X10" s="818"/>
      <c r="Y10" s="818"/>
      <c r="Z10" s="330" t="s">
        <v>2491</v>
      </c>
      <c r="AA10" s="331" t="s">
        <v>323</v>
      </c>
      <c r="AB10" s="330">
        <v>63</v>
      </c>
      <c r="AC10" s="346"/>
      <c r="AD10" s="347">
        <f>IF(AB10&lt;=33,0,IF(AB10&gt;81,2,1))</f>
        <v>1</v>
      </c>
      <c r="AE10" s="348">
        <f>IF(OR(AA10="Probabilidad",AA10="Ambos"),S10-AD10,S10)</f>
        <v>3</v>
      </c>
      <c r="AF10" s="336" t="str">
        <f>IF(AE10&lt;=1,"Remota",VLOOKUP(AE10,[34]Listas!$C$6:$D$10,2,0))</f>
        <v>Posible</v>
      </c>
      <c r="AG10" s="348">
        <f>IF(OR(AA10="Impacto",AA10="Ambos"),T10-AD10,T10)</f>
        <v>2</v>
      </c>
      <c r="AH10" s="336" t="str">
        <f>IF(AG10&lt;=1,"Insignificante",HLOOKUP(AG10,[34]Listas!$F$3:$J$4,2,0))</f>
        <v>Menor</v>
      </c>
      <c r="AI10" s="349">
        <f>AE10*AG10</f>
        <v>6</v>
      </c>
      <c r="AJ10" s="339" t="str">
        <f>INDEX([34]Listas!$F$6:$J$10,MATCH(AF10,[34]Listas!$D$6:$D$10,0),MATCH(AH10,[34]Listas!$F$4:$J$4,0))</f>
        <v>6
MODERADO</v>
      </c>
    </row>
    <row r="11" spans="1:45" s="340" customFormat="1" ht="124.5" customHeight="1" x14ac:dyDescent="0.2">
      <c r="A11" s="330" t="s">
        <v>202</v>
      </c>
      <c r="B11" s="331" t="s">
        <v>2492</v>
      </c>
      <c r="C11" s="814" t="s">
        <v>204</v>
      </c>
      <c r="D11" s="814"/>
      <c r="E11" s="814"/>
      <c r="F11" s="330"/>
      <c r="G11" s="815" t="s">
        <v>2493</v>
      </c>
      <c r="H11" s="816"/>
      <c r="I11" s="817"/>
      <c r="J11" s="814" t="s">
        <v>415</v>
      </c>
      <c r="K11" s="814"/>
      <c r="L11" s="814"/>
      <c r="M11" s="330"/>
      <c r="N11" s="330"/>
      <c r="O11" s="330"/>
      <c r="P11" s="332" t="s">
        <v>101</v>
      </c>
      <c r="Q11" s="332" t="s">
        <v>652</v>
      </c>
      <c r="R11" s="346"/>
      <c r="S11" s="347">
        <f>VLOOKUP(P11,[34]Listas!$D$6:$E$10,2,0)</f>
        <v>3</v>
      </c>
      <c r="T11" s="347">
        <f>HLOOKUP(Q11,[34]Listas!$F$4:$J$5,2,0)</f>
        <v>3</v>
      </c>
      <c r="U11" s="339" t="str">
        <f>INDEX([34]Listas!$F$6:$J$10,MATCH(P11,[34]Listas!$D$6:$D$10,0),MATCH(Q11,[34]Listas!$F$4:$J$4,0))</f>
        <v>9
MODERADO</v>
      </c>
      <c r="V11" s="346"/>
      <c r="W11" s="818" t="s">
        <v>2494</v>
      </c>
      <c r="X11" s="818"/>
      <c r="Y11" s="818"/>
      <c r="Z11" s="330" t="s">
        <v>416</v>
      </c>
      <c r="AA11" s="331" t="s">
        <v>322</v>
      </c>
      <c r="AB11" s="330">
        <v>64</v>
      </c>
      <c r="AC11" s="346"/>
      <c r="AD11" s="347">
        <f t="shared" ref="AD11:AD18" si="0">IF(AB11&lt;=33,0,IF(AB11&gt;81,2,1))</f>
        <v>1</v>
      </c>
      <c r="AE11" s="348">
        <f t="shared" ref="AE11:AE18" si="1">IF(OR(AA11="Probabilidad",AA11="Ambos"),S11-AD11,S11)</f>
        <v>2</v>
      </c>
      <c r="AF11" s="336" t="str">
        <f>IF(AE11&lt;=1,"Remota",VLOOKUP(AE11,[34]Listas!$C$6:$D$10,2,0))</f>
        <v>Baja</v>
      </c>
      <c r="AG11" s="348">
        <f t="shared" ref="AG11:AG18" si="2">IF(OR(AA11="Impacto",AA11="Ambos"),T11-AD11,T11)</f>
        <v>2</v>
      </c>
      <c r="AH11" s="336" t="str">
        <f>IF(AG11&lt;=1,"Insignificante",HLOOKUP(AG11,[34]Listas!$F$3:$J$4,2,0))</f>
        <v>Menor</v>
      </c>
      <c r="AI11" s="349">
        <f t="shared" ref="AI11:AI18" si="3">AE11*AG11</f>
        <v>4</v>
      </c>
      <c r="AJ11" s="339" t="str">
        <f>INDEX([34]Listas!$F$6:$J$10,MATCH(AF11,[34]Listas!$D$6:$D$10,0),MATCH(AH11,[34]Listas!$F$4:$J$4,0))</f>
        <v>4
INFERIOR</v>
      </c>
    </row>
    <row r="12" spans="1:45" s="340" customFormat="1" ht="85.5" customHeight="1" x14ac:dyDescent="0.2">
      <c r="A12" s="330" t="s">
        <v>2495</v>
      </c>
      <c r="B12" s="331" t="s">
        <v>2496</v>
      </c>
      <c r="C12" s="814" t="s">
        <v>2497</v>
      </c>
      <c r="D12" s="814"/>
      <c r="E12" s="814"/>
      <c r="F12" s="330"/>
      <c r="G12" s="815" t="s">
        <v>2498</v>
      </c>
      <c r="H12" s="816"/>
      <c r="I12" s="817"/>
      <c r="J12" s="814" t="s">
        <v>417</v>
      </c>
      <c r="K12" s="814"/>
      <c r="L12" s="814"/>
      <c r="M12" s="330"/>
      <c r="N12" s="330" t="s">
        <v>23</v>
      </c>
      <c r="O12" s="330"/>
      <c r="P12" s="332" t="s">
        <v>101</v>
      </c>
      <c r="Q12" s="332" t="s">
        <v>1717</v>
      </c>
      <c r="R12" s="346"/>
      <c r="S12" s="347">
        <f>VLOOKUP(P12,[34]Listas!$D$6:$E$10,2,0)</f>
        <v>3</v>
      </c>
      <c r="T12" s="347">
        <f>HLOOKUP(Q12,[34]Listas!$F$4:$J$5,2,0)</f>
        <v>2</v>
      </c>
      <c r="U12" s="339" t="str">
        <f>INDEX([34]Listas!$F$6:$J$10,MATCH(P12,[34]Listas!$D$6:$D$10,0),MATCH(Q12,[34]Listas!$F$4:$J$4,0))</f>
        <v>6
MODERADO</v>
      </c>
      <c r="V12" s="346"/>
      <c r="W12" s="815" t="s">
        <v>2499</v>
      </c>
      <c r="X12" s="816"/>
      <c r="Y12" s="817"/>
      <c r="Z12" s="330" t="s">
        <v>2500</v>
      </c>
      <c r="AA12" s="331" t="s">
        <v>323</v>
      </c>
      <c r="AB12" s="330">
        <v>64</v>
      </c>
      <c r="AC12" s="346"/>
      <c r="AD12" s="347">
        <f t="shared" si="0"/>
        <v>1</v>
      </c>
      <c r="AE12" s="348">
        <f t="shared" si="1"/>
        <v>2</v>
      </c>
      <c r="AF12" s="336" t="str">
        <f>IF(AE12&lt;=1,"Remota",VLOOKUP(AE12,[34]Listas!$C$6:$D$10,2,0))</f>
        <v>Baja</v>
      </c>
      <c r="AG12" s="348">
        <f t="shared" si="2"/>
        <v>2</v>
      </c>
      <c r="AH12" s="336" t="str">
        <f>IF(AG12&lt;=1,"Insignificante",HLOOKUP(AG12,[34]Listas!$F$3:$J$4,2,0))</f>
        <v>Menor</v>
      </c>
      <c r="AI12" s="349">
        <f t="shared" si="3"/>
        <v>4</v>
      </c>
      <c r="AJ12" s="339" t="str">
        <f>INDEX([34]Listas!$F$6:$J$10,MATCH(AF12,[34]Listas!$D$6:$D$10,0),MATCH(AH12,[34]Listas!$F$4:$J$4,0))</f>
        <v>4
INFERIOR</v>
      </c>
    </row>
    <row r="13" spans="1:45" s="340" customFormat="1" ht="78" customHeight="1" x14ac:dyDescent="0.2">
      <c r="A13" s="330" t="s">
        <v>202</v>
      </c>
      <c r="B13" s="331" t="s">
        <v>2501</v>
      </c>
      <c r="C13" s="814" t="s">
        <v>2502</v>
      </c>
      <c r="D13" s="814"/>
      <c r="E13" s="814"/>
      <c r="F13" s="330"/>
      <c r="G13" s="815" t="s">
        <v>2503</v>
      </c>
      <c r="H13" s="816"/>
      <c r="I13" s="817"/>
      <c r="J13" s="814" t="s">
        <v>2504</v>
      </c>
      <c r="K13" s="814"/>
      <c r="L13" s="814"/>
      <c r="M13" s="330" t="s">
        <v>23</v>
      </c>
      <c r="N13" s="330"/>
      <c r="O13" s="330"/>
      <c r="P13" s="332" t="s">
        <v>101</v>
      </c>
      <c r="Q13" s="332" t="s">
        <v>1717</v>
      </c>
      <c r="R13" s="346"/>
      <c r="S13" s="347">
        <f>VLOOKUP(P13,[34]Listas!$D$6:$E$10,2,0)</f>
        <v>3</v>
      </c>
      <c r="T13" s="347">
        <f>HLOOKUP(Q13,[34]Listas!$F$4:$J$5,2,0)</f>
        <v>2</v>
      </c>
      <c r="U13" s="339" t="str">
        <f>INDEX([34]Listas!$F$6:$J$10,MATCH(P13,[34]Listas!$D$6:$D$10,0),MATCH(Q13,[34]Listas!$F$4:$J$4,0))</f>
        <v>6
MODERADO</v>
      </c>
      <c r="V13" s="346"/>
      <c r="W13" s="818" t="s">
        <v>2505</v>
      </c>
      <c r="X13" s="818"/>
      <c r="Y13" s="818"/>
      <c r="Z13" s="330" t="s">
        <v>2506</v>
      </c>
      <c r="AA13" s="331" t="s">
        <v>323</v>
      </c>
      <c r="AB13" s="330">
        <v>84</v>
      </c>
      <c r="AC13" s="346"/>
      <c r="AD13" s="347">
        <f t="shared" si="0"/>
        <v>2</v>
      </c>
      <c r="AE13" s="348">
        <f t="shared" si="1"/>
        <v>1</v>
      </c>
      <c r="AF13" s="336" t="str">
        <f>IF(AE13&lt;=1,"Remota",VLOOKUP(AE13,[34]Listas!$C$6:$D$10,2,0))</f>
        <v>Remota</v>
      </c>
      <c r="AG13" s="348">
        <f t="shared" si="2"/>
        <v>2</v>
      </c>
      <c r="AH13" s="336" t="str">
        <f>IF(AG13&lt;=1,"Insignificante",HLOOKUP(AG13,[34]Listas!$F$3:$J$4,2,0))</f>
        <v>Menor</v>
      </c>
      <c r="AI13" s="349">
        <f t="shared" si="3"/>
        <v>2</v>
      </c>
      <c r="AJ13" s="339" t="str">
        <f>INDEX([34]Listas!$F$6:$J$10,MATCH(AF13,[34]Listas!$D$6:$D$10,0),MATCH(AH13,[34]Listas!$F$4:$J$4,0))</f>
        <v>2
INFERIOR</v>
      </c>
    </row>
    <row r="14" spans="1:45" s="340" customFormat="1" ht="78" customHeight="1" x14ac:dyDescent="0.2">
      <c r="A14" s="330" t="s">
        <v>205</v>
      </c>
      <c r="B14" s="331" t="s">
        <v>2507</v>
      </c>
      <c r="C14" s="814" t="s">
        <v>418</v>
      </c>
      <c r="D14" s="814"/>
      <c r="E14" s="814"/>
      <c r="F14" s="330"/>
      <c r="G14" s="815" t="s">
        <v>206</v>
      </c>
      <c r="H14" s="816"/>
      <c r="I14" s="817"/>
      <c r="J14" s="814" t="s">
        <v>2508</v>
      </c>
      <c r="K14" s="814"/>
      <c r="L14" s="814"/>
      <c r="M14" s="330"/>
      <c r="N14" s="330" t="s">
        <v>23</v>
      </c>
      <c r="O14" s="330"/>
      <c r="P14" s="332" t="s">
        <v>1723</v>
      </c>
      <c r="Q14" s="332" t="s">
        <v>1717</v>
      </c>
      <c r="R14" s="346"/>
      <c r="S14" s="347">
        <f>VLOOKUP(P14,[34]Listas!$D$6:$E$10,2,0)</f>
        <v>4</v>
      </c>
      <c r="T14" s="347">
        <f>HLOOKUP(Q14,[34]Listas!$F$4:$J$5,2,0)</f>
        <v>2</v>
      </c>
      <c r="U14" s="339" t="str">
        <f>INDEX([34]Listas!$F$6:$J$10,MATCH(P14,[34]Listas!$D$6:$D$10,0),MATCH(Q14,[34]Listas!$F$4:$J$4,0))</f>
        <v>8
MODERADO</v>
      </c>
      <c r="V14" s="346"/>
      <c r="W14" s="818" t="s">
        <v>2509</v>
      </c>
      <c r="X14" s="818"/>
      <c r="Y14" s="818"/>
      <c r="Z14" s="330" t="s">
        <v>2510</v>
      </c>
      <c r="AA14" s="331" t="s">
        <v>323</v>
      </c>
      <c r="AB14" s="330">
        <v>52</v>
      </c>
      <c r="AC14" s="346"/>
      <c r="AD14" s="347">
        <f t="shared" si="0"/>
        <v>1</v>
      </c>
      <c r="AE14" s="348">
        <f t="shared" si="1"/>
        <v>3</v>
      </c>
      <c r="AF14" s="336" t="str">
        <f>IF(AE14&lt;=1,"Remota",VLOOKUP(AE14,[34]Listas!$C$6:$D$10,2,0))</f>
        <v>Posible</v>
      </c>
      <c r="AG14" s="348">
        <f t="shared" si="2"/>
        <v>2</v>
      </c>
      <c r="AH14" s="336" t="str">
        <f>IF(AG14&lt;=1,"Insignificante",HLOOKUP(AG14,[34]Listas!$F$3:$J$4,2,0))</f>
        <v>Menor</v>
      </c>
      <c r="AI14" s="349">
        <f t="shared" si="3"/>
        <v>6</v>
      </c>
      <c r="AJ14" s="339" t="str">
        <f>INDEX([34]Listas!$F$6:$J$10,MATCH(AF14,[34]Listas!$D$6:$D$10,0),MATCH(AH14,[34]Listas!$F$4:$J$4,0))</f>
        <v>6
MODERADO</v>
      </c>
    </row>
    <row r="15" spans="1:45" s="340" customFormat="1" ht="78" hidden="1" customHeight="1" x14ac:dyDescent="0.2">
      <c r="A15" s="330"/>
      <c r="B15" s="331" t="s">
        <v>1230</v>
      </c>
      <c r="C15" s="814"/>
      <c r="D15" s="814"/>
      <c r="E15" s="814"/>
      <c r="F15" s="330"/>
      <c r="G15" s="815"/>
      <c r="H15" s="816"/>
      <c r="I15" s="817"/>
      <c r="J15" s="814"/>
      <c r="K15" s="814"/>
      <c r="L15" s="814"/>
      <c r="M15" s="330"/>
      <c r="N15" s="330"/>
      <c r="O15" s="330"/>
      <c r="P15" s="332"/>
      <c r="Q15" s="332"/>
      <c r="R15" s="346"/>
      <c r="S15" s="347" t="e">
        <f>VLOOKUP(P15,[34]Listas!$D$6:$E$10,2,0)</f>
        <v>#N/A</v>
      </c>
      <c r="T15" s="347" t="e">
        <f>HLOOKUP(Q15,[34]Listas!$F$4:$J$5,2,0)</f>
        <v>#N/A</v>
      </c>
      <c r="U15" s="339" t="e">
        <f>INDEX([34]Listas!$F$6:$J$10,MATCH(P15,[34]Listas!$D$6:$D$10,0),MATCH(Q15,[34]Listas!$F$4:$J$4,0))</f>
        <v>#N/A</v>
      </c>
      <c r="V15" s="346"/>
      <c r="W15" s="818"/>
      <c r="X15" s="818"/>
      <c r="Y15" s="818"/>
      <c r="Z15" s="330"/>
      <c r="AA15" s="331"/>
      <c r="AB15" s="330"/>
      <c r="AC15" s="346"/>
      <c r="AD15" s="347">
        <f t="shared" si="0"/>
        <v>0</v>
      </c>
      <c r="AE15" s="348" t="e">
        <f t="shared" si="1"/>
        <v>#N/A</v>
      </c>
      <c r="AF15" s="336" t="e">
        <f>IF(AE15&lt;=1,"Remota",VLOOKUP(AE15,[34]Listas!$C$6:$D$10,2,0))</f>
        <v>#N/A</v>
      </c>
      <c r="AG15" s="348" t="e">
        <f t="shared" si="2"/>
        <v>#N/A</v>
      </c>
      <c r="AH15" s="336" t="e">
        <f>IF(AG15&lt;=1,"Insignificante",HLOOKUP(AG15,[34]Listas!$F$3:$J$4,2,0))</f>
        <v>#N/A</v>
      </c>
      <c r="AI15" s="349" t="e">
        <f t="shared" si="3"/>
        <v>#N/A</v>
      </c>
      <c r="AJ15" s="339" t="e">
        <f>INDEX([34]Listas!$F$6:$J$10,MATCH(AF15,[34]Listas!$D$6:$D$10,0),MATCH(AH15,[34]Listas!$F$4:$J$4,0))</f>
        <v>#N/A</v>
      </c>
    </row>
    <row r="16" spans="1:45" s="340" customFormat="1" ht="78" hidden="1" customHeight="1" x14ac:dyDescent="0.2">
      <c r="A16" s="330"/>
      <c r="B16" s="331" t="s">
        <v>1230</v>
      </c>
      <c r="C16" s="814"/>
      <c r="D16" s="814"/>
      <c r="E16" s="814"/>
      <c r="F16" s="330"/>
      <c r="G16" s="815"/>
      <c r="H16" s="816"/>
      <c r="I16" s="817"/>
      <c r="J16" s="814"/>
      <c r="K16" s="814"/>
      <c r="L16" s="814"/>
      <c r="M16" s="330"/>
      <c r="N16" s="330"/>
      <c r="O16" s="330"/>
      <c r="P16" s="332"/>
      <c r="Q16" s="332"/>
      <c r="R16" s="346"/>
      <c r="S16" s="347" t="e">
        <f>VLOOKUP(P16,[34]Listas!$D$6:$E$10,2,0)</f>
        <v>#N/A</v>
      </c>
      <c r="T16" s="347" t="e">
        <f>HLOOKUP(Q16,[34]Listas!$F$4:$J$5,2,0)</f>
        <v>#N/A</v>
      </c>
      <c r="U16" s="339" t="e">
        <f>INDEX([34]Listas!$F$6:$J$10,MATCH(P16,[34]Listas!$D$6:$D$10,0),MATCH(Q16,[34]Listas!$F$4:$J$4,0))</f>
        <v>#N/A</v>
      </c>
      <c r="V16" s="346"/>
      <c r="W16" s="818"/>
      <c r="X16" s="818"/>
      <c r="Y16" s="818"/>
      <c r="Z16" s="330"/>
      <c r="AA16" s="331"/>
      <c r="AB16" s="330"/>
      <c r="AC16" s="346"/>
      <c r="AD16" s="347">
        <f t="shared" si="0"/>
        <v>0</v>
      </c>
      <c r="AE16" s="348" t="e">
        <f t="shared" si="1"/>
        <v>#N/A</v>
      </c>
      <c r="AF16" s="336" t="e">
        <f>IF(AE16&lt;=1,"Remota",VLOOKUP(AE16,[34]Listas!$C$6:$D$10,2,0))</f>
        <v>#N/A</v>
      </c>
      <c r="AG16" s="348" t="e">
        <f t="shared" si="2"/>
        <v>#N/A</v>
      </c>
      <c r="AH16" s="336" t="e">
        <f>IF(AG16&lt;=1,"Insignificante",HLOOKUP(AG16,[34]Listas!$F$3:$J$4,2,0))</f>
        <v>#N/A</v>
      </c>
      <c r="AI16" s="349" t="e">
        <f t="shared" si="3"/>
        <v>#N/A</v>
      </c>
      <c r="AJ16" s="339" t="e">
        <f>INDEX([34]Listas!$F$6:$J$10,MATCH(AF16,[34]Listas!$D$6:$D$10,0),MATCH(AH16,[34]Listas!$F$4:$J$4,0))</f>
        <v>#N/A</v>
      </c>
    </row>
    <row r="17" spans="1:36" s="340" customFormat="1" ht="78" hidden="1" customHeight="1" x14ac:dyDescent="0.2">
      <c r="A17" s="330"/>
      <c r="B17" s="331" t="s">
        <v>1230</v>
      </c>
      <c r="C17" s="814"/>
      <c r="D17" s="814"/>
      <c r="E17" s="814"/>
      <c r="F17" s="330"/>
      <c r="G17" s="815"/>
      <c r="H17" s="816"/>
      <c r="I17" s="817"/>
      <c r="J17" s="814"/>
      <c r="K17" s="814"/>
      <c r="L17" s="814"/>
      <c r="M17" s="330"/>
      <c r="N17" s="330"/>
      <c r="O17" s="330"/>
      <c r="P17" s="332"/>
      <c r="Q17" s="332"/>
      <c r="R17" s="346"/>
      <c r="S17" s="347" t="e">
        <f>VLOOKUP(P17,[34]Listas!$D$6:$E$10,2,0)</f>
        <v>#N/A</v>
      </c>
      <c r="T17" s="347" t="e">
        <f>HLOOKUP(Q17,[34]Listas!$F$4:$J$5,2,0)</f>
        <v>#N/A</v>
      </c>
      <c r="U17" s="339" t="e">
        <f>INDEX([34]Listas!$F$6:$J$10,MATCH(P17,[34]Listas!$D$6:$D$10,0),MATCH(Q17,[34]Listas!$F$4:$J$4,0))</f>
        <v>#N/A</v>
      </c>
      <c r="V17" s="346"/>
      <c r="W17" s="818"/>
      <c r="X17" s="818"/>
      <c r="Y17" s="818"/>
      <c r="Z17" s="330"/>
      <c r="AA17" s="331"/>
      <c r="AB17" s="330"/>
      <c r="AC17" s="346"/>
      <c r="AD17" s="347">
        <f t="shared" si="0"/>
        <v>0</v>
      </c>
      <c r="AE17" s="348" t="e">
        <f t="shared" si="1"/>
        <v>#N/A</v>
      </c>
      <c r="AF17" s="336" t="e">
        <f>IF(AE17&lt;=1,"Remota",VLOOKUP(AE17,[34]Listas!$C$6:$D$10,2,0))</f>
        <v>#N/A</v>
      </c>
      <c r="AG17" s="348" t="e">
        <f t="shared" si="2"/>
        <v>#N/A</v>
      </c>
      <c r="AH17" s="336" t="e">
        <f>IF(AG17&lt;=1,"Insignificante",HLOOKUP(AG17,[34]Listas!$F$3:$J$4,2,0))</f>
        <v>#N/A</v>
      </c>
      <c r="AI17" s="349" t="e">
        <f t="shared" si="3"/>
        <v>#N/A</v>
      </c>
      <c r="AJ17" s="339" t="e">
        <f>INDEX([34]Listas!$F$6:$J$10,MATCH(AF17,[34]Listas!$D$6:$D$10,0),MATCH(AH17,[34]Listas!$F$4:$J$4,0))</f>
        <v>#N/A</v>
      </c>
    </row>
    <row r="18" spans="1:36" s="340" customFormat="1" ht="78" hidden="1" customHeight="1" x14ac:dyDescent="0.2">
      <c r="A18" s="330"/>
      <c r="B18" s="331" t="s">
        <v>1230</v>
      </c>
      <c r="C18" s="814"/>
      <c r="D18" s="814"/>
      <c r="E18" s="814"/>
      <c r="F18" s="330"/>
      <c r="G18" s="815"/>
      <c r="H18" s="816"/>
      <c r="I18" s="817"/>
      <c r="J18" s="814"/>
      <c r="K18" s="814"/>
      <c r="L18" s="814"/>
      <c r="M18" s="330"/>
      <c r="N18" s="330"/>
      <c r="O18" s="330"/>
      <c r="P18" s="332"/>
      <c r="Q18" s="332"/>
      <c r="R18" s="346"/>
      <c r="S18" s="347" t="e">
        <f>VLOOKUP(P18,[34]Listas!$D$6:$E$10,2,0)</f>
        <v>#N/A</v>
      </c>
      <c r="T18" s="347" t="e">
        <f>HLOOKUP(Q18,[34]Listas!$F$4:$J$5,2,0)</f>
        <v>#N/A</v>
      </c>
      <c r="U18" s="339" t="e">
        <f>INDEX([34]Listas!$F$6:$J$10,MATCH(P18,[34]Listas!$D$6:$D$10,0),MATCH(Q18,[34]Listas!$F$4:$J$4,0))</f>
        <v>#N/A</v>
      </c>
      <c r="V18" s="346"/>
      <c r="W18" s="818"/>
      <c r="X18" s="818"/>
      <c r="Y18" s="818"/>
      <c r="Z18" s="330"/>
      <c r="AA18" s="331"/>
      <c r="AB18" s="330"/>
      <c r="AC18" s="346"/>
      <c r="AD18" s="347">
        <f t="shared" si="0"/>
        <v>0</v>
      </c>
      <c r="AE18" s="348" t="e">
        <f t="shared" si="1"/>
        <v>#N/A</v>
      </c>
      <c r="AF18" s="336" t="e">
        <f>IF(AE18&lt;=1,"Remota",VLOOKUP(AE18,[34]Listas!$C$6:$D$10,2,0))</f>
        <v>#N/A</v>
      </c>
      <c r="AG18" s="348" t="e">
        <f t="shared" si="2"/>
        <v>#N/A</v>
      </c>
      <c r="AH18" s="336" t="e">
        <f>IF(AG18&lt;=1,"Insignificante",HLOOKUP(AG18,[34]Listas!$F$3:$J$4,2,0))</f>
        <v>#N/A</v>
      </c>
      <c r="AI18" s="349" t="e">
        <f t="shared" si="3"/>
        <v>#N/A</v>
      </c>
      <c r="AJ18" s="339" t="e">
        <f>INDEX([34]Listas!$F$6:$J$10,MATCH(AF18,[34]Listas!$D$6:$D$10,0),MATCH(AH18,[34]Listas!$F$4:$J$4,0))</f>
        <v>#N/A</v>
      </c>
    </row>
    <row r="19" spans="1:36" s="340" customFormat="1" ht="78" hidden="1" customHeight="1" x14ac:dyDescent="0.2">
      <c r="A19" s="330"/>
      <c r="B19" s="331" t="s">
        <v>1230</v>
      </c>
      <c r="C19" s="814"/>
      <c r="D19" s="814"/>
      <c r="E19" s="814"/>
      <c r="F19" s="330"/>
      <c r="G19" s="815"/>
      <c r="H19" s="816"/>
      <c r="I19" s="817"/>
      <c r="J19" s="814"/>
      <c r="K19" s="814"/>
      <c r="L19" s="814"/>
      <c r="M19" s="330"/>
      <c r="N19" s="330"/>
      <c r="O19" s="330"/>
      <c r="P19" s="332"/>
      <c r="Q19" s="332"/>
      <c r="R19" s="346"/>
      <c r="S19" s="347" t="e">
        <f>VLOOKUP(P19,[34]Listas!$D$6:$E$10,2,0)</f>
        <v>#N/A</v>
      </c>
      <c r="T19" s="347" t="e">
        <f>HLOOKUP(Q19,[34]Listas!$F$4:$J$5,2,0)</f>
        <v>#N/A</v>
      </c>
      <c r="U19" s="339" t="e">
        <f>INDEX([34]Listas!$F$6:$J$10,MATCH(P19,[34]Listas!$D$6:$D$10,0),MATCH(Q19,[34]Listas!$F$4:$J$4,0))</f>
        <v>#N/A</v>
      </c>
      <c r="V19" s="346"/>
      <c r="W19" s="818"/>
      <c r="X19" s="818"/>
      <c r="Y19" s="818"/>
      <c r="Z19" s="330"/>
      <c r="AA19" s="331"/>
      <c r="AB19" s="330"/>
      <c r="AC19" s="346"/>
      <c r="AD19" s="347">
        <f>IF(AB19&lt;=33,0,IF(AB19&gt;81,2,1))</f>
        <v>0</v>
      </c>
      <c r="AE19" s="348" t="e">
        <f>IF(OR(AA19="Probabilidad",AA19="Ambos"),S19-AD19,S19)</f>
        <v>#N/A</v>
      </c>
      <c r="AF19" s="336" t="e">
        <f>IF(AE19&lt;=1,"Remota",VLOOKUP(AE19,[34]Listas!$C$6:$D$10,2,0))</f>
        <v>#N/A</v>
      </c>
      <c r="AG19" s="348" t="e">
        <f>IF(OR(AA19="Impacto",AA19="Ambos"),T19-AD19,T19)</f>
        <v>#N/A</v>
      </c>
      <c r="AH19" s="336" t="e">
        <f>IF(AG19&lt;=1,"Insignificante",HLOOKUP(AG19,[34]Listas!$F$3:$J$4,2,0))</f>
        <v>#N/A</v>
      </c>
      <c r="AI19" s="349" t="e">
        <f>AE19*AG19</f>
        <v>#N/A</v>
      </c>
      <c r="AJ19" s="339" t="e">
        <f>INDEX([34]Listas!$F$6:$J$10,MATCH(AF19,[34]Listas!$D$6:$D$10,0),MATCH(AH19,[34]Listas!$F$4:$J$4,0))</f>
        <v>#N/A</v>
      </c>
    </row>
    <row r="20" spans="1:36" s="340" customFormat="1" ht="78" hidden="1" customHeight="1" x14ac:dyDescent="0.2">
      <c r="A20" s="330"/>
      <c r="B20" s="331" t="s">
        <v>1230</v>
      </c>
      <c r="C20" s="814"/>
      <c r="D20" s="814"/>
      <c r="E20" s="814"/>
      <c r="F20" s="330"/>
      <c r="G20" s="815"/>
      <c r="H20" s="816"/>
      <c r="I20" s="817"/>
      <c r="J20" s="814"/>
      <c r="K20" s="814"/>
      <c r="L20" s="814"/>
      <c r="M20" s="330"/>
      <c r="N20" s="330"/>
      <c r="O20" s="330"/>
      <c r="P20" s="332"/>
      <c r="Q20" s="332"/>
      <c r="R20" s="346"/>
      <c r="S20" s="347" t="e">
        <f>VLOOKUP(P20,[34]Listas!$D$6:$E$10,2,0)</f>
        <v>#N/A</v>
      </c>
      <c r="T20" s="347" t="e">
        <f>HLOOKUP(Q20,[34]Listas!$F$4:$J$5,2,0)</f>
        <v>#N/A</v>
      </c>
      <c r="U20" s="339" t="e">
        <f>INDEX([34]Listas!$F$6:$J$10,MATCH(P20,[34]Listas!$D$6:$D$10,0),MATCH(Q20,[34]Listas!$F$4:$J$4,0))</f>
        <v>#N/A</v>
      </c>
      <c r="V20" s="346"/>
      <c r="W20" s="818"/>
      <c r="X20" s="818"/>
      <c r="Y20" s="818"/>
      <c r="Z20" s="330"/>
      <c r="AA20" s="331"/>
      <c r="AB20" s="330"/>
      <c r="AC20" s="346"/>
      <c r="AD20" s="347">
        <f t="shared" ref="AD20:AD27" si="4">IF(AB20&lt;=33,0,IF(AB20&gt;81,2,1))</f>
        <v>0</v>
      </c>
      <c r="AE20" s="348" t="e">
        <f t="shared" ref="AE20:AE27" si="5">IF(OR(AA20="Probabilidad",AA20="Ambos"),S20-AD20,S20)</f>
        <v>#N/A</v>
      </c>
      <c r="AF20" s="336" t="e">
        <f>IF(AE20&lt;=1,"Remota",VLOOKUP(AE20,[34]Listas!$C$6:$D$10,2,0))</f>
        <v>#N/A</v>
      </c>
      <c r="AG20" s="348" t="e">
        <f t="shared" ref="AG20:AG27" si="6">IF(OR(AA20="Impacto",AA20="Ambos"),T20-AD20,T20)</f>
        <v>#N/A</v>
      </c>
      <c r="AH20" s="336" t="e">
        <f>IF(AG20&lt;=1,"Insignificante",HLOOKUP(AG20,[34]Listas!$F$3:$J$4,2,0))</f>
        <v>#N/A</v>
      </c>
      <c r="AI20" s="349" t="e">
        <f t="shared" ref="AI20:AI27" si="7">AE20*AG20</f>
        <v>#N/A</v>
      </c>
      <c r="AJ20" s="339" t="e">
        <f>INDEX([34]Listas!$F$6:$J$10,MATCH(AF20,[34]Listas!$D$6:$D$10,0),MATCH(AH20,[34]Listas!$F$4:$J$4,0))</f>
        <v>#N/A</v>
      </c>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VLOOKUP(P21,[34]Listas!$D$6:$E$10,2,0)</f>
        <v>#N/A</v>
      </c>
      <c r="T21" s="347" t="e">
        <f>HLOOKUP(Q21,[34]Listas!$F$4:$J$5,2,0)</f>
        <v>#N/A</v>
      </c>
      <c r="U21" s="339" t="e">
        <f>INDEX([34]Listas!$F$6:$J$10,MATCH(P21,[34]Listas!$D$6:$D$10,0),MATCH(Q21,[34]Listas!$F$4:$J$4,0))</f>
        <v>#N/A</v>
      </c>
      <c r="V21" s="346"/>
      <c r="W21" s="818"/>
      <c r="X21" s="818"/>
      <c r="Y21" s="818"/>
      <c r="Z21" s="330"/>
      <c r="AA21" s="331"/>
      <c r="AB21" s="330"/>
      <c r="AC21" s="346"/>
      <c r="AD21" s="347">
        <f t="shared" si="4"/>
        <v>0</v>
      </c>
      <c r="AE21" s="348" t="e">
        <f t="shared" si="5"/>
        <v>#N/A</v>
      </c>
      <c r="AF21" s="336" t="e">
        <f>IF(AE21&lt;=1,"Remota",VLOOKUP(AE21,[34]Listas!$C$6:$D$10,2,0))</f>
        <v>#N/A</v>
      </c>
      <c r="AG21" s="348" t="e">
        <f t="shared" si="6"/>
        <v>#N/A</v>
      </c>
      <c r="AH21" s="336" t="e">
        <f>IF(AG21&lt;=1,"Insignificante",HLOOKUP(AG21,[34]Listas!$F$3:$J$4,2,0))</f>
        <v>#N/A</v>
      </c>
      <c r="AI21" s="349" t="e">
        <f t="shared" si="7"/>
        <v>#N/A</v>
      </c>
      <c r="AJ21" s="339" t="e">
        <f>INDEX([34]Listas!$F$6:$J$10,MATCH(AF21,[34]Listas!$D$6:$D$10,0),MATCH(AH21,[34]Listas!$F$4:$J$4,0))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VLOOKUP(P22,[34]Listas!$D$6:$E$10,2,0)</f>
        <v>#N/A</v>
      </c>
      <c r="T22" s="347" t="e">
        <f>HLOOKUP(Q22,[34]Listas!$F$4:$J$5,2,0)</f>
        <v>#N/A</v>
      </c>
      <c r="U22" s="339" t="e">
        <f>INDEX([34]Listas!$F$6:$J$10,MATCH(P22,[34]Listas!$D$6:$D$10,0),MATCH(Q22,[34]Listas!$F$4:$J$4,0))</f>
        <v>#N/A</v>
      </c>
      <c r="V22" s="346"/>
      <c r="W22" s="818"/>
      <c r="X22" s="818"/>
      <c r="Y22" s="818"/>
      <c r="Z22" s="330"/>
      <c r="AA22" s="331"/>
      <c r="AB22" s="330"/>
      <c r="AC22" s="346"/>
      <c r="AD22" s="347">
        <f t="shared" si="4"/>
        <v>0</v>
      </c>
      <c r="AE22" s="348" t="e">
        <f t="shared" si="5"/>
        <v>#N/A</v>
      </c>
      <c r="AF22" s="336" t="e">
        <f>IF(AE22&lt;=1,"Remota",VLOOKUP(AE22,[34]Listas!$C$6:$D$10,2,0))</f>
        <v>#N/A</v>
      </c>
      <c r="AG22" s="348" t="e">
        <f t="shared" si="6"/>
        <v>#N/A</v>
      </c>
      <c r="AH22" s="336" t="e">
        <f>IF(AG22&lt;=1,"Insignificante",HLOOKUP(AG22,[34]Listas!$F$3:$J$4,2,0))</f>
        <v>#N/A</v>
      </c>
      <c r="AI22" s="349" t="e">
        <f t="shared" si="7"/>
        <v>#N/A</v>
      </c>
      <c r="AJ22" s="339" t="e">
        <f>INDEX([34]Listas!$F$6:$J$10,MATCH(AF22,[34]Listas!$D$6:$D$10,0),MATCH(AH22,[34]Listas!$F$4:$J$4,0))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VLOOKUP(P23,[34]Listas!$D$6:$E$10,2,0)</f>
        <v>#N/A</v>
      </c>
      <c r="T23" s="347" t="e">
        <f>HLOOKUP(Q23,[34]Listas!$F$4:$J$5,2,0)</f>
        <v>#N/A</v>
      </c>
      <c r="U23" s="339" t="e">
        <f>INDEX([34]Listas!$F$6:$J$10,MATCH(P23,[34]Listas!$D$6:$D$10,0),MATCH(Q23,[34]Listas!$F$4:$J$4,0))</f>
        <v>#N/A</v>
      </c>
      <c r="V23" s="346"/>
      <c r="W23" s="818"/>
      <c r="X23" s="818"/>
      <c r="Y23" s="818"/>
      <c r="Z23" s="330"/>
      <c r="AA23" s="331"/>
      <c r="AB23" s="330"/>
      <c r="AC23" s="346"/>
      <c r="AD23" s="347">
        <f t="shared" si="4"/>
        <v>0</v>
      </c>
      <c r="AE23" s="348" t="e">
        <f t="shared" si="5"/>
        <v>#N/A</v>
      </c>
      <c r="AF23" s="336" t="e">
        <f>IF(AE23&lt;=1,"Remota",VLOOKUP(AE23,[34]Listas!$C$6:$D$10,2,0))</f>
        <v>#N/A</v>
      </c>
      <c r="AG23" s="348" t="e">
        <f t="shared" si="6"/>
        <v>#N/A</v>
      </c>
      <c r="AH23" s="336" t="e">
        <f>IF(AG23&lt;=1,"Insignificante",HLOOKUP(AG23,[34]Listas!$F$3:$J$4,2,0))</f>
        <v>#N/A</v>
      </c>
      <c r="AI23" s="349" t="e">
        <f t="shared" si="7"/>
        <v>#N/A</v>
      </c>
      <c r="AJ23" s="339" t="e">
        <f>INDEX([34]Listas!$F$6:$J$10,MATCH(AF23,[34]Listas!$D$6:$D$10,0),MATCH(AH23,[34]Listas!$F$4:$J$4,0))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VLOOKUP(P24,[34]Listas!$D$6:$E$10,2,0)</f>
        <v>#N/A</v>
      </c>
      <c r="T24" s="347" t="e">
        <f>HLOOKUP(Q24,[34]Listas!$F$4:$J$5,2,0)</f>
        <v>#N/A</v>
      </c>
      <c r="U24" s="339" t="e">
        <f>INDEX([34]Listas!$F$6:$J$10,MATCH(P24,[34]Listas!$D$6:$D$10,0),MATCH(Q24,[34]Listas!$F$4:$J$4,0))</f>
        <v>#N/A</v>
      </c>
      <c r="V24" s="346"/>
      <c r="W24" s="818"/>
      <c r="X24" s="818"/>
      <c r="Y24" s="818"/>
      <c r="Z24" s="330"/>
      <c r="AA24" s="331"/>
      <c r="AB24" s="330"/>
      <c r="AC24" s="346"/>
      <c r="AD24" s="347">
        <f t="shared" si="4"/>
        <v>0</v>
      </c>
      <c r="AE24" s="348" t="e">
        <f t="shared" si="5"/>
        <v>#N/A</v>
      </c>
      <c r="AF24" s="336" t="e">
        <f>IF(AE24&lt;=1,"Remota",VLOOKUP(AE24,[34]Listas!$C$6:$D$10,2,0))</f>
        <v>#N/A</v>
      </c>
      <c r="AG24" s="348" t="e">
        <f t="shared" si="6"/>
        <v>#N/A</v>
      </c>
      <c r="AH24" s="336" t="e">
        <f>IF(AG24&lt;=1,"Insignificante",HLOOKUP(AG24,[34]Listas!$F$3:$J$4,2,0))</f>
        <v>#N/A</v>
      </c>
      <c r="AI24" s="349" t="e">
        <f t="shared" si="7"/>
        <v>#N/A</v>
      </c>
      <c r="AJ24" s="339" t="e">
        <f>INDEX([34]Listas!$F$6:$J$10,MATCH(AF24,[34]Listas!$D$6:$D$10,0),MATCH(AH24,[34]Listas!$F$4:$J$4,0))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VLOOKUP(P25,[34]Listas!$D$6:$E$10,2,0)</f>
        <v>#N/A</v>
      </c>
      <c r="T25" s="347" t="e">
        <f>HLOOKUP(Q25,[34]Listas!$F$4:$J$5,2,0)</f>
        <v>#N/A</v>
      </c>
      <c r="U25" s="339" t="e">
        <f>INDEX([34]Listas!$F$6:$J$10,MATCH(P25,[34]Listas!$D$6:$D$10,0),MATCH(Q25,[34]Listas!$F$4:$J$4,0))</f>
        <v>#N/A</v>
      </c>
      <c r="V25" s="346"/>
      <c r="W25" s="818"/>
      <c r="X25" s="818"/>
      <c r="Y25" s="818"/>
      <c r="Z25" s="330"/>
      <c r="AA25" s="331"/>
      <c r="AB25" s="330"/>
      <c r="AC25" s="346"/>
      <c r="AD25" s="347">
        <f t="shared" si="4"/>
        <v>0</v>
      </c>
      <c r="AE25" s="348" t="e">
        <f t="shared" si="5"/>
        <v>#N/A</v>
      </c>
      <c r="AF25" s="336" t="e">
        <f>IF(AE25&lt;=1,"Remota",VLOOKUP(AE25,[34]Listas!$C$6:$D$10,2,0))</f>
        <v>#N/A</v>
      </c>
      <c r="AG25" s="348" t="e">
        <f t="shared" si="6"/>
        <v>#N/A</v>
      </c>
      <c r="AH25" s="336" t="e">
        <f>IF(AG25&lt;=1,"Insignificante",HLOOKUP(AG25,[34]Listas!$F$3:$J$4,2,0))</f>
        <v>#N/A</v>
      </c>
      <c r="AI25" s="349" t="e">
        <f t="shared" si="7"/>
        <v>#N/A</v>
      </c>
      <c r="AJ25" s="339" t="e">
        <f>INDEX([34]Listas!$F$6:$J$10,MATCH(AF25,[34]Listas!$D$6:$D$10,0),MATCH(AH25,[34]Listas!$F$4:$J$4,0))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VLOOKUP(P26,[34]Listas!$D$6:$E$10,2,0)</f>
        <v>#N/A</v>
      </c>
      <c r="T26" s="347" t="e">
        <f>HLOOKUP(Q26,[34]Listas!$F$4:$J$5,2,0)</f>
        <v>#N/A</v>
      </c>
      <c r="U26" s="339" t="e">
        <f>INDEX([34]Listas!$F$6:$J$10,MATCH(P26,[34]Listas!$D$6:$D$10,0),MATCH(Q26,[34]Listas!$F$4:$J$4,0))</f>
        <v>#N/A</v>
      </c>
      <c r="V26" s="346"/>
      <c r="W26" s="818"/>
      <c r="X26" s="818"/>
      <c r="Y26" s="818"/>
      <c r="Z26" s="330"/>
      <c r="AA26" s="331"/>
      <c r="AB26" s="330"/>
      <c r="AC26" s="346"/>
      <c r="AD26" s="347">
        <f t="shared" si="4"/>
        <v>0</v>
      </c>
      <c r="AE26" s="348" t="e">
        <f t="shared" si="5"/>
        <v>#N/A</v>
      </c>
      <c r="AF26" s="336" t="e">
        <f>IF(AE26&lt;=1,"Remota",VLOOKUP(AE26,[34]Listas!$C$6:$D$10,2,0))</f>
        <v>#N/A</v>
      </c>
      <c r="AG26" s="348" t="e">
        <f t="shared" si="6"/>
        <v>#N/A</v>
      </c>
      <c r="AH26" s="336" t="e">
        <f>IF(AG26&lt;=1,"Insignificante",HLOOKUP(AG26,[34]Listas!$F$3:$J$4,2,0))</f>
        <v>#N/A</v>
      </c>
      <c r="AI26" s="349" t="e">
        <f t="shared" si="7"/>
        <v>#N/A</v>
      </c>
      <c r="AJ26" s="339" t="e">
        <f>INDEX([34]Listas!$F$6:$J$10,MATCH(AF26,[34]Listas!$D$6:$D$10,0),MATCH(AH26,[34]Listas!$F$4:$J$4,0))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VLOOKUP(P27,[34]Listas!$D$6:$E$10,2,0)</f>
        <v>#N/A</v>
      </c>
      <c r="T27" s="347" t="e">
        <f>HLOOKUP(Q27,[34]Listas!$F$4:$J$5,2,0)</f>
        <v>#N/A</v>
      </c>
      <c r="U27" s="339" t="e">
        <f>INDEX([34]Listas!$F$6:$J$10,MATCH(P27,[34]Listas!$D$6:$D$10,0),MATCH(Q27,[34]Listas!$F$4:$J$4,0))</f>
        <v>#N/A</v>
      </c>
      <c r="V27" s="346"/>
      <c r="W27" s="818"/>
      <c r="X27" s="818"/>
      <c r="Y27" s="818"/>
      <c r="Z27" s="330"/>
      <c r="AA27" s="331"/>
      <c r="AB27" s="330"/>
      <c r="AC27" s="346"/>
      <c r="AD27" s="347">
        <f t="shared" si="4"/>
        <v>0</v>
      </c>
      <c r="AE27" s="348" t="e">
        <f t="shared" si="5"/>
        <v>#N/A</v>
      </c>
      <c r="AF27" s="336" t="e">
        <f>IF(AE27&lt;=1,"Remota",VLOOKUP(AE27,[34]Listas!$C$6:$D$10,2,0))</f>
        <v>#N/A</v>
      </c>
      <c r="AG27" s="348" t="e">
        <f t="shared" si="6"/>
        <v>#N/A</v>
      </c>
      <c r="AH27" s="336" t="e">
        <f>IF(AG27&lt;=1,"Insignificante",HLOOKUP(AG27,[34]Listas!$F$3:$J$4,2,0))</f>
        <v>#N/A</v>
      </c>
      <c r="AI27" s="349" t="e">
        <f t="shared" si="7"/>
        <v>#N/A</v>
      </c>
      <c r="AJ27" s="339" t="e">
        <f>INDEX([34]Listas!$F$6:$J$10,MATCH(AF27,[34]Listas!$D$6:$D$10,0),MATCH(AH27,[34]Listas!$F$4:$J$4,0))</f>
        <v>#N/A</v>
      </c>
    </row>
    <row r="28" spans="1:36" s="340" customFormat="1" ht="124.5"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VLOOKUP(P28,[34]Listas!$D$6:$E$10,2,0)</f>
        <v>#N/A</v>
      </c>
      <c r="T28" s="347" t="e">
        <f>HLOOKUP(Q28,[34]Listas!$F$4:$J$5,2,0)</f>
        <v>#N/A</v>
      </c>
      <c r="U28" s="339" t="e">
        <f>INDEX([34]Listas!$F$6:$J$10,MATCH(P28,[34]Listas!$D$6:$D$10,0),MATCH(Q28,[34]Listas!$F$4:$J$4,0))</f>
        <v>#N/A</v>
      </c>
      <c r="V28" s="346"/>
      <c r="W28" s="818"/>
      <c r="X28" s="818"/>
      <c r="Y28" s="818"/>
      <c r="Z28" s="330"/>
      <c r="AA28" s="331"/>
      <c r="AB28" s="330"/>
      <c r="AC28" s="346"/>
      <c r="AD28" s="347">
        <f>IF(AB28&lt;=33,0,IF(AB28&gt;81,2,1))</f>
        <v>0</v>
      </c>
      <c r="AE28" s="348" t="e">
        <f>IF(OR(AA28="Probabilidad",AA28="Ambos"),S28-AD28,S28)</f>
        <v>#N/A</v>
      </c>
      <c r="AF28" s="336" t="e">
        <f>IF(AE28&lt;=1,"Remota",VLOOKUP(AE28,[34]Listas!$C$6:$D$10,2,0))</f>
        <v>#N/A</v>
      </c>
      <c r="AG28" s="348" t="e">
        <f>IF(OR(AA28="Impacto",AA28="Ambos"),T28-AD28,T28)</f>
        <v>#N/A</v>
      </c>
      <c r="AH28" s="336" t="e">
        <f>IF(AG28&lt;=1,"Insignificante",HLOOKUP(AG28,[34]Listas!$F$3:$J$4,2,0))</f>
        <v>#N/A</v>
      </c>
      <c r="AI28" s="349" t="e">
        <f>AE28*AG28</f>
        <v>#N/A</v>
      </c>
      <c r="AJ28" s="339" t="e">
        <f>INDEX([34]Listas!$F$6:$J$10,MATCH(AF28,[34]Listas!$D$6:$D$10,0),MATCH(AH28,[34]Listas!$F$4:$J$4,0))</f>
        <v>#N/A</v>
      </c>
    </row>
    <row r="29" spans="1:36" s="340" customFormat="1" ht="124.5"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VLOOKUP(P29,[34]Listas!$D$6:$E$10,2,0)</f>
        <v>#N/A</v>
      </c>
      <c r="T29" s="347" t="e">
        <f>HLOOKUP(Q29,[34]Listas!$F$4:$J$5,2,0)</f>
        <v>#N/A</v>
      </c>
      <c r="U29" s="339" t="e">
        <f>INDEX([34]Listas!$F$6:$J$10,MATCH(P29,[34]Listas!$D$6:$D$10,0),MATCH(Q29,[34]Listas!$F$4:$J$4,0))</f>
        <v>#N/A</v>
      </c>
      <c r="V29" s="346"/>
      <c r="W29" s="818"/>
      <c r="X29" s="818"/>
      <c r="Y29" s="818"/>
      <c r="Z29" s="330"/>
      <c r="AA29" s="331"/>
      <c r="AB29" s="330"/>
      <c r="AC29" s="346"/>
      <c r="AD29" s="347">
        <f>IF(AB29&lt;=33,0,IF(AB29&gt;81,2,1))</f>
        <v>0</v>
      </c>
      <c r="AE29" s="348" t="e">
        <f>IF(OR(AA29="Probabilidad",AA29="Ambos"),S29-AD29,S29)</f>
        <v>#N/A</v>
      </c>
      <c r="AF29" s="336" t="e">
        <f>IF(AE29&lt;=1,"Remota",VLOOKUP(AE29,[34]Listas!$C$6:$D$10,2,0))</f>
        <v>#N/A</v>
      </c>
      <c r="AG29" s="348" t="e">
        <f>IF(OR(AA29="Impacto",AA29="Ambos"),T29-AD29,T29)</f>
        <v>#N/A</v>
      </c>
      <c r="AH29" s="336" t="e">
        <f>IF(AG29&lt;=1,"Insignificante",HLOOKUP(AG29,[34]Listas!$F$3:$J$4,2,0))</f>
        <v>#N/A</v>
      </c>
      <c r="AI29" s="349" t="e">
        <f>AE29*AG29</f>
        <v>#N/A</v>
      </c>
      <c r="AJ29" s="339" t="e">
        <f>INDEX([34]Listas!$F$6:$J$10,MATCH(AF29,[34]Listas!$D$6:$D$10,0),MATCH(AH29,[34]Listas!$F$4:$J$4,0))</f>
        <v>#N/A</v>
      </c>
    </row>
    <row r="30" spans="1:36" s="340" customFormat="1" ht="124.5"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VLOOKUP(P30,[34]Listas!$D$6:$E$10,2,0)</f>
        <v>#N/A</v>
      </c>
      <c r="T30" s="347" t="e">
        <f>HLOOKUP(Q30,[34]Listas!$F$4:$J$5,2,0)</f>
        <v>#N/A</v>
      </c>
      <c r="U30" s="339" t="e">
        <f>INDEX([34]Listas!$F$6:$J$10,MATCH(P30,[34]Listas!$D$6:$D$10,0),MATCH(Q30,[34]Listas!$F$4:$J$4,0))</f>
        <v>#N/A</v>
      </c>
      <c r="V30" s="346"/>
      <c r="W30" s="818"/>
      <c r="X30" s="818"/>
      <c r="Y30" s="818"/>
      <c r="Z30" s="330"/>
      <c r="AA30" s="331"/>
      <c r="AB30" s="330"/>
      <c r="AC30" s="346"/>
      <c r="AD30" s="347">
        <f t="shared" ref="AD30:AD37" si="8">IF(AB30&lt;=33,0,IF(AB30&gt;81,2,1))</f>
        <v>0</v>
      </c>
      <c r="AE30" s="348" t="e">
        <f t="shared" ref="AE30:AE37" si="9">IF(OR(AA30="Probabilidad",AA30="Ambos"),S30-AD30,S30)</f>
        <v>#N/A</v>
      </c>
      <c r="AF30" s="336" t="e">
        <f>IF(AE30&lt;=1,"Remota",VLOOKUP(AE30,[34]Listas!$C$6:$D$10,2,0))</f>
        <v>#N/A</v>
      </c>
      <c r="AG30" s="348" t="e">
        <f t="shared" ref="AG30:AG37" si="10">IF(OR(AA30="Impacto",AA30="Ambos"),T30-AD30,T30)</f>
        <v>#N/A</v>
      </c>
      <c r="AH30" s="336" t="e">
        <f>IF(AG30&lt;=1,"Insignificante",HLOOKUP(AG30,[34]Listas!$F$3:$J$4,2,0))</f>
        <v>#N/A</v>
      </c>
      <c r="AI30" s="349" t="e">
        <f t="shared" ref="AI30:AI37" si="11">AE30*AG30</f>
        <v>#N/A</v>
      </c>
      <c r="AJ30" s="339" t="e">
        <f>INDEX([34]Listas!$F$6:$J$10,MATCH(AF30,[34]Listas!$D$6:$D$10,0),MATCH(AH30,[34]Listas!$F$4:$J$4,0))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VLOOKUP(P31,[34]Listas!$D$6:$E$10,2,0)</f>
        <v>#N/A</v>
      </c>
      <c r="T31" s="347" t="e">
        <f>HLOOKUP(Q31,[34]Listas!$F$4:$J$5,2,0)</f>
        <v>#N/A</v>
      </c>
      <c r="U31" s="339" t="e">
        <f>INDEX([34]Listas!$F$6:$J$10,MATCH(P31,[34]Listas!$D$6:$D$10,0),MATCH(Q31,[34]Listas!$F$4:$J$4,0))</f>
        <v>#N/A</v>
      </c>
      <c r="V31" s="346"/>
      <c r="W31" s="818"/>
      <c r="X31" s="818"/>
      <c r="Y31" s="818"/>
      <c r="Z31" s="330"/>
      <c r="AA31" s="331"/>
      <c r="AB31" s="330"/>
      <c r="AC31" s="346"/>
      <c r="AD31" s="347">
        <f t="shared" si="8"/>
        <v>0</v>
      </c>
      <c r="AE31" s="348" t="e">
        <f t="shared" si="9"/>
        <v>#N/A</v>
      </c>
      <c r="AF31" s="336" t="e">
        <f>IF(AE31&lt;=1,"Remota",VLOOKUP(AE31,[34]Listas!$C$6:$D$10,2,0))</f>
        <v>#N/A</v>
      </c>
      <c r="AG31" s="348" t="e">
        <f t="shared" si="10"/>
        <v>#N/A</v>
      </c>
      <c r="AH31" s="336" t="e">
        <f>IF(AG31&lt;=1,"Insignificante",HLOOKUP(AG31,[34]Listas!$F$3:$J$4,2,0))</f>
        <v>#N/A</v>
      </c>
      <c r="AI31" s="349" t="e">
        <f t="shared" si="11"/>
        <v>#N/A</v>
      </c>
      <c r="AJ31" s="339" t="e">
        <f>INDEX([34]Listas!$F$6:$J$10,MATCH(AF31,[34]Listas!$D$6:$D$10,0),MATCH(AH31,[34]Listas!$F$4:$J$4,0))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VLOOKUP(P32,[34]Listas!$D$6:$E$10,2,0)</f>
        <v>#N/A</v>
      </c>
      <c r="T32" s="347" t="e">
        <f>HLOOKUP(Q32,[34]Listas!$F$4:$J$5,2,0)</f>
        <v>#N/A</v>
      </c>
      <c r="U32" s="339" t="e">
        <f>INDEX([34]Listas!$F$6:$J$10,MATCH(P32,[34]Listas!$D$6:$D$10,0),MATCH(Q32,[34]Listas!$F$4:$J$4,0))</f>
        <v>#N/A</v>
      </c>
      <c r="V32" s="346"/>
      <c r="W32" s="818"/>
      <c r="X32" s="818"/>
      <c r="Y32" s="818"/>
      <c r="Z32" s="330"/>
      <c r="AA32" s="331"/>
      <c r="AB32" s="330"/>
      <c r="AC32" s="346"/>
      <c r="AD32" s="347">
        <f t="shared" si="8"/>
        <v>0</v>
      </c>
      <c r="AE32" s="348" t="e">
        <f t="shared" si="9"/>
        <v>#N/A</v>
      </c>
      <c r="AF32" s="336" t="e">
        <f>IF(AE32&lt;=1,"Remota",VLOOKUP(AE32,[34]Listas!$C$6:$D$10,2,0))</f>
        <v>#N/A</v>
      </c>
      <c r="AG32" s="348" t="e">
        <f t="shared" si="10"/>
        <v>#N/A</v>
      </c>
      <c r="AH32" s="336" t="e">
        <f>IF(AG32&lt;=1,"Insignificante",HLOOKUP(AG32,[34]Listas!$F$3:$J$4,2,0))</f>
        <v>#N/A</v>
      </c>
      <c r="AI32" s="349" t="e">
        <f t="shared" si="11"/>
        <v>#N/A</v>
      </c>
      <c r="AJ32" s="339" t="e">
        <f>INDEX([34]Listas!$F$6:$J$10,MATCH(AF32,[34]Listas!$D$6:$D$10,0),MATCH(AH32,[34]Listas!$F$4:$J$4,0))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VLOOKUP(P33,[34]Listas!$D$6:$E$10,2,0)</f>
        <v>#N/A</v>
      </c>
      <c r="T33" s="347" t="e">
        <f>HLOOKUP(Q33,[34]Listas!$F$4:$J$5,2,0)</f>
        <v>#N/A</v>
      </c>
      <c r="U33" s="339" t="e">
        <f>INDEX([34]Listas!$F$6:$J$10,MATCH(P33,[34]Listas!$D$6:$D$10,0),MATCH(Q33,[34]Listas!$F$4:$J$4,0))</f>
        <v>#N/A</v>
      </c>
      <c r="V33" s="346"/>
      <c r="W33" s="818"/>
      <c r="X33" s="818"/>
      <c r="Y33" s="818"/>
      <c r="Z33" s="330"/>
      <c r="AA33" s="331"/>
      <c r="AB33" s="330"/>
      <c r="AC33" s="346"/>
      <c r="AD33" s="347">
        <f t="shared" si="8"/>
        <v>0</v>
      </c>
      <c r="AE33" s="348" t="e">
        <f t="shared" si="9"/>
        <v>#N/A</v>
      </c>
      <c r="AF33" s="336" t="e">
        <f>IF(AE33&lt;=1,"Remota",VLOOKUP(AE33,[34]Listas!$C$6:$D$10,2,0))</f>
        <v>#N/A</v>
      </c>
      <c r="AG33" s="348" t="e">
        <f t="shared" si="10"/>
        <v>#N/A</v>
      </c>
      <c r="AH33" s="336" t="e">
        <f>IF(AG33&lt;=1,"Insignificante",HLOOKUP(AG33,[34]Listas!$F$3:$J$4,2,0))</f>
        <v>#N/A</v>
      </c>
      <c r="AI33" s="349" t="e">
        <f t="shared" si="11"/>
        <v>#N/A</v>
      </c>
      <c r="AJ33" s="339" t="e">
        <f>INDEX([34]Listas!$F$6:$J$10,MATCH(AF33,[34]Listas!$D$6:$D$10,0),MATCH(AH33,[34]Listas!$F$4:$J$4,0))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VLOOKUP(P34,[34]Listas!$D$6:$E$10,2,0)</f>
        <v>#N/A</v>
      </c>
      <c r="T34" s="347" t="e">
        <f>HLOOKUP(Q34,[34]Listas!$F$4:$J$5,2,0)</f>
        <v>#N/A</v>
      </c>
      <c r="U34" s="339" t="e">
        <f>INDEX([34]Listas!$F$6:$J$10,MATCH(P34,[34]Listas!$D$6:$D$10,0),MATCH(Q34,[34]Listas!$F$4:$J$4,0))</f>
        <v>#N/A</v>
      </c>
      <c r="V34" s="346"/>
      <c r="W34" s="818"/>
      <c r="X34" s="818"/>
      <c r="Y34" s="818"/>
      <c r="Z34" s="330"/>
      <c r="AA34" s="331"/>
      <c r="AB34" s="330"/>
      <c r="AC34" s="346"/>
      <c r="AD34" s="347">
        <f t="shared" si="8"/>
        <v>0</v>
      </c>
      <c r="AE34" s="348" t="e">
        <f t="shared" si="9"/>
        <v>#N/A</v>
      </c>
      <c r="AF34" s="336" t="e">
        <f>IF(AE34&lt;=1,"Remota",VLOOKUP(AE34,[34]Listas!$C$6:$D$10,2,0))</f>
        <v>#N/A</v>
      </c>
      <c r="AG34" s="348" t="e">
        <f t="shared" si="10"/>
        <v>#N/A</v>
      </c>
      <c r="AH34" s="336" t="e">
        <f>IF(AG34&lt;=1,"Insignificante",HLOOKUP(AG34,[34]Listas!$F$3:$J$4,2,0))</f>
        <v>#N/A</v>
      </c>
      <c r="AI34" s="349" t="e">
        <f t="shared" si="11"/>
        <v>#N/A</v>
      </c>
      <c r="AJ34" s="339" t="e">
        <f>INDEX([34]Listas!$F$6:$J$10,MATCH(AF34,[34]Listas!$D$6:$D$10,0),MATCH(AH34,[34]Listas!$F$4:$J$4,0))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VLOOKUP(P35,[34]Listas!$D$6:$E$10,2,0)</f>
        <v>#N/A</v>
      </c>
      <c r="T35" s="347" t="e">
        <f>HLOOKUP(Q35,[34]Listas!$F$4:$J$5,2,0)</f>
        <v>#N/A</v>
      </c>
      <c r="U35" s="339" t="e">
        <f>INDEX([34]Listas!$F$6:$J$10,MATCH(P35,[34]Listas!$D$6:$D$10,0),MATCH(Q35,[34]Listas!$F$4:$J$4,0))</f>
        <v>#N/A</v>
      </c>
      <c r="V35" s="346"/>
      <c r="W35" s="818"/>
      <c r="X35" s="818"/>
      <c r="Y35" s="818"/>
      <c r="Z35" s="330"/>
      <c r="AA35" s="331"/>
      <c r="AB35" s="330"/>
      <c r="AC35" s="346"/>
      <c r="AD35" s="347">
        <f t="shared" si="8"/>
        <v>0</v>
      </c>
      <c r="AE35" s="348" t="e">
        <f t="shared" si="9"/>
        <v>#N/A</v>
      </c>
      <c r="AF35" s="336" t="e">
        <f>IF(AE35&lt;=1,"Remota",VLOOKUP(AE35,[34]Listas!$C$6:$D$10,2,0))</f>
        <v>#N/A</v>
      </c>
      <c r="AG35" s="348" t="e">
        <f t="shared" si="10"/>
        <v>#N/A</v>
      </c>
      <c r="AH35" s="336" t="e">
        <f>IF(AG35&lt;=1,"Insignificante",HLOOKUP(AG35,[34]Listas!$F$3:$J$4,2,0))</f>
        <v>#N/A</v>
      </c>
      <c r="AI35" s="349" t="e">
        <f t="shared" si="11"/>
        <v>#N/A</v>
      </c>
      <c r="AJ35" s="339" t="e">
        <f>INDEX([34]Listas!$F$6:$J$10,MATCH(AF35,[34]Listas!$D$6:$D$10,0),MATCH(AH35,[34]Listas!$F$4:$J$4,0))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VLOOKUP(P36,[34]Listas!$D$6:$E$10,2,0)</f>
        <v>#N/A</v>
      </c>
      <c r="T36" s="347" t="e">
        <f>HLOOKUP(Q36,[34]Listas!$F$4:$J$5,2,0)</f>
        <v>#N/A</v>
      </c>
      <c r="U36" s="339" t="e">
        <f>INDEX([34]Listas!$F$6:$J$10,MATCH(P36,[34]Listas!$D$6:$D$10,0),MATCH(Q36,[34]Listas!$F$4:$J$4,0))</f>
        <v>#N/A</v>
      </c>
      <c r="V36" s="346"/>
      <c r="W36" s="818"/>
      <c r="X36" s="818"/>
      <c r="Y36" s="818"/>
      <c r="Z36" s="330"/>
      <c r="AA36" s="331"/>
      <c r="AB36" s="330"/>
      <c r="AC36" s="346"/>
      <c r="AD36" s="347">
        <f t="shared" si="8"/>
        <v>0</v>
      </c>
      <c r="AE36" s="348" t="e">
        <f t="shared" si="9"/>
        <v>#N/A</v>
      </c>
      <c r="AF36" s="336" t="e">
        <f>IF(AE36&lt;=1,"Remota",VLOOKUP(AE36,[34]Listas!$C$6:$D$10,2,0))</f>
        <v>#N/A</v>
      </c>
      <c r="AG36" s="348" t="e">
        <f t="shared" si="10"/>
        <v>#N/A</v>
      </c>
      <c r="AH36" s="336" t="e">
        <f>IF(AG36&lt;=1,"Insignificante",HLOOKUP(AG36,[34]Listas!$F$3:$J$4,2,0))</f>
        <v>#N/A</v>
      </c>
      <c r="AI36" s="349" t="e">
        <f t="shared" si="11"/>
        <v>#N/A</v>
      </c>
      <c r="AJ36" s="339" t="e">
        <f>INDEX([34]Listas!$F$6:$J$10,MATCH(AF36,[34]Listas!$D$6:$D$10,0),MATCH(AH36,[34]Listas!$F$4:$J$4,0))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VLOOKUP(P37,[34]Listas!$D$6:$E$10,2,0)</f>
        <v>#N/A</v>
      </c>
      <c r="T37" s="347" t="e">
        <f>HLOOKUP(Q37,[34]Listas!$F$4:$J$5,2,0)</f>
        <v>#N/A</v>
      </c>
      <c r="U37" s="339" t="e">
        <f>INDEX([34]Listas!$F$6:$J$10,MATCH(P37,[34]Listas!$D$6:$D$10,0),MATCH(Q37,[34]Listas!$F$4:$J$4,0))</f>
        <v>#N/A</v>
      </c>
      <c r="V37" s="346"/>
      <c r="W37" s="818"/>
      <c r="X37" s="818"/>
      <c r="Y37" s="818"/>
      <c r="Z37" s="330"/>
      <c r="AA37" s="331"/>
      <c r="AB37" s="330"/>
      <c r="AC37" s="346"/>
      <c r="AD37" s="347">
        <f t="shared" si="8"/>
        <v>0</v>
      </c>
      <c r="AE37" s="348" t="e">
        <f t="shared" si="9"/>
        <v>#N/A</v>
      </c>
      <c r="AF37" s="336" t="e">
        <f>IF(AE37&lt;=1,"Remota",VLOOKUP(AE37,[34]Listas!$C$6:$D$10,2,0))</f>
        <v>#N/A</v>
      </c>
      <c r="AG37" s="348" t="e">
        <f t="shared" si="10"/>
        <v>#N/A</v>
      </c>
      <c r="AH37" s="336" t="e">
        <f>IF(AG37&lt;=1,"Insignificante",HLOOKUP(AG37,[34]Listas!$F$3:$J$4,2,0))</f>
        <v>#N/A</v>
      </c>
      <c r="AI37" s="349" t="e">
        <f t="shared" si="11"/>
        <v>#N/A</v>
      </c>
      <c r="AJ37" s="339" t="e">
        <f>INDEX([34]Listas!$F$6:$J$10,MATCH(AF37,[34]Listas!$D$6:$D$10,0),MATCH(AH37,[34]Listas!$F$4:$J$4,0))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VLOOKUP(P38,[34]Listas!$D$6:$E$10,2,0)</f>
        <v>#N/A</v>
      </c>
      <c r="T38" s="347" t="e">
        <f>HLOOKUP(Q38,[34]Listas!$F$4:$J$5,2,0)</f>
        <v>#N/A</v>
      </c>
      <c r="U38" s="339" t="e">
        <f>INDEX([34]Listas!$F$6:$J$10,MATCH(P38,[34]Listas!$D$6:$D$10,0),MATCH(Q38,[34]Listas!$F$4:$J$4,0))</f>
        <v>#N/A</v>
      </c>
      <c r="V38" s="346"/>
      <c r="W38" s="818"/>
      <c r="X38" s="818"/>
      <c r="Y38" s="818"/>
      <c r="Z38" s="330"/>
      <c r="AA38" s="331"/>
      <c r="AB38" s="330"/>
      <c r="AC38" s="346"/>
      <c r="AD38" s="347">
        <f>IF(AB38&lt;=33,0,IF(AB38&gt;81,2,1))</f>
        <v>0</v>
      </c>
      <c r="AE38" s="348" t="e">
        <f>IF(OR(AA38="Probabilidad",AA38="Ambos"),S38-AD38,S38)</f>
        <v>#N/A</v>
      </c>
      <c r="AF38" s="336" t="e">
        <f>IF(AE38&lt;=1,"Remota",VLOOKUP(AE38,[34]Listas!$C$6:$D$10,2,0))</f>
        <v>#N/A</v>
      </c>
      <c r="AG38" s="348" t="e">
        <f>IF(OR(AA38="Impacto",AA38="Ambos"),T38-AD38,T38)</f>
        <v>#N/A</v>
      </c>
      <c r="AH38" s="336" t="e">
        <f>IF(AG38&lt;=1,"Insignificante",HLOOKUP(AG38,[34]Listas!$F$3:$J$4,2,0))</f>
        <v>#N/A</v>
      </c>
      <c r="AI38" s="349" t="e">
        <f>AE38*AG38</f>
        <v>#N/A</v>
      </c>
      <c r="AJ38" s="339" t="e">
        <f>INDEX([34]Listas!$F$6:$J$10,MATCH(AF38,[34]Listas!$D$6:$D$10,0),MATCH(AH38,[34]Listas!$F$4:$J$4,0))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VLOOKUP(P39,[34]Listas!$D$6:$E$10,2,0)</f>
        <v>#N/A</v>
      </c>
      <c r="T39" s="347" t="e">
        <f>HLOOKUP(Q39,[34]Listas!$F$4:$J$5,2,0)</f>
        <v>#N/A</v>
      </c>
      <c r="U39" s="339" t="e">
        <f>INDEX([34]Listas!$F$6:$J$10,MATCH(P39,[34]Listas!$D$6:$D$10,0),MATCH(Q39,[34]Listas!$F$4:$J$4,0))</f>
        <v>#N/A</v>
      </c>
      <c r="V39" s="346"/>
      <c r="W39" s="818"/>
      <c r="X39" s="818"/>
      <c r="Y39" s="818"/>
      <c r="Z39" s="330"/>
      <c r="AA39" s="331"/>
      <c r="AB39" s="330"/>
      <c r="AC39" s="346"/>
      <c r="AD39" s="347">
        <f t="shared" ref="AD39:AD46" si="12">IF(AB39&lt;=33,0,IF(AB39&gt;81,2,1))</f>
        <v>0</v>
      </c>
      <c r="AE39" s="348" t="e">
        <f t="shared" ref="AE39:AE46" si="13">IF(OR(AA39="Probabilidad",AA39="Ambos"),S39-AD39,S39)</f>
        <v>#N/A</v>
      </c>
      <c r="AF39" s="336" t="e">
        <f>IF(AE39&lt;=1,"Remota",VLOOKUP(AE39,[34]Listas!$C$6:$D$10,2,0))</f>
        <v>#N/A</v>
      </c>
      <c r="AG39" s="348" t="e">
        <f t="shared" ref="AG39:AG46" si="14">IF(OR(AA39="Impacto",AA39="Ambos"),T39-AD39,T39)</f>
        <v>#N/A</v>
      </c>
      <c r="AH39" s="336" t="e">
        <f>IF(AG39&lt;=1,"Insignificante",HLOOKUP(AG39,[34]Listas!$F$3:$J$4,2,0))</f>
        <v>#N/A</v>
      </c>
      <c r="AI39" s="349" t="e">
        <f t="shared" ref="AI39:AI46" si="15">AE39*AG39</f>
        <v>#N/A</v>
      </c>
      <c r="AJ39" s="339" t="e">
        <f>INDEX([34]Listas!$F$6:$J$10,MATCH(AF39,[34]Listas!$D$6:$D$10,0),MATCH(AH39,[34]Listas!$F$4:$J$4,0))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VLOOKUP(P40,[34]Listas!$D$6:$E$10,2,0)</f>
        <v>#N/A</v>
      </c>
      <c r="T40" s="347" t="e">
        <f>HLOOKUP(Q40,[34]Listas!$F$4:$J$5,2,0)</f>
        <v>#N/A</v>
      </c>
      <c r="U40" s="339" t="e">
        <f>INDEX([34]Listas!$F$6:$J$10,MATCH(P40,[34]Listas!$D$6:$D$10,0),MATCH(Q40,[34]Listas!$F$4:$J$4,0))</f>
        <v>#N/A</v>
      </c>
      <c r="V40" s="346"/>
      <c r="W40" s="818"/>
      <c r="X40" s="818"/>
      <c r="Y40" s="818"/>
      <c r="Z40" s="330"/>
      <c r="AA40" s="331"/>
      <c r="AB40" s="330"/>
      <c r="AC40" s="346"/>
      <c r="AD40" s="347">
        <f t="shared" si="12"/>
        <v>0</v>
      </c>
      <c r="AE40" s="348" t="e">
        <f t="shared" si="13"/>
        <v>#N/A</v>
      </c>
      <c r="AF40" s="336" t="e">
        <f>IF(AE40&lt;=1,"Remota",VLOOKUP(AE40,[34]Listas!$C$6:$D$10,2,0))</f>
        <v>#N/A</v>
      </c>
      <c r="AG40" s="348" t="e">
        <f t="shared" si="14"/>
        <v>#N/A</v>
      </c>
      <c r="AH40" s="336" t="e">
        <f>IF(AG40&lt;=1,"Insignificante",HLOOKUP(AG40,[34]Listas!$F$3:$J$4,2,0))</f>
        <v>#N/A</v>
      </c>
      <c r="AI40" s="349" t="e">
        <f t="shared" si="15"/>
        <v>#N/A</v>
      </c>
      <c r="AJ40" s="339" t="e">
        <f>INDEX([34]Listas!$F$6:$J$10,MATCH(AF40,[34]Listas!$D$6:$D$10,0),MATCH(AH40,[34]Listas!$F$4:$J$4,0))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VLOOKUP(P41,[34]Listas!$D$6:$E$10,2,0)</f>
        <v>#N/A</v>
      </c>
      <c r="T41" s="347" t="e">
        <f>HLOOKUP(Q41,[34]Listas!$F$4:$J$5,2,0)</f>
        <v>#N/A</v>
      </c>
      <c r="U41" s="339" t="e">
        <f>INDEX([34]Listas!$F$6:$J$10,MATCH(P41,[34]Listas!$D$6:$D$10,0),MATCH(Q41,[34]Listas!$F$4:$J$4,0))</f>
        <v>#N/A</v>
      </c>
      <c r="V41" s="346"/>
      <c r="W41" s="818"/>
      <c r="X41" s="818"/>
      <c r="Y41" s="818"/>
      <c r="Z41" s="330"/>
      <c r="AA41" s="331"/>
      <c r="AB41" s="330"/>
      <c r="AC41" s="346"/>
      <c r="AD41" s="347">
        <f t="shared" si="12"/>
        <v>0</v>
      </c>
      <c r="AE41" s="348" t="e">
        <f t="shared" si="13"/>
        <v>#N/A</v>
      </c>
      <c r="AF41" s="336" t="e">
        <f>IF(AE41&lt;=1,"Remota",VLOOKUP(AE41,[34]Listas!$C$6:$D$10,2,0))</f>
        <v>#N/A</v>
      </c>
      <c r="AG41" s="348" t="e">
        <f t="shared" si="14"/>
        <v>#N/A</v>
      </c>
      <c r="AH41" s="336" t="e">
        <f>IF(AG41&lt;=1,"Insignificante",HLOOKUP(AG41,[34]Listas!$F$3:$J$4,2,0))</f>
        <v>#N/A</v>
      </c>
      <c r="AI41" s="349" t="e">
        <f t="shared" si="15"/>
        <v>#N/A</v>
      </c>
      <c r="AJ41" s="339" t="e">
        <f>INDEX([34]Listas!$F$6:$J$10,MATCH(AF41,[34]Listas!$D$6:$D$10,0),MATCH(AH41,[34]Listas!$F$4:$J$4,0))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VLOOKUP(P42,[34]Listas!$D$6:$E$10,2,0)</f>
        <v>#N/A</v>
      </c>
      <c r="T42" s="347" t="e">
        <f>HLOOKUP(Q42,[34]Listas!$F$4:$J$5,2,0)</f>
        <v>#N/A</v>
      </c>
      <c r="U42" s="339" t="e">
        <f>INDEX([34]Listas!$F$6:$J$10,MATCH(P42,[34]Listas!$D$6:$D$10,0),MATCH(Q42,[34]Listas!$F$4:$J$4,0))</f>
        <v>#N/A</v>
      </c>
      <c r="V42" s="346"/>
      <c r="W42" s="818"/>
      <c r="X42" s="818"/>
      <c r="Y42" s="818"/>
      <c r="Z42" s="330"/>
      <c r="AA42" s="331"/>
      <c r="AB42" s="330"/>
      <c r="AC42" s="346"/>
      <c r="AD42" s="347">
        <f t="shared" si="12"/>
        <v>0</v>
      </c>
      <c r="AE42" s="348" t="e">
        <f t="shared" si="13"/>
        <v>#N/A</v>
      </c>
      <c r="AF42" s="336" t="e">
        <f>IF(AE42&lt;=1,"Remota",VLOOKUP(AE42,[34]Listas!$C$6:$D$10,2,0))</f>
        <v>#N/A</v>
      </c>
      <c r="AG42" s="348" t="e">
        <f t="shared" si="14"/>
        <v>#N/A</v>
      </c>
      <c r="AH42" s="336" t="e">
        <f>IF(AG42&lt;=1,"Insignificante",HLOOKUP(AG42,[34]Listas!$F$3:$J$4,2,0))</f>
        <v>#N/A</v>
      </c>
      <c r="AI42" s="349" t="e">
        <f t="shared" si="15"/>
        <v>#N/A</v>
      </c>
      <c r="AJ42" s="339" t="e">
        <f>INDEX([34]Listas!$F$6:$J$10,MATCH(AF42,[34]Listas!$D$6:$D$10,0),MATCH(AH42,[34]Listas!$F$4:$J$4,0))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VLOOKUP(P43,[34]Listas!$D$6:$E$10,2,0)</f>
        <v>#N/A</v>
      </c>
      <c r="T43" s="347" t="e">
        <f>HLOOKUP(Q43,[34]Listas!$F$4:$J$5,2,0)</f>
        <v>#N/A</v>
      </c>
      <c r="U43" s="339" t="e">
        <f>INDEX([34]Listas!$F$6:$J$10,MATCH(P43,[34]Listas!$D$6:$D$10,0),MATCH(Q43,[34]Listas!$F$4:$J$4,0))</f>
        <v>#N/A</v>
      </c>
      <c r="V43" s="346"/>
      <c r="W43" s="818"/>
      <c r="X43" s="818"/>
      <c r="Y43" s="818"/>
      <c r="Z43" s="330"/>
      <c r="AA43" s="331"/>
      <c r="AB43" s="330"/>
      <c r="AC43" s="346"/>
      <c r="AD43" s="347">
        <f t="shared" si="12"/>
        <v>0</v>
      </c>
      <c r="AE43" s="348" t="e">
        <f t="shared" si="13"/>
        <v>#N/A</v>
      </c>
      <c r="AF43" s="336" t="e">
        <f>IF(AE43&lt;=1,"Remota",VLOOKUP(AE43,[34]Listas!$C$6:$D$10,2,0))</f>
        <v>#N/A</v>
      </c>
      <c r="AG43" s="348" t="e">
        <f t="shared" si="14"/>
        <v>#N/A</v>
      </c>
      <c r="AH43" s="336" t="e">
        <f>IF(AG43&lt;=1,"Insignificante",HLOOKUP(AG43,[34]Listas!$F$3:$J$4,2,0))</f>
        <v>#N/A</v>
      </c>
      <c r="AI43" s="349" t="e">
        <f t="shared" si="15"/>
        <v>#N/A</v>
      </c>
      <c r="AJ43" s="339" t="e">
        <f>INDEX([34]Listas!$F$6:$J$10,MATCH(AF43,[34]Listas!$D$6:$D$10,0),MATCH(AH43,[34]Listas!$F$4:$J$4,0))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VLOOKUP(P44,[34]Listas!$D$6:$E$10,2,0)</f>
        <v>#N/A</v>
      </c>
      <c r="T44" s="347" t="e">
        <f>HLOOKUP(Q44,[34]Listas!$F$4:$J$5,2,0)</f>
        <v>#N/A</v>
      </c>
      <c r="U44" s="339" t="e">
        <f>INDEX([34]Listas!$F$6:$J$10,MATCH(P44,[34]Listas!$D$6:$D$10,0),MATCH(Q44,[34]Listas!$F$4:$J$4,0))</f>
        <v>#N/A</v>
      </c>
      <c r="V44" s="346"/>
      <c r="W44" s="818"/>
      <c r="X44" s="818"/>
      <c r="Y44" s="818"/>
      <c r="Z44" s="330"/>
      <c r="AA44" s="331"/>
      <c r="AB44" s="330"/>
      <c r="AC44" s="346"/>
      <c r="AD44" s="347">
        <f t="shared" si="12"/>
        <v>0</v>
      </c>
      <c r="AE44" s="348" t="e">
        <f t="shared" si="13"/>
        <v>#N/A</v>
      </c>
      <c r="AF44" s="336" t="e">
        <f>IF(AE44&lt;=1,"Remota",VLOOKUP(AE44,[34]Listas!$C$6:$D$10,2,0))</f>
        <v>#N/A</v>
      </c>
      <c r="AG44" s="348" t="e">
        <f t="shared" si="14"/>
        <v>#N/A</v>
      </c>
      <c r="AH44" s="336" t="e">
        <f>IF(AG44&lt;=1,"Insignificante",HLOOKUP(AG44,[34]Listas!$F$3:$J$4,2,0))</f>
        <v>#N/A</v>
      </c>
      <c r="AI44" s="349" t="e">
        <f t="shared" si="15"/>
        <v>#N/A</v>
      </c>
      <c r="AJ44" s="339" t="e">
        <f>INDEX([34]Listas!$F$6:$J$10,MATCH(AF44,[34]Listas!$D$6:$D$10,0),MATCH(AH44,[34]Listas!$F$4:$J$4,0))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VLOOKUP(P45,[34]Listas!$D$6:$E$10,2,0)</f>
        <v>#N/A</v>
      </c>
      <c r="T45" s="347" t="e">
        <f>HLOOKUP(Q45,[34]Listas!$F$4:$J$5,2,0)</f>
        <v>#N/A</v>
      </c>
      <c r="U45" s="339" t="e">
        <f>INDEX([34]Listas!$F$6:$J$10,MATCH(P45,[34]Listas!$D$6:$D$10,0),MATCH(Q45,[34]Listas!$F$4:$J$4,0))</f>
        <v>#N/A</v>
      </c>
      <c r="V45" s="346"/>
      <c r="W45" s="818"/>
      <c r="X45" s="818"/>
      <c r="Y45" s="818"/>
      <c r="Z45" s="330"/>
      <c r="AA45" s="331"/>
      <c r="AB45" s="330"/>
      <c r="AC45" s="346"/>
      <c r="AD45" s="347">
        <f t="shared" si="12"/>
        <v>0</v>
      </c>
      <c r="AE45" s="348" t="e">
        <f t="shared" si="13"/>
        <v>#N/A</v>
      </c>
      <c r="AF45" s="336" t="e">
        <f>IF(AE45&lt;=1,"Remota",VLOOKUP(AE45,[34]Listas!$C$6:$D$10,2,0))</f>
        <v>#N/A</v>
      </c>
      <c r="AG45" s="348" t="e">
        <f t="shared" si="14"/>
        <v>#N/A</v>
      </c>
      <c r="AH45" s="336" t="e">
        <f>IF(AG45&lt;=1,"Insignificante",HLOOKUP(AG45,[34]Listas!$F$3:$J$4,2,0))</f>
        <v>#N/A</v>
      </c>
      <c r="AI45" s="349" t="e">
        <f t="shared" si="15"/>
        <v>#N/A</v>
      </c>
      <c r="AJ45" s="339" t="e">
        <f>INDEX([34]Listas!$F$6:$J$10,MATCH(AF45,[34]Listas!$D$6:$D$10,0),MATCH(AH45,[34]Listas!$F$4:$J$4,0))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VLOOKUP(P46,[34]Listas!$D$6:$E$10,2,0)</f>
        <v>#N/A</v>
      </c>
      <c r="T46" s="347" t="e">
        <f>HLOOKUP(Q46,[34]Listas!$F$4:$J$5,2,0)</f>
        <v>#N/A</v>
      </c>
      <c r="U46" s="339" t="e">
        <f>INDEX([34]Listas!$F$6:$J$10,MATCH(P46,[34]Listas!$D$6:$D$10,0),MATCH(Q46,[34]Listas!$F$4:$J$4,0))</f>
        <v>#N/A</v>
      </c>
      <c r="V46" s="346"/>
      <c r="W46" s="818"/>
      <c r="X46" s="818"/>
      <c r="Y46" s="818"/>
      <c r="Z46" s="330"/>
      <c r="AA46" s="331"/>
      <c r="AB46" s="330"/>
      <c r="AC46" s="346"/>
      <c r="AD46" s="347">
        <f t="shared" si="12"/>
        <v>0</v>
      </c>
      <c r="AE46" s="348" t="e">
        <f t="shared" si="13"/>
        <v>#N/A</v>
      </c>
      <c r="AF46" s="336" t="e">
        <f>IF(AE46&lt;=1,"Remota",VLOOKUP(AE46,[34]Listas!$C$6:$D$10,2,0))</f>
        <v>#N/A</v>
      </c>
      <c r="AG46" s="348" t="e">
        <f t="shared" si="14"/>
        <v>#N/A</v>
      </c>
      <c r="AH46" s="336" t="e">
        <f>IF(AG46&lt;=1,"Insignificante",HLOOKUP(AG46,[34]Listas!$F$3:$J$4,2,0))</f>
        <v>#N/A</v>
      </c>
      <c r="AI46" s="349" t="e">
        <f t="shared" si="15"/>
        <v>#N/A</v>
      </c>
      <c r="AJ46" s="339" t="e">
        <f>INDEX([34]Listas!$F$6:$J$10,MATCH(AF46,[34]Listas!$D$6:$D$10,0),MATCH(AH46,[34]Listas!$F$4:$J$4,0))</f>
        <v>#N/A</v>
      </c>
    </row>
    <row r="47" spans="1:36" s="340" customFormat="1" ht="124.5"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VLOOKUP(P47,[34]Listas!$D$6:$E$10,2,0)</f>
        <v>#N/A</v>
      </c>
      <c r="T47" s="347" t="e">
        <f>HLOOKUP(Q47,[34]Listas!$F$4:$J$5,2,0)</f>
        <v>#N/A</v>
      </c>
      <c r="U47" s="339" t="e">
        <f>INDEX([34]Listas!$F$6:$J$10,MATCH(P47,[34]Listas!$D$6:$D$10,0),MATCH(Q47,[34]Listas!$F$4:$J$4,0))</f>
        <v>#N/A</v>
      </c>
      <c r="V47" s="346"/>
      <c r="W47" s="818"/>
      <c r="X47" s="818"/>
      <c r="Y47" s="818"/>
      <c r="Z47" s="330"/>
      <c r="AA47" s="331"/>
      <c r="AB47" s="330"/>
      <c r="AC47" s="346"/>
      <c r="AD47" s="347">
        <f>IF(AB47&lt;=33,0,IF(AB47&gt;81,2,1))</f>
        <v>0</v>
      </c>
      <c r="AE47" s="348" t="e">
        <f>IF(OR(AA47="Probabilidad",AA47="Ambos"),S47-AD47,S47)</f>
        <v>#N/A</v>
      </c>
      <c r="AF47" s="336" t="e">
        <f>IF(AE47&lt;=1,"Remota",VLOOKUP(AE47,[34]Listas!$C$6:$D$10,2,0))</f>
        <v>#N/A</v>
      </c>
      <c r="AG47" s="348" t="e">
        <f>IF(OR(AA47="Impacto",AA47="Ambos"),T47-AD47,T47)</f>
        <v>#N/A</v>
      </c>
      <c r="AH47" s="336" t="e">
        <f>IF(AG47&lt;=1,"Insignificante",HLOOKUP(AG47,[34]Listas!$F$3:$J$4,2,0))</f>
        <v>#N/A</v>
      </c>
      <c r="AI47" s="349" t="e">
        <f>AE47*AG47</f>
        <v>#N/A</v>
      </c>
      <c r="AJ47" s="339" t="e">
        <f>INDEX([34]Listas!$F$6:$J$10,MATCH(AF47,[34]Listas!$D$6:$D$10,0),MATCH(AH47,[34]Listas!$F$4:$J$4,0))</f>
        <v>#N/A</v>
      </c>
    </row>
    <row r="48" spans="1:36" s="340" customFormat="1" ht="124.5"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VLOOKUP(P48,[34]Listas!$D$6:$E$10,2,0)</f>
        <v>#N/A</v>
      </c>
      <c r="T48" s="347" t="e">
        <f>HLOOKUP(Q48,[34]Listas!$F$4:$J$5,2,0)</f>
        <v>#N/A</v>
      </c>
      <c r="U48" s="339" t="e">
        <f>INDEX([34]Listas!$F$6:$J$10,MATCH(P48,[34]Listas!$D$6:$D$10,0),MATCH(Q48,[34]Listas!$F$4:$J$4,0))</f>
        <v>#N/A</v>
      </c>
      <c r="V48" s="346"/>
      <c r="W48" s="818"/>
      <c r="X48" s="818"/>
      <c r="Y48" s="818"/>
      <c r="Z48" s="330"/>
      <c r="AA48" s="331"/>
      <c r="AB48" s="330"/>
      <c r="AC48" s="346"/>
      <c r="AD48" s="347">
        <f>IF(AB48&lt;=33,0,IF(AB48&gt;81,2,1))</f>
        <v>0</v>
      </c>
      <c r="AE48" s="348" t="e">
        <f>IF(OR(AA48="Probabilidad",AA48="Ambos"),S48-AD48,S48)</f>
        <v>#N/A</v>
      </c>
      <c r="AF48" s="336" t="e">
        <f>IF(AE48&lt;=1,"Remota",VLOOKUP(AE48,[34]Listas!$C$6:$D$10,2,0))</f>
        <v>#N/A</v>
      </c>
      <c r="AG48" s="348" t="e">
        <f>IF(OR(AA48="Impacto",AA48="Ambos"),T48-AD48,T48)</f>
        <v>#N/A</v>
      </c>
      <c r="AH48" s="336" t="e">
        <f>IF(AG48&lt;=1,"Insignificante",HLOOKUP(AG48,[34]Listas!$F$3:$J$4,2,0))</f>
        <v>#N/A</v>
      </c>
      <c r="AI48" s="349" t="e">
        <f>AE48*AG48</f>
        <v>#N/A</v>
      </c>
      <c r="AJ48" s="339" t="e">
        <f>INDEX([34]Listas!$F$6:$J$10,MATCH(AF48,[34]Listas!$D$6:$D$10,0),MATCH(AH48,[34]Listas!$F$4:$J$4,0))</f>
        <v>#N/A</v>
      </c>
    </row>
    <row r="49" spans="1:36" s="340" customFormat="1" ht="124.5"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VLOOKUP(P49,[34]Listas!$D$6:$E$10,2,0)</f>
        <v>#N/A</v>
      </c>
      <c r="T49" s="347" t="e">
        <f>HLOOKUP(Q49,[34]Listas!$F$4:$J$5,2,0)</f>
        <v>#N/A</v>
      </c>
      <c r="U49" s="339" t="e">
        <f>INDEX([34]Listas!$F$6:$J$10,MATCH(P49,[34]Listas!$D$6:$D$10,0),MATCH(Q49,[34]Listas!$F$4:$J$4,0))</f>
        <v>#N/A</v>
      </c>
      <c r="V49" s="346"/>
      <c r="W49" s="818"/>
      <c r="X49" s="818"/>
      <c r="Y49" s="818"/>
      <c r="Z49" s="330"/>
      <c r="AA49" s="331"/>
      <c r="AB49" s="330"/>
      <c r="AC49" s="346"/>
      <c r="AD49" s="347">
        <f t="shared" ref="AD49:AD77" si="16">IF(AB49&lt;=33,0,IF(AB49&gt;81,2,1))</f>
        <v>0</v>
      </c>
      <c r="AE49" s="348" t="e">
        <f t="shared" ref="AE49:AE77" si="17">IF(OR(AA49="Probabilidad",AA49="Ambos"),S49-AD49,S49)</f>
        <v>#N/A</v>
      </c>
      <c r="AF49" s="336" t="e">
        <f>IF(AE49&lt;=1,"Remota",VLOOKUP(AE49,[34]Listas!$C$6:$D$10,2,0))</f>
        <v>#N/A</v>
      </c>
      <c r="AG49" s="348" t="e">
        <f t="shared" ref="AG49:AG77" si="18">IF(OR(AA49="Impacto",AA49="Ambos"),T49-AD49,T49)</f>
        <v>#N/A</v>
      </c>
      <c r="AH49" s="336" t="e">
        <f>IF(AG49&lt;=1,"Insignificante",HLOOKUP(AG49,[34]Listas!$F$3:$J$4,2,0))</f>
        <v>#N/A</v>
      </c>
      <c r="AI49" s="349" t="e">
        <f t="shared" ref="AI49:AI77" si="19">AE49*AG49</f>
        <v>#N/A</v>
      </c>
      <c r="AJ49" s="339" t="e">
        <f>INDEX([34]Listas!$F$6:$J$10,MATCH(AF49,[34]Listas!$D$6:$D$10,0),MATCH(AH49,[34]Listas!$F$4:$J$4,0))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VLOOKUP(P50,[34]Listas!$D$6:$E$10,2,0)</f>
        <v>#N/A</v>
      </c>
      <c r="T50" s="347" t="e">
        <f>HLOOKUP(Q50,[34]Listas!$F$4:$J$5,2,0)</f>
        <v>#N/A</v>
      </c>
      <c r="U50" s="339" t="e">
        <f>INDEX([34]Listas!$F$6:$J$10,MATCH(P50,[34]Listas!$D$6:$D$10,0),MATCH(Q50,[34]Listas!$F$4:$J$4,0))</f>
        <v>#N/A</v>
      </c>
      <c r="V50" s="346"/>
      <c r="W50" s="818"/>
      <c r="X50" s="818"/>
      <c r="Y50" s="818"/>
      <c r="Z50" s="330"/>
      <c r="AA50" s="331"/>
      <c r="AB50" s="330"/>
      <c r="AC50" s="346"/>
      <c r="AD50" s="347">
        <f t="shared" si="16"/>
        <v>0</v>
      </c>
      <c r="AE50" s="348" t="e">
        <f t="shared" si="17"/>
        <v>#N/A</v>
      </c>
      <c r="AF50" s="336" t="e">
        <f>IF(AE50&lt;=1,"Remota",VLOOKUP(AE50,[34]Listas!$C$6:$D$10,2,0))</f>
        <v>#N/A</v>
      </c>
      <c r="AG50" s="348" t="e">
        <f t="shared" si="18"/>
        <v>#N/A</v>
      </c>
      <c r="AH50" s="336" t="e">
        <f>IF(AG50&lt;=1,"Insignificante",HLOOKUP(AG50,[34]Listas!$F$3:$J$4,2,0))</f>
        <v>#N/A</v>
      </c>
      <c r="AI50" s="349" t="e">
        <f t="shared" si="19"/>
        <v>#N/A</v>
      </c>
      <c r="AJ50" s="339" t="e">
        <f>INDEX([34]Listas!$F$6:$J$10,MATCH(AF50,[34]Listas!$D$6:$D$10,0),MATCH(AH50,[34]Listas!$F$4:$J$4,0))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VLOOKUP(P51,[34]Listas!$D$6:$E$10,2,0)</f>
        <v>#N/A</v>
      </c>
      <c r="T51" s="347" t="e">
        <f>HLOOKUP(Q51,[34]Listas!$F$4:$J$5,2,0)</f>
        <v>#N/A</v>
      </c>
      <c r="U51" s="339" t="e">
        <f>INDEX([34]Listas!$F$6:$J$10,MATCH(P51,[34]Listas!$D$6:$D$10,0),MATCH(Q51,[34]Listas!$F$4:$J$4,0))</f>
        <v>#N/A</v>
      </c>
      <c r="V51" s="346"/>
      <c r="W51" s="818"/>
      <c r="X51" s="818"/>
      <c r="Y51" s="818"/>
      <c r="Z51" s="330"/>
      <c r="AA51" s="331"/>
      <c r="AB51" s="330"/>
      <c r="AC51" s="346"/>
      <c r="AD51" s="347">
        <f t="shared" si="16"/>
        <v>0</v>
      </c>
      <c r="AE51" s="348" t="e">
        <f t="shared" si="17"/>
        <v>#N/A</v>
      </c>
      <c r="AF51" s="336" t="e">
        <f>IF(AE51&lt;=1,"Remota",VLOOKUP(AE51,[34]Listas!$C$6:$D$10,2,0))</f>
        <v>#N/A</v>
      </c>
      <c r="AG51" s="348" t="e">
        <f t="shared" si="18"/>
        <v>#N/A</v>
      </c>
      <c r="AH51" s="336" t="e">
        <f>IF(AG51&lt;=1,"Insignificante",HLOOKUP(AG51,[34]Listas!$F$3:$J$4,2,0))</f>
        <v>#N/A</v>
      </c>
      <c r="AI51" s="349" t="e">
        <f t="shared" si="19"/>
        <v>#N/A</v>
      </c>
      <c r="AJ51" s="339" t="e">
        <f>INDEX([34]Listas!$F$6:$J$10,MATCH(AF51,[34]Listas!$D$6:$D$10,0),MATCH(AH51,[34]Listas!$F$4:$J$4,0))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VLOOKUP(P52,[34]Listas!$D$6:$E$10,2,0)</f>
        <v>#N/A</v>
      </c>
      <c r="T52" s="347" t="e">
        <f>HLOOKUP(Q52,[34]Listas!$F$4:$J$5,2,0)</f>
        <v>#N/A</v>
      </c>
      <c r="U52" s="339" t="e">
        <f>INDEX([34]Listas!$F$6:$J$10,MATCH(P52,[34]Listas!$D$6:$D$10,0),MATCH(Q52,[34]Listas!$F$4:$J$4,0))</f>
        <v>#N/A</v>
      </c>
      <c r="V52" s="346"/>
      <c r="W52" s="818"/>
      <c r="X52" s="818"/>
      <c r="Y52" s="818"/>
      <c r="Z52" s="330"/>
      <c r="AA52" s="331"/>
      <c r="AB52" s="330"/>
      <c r="AC52" s="346"/>
      <c r="AD52" s="347">
        <f t="shared" si="16"/>
        <v>0</v>
      </c>
      <c r="AE52" s="348" t="e">
        <f t="shared" si="17"/>
        <v>#N/A</v>
      </c>
      <c r="AF52" s="336" t="e">
        <f>IF(AE52&lt;=1,"Remota",VLOOKUP(AE52,[34]Listas!$C$6:$D$10,2,0))</f>
        <v>#N/A</v>
      </c>
      <c r="AG52" s="348" t="e">
        <f t="shared" si="18"/>
        <v>#N/A</v>
      </c>
      <c r="AH52" s="336" t="e">
        <f>IF(AG52&lt;=1,"Insignificante",HLOOKUP(AG52,[34]Listas!$F$3:$J$4,2,0))</f>
        <v>#N/A</v>
      </c>
      <c r="AI52" s="349" t="e">
        <f t="shared" si="19"/>
        <v>#N/A</v>
      </c>
      <c r="AJ52" s="339" t="e">
        <f>INDEX([34]Listas!$F$6:$J$10,MATCH(AF52,[34]Listas!$D$6:$D$10,0),MATCH(AH52,[34]Listas!$F$4:$J$4,0))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VLOOKUP(P53,[34]Listas!$D$6:$E$10,2,0)</f>
        <v>#N/A</v>
      </c>
      <c r="T53" s="347" t="e">
        <f>HLOOKUP(Q53,[34]Listas!$F$4:$J$5,2,0)</f>
        <v>#N/A</v>
      </c>
      <c r="U53" s="339" t="e">
        <f>INDEX([34]Listas!$F$6:$J$10,MATCH(P53,[34]Listas!$D$6:$D$10,0),MATCH(Q53,[34]Listas!$F$4:$J$4,0))</f>
        <v>#N/A</v>
      </c>
      <c r="V53" s="346"/>
      <c r="W53" s="818"/>
      <c r="X53" s="818"/>
      <c r="Y53" s="818"/>
      <c r="Z53" s="330"/>
      <c r="AA53" s="331"/>
      <c r="AB53" s="330"/>
      <c r="AC53" s="346"/>
      <c r="AD53" s="347">
        <f t="shared" si="16"/>
        <v>0</v>
      </c>
      <c r="AE53" s="348" t="e">
        <f t="shared" si="17"/>
        <v>#N/A</v>
      </c>
      <c r="AF53" s="336" t="e">
        <f>IF(AE53&lt;=1,"Remota",VLOOKUP(AE53,[34]Listas!$C$6:$D$10,2,0))</f>
        <v>#N/A</v>
      </c>
      <c r="AG53" s="348" t="e">
        <f t="shared" si="18"/>
        <v>#N/A</v>
      </c>
      <c r="AH53" s="336" t="e">
        <f>IF(AG53&lt;=1,"Insignificante",HLOOKUP(AG53,[34]Listas!$F$3:$J$4,2,0))</f>
        <v>#N/A</v>
      </c>
      <c r="AI53" s="349" t="e">
        <f t="shared" si="19"/>
        <v>#N/A</v>
      </c>
      <c r="AJ53" s="339" t="e">
        <f>INDEX([34]Listas!$F$6:$J$10,MATCH(AF53,[34]Listas!$D$6:$D$10,0),MATCH(AH53,[34]Listas!$F$4:$J$4,0))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VLOOKUP(P54,[34]Listas!$D$6:$E$10,2,0)</f>
        <v>#N/A</v>
      </c>
      <c r="T54" s="347" t="e">
        <f>HLOOKUP(Q54,[34]Listas!$F$4:$J$5,2,0)</f>
        <v>#N/A</v>
      </c>
      <c r="U54" s="339" t="e">
        <f>INDEX([34]Listas!$F$6:$J$10,MATCH(P54,[34]Listas!$D$6:$D$10,0),MATCH(Q54,[34]Listas!$F$4:$J$4,0))</f>
        <v>#N/A</v>
      </c>
      <c r="V54" s="346"/>
      <c r="W54" s="818"/>
      <c r="X54" s="818"/>
      <c r="Y54" s="818"/>
      <c r="Z54" s="330"/>
      <c r="AA54" s="331"/>
      <c r="AB54" s="330"/>
      <c r="AC54" s="346"/>
      <c r="AD54" s="347">
        <f t="shared" si="16"/>
        <v>0</v>
      </c>
      <c r="AE54" s="348" t="e">
        <f t="shared" si="17"/>
        <v>#N/A</v>
      </c>
      <c r="AF54" s="336" t="e">
        <f>IF(AE54&lt;=1,"Remota",VLOOKUP(AE54,[34]Listas!$C$6:$D$10,2,0))</f>
        <v>#N/A</v>
      </c>
      <c r="AG54" s="348" t="e">
        <f t="shared" si="18"/>
        <v>#N/A</v>
      </c>
      <c r="AH54" s="336" t="e">
        <f>IF(AG54&lt;=1,"Insignificante",HLOOKUP(AG54,[34]Listas!$F$3:$J$4,2,0))</f>
        <v>#N/A</v>
      </c>
      <c r="AI54" s="349" t="e">
        <f t="shared" si="19"/>
        <v>#N/A</v>
      </c>
      <c r="AJ54" s="339" t="e">
        <f>INDEX([34]Listas!$F$6:$J$10,MATCH(AF54,[34]Listas!$D$6:$D$10,0),MATCH(AH54,[34]Listas!$F$4:$J$4,0))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VLOOKUP(P55,[34]Listas!$D$6:$E$10,2,0)</f>
        <v>#N/A</v>
      </c>
      <c r="T55" s="347" t="e">
        <f>HLOOKUP(Q55,[34]Listas!$F$4:$J$5,2,0)</f>
        <v>#N/A</v>
      </c>
      <c r="U55" s="339" t="e">
        <f>INDEX([34]Listas!$F$6:$J$10,MATCH(P55,[34]Listas!$D$6:$D$10,0),MATCH(Q55,[34]Listas!$F$4:$J$4,0))</f>
        <v>#N/A</v>
      </c>
      <c r="V55" s="346"/>
      <c r="W55" s="818"/>
      <c r="X55" s="818"/>
      <c r="Y55" s="818"/>
      <c r="Z55" s="330"/>
      <c r="AA55" s="331"/>
      <c r="AB55" s="330"/>
      <c r="AC55" s="346"/>
      <c r="AD55" s="347">
        <f t="shared" si="16"/>
        <v>0</v>
      </c>
      <c r="AE55" s="348" t="e">
        <f t="shared" si="17"/>
        <v>#N/A</v>
      </c>
      <c r="AF55" s="336" t="e">
        <f>IF(AE55&lt;=1,"Remota",VLOOKUP(AE55,[34]Listas!$C$6:$D$10,2,0))</f>
        <v>#N/A</v>
      </c>
      <c r="AG55" s="348" t="e">
        <f t="shared" si="18"/>
        <v>#N/A</v>
      </c>
      <c r="AH55" s="336" t="e">
        <f>IF(AG55&lt;=1,"Insignificante",HLOOKUP(AG55,[34]Listas!$F$3:$J$4,2,0))</f>
        <v>#N/A</v>
      </c>
      <c r="AI55" s="349" t="e">
        <f t="shared" si="19"/>
        <v>#N/A</v>
      </c>
      <c r="AJ55" s="339" t="e">
        <f>INDEX([34]Listas!$F$6:$J$10,MATCH(AF55,[34]Listas!$D$6:$D$10,0),MATCH(AH55,[34]Listas!$F$4:$J$4,0))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VLOOKUP(P56,[34]Listas!$D$6:$E$10,2,0)</f>
        <v>#N/A</v>
      </c>
      <c r="T56" s="347" t="e">
        <f>HLOOKUP(Q56,[34]Listas!$F$4:$J$5,2,0)</f>
        <v>#N/A</v>
      </c>
      <c r="U56" s="339" t="e">
        <f>INDEX([34]Listas!$F$6:$J$10,MATCH(P56,[34]Listas!$D$6:$D$10,0),MATCH(Q56,[34]Listas!$F$4:$J$4,0))</f>
        <v>#N/A</v>
      </c>
      <c r="V56" s="346"/>
      <c r="W56" s="818"/>
      <c r="X56" s="818"/>
      <c r="Y56" s="818"/>
      <c r="Z56" s="330"/>
      <c r="AA56" s="331"/>
      <c r="AB56" s="330"/>
      <c r="AC56" s="346"/>
      <c r="AD56" s="347">
        <f t="shared" si="16"/>
        <v>0</v>
      </c>
      <c r="AE56" s="348" t="e">
        <f t="shared" si="17"/>
        <v>#N/A</v>
      </c>
      <c r="AF56" s="336" t="e">
        <f>IF(AE56&lt;=1,"Remota",VLOOKUP(AE56,[34]Listas!$C$6:$D$10,2,0))</f>
        <v>#N/A</v>
      </c>
      <c r="AG56" s="348" t="e">
        <f t="shared" si="18"/>
        <v>#N/A</v>
      </c>
      <c r="AH56" s="336" t="e">
        <f>IF(AG56&lt;=1,"Insignificante",HLOOKUP(AG56,[34]Listas!$F$3:$J$4,2,0))</f>
        <v>#N/A</v>
      </c>
      <c r="AI56" s="349" t="e">
        <f t="shared" si="19"/>
        <v>#N/A</v>
      </c>
      <c r="AJ56" s="339" t="e">
        <f>INDEX([34]Listas!$F$6:$J$10,MATCH(AF56,[34]Listas!$D$6:$D$10,0),MATCH(AH56,[34]Listas!$F$4:$J$4,0))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VLOOKUP(P57,[34]Listas!$D$6:$E$10,2,0)</f>
        <v>#N/A</v>
      </c>
      <c r="T57" s="347" t="e">
        <f>HLOOKUP(Q57,[34]Listas!$F$4:$J$5,2,0)</f>
        <v>#N/A</v>
      </c>
      <c r="U57" s="339" t="e">
        <f>INDEX([34]Listas!$F$6:$J$10,MATCH(P57,[34]Listas!$D$6:$D$10,0),MATCH(Q57,[34]Listas!$F$4:$J$4,0))</f>
        <v>#N/A</v>
      </c>
      <c r="V57" s="346"/>
      <c r="W57" s="818"/>
      <c r="X57" s="818"/>
      <c r="Y57" s="818"/>
      <c r="Z57" s="330"/>
      <c r="AA57" s="331"/>
      <c r="AB57" s="330"/>
      <c r="AC57" s="346"/>
      <c r="AD57" s="347">
        <f t="shared" si="16"/>
        <v>0</v>
      </c>
      <c r="AE57" s="348" t="e">
        <f t="shared" si="17"/>
        <v>#N/A</v>
      </c>
      <c r="AF57" s="336" t="e">
        <f>IF(AE57&lt;=1,"Remota",VLOOKUP(AE57,[34]Listas!$C$6:$D$10,2,0))</f>
        <v>#N/A</v>
      </c>
      <c r="AG57" s="348" t="e">
        <f t="shared" si="18"/>
        <v>#N/A</v>
      </c>
      <c r="AH57" s="336" t="e">
        <f>IF(AG57&lt;=1,"Insignificante",HLOOKUP(AG57,[34]Listas!$F$3:$J$4,2,0))</f>
        <v>#N/A</v>
      </c>
      <c r="AI57" s="349" t="e">
        <f t="shared" si="19"/>
        <v>#N/A</v>
      </c>
      <c r="AJ57" s="339" t="e">
        <f>INDEX([34]Listas!$F$6:$J$10,MATCH(AF57,[34]Listas!$D$6:$D$10,0),MATCH(AH57,[34]Listas!$F$4:$J$4,0))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VLOOKUP(P58,[34]Listas!$D$6:$E$10,2,0)</f>
        <v>#N/A</v>
      </c>
      <c r="T58" s="347" t="e">
        <f>HLOOKUP(Q58,[34]Listas!$F$4:$J$5,2,0)</f>
        <v>#N/A</v>
      </c>
      <c r="U58" s="339" t="e">
        <f>INDEX([34]Listas!$F$6:$J$10,MATCH(P58,[34]Listas!$D$6:$D$10,0),MATCH(Q58,[34]Listas!$F$4:$J$4,0))</f>
        <v>#N/A</v>
      </c>
      <c r="V58" s="346"/>
      <c r="W58" s="818"/>
      <c r="X58" s="818"/>
      <c r="Y58" s="818"/>
      <c r="Z58" s="330"/>
      <c r="AA58" s="331"/>
      <c r="AB58" s="330"/>
      <c r="AC58" s="346"/>
      <c r="AD58" s="347">
        <f t="shared" si="16"/>
        <v>0</v>
      </c>
      <c r="AE58" s="348" t="e">
        <f t="shared" si="17"/>
        <v>#N/A</v>
      </c>
      <c r="AF58" s="336" t="e">
        <f>IF(AE58&lt;=1,"Remota",VLOOKUP(AE58,[34]Listas!$C$6:$D$10,2,0))</f>
        <v>#N/A</v>
      </c>
      <c r="AG58" s="348" t="e">
        <f t="shared" si="18"/>
        <v>#N/A</v>
      </c>
      <c r="AH58" s="336" t="e">
        <f>IF(AG58&lt;=1,"Insignificante",HLOOKUP(AG58,[34]Listas!$F$3:$J$4,2,0))</f>
        <v>#N/A</v>
      </c>
      <c r="AI58" s="349" t="e">
        <f t="shared" si="19"/>
        <v>#N/A</v>
      </c>
      <c r="AJ58" s="339" t="e">
        <f>INDEX([34]Listas!$F$6:$J$10,MATCH(AF58,[34]Listas!$D$6:$D$10,0),MATCH(AH58,[34]Listas!$F$4:$J$4,0))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VLOOKUP(P59,[34]Listas!$D$6:$E$10,2,0)</f>
        <v>#N/A</v>
      </c>
      <c r="T59" s="347" t="e">
        <f>HLOOKUP(Q59,[34]Listas!$F$4:$J$5,2,0)</f>
        <v>#N/A</v>
      </c>
      <c r="U59" s="339" t="e">
        <f>INDEX([34]Listas!$F$6:$J$10,MATCH(P59,[34]Listas!$D$6:$D$10,0),MATCH(Q59,[34]Listas!$F$4:$J$4,0))</f>
        <v>#N/A</v>
      </c>
      <c r="V59" s="346"/>
      <c r="W59" s="818"/>
      <c r="X59" s="818"/>
      <c r="Y59" s="818"/>
      <c r="Z59" s="330"/>
      <c r="AA59" s="331"/>
      <c r="AB59" s="330"/>
      <c r="AC59" s="346"/>
      <c r="AD59" s="347">
        <f t="shared" si="16"/>
        <v>0</v>
      </c>
      <c r="AE59" s="348" t="e">
        <f t="shared" si="17"/>
        <v>#N/A</v>
      </c>
      <c r="AF59" s="336" t="e">
        <f>IF(AE59&lt;=1,"Remota",VLOOKUP(AE59,[34]Listas!$C$6:$D$10,2,0))</f>
        <v>#N/A</v>
      </c>
      <c r="AG59" s="348" t="e">
        <f t="shared" si="18"/>
        <v>#N/A</v>
      </c>
      <c r="AH59" s="336" t="e">
        <f>IF(AG59&lt;=1,"Insignificante",HLOOKUP(AG59,[34]Listas!$F$3:$J$4,2,0))</f>
        <v>#N/A</v>
      </c>
      <c r="AI59" s="349" t="e">
        <f t="shared" si="19"/>
        <v>#N/A</v>
      </c>
      <c r="AJ59" s="339" t="e">
        <f>INDEX([34]Listas!$F$6:$J$10,MATCH(AF59,[34]Listas!$D$6:$D$10,0),MATCH(AH59,[34]Listas!$F$4:$J$4,0))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VLOOKUP(P60,[34]Listas!$D$6:$E$10,2,0)</f>
        <v>#N/A</v>
      </c>
      <c r="T60" s="347" t="e">
        <f>HLOOKUP(Q60,[34]Listas!$F$4:$J$5,2,0)</f>
        <v>#N/A</v>
      </c>
      <c r="U60" s="339" t="e">
        <f>INDEX([34]Listas!$F$6:$J$10,MATCH(P60,[34]Listas!$D$6:$D$10,0),MATCH(Q60,[34]Listas!$F$4:$J$4,0))</f>
        <v>#N/A</v>
      </c>
      <c r="V60" s="346"/>
      <c r="W60" s="818"/>
      <c r="X60" s="818"/>
      <c r="Y60" s="818"/>
      <c r="Z60" s="330"/>
      <c r="AA60" s="331"/>
      <c r="AB60" s="330"/>
      <c r="AC60" s="346"/>
      <c r="AD60" s="347">
        <f t="shared" si="16"/>
        <v>0</v>
      </c>
      <c r="AE60" s="348" t="e">
        <f t="shared" si="17"/>
        <v>#N/A</v>
      </c>
      <c r="AF60" s="336" t="e">
        <f>IF(AE60&lt;=1,"Remota",VLOOKUP(AE60,[34]Listas!$C$6:$D$10,2,0))</f>
        <v>#N/A</v>
      </c>
      <c r="AG60" s="348" t="e">
        <f t="shared" si="18"/>
        <v>#N/A</v>
      </c>
      <c r="AH60" s="336" t="e">
        <f>IF(AG60&lt;=1,"Insignificante",HLOOKUP(AG60,[34]Listas!$F$3:$J$4,2,0))</f>
        <v>#N/A</v>
      </c>
      <c r="AI60" s="349" t="e">
        <f t="shared" si="19"/>
        <v>#N/A</v>
      </c>
      <c r="AJ60" s="339" t="e">
        <f>INDEX([34]Listas!$F$6:$J$10,MATCH(AF60,[34]Listas!$D$6:$D$10,0),MATCH(AH60,[34]Listas!$F$4:$J$4,0))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VLOOKUP(P61,[34]Listas!$D$6:$E$10,2,0)</f>
        <v>#N/A</v>
      </c>
      <c r="T61" s="347" t="e">
        <f>HLOOKUP(Q61,[34]Listas!$F$4:$J$5,2,0)</f>
        <v>#N/A</v>
      </c>
      <c r="U61" s="339" t="e">
        <f>INDEX([34]Listas!$F$6:$J$10,MATCH(P61,[34]Listas!$D$6:$D$10,0),MATCH(Q61,[34]Listas!$F$4:$J$4,0))</f>
        <v>#N/A</v>
      </c>
      <c r="V61" s="346"/>
      <c r="W61" s="818"/>
      <c r="X61" s="818"/>
      <c r="Y61" s="818"/>
      <c r="Z61" s="330"/>
      <c r="AA61" s="331"/>
      <c r="AB61" s="330"/>
      <c r="AC61" s="346"/>
      <c r="AD61" s="347">
        <f t="shared" si="16"/>
        <v>0</v>
      </c>
      <c r="AE61" s="348" t="e">
        <f t="shared" si="17"/>
        <v>#N/A</v>
      </c>
      <c r="AF61" s="336" t="e">
        <f>IF(AE61&lt;=1,"Remota",VLOOKUP(AE61,[34]Listas!$C$6:$D$10,2,0))</f>
        <v>#N/A</v>
      </c>
      <c r="AG61" s="348" t="e">
        <f t="shared" si="18"/>
        <v>#N/A</v>
      </c>
      <c r="AH61" s="336" t="e">
        <f>IF(AG61&lt;=1,"Insignificante",HLOOKUP(AG61,[34]Listas!$F$3:$J$4,2,0))</f>
        <v>#N/A</v>
      </c>
      <c r="AI61" s="349" t="e">
        <f t="shared" si="19"/>
        <v>#N/A</v>
      </c>
      <c r="AJ61" s="339" t="e">
        <f>INDEX([34]Listas!$F$6:$J$10,MATCH(AF61,[34]Listas!$D$6:$D$10,0),MATCH(AH61,[34]Listas!$F$4:$J$4,0))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VLOOKUP(P62,[34]Listas!$D$6:$E$10,2,0)</f>
        <v>#N/A</v>
      </c>
      <c r="T62" s="347" t="e">
        <f>HLOOKUP(Q62,[34]Listas!$F$4:$J$5,2,0)</f>
        <v>#N/A</v>
      </c>
      <c r="U62" s="339" t="e">
        <f>INDEX([34]Listas!$F$6:$J$10,MATCH(P62,[34]Listas!$D$6:$D$10,0),MATCH(Q62,[34]Listas!$F$4:$J$4,0))</f>
        <v>#N/A</v>
      </c>
      <c r="V62" s="346"/>
      <c r="W62" s="818"/>
      <c r="X62" s="818"/>
      <c r="Y62" s="818"/>
      <c r="Z62" s="330"/>
      <c r="AA62" s="331"/>
      <c r="AB62" s="330"/>
      <c r="AC62" s="346"/>
      <c r="AD62" s="347">
        <f t="shared" si="16"/>
        <v>0</v>
      </c>
      <c r="AE62" s="348" t="e">
        <f t="shared" si="17"/>
        <v>#N/A</v>
      </c>
      <c r="AF62" s="336" t="e">
        <f>IF(AE62&lt;=1,"Remota",VLOOKUP(AE62,[34]Listas!$C$6:$D$10,2,0))</f>
        <v>#N/A</v>
      </c>
      <c r="AG62" s="348" t="e">
        <f t="shared" si="18"/>
        <v>#N/A</v>
      </c>
      <c r="AH62" s="336" t="e">
        <f>IF(AG62&lt;=1,"Insignificante",HLOOKUP(AG62,[34]Listas!$F$3:$J$4,2,0))</f>
        <v>#N/A</v>
      </c>
      <c r="AI62" s="349" t="e">
        <f t="shared" si="19"/>
        <v>#N/A</v>
      </c>
      <c r="AJ62" s="339" t="e">
        <f>INDEX([34]Listas!$F$6:$J$10,MATCH(AF62,[34]Listas!$D$6:$D$10,0),MATCH(AH62,[34]Listas!$F$4:$J$4,0))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VLOOKUP(P63,[34]Listas!$D$6:$E$10,2,0)</f>
        <v>#N/A</v>
      </c>
      <c r="T63" s="347" t="e">
        <f>HLOOKUP(Q63,[34]Listas!$F$4:$J$5,2,0)</f>
        <v>#N/A</v>
      </c>
      <c r="U63" s="339" t="e">
        <f>INDEX([34]Listas!$F$6:$J$10,MATCH(P63,[34]Listas!$D$6:$D$10,0),MATCH(Q63,[34]Listas!$F$4:$J$4,0))</f>
        <v>#N/A</v>
      </c>
      <c r="V63" s="346"/>
      <c r="W63" s="818"/>
      <c r="X63" s="818"/>
      <c r="Y63" s="818"/>
      <c r="Z63" s="330"/>
      <c r="AA63" s="331"/>
      <c r="AB63" s="330"/>
      <c r="AC63" s="346"/>
      <c r="AD63" s="347">
        <f t="shared" si="16"/>
        <v>0</v>
      </c>
      <c r="AE63" s="348" t="e">
        <f t="shared" si="17"/>
        <v>#N/A</v>
      </c>
      <c r="AF63" s="336" t="e">
        <f>IF(AE63&lt;=1,"Remota",VLOOKUP(AE63,[34]Listas!$C$6:$D$10,2,0))</f>
        <v>#N/A</v>
      </c>
      <c r="AG63" s="348" t="e">
        <f t="shared" si="18"/>
        <v>#N/A</v>
      </c>
      <c r="AH63" s="336" t="e">
        <f>IF(AG63&lt;=1,"Insignificante",HLOOKUP(AG63,[34]Listas!$F$3:$J$4,2,0))</f>
        <v>#N/A</v>
      </c>
      <c r="AI63" s="349" t="e">
        <f t="shared" si="19"/>
        <v>#N/A</v>
      </c>
      <c r="AJ63" s="339" t="e">
        <f>INDEX([34]Listas!$F$6:$J$10,MATCH(AF63,[34]Listas!$D$6:$D$10,0),MATCH(AH63,[34]Listas!$F$4:$J$4,0))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VLOOKUP(P64,[34]Listas!$D$6:$E$10,2,0)</f>
        <v>#N/A</v>
      </c>
      <c r="T64" s="347" t="e">
        <f>HLOOKUP(Q64,[34]Listas!$F$4:$J$5,2,0)</f>
        <v>#N/A</v>
      </c>
      <c r="U64" s="339" t="e">
        <f>INDEX([34]Listas!$F$6:$J$10,MATCH(P64,[34]Listas!$D$6:$D$10,0),MATCH(Q64,[34]Listas!$F$4:$J$4,0))</f>
        <v>#N/A</v>
      </c>
      <c r="V64" s="346"/>
      <c r="W64" s="818"/>
      <c r="X64" s="818"/>
      <c r="Y64" s="818"/>
      <c r="Z64" s="330"/>
      <c r="AA64" s="331"/>
      <c r="AB64" s="330"/>
      <c r="AC64" s="346"/>
      <c r="AD64" s="347">
        <f t="shared" si="16"/>
        <v>0</v>
      </c>
      <c r="AE64" s="348" t="e">
        <f t="shared" si="17"/>
        <v>#N/A</v>
      </c>
      <c r="AF64" s="336" t="e">
        <f>IF(AE64&lt;=1,"Remota",VLOOKUP(AE64,[34]Listas!$C$6:$D$10,2,0))</f>
        <v>#N/A</v>
      </c>
      <c r="AG64" s="348" t="e">
        <f t="shared" si="18"/>
        <v>#N/A</v>
      </c>
      <c r="AH64" s="336" t="e">
        <f>IF(AG64&lt;=1,"Insignificante",HLOOKUP(AG64,[34]Listas!$F$3:$J$4,2,0))</f>
        <v>#N/A</v>
      </c>
      <c r="AI64" s="349" t="e">
        <f t="shared" si="19"/>
        <v>#N/A</v>
      </c>
      <c r="AJ64" s="339" t="e">
        <f>INDEX([34]Listas!$F$6:$J$10,MATCH(AF64,[34]Listas!$D$6:$D$10,0),MATCH(AH64,[34]Listas!$F$4:$J$4,0))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VLOOKUP(P65,[34]Listas!$D$6:$E$10,2,0)</f>
        <v>#N/A</v>
      </c>
      <c r="T65" s="347" t="e">
        <f>HLOOKUP(Q65,[34]Listas!$F$4:$J$5,2,0)</f>
        <v>#N/A</v>
      </c>
      <c r="U65" s="339" t="e">
        <f>INDEX([34]Listas!$F$6:$J$10,MATCH(P65,[34]Listas!$D$6:$D$10,0),MATCH(Q65,[34]Listas!$F$4:$J$4,0))</f>
        <v>#N/A</v>
      </c>
      <c r="V65" s="346"/>
      <c r="W65" s="818"/>
      <c r="X65" s="818"/>
      <c r="Y65" s="818"/>
      <c r="Z65" s="330"/>
      <c r="AA65" s="331"/>
      <c r="AB65" s="330"/>
      <c r="AC65" s="346"/>
      <c r="AD65" s="347">
        <f t="shared" si="16"/>
        <v>0</v>
      </c>
      <c r="AE65" s="348" t="e">
        <f t="shared" si="17"/>
        <v>#N/A</v>
      </c>
      <c r="AF65" s="336" t="e">
        <f>IF(AE65&lt;=1,"Remota",VLOOKUP(AE65,[34]Listas!$C$6:$D$10,2,0))</f>
        <v>#N/A</v>
      </c>
      <c r="AG65" s="348" t="e">
        <f t="shared" si="18"/>
        <v>#N/A</v>
      </c>
      <c r="AH65" s="336" t="e">
        <f>IF(AG65&lt;=1,"Insignificante",HLOOKUP(AG65,[34]Listas!$F$3:$J$4,2,0))</f>
        <v>#N/A</v>
      </c>
      <c r="AI65" s="349" t="e">
        <f t="shared" si="19"/>
        <v>#N/A</v>
      </c>
      <c r="AJ65" s="339" t="e">
        <f>INDEX([34]Listas!$F$6:$J$10,MATCH(AF65,[34]Listas!$D$6:$D$10,0),MATCH(AH65,[34]Listas!$F$4:$J$4,0))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VLOOKUP(P66,[34]Listas!$D$6:$E$10,2,0)</f>
        <v>#N/A</v>
      </c>
      <c r="T66" s="347" t="e">
        <f>HLOOKUP(Q66,[34]Listas!$F$4:$J$5,2,0)</f>
        <v>#N/A</v>
      </c>
      <c r="U66" s="339" t="e">
        <f>INDEX([34]Listas!$F$6:$J$10,MATCH(P66,[34]Listas!$D$6:$D$10,0),MATCH(Q66,[34]Listas!$F$4:$J$4,0))</f>
        <v>#N/A</v>
      </c>
      <c r="V66" s="346"/>
      <c r="W66" s="818"/>
      <c r="X66" s="818"/>
      <c r="Y66" s="818"/>
      <c r="Z66" s="330"/>
      <c r="AA66" s="331"/>
      <c r="AB66" s="330"/>
      <c r="AC66" s="346"/>
      <c r="AD66" s="347">
        <f t="shared" si="16"/>
        <v>0</v>
      </c>
      <c r="AE66" s="348" t="e">
        <f t="shared" si="17"/>
        <v>#N/A</v>
      </c>
      <c r="AF66" s="336" t="e">
        <f>IF(AE66&lt;=1,"Remota",VLOOKUP(AE66,[34]Listas!$C$6:$D$10,2,0))</f>
        <v>#N/A</v>
      </c>
      <c r="AG66" s="348" t="e">
        <f t="shared" si="18"/>
        <v>#N/A</v>
      </c>
      <c r="AH66" s="336" t="e">
        <f>IF(AG66&lt;=1,"Insignificante",HLOOKUP(AG66,[34]Listas!$F$3:$J$4,2,0))</f>
        <v>#N/A</v>
      </c>
      <c r="AI66" s="349" t="e">
        <f t="shared" si="19"/>
        <v>#N/A</v>
      </c>
      <c r="AJ66" s="339" t="e">
        <f>INDEX([34]Listas!$F$6:$J$10,MATCH(AF66,[34]Listas!$D$6:$D$10,0),MATCH(AH66,[34]Listas!$F$4:$J$4,0))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VLOOKUP(P67,[34]Listas!$D$6:$E$10,2,0)</f>
        <v>#N/A</v>
      </c>
      <c r="T67" s="347" t="e">
        <f>HLOOKUP(Q67,[34]Listas!$F$4:$J$5,2,0)</f>
        <v>#N/A</v>
      </c>
      <c r="U67" s="339" t="e">
        <f>INDEX([34]Listas!$F$6:$J$10,MATCH(P67,[34]Listas!$D$6:$D$10,0),MATCH(Q67,[34]Listas!$F$4:$J$4,0))</f>
        <v>#N/A</v>
      </c>
      <c r="V67" s="346"/>
      <c r="W67" s="818"/>
      <c r="X67" s="818"/>
      <c r="Y67" s="818"/>
      <c r="Z67" s="330"/>
      <c r="AA67" s="331"/>
      <c r="AB67" s="330"/>
      <c r="AC67" s="346"/>
      <c r="AD67" s="347">
        <f t="shared" si="16"/>
        <v>0</v>
      </c>
      <c r="AE67" s="348" t="e">
        <f t="shared" si="17"/>
        <v>#N/A</v>
      </c>
      <c r="AF67" s="336" t="e">
        <f>IF(AE67&lt;=1,"Remota",VLOOKUP(AE67,[34]Listas!$C$6:$D$10,2,0))</f>
        <v>#N/A</v>
      </c>
      <c r="AG67" s="348" t="e">
        <f t="shared" si="18"/>
        <v>#N/A</v>
      </c>
      <c r="AH67" s="336" t="e">
        <f>IF(AG67&lt;=1,"Insignificante",HLOOKUP(AG67,[34]Listas!$F$3:$J$4,2,0))</f>
        <v>#N/A</v>
      </c>
      <c r="AI67" s="349" t="e">
        <f t="shared" si="19"/>
        <v>#N/A</v>
      </c>
      <c r="AJ67" s="339" t="e">
        <f>INDEX([34]Listas!$F$6:$J$10,MATCH(AF67,[34]Listas!$D$6:$D$10,0),MATCH(AH67,[34]Listas!$F$4:$J$4,0))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VLOOKUP(P68,[34]Listas!$D$6:$E$10,2,0)</f>
        <v>#N/A</v>
      </c>
      <c r="T68" s="347" t="e">
        <f>HLOOKUP(Q68,[34]Listas!$F$4:$J$5,2,0)</f>
        <v>#N/A</v>
      </c>
      <c r="U68" s="339" t="e">
        <f>INDEX([34]Listas!$F$6:$J$10,MATCH(P68,[34]Listas!$D$6:$D$10,0),MATCH(Q68,[34]Listas!$F$4:$J$4,0))</f>
        <v>#N/A</v>
      </c>
      <c r="V68" s="346"/>
      <c r="W68" s="818"/>
      <c r="X68" s="818"/>
      <c r="Y68" s="818"/>
      <c r="Z68" s="330"/>
      <c r="AA68" s="331"/>
      <c r="AB68" s="330"/>
      <c r="AC68" s="346"/>
      <c r="AD68" s="347">
        <f t="shared" si="16"/>
        <v>0</v>
      </c>
      <c r="AE68" s="348" t="e">
        <f t="shared" si="17"/>
        <v>#N/A</v>
      </c>
      <c r="AF68" s="336" t="e">
        <f>IF(AE68&lt;=1,"Remota",VLOOKUP(AE68,[34]Listas!$C$6:$D$10,2,0))</f>
        <v>#N/A</v>
      </c>
      <c r="AG68" s="348" t="e">
        <f t="shared" si="18"/>
        <v>#N/A</v>
      </c>
      <c r="AH68" s="336" t="e">
        <f>IF(AG68&lt;=1,"Insignificante",HLOOKUP(AG68,[34]Listas!$F$3:$J$4,2,0))</f>
        <v>#N/A</v>
      </c>
      <c r="AI68" s="349" t="e">
        <f t="shared" si="19"/>
        <v>#N/A</v>
      </c>
      <c r="AJ68" s="339" t="e">
        <f>INDEX([34]Listas!$F$6:$J$10,MATCH(AF68,[34]Listas!$D$6:$D$10,0),MATCH(AH68,[34]Listas!$F$4:$J$4,0))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VLOOKUP(P69,[34]Listas!$D$6:$E$10,2,0)</f>
        <v>#N/A</v>
      </c>
      <c r="T69" s="347" t="e">
        <f>HLOOKUP(Q69,[34]Listas!$F$4:$J$5,2,0)</f>
        <v>#N/A</v>
      </c>
      <c r="U69" s="339" t="e">
        <f>INDEX([34]Listas!$F$6:$J$10,MATCH(P69,[34]Listas!$D$6:$D$10,0),MATCH(Q69,[34]Listas!$F$4:$J$4,0))</f>
        <v>#N/A</v>
      </c>
      <c r="V69" s="346"/>
      <c r="W69" s="818"/>
      <c r="X69" s="818"/>
      <c r="Y69" s="818"/>
      <c r="Z69" s="330"/>
      <c r="AA69" s="331"/>
      <c r="AB69" s="330"/>
      <c r="AC69" s="346"/>
      <c r="AD69" s="347">
        <f t="shared" si="16"/>
        <v>0</v>
      </c>
      <c r="AE69" s="348" t="e">
        <f t="shared" si="17"/>
        <v>#N/A</v>
      </c>
      <c r="AF69" s="336" t="e">
        <f>IF(AE69&lt;=1,"Remota",VLOOKUP(AE69,[34]Listas!$C$6:$D$10,2,0))</f>
        <v>#N/A</v>
      </c>
      <c r="AG69" s="348" t="e">
        <f t="shared" si="18"/>
        <v>#N/A</v>
      </c>
      <c r="AH69" s="336" t="e">
        <f>IF(AG69&lt;=1,"Insignificante",HLOOKUP(AG69,[34]Listas!$F$3:$J$4,2,0))</f>
        <v>#N/A</v>
      </c>
      <c r="AI69" s="349" t="e">
        <f t="shared" si="19"/>
        <v>#N/A</v>
      </c>
      <c r="AJ69" s="339" t="e">
        <f>INDEX([34]Listas!$F$6:$J$10,MATCH(AF69,[34]Listas!$D$6:$D$10,0),MATCH(AH69,[34]Listas!$F$4:$J$4,0))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VLOOKUP(P70,[34]Listas!$D$6:$E$10,2,0)</f>
        <v>#N/A</v>
      </c>
      <c r="T70" s="347" t="e">
        <f>HLOOKUP(Q70,[34]Listas!$F$4:$J$5,2,0)</f>
        <v>#N/A</v>
      </c>
      <c r="U70" s="339" t="e">
        <f>INDEX([34]Listas!$F$6:$J$10,MATCH(P70,[34]Listas!$D$6:$D$10,0),MATCH(Q70,[34]Listas!$F$4:$J$4,0))</f>
        <v>#N/A</v>
      </c>
      <c r="V70" s="346"/>
      <c r="W70" s="818"/>
      <c r="X70" s="818"/>
      <c r="Y70" s="818"/>
      <c r="Z70" s="330"/>
      <c r="AA70" s="331"/>
      <c r="AB70" s="330"/>
      <c r="AC70" s="346"/>
      <c r="AD70" s="347">
        <f t="shared" si="16"/>
        <v>0</v>
      </c>
      <c r="AE70" s="348" t="e">
        <f t="shared" si="17"/>
        <v>#N/A</v>
      </c>
      <c r="AF70" s="336" t="e">
        <f>IF(AE70&lt;=1,"Remota",VLOOKUP(AE70,[34]Listas!$C$6:$D$10,2,0))</f>
        <v>#N/A</v>
      </c>
      <c r="AG70" s="348" t="e">
        <f t="shared" si="18"/>
        <v>#N/A</v>
      </c>
      <c r="AH70" s="336" t="e">
        <f>IF(AG70&lt;=1,"Insignificante",HLOOKUP(AG70,[34]Listas!$F$3:$J$4,2,0))</f>
        <v>#N/A</v>
      </c>
      <c r="AI70" s="349" t="e">
        <f t="shared" si="19"/>
        <v>#N/A</v>
      </c>
      <c r="AJ70" s="339" t="e">
        <f>INDEX([34]Listas!$F$6:$J$10,MATCH(AF70,[34]Listas!$D$6:$D$10,0),MATCH(AH70,[34]Listas!$F$4:$J$4,0))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VLOOKUP(P71,[34]Listas!$D$6:$E$10,2,0)</f>
        <v>#N/A</v>
      </c>
      <c r="T71" s="347" t="e">
        <f>HLOOKUP(Q71,[34]Listas!$F$4:$J$5,2,0)</f>
        <v>#N/A</v>
      </c>
      <c r="U71" s="339" t="e">
        <f>INDEX([34]Listas!$F$6:$J$10,MATCH(P71,[34]Listas!$D$6:$D$10,0),MATCH(Q71,[34]Listas!$F$4:$J$4,0))</f>
        <v>#N/A</v>
      </c>
      <c r="V71" s="346"/>
      <c r="W71" s="818"/>
      <c r="X71" s="818"/>
      <c r="Y71" s="818"/>
      <c r="Z71" s="330"/>
      <c r="AA71" s="331"/>
      <c r="AB71" s="330"/>
      <c r="AC71" s="346"/>
      <c r="AD71" s="347">
        <f t="shared" si="16"/>
        <v>0</v>
      </c>
      <c r="AE71" s="348" t="e">
        <f t="shared" si="17"/>
        <v>#N/A</v>
      </c>
      <c r="AF71" s="336" t="e">
        <f>IF(AE71&lt;=1,"Remota",VLOOKUP(AE71,[34]Listas!$C$6:$D$10,2,0))</f>
        <v>#N/A</v>
      </c>
      <c r="AG71" s="348" t="e">
        <f t="shared" si="18"/>
        <v>#N/A</v>
      </c>
      <c r="AH71" s="336" t="e">
        <f>IF(AG71&lt;=1,"Insignificante",HLOOKUP(AG71,[34]Listas!$F$3:$J$4,2,0))</f>
        <v>#N/A</v>
      </c>
      <c r="AI71" s="349" t="e">
        <f t="shared" si="19"/>
        <v>#N/A</v>
      </c>
      <c r="AJ71" s="339" t="e">
        <f>INDEX([34]Listas!$F$6:$J$10,MATCH(AF71,[34]Listas!$D$6:$D$10,0),MATCH(AH71,[34]Listas!$F$4:$J$4,0))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VLOOKUP(P72,[34]Listas!$D$6:$E$10,2,0)</f>
        <v>#N/A</v>
      </c>
      <c r="T72" s="347" t="e">
        <f>HLOOKUP(Q72,[34]Listas!$F$4:$J$5,2,0)</f>
        <v>#N/A</v>
      </c>
      <c r="U72" s="339" t="e">
        <f>INDEX([34]Listas!$F$6:$J$10,MATCH(P72,[34]Listas!$D$6:$D$10,0),MATCH(Q72,[34]Listas!$F$4:$J$4,0))</f>
        <v>#N/A</v>
      </c>
      <c r="V72" s="346"/>
      <c r="W72" s="818"/>
      <c r="X72" s="818"/>
      <c r="Y72" s="818"/>
      <c r="Z72" s="330"/>
      <c r="AA72" s="331"/>
      <c r="AB72" s="330"/>
      <c r="AC72" s="346"/>
      <c r="AD72" s="347">
        <f t="shared" si="16"/>
        <v>0</v>
      </c>
      <c r="AE72" s="348" t="e">
        <f t="shared" si="17"/>
        <v>#N/A</v>
      </c>
      <c r="AF72" s="336" t="e">
        <f>IF(AE72&lt;=1,"Remota",VLOOKUP(AE72,[34]Listas!$C$6:$D$10,2,0))</f>
        <v>#N/A</v>
      </c>
      <c r="AG72" s="348" t="e">
        <f t="shared" si="18"/>
        <v>#N/A</v>
      </c>
      <c r="AH72" s="336" t="e">
        <f>IF(AG72&lt;=1,"Insignificante",HLOOKUP(AG72,[34]Listas!$F$3:$J$4,2,0))</f>
        <v>#N/A</v>
      </c>
      <c r="AI72" s="349" t="e">
        <f t="shared" si="19"/>
        <v>#N/A</v>
      </c>
      <c r="AJ72" s="339" t="e">
        <f>INDEX([34]Listas!$F$6:$J$10,MATCH(AF72,[34]Listas!$D$6:$D$10,0),MATCH(AH72,[34]Listas!$F$4:$J$4,0))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VLOOKUP(P73,[34]Listas!$D$6:$E$10,2,0)</f>
        <v>#N/A</v>
      </c>
      <c r="T73" s="347" t="e">
        <f>HLOOKUP(Q73,[34]Listas!$F$4:$J$5,2,0)</f>
        <v>#N/A</v>
      </c>
      <c r="U73" s="339" t="e">
        <f>INDEX([34]Listas!$F$6:$J$10,MATCH(P73,[34]Listas!$D$6:$D$10,0),MATCH(Q73,[34]Listas!$F$4:$J$4,0))</f>
        <v>#N/A</v>
      </c>
      <c r="V73" s="346"/>
      <c r="W73" s="818"/>
      <c r="X73" s="818"/>
      <c r="Y73" s="818"/>
      <c r="Z73" s="330"/>
      <c r="AA73" s="331"/>
      <c r="AB73" s="330"/>
      <c r="AC73" s="346"/>
      <c r="AD73" s="347">
        <f t="shared" si="16"/>
        <v>0</v>
      </c>
      <c r="AE73" s="348" t="e">
        <f t="shared" si="17"/>
        <v>#N/A</v>
      </c>
      <c r="AF73" s="336" t="e">
        <f>IF(AE73&lt;=1,"Remota",VLOOKUP(AE73,[34]Listas!$C$6:$D$10,2,0))</f>
        <v>#N/A</v>
      </c>
      <c r="AG73" s="348" t="e">
        <f t="shared" si="18"/>
        <v>#N/A</v>
      </c>
      <c r="AH73" s="336" t="e">
        <f>IF(AG73&lt;=1,"Insignificante",HLOOKUP(AG73,[34]Listas!$F$3:$J$4,2,0))</f>
        <v>#N/A</v>
      </c>
      <c r="AI73" s="349" t="e">
        <f t="shared" si="19"/>
        <v>#N/A</v>
      </c>
      <c r="AJ73" s="339" t="e">
        <f>INDEX([34]Listas!$F$6:$J$10,MATCH(AF73,[34]Listas!$D$6:$D$10,0),MATCH(AH73,[34]Listas!$F$4:$J$4,0))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VLOOKUP(P74,[34]Listas!$D$6:$E$10,2,0)</f>
        <v>#N/A</v>
      </c>
      <c r="T74" s="347" t="e">
        <f>HLOOKUP(Q74,[34]Listas!$F$4:$J$5,2,0)</f>
        <v>#N/A</v>
      </c>
      <c r="U74" s="339" t="e">
        <f>INDEX([34]Listas!$F$6:$J$10,MATCH(P74,[34]Listas!$D$6:$D$10,0),MATCH(Q74,[34]Listas!$F$4:$J$4,0))</f>
        <v>#N/A</v>
      </c>
      <c r="V74" s="346"/>
      <c r="W74" s="818"/>
      <c r="X74" s="818"/>
      <c r="Y74" s="818"/>
      <c r="Z74" s="330"/>
      <c r="AA74" s="331"/>
      <c r="AB74" s="330"/>
      <c r="AC74" s="346"/>
      <c r="AD74" s="347">
        <f t="shared" si="16"/>
        <v>0</v>
      </c>
      <c r="AE74" s="348" t="e">
        <f t="shared" si="17"/>
        <v>#N/A</v>
      </c>
      <c r="AF74" s="336" t="e">
        <f>IF(AE74&lt;=1,"Remota",VLOOKUP(AE74,[34]Listas!$C$6:$D$10,2,0))</f>
        <v>#N/A</v>
      </c>
      <c r="AG74" s="348" t="e">
        <f t="shared" si="18"/>
        <v>#N/A</v>
      </c>
      <c r="AH74" s="336" t="e">
        <f>IF(AG74&lt;=1,"Insignificante",HLOOKUP(AG74,[34]Listas!$F$3:$J$4,2,0))</f>
        <v>#N/A</v>
      </c>
      <c r="AI74" s="349" t="e">
        <f t="shared" si="19"/>
        <v>#N/A</v>
      </c>
      <c r="AJ74" s="339" t="e">
        <f>INDEX([34]Listas!$F$6:$J$10,MATCH(AF74,[34]Listas!$D$6:$D$10,0),MATCH(AH74,[34]Listas!$F$4:$J$4,0))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VLOOKUP(P75,[34]Listas!$D$6:$E$10,2,0)</f>
        <v>#N/A</v>
      </c>
      <c r="T75" s="347" t="e">
        <f>HLOOKUP(Q75,[34]Listas!$F$4:$J$5,2,0)</f>
        <v>#N/A</v>
      </c>
      <c r="U75" s="339" t="e">
        <f>INDEX([34]Listas!$F$6:$J$10,MATCH(P75,[34]Listas!$D$6:$D$10,0),MATCH(Q75,[34]Listas!$F$4:$J$4,0))</f>
        <v>#N/A</v>
      </c>
      <c r="V75" s="346"/>
      <c r="W75" s="818"/>
      <c r="X75" s="818"/>
      <c r="Y75" s="818"/>
      <c r="Z75" s="330"/>
      <c r="AA75" s="331"/>
      <c r="AB75" s="330"/>
      <c r="AC75" s="346"/>
      <c r="AD75" s="347">
        <f t="shared" si="16"/>
        <v>0</v>
      </c>
      <c r="AE75" s="348" t="e">
        <f t="shared" si="17"/>
        <v>#N/A</v>
      </c>
      <c r="AF75" s="336" t="e">
        <f>IF(AE75&lt;=1,"Remota",VLOOKUP(AE75,[34]Listas!$C$6:$D$10,2,0))</f>
        <v>#N/A</v>
      </c>
      <c r="AG75" s="348" t="e">
        <f t="shared" si="18"/>
        <v>#N/A</v>
      </c>
      <c r="AH75" s="336" t="e">
        <f>IF(AG75&lt;=1,"Insignificante",HLOOKUP(AG75,[34]Listas!$F$3:$J$4,2,0))</f>
        <v>#N/A</v>
      </c>
      <c r="AI75" s="349" t="e">
        <f t="shared" si="19"/>
        <v>#N/A</v>
      </c>
      <c r="AJ75" s="339" t="e">
        <f>INDEX([34]Listas!$F$6:$J$10,MATCH(AF75,[34]Listas!$D$6:$D$10,0),MATCH(AH75,[34]Listas!$F$4:$J$4,0))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VLOOKUP(P76,[34]Listas!$D$6:$E$10,2,0)</f>
        <v>#N/A</v>
      </c>
      <c r="T76" s="347" t="e">
        <f>HLOOKUP(Q76,[34]Listas!$F$4:$J$5,2,0)</f>
        <v>#N/A</v>
      </c>
      <c r="U76" s="339" t="e">
        <f>INDEX([34]Listas!$F$6:$J$10,MATCH(P76,[34]Listas!$D$6:$D$10,0),MATCH(Q76,[34]Listas!$F$4:$J$4,0))</f>
        <v>#N/A</v>
      </c>
      <c r="V76" s="346"/>
      <c r="W76" s="818"/>
      <c r="X76" s="818"/>
      <c r="Y76" s="818"/>
      <c r="Z76" s="330"/>
      <c r="AA76" s="331"/>
      <c r="AB76" s="330"/>
      <c r="AC76" s="346"/>
      <c r="AD76" s="347">
        <f t="shared" si="16"/>
        <v>0</v>
      </c>
      <c r="AE76" s="348" t="e">
        <f t="shared" si="17"/>
        <v>#N/A</v>
      </c>
      <c r="AF76" s="336" t="e">
        <f>IF(AE76&lt;=1,"Remota",VLOOKUP(AE76,[34]Listas!$C$6:$D$10,2,0))</f>
        <v>#N/A</v>
      </c>
      <c r="AG76" s="348" t="e">
        <f t="shared" si="18"/>
        <v>#N/A</v>
      </c>
      <c r="AH76" s="336" t="e">
        <f>IF(AG76&lt;=1,"Insignificante",HLOOKUP(AG76,[34]Listas!$F$3:$J$4,2,0))</f>
        <v>#N/A</v>
      </c>
      <c r="AI76" s="349" t="e">
        <f t="shared" si="19"/>
        <v>#N/A</v>
      </c>
      <c r="AJ76" s="339" t="e">
        <f>INDEX([34]Listas!$F$6:$J$10,MATCH(AF76,[34]Listas!$D$6:$D$10,0),MATCH(AH76,[34]Listas!$F$4:$J$4,0))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VLOOKUP(P77,[34]Listas!$D$6:$E$10,2,0)</f>
        <v>#N/A</v>
      </c>
      <c r="T77" s="347" t="e">
        <f>HLOOKUP(Q77,[34]Listas!$F$4:$J$5,2,0)</f>
        <v>#N/A</v>
      </c>
      <c r="U77" s="339" t="e">
        <f>INDEX([34]Listas!$F$6:$J$10,MATCH(P77,[34]Listas!$D$6:$D$10,0),MATCH(Q77,[34]Listas!$F$4:$J$4,0))</f>
        <v>#N/A</v>
      </c>
      <c r="V77" s="346"/>
      <c r="W77" s="818"/>
      <c r="X77" s="818"/>
      <c r="Y77" s="818"/>
      <c r="Z77" s="330"/>
      <c r="AA77" s="331"/>
      <c r="AB77" s="330"/>
      <c r="AC77" s="346"/>
      <c r="AD77" s="347">
        <f t="shared" si="16"/>
        <v>0</v>
      </c>
      <c r="AE77" s="348" t="e">
        <f t="shared" si="17"/>
        <v>#N/A</v>
      </c>
      <c r="AF77" s="336" t="e">
        <f>IF(AE77&lt;=1,"Remota",VLOOKUP(AE77,[34]Listas!$C$6:$D$10,2,0))</f>
        <v>#N/A</v>
      </c>
      <c r="AG77" s="348" t="e">
        <f t="shared" si="18"/>
        <v>#N/A</v>
      </c>
      <c r="AH77" s="336" t="e">
        <f>IF(AG77&lt;=1,"Insignificante",HLOOKUP(AG77,[34]Listas!$F$3:$J$4,2,0))</f>
        <v>#N/A</v>
      </c>
      <c r="AI77" s="349" t="e">
        <f t="shared" si="19"/>
        <v>#N/A</v>
      </c>
      <c r="AJ77" s="339" t="e">
        <f>INDEX([34]Listas!$F$6:$J$10,MATCH(AF77,[34]Listas!$D$6:$D$10,0),MATCH(AH77,[34]Listas!$F$4:$J$4,0))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VLOOKUP(P78,[34]Listas!$D$6:$E$10,2,0)</f>
        <v>#N/A</v>
      </c>
      <c r="T78" s="347" t="e">
        <f>HLOOKUP(Q78,[34]Listas!$F$4:$J$5,2,0)</f>
        <v>#N/A</v>
      </c>
      <c r="U78" s="339" t="e">
        <f>INDEX([34]Listas!$F$6:$J$10,MATCH(P78,[34]Listas!$D$6:$D$10,0),MATCH(Q78,[34]Listas!$F$4:$J$4,0))</f>
        <v>#N/A</v>
      </c>
      <c r="V78" s="346"/>
      <c r="W78" s="818"/>
      <c r="X78" s="818"/>
      <c r="Y78" s="818"/>
      <c r="Z78" s="330"/>
      <c r="AA78" s="331"/>
      <c r="AB78" s="330"/>
      <c r="AC78" s="346"/>
      <c r="AD78" s="347">
        <f>IF(AB78&lt;=33,0,IF(AB78&gt;81,2,1))</f>
        <v>0</v>
      </c>
      <c r="AE78" s="348" t="e">
        <f>IF(OR(AA78="Probabilidad",AA78="Ambos"),S78-AD78,S78)</f>
        <v>#N/A</v>
      </c>
      <c r="AF78" s="336" t="e">
        <f>IF(AE78&lt;=1,"Remota",VLOOKUP(AE78,[34]Listas!$C$6:$D$10,2,0))</f>
        <v>#N/A</v>
      </c>
      <c r="AG78" s="348" t="e">
        <f>IF(OR(AA78="Impacto",AA78="Ambos"),T78-AD78,T78)</f>
        <v>#N/A</v>
      </c>
      <c r="AH78" s="336" t="e">
        <f>IF(AG78&lt;=1,"Insignificante",HLOOKUP(AG78,[34]Listas!$F$3:$J$4,2,0))</f>
        <v>#N/A</v>
      </c>
      <c r="AI78" s="349" t="e">
        <f>AE78*AG78</f>
        <v>#N/A</v>
      </c>
      <c r="AJ78" s="339" t="e">
        <f>INDEX([34]Listas!$F$6:$J$10,MATCH(AF78,[34]Listas!$D$6:$D$10,0),MATCH(AH78,[34]Listas!$F$4:$J$4,0))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VLOOKUP(P79,[34]Listas!$D$6:$E$10,2,0)</f>
        <v>#N/A</v>
      </c>
      <c r="T79" s="347" t="e">
        <f>HLOOKUP(Q79,[34]Listas!$F$4:$J$5,2,0)</f>
        <v>#N/A</v>
      </c>
      <c r="U79" s="339" t="e">
        <f>INDEX([34]Listas!$F$6:$J$10,MATCH(P79,[34]Listas!$D$6:$D$10,0),MATCH(Q79,[34]Listas!$F$4:$J$4,0))</f>
        <v>#N/A</v>
      </c>
      <c r="V79" s="346"/>
      <c r="W79" s="818"/>
      <c r="X79" s="818"/>
      <c r="Y79" s="818"/>
      <c r="Z79" s="330"/>
      <c r="AA79" s="331"/>
      <c r="AB79" s="330"/>
      <c r="AC79" s="346"/>
      <c r="AD79" s="347">
        <f>IF(AB79&lt;=33,0,IF(AB79&gt;81,2,1))</f>
        <v>0</v>
      </c>
      <c r="AE79" s="348" t="e">
        <f>IF(OR(AA79="Probabilidad",AA79="Ambos"),S79-AD79,S79)</f>
        <v>#N/A</v>
      </c>
      <c r="AF79" s="336" t="e">
        <f>IF(AE79&lt;=1,"Remota",VLOOKUP(AE79,[34]Listas!$C$6:$D$10,2,0))</f>
        <v>#N/A</v>
      </c>
      <c r="AG79" s="348" t="e">
        <f>IF(OR(AA79="Impacto",AA79="Ambos"),T79-AD79,T79)</f>
        <v>#N/A</v>
      </c>
      <c r="AH79" s="336" t="e">
        <f>IF(AG79&lt;=1,"Insignificante",HLOOKUP(AG79,[34]Listas!$F$3:$J$4,2,0))</f>
        <v>#N/A</v>
      </c>
      <c r="AI79" s="349" t="e">
        <f>AE79*AG79</f>
        <v>#N/A</v>
      </c>
      <c r="AJ79" s="339" t="e">
        <f>INDEX([34]Listas!$F$6:$J$10,MATCH(AF79,[34]Listas!$D$6:$D$10,0),MATCH(AH79,[34]Listas!$F$4:$J$4,0))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VLOOKUP(P80,[34]Listas!$D$6:$E$10,2,0)</f>
        <v>#N/A</v>
      </c>
      <c r="T80" s="347" t="e">
        <f>HLOOKUP(Q80,[34]Listas!$F$4:$J$5,2,0)</f>
        <v>#N/A</v>
      </c>
      <c r="U80" s="339" t="e">
        <f>INDEX([34]Listas!$F$6:$J$10,MATCH(P80,[34]Listas!$D$6:$D$10,0),MATCH(Q80,[34]Listas!$F$4:$J$4,0))</f>
        <v>#N/A</v>
      </c>
      <c r="V80" s="346"/>
      <c r="W80" s="818"/>
      <c r="X80" s="818"/>
      <c r="Y80" s="818"/>
      <c r="Z80" s="330"/>
      <c r="AA80" s="331"/>
      <c r="AB80" s="330"/>
      <c r="AC80" s="346"/>
      <c r="AD80" s="347">
        <f t="shared" ref="AD80:AD88" si="20">IF(AB80&lt;=33,0,IF(AB80&gt;81,2,1))</f>
        <v>0</v>
      </c>
      <c r="AE80" s="348" t="e">
        <f t="shared" ref="AE80:AE88" si="21">IF(OR(AA80="Probabilidad",AA80="Ambos"),S80-AD80,S80)</f>
        <v>#N/A</v>
      </c>
      <c r="AF80" s="336" t="e">
        <f>IF(AE80&lt;=1,"Remota",VLOOKUP(AE80,[34]Listas!$C$6:$D$10,2,0))</f>
        <v>#N/A</v>
      </c>
      <c r="AG80" s="348" t="e">
        <f t="shared" ref="AG80:AG88" si="22">IF(OR(AA80="Impacto",AA80="Ambos"),T80-AD80,T80)</f>
        <v>#N/A</v>
      </c>
      <c r="AH80" s="336" t="e">
        <f>IF(AG80&lt;=1,"Insignificante",HLOOKUP(AG80,[34]Listas!$F$3:$J$4,2,0))</f>
        <v>#N/A</v>
      </c>
      <c r="AI80" s="349" t="e">
        <f t="shared" ref="AI80:AI88" si="23">AE80*AG80</f>
        <v>#N/A</v>
      </c>
      <c r="AJ80" s="339" t="e">
        <f>INDEX([34]Listas!$F$6:$J$10,MATCH(AF80,[34]Listas!$D$6:$D$10,0),MATCH(AH80,[34]Listas!$F$4:$J$4,0))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VLOOKUP(P81,[34]Listas!$D$6:$E$10,2,0)</f>
        <v>#N/A</v>
      </c>
      <c r="T81" s="347" t="e">
        <f>HLOOKUP(Q81,[34]Listas!$F$4:$J$5,2,0)</f>
        <v>#N/A</v>
      </c>
      <c r="U81" s="339" t="e">
        <f>INDEX([34]Listas!$F$6:$J$10,MATCH(P81,[34]Listas!$D$6:$D$10,0),MATCH(Q81,[34]Listas!$F$4:$J$4,0))</f>
        <v>#N/A</v>
      </c>
      <c r="V81" s="346"/>
      <c r="W81" s="818"/>
      <c r="X81" s="818"/>
      <c r="Y81" s="818"/>
      <c r="Z81" s="330"/>
      <c r="AA81" s="331"/>
      <c r="AB81" s="330"/>
      <c r="AC81" s="346"/>
      <c r="AD81" s="347">
        <f>IF(AB81&lt;=33,0,IF(AB81&gt;81,2,1))</f>
        <v>0</v>
      </c>
      <c r="AE81" s="348" t="e">
        <f>IF(OR(AA81="Probabilidad",AA81="Ambos"),S81-AD81,S81)</f>
        <v>#N/A</v>
      </c>
      <c r="AF81" s="336" t="e">
        <f>IF(AE81&lt;=1,"Remota",VLOOKUP(AE81,[34]Listas!$C$6:$D$10,2,0))</f>
        <v>#N/A</v>
      </c>
      <c r="AG81" s="348" t="e">
        <f>IF(OR(AA81="Impacto",AA81="Ambos"),T81-AD81,T81)</f>
        <v>#N/A</v>
      </c>
      <c r="AH81" s="336" t="e">
        <f>IF(AG81&lt;=1,"Insignificante",HLOOKUP(AG81,[34]Listas!$F$3:$J$4,2,0))</f>
        <v>#N/A</v>
      </c>
      <c r="AI81" s="349" t="e">
        <f>AE81*AG81</f>
        <v>#N/A</v>
      </c>
      <c r="AJ81" s="339" t="e">
        <f>INDEX([34]Listas!$F$6:$J$10,MATCH(AF81,[34]Listas!$D$6:$D$10,0),MATCH(AH81,[34]Listas!$F$4:$J$4,0))</f>
        <v>#N/A</v>
      </c>
    </row>
    <row r="82" spans="1:36" s="340" customFormat="1" ht="78" hidden="1" customHeight="1" x14ac:dyDescent="0.2">
      <c r="A82" s="330"/>
      <c r="B82" s="331" t="s">
        <v>1230</v>
      </c>
      <c r="C82" s="814"/>
      <c r="D82" s="814"/>
      <c r="E82" s="814"/>
      <c r="F82" s="330"/>
      <c r="G82" s="815"/>
      <c r="H82" s="816"/>
      <c r="I82" s="817"/>
      <c r="J82" s="814"/>
      <c r="K82" s="814"/>
      <c r="L82" s="814"/>
      <c r="M82" s="330"/>
      <c r="N82" s="330"/>
      <c r="O82" s="330"/>
      <c r="P82" s="332"/>
      <c r="Q82" s="332"/>
      <c r="R82" s="346"/>
      <c r="S82" s="347" t="e">
        <f>VLOOKUP(P82,[34]Listas!$D$6:$E$10,2,0)</f>
        <v>#N/A</v>
      </c>
      <c r="T82" s="347" t="e">
        <f>HLOOKUP(Q82,[34]Listas!$F$4:$J$5,2,0)</f>
        <v>#N/A</v>
      </c>
      <c r="U82" s="339" t="e">
        <f>INDEX([34]Listas!$F$6:$J$10,MATCH(P82,[34]Listas!$D$6:$D$10,0),MATCH(Q82,[34]Listas!$F$4:$J$4,0))</f>
        <v>#N/A</v>
      </c>
      <c r="V82" s="346"/>
      <c r="W82" s="818"/>
      <c r="X82" s="818"/>
      <c r="Y82" s="818"/>
      <c r="Z82" s="330"/>
      <c r="AA82" s="331"/>
      <c r="AB82" s="330"/>
      <c r="AC82" s="346"/>
      <c r="AD82" s="347">
        <f>IF(AB82&lt;=33,0,IF(AB82&gt;81,2,1))</f>
        <v>0</v>
      </c>
      <c r="AE82" s="348" t="e">
        <f>IF(OR(AA82="Probabilidad",AA82="Ambos"),S82-AD82,S82)</f>
        <v>#N/A</v>
      </c>
      <c r="AF82" s="336" t="e">
        <f>IF(AE82&lt;=1,"Remota",VLOOKUP(AE82,[34]Listas!$C$6:$D$10,2,0))</f>
        <v>#N/A</v>
      </c>
      <c r="AG82" s="348" t="e">
        <f>IF(OR(AA82="Impacto",AA82="Ambos"),T82-AD82,T82)</f>
        <v>#N/A</v>
      </c>
      <c r="AH82" s="336" t="e">
        <f>IF(AG82&lt;=1,"Insignificante",HLOOKUP(AG82,[34]Listas!$F$3:$J$4,2,0))</f>
        <v>#N/A</v>
      </c>
      <c r="AI82" s="349" t="e">
        <f>AE82*AG82</f>
        <v>#N/A</v>
      </c>
      <c r="AJ82" s="339" t="e">
        <f>INDEX([34]Listas!$F$6:$J$10,MATCH(AF82,[34]Listas!$D$6:$D$10,0),MATCH(AH82,[34]Listas!$F$4:$J$4,0))</f>
        <v>#N/A</v>
      </c>
    </row>
    <row r="83" spans="1:36" s="340" customFormat="1" ht="78" hidden="1" customHeight="1" x14ac:dyDescent="0.2">
      <c r="A83" s="330"/>
      <c r="B83" s="331" t="s">
        <v>1230</v>
      </c>
      <c r="C83" s="814"/>
      <c r="D83" s="814"/>
      <c r="E83" s="814"/>
      <c r="F83" s="330"/>
      <c r="G83" s="815"/>
      <c r="H83" s="816"/>
      <c r="I83" s="817"/>
      <c r="J83" s="814"/>
      <c r="K83" s="814"/>
      <c r="L83" s="814"/>
      <c r="M83" s="330"/>
      <c r="N83" s="330"/>
      <c r="O83" s="330"/>
      <c r="P83" s="332"/>
      <c r="Q83" s="332"/>
      <c r="R83" s="346"/>
      <c r="S83" s="347" t="e">
        <f>VLOOKUP(P83,[34]Listas!$D$6:$E$10,2,0)</f>
        <v>#N/A</v>
      </c>
      <c r="T83" s="347" t="e">
        <f>HLOOKUP(Q83,[34]Listas!$F$4:$J$5,2,0)</f>
        <v>#N/A</v>
      </c>
      <c r="U83" s="339" t="e">
        <f>INDEX([34]Listas!$F$6:$J$10,MATCH(P83,[34]Listas!$D$6:$D$10,0),MATCH(Q83,[34]Listas!$F$4:$J$4,0))</f>
        <v>#N/A</v>
      </c>
      <c r="V83" s="346"/>
      <c r="W83" s="818"/>
      <c r="X83" s="818"/>
      <c r="Y83" s="818"/>
      <c r="Z83" s="330"/>
      <c r="AA83" s="331"/>
      <c r="AB83" s="330"/>
      <c r="AC83" s="346"/>
      <c r="AD83" s="347">
        <f>IF(AB83&lt;=33,0,IF(AB83&gt;81,2,1))</f>
        <v>0</v>
      </c>
      <c r="AE83" s="348" t="e">
        <f>IF(OR(AA83="Probabilidad",AA83="Ambos"),S83-AD83,S83)</f>
        <v>#N/A</v>
      </c>
      <c r="AF83" s="336" t="e">
        <f>IF(AE83&lt;=1,"Remota",VLOOKUP(AE83,[34]Listas!$C$6:$D$10,2,0))</f>
        <v>#N/A</v>
      </c>
      <c r="AG83" s="348" t="e">
        <f>IF(OR(AA83="Impacto",AA83="Ambos"),T83-AD83,T83)</f>
        <v>#N/A</v>
      </c>
      <c r="AH83" s="336" t="e">
        <f>IF(AG83&lt;=1,"Insignificante",HLOOKUP(AG83,[34]Listas!$F$3:$J$4,2,0))</f>
        <v>#N/A</v>
      </c>
      <c r="AI83" s="349" t="e">
        <f>AE83*AG83</f>
        <v>#N/A</v>
      </c>
      <c r="AJ83" s="339" t="e">
        <f>INDEX([34]Listas!$F$6:$J$10,MATCH(AF83,[34]Listas!$D$6:$D$10,0),MATCH(AH83,[34]Listas!$F$4:$J$4,0))</f>
        <v>#N/A</v>
      </c>
    </row>
    <row r="84" spans="1:36" s="340" customFormat="1" ht="78" hidden="1" customHeight="1" x14ac:dyDescent="0.2">
      <c r="A84" s="330"/>
      <c r="B84" s="331" t="s">
        <v>1230</v>
      </c>
      <c r="C84" s="814"/>
      <c r="D84" s="814"/>
      <c r="E84" s="814"/>
      <c r="F84" s="330"/>
      <c r="G84" s="815"/>
      <c r="H84" s="816"/>
      <c r="I84" s="817"/>
      <c r="J84" s="814"/>
      <c r="K84" s="814"/>
      <c r="L84" s="814"/>
      <c r="M84" s="330"/>
      <c r="N84" s="330"/>
      <c r="O84" s="330"/>
      <c r="P84" s="332"/>
      <c r="Q84" s="332"/>
      <c r="R84" s="346"/>
      <c r="S84" s="347" t="e">
        <f>VLOOKUP(P84,[34]Listas!$D$6:$E$10,2,0)</f>
        <v>#N/A</v>
      </c>
      <c r="T84" s="347" t="e">
        <f>HLOOKUP(Q84,[34]Listas!$F$4:$J$5,2,0)</f>
        <v>#N/A</v>
      </c>
      <c r="U84" s="339" t="e">
        <f>INDEX([34]Listas!$F$6:$J$10,MATCH(P84,[34]Listas!$D$6:$D$10,0),MATCH(Q84,[34]Listas!$F$4:$J$4,0))</f>
        <v>#N/A</v>
      </c>
      <c r="V84" s="346"/>
      <c r="W84" s="818"/>
      <c r="X84" s="818"/>
      <c r="Y84" s="818"/>
      <c r="Z84" s="330"/>
      <c r="AA84" s="331"/>
      <c r="AB84" s="330"/>
      <c r="AC84" s="346"/>
      <c r="AD84" s="347">
        <f>IF(AB84&lt;=33,0,IF(AB84&gt;81,2,1))</f>
        <v>0</v>
      </c>
      <c r="AE84" s="348" t="e">
        <f>IF(OR(AA84="Probabilidad",AA84="Ambos"),S84-AD84,S84)</f>
        <v>#N/A</v>
      </c>
      <c r="AF84" s="336" t="e">
        <f>IF(AE84&lt;=1,"Remota",VLOOKUP(AE84,[34]Listas!$C$6:$D$10,2,0))</f>
        <v>#N/A</v>
      </c>
      <c r="AG84" s="348" t="e">
        <f>IF(OR(AA84="Impacto",AA84="Ambos"),T84-AD84,T84)</f>
        <v>#N/A</v>
      </c>
      <c r="AH84" s="336" t="e">
        <f>IF(AG84&lt;=1,"Insignificante",HLOOKUP(AG84,[34]Listas!$F$3:$J$4,2,0))</f>
        <v>#N/A</v>
      </c>
      <c r="AI84" s="349" t="e">
        <f>AE84*AG84</f>
        <v>#N/A</v>
      </c>
      <c r="AJ84" s="339" t="e">
        <f>INDEX([34]Listas!$F$6:$J$10,MATCH(AF84,[34]Listas!$D$6:$D$10,0),MATCH(AH84,[34]Listas!$F$4:$J$4,0))</f>
        <v>#N/A</v>
      </c>
    </row>
    <row r="85" spans="1:36" s="340" customFormat="1" ht="78" hidden="1" customHeight="1" x14ac:dyDescent="0.2">
      <c r="A85" s="330"/>
      <c r="B85" s="331" t="s">
        <v>1230</v>
      </c>
      <c r="C85" s="814"/>
      <c r="D85" s="814"/>
      <c r="E85" s="814"/>
      <c r="F85" s="330"/>
      <c r="G85" s="815"/>
      <c r="H85" s="816"/>
      <c r="I85" s="817"/>
      <c r="J85" s="814"/>
      <c r="K85" s="814"/>
      <c r="L85" s="814"/>
      <c r="M85" s="330"/>
      <c r="N85" s="330"/>
      <c r="O85" s="330"/>
      <c r="P85" s="332"/>
      <c r="Q85" s="332"/>
      <c r="R85" s="346"/>
      <c r="S85" s="347" t="e">
        <f>VLOOKUP(P85,[34]Listas!$D$6:$E$10,2,0)</f>
        <v>#N/A</v>
      </c>
      <c r="T85" s="347" t="e">
        <f>HLOOKUP(Q85,[34]Listas!$F$4:$J$5,2,0)</f>
        <v>#N/A</v>
      </c>
      <c r="U85" s="339" t="e">
        <f>INDEX([34]Listas!$F$6:$J$10,MATCH(P85,[34]Listas!$D$6:$D$10,0),MATCH(Q85,[34]Listas!$F$4:$J$4,0))</f>
        <v>#N/A</v>
      </c>
      <c r="V85" s="346"/>
      <c r="W85" s="818"/>
      <c r="X85" s="818"/>
      <c r="Y85" s="818"/>
      <c r="Z85" s="330"/>
      <c r="AA85" s="331"/>
      <c r="AB85" s="330"/>
      <c r="AC85" s="346"/>
      <c r="AD85" s="347">
        <f t="shared" si="20"/>
        <v>0</v>
      </c>
      <c r="AE85" s="348" t="e">
        <f t="shared" si="21"/>
        <v>#N/A</v>
      </c>
      <c r="AF85" s="336" t="e">
        <f>IF(AE85&lt;=1,"Remota",VLOOKUP(AE85,[34]Listas!$C$6:$D$10,2,0))</f>
        <v>#N/A</v>
      </c>
      <c r="AG85" s="348" t="e">
        <f t="shared" si="22"/>
        <v>#N/A</v>
      </c>
      <c r="AH85" s="336" t="e">
        <f>IF(AG85&lt;=1,"Insignificante",HLOOKUP(AG85,[34]Listas!$F$3:$J$4,2,0))</f>
        <v>#N/A</v>
      </c>
      <c r="AI85" s="349" t="e">
        <f t="shared" si="23"/>
        <v>#N/A</v>
      </c>
      <c r="AJ85" s="339" t="e">
        <f>INDEX([34]Listas!$F$6:$J$10,MATCH(AF85,[34]Listas!$D$6:$D$10,0),MATCH(AH85,[34]Listas!$F$4:$J$4,0))</f>
        <v>#N/A</v>
      </c>
    </row>
    <row r="86" spans="1:36" s="340" customFormat="1" ht="78" hidden="1" customHeight="1" x14ac:dyDescent="0.2">
      <c r="A86" s="330"/>
      <c r="B86" s="331" t="s">
        <v>1230</v>
      </c>
      <c r="C86" s="814"/>
      <c r="D86" s="814"/>
      <c r="E86" s="814"/>
      <c r="F86" s="330"/>
      <c r="G86" s="815"/>
      <c r="H86" s="816"/>
      <c r="I86" s="817"/>
      <c r="J86" s="814"/>
      <c r="K86" s="814"/>
      <c r="L86" s="814"/>
      <c r="M86" s="330"/>
      <c r="N86" s="330"/>
      <c r="O86" s="330"/>
      <c r="P86" s="332"/>
      <c r="Q86" s="332"/>
      <c r="R86" s="346"/>
      <c r="S86" s="347" t="e">
        <f>VLOOKUP(P86,[34]Listas!$D$6:$E$10,2,0)</f>
        <v>#N/A</v>
      </c>
      <c r="T86" s="347" t="e">
        <f>HLOOKUP(Q86,[34]Listas!$F$4:$J$5,2,0)</f>
        <v>#N/A</v>
      </c>
      <c r="U86" s="339" t="e">
        <f>INDEX([34]Listas!$F$6:$J$10,MATCH(P86,[34]Listas!$D$6:$D$10,0),MATCH(Q86,[34]Listas!$F$4:$J$4,0))</f>
        <v>#N/A</v>
      </c>
      <c r="V86" s="346"/>
      <c r="W86" s="818"/>
      <c r="X86" s="818"/>
      <c r="Y86" s="818"/>
      <c r="Z86" s="330"/>
      <c r="AA86" s="331"/>
      <c r="AB86" s="330"/>
      <c r="AC86" s="346"/>
      <c r="AD86" s="347">
        <f t="shared" si="20"/>
        <v>0</v>
      </c>
      <c r="AE86" s="348" t="e">
        <f t="shared" si="21"/>
        <v>#N/A</v>
      </c>
      <c r="AF86" s="336" t="e">
        <f>IF(AE86&lt;=1,"Remota",VLOOKUP(AE86,[34]Listas!$C$6:$D$10,2,0))</f>
        <v>#N/A</v>
      </c>
      <c r="AG86" s="348" t="e">
        <f t="shared" si="22"/>
        <v>#N/A</v>
      </c>
      <c r="AH86" s="336" t="e">
        <f>IF(AG86&lt;=1,"Insignificante",HLOOKUP(AG86,[34]Listas!$F$3:$J$4,2,0))</f>
        <v>#N/A</v>
      </c>
      <c r="AI86" s="349" t="e">
        <f t="shared" si="23"/>
        <v>#N/A</v>
      </c>
      <c r="AJ86" s="339" t="e">
        <f>INDEX([34]Listas!$F$6:$J$10,MATCH(AF86,[34]Listas!$D$6:$D$10,0),MATCH(AH86,[34]Listas!$F$4:$J$4,0))</f>
        <v>#N/A</v>
      </c>
    </row>
    <row r="87" spans="1:36" s="340" customFormat="1" ht="78" hidden="1" customHeight="1" x14ac:dyDescent="0.2">
      <c r="A87" s="330"/>
      <c r="B87" s="331" t="s">
        <v>1230</v>
      </c>
      <c r="C87" s="814"/>
      <c r="D87" s="814"/>
      <c r="E87" s="814"/>
      <c r="F87" s="330"/>
      <c r="G87" s="815"/>
      <c r="H87" s="816"/>
      <c r="I87" s="817"/>
      <c r="J87" s="814"/>
      <c r="K87" s="814"/>
      <c r="L87" s="814"/>
      <c r="M87" s="330"/>
      <c r="N87" s="330"/>
      <c r="O87" s="330"/>
      <c r="P87" s="332"/>
      <c r="Q87" s="332"/>
      <c r="R87" s="346"/>
      <c r="S87" s="347" t="e">
        <f>VLOOKUP(P87,[34]Listas!$D$6:$E$10,2,0)</f>
        <v>#N/A</v>
      </c>
      <c r="T87" s="347" t="e">
        <f>HLOOKUP(Q87,[34]Listas!$F$4:$J$5,2,0)</f>
        <v>#N/A</v>
      </c>
      <c r="U87" s="339" t="e">
        <f>INDEX([34]Listas!$F$6:$J$10,MATCH(P87,[34]Listas!$D$6:$D$10,0),MATCH(Q87,[34]Listas!$F$4:$J$4,0))</f>
        <v>#N/A</v>
      </c>
      <c r="V87" s="346"/>
      <c r="W87" s="818"/>
      <c r="X87" s="818"/>
      <c r="Y87" s="818"/>
      <c r="Z87" s="330"/>
      <c r="AA87" s="331"/>
      <c r="AB87" s="330"/>
      <c r="AC87" s="346"/>
      <c r="AD87" s="347">
        <f t="shared" si="20"/>
        <v>0</v>
      </c>
      <c r="AE87" s="348" t="e">
        <f t="shared" si="21"/>
        <v>#N/A</v>
      </c>
      <c r="AF87" s="336" t="e">
        <f>IF(AE87&lt;=1,"Remota",VLOOKUP(AE87,[34]Listas!$C$6:$D$10,2,0))</f>
        <v>#N/A</v>
      </c>
      <c r="AG87" s="348" t="e">
        <f t="shared" si="22"/>
        <v>#N/A</v>
      </c>
      <c r="AH87" s="336" t="e">
        <f>IF(AG87&lt;=1,"Insignificante",HLOOKUP(AG87,[34]Listas!$F$3:$J$4,2,0))</f>
        <v>#N/A</v>
      </c>
      <c r="AI87" s="349" t="e">
        <f t="shared" si="23"/>
        <v>#N/A</v>
      </c>
      <c r="AJ87" s="339" t="e">
        <f>INDEX([34]Listas!$F$6:$J$10,MATCH(AF87,[34]Listas!$D$6:$D$10,0),MATCH(AH87,[34]Listas!$F$4:$J$4,0))</f>
        <v>#N/A</v>
      </c>
    </row>
    <row r="88" spans="1:36" s="340" customFormat="1" ht="78" hidden="1" customHeight="1" x14ac:dyDescent="0.2">
      <c r="A88" s="330"/>
      <c r="B88" s="331" t="s">
        <v>1230</v>
      </c>
      <c r="C88" s="814"/>
      <c r="D88" s="814"/>
      <c r="E88" s="814"/>
      <c r="F88" s="330"/>
      <c r="G88" s="815"/>
      <c r="H88" s="816"/>
      <c r="I88" s="817"/>
      <c r="J88" s="814"/>
      <c r="K88" s="814"/>
      <c r="L88" s="814"/>
      <c r="M88" s="330"/>
      <c r="N88" s="330"/>
      <c r="O88" s="330"/>
      <c r="P88" s="332"/>
      <c r="Q88" s="332"/>
      <c r="R88" s="346"/>
      <c r="S88" s="347" t="e">
        <f>VLOOKUP(P88,[34]Listas!$D$6:$E$10,2,0)</f>
        <v>#N/A</v>
      </c>
      <c r="T88" s="347" t="e">
        <f>HLOOKUP(Q88,[34]Listas!$F$4:$J$5,2,0)</f>
        <v>#N/A</v>
      </c>
      <c r="U88" s="339" t="e">
        <f>INDEX([34]Listas!$F$6:$J$10,MATCH(P88,[34]Listas!$D$6:$D$10,0),MATCH(Q88,[34]Listas!$F$4:$J$4,0))</f>
        <v>#N/A</v>
      </c>
      <c r="V88" s="346"/>
      <c r="W88" s="818"/>
      <c r="X88" s="818"/>
      <c r="Y88" s="818"/>
      <c r="Z88" s="330"/>
      <c r="AA88" s="331"/>
      <c r="AB88" s="330"/>
      <c r="AC88" s="346"/>
      <c r="AD88" s="347">
        <f t="shared" si="20"/>
        <v>0</v>
      </c>
      <c r="AE88" s="348" t="e">
        <f t="shared" si="21"/>
        <v>#N/A</v>
      </c>
      <c r="AF88" s="336" t="e">
        <f>IF(AE88&lt;=1,"Remota",VLOOKUP(AE88,[34]Listas!$C$6:$D$10,2,0))</f>
        <v>#N/A</v>
      </c>
      <c r="AG88" s="348" t="e">
        <f t="shared" si="22"/>
        <v>#N/A</v>
      </c>
      <c r="AH88" s="336" t="e">
        <f>IF(AG88&lt;=1,"Insignificante",HLOOKUP(AG88,[34]Listas!$F$3:$J$4,2,0))</f>
        <v>#N/A</v>
      </c>
      <c r="AI88" s="349" t="e">
        <f t="shared" si="23"/>
        <v>#N/A</v>
      </c>
      <c r="AJ88" s="339" t="e">
        <f>INDEX([34]Listas!$F$6:$J$10,MATCH(AF88,[34]Listas!$D$6:$D$10,0),MATCH(AH88,[34]Listas!$F$4:$J$4,0))</f>
        <v>#N/A</v>
      </c>
    </row>
    <row r="89" spans="1:36" ht="5.25" customHeight="1" x14ac:dyDescent="0.2">
      <c r="A89" s="350"/>
      <c r="B89" s="350"/>
      <c r="C89" s="351"/>
      <c r="D89" s="351"/>
      <c r="E89" s="351"/>
      <c r="F89" s="350"/>
      <c r="G89" s="352"/>
      <c r="H89" s="352"/>
      <c r="I89" s="352"/>
      <c r="J89" s="350"/>
      <c r="L89" s="354"/>
      <c r="M89" s="354"/>
      <c r="N89" s="354"/>
      <c r="O89" s="354"/>
      <c r="P89" s="354"/>
      <c r="Q89" s="354"/>
      <c r="R89" s="354"/>
      <c r="S89" s="354"/>
      <c r="T89" s="354"/>
      <c r="U89" s="350"/>
      <c r="V89" s="350"/>
      <c r="W89" s="352"/>
      <c r="X89" s="352"/>
      <c r="Y89" s="352"/>
      <c r="Z89" s="352"/>
      <c r="AA89" s="350"/>
      <c r="AB89" s="350"/>
      <c r="AC89" s="350"/>
      <c r="AD89" s="350"/>
      <c r="AE89" s="350"/>
      <c r="AF89" s="350"/>
      <c r="AG89" s="350"/>
      <c r="AH89" s="350"/>
      <c r="AI89" s="350"/>
      <c r="AJ89" s="355"/>
    </row>
    <row r="90" spans="1:36" ht="11.25" customHeight="1" x14ac:dyDescent="0.2">
      <c r="A90" s="819" t="s">
        <v>1726</v>
      </c>
      <c r="B90" s="820"/>
      <c r="C90" s="820"/>
      <c r="D90" s="820"/>
      <c r="E90" s="820"/>
      <c r="F90" s="820"/>
      <c r="G90" s="820"/>
      <c r="H90" s="820"/>
      <c r="I90" s="820"/>
      <c r="J90" s="820"/>
      <c r="K90" s="820"/>
      <c r="L90" s="821"/>
      <c r="N90" s="354" t="s">
        <v>1727</v>
      </c>
      <c r="AG90" s="350"/>
      <c r="AH90" s="350"/>
      <c r="AI90" s="350"/>
      <c r="AJ90" s="355"/>
    </row>
    <row r="91" spans="1:36" x14ac:dyDescent="0.2">
      <c r="A91" s="822"/>
      <c r="B91" s="823"/>
      <c r="C91" s="823"/>
      <c r="D91" s="823"/>
      <c r="E91" s="823"/>
      <c r="F91" s="823"/>
      <c r="G91" s="823"/>
      <c r="H91" s="823"/>
      <c r="I91" s="823"/>
      <c r="J91" s="823"/>
      <c r="K91" s="823"/>
      <c r="L91" s="824"/>
      <c r="M91" s="357"/>
      <c r="N91" s="825" t="s">
        <v>656</v>
      </c>
      <c r="O91" s="826"/>
      <c r="P91" s="826"/>
      <c r="Q91" s="827"/>
      <c r="R91" s="358"/>
      <c r="S91" s="358"/>
      <c r="T91" s="358"/>
      <c r="U91" s="825" t="s">
        <v>368</v>
      </c>
      <c r="V91" s="826"/>
      <c r="W91" s="826"/>
      <c r="X91" s="827"/>
      <c r="Y91" s="828" t="s">
        <v>369</v>
      </c>
      <c r="Z91" s="828"/>
      <c r="AA91" s="828" t="s">
        <v>370</v>
      </c>
      <c r="AB91" s="828"/>
      <c r="AC91" s="828"/>
      <c r="AD91" s="828"/>
      <c r="AE91" s="828"/>
      <c r="AF91" s="828"/>
      <c r="AG91" s="828"/>
      <c r="AH91" s="828"/>
      <c r="AI91" s="828"/>
      <c r="AJ91" s="828"/>
    </row>
    <row r="92" spans="1:36" s="325" customFormat="1" ht="30" customHeight="1" x14ac:dyDescent="0.2">
      <c r="A92" s="829"/>
      <c r="B92" s="830"/>
      <c r="C92" s="830"/>
      <c r="D92" s="830"/>
      <c r="E92" s="830"/>
      <c r="F92" s="830"/>
      <c r="G92" s="830"/>
      <c r="H92" s="830"/>
      <c r="I92" s="830"/>
      <c r="J92" s="830"/>
      <c r="K92" s="830"/>
      <c r="L92" s="831"/>
      <c r="M92" s="359"/>
      <c r="N92" s="835" t="s">
        <v>419</v>
      </c>
      <c r="O92" s="836"/>
      <c r="P92" s="836"/>
      <c r="Q92" s="837"/>
      <c r="R92" s="360"/>
      <c r="S92" s="360"/>
      <c r="T92" s="360"/>
      <c r="U92" s="835" t="s">
        <v>892</v>
      </c>
      <c r="V92" s="836"/>
      <c r="W92" s="836"/>
      <c r="X92" s="837"/>
      <c r="Y92" s="838" t="s">
        <v>2511</v>
      </c>
      <c r="Z92" s="838"/>
      <c r="AA92" s="838"/>
      <c r="AB92" s="838"/>
      <c r="AC92" s="838"/>
      <c r="AD92" s="838"/>
      <c r="AE92" s="838"/>
      <c r="AF92" s="838"/>
      <c r="AG92" s="838"/>
      <c r="AH92" s="838"/>
      <c r="AI92" s="838"/>
      <c r="AJ92" s="838"/>
    </row>
    <row r="93" spans="1:36" s="325" customFormat="1" ht="30" customHeight="1" x14ac:dyDescent="0.2">
      <c r="A93" s="829"/>
      <c r="B93" s="830"/>
      <c r="C93" s="830"/>
      <c r="D93" s="830"/>
      <c r="E93" s="830"/>
      <c r="F93" s="830"/>
      <c r="G93" s="830"/>
      <c r="H93" s="830"/>
      <c r="I93" s="830"/>
      <c r="J93" s="830"/>
      <c r="K93" s="830"/>
      <c r="L93" s="831"/>
      <c r="M93" s="359"/>
      <c r="N93" s="835" t="s">
        <v>412</v>
      </c>
      <c r="O93" s="836"/>
      <c r="P93" s="836"/>
      <c r="Q93" s="837"/>
      <c r="R93" s="360"/>
      <c r="S93" s="360"/>
      <c r="T93" s="360"/>
      <c r="U93" s="835" t="s">
        <v>1339</v>
      </c>
      <c r="V93" s="836"/>
      <c r="W93" s="836"/>
      <c r="X93" s="837"/>
      <c r="Y93" s="838" t="s">
        <v>2512</v>
      </c>
      <c r="Z93" s="838"/>
      <c r="AA93" s="838"/>
      <c r="AB93" s="838"/>
      <c r="AC93" s="838"/>
      <c r="AD93" s="838"/>
      <c r="AE93" s="838"/>
      <c r="AF93" s="838"/>
      <c r="AG93" s="838"/>
      <c r="AH93" s="838"/>
      <c r="AI93" s="838"/>
      <c r="AJ93" s="838"/>
    </row>
    <row r="94" spans="1:36" s="325" customFormat="1" ht="30" customHeight="1" x14ac:dyDescent="0.2">
      <c r="A94" s="829"/>
      <c r="B94" s="830"/>
      <c r="C94" s="830"/>
      <c r="D94" s="830"/>
      <c r="E94" s="830"/>
      <c r="F94" s="830"/>
      <c r="G94" s="830"/>
      <c r="H94" s="830"/>
      <c r="I94" s="830"/>
      <c r="J94" s="830"/>
      <c r="K94" s="830"/>
      <c r="L94" s="831"/>
      <c r="M94" s="359"/>
      <c r="N94" s="835"/>
      <c r="O94" s="836"/>
      <c r="P94" s="836"/>
      <c r="Q94" s="837"/>
      <c r="R94" s="360"/>
      <c r="S94" s="360"/>
      <c r="T94" s="360"/>
      <c r="U94" s="835"/>
      <c r="V94" s="836"/>
      <c r="W94" s="836"/>
      <c r="X94" s="837"/>
      <c r="Y94" s="838"/>
      <c r="Z94" s="838"/>
      <c r="AA94" s="838"/>
      <c r="AB94" s="838"/>
      <c r="AC94" s="838"/>
      <c r="AD94" s="838"/>
      <c r="AE94" s="838"/>
      <c r="AF94" s="838"/>
      <c r="AG94" s="838"/>
      <c r="AH94" s="838"/>
      <c r="AI94" s="838"/>
      <c r="AJ94" s="838"/>
    </row>
    <row r="95" spans="1:36" s="325" customFormat="1" ht="30" customHeight="1" x14ac:dyDescent="0.2">
      <c r="A95" s="832"/>
      <c r="B95" s="833"/>
      <c r="C95" s="833"/>
      <c r="D95" s="833"/>
      <c r="E95" s="833"/>
      <c r="F95" s="833"/>
      <c r="G95" s="833"/>
      <c r="H95" s="833"/>
      <c r="I95" s="833"/>
      <c r="J95" s="833"/>
      <c r="K95" s="833"/>
      <c r="L95" s="834"/>
      <c r="M95" s="359"/>
      <c r="N95" s="835"/>
      <c r="O95" s="836"/>
      <c r="P95" s="836"/>
      <c r="Q95" s="837"/>
      <c r="R95" s="360"/>
      <c r="S95" s="360"/>
      <c r="T95" s="360"/>
      <c r="U95" s="835"/>
      <c r="V95" s="836"/>
      <c r="W95" s="836"/>
      <c r="X95" s="837"/>
      <c r="Y95" s="838"/>
      <c r="Z95" s="838"/>
      <c r="AA95" s="838"/>
      <c r="AB95" s="838"/>
      <c r="AC95" s="838"/>
      <c r="AD95" s="838"/>
      <c r="AE95" s="838"/>
      <c r="AF95" s="838"/>
      <c r="AG95" s="838"/>
      <c r="AH95" s="838"/>
      <c r="AI95" s="838"/>
      <c r="AJ95" s="838"/>
    </row>
    <row r="96" spans="1:36" s="325" customFormat="1" ht="30" customHeight="1" x14ac:dyDescent="0.2">
      <c r="A96" s="361"/>
      <c r="B96" s="361"/>
      <c r="C96" s="361"/>
      <c r="D96" s="361"/>
      <c r="E96" s="361"/>
      <c r="F96" s="361"/>
      <c r="G96" s="361"/>
      <c r="H96" s="361"/>
      <c r="I96" s="361"/>
      <c r="J96" s="361"/>
      <c r="K96" s="361"/>
      <c r="L96" s="361"/>
      <c r="M96" s="359"/>
      <c r="N96" s="839"/>
      <c r="O96" s="839"/>
      <c r="P96" s="839"/>
      <c r="Q96" s="839"/>
      <c r="R96" s="362"/>
      <c r="S96" s="362"/>
      <c r="T96" s="362"/>
      <c r="U96" s="839"/>
      <c r="V96" s="839"/>
      <c r="W96" s="839"/>
      <c r="X96" s="839"/>
      <c r="Y96" s="839"/>
      <c r="Z96" s="839"/>
      <c r="AA96" s="839"/>
      <c r="AB96" s="839"/>
      <c r="AC96" s="839"/>
      <c r="AD96" s="839"/>
      <c r="AE96" s="839"/>
      <c r="AF96" s="839"/>
      <c r="AG96" s="839"/>
      <c r="AH96" s="839"/>
      <c r="AI96" s="839"/>
      <c r="AJ96" s="839"/>
    </row>
    <row r="97" spans="1:36" s="325" customFormat="1" ht="30" customHeight="1" x14ac:dyDescent="0.2">
      <c r="A97" s="361"/>
      <c r="B97" s="361"/>
      <c r="C97" s="361"/>
      <c r="D97" s="361"/>
      <c r="E97" s="361"/>
      <c r="F97" s="361"/>
      <c r="G97" s="361"/>
      <c r="H97" s="361"/>
      <c r="I97" s="361"/>
      <c r="J97" s="361"/>
      <c r="K97" s="361"/>
      <c r="L97" s="361"/>
      <c r="M97" s="359"/>
      <c r="N97" s="840"/>
      <c r="O97" s="840"/>
      <c r="P97" s="840"/>
      <c r="Q97" s="840"/>
      <c r="R97" s="359"/>
      <c r="S97" s="359"/>
      <c r="T97" s="359"/>
      <c r="U97" s="840"/>
      <c r="V97" s="840"/>
      <c r="W97" s="840"/>
      <c r="X97" s="840"/>
      <c r="Y97" s="840"/>
      <c r="Z97" s="840"/>
      <c r="AA97" s="840"/>
      <c r="AB97" s="840"/>
      <c r="AC97" s="840"/>
      <c r="AD97" s="840"/>
      <c r="AE97" s="840"/>
      <c r="AF97" s="840"/>
      <c r="AG97" s="840"/>
      <c r="AH97" s="840"/>
      <c r="AI97" s="840"/>
      <c r="AJ97" s="840"/>
    </row>
    <row r="98" spans="1:36" s="325" customFormat="1" ht="30" customHeight="1" x14ac:dyDescent="0.2">
      <c r="A98" s="361"/>
      <c r="B98" s="361"/>
      <c r="C98" s="361"/>
      <c r="D98" s="361"/>
      <c r="E98" s="361"/>
      <c r="F98" s="361"/>
      <c r="G98" s="361"/>
      <c r="H98" s="361"/>
      <c r="I98" s="361"/>
      <c r="J98" s="361"/>
      <c r="K98" s="361"/>
      <c r="L98" s="361"/>
      <c r="M98" s="359"/>
      <c r="N98" s="840"/>
      <c r="O98" s="840"/>
      <c r="P98" s="840"/>
      <c r="Q98" s="840"/>
      <c r="R98" s="359"/>
      <c r="S98" s="359"/>
      <c r="T98" s="359"/>
      <c r="U98" s="840"/>
      <c r="V98" s="840"/>
      <c r="W98" s="840"/>
      <c r="X98" s="840"/>
      <c r="Y98" s="840"/>
      <c r="Z98" s="840"/>
      <c r="AA98" s="840"/>
      <c r="AB98" s="840"/>
      <c r="AC98" s="840"/>
      <c r="AD98" s="840"/>
      <c r="AE98" s="840"/>
      <c r="AF98" s="840"/>
      <c r="AG98" s="840"/>
      <c r="AH98" s="840"/>
      <c r="AI98" s="840"/>
      <c r="AJ98" s="840"/>
    </row>
    <row r="99" spans="1:36" s="325" customFormat="1" ht="30" customHeight="1" x14ac:dyDescent="0.2">
      <c r="A99" s="363"/>
      <c r="B99" s="363"/>
      <c r="C99" s="363"/>
      <c r="D99" s="363"/>
      <c r="E99" s="363"/>
      <c r="F99" s="364"/>
      <c r="G99" s="364"/>
      <c r="H99" s="364"/>
      <c r="I99" s="364"/>
      <c r="J99" s="364"/>
      <c r="K99" s="365"/>
      <c r="L99" s="365"/>
      <c r="M99" s="359"/>
      <c r="N99" s="840"/>
      <c r="O99" s="840"/>
      <c r="P99" s="840"/>
      <c r="Q99" s="840"/>
      <c r="R99" s="359"/>
      <c r="S99" s="359"/>
      <c r="T99" s="359"/>
      <c r="U99" s="840"/>
      <c r="V99" s="840"/>
      <c r="W99" s="840"/>
      <c r="X99" s="840"/>
      <c r="Y99" s="840"/>
      <c r="Z99" s="840"/>
      <c r="AA99" s="840"/>
      <c r="AB99" s="840"/>
      <c r="AC99" s="840"/>
      <c r="AD99" s="840"/>
      <c r="AE99" s="840"/>
      <c r="AF99" s="840"/>
      <c r="AG99" s="840"/>
      <c r="AH99" s="840"/>
      <c r="AI99" s="840"/>
      <c r="AJ99" s="840"/>
    </row>
    <row r="100" spans="1:36" x14ac:dyDescent="0.2">
      <c r="A100" s="366"/>
      <c r="B100" s="366"/>
      <c r="C100" s="367"/>
      <c r="D100" s="367"/>
      <c r="E100" s="367"/>
      <c r="F100" s="366"/>
      <c r="G100" s="368"/>
      <c r="H100" s="368"/>
      <c r="I100" s="368"/>
      <c r="J100" s="366"/>
      <c r="K100" s="366"/>
      <c r="L100" s="366"/>
      <c r="M100" s="366"/>
      <c r="N100" s="366"/>
      <c r="O100" s="366"/>
      <c r="P100" s="366"/>
      <c r="Q100" s="366"/>
      <c r="R100" s="366"/>
      <c r="S100" s="366"/>
      <c r="T100" s="366"/>
      <c r="U100" s="366"/>
      <c r="V100" s="366"/>
      <c r="W100" s="368"/>
      <c r="X100" s="368"/>
      <c r="Y100" s="368"/>
      <c r="Z100" s="366"/>
      <c r="AA100" s="366"/>
      <c r="AB100" s="366"/>
      <c r="AC100" s="366"/>
      <c r="AD100" s="366"/>
      <c r="AE100" s="366"/>
      <c r="AF100" s="366"/>
      <c r="AG100" s="366"/>
      <c r="AH100" s="366"/>
      <c r="AI100" s="366"/>
      <c r="AJ100" s="369"/>
    </row>
    <row r="101" spans="1:36" x14ac:dyDescent="0.2">
      <c r="A101" s="366"/>
      <c r="B101" s="366"/>
      <c r="C101" s="367"/>
      <c r="D101" s="367"/>
      <c r="E101" s="367"/>
      <c r="F101" s="366"/>
      <c r="G101" s="368"/>
      <c r="H101" s="368"/>
      <c r="I101" s="368"/>
      <c r="J101" s="366"/>
      <c r="K101" s="366"/>
      <c r="L101" s="366"/>
      <c r="M101" s="366"/>
      <c r="N101" s="366"/>
      <c r="O101" s="366"/>
      <c r="P101" s="366"/>
      <c r="Q101" s="366"/>
      <c r="R101" s="366"/>
      <c r="S101" s="366"/>
      <c r="T101" s="366"/>
      <c r="U101" s="366"/>
      <c r="V101" s="366"/>
      <c r="W101" s="368"/>
      <c r="X101" s="368"/>
      <c r="Y101" s="368"/>
      <c r="Z101" s="366"/>
      <c r="AA101" s="366"/>
      <c r="AB101" s="366"/>
      <c r="AC101" s="366"/>
      <c r="AD101" s="366"/>
      <c r="AE101" s="366"/>
      <c r="AF101" s="366"/>
      <c r="AG101" s="366"/>
      <c r="AH101" s="366"/>
      <c r="AI101" s="366"/>
      <c r="AJ101" s="369"/>
    </row>
    <row r="102" spans="1:36" x14ac:dyDescent="0.2">
      <c r="A102" s="366"/>
      <c r="B102" s="366"/>
      <c r="C102" s="367"/>
      <c r="D102" s="367"/>
      <c r="E102" s="367"/>
      <c r="F102" s="366"/>
      <c r="G102" s="368"/>
      <c r="H102" s="368"/>
      <c r="I102" s="368"/>
      <c r="J102" s="366"/>
      <c r="K102" s="366"/>
      <c r="L102" s="366"/>
      <c r="M102" s="366"/>
      <c r="N102" s="366"/>
      <c r="O102" s="366"/>
      <c r="P102" s="366"/>
      <c r="Q102" s="366"/>
      <c r="R102" s="366"/>
      <c r="S102" s="366"/>
      <c r="T102" s="366"/>
      <c r="U102" s="366"/>
      <c r="V102" s="366"/>
      <c r="W102" s="368"/>
      <c r="X102" s="368"/>
      <c r="Y102" s="368"/>
      <c r="Z102" s="366"/>
      <c r="AA102" s="366"/>
      <c r="AB102" s="366"/>
      <c r="AC102" s="366"/>
      <c r="AD102" s="366"/>
      <c r="AE102" s="366"/>
      <c r="AF102" s="366"/>
      <c r="AG102" s="366"/>
      <c r="AH102" s="366"/>
      <c r="AI102" s="366"/>
      <c r="AJ102" s="369"/>
    </row>
    <row r="103" spans="1:36" x14ac:dyDescent="0.2">
      <c r="A103" s="366"/>
      <c r="B103" s="366"/>
      <c r="C103" s="367"/>
      <c r="D103" s="367"/>
      <c r="E103" s="367"/>
      <c r="F103" s="366"/>
      <c r="G103" s="368"/>
      <c r="H103" s="368"/>
      <c r="I103" s="368"/>
      <c r="J103" s="366"/>
      <c r="K103" s="366"/>
      <c r="L103" s="366"/>
      <c r="M103" s="366"/>
      <c r="N103" s="366"/>
      <c r="O103" s="366"/>
      <c r="P103" s="366"/>
      <c r="Q103" s="366"/>
      <c r="R103" s="366"/>
      <c r="S103" s="366"/>
      <c r="T103" s="366"/>
      <c r="U103" s="366"/>
      <c r="V103" s="366"/>
      <c r="W103" s="368"/>
      <c r="X103" s="368"/>
      <c r="Y103" s="368"/>
      <c r="Z103" s="366"/>
      <c r="AA103" s="366"/>
      <c r="AB103" s="366"/>
      <c r="AC103" s="366"/>
      <c r="AD103" s="366"/>
      <c r="AE103" s="366"/>
      <c r="AF103" s="366"/>
      <c r="AG103" s="366"/>
      <c r="AH103" s="366"/>
      <c r="AI103" s="366"/>
      <c r="AJ103" s="369"/>
    </row>
    <row r="104" spans="1:36" x14ac:dyDescent="0.2">
      <c r="A104" s="366"/>
      <c r="B104" s="366"/>
      <c r="C104" s="367"/>
      <c r="D104" s="367"/>
      <c r="E104" s="367"/>
      <c r="F104" s="366"/>
      <c r="G104" s="368"/>
      <c r="H104" s="368"/>
      <c r="I104" s="368"/>
      <c r="J104" s="366"/>
      <c r="K104" s="366"/>
      <c r="L104" s="366"/>
      <c r="M104" s="366"/>
      <c r="N104" s="366"/>
      <c r="O104" s="366"/>
      <c r="P104" s="366"/>
      <c r="Q104" s="366"/>
      <c r="R104" s="366"/>
      <c r="S104" s="366"/>
      <c r="T104" s="366"/>
      <c r="U104" s="366"/>
      <c r="V104" s="366"/>
      <c r="W104" s="368"/>
      <c r="X104" s="368"/>
      <c r="Y104" s="368"/>
      <c r="Z104" s="366"/>
      <c r="AA104" s="366"/>
      <c r="AB104" s="366"/>
      <c r="AC104" s="366"/>
      <c r="AD104" s="366"/>
      <c r="AE104" s="366"/>
      <c r="AF104" s="366"/>
      <c r="AG104" s="366"/>
      <c r="AH104" s="366"/>
      <c r="AI104" s="366"/>
      <c r="AJ104" s="369"/>
    </row>
  </sheetData>
  <sheetProtection sheet="1" formatCells="0" formatColumns="0" formatRows="0" insertRows="0" sort="0" autoFilter="0" pivotTables="0"/>
  <mergeCells count="385">
    <mergeCell ref="N99:Q99"/>
    <mergeCell ref="U99:X99"/>
    <mergeCell ref="Y99:Z99"/>
    <mergeCell ref="AA99:AJ99"/>
    <mergeCell ref="N97:Q97"/>
    <mergeCell ref="U97:X97"/>
    <mergeCell ref="Y97:Z97"/>
    <mergeCell ref="AA97:AJ97"/>
    <mergeCell ref="N98:Q98"/>
    <mergeCell ref="U98:X98"/>
    <mergeCell ref="Y98:Z98"/>
    <mergeCell ref="AA98:AJ98"/>
    <mergeCell ref="N96:Q96"/>
    <mergeCell ref="U96:X96"/>
    <mergeCell ref="Y96:Z96"/>
    <mergeCell ref="AA96:AJ96"/>
    <mergeCell ref="N93:Q93"/>
    <mergeCell ref="U93:X93"/>
    <mergeCell ref="Y93:Z93"/>
    <mergeCell ref="AA93:AJ93"/>
    <mergeCell ref="N94:Q94"/>
    <mergeCell ref="U94:X94"/>
    <mergeCell ref="Y94:Z94"/>
    <mergeCell ref="AA94:AJ94"/>
    <mergeCell ref="A90:L91"/>
    <mergeCell ref="N91:Q91"/>
    <mergeCell ref="U91:X91"/>
    <mergeCell ref="Y91:Z91"/>
    <mergeCell ref="AA91:AJ91"/>
    <mergeCell ref="A92:L95"/>
    <mergeCell ref="N92:Q92"/>
    <mergeCell ref="U92:X92"/>
    <mergeCell ref="Y92:Z92"/>
    <mergeCell ref="AA92:AJ92"/>
    <mergeCell ref="N95:Q95"/>
    <mergeCell ref="U95:X95"/>
    <mergeCell ref="Y95:Z95"/>
    <mergeCell ref="AA95:AJ95"/>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P88 JL9:JL88 TH9:TH88 ADD9:ADD88 AMZ9:AMZ88 AWV9:AWV88 BGR9:BGR88 BQN9:BQN88 CAJ9:CAJ88 CKF9:CKF88 CUB9:CUB88 DDX9:DDX88 DNT9:DNT88 DXP9:DXP88 EHL9:EHL88 ERH9:ERH88 FBD9:FBD88 FKZ9:FKZ88 FUV9:FUV88 GER9:GER88 GON9:GON88 GYJ9:GYJ88 HIF9:HIF88 HSB9:HSB88 IBX9:IBX88 ILT9:ILT88 IVP9:IVP88 JFL9:JFL88 JPH9:JPH88 JZD9:JZD88 KIZ9:KIZ88 KSV9:KSV88 LCR9:LCR88 LMN9:LMN88 LWJ9:LWJ88 MGF9:MGF88 MQB9:MQB88 MZX9:MZX88 NJT9:NJT88 NTP9:NTP88 ODL9:ODL88 ONH9:ONH88 OXD9:OXD88 PGZ9:PGZ88 PQV9:PQV88 QAR9:QAR88 QKN9:QKN88 QUJ9:QUJ88 REF9:REF88 ROB9:ROB88 RXX9:RXX88 SHT9:SHT88 SRP9:SRP88 TBL9:TBL88 TLH9:TLH88 TVD9:TVD88 UEZ9:UEZ88 UOV9:UOV88 UYR9:UYR88 VIN9:VIN88 VSJ9:VSJ88 WCF9:WCF88 WMB9:WMB88 WVX9:WVX88 P65545:P65624 JL65545:JL65624 TH65545:TH65624 ADD65545:ADD65624 AMZ65545:AMZ65624 AWV65545:AWV65624 BGR65545:BGR65624 BQN65545:BQN65624 CAJ65545:CAJ65624 CKF65545:CKF65624 CUB65545:CUB65624 DDX65545:DDX65624 DNT65545:DNT65624 DXP65545:DXP65624 EHL65545:EHL65624 ERH65545:ERH65624 FBD65545:FBD65624 FKZ65545:FKZ65624 FUV65545:FUV65624 GER65545:GER65624 GON65545:GON65624 GYJ65545:GYJ65624 HIF65545:HIF65624 HSB65545:HSB65624 IBX65545:IBX65624 ILT65545:ILT65624 IVP65545:IVP65624 JFL65545:JFL65624 JPH65545:JPH65624 JZD65545:JZD65624 KIZ65545:KIZ65624 KSV65545:KSV65624 LCR65545:LCR65624 LMN65545:LMN65624 LWJ65545:LWJ65624 MGF65545:MGF65624 MQB65545:MQB65624 MZX65545:MZX65624 NJT65545:NJT65624 NTP65545:NTP65624 ODL65545:ODL65624 ONH65545:ONH65624 OXD65545:OXD65624 PGZ65545:PGZ65624 PQV65545:PQV65624 QAR65545:QAR65624 QKN65545:QKN65624 QUJ65545:QUJ65624 REF65545:REF65624 ROB65545:ROB65624 RXX65545:RXX65624 SHT65545:SHT65624 SRP65545:SRP65624 TBL65545:TBL65624 TLH65545:TLH65624 TVD65545:TVD65624 UEZ65545:UEZ65624 UOV65545:UOV65624 UYR65545:UYR65624 VIN65545:VIN65624 VSJ65545:VSJ65624 WCF65545:WCF65624 WMB65545:WMB65624 WVX65545:WVX65624 P131081:P131160 JL131081:JL131160 TH131081:TH131160 ADD131081:ADD131160 AMZ131081:AMZ131160 AWV131081:AWV131160 BGR131081:BGR131160 BQN131081:BQN131160 CAJ131081:CAJ131160 CKF131081:CKF131160 CUB131081:CUB131160 DDX131081:DDX131160 DNT131081:DNT131160 DXP131081:DXP131160 EHL131081:EHL131160 ERH131081:ERH131160 FBD131081:FBD131160 FKZ131081:FKZ131160 FUV131081:FUV131160 GER131081:GER131160 GON131081:GON131160 GYJ131081:GYJ131160 HIF131081:HIF131160 HSB131081:HSB131160 IBX131081:IBX131160 ILT131081:ILT131160 IVP131081:IVP131160 JFL131081:JFL131160 JPH131081:JPH131160 JZD131081:JZD131160 KIZ131081:KIZ131160 KSV131081:KSV131160 LCR131081:LCR131160 LMN131081:LMN131160 LWJ131081:LWJ131160 MGF131081:MGF131160 MQB131081:MQB131160 MZX131081:MZX131160 NJT131081:NJT131160 NTP131081:NTP131160 ODL131081:ODL131160 ONH131081:ONH131160 OXD131081:OXD131160 PGZ131081:PGZ131160 PQV131081:PQV131160 QAR131081:QAR131160 QKN131081:QKN131160 QUJ131081:QUJ131160 REF131081:REF131160 ROB131081:ROB131160 RXX131081:RXX131160 SHT131081:SHT131160 SRP131081:SRP131160 TBL131081:TBL131160 TLH131081:TLH131160 TVD131081:TVD131160 UEZ131081:UEZ131160 UOV131081:UOV131160 UYR131081:UYR131160 VIN131081:VIN131160 VSJ131081:VSJ131160 WCF131081:WCF131160 WMB131081:WMB131160 WVX131081:WVX131160 P196617:P196696 JL196617:JL196696 TH196617:TH196696 ADD196617:ADD196696 AMZ196617:AMZ196696 AWV196617:AWV196696 BGR196617:BGR196696 BQN196617:BQN196696 CAJ196617:CAJ196696 CKF196617:CKF196696 CUB196617:CUB196696 DDX196617:DDX196696 DNT196617:DNT196696 DXP196617:DXP196696 EHL196617:EHL196696 ERH196617:ERH196696 FBD196617:FBD196696 FKZ196617:FKZ196696 FUV196617:FUV196696 GER196617:GER196696 GON196617:GON196696 GYJ196617:GYJ196696 HIF196617:HIF196696 HSB196617:HSB196696 IBX196617:IBX196696 ILT196617:ILT196696 IVP196617:IVP196696 JFL196617:JFL196696 JPH196617:JPH196696 JZD196617:JZD196696 KIZ196617:KIZ196696 KSV196617:KSV196696 LCR196617:LCR196696 LMN196617:LMN196696 LWJ196617:LWJ196696 MGF196617:MGF196696 MQB196617:MQB196696 MZX196617:MZX196696 NJT196617:NJT196696 NTP196617:NTP196696 ODL196617:ODL196696 ONH196617:ONH196696 OXD196617:OXD196696 PGZ196617:PGZ196696 PQV196617:PQV196696 QAR196617:QAR196696 QKN196617:QKN196696 QUJ196617:QUJ196696 REF196617:REF196696 ROB196617:ROB196696 RXX196617:RXX196696 SHT196617:SHT196696 SRP196617:SRP196696 TBL196617:TBL196696 TLH196617:TLH196696 TVD196617:TVD196696 UEZ196617:UEZ196696 UOV196617:UOV196696 UYR196617:UYR196696 VIN196617:VIN196696 VSJ196617:VSJ196696 WCF196617:WCF196696 WMB196617:WMB196696 WVX196617:WVX196696 P262153:P262232 JL262153:JL262232 TH262153:TH262232 ADD262153:ADD262232 AMZ262153:AMZ262232 AWV262153:AWV262232 BGR262153:BGR262232 BQN262153:BQN262232 CAJ262153:CAJ262232 CKF262153:CKF262232 CUB262153:CUB262232 DDX262153:DDX262232 DNT262153:DNT262232 DXP262153:DXP262232 EHL262153:EHL262232 ERH262153:ERH262232 FBD262153:FBD262232 FKZ262153:FKZ262232 FUV262153:FUV262232 GER262153:GER262232 GON262153:GON262232 GYJ262153:GYJ262232 HIF262153:HIF262232 HSB262153:HSB262232 IBX262153:IBX262232 ILT262153:ILT262232 IVP262153:IVP262232 JFL262153:JFL262232 JPH262153:JPH262232 JZD262153:JZD262232 KIZ262153:KIZ262232 KSV262153:KSV262232 LCR262153:LCR262232 LMN262153:LMN262232 LWJ262153:LWJ262232 MGF262153:MGF262232 MQB262153:MQB262232 MZX262153:MZX262232 NJT262153:NJT262232 NTP262153:NTP262232 ODL262153:ODL262232 ONH262153:ONH262232 OXD262153:OXD262232 PGZ262153:PGZ262232 PQV262153:PQV262232 QAR262153:QAR262232 QKN262153:QKN262232 QUJ262153:QUJ262232 REF262153:REF262232 ROB262153:ROB262232 RXX262153:RXX262232 SHT262153:SHT262232 SRP262153:SRP262232 TBL262153:TBL262232 TLH262153:TLH262232 TVD262153:TVD262232 UEZ262153:UEZ262232 UOV262153:UOV262232 UYR262153:UYR262232 VIN262153:VIN262232 VSJ262153:VSJ262232 WCF262153:WCF262232 WMB262153:WMB262232 WVX262153:WVX262232 P327689:P327768 JL327689:JL327768 TH327689:TH327768 ADD327689:ADD327768 AMZ327689:AMZ327768 AWV327689:AWV327768 BGR327689:BGR327768 BQN327689:BQN327768 CAJ327689:CAJ327768 CKF327689:CKF327768 CUB327689:CUB327768 DDX327689:DDX327768 DNT327689:DNT327768 DXP327689:DXP327768 EHL327689:EHL327768 ERH327689:ERH327768 FBD327689:FBD327768 FKZ327689:FKZ327768 FUV327689:FUV327768 GER327689:GER327768 GON327689:GON327768 GYJ327689:GYJ327768 HIF327689:HIF327768 HSB327689:HSB327768 IBX327689:IBX327768 ILT327689:ILT327768 IVP327689:IVP327768 JFL327689:JFL327768 JPH327689:JPH327768 JZD327689:JZD327768 KIZ327689:KIZ327768 KSV327689:KSV327768 LCR327689:LCR327768 LMN327689:LMN327768 LWJ327689:LWJ327768 MGF327689:MGF327768 MQB327689:MQB327768 MZX327689:MZX327768 NJT327689:NJT327768 NTP327689:NTP327768 ODL327689:ODL327768 ONH327689:ONH327768 OXD327689:OXD327768 PGZ327689:PGZ327768 PQV327689:PQV327768 QAR327689:QAR327768 QKN327689:QKN327768 QUJ327689:QUJ327768 REF327689:REF327768 ROB327689:ROB327768 RXX327689:RXX327768 SHT327689:SHT327768 SRP327689:SRP327768 TBL327689:TBL327768 TLH327689:TLH327768 TVD327689:TVD327768 UEZ327689:UEZ327768 UOV327689:UOV327768 UYR327689:UYR327768 VIN327689:VIN327768 VSJ327689:VSJ327768 WCF327689:WCF327768 WMB327689:WMB327768 WVX327689:WVX327768 P393225:P393304 JL393225:JL393304 TH393225:TH393304 ADD393225:ADD393304 AMZ393225:AMZ393304 AWV393225:AWV393304 BGR393225:BGR393304 BQN393225:BQN393304 CAJ393225:CAJ393304 CKF393225:CKF393304 CUB393225:CUB393304 DDX393225:DDX393304 DNT393225:DNT393304 DXP393225:DXP393304 EHL393225:EHL393304 ERH393225:ERH393304 FBD393225:FBD393304 FKZ393225:FKZ393304 FUV393225:FUV393304 GER393225:GER393304 GON393225:GON393304 GYJ393225:GYJ393304 HIF393225:HIF393304 HSB393225:HSB393304 IBX393225:IBX393304 ILT393225:ILT393304 IVP393225:IVP393304 JFL393225:JFL393304 JPH393225:JPH393304 JZD393225:JZD393304 KIZ393225:KIZ393304 KSV393225:KSV393304 LCR393225:LCR393304 LMN393225:LMN393304 LWJ393225:LWJ393304 MGF393225:MGF393304 MQB393225:MQB393304 MZX393225:MZX393304 NJT393225:NJT393304 NTP393225:NTP393304 ODL393225:ODL393304 ONH393225:ONH393304 OXD393225:OXD393304 PGZ393225:PGZ393304 PQV393225:PQV393304 QAR393225:QAR393304 QKN393225:QKN393304 QUJ393225:QUJ393304 REF393225:REF393304 ROB393225:ROB393304 RXX393225:RXX393304 SHT393225:SHT393304 SRP393225:SRP393304 TBL393225:TBL393304 TLH393225:TLH393304 TVD393225:TVD393304 UEZ393225:UEZ393304 UOV393225:UOV393304 UYR393225:UYR393304 VIN393225:VIN393304 VSJ393225:VSJ393304 WCF393225:WCF393304 WMB393225:WMB393304 WVX393225:WVX393304 P458761:P458840 JL458761:JL458840 TH458761:TH458840 ADD458761:ADD458840 AMZ458761:AMZ458840 AWV458761:AWV458840 BGR458761:BGR458840 BQN458761:BQN458840 CAJ458761:CAJ458840 CKF458761:CKF458840 CUB458761:CUB458840 DDX458761:DDX458840 DNT458761:DNT458840 DXP458761:DXP458840 EHL458761:EHL458840 ERH458761:ERH458840 FBD458761:FBD458840 FKZ458761:FKZ458840 FUV458761:FUV458840 GER458761:GER458840 GON458761:GON458840 GYJ458761:GYJ458840 HIF458761:HIF458840 HSB458761:HSB458840 IBX458761:IBX458840 ILT458761:ILT458840 IVP458761:IVP458840 JFL458761:JFL458840 JPH458761:JPH458840 JZD458761:JZD458840 KIZ458761:KIZ458840 KSV458761:KSV458840 LCR458761:LCR458840 LMN458761:LMN458840 LWJ458761:LWJ458840 MGF458761:MGF458840 MQB458761:MQB458840 MZX458761:MZX458840 NJT458761:NJT458840 NTP458761:NTP458840 ODL458761:ODL458840 ONH458761:ONH458840 OXD458761:OXD458840 PGZ458761:PGZ458840 PQV458761:PQV458840 QAR458761:QAR458840 QKN458761:QKN458840 QUJ458761:QUJ458840 REF458761:REF458840 ROB458761:ROB458840 RXX458761:RXX458840 SHT458761:SHT458840 SRP458761:SRP458840 TBL458761:TBL458840 TLH458761:TLH458840 TVD458761:TVD458840 UEZ458761:UEZ458840 UOV458761:UOV458840 UYR458761:UYR458840 VIN458761:VIN458840 VSJ458761:VSJ458840 WCF458761:WCF458840 WMB458761:WMB458840 WVX458761:WVX458840 P524297:P524376 JL524297:JL524376 TH524297:TH524376 ADD524297:ADD524376 AMZ524297:AMZ524376 AWV524297:AWV524376 BGR524297:BGR524376 BQN524297:BQN524376 CAJ524297:CAJ524376 CKF524297:CKF524376 CUB524297:CUB524376 DDX524297:DDX524376 DNT524297:DNT524376 DXP524297:DXP524376 EHL524297:EHL524376 ERH524297:ERH524376 FBD524297:FBD524376 FKZ524297:FKZ524376 FUV524297:FUV524376 GER524297:GER524376 GON524297:GON524376 GYJ524297:GYJ524376 HIF524297:HIF524376 HSB524297:HSB524376 IBX524297:IBX524376 ILT524297:ILT524376 IVP524297:IVP524376 JFL524297:JFL524376 JPH524297:JPH524376 JZD524297:JZD524376 KIZ524297:KIZ524376 KSV524297:KSV524376 LCR524297:LCR524376 LMN524297:LMN524376 LWJ524297:LWJ524376 MGF524297:MGF524376 MQB524297:MQB524376 MZX524297:MZX524376 NJT524297:NJT524376 NTP524297:NTP524376 ODL524297:ODL524376 ONH524297:ONH524376 OXD524297:OXD524376 PGZ524297:PGZ524376 PQV524297:PQV524376 QAR524297:QAR524376 QKN524297:QKN524376 QUJ524297:QUJ524376 REF524297:REF524376 ROB524297:ROB524376 RXX524297:RXX524376 SHT524297:SHT524376 SRP524297:SRP524376 TBL524297:TBL524376 TLH524297:TLH524376 TVD524297:TVD524376 UEZ524297:UEZ524376 UOV524297:UOV524376 UYR524297:UYR524376 VIN524297:VIN524376 VSJ524297:VSJ524376 WCF524297:WCF524376 WMB524297:WMB524376 WVX524297:WVX524376 P589833:P589912 JL589833:JL589912 TH589833:TH589912 ADD589833:ADD589912 AMZ589833:AMZ589912 AWV589833:AWV589912 BGR589833:BGR589912 BQN589833:BQN589912 CAJ589833:CAJ589912 CKF589833:CKF589912 CUB589833:CUB589912 DDX589833:DDX589912 DNT589833:DNT589912 DXP589833:DXP589912 EHL589833:EHL589912 ERH589833:ERH589912 FBD589833:FBD589912 FKZ589833:FKZ589912 FUV589833:FUV589912 GER589833:GER589912 GON589833:GON589912 GYJ589833:GYJ589912 HIF589833:HIF589912 HSB589833:HSB589912 IBX589833:IBX589912 ILT589833:ILT589912 IVP589833:IVP589912 JFL589833:JFL589912 JPH589833:JPH589912 JZD589833:JZD589912 KIZ589833:KIZ589912 KSV589833:KSV589912 LCR589833:LCR589912 LMN589833:LMN589912 LWJ589833:LWJ589912 MGF589833:MGF589912 MQB589833:MQB589912 MZX589833:MZX589912 NJT589833:NJT589912 NTP589833:NTP589912 ODL589833:ODL589912 ONH589833:ONH589912 OXD589833:OXD589912 PGZ589833:PGZ589912 PQV589833:PQV589912 QAR589833:QAR589912 QKN589833:QKN589912 QUJ589833:QUJ589912 REF589833:REF589912 ROB589833:ROB589912 RXX589833:RXX589912 SHT589833:SHT589912 SRP589833:SRP589912 TBL589833:TBL589912 TLH589833:TLH589912 TVD589833:TVD589912 UEZ589833:UEZ589912 UOV589833:UOV589912 UYR589833:UYR589912 VIN589833:VIN589912 VSJ589833:VSJ589912 WCF589833:WCF589912 WMB589833:WMB589912 WVX589833:WVX589912 P655369:P655448 JL655369:JL655448 TH655369:TH655448 ADD655369:ADD655448 AMZ655369:AMZ655448 AWV655369:AWV655448 BGR655369:BGR655448 BQN655369:BQN655448 CAJ655369:CAJ655448 CKF655369:CKF655448 CUB655369:CUB655448 DDX655369:DDX655448 DNT655369:DNT655448 DXP655369:DXP655448 EHL655369:EHL655448 ERH655369:ERH655448 FBD655369:FBD655448 FKZ655369:FKZ655448 FUV655369:FUV655448 GER655369:GER655448 GON655369:GON655448 GYJ655369:GYJ655448 HIF655369:HIF655448 HSB655369:HSB655448 IBX655369:IBX655448 ILT655369:ILT655448 IVP655369:IVP655448 JFL655369:JFL655448 JPH655369:JPH655448 JZD655369:JZD655448 KIZ655369:KIZ655448 KSV655369:KSV655448 LCR655369:LCR655448 LMN655369:LMN655448 LWJ655369:LWJ655448 MGF655369:MGF655448 MQB655369:MQB655448 MZX655369:MZX655448 NJT655369:NJT655448 NTP655369:NTP655448 ODL655369:ODL655448 ONH655369:ONH655448 OXD655369:OXD655448 PGZ655369:PGZ655448 PQV655369:PQV655448 QAR655369:QAR655448 QKN655369:QKN655448 QUJ655369:QUJ655448 REF655369:REF655448 ROB655369:ROB655448 RXX655369:RXX655448 SHT655369:SHT655448 SRP655369:SRP655448 TBL655369:TBL655448 TLH655369:TLH655448 TVD655369:TVD655448 UEZ655369:UEZ655448 UOV655369:UOV655448 UYR655369:UYR655448 VIN655369:VIN655448 VSJ655369:VSJ655448 WCF655369:WCF655448 WMB655369:WMB655448 WVX655369:WVX655448 P720905:P720984 JL720905:JL720984 TH720905:TH720984 ADD720905:ADD720984 AMZ720905:AMZ720984 AWV720905:AWV720984 BGR720905:BGR720984 BQN720905:BQN720984 CAJ720905:CAJ720984 CKF720905:CKF720984 CUB720905:CUB720984 DDX720905:DDX720984 DNT720905:DNT720984 DXP720905:DXP720984 EHL720905:EHL720984 ERH720905:ERH720984 FBD720905:FBD720984 FKZ720905:FKZ720984 FUV720905:FUV720984 GER720905:GER720984 GON720905:GON720984 GYJ720905:GYJ720984 HIF720905:HIF720984 HSB720905:HSB720984 IBX720905:IBX720984 ILT720905:ILT720984 IVP720905:IVP720984 JFL720905:JFL720984 JPH720905:JPH720984 JZD720905:JZD720984 KIZ720905:KIZ720984 KSV720905:KSV720984 LCR720905:LCR720984 LMN720905:LMN720984 LWJ720905:LWJ720984 MGF720905:MGF720984 MQB720905:MQB720984 MZX720905:MZX720984 NJT720905:NJT720984 NTP720905:NTP720984 ODL720905:ODL720984 ONH720905:ONH720984 OXD720905:OXD720984 PGZ720905:PGZ720984 PQV720905:PQV720984 QAR720905:QAR720984 QKN720905:QKN720984 QUJ720905:QUJ720984 REF720905:REF720984 ROB720905:ROB720984 RXX720905:RXX720984 SHT720905:SHT720984 SRP720905:SRP720984 TBL720905:TBL720984 TLH720905:TLH720984 TVD720905:TVD720984 UEZ720905:UEZ720984 UOV720905:UOV720984 UYR720905:UYR720984 VIN720905:VIN720984 VSJ720905:VSJ720984 WCF720905:WCF720984 WMB720905:WMB720984 WVX720905:WVX720984 P786441:P786520 JL786441:JL786520 TH786441:TH786520 ADD786441:ADD786520 AMZ786441:AMZ786520 AWV786441:AWV786520 BGR786441:BGR786520 BQN786441:BQN786520 CAJ786441:CAJ786520 CKF786441:CKF786520 CUB786441:CUB786520 DDX786441:DDX786520 DNT786441:DNT786520 DXP786441:DXP786520 EHL786441:EHL786520 ERH786441:ERH786520 FBD786441:FBD786520 FKZ786441:FKZ786520 FUV786441:FUV786520 GER786441:GER786520 GON786441:GON786520 GYJ786441:GYJ786520 HIF786441:HIF786520 HSB786441:HSB786520 IBX786441:IBX786520 ILT786441:ILT786520 IVP786441:IVP786520 JFL786441:JFL786520 JPH786441:JPH786520 JZD786441:JZD786520 KIZ786441:KIZ786520 KSV786441:KSV786520 LCR786441:LCR786520 LMN786441:LMN786520 LWJ786441:LWJ786520 MGF786441:MGF786520 MQB786441:MQB786520 MZX786441:MZX786520 NJT786441:NJT786520 NTP786441:NTP786520 ODL786441:ODL786520 ONH786441:ONH786520 OXD786441:OXD786520 PGZ786441:PGZ786520 PQV786441:PQV786520 QAR786441:QAR786520 QKN786441:QKN786520 QUJ786441:QUJ786520 REF786441:REF786520 ROB786441:ROB786520 RXX786441:RXX786520 SHT786441:SHT786520 SRP786441:SRP786520 TBL786441:TBL786520 TLH786441:TLH786520 TVD786441:TVD786520 UEZ786441:UEZ786520 UOV786441:UOV786520 UYR786441:UYR786520 VIN786441:VIN786520 VSJ786441:VSJ786520 WCF786441:WCF786520 WMB786441:WMB786520 WVX786441:WVX786520 P851977:P852056 JL851977:JL852056 TH851977:TH852056 ADD851977:ADD852056 AMZ851977:AMZ852056 AWV851977:AWV852056 BGR851977:BGR852056 BQN851977:BQN852056 CAJ851977:CAJ852056 CKF851977:CKF852056 CUB851977:CUB852056 DDX851977:DDX852056 DNT851977:DNT852056 DXP851977:DXP852056 EHL851977:EHL852056 ERH851977:ERH852056 FBD851977:FBD852056 FKZ851977:FKZ852056 FUV851977:FUV852056 GER851977:GER852056 GON851977:GON852056 GYJ851977:GYJ852056 HIF851977:HIF852056 HSB851977:HSB852056 IBX851977:IBX852056 ILT851977:ILT852056 IVP851977:IVP852056 JFL851977:JFL852056 JPH851977:JPH852056 JZD851977:JZD852056 KIZ851977:KIZ852056 KSV851977:KSV852056 LCR851977:LCR852056 LMN851977:LMN852056 LWJ851977:LWJ852056 MGF851977:MGF852056 MQB851977:MQB852056 MZX851977:MZX852056 NJT851977:NJT852056 NTP851977:NTP852056 ODL851977:ODL852056 ONH851977:ONH852056 OXD851977:OXD852056 PGZ851977:PGZ852056 PQV851977:PQV852056 QAR851977:QAR852056 QKN851977:QKN852056 QUJ851977:QUJ852056 REF851977:REF852056 ROB851977:ROB852056 RXX851977:RXX852056 SHT851977:SHT852056 SRP851977:SRP852056 TBL851977:TBL852056 TLH851977:TLH852056 TVD851977:TVD852056 UEZ851977:UEZ852056 UOV851977:UOV852056 UYR851977:UYR852056 VIN851977:VIN852056 VSJ851977:VSJ852056 WCF851977:WCF852056 WMB851977:WMB852056 WVX851977:WVX852056 P917513:P917592 JL917513:JL917592 TH917513:TH917592 ADD917513:ADD917592 AMZ917513:AMZ917592 AWV917513:AWV917592 BGR917513:BGR917592 BQN917513:BQN917592 CAJ917513:CAJ917592 CKF917513:CKF917592 CUB917513:CUB917592 DDX917513:DDX917592 DNT917513:DNT917592 DXP917513:DXP917592 EHL917513:EHL917592 ERH917513:ERH917592 FBD917513:FBD917592 FKZ917513:FKZ917592 FUV917513:FUV917592 GER917513:GER917592 GON917513:GON917592 GYJ917513:GYJ917592 HIF917513:HIF917592 HSB917513:HSB917592 IBX917513:IBX917592 ILT917513:ILT917592 IVP917513:IVP917592 JFL917513:JFL917592 JPH917513:JPH917592 JZD917513:JZD917592 KIZ917513:KIZ917592 KSV917513:KSV917592 LCR917513:LCR917592 LMN917513:LMN917592 LWJ917513:LWJ917592 MGF917513:MGF917592 MQB917513:MQB917592 MZX917513:MZX917592 NJT917513:NJT917592 NTP917513:NTP917592 ODL917513:ODL917592 ONH917513:ONH917592 OXD917513:OXD917592 PGZ917513:PGZ917592 PQV917513:PQV917592 QAR917513:QAR917592 QKN917513:QKN917592 QUJ917513:QUJ917592 REF917513:REF917592 ROB917513:ROB917592 RXX917513:RXX917592 SHT917513:SHT917592 SRP917513:SRP917592 TBL917513:TBL917592 TLH917513:TLH917592 TVD917513:TVD917592 UEZ917513:UEZ917592 UOV917513:UOV917592 UYR917513:UYR917592 VIN917513:VIN917592 VSJ917513:VSJ917592 WCF917513:WCF917592 WMB917513:WMB917592 WVX917513:WVX917592 P983049:P983128 JL983049:JL983128 TH983049:TH983128 ADD983049:ADD983128 AMZ983049:AMZ983128 AWV983049:AWV983128 BGR983049:BGR983128 BQN983049:BQN983128 CAJ983049:CAJ983128 CKF983049:CKF983128 CUB983049:CUB983128 DDX983049:DDX983128 DNT983049:DNT983128 DXP983049:DXP983128 EHL983049:EHL983128 ERH983049:ERH983128 FBD983049:FBD983128 FKZ983049:FKZ983128 FUV983049:FUV983128 GER983049:GER983128 GON983049:GON983128 GYJ983049:GYJ983128 HIF983049:HIF983128 HSB983049:HSB983128 IBX983049:IBX983128 ILT983049:ILT983128 IVP983049:IVP983128 JFL983049:JFL983128 JPH983049:JPH983128 JZD983049:JZD983128 KIZ983049:KIZ983128 KSV983049:KSV983128 LCR983049:LCR983128 LMN983049:LMN983128 LWJ983049:LWJ983128 MGF983049:MGF983128 MQB983049:MQB983128 MZX983049:MZX983128 NJT983049:NJT983128 NTP983049:NTP983128 ODL983049:ODL983128 ONH983049:ONH983128 OXD983049:OXD983128 PGZ983049:PGZ983128 PQV983049:PQV983128 QAR983049:QAR983128 QKN983049:QKN983128 QUJ983049:QUJ983128 REF983049:REF983128 ROB983049:ROB983128 RXX983049:RXX983128 SHT983049:SHT983128 SRP983049:SRP983128 TBL983049:TBL983128 TLH983049:TLH983128 TVD983049:TVD983128 UEZ983049:UEZ983128 UOV983049:UOV983128 UYR983049:UYR983128 VIN983049:VIN983128 VSJ983049:VSJ983128 WCF983049:WCF983128 WMB983049:WMB983128 WVX983049:WVX983128">
      <formula1>PROBAB</formula1>
    </dataValidation>
    <dataValidation type="list" allowBlank="1" showInputMessage="1" showErrorMessage="1" sqref="Q9:Q88 JM9:JM88 TI9:TI88 ADE9:ADE88 ANA9:ANA88 AWW9:AWW88 BGS9:BGS88 BQO9:BQO88 CAK9:CAK88 CKG9:CKG88 CUC9:CUC88 DDY9:DDY88 DNU9:DNU88 DXQ9:DXQ88 EHM9:EHM88 ERI9:ERI88 FBE9:FBE88 FLA9:FLA88 FUW9:FUW88 GES9:GES88 GOO9:GOO88 GYK9:GYK88 HIG9:HIG88 HSC9:HSC88 IBY9:IBY88 ILU9:ILU88 IVQ9:IVQ88 JFM9:JFM88 JPI9:JPI88 JZE9:JZE88 KJA9:KJA88 KSW9:KSW88 LCS9:LCS88 LMO9:LMO88 LWK9:LWK88 MGG9:MGG88 MQC9:MQC88 MZY9:MZY88 NJU9:NJU88 NTQ9:NTQ88 ODM9:ODM88 ONI9:ONI88 OXE9:OXE88 PHA9:PHA88 PQW9:PQW88 QAS9:QAS88 QKO9:QKO88 QUK9:QUK88 REG9:REG88 ROC9:ROC88 RXY9:RXY88 SHU9:SHU88 SRQ9:SRQ88 TBM9:TBM88 TLI9:TLI88 TVE9:TVE88 UFA9:UFA88 UOW9:UOW88 UYS9:UYS88 VIO9:VIO88 VSK9:VSK88 WCG9:WCG88 WMC9:WMC88 WVY9:WVY88 Q65545:Q65624 JM65545:JM65624 TI65545:TI65624 ADE65545:ADE65624 ANA65545:ANA65624 AWW65545:AWW65624 BGS65545:BGS65624 BQO65545:BQO65624 CAK65545:CAK65624 CKG65545:CKG65624 CUC65545:CUC65624 DDY65545:DDY65624 DNU65545:DNU65624 DXQ65545:DXQ65624 EHM65545:EHM65624 ERI65545:ERI65624 FBE65545:FBE65624 FLA65545:FLA65624 FUW65545:FUW65624 GES65545:GES65624 GOO65545:GOO65624 GYK65545:GYK65624 HIG65545:HIG65624 HSC65545:HSC65624 IBY65545:IBY65624 ILU65545:ILU65624 IVQ65545:IVQ65624 JFM65545:JFM65624 JPI65545:JPI65624 JZE65545:JZE65624 KJA65545:KJA65624 KSW65545:KSW65624 LCS65545:LCS65624 LMO65545:LMO65624 LWK65545:LWK65624 MGG65545:MGG65624 MQC65545:MQC65624 MZY65545:MZY65624 NJU65545:NJU65624 NTQ65545:NTQ65624 ODM65545:ODM65624 ONI65545:ONI65624 OXE65545:OXE65624 PHA65545:PHA65624 PQW65545:PQW65624 QAS65545:QAS65624 QKO65545:QKO65624 QUK65545:QUK65624 REG65545:REG65624 ROC65545:ROC65624 RXY65545:RXY65624 SHU65545:SHU65624 SRQ65545:SRQ65624 TBM65545:TBM65624 TLI65545:TLI65624 TVE65545:TVE65624 UFA65545:UFA65624 UOW65545:UOW65624 UYS65545:UYS65624 VIO65545:VIO65624 VSK65545:VSK65624 WCG65545:WCG65624 WMC65545:WMC65624 WVY65545:WVY65624 Q131081:Q131160 JM131081:JM131160 TI131081:TI131160 ADE131081:ADE131160 ANA131081:ANA131160 AWW131081:AWW131160 BGS131081:BGS131160 BQO131081:BQO131160 CAK131081:CAK131160 CKG131081:CKG131160 CUC131081:CUC131160 DDY131081:DDY131160 DNU131081:DNU131160 DXQ131081:DXQ131160 EHM131081:EHM131160 ERI131081:ERI131160 FBE131081:FBE131160 FLA131081:FLA131160 FUW131081:FUW131160 GES131081:GES131160 GOO131081:GOO131160 GYK131081:GYK131160 HIG131081:HIG131160 HSC131081:HSC131160 IBY131081:IBY131160 ILU131081:ILU131160 IVQ131081:IVQ131160 JFM131081:JFM131160 JPI131081:JPI131160 JZE131081:JZE131160 KJA131081:KJA131160 KSW131081:KSW131160 LCS131081:LCS131160 LMO131081:LMO131160 LWK131081:LWK131160 MGG131081:MGG131160 MQC131081:MQC131160 MZY131081:MZY131160 NJU131081:NJU131160 NTQ131081:NTQ131160 ODM131081:ODM131160 ONI131081:ONI131160 OXE131081:OXE131160 PHA131081:PHA131160 PQW131081:PQW131160 QAS131081:QAS131160 QKO131081:QKO131160 QUK131081:QUK131160 REG131081:REG131160 ROC131081:ROC131160 RXY131081:RXY131160 SHU131081:SHU131160 SRQ131081:SRQ131160 TBM131081:TBM131160 TLI131081:TLI131160 TVE131081:TVE131160 UFA131081:UFA131160 UOW131081:UOW131160 UYS131081:UYS131160 VIO131081:VIO131160 VSK131081:VSK131160 WCG131081:WCG131160 WMC131081:WMC131160 WVY131081:WVY131160 Q196617:Q196696 JM196617:JM196696 TI196617:TI196696 ADE196617:ADE196696 ANA196617:ANA196696 AWW196617:AWW196696 BGS196617:BGS196696 BQO196617:BQO196696 CAK196617:CAK196696 CKG196617:CKG196696 CUC196617:CUC196696 DDY196617:DDY196696 DNU196617:DNU196696 DXQ196617:DXQ196696 EHM196617:EHM196696 ERI196617:ERI196696 FBE196617:FBE196696 FLA196617:FLA196696 FUW196617:FUW196696 GES196617:GES196696 GOO196617:GOO196696 GYK196617:GYK196696 HIG196617:HIG196696 HSC196617:HSC196696 IBY196617:IBY196696 ILU196617:ILU196696 IVQ196617:IVQ196696 JFM196617:JFM196696 JPI196617:JPI196696 JZE196617:JZE196696 KJA196617:KJA196696 KSW196617:KSW196696 LCS196617:LCS196696 LMO196617:LMO196696 LWK196617:LWK196696 MGG196617:MGG196696 MQC196617:MQC196696 MZY196617:MZY196696 NJU196617:NJU196696 NTQ196617:NTQ196696 ODM196617:ODM196696 ONI196617:ONI196696 OXE196617:OXE196696 PHA196617:PHA196696 PQW196617:PQW196696 QAS196617:QAS196696 QKO196617:QKO196696 QUK196617:QUK196696 REG196617:REG196696 ROC196617:ROC196696 RXY196617:RXY196696 SHU196617:SHU196696 SRQ196617:SRQ196696 TBM196617:TBM196696 TLI196617:TLI196696 TVE196617:TVE196696 UFA196617:UFA196696 UOW196617:UOW196696 UYS196617:UYS196696 VIO196617:VIO196696 VSK196617:VSK196696 WCG196617:WCG196696 WMC196617:WMC196696 WVY196617:WVY196696 Q262153:Q262232 JM262153:JM262232 TI262153:TI262232 ADE262153:ADE262232 ANA262153:ANA262232 AWW262153:AWW262232 BGS262153:BGS262232 BQO262153:BQO262232 CAK262153:CAK262232 CKG262153:CKG262232 CUC262153:CUC262232 DDY262153:DDY262232 DNU262153:DNU262232 DXQ262153:DXQ262232 EHM262153:EHM262232 ERI262153:ERI262232 FBE262153:FBE262232 FLA262153:FLA262232 FUW262153:FUW262232 GES262153:GES262232 GOO262153:GOO262232 GYK262153:GYK262232 HIG262153:HIG262232 HSC262153:HSC262232 IBY262153:IBY262232 ILU262153:ILU262232 IVQ262153:IVQ262232 JFM262153:JFM262232 JPI262153:JPI262232 JZE262153:JZE262232 KJA262153:KJA262232 KSW262153:KSW262232 LCS262153:LCS262232 LMO262153:LMO262232 LWK262153:LWK262232 MGG262153:MGG262232 MQC262153:MQC262232 MZY262153:MZY262232 NJU262153:NJU262232 NTQ262153:NTQ262232 ODM262153:ODM262232 ONI262153:ONI262232 OXE262153:OXE262232 PHA262153:PHA262232 PQW262153:PQW262232 QAS262153:QAS262232 QKO262153:QKO262232 QUK262153:QUK262232 REG262153:REG262232 ROC262153:ROC262232 RXY262153:RXY262232 SHU262153:SHU262232 SRQ262153:SRQ262232 TBM262153:TBM262232 TLI262153:TLI262232 TVE262153:TVE262232 UFA262153:UFA262232 UOW262153:UOW262232 UYS262153:UYS262232 VIO262153:VIO262232 VSK262153:VSK262232 WCG262153:WCG262232 WMC262153:WMC262232 WVY262153:WVY262232 Q327689:Q327768 JM327689:JM327768 TI327689:TI327768 ADE327689:ADE327768 ANA327689:ANA327768 AWW327689:AWW327768 BGS327689:BGS327768 BQO327689:BQO327768 CAK327689:CAK327768 CKG327689:CKG327768 CUC327689:CUC327768 DDY327689:DDY327768 DNU327689:DNU327768 DXQ327689:DXQ327768 EHM327689:EHM327768 ERI327689:ERI327768 FBE327689:FBE327768 FLA327689:FLA327768 FUW327689:FUW327768 GES327689:GES327768 GOO327689:GOO327768 GYK327689:GYK327768 HIG327689:HIG327768 HSC327689:HSC327768 IBY327689:IBY327768 ILU327689:ILU327768 IVQ327689:IVQ327768 JFM327689:JFM327768 JPI327689:JPI327768 JZE327689:JZE327768 KJA327689:KJA327768 KSW327689:KSW327768 LCS327689:LCS327768 LMO327689:LMO327768 LWK327689:LWK327768 MGG327689:MGG327768 MQC327689:MQC327768 MZY327689:MZY327768 NJU327689:NJU327768 NTQ327689:NTQ327768 ODM327689:ODM327768 ONI327689:ONI327768 OXE327689:OXE327768 PHA327689:PHA327768 PQW327689:PQW327768 QAS327689:QAS327768 QKO327689:QKO327768 QUK327689:QUK327768 REG327689:REG327768 ROC327689:ROC327768 RXY327689:RXY327768 SHU327689:SHU327768 SRQ327689:SRQ327768 TBM327689:TBM327768 TLI327689:TLI327768 TVE327689:TVE327768 UFA327689:UFA327768 UOW327689:UOW327768 UYS327689:UYS327768 VIO327689:VIO327768 VSK327689:VSK327768 WCG327689:WCG327768 WMC327689:WMC327768 WVY327689:WVY327768 Q393225:Q393304 JM393225:JM393304 TI393225:TI393304 ADE393225:ADE393304 ANA393225:ANA393304 AWW393225:AWW393304 BGS393225:BGS393304 BQO393225:BQO393304 CAK393225:CAK393304 CKG393225:CKG393304 CUC393225:CUC393304 DDY393225:DDY393304 DNU393225:DNU393304 DXQ393225:DXQ393304 EHM393225:EHM393304 ERI393225:ERI393304 FBE393225:FBE393304 FLA393225:FLA393304 FUW393225:FUW393304 GES393225:GES393304 GOO393225:GOO393304 GYK393225:GYK393304 HIG393225:HIG393304 HSC393225:HSC393304 IBY393225:IBY393304 ILU393225:ILU393304 IVQ393225:IVQ393304 JFM393225:JFM393304 JPI393225:JPI393304 JZE393225:JZE393304 KJA393225:KJA393304 KSW393225:KSW393304 LCS393225:LCS393304 LMO393225:LMO393304 LWK393225:LWK393304 MGG393225:MGG393304 MQC393225:MQC393304 MZY393225:MZY393304 NJU393225:NJU393304 NTQ393225:NTQ393304 ODM393225:ODM393304 ONI393225:ONI393304 OXE393225:OXE393304 PHA393225:PHA393304 PQW393225:PQW393304 QAS393225:QAS393304 QKO393225:QKO393304 QUK393225:QUK393304 REG393225:REG393304 ROC393225:ROC393304 RXY393225:RXY393304 SHU393225:SHU393304 SRQ393225:SRQ393304 TBM393225:TBM393304 TLI393225:TLI393304 TVE393225:TVE393304 UFA393225:UFA393304 UOW393225:UOW393304 UYS393225:UYS393304 VIO393225:VIO393304 VSK393225:VSK393304 WCG393225:WCG393304 WMC393225:WMC393304 WVY393225:WVY393304 Q458761:Q458840 JM458761:JM458840 TI458761:TI458840 ADE458761:ADE458840 ANA458761:ANA458840 AWW458761:AWW458840 BGS458761:BGS458840 BQO458761:BQO458840 CAK458761:CAK458840 CKG458761:CKG458840 CUC458761:CUC458840 DDY458761:DDY458840 DNU458761:DNU458840 DXQ458761:DXQ458840 EHM458761:EHM458840 ERI458761:ERI458840 FBE458761:FBE458840 FLA458761:FLA458840 FUW458761:FUW458840 GES458761:GES458840 GOO458761:GOO458840 GYK458761:GYK458840 HIG458761:HIG458840 HSC458761:HSC458840 IBY458761:IBY458840 ILU458761:ILU458840 IVQ458761:IVQ458840 JFM458761:JFM458840 JPI458761:JPI458840 JZE458761:JZE458840 KJA458761:KJA458840 KSW458761:KSW458840 LCS458761:LCS458840 LMO458761:LMO458840 LWK458761:LWK458840 MGG458761:MGG458840 MQC458761:MQC458840 MZY458761:MZY458840 NJU458761:NJU458840 NTQ458761:NTQ458840 ODM458761:ODM458840 ONI458761:ONI458840 OXE458761:OXE458840 PHA458761:PHA458840 PQW458761:PQW458840 QAS458761:QAS458840 QKO458761:QKO458840 QUK458761:QUK458840 REG458761:REG458840 ROC458761:ROC458840 RXY458761:RXY458840 SHU458761:SHU458840 SRQ458761:SRQ458840 TBM458761:TBM458840 TLI458761:TLI458840 TVE458761:TVE458840 UFA458761:UFA458840 UOW458761:UOW458840 UYS458761:UYS458840 VIO458761:VIO458840 VSK458761:VSK458840 WCG458761:WCG458840 WMC458761:WMC458840 WVY458761:WVY458840 Q524297:Q524376 JM524297:JM524376 TI524297:TI524376 ADE524297:ADE524376 ANA524297:ANA524376 AWW524297:AWW524376 BGS524297:BGS524376 BQO524297:BQO524376 CAK524297:CAK524376 CKG524297:CKG524376 CUC524297:CUC524376 DDY524297:DDY524376 DNU524297:DNU524376 DXQ524297:DXQ524376 EHM524297:EHM524376 ERI524297:ERI524376 FBE524297:FBE524376 FLA524297:FLA524376 FUW524297:FUW524376 GES524297:GES524376 GOO524297:GOO524376 GYK524297:GYK524376 HIG524297:HIG524376 HSC524297:HSC524376 IBY524297:IBY524376 ILU524297:ILU524376 IVQ524297:IVQ524376 JFM524297:JFM524376 JPI524297:JPI524376 JZE524297:JZE524376 KJA524297:KJA524376 KSW524297:KSW524376 LCS524297:LCS524376 LMO524297:LMO524376 LWK524297:LWK524376 MGG524297:MGG524376 MQC524297:MQC524376 MZY524297:MZY524376 NJU524297:NJU524376 NTQ524297:NTQ524376 ODM524297:ODM524376 ONI524297:ONI524376 OXE524297:OXE524376 PHA524297:PHA524376 PQW524297:PQW524376 QAS524297:QAS524376 QKO524297:QKO524376 QUK524297:QUK524376 REG524297:REG524376 ROC524297:ROC524376 RXY524297:RXY524376 SHU524297:SHU524376 SRQ524297:SRQ524376 TBM524297:TBM524376 TLI524297:TLI524376 TVE524297:TVE524376 UFA524297:UFA524376 UOW524297:UOW524376 UYS524297:UYS524376 VIO524297:VIO524376 VSK524297:VSK524376 WCG524297:WCG524376 WMC524297:WMC524376 WVY524297:WVY524376 Q589833:Q589912 JM589833:JM589912 TI589833:TI589912 ADE589833:ADE589912 ANA589833:ANA589912 AWW589833:AWW589912 BGS589833:BGS589912 BQO589833:BQO589912 CAK589833:CAK589912 CKG589833:CKG589912 CUC589833:CUC589912 DDY589833:DDY589912 DNU589833:DNU589912 DXQ589833:DXQ589912 EHM589833:EHM589912 ERI589833:ERI589912 FBE589833:FBE589912 FLA589833:FLA589912 FUW589833:FUW589912 GES589833:GES589912 GOO589833:GOO589912 GYK589833:GYK589912 HIG589833:HIG589912 HSC589833:HSC589912 IBY589833:IBY589912 ILU589833:ILU589912 IVQ589833:IVQ589912 JFM589833:JFM589912 JPI589833:JPI589912 JZE589833:JZE589912 KJA589833:KJA589912 KSW589833:KSW589912 LCS589833:LCS589912 LMO589833:LMO589912 LWK589833:LWK589912 MGG589833:MGG589912 MQC589833:MQC589912 MZY589833:MZY589912 NJU589833:NJU589912 NTQ589833:NTQ589912 ODM589833:ODM589912 ONI589833:ONI589912 OXE589833:OXE589912 PHA589833:PHA589912 PQW589833:PQW589912 QAS589833:QAS589912 QKO589833:QKO589912 QUK589833:QUK589912 REG589833:REG589912 ROC589833:ROC589912 RXY589833:RXY589912 SHU589833:SHU589912 SRQ589833:SRQ589912 TBM589833:TBM589912 TLI589833:TLI589912 TVE589833:TVE589912 UFA589833:UFA589912 UOW589833:UOW589912 UYS589833:UYS589912 VIO589833:VIO589912 VSK589833:VSK589912 WCG589833:WCG589912 WMC589833:WMC589912 WVY589833:WVY589912 Q655369:Q655448 JM655369:JM655448 TI655369:TI655448 ADE655369:ADE655448 ANA655369:ANA655448 AWW655369:AWW655448 BGS655369:BGS655448 BQO655369:BQO655448 CAK655369:CAK655448 CKG655369:CKG655448 CUC655369:CUC655448 DDY655369:DDY655448 DNU655369:DNU655448 DXQ655369:DXQ655448 EHM655369:EHM655448 ERI655369:ERI655448 FBE655369:FBE655448 FLA655369:FLA655448 FUW655369:FUW655448 GES655369:GES655448 GOO655369:GOO655448 GYK655369:GYK655448 HIG655369:HIG655448 HSC655369:HSC655448 IBY655369:IBY655448 ILU655369:ILU655448 IVQ655369:IVQ655448 JFM655369:JFM655448 JPI655369:JPI655448 JZE655369:JZE655448 KJA655369:KJA655448 KSW655369:KSW655448 LCS655369:LCS655448 LMO655369:LMO655448 LWK655369:LWK655448 MGG655369:MGG655448 MQC655369:MQC655448 MZY655369:MZY655448 NJU655369:NJU655448 NTQ655369:NTQ655448 ODM655369:ODM655448 ONI655369:ONI655448 OXE655369:OXE655448 PHA655369:PHA655448 PQW655369:PQW655448 QAS655369:QAS655448 QKO655369:QKO655448 QUK655369:QUK655448 REG655369:REG655448 ROC655369:ROC655448 RXY655369:RXY655448 SHU655369:SHU655448 SRQ655369:SRQ655448 TBM655369:TBM655448 TLI655369:TLI655448 TVE655369:TVE655448 UFA655369:UFA655448 UOW655369:UOW655448 UYS655369:UYS655448 VIO655369:VIO655448 VSK655369:VSK655448 WCG655369:WCG655448 WMC655369:WMC655448 WVY655369:WVY655448 Q720905:Q720984 JM720905:JM720984 TI720905:TI720984 ADE720905:ADE720984 ANA720905:ANA720984 AWW720905:AWW720984 BGS720905:BGS720984 BQO720905:BQO720984 CAK720905:CAK720984 CKG720905:CKG720984 CUC720905:CUC720984 DDY720905:DDY720984 DNU720905:DNU720984 DXQ720905:DXQ720984 EHM720905:EHM720984 ERI720905:ERI720984 FBE720905:FBE720984 FLA720905:FLA720984 FUW720905:FUW720984 GES720905:GES720984 GOO720905:GOO720984 GYK720905:GYK720984 HIG720905:HIG720984 HSC720905:HSC720984 IBY720905:IBY720984 ILU720905:ILU720984 IVQ720905:IVQ720984 JFM720905:JFM720984 JPI720905:JPI720984 JZE720905:JZE720984 KJA720905:KJA720984 KSW720905:KSW720984 LCS720905:LCS720984 LMO720905:LMO720984 LWK720905:LWK720984 MGG720905:MGG720984 MQC720905:MQC720984 MZY720905:MZY720984 NJU720905:NJU720984 NTQ720905:NTQ720984 ODM720905:ODM720984 ONI720905:ONI720984 OXE720905:OXE720984 PHA720905:PHA720984 PQW720905:PQW720984 QAS720905:QAS720984 QKO720905:QKO720984 QUK720905:QUK720984 REG720905:REG720984 ROC720905:ROC720984 RXY720905:RXY720984 SHU720905:SHU720984 SRQ720905:SRQ720984 TBM720905:TBM720984 TLI720905:TLI720984 TVE720905:TVE720984 UFA720905:UFA720984 UOW720905:UOW720984 UYS720905:UYS720984 VIO720905:VIO720984 VSK720905:VSK720984 WCG720905:WCG720984 WMC720905:WMC720984 WVY720905:WVY720984 Q786441:Q786520 JM786441:JM786520 TI786441:TI786520 ADE786441:ADE786520 ANA786441:ANA786520 AWW786441:AWW786520 BGS786441:BGS786520 BQO786441:BQO786520 CAK786441:CAK786520 CKG786441:CKG786520 CUC786441:CUC786520 DDY786441:DDY786520 DNU786441:DNU786520 DXQ786441:DXQ786520 EHM786441:EHM786520 ERI786441:ERI786520 FBE786441:FBE786520 FLA786441:FLA786520 FUW786441:FUW786520 GES786441:GES786520 GOO786441:GOO786520 GYK786441:GYK786520 HIG786441:HIG786520 HSC786441:HSC786520 IBY786441:IBY786520 ILU786441:ILU786520 IVQ786441:IVQ786520 JFM786441:JFM786520 JPI786441:JPI786520 JZE786441:JZE786520 KJA786441:KJA786520 KSW786441:KSW786520 LCS786441:LCS786520 LMO786441:LMO786520 LWK786441:LWK786520 MGG786441:MGG786520 MQC786441:MQC786520 MZY786441:MZY786520 NJU786441:NJU786520 NTQ786441:NTQ786520 ODM786441:ODM786520 ONI786441:ONI786520 OXE786441:OXE786520 PHA786441:PHA786520 PQW786441:PQW786520 QAS786441:QAS786520 QKO786441:QKO786520 QUK786441:QUK786520 REG786441:REG786520 ROC786441:ROC786520 RXY786441:RXY786520 SHU786441:SHU786520 SRQ786441:SRQ786520 TBM786441:TBM786520 TLI786441:TLI786520 TVE786441:TVE786520 UFA786441:UFA786520 UOW786441:UOW786520 UYS786441:UYS786520 VIO786441:VIO786520 VSK786441:VSK786520 WCG786441:WCG786520 WMC786441:WMC786520 WVY786441:WVY786520 Q851977:Q852056 JM851977:JM852056 TI851977:TI852056 ADE851977:ADE852056 ANA851977:ANA852056 AWW851977:AWW852056 BGS851977:BGS852056 BQO851977:BQO852056 CAK851977:CAK852056 CKG851977:CKG852056 CUC851977:CUC852056 DDY851977:DDY852056 DNU851977:DNU852056 DXQ851977:DXQ852056 EHM851977:EHM852056 ERI851977:ERI852056 FBE851977:FBE852056 FLA851977:FLA852056 FUW851977:FUW852056 GES851977:GES852056 GOO851977:GOO852056 GYK851977:GYK852056 HIG851977:HIG852056 HSC851977:HSC852056 IBY851977:IBY852056 ILU851977:ILU852056 IVQ851977:IVQ852056 JFM851977:JFM852056 JPI851977:JPI852056 JZE851977:JZE852056 KJA851977:KJA852056 KSW851977:KSW852056 LCS851977:LCS852056 LMO851977:LMO852056 LWK851977:LWK852056 MGG851977:MGG852056 MQC851977:MQC852056 MZY851977:MZY852056 NJU851977:NJU852056 NTQ851977:NTQ852056 ODM851977:ODM852056 ONI851977:ONI852056 OXE851977:OXE852056 PHA851977:PHA852056 PQW851977:PQW852056 QAS851977:QAS852056 QKO851977:QKO852056 QUK851977:QUK852056 REG851977:REG852056 ROC851977:ROC852056 RXY851977:RXY852056 SHU851977:SHU852056 SRQ851977:SRQ852056 TBM851977:TBM852056 TLI851977:TLI852056 TVE851977:TVE852056 UFA851977:UFA852056 UOW851977:UOW852056 UYS851977:UYS852056 VIO851977:VIO852056 VSK851977:VSK852056 WCG851977:WCG852056 WMC851977:WMC852056 WVY851977:WVY852056 Q917513:Q917592 JM917513:JM917592 TI917513:TI917592 ADE917513:ADE917592 ANA917513:ANA917592 AWW917513:AWW917592 BGS917513:BGS917592 BQO917513:BQO917592 CAK917513:CAK917592 CKG917513:CKG917592 CUC917513:CUC917592 DDY917513:DDY917592 DNU917513:DNU917592 DXQ917513:DXQ917592 EHM917513:EHM917592 ERI917513:ERI917592 FBE917513:FBE917592 FLA917513:FLA917592 FUW917513:FUW917592 GES917513:GES917592 GOO917513:GOO917592 GYK917513:GYK917592 HIG917513:HIG917592 HSC917513:HSC917592 IBY917513:IBY917592 ILU917513:ILU917592 IVQ917513:IVQ917592 JFM917513:JFM917592 JPI917513:JPI917592 JZE917513:JZE917592 KJA917513:KJA917592 KSW917513:KSW917592 LCS917513:LCS917592 LMO917513:LMO917592 LWK917513:LWK917592 MGG917513:MGG917592 MQC917513:MQC917592 MZY917513:MZY917592 NJU917513:NJU917592 NTQ917513:NTQ917592 ODM917513:ODM917592 ONI917513:ONI917592 OXE917513:OXE917592 PHA917513:PHA917592 PQW917513:PQW917592 QAS917513:QAS917592 QKO917513:QKO917592 QUK917513:QUK917592 REG917513:REG917592 ROC917513:ROC917592 RXY917513:RXY917592 SHU917513:SHU917592 SRQ917513:SRQ917592 TBM917513:TBM917592 TLI917513:TLI917592 TVE917513:TVE917592 UFA917513:UFA917592 UOW917513:UOW917592 UYS917513:UYS917592 VIO917513:VIO917592 VSK917513:VSK917592 WCG917513:WCG917592 WMC917513:WMC917592 WVY917513:WVY917592 Q983049:Q983128 JM983049:JM983128 TI983049:TI983128 ADE983049:ADE983128 ANA983049:ANA983128 AWW983049:AWW983128 BGS983049:BGS983128 BQO983049:BQO983128 CAK983049:CAK983128 CKG983049:CKG983128 CUC983049:CUC983128 DDY983049:DDY983128 DNU983049:DNU983128 DXQ983049:DXQ983128 EHM983049:EHM983128 ERI983049:ERI983128 FBE983049:FBE983128 FLA983049:FLA983128 FUW983049:FUW983128 GES983049:GES983128 GOO983049:GOO983128 GYK983049:GYK983128 HIG983049:HIG983128 HSC983049:HSC983128 IBY983049:IBY983128 ILU983049:ILU983128 IVQ983049:IVQ983128 JFM983049:JFM983128 JPI983049:JPI983128 JZE983049:JZE983128 KJA983049:KJA983128 KSW983049:KSW983128 LCS983049:LCS983128 LMO983049:LMO983128 LWK983049:LWK983128 MGG983049:MGG983128 MQC983049:MQC983128 MZY983049:MZY983128 NJU983049:NJU983128 NTQ983049:NTQ983128 ODM983049:ODM983128 ONI983049:ONI983128 OXE983049:OXE983128 PHA983049:PHA983128 PQW983049:PQW983128 QAS983049:QAS983128 QKO983049:QKO983128 QUK983049:QUK983128 REG983049:REG983128 ROC983049:ROC983128 RXY983049:RXY983128 SHU983049:SHU983128 SRQ983049:SRQ983128 TBM983049:TBM983128 TLI983049:TLI983128 TVE983049:TVE983128 UFA983049:UFA983128 UOW983049:UOW983128 UYS983049:UYS983128 VIO983049:VIO983128 VSK983049:VSK983128 WCG983049:WCG983128 WMC983049:WMC983128 WVY983049:WVY983128">
      <formula1>IMPACTO</formula1>
    </dataValidation>
    <dataValidation type="list" showInputMessage="1" showErrorMessage="1" errorTitle="Rechazado" error="Solo son validadas las opciones de la lista" sqref="AA9:AA88 JW9:JW88 TS9:TS88 ADO9:ADO88 ANK9:ANK88 AXG9:AXG88 BHC9:BHC88 BQY9:BQY88 CAU9:CAU88 CKQ9:CKQ88 CUM9:CUM88 DEI9:DEI88 DOE9:DOE88 DYA9:DYA88 EHW9:EHW88 ERS9:ERS88 FBO9:FBO88 FLK9:FLK88 FVG9:FVG88 GFC9:GFC88 GOY9:GOY88 GYU9:GYU88 HIQ9:HIQ88 HSM9:HSM88 ICI9:ICI88 IME9:IME88 IWA9:IWA88 JFW9:JFW88 JPS9:JPS88 JZO9:JZO88 KJK9:KJK88 KTG9:KTG88 LDC9:LDC88 LMY9:LMY88 LWU9:LWU88 MGQ9:MGQ88 MQM9:MQM88 NAI9:NAI88 NKE9:NKE88 NUA9:NUA88 ODW9:ODW88 ONS9:ONS88 OXO9:OXO88 PHK9:PHK88 PRG9:PRG88 QBC9:QBC88 QKY9:QKY88 QUU9:QUU88 REQ9:REQ88 ROM9:ROM88 RYI9:RYI88 SIE9:SIE88 SSA9:SSA88 TBW9:TBW88 TLS9:TLS88 TVO9:TVO88 UFK9:UFK88 UPG9:UPG88 UZC9:UZC88 VIY9:VIY88 VSU9:VSU88 WCQ9:WCQ88 WMM9:WMM88 WWI9:WWI88 AA65545:AA65624 JW65545:JW65624 TS65545:TS65624 ADO65545:ADO65624 ANK65545:ANK65624 AXG65545:AXG65624 BHC65545:BHC65624 BQY65545:BQY65624 CAU65545:CAU65624 CKQ65545:CKQ65624 CUM65545:CUM65624 DEI65545:DEI65624 DOE65545:DOE65624 DYA65545:DYA65624 EHW65545:EHW65624 ERS65545:ERS65624 FBO65545:FBO65624 FLK65545:FLK65624 FVG65545:FVG65624 GFC65545:GFC65624 GOY65545:GOY65624 GYU65545:GYU65624 HIQ65545:HIQ65624 HSM65545:HSM65624 ICI65545:ICI65624 IME65545:IME65624 IWA65545:IWA65624 JFW65545:JFW65624 JPS65545:JPS65624 JZO65545:JZO65624 KJK65545:KJK65624 KTG65545:KTG65624 LDC65545:LDC65624 LMY65545:LMY65624 LWU65545:LWU65624 MGQ65545:MGQ65624 MQM65545:MQM65624 NAI65545:NAI65624 NKE65545:NKE65624 NUA65545:NUA65624 ODW65545:ODW65624 ONS65545:ONS65624 OXO65545:OXO65624 PHK65545:PHK65624 PRG65545:PRG65624 QBC65545:QBC65624 QKY65545:QKY65624 QUU65545:QUU65624 REQ65545:REQ65624 ROM65545:ROM65624 RYI65545:RYI65624 SIE65545:SIE65624 SSA65545:SSA65624 TBW65545:TBW65624 TLS65545:TLS65624 TVO65545:TVO65624 UFK65545:UFK65624 UPG65545:UPG65624 UZC65545:UZC65624 VIY65545:VIY65624 VSU65545:VSU65624 WCQ65545:WCQ65624 WMM65545:WMM65624 WWI65545:WWI65624 AA131081:AA131160 JW131081:JW131160 TS131081:TS131160 ADO131081:ADO131160 ANK131081:ANK131160 AXG131081:AXG131160 BHC131081:BHC131160 BQY131081:BQY131160 CAU131081:CAU131160 CKQ131081:CKQ131160 CUM131081:CUM131160 DEI131081:DEI131160 DOE131081:DOE131160 DYA131081:DYA131160 EHW131081:EHW131160 ERS131081:ERS131160 FBO131081:FBO131160 FLK131081:FLK131160 FVG131081:FVG131160 GFC131081:GFC131160 GOY131081:GOY131160 GYU131081:GYU131160 HIQ131081:HIQ131160 HSM131081:HSM131160 ICI131081:ICI131160 IME131081:IME131160 IWA131081:IWA131160 JFW131081:JFW131160 JPS131081:JPS131160 JZO131081:JZO131160 KJK131081:KJK131160 KTG131081:KTG131160 LDC131081:LDC131160 LMY131081:LMY131160 LWU131081:LWU131160 MGQ131081:MGQ131160 MQM131081:MQM131160 NAI131081:NAI131160 NKE131081:NKE131160 NUA131081:NUA131160 ODW131081:ODW131160 ONS131081:ONS131160 OXO131081:OXO131160 PHK131081:PHK131160 PRG131081:PRG131160 QBC131081:QBC131160 QKY131081:QKY131160 QUU131081:QUU131160 REQ131081:REQ131160 ROM131081:ROM131160 RYI131081:RYI131160 SIE131081:SIE131160 SSA131081:SSA131160 TBW131081:TBW131160 TLS131081:TLS131160 TVO131081:TVO131160 UFK131081:UFK131160 UPG131081:UPG131160 UZC131081:UZC131160 VIY131081:VIY131160 VSU131081:VSU131160 WCQ131081:WCQ131160 WMM131081:WMM131160 WWI131081:WWI131160 AA196617:AA196696 JW196617:JW196696 TS196617:TS196696 ADO196617:ADO196696 ANK196617:ANK196696 AXG196617:AXG196696 BHC196617:BHC196696 BQY196617:BQY196696 CAU196617:CAU196696 CKQ196617:CKQ196696 CUM196617:CUM196696 DEI196617:DEI196696 DOE196617:DOE196696 DYA196617:DYA196696 EHW196617:EHW196696 ERS196617:ERS196696 FBO196617:FBO196696 FLK196617:FLK196696 FVG196617:FVG196696 GFC196617:GFC196696 GOY196617:GOY196696 GYU196617:GYU196696 HIQ196617:HIQ196696 HSM196617:HSM196696 ICI196617:ICI196696 IME196617:IME196696 IWA196617:IWA196696 JFW196617:JFW196696 JPS196617:JPS196696 JZO196617:JZO196696 KJK196617:KJK196696 KTG196617:KTG196696 LDC196617:LDC196696 LMY196617:LMY196696 LWU196617:LWU196696 MGQ196617:MGQ196696 MQM196617:MQM196696 NAI196617:NAI196696 NKE196617:NKE196696 NUA196617:NUA196696 ODW196617:ODW196696 ONS196617:ONS196696 OXO196617:OXO196696 PHK196617:PHK196696 PRG196617:PRG196696 QBC196617:QBC196696 QKY196617:QKY196696 QUU196617:QUU196696 REQ196617:REQ196696 ROM196617:ROM196696 RYI196617:RYI196696 SIE196617:SIE196696 SSA196617:SSA196696 TBW196617:TBW196696 TLS196617:TLS196696 TVO196617:TVO196696 UFK196617:UFK196696 UPG196617:UPG196696 UZC196617:UZC196696 VIY196617:VIY196696 VSU196617:VSU196696 WCQ196617:WCQ196696 WMM196617:WMM196696 WWI196617:WWI196696 AA262153:AA262232 JW262153:JW262232 TS262153:TS262232 ADO262153:ADO262232 ANK262153:ANK262232 AXG262153:AXG262232 BHC262153:BHC262232 BQY262153:BQY262232 CAU262153:CAU262232 CKQ262153:CKQ262232 CUM262153:CUM262232 DEI262153:DEI262232 DOE262153:DOE262232 DYA262153:DYA262232 EHW262153:EHW262232 ERS262153:ERS262232 FBO262153:FBO262232 FLK262153:FLK262232 FVG262153:FVG262232 GFC262153:GFC262232 GOY262153:GOY262232 GYU262153:GYU262232 HIQ262153:HIQ262232 HSM262153:HSM262232 ICI262153:ICI262232 IME262153:IME262232 IWA262153:IWA262232 JFW262153:JFW262232 JPS262153:JPS262232 JZO262153:JZO262232 KJK262153:KJK262232 KTG262153:KTG262232 LDC262153:LDC262232 LMY262153:LMY262232 LWU262153:LWU262232 MGQ262153:MGQ262232 MQM262153:MQM262232 NAI262153:NAI262232 NKE262153:NKE262232 NUA262153:NUA262232 ODW262153:ODW262232 ONS262153:ONS262232 OXO262153:OXO262232 PHK262153:PHK262232 PRG262153:PRG262232 QBC262153:QBC262232 QKY262153:QKY262232 QUU262153:QUU262232 REQ262153:REQ262232 ROM262153:ROM262232 RYI262153:RYI262232 SIE262153:SIE262232 SSA262153:SSA262232 TBW262153:TBW262232 TLS262153:TLS262232 TVO262153:TVO262232 UFK262153:UFK262232 UPG262153:UPG262232 UZC262153:UZC262232 VIY262153:VIY262232 VSU262153:VSU262232 WCQ262153:WCQ262232 WMM262153:WMM262232 WWI262153:WWI262232 AA327689:AA327768 JW327689:JW327768 TS327689:TS327768 ADO327689:ADO327768 ANK327689:ANK327768 AXG327689:AXG327768 BHC327689:BHC327768 BQY327689:BQY327768 CAU327689:CAU327768 CKQ327689:CKQ327768 CUM327689:CUM327768 DEI327689:DEI327768 DOE327689:DOE327768 DYA327689:DYA327768 EHW327689:EHW327768 ERS327689:ERS327768 FBO327689:FBO327768 FLK327689:FLK327768 FVG327689:FVG327768 GFC327689:GFC327768 GOY327689:GOY327768 GYU327689:GYU327768 HIQ327689:HIQ327768 HSM327689:HSM327768 ICI327689:ICI327768 IME327689:IME327768 IWA327689:IWA327768 JFW327689:JFW327768 JPS327689:JPS327768 JZO327689:JZO327768 KJK327689:KJK327768 KTG327689:KTG327768 LDC327689:LDC327768 LMY327689:LMY327768 LWU327689:LWU327768 MGQ327689:MGQ327768 MQM327689:MQM327768 NAI327689:NAI327768 NKE327689:NKE327768 NUA327689:NUA327768 ODW327689:ODW327768 ONS327689:ONS327768 OXO327689:OXO327768 PHK327689:PHK327768 PRG327689:PRG327768 QBC327689:QBC327768 QKY327689:QKY327768 QUU327689:QUU327768 REQ327689:REQ327768 ROM327689:ROM327768 RYI327689:RYI327768 SIE327689:SIE327768 SSA327689:SSA327768 TBW327689:TBW327768 TLS327689:TLS327768 TVO327689:TVO327768 UFK327689:UFK327768 UPG327689:UPG327768 UZC327689:UZC327768 VIY327689:VIY327768 VSU327689:VSU327768 WCQ327689:WCQ327768 WMM327689:WMM327768 WWI327689:WWI327768 AA393225:AA393304 JW393225:JW393304 TS393225:TS393304 ADO393225:ADO393304 ANK393225:ANK393304 AXG393225:AXG393304 BHC393225:BHC393304 BQY393225:BQY393304 CAU393225:CAU393304 CKQ393225:CKQ393304 CUM393225:CUM393304 DEI393225:DEI393304 DOE393225:DOE393304 DYA393225:DYA393304 EHW393225:EHW393304 ERS393225:ERS393304 FBO393225:FBO393304 FLK393225:FLK393304 FVG393225:FVG393304 GFC393225:GFC393304 GOY393225:GOY393304 GYU393225:GYU393304 HIQ393225:HIQ393304 HSM393225:HSM393304 ICI393225:ICI393304 IME393225:IME393304 IWA393225:IWA393304 JFW393225:JFW393304 JPS393225:JPS393304 JZO393225:JZO393304 KJK393225:KJK393304 KTG393225:KTG393304 LDC393225:LDC393304 LMY393225:LMY393304 LWU393225:LWU393304 MGQ393225:MGQ393304 MQM393225:MQM393304 NAI393225:NAI393304 NKE393225:NKE393304 NUA393225:NUA393304 ODW393225:ODW393304 ONS393225:ONS393304 OXO393225:OXO393304 PHK393225:PHK393304 PRG393225:PRG393304 QBC393225:QBC393304 QKY393225:QKY393304 QUU393225:QUU393304 REQ393225:REQ393304 ROM393225:ROM393304 RYI393225:RYI393304 SIE393225:SIE393304 SSA393225:SSA393304 TBW393225:TBW393304 TLS393225:TLS393304 TVO393225:TVO393304 UFK393225:UFK393304 UPG393225:UPG393304 UZC393225:UZC393304 VIY393225:VIY393304 VSU393225:VSU393304 WCQ393225:WCQ393304 WMM393225:WMM393304 WWI393225:WWI393304 AA458761:AA458840 JW458761:JW458840 TS458761:TS458840 ADO458761:ADO458840 ANK458761:ANK458840 AXG458761:AXG458840 BHC458761:BHC458840 BQY458761:BQY458840 CAU458761:CAU458840 CKQ458761:CKQ458840 CUM458761:CUM458840 DEI458761:DEI458840 DOE458761:DOE458840 DYA458761:DYA458840 EHW458761:EHW458840 ERS458761:ERS458840 FBO458761:FBO458840 FLK458761:FLK458840 FVG458761:FVG458840 GFC458761:GFC458840 GOY458761:GOY458840 GYU458761:GYU458840 HIQ458761:HIQ458840 HSM458761:HSM458840 ICI458761:ICI458840 IME458761:IME458840 IWA458761:IWA458840 JFW458761:JFW458840 JPS458761:JPS458840 JZO458761:JZO458840 KJK458761:KJK458840 KTG458761:KTG458840 LDC458761:LDC458840 LMY458761:LMY458840 LWU458761:LWU458840 MGQ458761:MGQ458840 MQM458761:MQM458840 NAI458761:NAI458840 NKE458761:NKE458840 NUA458761:NUA458840 ODW458761:ODW458840 ONS458761:ONS458840 OXO458761:OXO458840 PHK458761:PHK458840 PRG458761:PRG458840 QBC458761:QBC458840 QKY458761:QKY458840 QUU458761:QUU458840 REQ458761:REQ458840 ROM458761:ROM458840 RYI458761:RYI458840 SIE458761:SIE458840 SSA458761:SSA458840 TBW458761:TBW458840 TLS458761:TLS458840 TVO458761:TVO458840 UFK458761:UFK458840 UPG458761:UPG458840 UZC458761:UZC458840 VIY458761:VIY458840 VSU458761:VSU458840 WCQ458761:WCQ458840 WMM458761:WMM458840 WWI458761:WWI458840 AA524297:AA524376 JW524297:JW524376 TS524297:TS524376 ADO524297:ADO524376 ANK524297:ANK524376 AXG524297:AXG524376 BHC524297:BHC524376 BQY524297:BQY524376 CAU524297:CAU524376 CKQ524297:CKQ524376 CUM524297:CUM524376 DEI524297:DEI524376 DOE524297:DOE524376 DYA524297:DYA524376 EHW524297:EHW524376 ERS524297:ERS524376 FBO524297:FBO524376 FLK524297:FLK524376 FVG524297:FVG524376 GFC524297:GFC524376 GOY524297:GOY524376 GYU524297:GYU524376 HIQ524297:HIQ524376 HSM524297:HSM524376 ICI524297:ICI524376 IME524297:IME524376 IWA524297:IWA524376 JFW524297:JFW524376 JPS524297:JPS524376 JZO524297:JZO524376 KJK524297:KJK524376 KTG524297:KTG524376 LDC524297:LDC524376 LMY524297:LMY524376 LWU524297:LWU524376 MGQ524297:MGQ524376 MQM524297:MQM524376 NAI524297:NAI524376 NKE524297:NKE524376 NUA524297:NUA524376 ODW524297:ODW524376 ONS524297:ONS524376 OXO524297:OXO524376 PHK524297:PHK524376 PRG524297:PRG524376 QBC524297:QBC524376 QKY524297:QKY524376 QUU524297:QUU524376 REQ524297:REQ524376 ROM524297:ROM524376 RYI524297:RYI524376 SIE524297:SIE524376 SSA524297:SSA524376 TBW524297:TBW524376 TLS524297:TLS524376 TVO524297:TVO524376 UFK524297:UFK524376 UPG524297:UPG524376 UZC524297:UZC524376 VIY524297:VIY524376 VSU524297:VSU524376 WCQ524297:WCQ524376 WMM524297:WMM524376 WWI524297:WWI524376 AA589833:AA589912 JW589833:JW589912 TS589833:TS589912 ADO589833:ADO589912 ANK589833:ANK589912 AXG589833:AXG589912 BHC589833:BHC589912 BQY589833:BQY589912 CAU589833:CAU589912 CKQ589833:CKQ589912 CUM589833:CUM589912 DEI589833:DEI589912 DOE589833:DOE589912 DYA589833:DYA589912 EHW589833:EHW589912 ERS589833:ERS589912 FBO589833:FBO589912 FLK589833:FLK589912 FVG589833:FVG589912 GFC589833:GFC589912 GOY589833:GOY589912 GYU589833:GYU589912 HIQ589833:HIQ589912 HSM589833:HSM589912 ICI589833:ICI589912 IME589833:IME589912 IWA589833:IWA589912 JFW589833:JFW589912 JPS589833:JPS589912 JZO589833:JZO589912 KJK589833:KJK589912 KTG589833:KTG589912 LDC589833:LDC589912 LMY589833:LMY589912 LWU589833:LWU589912 MGQ589833:MGQ589912 MQM589833:MQM589912 NAI589833:NAI589912 NKE589833:NKE589912 NUA589833:NUA589912 ODW589833:ODW589912 ONS589833:ONS589912 OXO589833:OXO589912 PHK589833:PHK589912 PRG589833:PRG589912 QBC589833:QBC589912 QKY589833:QKY589912 QUU589833:QUU589912 REQ589833:REQ589912 ROM589833:ROM589912 RYI589833:RYI589912 SIE589833:SIE589912 SSA589833:SSA589912 TBW589833:TBW589912 TLS589833:TLS589912 TVO589833:TVO589912 UFK589833:UFK589912 UPG589833:UPG589912 UZC589833:UZC589912 VIY589833:VIY589912 VSU589833:VSU589912 WCQ589833:WCQ589912 WMM589833:WMM589912 WWI589833:WWI589912 AA655369:AA655448 JW655369:JW655448 TS655369:TS655448 ADO655369:ADO655448 ANK655369:ANK655448 AXG655369:AXG655448 BHC655369:BHC655448 BQY655369:BQY655448 CAU655369:CAU655448 CKQ655369:CKQ655448 CUM655369:CUM655448 DEI655369:DEI655448 DOE655369:DOE655448 DYA655369:DYA655448 EHW655369:EHW655448 ERS655369:ERS655448 FBO655369:FBO655448 FLK655369:FLK655448 FVG655369:FVG655448 GFC655369:GFC655448 GOY655369:GOY655448 GYU655369:GYU655448 HIQ655369:HIQ655448 HSM655369:HSM655448 ICI655369:ICI655448 IME655369:IME655448 IWA655369:IWA655448 JFW655369:JFW655448 JPS655369:JPS655448 JZO655369:JZO655448 KJK655369:KJK655448 KTG655369:KTG655448 LDC655369:LDC655448 LMY655369:LMY655448 LWU655369:LWU655448 MGQ655369:MGQ655448 MQM655369:MQM655448 NAI655369:NAI655448 NKE655369:NKE655448 NUA655369:NUA655448 ODW655369:ODW655448 ONS655369:ONS655448 OXO655369:OXO655448 PHK655369:PHK655448 PRG655369:PRG655448 QBC655369:QBC655448 QKY655369:QKY655448 QUU655369:QUU655448 REQ655369:REQ655448 ROM655369:ROM655448 RYI655369:RYI655448 SIE655369:SIE655448 SSA655369:SSA655448 TBW655369:TBW655448 TLS655369:TLS655448 TVO655369:TVO655448 UFK655369:UFK655448 UPG655369:UPG655448 UZC655369:UZC655448 VIY655369:VIY655448 VSU655369:VSU655448 WCQ655369:WCQ655448 WMM655369:WMM655448 WWI655369:WWI655448 AA720905:AA720984 JW720905:JW720984 TS720905:TS720984 ADO720905:ADO720984 ANK720905:ANK720984 AXG720905:AXG720984 BHC720905:BHC720984 BQY720905:BQY720984 CAU720905:CAU720984 CKQ720905:CKQ720984 CUM720905:CUM720984 DEI720905:DEI720984 DOE720905:DOE720984 DYA720905:DYA720984 EHW720905:EHW720984 ERS720905:ERS720984 FBO720905:FBO720984 FLK720905:FLK720984 FVG720905:FVG720984 GFC720905:GFC720984 GOY720905:GOY720984 GYU720905:GYU720984 HIQ720905:HIQ720984 HSM720905:HSM720984 ICI720905:ICI720984 IME720905:IME720984 IWA720905:IWA720984 JFW720905:JFW720984 JPS720905:JPS720984 JZO720905:JZO720984 KJK720905:KJK720984 KTG720905:KTG720984 LDC720905:LDC720984 LMY720905:LMY720984 LWU720905:LWU720984 MGQ720905:MGQ720984 MQM720905:MQM720984 NAI720905:NAI720984 NKE720905:NKE720984 NUA720905:NUA720984 ODW720905:ODW720984 ONS720905:ONS720984 OXO720905:OXO720984 PHK720905:PHK720984 PRG720905:PRG720984 QBC720905:QBC720984 QKY720905:QKY720984 QUU720905:QUU720984 REQ720905:REQ720984 ROM720905:ROM720984 RYI720905:RYI720984 SIE720905:SIE720984 SSA720905:SSA720984 TBW720905:TBW720984 TLS720905:TLS720984 TVO720905:TVO720984 UFK720905:UFK720984 UPG720905:UPG720984 UZC720905:UZC720984 VIY720905:VIY720984 VSU720905:VSU720984 WCQ720905:WCQ720984 WMM720905:WMM720984 WWI720905:WWI720984 AA786441:AA786520 JW786441:JW786520 TS786441:TS786520 ADO786441:ADO786520 ANK786441:ANK786520 AXG786441:AXG786520 BHC786441:BHC786520 BQY786441:BQY786520 CAU786441:CAU786520 CKQ786441:CKQ786520 CUM786441:CUM786520 DEI786441:DEI786520 DOE786441:DOE786520 DYA786441:DYA786520 EHW786441:EHW786520 ERS786441:ERS786520 FBO786441:FBO786520 FLK786441:FLK786520 FVG786441:FVG786520 GFC786441:GFC786520 GOY786441:GOY786520 GYU786441:GYU786520 HIQ786441:HIQ786520 HSM786441:HSM786520 ICI786441:ICI786520 IME786441:IME786520 IWA786441:IWA786520 JFW786441:JFW786520 JPS786441:JPS786520 JZO786441:JZO786520 KJK786441:KJK786520 KTG786441:KTG786520 LDC786441:LDC786520 LMY786441:LMY786520 LWU786441:LWU786520 MGQ786441:MGQ786520 MQM786441:MQM786520 NAI786441:NAI786520 NKE786441:NKE786520 NUA786441:NUA786520 ODW786441:ODW786520 ONS786441:ONS786520 OXO786441:OXO786520 PHK786441:PHK786520 PRG786441:PRG786520 QBC786441:QBC786520 QKY786441:QKY786520 QUU786441:QUU786520 REQ786441:REQ786520 ROM786441:ROM786520 RYI786441:RYI786520 SIE786441:SIE786520 SSA786441:SSA786520 TBW786441:TBW786520 TLS786441:TLS786520 TVO786441:TVO786520 UFK786441:UFK786520 UPG786441:UPG786520 UZC786441:UZC786520 VIY786441:VIY786520 VSU786441:VSU786520 WCQ786441:WCQ786520 WMM786441:WMM786520 WWI786441:WWI786520 AA851977:AA852056 JW851977:JW852056 TS851977:TS852056 ADO851977:ADO852056 ANK851977:ANK852056 AXG851977:AXG852056 BHC851977:BHC852056 BQY851977:BQY852056 CAU851977:CAU852056 CKQ851977:CKQ852056 CUM851977:CUM852056 DEI851977:DEI852056 DOE851977:DOE852056 DYA851977:DYA852056 EHW851977:EHW852056 ERS851977:ERS852056 FBO851977:FBO852056 FLK851977:FLK852056 FVG851977:FVG852056 GFC851977:GFC852056 GOY851977:GOY852056 GYU851977:GYU852056 HIQ851977:HIQ852056 HSM851977:HSM852056 ICI851977:ICI852056 IME851977:IME852056 IWA851977:IWA852056 JFW851977:JFW852056 JPS851977:JPS852056 JZO851977:JZO852056 KJK851977:KJK852056 KTG851977:KTG852056 LDC851977:LDC852056 LMY851977:LMY852056 LWU851977:LWU852056 MGQ851977:MGQ852056 MQM851977:MQM852056 NAI851977:NAI852056 NKE851977:NKE852056 NUA851977:NUA852056 ODW851977:ODW852056 ONS851977:ONS852056 OXO851977:OXO852056 PHK851977:PHK852056 PRG851977:PRG852056 QBC851977:QBC852056 QKY851977:QKY852056 QUU851977:QUU852056 REQ851977:REQ852056 ROM851977:ROM852056 RYI851977:RYI852056 SIE851977:SIE852056 SSA851977:SSA852056 TBW851977:TBW852056 TLS851977:TLS852056 TVO851977:TVO852056 UFK851977:UFK852056 UPG851977:UPG852056 UZC851977:UZC852056 VIY851977:VIY852056 VSU851977:VSU852056 WCQ851977:WCQ852056 WMM851977:WMM852056 WWI851977:WWI852056 AA917513:AA917592 JW917513:JW917592 TS917513:TS917592 ADO917513:ADO917592 ANK917513:ANK917592 AXG917513:AXG917592 BHC917513:BHC917592 BQY917513:BQY917592 CAU917513:CAU917592 CKQ917513:CKQ917592 CUM917513:CUM917592 DEI917513:DEI917592 DOE917513:DOE917592 DYA917513:DYA917592 EHW917513:EHW917592 ERS917513:ERS917592 FBO917513:FBO917592 FLK917513:FLK917592 FVG917513:FVG917592 GFC917513:GFC917592 GOY917513:GOY917592 GYU917513:GYU917592 HIQ917513:HIQ917592 HSM917513:HSM917592 ICI917513:ICI917592 IME917513:IME917592 IWA917513:IWA917592 JFW917513:JFW917592 JPS917513:JPS917592 JZO917513:JZO917592 KJK917513:KJK917592 KTG917513:KTG917592 LDC917513:LDC917592 LMY917513:LMY917592 LWU917513:LWU917592 MGQ917513:MGQ917592 MQM917513:MQM917592 NAI917513:NAI917592 NKE917513:NKE917592 NUA917513:NUA917592 ODW917513:ODW917592 ONS917513:ONS917592 OXO917513:OXO917592 PHK917513:PHK917592 PRG917513:PRG917592 QBC917513:QBC917592 QKY917513:QKY917592 QUU917513:QUU917592 REQ917513:REQ917592 ROM917513:ROM917592 RYI917513:RYI917592 SIE917513:SIE917592 SSA917513:SSA917592 TBW917513:TBW917592 TLS917513:TLS917592 TVO917513:TVO917592 UFK917513:UFK917592 UPG917513:UPG917592 UZC917513:UZC917592 VIY917513:VIY917592 VSU917513:VSU917592 WCQ917513:WCQ917592 WMM917513:WMM917592 WWI917513:WWI917592 AA983049:AA983128 JW983049:JW983128 TS983049:TS983128 ADO983049:ADO983128 ANK983049:ANK983128 AXG983049:AXG983128 BHC983049:BHC983128 BQY983049:BQY983128 CAU983049:CAU983128 CKQ983049:CKQ983128 CUM983049:CUM983128 DEI983049:DEI983128 DOE983049:DOE983128 DYA983049:DYA983128 EHW983049:EHW983128 ERS983049:ERS983128 FBO983049:FBO983128 FLK983049:FLK983128 FVG983049:FVG983128 GFC983049:GFC983128 GOY983049:GOY983128 GYU983049:GYU983128 HIQ983049:HIQ983128 HSM983049:HSM983128 ICI983049:ICI983128 IME983049:IME983128 IWA983049:IWA983128 JFW983049:JFW983128 JPS983049:JPS983128 JZO983049:JZO983128 KJK983049:KJK983128 KTG983049:KTG983128 LDC983049:LDC983128 LMY983049:LMY983128 LWU983049:LWU983128 MGQ983049:MGQ983128 MQM983049:MQM983128 NAI983049:NAI983128 NKE983049:NKE983128 NUA983049:NUA983128 ODW983049:ODW983128 ONS983049:ONS983128 OXO983049:OXO983128 PHK983049:PHK983128 PRG983049:PRG983128 QBC983049:QBC983128 QKY983049:QKY983128 QUU983049:QUU983128 REQ983049:REQ983128 ROM983049:ROM983128 RYI983049:RYI983128 SIE983049:SIE983128 SSA983049:SSA983128 TBW983049:TBW983128 TLS983049:TLS983128 TVO983049:TVO983128 UFK983049:UFK983128 UPG983049:UPG983128 UZC983049:UZC983128 VIY983049:VIY983128 VSU983049:VSU983128 WCQ983049:WCQ983128 WMM983049:WMM983128 WWI983049:WWI983128">
      <formula1>Efecto</formula1>
    </dataValidation>
    <dataValidation showInputMessage="1" showErrorMessage="1" sqref="AD9:AH88 JZ9:KD88 TV9:TZ88 ADR9:ADV88 ANN9:ANR88 AXJ9:AXN88 BHF9:BHJ88 BRB9:BRF88 CAX9:CBB88 CKT9:CKX88 CUP9:CUT88 DEL9:DEP88 DOH9:DOL88 DYD9:DYH88 EHZ9:EID88 ERV9:ERZ88 FBR9:FBV88 FLN9:FLR88 FVJ9:FVN88 GFF9:GFJ88 GPB9:GPF88 GYX9:GZB88 HIT9:HIX88 HSP9:HST88 ICL9:ICP88 IMH9:IML88 IWD9:IWH88 JFZ9:JGD88 JPV9:JPZ88 JZR9:JZV88 KJN9:KJR88 KTJ9:KTN88 LDF9:LDJ88 LNB9:LNF88 LWX9:LXB88 MGT9:MGX88 MQP9:MQT88 NAL9:NAP88 NKH9:NKL88 NUD9:NUH88 ODZ9:OED88 ONV9:ONZ88 OXR9:OXV88 PHN9:PHR88 PRJ9:PRN88 QBF9:QBJ88 QLB9:QLF88 QUX9:QVB88 RET9:REX88 ROP9:ROT88 RYL9:RYP88 SIH9:SIL88 SSD9:SSH88 TBZ9:TCD88 TLV9:TLZ88 TVR9:TVV88 UFN9:UFR88 UPJ9:UPN88 UZF9:UZJ88 VJB9:VJF88 VSX9:VTB88 WCT9:WCX88 WMP9:WMT88 WWL9:WWP88 AD65545:AH65624 JZ65545:KD65624 TV65545:TZ65624 ADR65545:ADV65624 ANN65545:ANR65624 AXJ65545:AXN65624 BHF65545:BHJ65624 BRB65545:BRF65624 CAX65545:CBB65624 CKT65545:CKX65624 CUP65545:CUT65624 DEL65545:DEP65624 DOH65545:DOL65624 DYD65545:DYH65624 EHZ65545:EID65624 ERV65545:ERZ65624 FBR65545:FBV65624 FLN65545:FLR65624 FVJ65545:FVN65624 GFF65545:GFJ65624 GPB65545:GPF65624 GYX65545:GZB65624 HIT65545:HIX65624 HSP65545:HST65624 ICL65545:ICP65624 IMH65545:IML65624 IWD65545:IWH65624 JFZ65545:JGD65624 JPV65545:JPZ65624 JZR65545:JZV65624 KJN65545:KJR65624 KTJ65545:KTN65624 LDF65545:LDJ65624 LNB65545:LNF65624 LWX65545:LXB65624 MGT65545:MGX65624 MQP65545:MQT65624 NAL65545:NAP65624 NKH65545:NKL65624 NUD65545:NUH65624 ODZ65545:OED65624 ONV65545:ONZ65624 OXR65545:OXV65624 PHN65545:PHR65624 PRJ65545:PRN65624 QBF65545:QBJ65624 QLB65545:QLF65624 QUX65545:QVB65624 RET65545:REX65624 ROP65545:ROT65624 RYL65545:RYP65624 SIH65545:SIL65624 SSD65545:SSH65624 TBZ65545:TCD65624 TLV65545:TLZ65624 TVR65545:TVV65624 UFN65545:UFR65624 UPJ65545:UPN65624 UZF65545:UZJ65624 VJB65545:VJF65624 VSX65545:VTB65624 WCT65545:WCX65624 WMP65545:WMT65624 WWL65545:WWP65624 AD131081:AH131160 JZ131081:KD131160 TV131081:TZ131160 ADR131081:ADV131160 ANN131081:ANR131160 AXJ131081:AXN131160 BHF131081:BHJ131160 BRB131081:BRF131160 CAX131081:CBB131160 CKT131081:CKX131160 CUP131081:CUT131160 DEL131081:DEP131160 DOH131081:DOL131160 DYD131081:DYH131160 EHZ131081:EID131160 ERV131081:ERZ131160 FBR131081:FBV131160 FLN131081:FLR131160 FVJ131081:FVN131160 GFF131081:GFJ131160 GPB131081:GPF131160 GYX131081:GZB131160 HIT131081:HIX131160 HSP131081:HST131160 ICL131081:ICP131160 IMH131081:IML131160 IWD131081:IWH131160 JFZ131081:JGD131160 JPV131081:JPZ131160 JZR131081:JZV131160 KJN131081:KJR131160 KTJ131081:KTN131160 LDF131081:LDJ131160 LNB131081:LNF131160 LWX131081:LXB131160 MGT131081:MGX131160 MQP131081:MQT131160 NAL131081:NAP131160 NKH131081:NKL131160 NUD131081:NUH131160 ODZ131081:OED131160 ONV131081:ONZ131160 OXR131081:OXV131160 PHN131081:PHR131160 PRJ131081:PRN131160 QBF131081:QBJ131160 QLB131081:QLF131160 QUX131081:QVB131160 RET131081:REX131160 ROP131081:ROT131160 RYL131081:RYP131160 SIH131081:SIL131160 SSD131081:SSH131160 TBZ131081:TCD131160 TLV131081:TLZ131160 TVR131081:TVV131160 UFN131081:UFR131160 UPJ131081:UPN131160 UZF131081:UZJ131160 VJB131081:VJF131160 VSX131081:VTB131160 WCT131081:WCX131160 WMP131081:WMT131160 WWL131081:WWP131160 AD196617:AH196696 JZ196617:KD196696 TV196617:TZ196696 ADR196617:ADV196696 ANN196617:ANR196696 AXJ196617:AXN196696 BHF196617:BHJ196696 BRB196617:BRF196696 CAX196617:CBB196696 CKT196617:CKX196696 CUP196617:CUT196696 DEL196617:DEP196696 DOH196617:DOL196696 DYD196617:DYH196696 EHZ196617:EID196696 ERV196617:ERZ196696 FBR196617:FBV196696 FLN196617:FLR196696 FVJ196617:FVN196696 GFF196617:GFJ196696 GPB196617:GPF196696 GYX196617:GZB196696 HIT196617:HIX196696 HSP196617:HST196696 ICL196617:ICP196696 IMH196617:IML196696 IWD196617:IWH196696 JFZ196617:JGD196696 JPV196617:JPZ196696 JZR196617:JZV196696 KJN196617:KJR196696 KTJ196617:KTN196696 LDF196617:LDJ196696 LNB196617:LNF196696 LWX196617:LXB196696 MGT196617:MGX196696 MQP196617:MQT196696 NAL196617:NAP196696 NKH196617:NKL196696 NUD196617:NUH196696 ODZ196617:OED196696 ONV196617:ONZ196696 OXR196617:OXV196696 PHN196617:PHR196696 PRJ196617:PRN196696 QBF196617:QBJ196696 QLB196617:QLF196696 QUX196617:QVB196696 RET196617:REX196696 ROP196617:ROT196696 RYL196617:RYP196696 SIH196617:SIL196696 SSD196617:SSH196696 TBZ196617:TCD196696 TLV196617:TLZ196696 TVR196617:TVV196696 UFN196617:UFR196696 UPJ196617:UPN196696 UZF196617:UZJ196696 VJB196617:VJF196696 VSX196617:VTB196696 WCT196617:WCX196696 WMP196617:WMT196696 WWL196617:WWP196696 AD262153:AH262232 JZ262153:KD262232 TV262153:TZ262232 ADR262153:ADV262232 ANN262153:ANR262232 AXJ262153:AXN262232 BHF262153:BHJ262232 BRB262153:BRF262232 CAX262153:CBB262232 CKT262153:CKX262232 CUP262153:CUT262232 DEL262153:DEP262232 DOH262153:DOL262232 DYD262153:DYH262232 EHZ262153:EID262232 ERV262153:ERZ262232 FBR262153:FBV262232 FLN262153:FLR262232 FVJ262153:FVN262232 GFF262153:GFJ262232 GPB262153:GPF262232 GYX262153:GZB262232 HIT262153:HIX262232 HSP262153:HST262232 ICL262153:ICP262232 IMH262153:IML262232 IWD262153:IWH262232 JFZ262153:JGD262232 JPV262153:JPZ262232 JZR262153:JZV262232 KJN262153:KJR262232 KTJ262153:KTN262232 LDF262153:LDJ262232 LNB262153:LNF262232 LWX262153:LXB262232 MGT262153:MGX262232 MQP262153:MQT262232 NAL262153:NAP262232 NKH262153:NKL262232 NUD262153:NUH262232 ODZ262153:OED262232 ONV262153:ONZ262232 OXR262153:OXV262232 PHN262153:PHR262232 PRJ262153:PRN262232 QBF262153:QBJ262232 QLB262153:QLF262232 QUX262153:QVB262232 RET262153:REX262232 ROP262153:ROT262232 RYL262153:RYP262232 SIH262153:SIL262232 SSD262153:SSH262232 TBZ262153:TCD262232 TLV262153:TLZ262232 TVR262153:TVV262232 UFN262153:UFR262232 UPJ262153:UPN262232 UZF262153:UZJ262232 VJB262153:VJF262232 VSX262153:VTB262232 WCT262153:WCX262232 WMP262153:WMT262232 WWL262153:WWP262232 AD327689:AH327768 JZ327689:KD327768 TV327689:TZ327768 ADR327689:ADV327768 ANN327689:ANR327768 AXJ327689:AXN327768 BHF327689:BHJ327768 BRB327689:BRF327768 CAX327689:CBB327768 CKT327689:CKX327768 CUP327689:CUT327768 DEL327689:DEP327768 DOH327689:DOL327768 DYD327689:DYH327768 EHZ327689:EID327768 ERV327689:ERZ327768 FBR327689:FBV327768 FLN327689:FLR327768 FVJ327689:FVN327768 GFF327689:GFJ327768 GPB327689:GPF327768 GYX327689:GZB327768 HIT327689:HIX327768 HSP327689:HST327768 ICL327689:ICP327768 IMH327689:IML327768 IWD327689:IWH327768 JFZ327689:JGD327768 JPV327689:JPZ327768 JZR327689:JZV327768 KJN327689:KJR327768 KTJ327689:KTN327768 LDF327689:LDJ327768 LNB327689:LNF327768 LWX327689:LXB327768 MGT327689:MGX327768 MQP327689:MQT327768 NAL327689:NAP327768 NKH327689:NKL327768 NUD327689:NUH327768 ODZ327689:OED327768 ONV327689:ONZ327768 OXR327689:OXV327768 PHN327689:PHR327768 PRJ327689:PRN327768 QBF327689:QBJ327768 QLB327689:QLF327768 QUX327689:QVB327768 RET327689:REX327768 ROP327689:ROT327768 RYL327689:RYP327768 SIH327689:SIL327768 SSD327689:SSH327768 TBZ327689:TCD327768 TLV327689:TLZ327768 TVR327689:TVV327768 UFN327689:UFR327768 UPJ327689:UPN327768 UZF327689:UZJ327768 VJB327689:VJF327768 VSX327689:VTB327768 WCT327689:WCX327768 WMP327689:WMT327768 WWL327689:WWP327768 AD393225:AH393304 JZ393225:KD393304 TV393225:TZ393304 ADR393225:ADV393304 ANN393225:ANR393304 AXJ393225:AXN393304 BHF393225:BHJ393304 BRB393225:BRF393304 CAX393225:CBB393304 CKT393225:CKX393304 CUP393225:CUT393304 DEL393225:DEP393304 DOH393225:DOL393304 DYD393225:DYH393304 EHZ393225:EID393304 ERV393225:ERZ393304 FBR393225:FBV393304 FLN393225:FLR393304 FVJ393225:FVN393304 GFF393225:GFJ393304 GPB393225:GPF393304 GYX393225:GZB393304 HIT393225:HIX393304 HSP393225:HST393304 ICL393225:ICP393304 IMH393225:IML393304 IWD393225:IWH393304 JFZ393225:JGD393304 JPV393225:JPZ393304 JZR393225:JZV393304 KJN393225:KJR393304 KTJ393225:KTN393304 LDF393225:LDJ393304 LNB393225:LNF393304 LWX393225:LXB393304 MGT393225:MGX393304 MQP393225:MQT393304 NAL393225:NAP393304 NKH393225:NKL393304 NUD393225:NUH393304 ODZ393225:OED393304 ONV393225:ONZ393304 OXR393225:OXV393304 PHN393225:PHR393304 PRJ393225:PRN393304 QBF393225:QBJ393304 QLB393225:QLF393304 QUX393225:QVB393304 RET393225:REX393304 ROP393225:ROT393304 RYL393225:RYP393304 SIH393225:SIL393304 SSD393225:SSH393304 TBZ393225:TCD393304 TLV393225:TLZ393304 TVR393225:TVV393304 UFN393225:UFR393304 UPJ393225:UPN393304 UZF393225:UZJ393304 VJB393225:VJF393304 VSX393225:VTB393304 WCT393225:WCX393304 WMP393225:WMT393304 WWL393225:WWP393304 AD458761:AH458840 JZ458761:KD458840 TV458761:TZ458840 ADR458761:ADV458840 ANN458761:ANR458840 AXJ458761:AXN458840 BHF458761:BHJ458840 BRB458761:BRF458840 CAX458761:CBB458840 CKT458761:CKX458840 CUP458761:CUT458840 DEL458761:DEP458840 DOH458761:DOL458840 DYD458761:DYH458840 EHZ458761:EID458840 ERV458761:ERZ458840 FBR458761:FBV458840 FLN458761:FLR458840 FVJ458761:FVN458840 GFF458761:GFJ458840 GPB458761:GPF458840 GYX458761:GZB458840 HIT458761:HIX458840 HSP458761:HST458840 ICL458761:ICP458840 IMH458761:IML458840 IWD458761:IWH458840 JFZ458761:JGD458840 JPV458761:JPZ458840 JZR458761:JZV458840 KJN458761:KJR458840 KTJ458761:KTN458840 LDF458761:LDJ458840 LNB458761:LNF458840 LWX458761:LXB458840 MGT458761:MGX458840 MQP458761:MQT458840 NAL458761:NAP458840 NKH458761:NKL458840 NUD458761:NUH458840 ODZ458761:OED458840 ONV458761:ONZ458840 OXR458761:OXV458840 PHN458761:PHR458840 PRJ458761:PRN458840 QBF458761:QBJ458840 QLB458761:QLF458840 QUX458761:QVB458840 RET458761:REX458840 ROP458761:ROT458840 RYL458761:RYP458840 SIH458761:SIL458840 SSD458761:SSH458840 TBZ458761:TCD458840 TLV458761:TLZ458840 TVR458761:TVV458840 UFN458761:UFR458840 UPJ458761:UPN458840 UZF458761:UZJ458840 VJB458761:VJF458840 VSX458761:VTB458840 WCT458761:WCX458840 WMP458761:WMT458840 WWL458761:WWP458840 AD524297:AH524376 JZ524297:KD524376 TV524297:TZ524376 ADR524297:ADV524376 ANN524297:ANR524376 AXJ524297:AXN524376 BHF524297:BHJ524376 BRB524297:BRF524376 CAX524297:CBB524376 CKT524297:CKX524376 CUP524297:CUT524376 DEL524297:DEP524376 DOH524297:DOL524376 DYD524297:DYH524376 EHZ524297:EID524376 ERV524297:ERZ524376 FBR524297:FBV524376 FLN524297:FLR524376 FVJ524297:FVN524376 GFF524297:GFJ524376 GPB524297:GPF524376 GYX524297:GZB524376 HIT524297:HIX524376 HSP524297:HST524376 ICL524297:ICP524376 IMH524297:IML524376 IWD524297:IWH524376 JFZ524297:JGD524376 JPV524297:JPZ524376 JZR524297:JZV524376 KJN524297:KJR524376 KTJ524297:KTN524376 LDF524297:LDJ524376 LNB524297:LNF524376 LWX524297:LXB524376 MGT524297:MGX524376 MQP524297:MQT524376 NAL524297:NAP524376 NKH524297:NKL524376 NUD524297:NUH524376 ODZ524297:OED524376 ONV524297:ONZ524376 OXR524297:OXV524376 PHN524297:PHR524376 PRJ524297:PRN524376 QBF524297:QBJ524376 QLB524297:QLF524376 QUX524297:QVB524376 RET524297:REX524376 ROP524297:ROT524376 RYL524297:RYP524376 SIH524297:SIL524376 SSD524297:SSH524376 TBZ524297:TCD524376 TLV524297:TLZ524376 TVR524297:TVV524376 UFN524297:UFR524376 UPJ524297:UPN524376 UZF524297:UZJ524376 VJB524297:VJF524376 VSX524297:VTB524376 WCT524297:WCX524376 WMP524297:WMT524376 WWL524297:WWP524376 AD589833:AH589912 JZ589833:KD589912 TV589833:TZ589912 ADR589833:ADV589912 ANN589833:ANR589912 AXJ589833:AXN589912 BHF589833:BHJ589912 BRB589833:BRF589912 CAX589833:CBB589912 CKT589833:CKX589912 CUP589833:CUT589912 DEL589833:DEP589912 DOH589833:DOL589912 DYD589833:DYH589912 EHZ589833:EID589912 ERV589833:ERZ589912 FBR589833:FBV589912 FLN589833:FLR589912 FVJ589833:FVN589912 GFF589833:GFJ589912 GPB589833:GPF589912 GYX589833:GZB589912 HIT589833:HIX589912 HSP589833:HST589912 ICL589833:ICP589912 IMH589833:IML589912 IWD589833:IWH589912 JFZ589833:JGD589912 JPV589833:JPZ589912 JZR589833:JZV589912 KJN589833:KJR589912 KTJ589833:KTN589912 LDF589833:LDJ589912 LNB589833:LNF589912 LWX589833:LXB589912 MGT589833:MGX589912 MQP589833:MQT589912 NAL589833:NAP589912 NKH589833:NKL589912 NUD589833:NUH589912 ODZ589833:OED589912 ONV589833:ONZ589912 OXR589833:OXV589912 PHN589833:PHR589912 PRJ589833:PRN589912 QBF589833:QBJ589912 QLB589833:QLF589912 QUX589833:QVB589912 RET589833:REX589912 ROP589833:ROT589912 RYL589833:RYP589912 SIH589833:SIL589912 SSD589833:SSH589912 TBZ589833:TCD589912 TLV589833:TLZ589912 TVR589833:TVV589912 UFN589833:UFR589912 UPJ589833:UPN589912 UZF589833:UZJ589912 VJB589833:VJF589912 VSX589833:VTB589912 WCT589833:WCX589912 WMP589833:WMT589912 WWL589833:WWP589912 AD655369:AH655448 JZ655369:KD655448 TV655369:TZ655448 ADR655369:ADV655448 ANN655369:ANR655448 AXJ655369:AXN655448 BHF655369:BHJ655448 BRB655369:BRF655448 CAX655369:CBB655448 CKT655369:CKX655448 CUP655369:CUT655448 DEL655369:DEP655448 DOH655369:DOL655448 DYD655369:DYH655448 EHZ655369:EID655448 ERV655369:ERZ655448 FBR655369:FBV655448 FLN655369:FLR655448 FVJ655369:FVN655448 GFF655369:GFJ655448 GPB655369:GPF655448 GYX655369:GZB655448 HIT655369:HIX655448 HSP655369:HST655448 ICL655369:ICP655448 IMH655369:IML655448 IWD655369:IWH655448 JFZ655369:JGD655448 JPV655369:JPZ655448 JZR655369:JZV655448 KJN655369:KJR655448 KTJ655369:KTN655448 LDF655369:LDJ655448 LNB655369:LNF655448 LWX655369:LXB655448 MGT655369:MGX655448 MQP655369:MQT655448 NAL655369:NAP655448 NKH655369:NKL655448 NUD655369:NUH655448 ODZ655369:OED655448 ONV655369:ONZ655448 OXR655369:OXV655448 PHN655369:PHR655448 PRJ655369:PRN655448 QBF655369:QBJ655448 QLB655369:QLF655448 QUX655369:QVB655448 RET655369:REX655448 ROP655369:ROT655448 RYL655369:RYP655448 SIH655369:SIL655448 SSD655369:SSH655448 TBZ655369:TCD655448 TLV655369:TLZ655448 TVR655369:TVV655448 UFN655369:UFR655448 UPJ655369:UPN655448 UZF655369:UZJ655448 VJB655369:VJF655448 VSX655369:VTB655448 WCT655369:WCX655448 WMP655369:WMT655448 WWL655369:WWP655448 AD720905:AH720984 JZ720905:KD720984 TV720905:TZ720984 ADR720905:ADV720984 ANN720905:ANR720984 AXJ720905:AXN720984 BHF720905:BHJ720984 BRB720905:BRF720984 CAX720905:CBB720984 CKT720905:CKX720984 CUP720905:CUT720984 DEL720905:DEP720984 DOH720905:DOL720984 DYD720905:DYH720984 EHZ720905:EID720984 ERV720905:ERZ720984 FBR720905:FBV720984 FLN720905:FLR720984 FVJ720905:FVN720984 GFF720905:GFJ720984 GPB720905:GPF720984 GYX720905:GZB720984 HIT720905:HIX720984 HSP720905:HST720984 ICL720905:ICP720984 IMH720905:IML720984 IWD720905:IWH720984 JFZ720905:JGD720984 JPV720905:JPZ720984 JZR720905:JZV720984 KJN720905:KJR720984 KTJ720905:KTN720984 LDF720905:LDJ720984 LNB720905:LNF720984 LWX720905:LXB720984 MGT720905:MGX720984 MQP720905:MQT720984 NAL720905:NAP720984 NKH720905:NKL720984 NUD720905:NUH720984 ODZ720905:OED720984 ONV720905:ONZ720984 OXR720905:OXV720984 PHN720905:PHR720984 PRJ720905:PRN720984 QBF720905:QBJ720984 QLB720905:QLF720984 QUX720905:QVB720984 RET720905:REX720984 ROP720905:ROT720984 RYL720905:RYP720984 SIH720905:SIL720984 SSD720905:SSH720984 TBZ720905:TCD720984 TLV720905:TLZ720984 TVR720905:TVV720984 UFN720905:UFR720984 UPJ720905:UPN720984 UZF720905:UZJ720984 VJB720905:VJF720984 VSX720905:VTB720984 WCT720905:WCX720984 WMP720905:WMT720984 WWL720905:WWP720984 AD786441:AH786520 JZ786441:KD786520 TV786441:TZ786520 ADR786441:ADV786520 ANN786441:ANR786520 AXJ786441:AXN786520 BHF786441:BHJ786520 BRB786441:BRF786520 CAX786441:CBB786520 CKT786441:CKX786520 CUP786441:CUT786520 DEL786441:DEP786520 DOH786441:DOL786520 DYD786441:DYH786520 EHZ786441:EID786520 ERV786441:ERZ786520 FBR786441:FBV786520 FLN786441:FLR786520 FVJ786441:FVN786520 GFF786441:GFJ786520 GPB786441:GPF786520 GYX786441:GZB786520 HIT786441:HIX786520 HSP786441:HST786520 ICL786441:ICP786520 IMH786441:IML786520 IWD786441:IWH786520 JFZ786441:JGD786520 JPV786441:JPZ786520 JZR786441:JZV786520 KJN786441:KJR786520 KTJ786441:KTN786520 LDF786441:LDJ786520 LNB786441:LNF786520 LWX786441:LXB786520 MGT786441:MGX786520 MQP786441:MQT786520 NAL786441:NAP786520 NKH786441:NKL786520 NUD786441:NUH786520 ODZ786441:OED786520 ONV786441:ONZ786520 OXR786441:OXV786520 PHN786441:PHR786520 PRJ786441:PRN786520 QBF786441:QBJ786520 QLB786441:QLF786520 QUX786441:QVB786520 RET786441:REX786520 ROP786441:ROT786520 RYL786441:RYP786520 SIH786441:SIL786520 SSD786441:SSH786520 TBZ786441:TCD786520 TLV786441:TLZ786520 TVR786441:TVV786520 UFN786441:UFR786520 UPJ786441:UPN786520 UZF786441:UZJ786520 VJB786441:VJF786520 VSX786441:VTB786520 WCT786441:WCX786520 WMP786441:WMT786520 WWL786441:WWP786520 AD851977:AH852056 JZ851977:KD852056 TV851977:TZ852056 ADR851977:ADV852056 ANN851977:ANR852056 AXJ851977:AXN852056 BHF851977:BHJ852056 BRB851977:BRF852056 CAX851977:CBB852056 CKT851977:CKX852056 CUP851977:CUT852056 DEL851977:DEP852056 DOH851977:DOL852056 DYD851977:DYH852056 EHZ851977:EID852056 ERV851977:ERZ852056 FBR851977:FBV852056 FLN851977:FLR852056 FVJ851977:FVN852056 GFF851977:GFJ852056 GPB851977:GPF852056 GYX851977:GZB852056 HIT851977:HIX852056 HSP851977:HST852056 ICL851977:ICP852056 IMH851977:IML852056 IWD851977:IWH852056 JFZ851977:JGD852056 JPV851977:JPZ852056 JZR851977:JZV852056 KJN851977:KJR852056 KTJ851977:KTN852056 LDF851977:LDJ852056 LNB851977:LNF852056 LWX851977:LXB852056 MGT851977:MGX852056 MQP851977:MQT852056 NAL851977:NAP852056 NKH851977:NKL852056 NUD851977:NUH852056 ODZ851977:OED852056 ONV851977:ONZ852056 OXR851977:OXV852056 PHN851977:PHR852056 PRJ851977:PRN852056 QBF851977:QBJ852056 QLB851977:QLF852056 QUX851977:QVB852056 RET851977:REX852056 ROP851977:ROT852056 RYL851977:RYP852056 SIH851977:SIL852056 SSD851977:SSH852056 TBZ851977:TCD852056 TLV851977:TLZ852056 TVR851977:TVV852056 UFN851977:UFR852056 UPJ851977:UPN852056 UZF851977:UZJ852056 VJB851977:VJF852056 VSX851977:VTB852056 WCT851977:WCX852056 WMP851977:WMT852056 WWL851977:WWP852056 AD917513:AH917592 JZ917513:KD917592 TV917513:TZ917592 ADR917513:ADV917592 ANN917513:ANR917592 AXJ917513:AXN917592 BHF917513:BHJ917592 BRB917513:BRF917592 CAX917513:CBB917592 CKT917513:CKX917592 CUP917513:CUT917592 DEL917513:DEP917592 DOH917513:DOL917592 DYD917513:DYH917592 EHZ917513:EID917592 ERV917513:ERZ917592 FBR917513:FBV917592 FLN917513:FLR917592 FVJ917513:FVN917592 GFF917513:GFJ917592 GPB917513:GPF917592 GYX917513:GZB917592 HIT917513:HIX917592 HSP917513:HST917592 ICL917513:ICP917592 IMH917513:IML917592 IWD917513:IWH917592 JFZ917513:JGD917592 JPV917513:JPZ917592 JZR917513:JZV917592 KJN917513:KJR917592 KTJ917513:KTN917592 LDF917513:LDJ917592 LNB917513:LNF917592 LWX917513:LXB917592 MGT917513:MGX917592 MQP917513:MQT917592 NAL917513:NAP917592 NKH917513:NKL917592 NUD917513:NUH917592 ODZ917513:OED917592 ONV917513:ONZ917592 OXR917513:OXV917592 PHN917513:PHR917592 PRJ917513:PRN917592 QBF917513:QBJ917592 QLB917513:QLF917592 QUX917513:QVB917592 RET917513:REX917592 ROP917513:ROT917592 RYL917513:RYP917592 SIH917513:SIL917592 SSD917513:SSH917592 TBZ917513:TCD917592 TLV917513:TLZ917592 TVR917513:TVV917592 UFN917513:UFR917592 UPJ917513:UPN917592 UZF917513:UZJ917592 VJB917513:VJF917592 VSX917513:VTB917592 WCT917513:WCX917592 WMP917513:WMT917592 WWL917513:WWP917592 AD983049:AH983128 JZ983049:KD983128 TV983049:TZ983128 ADR983049:ADV983128 ANN983049:ANR983128 AXJ983049:AXN983128 BHF983049:BHJ983128 BRB983049:BRF983128 CAX983049:CBB983128 CKT983049:CKX983128 CUP983049:CUT983128 DEL983049:DEP983128 DOH983049:DOL983128 DYD983049:DYH983128 EHZ983049:EID983128 ERV983049:ERZ983128 FBR983049:FBV983128 FLN983049:FLR983128 FVJ983049:FVN983128 GFF983049:GFJ983128 GPB983049:GPF983128 GYX983049:GZB983128 HIT983049:HIX983128 HSP983049:HST983128 ICL983049:ICP983128 IMH983049:IML983128 IWD983049:IWH983128 JFZ983049:JGD983128 JPV983049:JPZ983128 JZR983049:JZV983128 KJN983049:KJR983128 KTJ983049:KTN983128 LDF983049:LDJ983128 LNB983049:LNF983128 LWX983049:LXB983128 MGT983049:MGX983128 MQP983049:MQT983128 NAL983049:NAP983128 NKH983049:NKL983128 NUD983049:NUH983128 ODZ983049:OED983128 ONV983049:ONZ983128 OXR983049:OXV983128 PHN983049:PHR983128 PRJ983049:PRN983128 QBF983049:QBJ983128 QLB983049:QLF983128 QUX983049:QVB983128 RET983049:REX983128 ROP983049:ROT983128 RYL983049:RYP983128 SIH983049:SIL983128 SSD983049:SSH983128 TBZ983049:TCD983128 TLV983049:TLZ983128 TVR983049:TVV983128 UFN983049:UFR983128 UPJ983049:UPN983128 UZF983049:UZJ983128 VJB983049:VJF983128 VSX983049:VTB983128 WCT983049:WCX983128 WMP983049:WMT983128 WWL983049:WWP983128"/>
    <dataValidation type="whole" allowBlank="1" showInputMessage="1" showErrorMessage="1" sqref="AB9:AB88 JX9:JX88 TT9:TT88 ADP9:ADP88 ANL9:ANL88 AXH9:AXH88 BHD9:BHD88 BQZ9:BQZ88 CAV9:CAV88 CKR9:CKR88 CUN9:CUN88 DEJ9:DEJ88 DOF9:DOF88 DYB9:DYB88 EHX9:EHX88 ERT9:ERT88 FBP9:FBP88 FLL9:FLL88 FVH9:FVH88 GFD9:GFD88 GOZ9:GOZ88 GYV9:GYV88 HIR9:HIR88 HSN9:HSN88 ICJ9:ICJ88 IMF9:IMF88 IWB9:IWB88 JFX9:JFX88 JPT9:JPT88 JZP9:JZP88 KJL9:KJL88 KTH9:KTH88 LDD9:LDD88 LMZ9:LMZ88 LWV9:LWV88 MGR9:MGR88 MQN9:MQN88 NAJ9:NAJ88 NKF9:NKF88 NUB9:NUB88 ODX9:ODX88 ONT9:ONT88 OXP9:OXP88 PHL9:PHL88 PRH9:PRH88 QBD9:QBD88 QKZ9:QKZ88 QUV9:QUV88 RER9:RER88 RON9:RON88 RYJ9:RYJ88 SIF9:SIF88 SSB9:SSB88 TBX9:TBX88 TLT9:TLT88 TVP9:TVP88 UFL9:UFL88 UPH9:UPH88 UZD9:UZD88 VIZ9:VIZ88 VSV9:VSV88 WCR9:WCR88 WMN9:WMN88 WWJ9:WWJ88 AB65545:AB65624 JX65545:JX65624 TT65545:TT65624 ADP65545:ADP65624 ANL65545:ANL65624 AXH65545:AXH65624 BHD65545:BHD65624 BQZ65545:BQZ65624 CAV65545:CAV65624 CKR65545:CKR65624 CUN65545:CUN65624 DEJ65545:DEJ65624 DOF65545:DOF65624 DYB65545:DYB65624 EHX65545:EHX65624 ERT65545:ERT65624 FBP65545:FBP65624 FLL65545:FLL65624 FVH65545:FVH65624 GFD65545:GFD65624 GOZ65545:GOZ65624 GYV65545:GYV65624 HIR65545:HIR65624 HSN65545:HSN65624 ICJ65545:ICJ65624 IMF65545:IMF65624 IWB65545:IWB65624 JFX65545:JFX65624 JPT65545:JPT65624 JZP65545:JZP65624 KJL65545:KJL65624 KTH65545:KTH65624 LDD65545:LDD65624 LMZ65545:LMZ65624 LWV65545:LWV65624 MGR65545:MGR65624 MQN65545:MQN65624 NAJ65545:NAJ65624 NKF65545:NKF65624 NUB65545:NUB65624 ODX65545:ODX65624 ONT65545:ONT65624 OXP65545:OXP65624 PHL65545:PHL65624 PRH65545:PRH65624 QBD65545:QBD65624 QKZ65545:QKZ65624 QUV65545:QUV65624 RER65545:RER65624 RON65545:RON65624 RYJ65545:RYJ65624 SIF65545:SIF65624 SSB65545:SSB65624 TBX65545:TBX65624 TLT65545:TLT65624 TVP65545:TVP65624 UFL65545:UFL65624 UPH65545:UPH65624 UZD65545:UZD65624 VIZ65545:VIZ65624 VSV65545:VSV65624 WCR65545:WCR65624 WMN65545:WMN65624 WWJ65545:WWJ65624 AB131081:AB131160 JX131081:JX131160 TT131081:TT131160 ADP131081:ADP131160 ANL131081:ANL131160 AXH131081:AXH131160 BHD131081:BHD131160 BQZ131081:BQZ131160 CAV131081:CAV131160 CKR131081:CKR131160 CUN131081:CUN131160 DEJ131081:DEJ131160 DOF131081:DOF131160 DYB131081:DYB131160 EHX131081:EHX131160 ERT131081:ERT131160 FBP131081:FBP131160 FLL131081:FLL131160 FVH131081:FVH131160 GFD131081:GFD131160 GOZ131081:GOZ131160 GYV131081:GYV131160 HIR131081:HIR131160 HSN131081:HSN131160 ICJ131081:ICJ131160 IMF131081:IMF131160 IWB131081:IWB131160 JFX131081:JFX131160 JPT131081:JPT131160 JZP131081:JZP131160 KJL131081:KJL131160 KTH131081:KTH131160 LDD131081:LDD131160 LMZ131081:LMZ131160 LWV131081:LWV131160 MGR131081:MGR131160 MQN131081:MQN131160 NAJ131081:NAJ131160 NKF131081:NKF131160 NUB131081:NUB131160 ODX131081:ODX131160 ONT131081:ONT131160 OXP131081:OXP131160 PHL131081:PHL131160 PRH131081:PRH131160 QBD131081:QBD131160 QKZ131081:QKZ131160 QUV131081:QUV131160 RER131081:RER131160 RON131081:RON131160 RYJ131081:RYJ131160 SIF131081:SIF131160 SSB131081:SSB131160 TBX131081:TBX131160 TLT131081:TLT131160 TVP131081:TVP131160 UFL131081:UFL131160 UPH131081:UPH131160 UZD131081:UZD131160 VIZ131081:VIZ131160 VSV131081:VSV131160 WCR131081:WCR131160 WMN131081:WMN131160 WWJ131081:WWJ131160 AB196617:AB196696 JX196617:JX196696 TT196617:TT196696 ADP196617:ADP196696 ANL196617:ANL196696 AXH196617:AXH196696 BHD196617:BHD196696 BQZ196617:BQZ196696 CAV196617:CAV196696 CKR196617:CKR196696 CUN196617:CUN196696 DEJ196617:DEJ196696 DOF196617:DOF196696 DYB196617:DYB196696 EHX196617:EHX196696 ERT196617:ERT196696 FBP196617:FBP196696 FLL196617:FLL196696 FVH196617:FVH196696 GFD196617:GFD196696 GOZ196617:GOZ196696 GYV196617:GYV196696 HIR196617:HIR196696 HSN196617:HSN196696 ICJ196617:ICJ196696 IMF196617:IMF196696 IWB196617:IWB196696 JFX196617:JFX196696 JPT196617:JPT196696 JZP196617:JZP196696 KJL196617:KJL196696 KTH196617:KTH196696 LDD196617:LDD196696 LMZ196617:LMZ196696 LWV196617:LWV196696 MGR196617:MGR196696 MQN196617:MQN196696 NAJ196617:NAJ196696 NKF196617:NKF196696 NUB196617:NUB196696 ODX196617:ODX196696 ONT196617:ONT196696 OXP196617:OXP196696 PHL196617:PHL196696 PRH196617:PRH196696 QBD196617:QBD196696 QKZ196617:QKZ196696 QUV196617:QUV196696 RER196617:RER196696 RON196617:RON196696 RYJ196617:RYJ196696 SIF196617:SIF196696 SSB196617:SSB196696 TBX196617:TBX196696 TLT196617:TLT196696 TVP196617:TVP196696 UFL196617:UFL196696 UPH196617:UPH196696 UZD196617:UZD196696 VIZ196617:VIZ196696 VSV196617:VSV196696 WCR196617:WCR196696 WMN196617:WMN196696 WWJ196617:WWJ196696 AB262153:AB262232 JX262153:JX262232 TT262153:TT262232 ADP262153:ADP262232 ANL262153:ANL262232 AXH262153:AXH262232 BHD262153:BHD262232 BQZ262153:BQZ262232 CAV262153:CAV262232 CKR262153:CKR262232 CUN262153:CUN262232 DEJ262153:DEJ262232 DOF262153:DOF262232 DYB262153:DYB262232 EHX262153:EHX262232 ERT262153:ERT262232 FBP262153:FBP262232 FLL262153:FLL262232 FVH262153:FVH262232 GFD262153:GFD262232 GOZ262153:GOZ262232 GYV262153:GYV262232 HIR262153:HIR262232 HSN262153:HSN262232 ICJ262153:ICJ262232 IMF262153:IMF262232 IWB262153:IWB262232 JFX262153:JFX262232 JPT262153:JPT262232 JZP262153:JZP262232 KJL262153:KJL262232 KTH262153:KTH262232 LDD262153:LDD262232 LMZ262153:LMZ262232 LWV262153:LWV262232 MGR262153:MGR262232 MQN262153:MQN262232 NAJ262153:NAJ262232 NKF262153:NKF262232 NUB262153:NUB262232 ODX262153:ODX262232 ONT262153:ONT262232 OXP262153:OXP262232 PHL262153:PHL262232 PRH262153:PRH262232 QBD262153:QBD262232 QKZ262153:QKZ262232 QUV262153:QUV262232 RER262153:RER262232 RON262153:RON262232 RYJ262153:RYJ262232 SIF262153:SIF262232 SSB262153:SSB262232 TBX262153:TBX262232 TLT262153:TLT262232 TVP262153:TVP262232 UFL262153:UFL262232 UPH262153:UPH262232 UZD262153:UZD262232 VIZ262153:VIZ262232 VSV262153:VSV262232 WCR262153:WCR262232 WMN262153:WMN262232 WWJ262153:WWJ262232 AB327689:AB327768 JX327689:JX327768 TT327689:TT327768 ADP327689:ADP327768 ANL327689:ANL327768 AXH327689:AXH327768 BHD327689:BHD327768 BQZ327689:BQZ327768 CAV327689:CAV327768 CKR327689:CKR327768 CUN327689:CUN327768 DEJ327689:DEJ327768 DOF327689:DOF327768 DYB327689:DYB327768 EHX327689:EHX327768 ERT327689:ERT327768 FBP327689:FBP327768 FLL327689:FLL327768 FVH327689:FVH327768 GFD327689:GFD327768 GOZ327689:GOZ327768 GYV327689:GYV327768 HIR327689:HIR327768 HSN327689:HSN327768 ICJ327689:ICJ327768 IMF327689:IMF327768 IWB327689:IWB327768 JFX327689:JFX327768 JPT327689:JPT327768 JZP327689:JZP327768 KJL327689:KJL327768 KTH327689:KTH327768 LDD327689:LDD327768 LMZ327689:LMZ327768 LWV327689:LWV327768 MGR327689:MGR327768 MQN327689:MQN327768 NAJ327689:NAJ327768 NKF327689:NKF327768 NUB327689:NUB327768 ODX327689:ODX327768 ONT327689:ONT327768 OXP327689:OXP327768 PHL327689:PHL327768 PRH327689:PRH327768 QBD327689:QBD327768 QKZ327689:QKZ327768 QUV327689:QUV327768 RER327689:RER327768 RON327689:RON327768 RYJ327689:RYJ327768 SIF327689:SIF327768 SSB327689:SSB327768 TBX327689:TBX327768 TLT327689:TLT327768 TVP327689:TVP327768 UFL327689:UFL327768 UPH327689:UPH327768 UZD327689:UZD327768 VIZ327689:VIZ327768 VSV327689:VSV327768 WCR327689:WCR327768 WMN327689:WMN327768 WWJ327689:WWJ327768 AB393225:AB393304 JX393225:JX393304 TT393225:TT393304 ADP393225:ADP393304 ANL393225:ANL393304 AXH393225:AXH393304 BHD393225:BHD393304 BQZ393225:BQZ393304 CAV393225:CAV393304 CKR393225:CKR393304 CUN393225:CUN393304 DEJ393225:DEJ393304 DOF393225:DOF393304 DYB393225:DYB393304 EHX393225:EHX393304 ERT393225:ERT393304 FBP393225:FBP393304 FLL393225:FLL393304 FVH393225:FVH393304 GFD393225:GFD393304 GOZ393225:GOZ393304 GYV393225:GYV393304 HIR393225:HIR393304 HSN393225:HSN393304 ICJ393225:ICJ393304 IMF393225:IMF393304 IWB393225:IWB393304 JFX393225:JFX393304 JPT393225:JPT393304 JZP393225:JZP393304 KJL393225:KJL393304 KTH393225:KTH393304 LDD393225:LDD393304 LMZ393225:LMZ393304 LWV393225:LWV393304 MGR393225:MGR393304 MQN393225:MQN393304 NAJ393225:NAJ393304 NKF393225:NKF393304 NUB393225:NUB393304 ODX393225:ODX393304 ONT393225:ONT393304 OXP393225:OXP393304 PHL393225:PHL393304 PRH393225:PRH393304 QBD393225:QBD393304 QKZ393225:QKZ393304 QUV393225:QUV393304 RER393225:RER393304 RON393225:RON393304 RYJ393225:RYJ393304 SIF393225:SIF393304 SSB393225:SSB393304 TBX393225:TBX393304 TLT393225:TLT393304 TVP393225:TVP393304 UFL393225:UFL393304 UPH393225:UPH393304 UZD393225:UZD393304 VIZ393225:VIZ393304 VSV393225:VSV393304 WCR393225:WCR393304 WMN393225:WMN393304 WWJ393225:WWJ393304 AB458761:AB458840 JX458761:JX458840 TT458761:TT458840 ADP458761:ADP458840 ANL458761:ANL458840 AXH458761:AXH458840 BHD458761:BHD458840 BQZ458761:BQZ458840 CAV458761:CAV458840 CKR458761:CKR458840 CUN458761:CUN458840 DEJ458761:DEJ458840 DOF458761:DOF458840 DYB458761:DYB458840 EHX458761:EHX458840 ERT458761:ERT458840 FBP458761:FBP458840 FLL458761:FLL458840 FVH458761:FVH458840 GFD458761:GFD458840 GOZ458761:GOZ458840 GYV458761:GYV458840 HIR458761:HIR458840 HSN458761:HSN458840 ICJ458761:ICJ458840 IMF458761:IMF458840 IWB458761:IWB458840 JFX458761:JFX458840 JPT458761:JPT458840 JZP458761:JZP458840 KJL458761:KJL458840 KTH458761:KTH458840 LDD458761:LDD458840 LMZ458761:LMZ458840 LWV458761:LWV458840 MGR458761:MGR458840 MQN458761:MQN458840 NAJ458761:NAJ458840 NKF458761:NKF458840 NUB458761:NUB458840 ODX458761:ODX458840 ONT458761:ONT458840 OXP458761:OXP458840 PHL458761:PHL458840 PRH458761:PRH458840 QBD458761:QBD458840 QKZ458761:QKZ458840 QUV458761:QUV458840 RER458761:RER458840 RON458761:RON458840 RYJ458761:RYJ458840 SIF458761:SIF458840 SSB458761:SSB458840 TBX458761:TBX458840 TLT458761:TLT458840 TVP458761:TVP458840 UFL458761:UFL458840 UPH458761:UPH458840 UZD458761:UZD458840 VIZ458761:VIZ458840 VSV458761:VSV458840 WCR458761:WCR458840 WMN458761:WMN458840 WWJ458761:WWJ458840 AB524297:AB524376 JX524297:JX524376 TT524297:TT524376 ADP524297:ADP524376 ANL524297:ANL524376 AXH524297:AXH524376 BHD524297:BHD524376 BQZ524297:BQZ524376 CAV524297:CAV524376 CKR524297:CKR524376 CUN524297:CUN524376 DEJ524297:DEJ524376 DOF524297:DOF524376 DYB524297:DYB524376 EHX524297:EHX524376 ERT524297:ERT524376 FBP524297:FBP524376 FLL524297:FLL524376 FVH524297:FVH524376 GFD524297:GFD524376 GOZ524297:GOZ524376 GYV524297:GYV524376 HIR524297:HIR524376 HSN524297:HSN524376 ICJ524297:ICJ524376 IMF524297:IMF524376 IWB524297:IWB524376 JFX524297:JFX524376 JPT524297:JPT524376 JZP524297:JZP524376 KJL524297:KJL524376 KTH524297:KTH524376 LDD524297:LDD524376 LMZ524297:LMZ524376 LWV524297:LWV524376 MGR524297:MGR524376 MQN524297:MQN524376 NAJ524297:NAJ524376 NKF524297:NKF524376 NUB524297:NUB524376 ODX524297:ODX524376 ONT524297:ONT524376 OXP524297:OXP524376 PHL524297:PHL524376 PRH524297:PRH524376 QBD524297:QBD524376 QKZ524297:QKZ524376 QUV524297:QUV524376 RER524297:RER524376 RON524297:RON524376 RYJ524297:RYJ524376 SIF524297:SIF524376 SSB524297:SSB524376 TBX524297:TBX524376 TLT524297:TLT524376 TVP524297:TVP524376 UFL524297:UFL524376 UPH524297:UPH524376 UZD524297:UZD524376 VIZ524297:VIZ524376 VSV524297:VSV524376 WCR524297:WCR524376 WMN524297:WMN524376 WWJ524297:WWJ524376 AB589833:AB589912 JX589833:JX589912 TT589833:TT589912 ADP589833:ADP589912 ANL589833:ANL589912 AXH589833:AXH589912 BHD589833:BHD589912 BQZ589833:BQZ589912 CAV589833:CAV589912 CKR589833:CKR589912 CUN589833:CUN589912 DEJ589833:DEJ589912 DOF589833:DOF589912 DYB589833:DYB589912 EHX589833:EHX589912 ERT589833:ERT589912 FBP589833:FBP589912 FLL589833:FLL589912 FVH589833:FVH589912 GFD589833:GFD589912 GOZ589833:GOZ589912 GYV589833:GYV589912 HIR589833:HIR589912 HSN589833:HSN589912 ICJ589833:ICJ589912 IMF589833:IMF589912 IWB589833:IWB589912 JFX589833:JFX589912 JPT589833:JPT589912 JZP589833:JZP589912 KJL589833:KJL589912 KTH589833:KTH589912 LDD589833:LDD589912 LMZ589833:LMZ589912 LWV589833:LWV589912 MGR589833:MGR589912 MQN589833:MQN589912 NAJ589833:NAJ589912 NKF589833:NKF589912 NUB589833:NUB589912 ODX589833:ODX589912 ONT589833:ONT589912 OXP589833:OXP589912 PHL589833:PHL589912 PRH589833:PRH589912 QBD589833:QBD589912 QKZ589833:QKZ589912 QUV589833:QUV589912 RER589833:RER589912 RON589833:RON589912 RYJ589833:RYJ589912 SIF589833:SIF589912 SSB589833:SSB589912 TBX589833:TBX589912 TLT589833:TLT589912 TVP589833:TVP589912 UFL589833:UFL589912 UPH589833:UPH589912 UZD589833:UZD589912 VIZ589833:VIZ589912 VSV589833:VSV589912 WCR589833:WCR589912 WMN589833:WMN589912 WWJ589833:WWJ589912 AB655369:AB655448 JX655369:JX655448 TT655369:TT655448 ADP655369:ADP655448 ANL655369:ANL655448 AXH655369:AXH655448 BHD655369:BHD655448 BQZ655369:BQZ655448 CAV655369:CAV655448 CKR655369:CKR655448 CUN655369:CUN655448 DEJ655369:DEJ655448 DOF655369:DOF655448 DYB655369:DYB655448 EHX655369:EHX655448 ERT655369:ERT655448 FBP655369:FBP655448 FLL655369:FLL655448 FVH655369:FVH655448 GFD655369:GFD655448 GOZ655369:GOZ655448 GYV655369:GYV655448 HIR655369:HIR655448 HSN655369:HSN655448 ICJ655369:ICJ655448 IMF655369:IMF655448 IWB655369:IWB655448 JFX655369:JFX655448 JPT655369:JPT655448 JZP655369:JZP655448 KJL655369:KJL655448 KTH655369:KTH655448 LDD655369:LDD655448 LMZ655369:LMZ655448 LWV655369:LWV655448 MGR655369:MGR655448 MQN655369:MQN655448 NAJ655369:NAJ655448 NKF655369:NKF655448 NUB655369:NUB655448 ODX655369:ODX655448 ONT655369:ONT655448 OXP655369:OXP655448 PHL655369:PHL655448 PRH655369:PRH655448 QBD655369:QBD655448 QKZ655369:QKZ655448 QUV655369:QUV655448 RER655369:RER655448 RON655369:RON655448 RYJ655369:RYJ655448 SIF655369:SIF655448 SSB655369:SSB655448 TBX655369:TBX655448 TLT655369:TLT655448 TVP655369:TVP655448 UFL655369:UFL655448 UPH655369:UPH655448 UZD655369:UZD655448 VIZ655369:VIZ655448 VSV655369:VSV655448 WCR655369:WCR655448 WMN655369:WMN655448 WWJ655369:WWJ655448 AB720905:AB720984 JX720905:JX720984 TT720905:TT720984 ADP720905:ADP720984 ANL720905:ANL720984 AXH720905:AXH720984 BHD720905:BHD720984 BQZ720905:BQZ720984 CAV720905:CAV720984 CKR720905:CKR720984 CUN720905:CUN720984 DEJ720905:DEJ720984 DOF720905:DOF720984 DYB720905:DYB720984 EHX720905:EHX720984 ERT720905:ERT720984 FBP720905:FBP720984 FLL720905:FLL720984 FVH720905:FVH720984 GFD720905:GFD720984 GOZ720905:GOZ720984 GYV720905:GYV720984 HIR720905:HIR720984 HSN720905:HSN720984 ICJ720905:ICJ720984 IMF720905:IMF720984 IWB720905:IWB720984 JFX720905:JFX720984 JPT720905:JPT720984 JZP720905:JZP720984 KJL720905:KJL720984 KTH720905:KTH720984 LDD720905:LDD720984 LMZ720905:LMZ720984 LWV720905:LWV720984 MGR720905:MGR720984 MQN720905:MQN720984 NAJ720905:NAJ720984 NKF720905:NKF720984 NUB720905:NUB720984 ODX720905:ODX720984 ONT720905:ONT720984 OXP720905:OXP720984 PHL720905:PHL720984 PRH720905:PRH720984 QBD720905:QBD720984 QKZ720905:QKZ720984 QUV720905:QUV720984 RER720905:RER720984 RON720905:RON720984 RYJ720905:RYJ720984 SIF720905:SIF720984 SSB720905:SSB720984 TBX720905:TBX720984 TLT720905:TLT720984 TVP720905:TVP720984 UFL720905:UFL720984 UPH720905:UPH720984 UZD720905:UZD720984 VIZ720905:VIZ720984 VSV720905:VSV720984 WCR720905:WCR720984 WMN720905:WMN720984 WWJ720905:WWJ720984 AB786441:AB786520 JX786441:JX786520 TT786441:TT786520 ADP786441:ADP786520 ANL786441:ANL786520 AXH786441:AXH786520 BHD786441:BHD786520 BQZ786441:BQZ786520 CAV786441:CAV786520 CKR786441:CKR786520 CUN786441:CUN786520 DEJ786441:DEJ786520 DOF786441:DOF786520 DYB786441:DYB786520 EHX786441:EHX786520 ERT786441:ERT786520 FBP786441:FBP786520 FLL786441:FLL786520 FVH786441:FVH786520 GFD786441:GFD786520 GOZ786441:GOZ786520 GYV786441:GYV786520 HIR786441:HIR786520 HSN786441:HSN786520 ICJ786441:ICJ786520 IMF786441:IMF786520 IWB786441:IWB786520 JFX786441:JFX786520 JPT786441:JPT786520 JZP786441:JZP786520 KJL786441:KJL786520 KTH786441:KTH786520 LDD786441:LDD786520 LMZ786441:LMZ786520 LWV786441:LWV786520 MGR786441:MGR786520 MQN786441:MQN786520 NAJ786441:NAJ786520 NKF786441:NKF786520 NUB786441:NUB786520 ODX786441:ODX786520 ONT786441:ONT786520 OXP786441:OXP786520 PHL786441:PHL786520 PRH786441:PRH786520 QBD786441:QBD786520 QKZ786441:QKZ786520 QUV786441:QUV786520 RER786441:RER786520 RON786441:RON786520 RYJ786441:RYJ786520 SIF786441:SIF786520 SSB786441:SSB786520 TBX786441:TBX786520 TLT786441:TLT786520 TVP786441:TVP786520 UFL786441:UFL786520 UPH786441:UPH786520 UZD786441:UZD786520 VIZ786441:VIZ786520 VSV786441:VSV786520 WCR786441:WCR786520 WMN786441:WMN786520 WWJ786441:WWJ786520 AB851977:AB852056 JX851977:JX852056 TT851977:TT852056 ADP851977:ADP852056 ANL851977:ANL852056 AXH851977:AXH852056 BHD851977:BHD852056 BQZ851977:BQZ852056 CAV851977:CAV852056 CKR851977:CKR852056 CUN851977:CUN852056 DEJ851977:DEJ852056 DOF851977:DOF852056 DYB851977:DYB852056 EHX851977:EHX852056 ERT851977:ERT852056 FBP851977:FBP852056 FLL851977:FLL852056 FVH851977:FVH852056 GFD851977:GFD852056 GOZ851977:GOZ852056 GYV851977:GYV852056 HIR851977:HIR852056 HSN851977:HSN852056 ICJ851977:ICJ852056 IMF851977:IMF852056 IWB851977:IWB852056 JFX851977:JFX852056 JPT851977:JPT852056 JZP851977:JZP852056 KJL851977:KJL852056 KTH851977:KTH852056 LDD851977:LDD852056 LMZ851977:LMZ852056 LWV851977:LWV852056 MGR851977:MGR852056 MQN851977:MQN852056 NAJ851977:NAJ852056 NKF851977:NKF852056 NUB851977:NUB852056 ODX851977:ODX852056 ONT851977:ONT852056 OXP851977:OXP852056 PHL851977:PHL852056 PRH851977:PRH852056 QBD851977:QBD852056 QKZ851977:QKZ852056 QUV851977:QUV852056 RER851977:RER852056 RON851977:RON852056 RYJ851977:RYJ852056 SIF851977:SIF852056 SSB851977:SSB852056 TBX851977:TBX852056 TLT851977:TLT852056 TVP851977:TVP852056 UFL851977:UFL852056 UPH851977:UPH852056 UZD851977:UZD852056 VIZ851977:VIZ852056 VSV851977:VSV852056 WCR851977:WCR852056 WMN851977:WMN852056 WWJ851977:WWJ852056 AB917513:AB917592 JX917513:JX917592 TT917513:TT917592 ADP917513:ADP917592 ANL917513:ANL917592 AXH917513:AXH917592 BHD917513:BHD917592 BQZ917513:BQZ917592 CAV917513:CAV917592 CKR917513:CKR917592 CUN917513:CUN917592 DEJ917513:DEJ917592 DOF917513:DOF917592 DYB917513:DYB917592 EHX917513:EHX917592 ERT917513:ERT917592 FBP917513:FBP917592 FLL917513:FLL917592 FVH917513:FVH917592 GFD917513:GFD917592 GOZ917513:GOZ917592 GYV917513:GYV917592 HIR917513:HIR917592 HSN917513:HSN917592 ICJ917513:ICJ917592 IMF917513:IMF917592 IWB917513:IWB917592 JFX917513:JFX917592 JPT917513:JPT917592 JZP917513:JZP917592 KJL917513:KJL917592 KTH917513:KTH917592 LDD917513:LDD917592 LMZ917513:LMZ917592 LWV917513:LWV917592 MGR917513:MGR917592 MQN917513:MQN917592 NAJ917513:NAJ917592 NKF917513:NKF917592 NUB917513:NUB917592 ODX917513:ODX917592 ONT917513:ONT917592 OXP917513:OXP917592 PHL917513:PHL917592 PRH917513:PRH917592 QBD917513:QBD917592 QKZ917513:QKZ917592 QUV917513:QUV917592 RER917513:RER917592 RON917513:RON917592 RYJ917513:RYJ917592 SIF917513:SIF917592 SSB917513:SSB917592 TBX917513:TBX917592 TLT917513:TLT917592 TVP917513:TVP917592 UFL917513:UFL917592 UPH917513:UPH917592 UZD917513:UZD917592 VIZ917513:VIZ917592 VSV917513:VSV917592 WCR917513:WCR917592 WMN917513:WMN917592 WWJ917513:WWJ917592 AB983049:AB983128 JX983049:JX983128 TT983049:TT983128 ADP983049:ADP983128 ANL983049:ANL983128 AXH983049:AXH983128 BHD983049:BHD983128 BQZ983049:BQZ983128 CAV983049:CAV983128 CKR983049:CKR983128 CUN983049:CUN983128 DEJ983049:DEJ983128 DOF983049:DOF983128 DYB983049:DYB983128 EHX983049:EHX983128 ERT983049:ERT983128 FBP983049:FBP983128 FLL983049:FLL983128 FVH983049:FVH983128 GFD983049:GFD983128 GOZ983049:GOZ983128 GYV983049:GYV983128 HIR983049:HIR983128 HSN983049:HSN983128 ICJ983049:ICJ983128 IMF983049:IMF983128 IWB983049:IWB983128 JFX983049:JFX983128 JPT983049:JPT983128 JZP983049:JZP983128 KJL983049:KJL983128 KTH983049:KTH983128 LDD983049:LDD983128 LMZ983049:LMZ983128 LWV983049:LWV983128 MGR983049:MGR983128 MQN983049:MQN983128 NAJ983049:NAJ983128 NKF983049:NKF983128 NUB983049:NUB983128 ODX983049:ODX983128 ONT983049:ONT983128 OXP983049:OXP983128 PHL983049:PHL983128 PRH983049:PRH983128 QBD983049:QBD983128 QKZ983049:QKZ983128 QUV983049:QUV983128 RER983049:RER983128 RON983049:RON983128 RYJ983049:RYJ983128 SIF983049:SIF983128 SSB983049:SSB983128 TBX983049:TBX983128 TLT983049:TLT983128 TVP983049:TVP983128 UFL983049:UFL983128 UPH983049:UPH983128 UZD983049:UZD983128 VIZ983049:VIZ983128 VSV983049:VSV983128 WCR983049:WCR983128 WMN983049:WMN983128 WWJ983049:WWJ983128">
      <formula1>0</formula1>
      <formula2>100</formula2>
    </dataValidation>
  </dataValidations>
  <printOptions horizontalCentered="1" verticalCentered="1"/>
  <pageMargins left="0.19685039370078741" right="0.19685039370078741" top="0" bottom="0" header="0" footer="0.19685039370078741"/>
  <pageSetup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8"/>
  <sheetViews>
    <sheetView showGridLines="0" view="pageBreakPreview"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6"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6"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6"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6"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6"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6"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6"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6"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6"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6"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6"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6"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6"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6"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6"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6"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6"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6"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6"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6"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6"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6"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6"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6"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6"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6"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6"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6"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6"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6"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6"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6"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6"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6"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6"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6"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6"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6"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6"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6"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6"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6"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6"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6"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6"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6"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6"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6"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6"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6"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6"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6"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6"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6"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6"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6"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6"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6"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6"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6"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6"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6"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6"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760</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42916</v>
      </c>
      <c r="O3" s="796"/>
      <c r="P3" s="796"/>
      <c r="Q3" s="796"/>
      <c r="R3" s="796"/>
      <c r="S3" s="796"/>
      <c r="T3" s="796"/>
      <c r="U3" s="797"/>
      <c r="V3" s="307"/>
      <c r="W3" s="801" t="s">
        <v>1708</v>
      </c>
      <c r="X3" s="751" t="s">
        <v>1961</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18.5" customHeight="1" x14ac:dyDescent="0.2">
      <c r="A9" s="848" t="s">
        <v>208</v>
      </c>
      <c r="B9" s="1181" t="s">
        <v>209</v>
      </c>
      <c r="C9" s="854" t="s">
        <v>1075</v>
      </c>
      <c r="D9" s="855"/>
      <c r="E9" s="856"/>
      <c r="F9" s="344">
        <v>1</v>
      </c>
      <c r="G9" s="814" t="s">
        <v>420</v>
      </c>
      <c r="H9" s="814"/>
      <c r="I9" s="814"/>
      <c r="J9" s="1084" t="s">
        <v>1962</v>
      </c>
      <c r="K9" s="1085"/>
      <c r="L9" s="1086"/>
      <c r="M9" s="1178"/>
      <c r="N9" s="848" t="s">
        <v>23</v>
      </c>
      <c r="O9" s="330"/>
      <c r="P9" s="1360" t="s">
        <v>1746</v>
      </c>
      <c r="Q9" s="1360" t="s">
        <v>652</v>
      </c>
      <c r="R9" s="346"/>
      <c r="S9" s="347">
        <f>VLOOKUP(P9,[30]Listas!$D$6:$E$10,2,0)</f>
        <v>1</v>
      </c>
      <c r="T9" s="347">
        <f>HLOOKUP(Q9,[30]Listas!$F$4:$J$5,2,0)</f>
        <v>3</v>
      </c>
      <c r="U9" s="1196" t="str">
        <f>INDEX([30]Listas!$F$6:$J$10,MATCH(P9,[30]Listas!$D$6:$D$10,0),MATCH(Q9,[30]Listas!$F$4:$J$4,0))</f>
        <v>3
INFERIOR</v>
      </c>
      <c r="V9" s="346"/>
      <c r="W9" s="1551" t="s">
        <v>1076</v>
      </c>
      <c r="X9" s="1552"/>
      <c r="Y9" s="1553"/>
      <c r="Z9" s="330" t="s">
        <v>1963</v>
      </c>
      <c r="AA9" s="1181" t="s">
        <v>322</v>
      </c>
      <c r="AB9" s="1178">
        <v>72</v>
      </c>
      <c r="AC9" s="346"/>
      <c r="AD9" s="347">
        <f>IF(AB9&lt;=33,0,IF(AB9&gt;81,2,1))</f>
        <v>1</v>
      </c>
      <c r="AE9" s="348">
        <f>IF(OR(AA9="Probabilidad",AA9="Ambos"),S9-AD9,S9)</f>
        <v>0</v>
      </c>
      <c r="AF9" s="1354" t="str">
        <f>IF(AE9&lt;=1,"Remota",VLOOKUP(AE9,[30]Listas!$C$6:$D$10,2,0))</f>
        <v>Remota</v>
      </c>
      <c r="AG9" s="348">
        <f>IF(OR(AA9="Impacto",AA9="Ambos"),T9-AD9,T9)</f>
        <v>2</v>
      </c>
      <c r="AH9" s="1354" t="str">
        <f>IF(AG9&lt;=1,"Insignificante",HLOOKUP(AG9,[30]Listas!$F$3:$J$4,2,0))</f>
        <v>Menor</v>
      </c>
      <c r="AI9" s="349">
        <f>AE9*AG9</f>
        <v>0</v>
      </c>
      <c r="AJ9" s="1196" t="str">
        <f>INDEX([30]Listas!$F$6:$J$10,MATCH(AF9,[30]Listas!$D$6:$D$10,0),MATCH(AH9,[30]Listas!$F$4:$J$4,0))</f>
        <v>2
INFERIOR</v>
      </c>
    </row>
    <row r="10" spans="1:45" s="340" customFormat="1" ht="124.5" customHeight="1" x14ac:dyDescent="0.2">
      <c r="A10" s="849"/>
      <c r="B10" s="1182"/>
      <c r="C10" s="857"/>
      <c r="D10" s="858"/>
      <c r="E10" s="859"/>
      <c r="F10" s="344">
        <v>2</v>
      </c>
      <c r="G10" s="814" t="s">
        <v>1077</v>
      </c>
      <c r="H10" s="814"/>
      <c r="I10" s="814"/>
      <c r="J10" s="1122"/>
      <c r="K10" s="1123"/>
      <c r="L10" s="1124"/>
      <c r="M10" s="1179"/>
      <c r="N10" s="849"/>
      <c r="O10" s="330"/>
      <c r="P10" s="1361"/>
      <c r="Q10" s="1361"/>
      <c r="R10" s="346"/>
      <c r="S10" s="347" t="e">
        <f>VLOOKUP(P10,[30]Listas!$D$6:$E$10,2,0)</f>
        <v>#N/A</v>
      </c>
      <c r="T10" s="347" t="e">
        <f>HLOOKUP(Q10,[30]Listas!$F$4:$J$5,2,0)</f>
        <v>#N/A</v>
      </c>
      <c r="U10" s="1197"/>
      <c r="V10" s="346"/>
      <c r="W10" s="1551" t="s">
        <v>1964</v>
      </c>
      <c r="X10" s="1552"/>
      <c r="Y10" s="1553"/>
      <c r="Z10" s="264" t="s">
        <v>1965</v>
      </c>
      <c r="AA10" s="1182"/>
      <c r="AB10" s="117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340" customFormat="1" ht="135" customHeight="1" x14ac:dyDescent="0.2">
      <c r="A11" s="849"/>
      <c r="B11" s="1182"/>
      <c r="C11" s="857"/>
      <c r="D11" s="858"/>
      <c r="E11" s="859"/>
      <c r="F11" s="344">
        <v>3</v>
      </c>
      <c r="G11" s="814" t="s">
        <v>1078</v>
      </c>
      <c r="H11" s="814"/>
      <c r="I11" s="814"/>
      <c r="J11" s="1122"/>
      <c r="K11" s="1123"/>
      <c r="L11" s="1124"/>
      <c r="M11" s="1179"/>
      <c r="N11" s="849"/>
      <c r="O11" s="330"/>
      <c r="P11" s="1361"/>
      <c r="Q11" s="1361"/>
      <c r="R11" s="346"/>
      <c r="S11" s="347" t="e">
        <f>VLOOKUP(P11,[30]Listas!$D$6:$E$10,2,0)</f>
        <v>#N/A</v>
      </c>
      <c r="T11" s="347" t="e">
        <f>HLOOKUP(Q11,[30]Listas!$F$4:$J$5,2,0)</f>
        <v>#N/A</v>
      </c>
      <c r="U11" s="1197"/>
      <c r="V11" s="346"/>
      <c r="W11" s="1551" t="s">
        <v>1966</v>
      </c>
      <c r="X11" s="1552"/>
      <c r="Y11" s="1553"/>
      <c r="Z11" s="264" t="s">
        <v>1967</v>
      </c>
      <c r="AA11" s="1182"/>
      <c r="AB11" s="1179"/>
      <c r="AC11" s="346"/>
      <c r="AD11" s="347">
        <f t="shared" ref="AD11:AD18" si="0">IF(AB11&lt;=33,0,IF(AB11&gt;81,2,1))</f>
        <v>0</v>
      </c>
      <c r="AE11" s="348" t="e">
        <f t="shared" ref="AE11:AE18" si="1">IF(OR(AA11="Probabilidad",AA11="Ambos"),S11-AD11,S11)</f>
        <v>#N/A</v>
      </c>
      <c r="AF11" s="1355"/>
      <c r="AG11" s="348" t="e">
        <f t="shared" ref="AG11:AG18" si="2">IF(OR(AA11="Impacto",AA11="Ambos"),T11-AD11,T11)</f>
        <v>#N/A</v>
      </c>
      <c r="AH11" s="1355"/>
      <c r="AI11" s="349" t="e">
        <f t="shared" ref="AI11:AI18" si="3">AE11*AG11</f>
        <v>#N/A</v>
      </c>
      <c r="AJ11" s="1197"/>
    </row>
    <row r="12" spans="1:45" s="340" customFormat="1" ht="78" customHeight="1" x14ac:dyDescent="0.2">
      <c r="A12" s="849"/>
      <c r="B12" s="1182"/>
      <c r="C12" s="857"/>
      <c r="D12" s="858"/>
      <c r="E12" s="859"/>
      <c r="F12" s="330">
        <v>4</v>
      </c>
      <c r="G12" s="814" t="s">
        <v>1968</v>
      </c>
      <c r="H12" s="814"/>
      <c r="I12" s="814"/>
      <c r="J12" s="1122"/>
      <c r="K12" s="1123"/>
      <c r="L12" s="1124"/>
      <c r="M12" s="1179"/>
      <c r="N12" s="849"/>
      <c r="O12" s="330"/>
      <c r="P12" s="1361"/>
      <c r="Q12" s="1361"/>
      <c r="R12" s="346"/>
      <c r="S12" s="347" t="e">
        <f>VLOOKUP(P12,[30]Listas!$D$6:$E$10,2,0)</f>
        <v>#N/A</v>
      </c>
      <c r="T12" s="347" t="e">
        <f>HLOOKUP(Q12,[30]Listas!$F$4:$J$5,2,0)</f>
        <v>#N/A</v>
      </c>
      <c r="U12" s="1197"/>
      <c r="V12" s="346"/>
      <c r="W12" s="1551" t="s">
        <v>1969</v>
      </c>
      <c r="X12" s="1552"/>
      <c r="Y12" s="1553"/>
      <c r="Z12" s="330" t="s">
        <v>1079</v>
      </c>
      <c r="AA12" s="1182"/>
      <c r="AB12" s="1179"/>
      <c r="AC12" s="346"/>
      <c r="AD12" s="347">
        <f t="shared" si="0"/>
        <v>0</v>
      </c>
      <c r="AE12" s="348" t="e">
        <f t="shared" si="1"/>
        <v>#N/A</v>
      </c>
      <c r="AF12" s="1355"/>
      <c r="AG12" s="348" t="e">
        <f t="shared" si="2"/>
        <v>#N/A</v>
      </c>
      <c r="AH12" s="1355"/>
      <c r="AI12" s="349" t="e">
        <f t="shared" si="3"/>
        <v>#N/A</v>
      </c>
      <c r="AJ12" s="1197"/>
    </row>
    <row r="13" spans="1:45" s="340" customFormat="1" ht="78" customHeight="1" x14ac:dyDescent="0.2">
      <c r="A13" s="849"/>
      <c r="B13" s="1182"/>
      <c r="C13" s="857"/>
      <c r="D13" s="858"/>
      <c r="E13" s="859"/>
      <c r="F13" s="330">
        <v>5</v>
      </c>
      <c r="G13" s="814" t="s">
        <v>421</v>
      </c>
      <c r="H13" s="814"/>
      <c r="I13" s="814"/>
      <c r="J13" s="1122"/>
      <c r="K13" s="1123"/>
      <c r="L13" s="1124"/>
      <c r="M13" s="1179"/>
      <c r="N13" s="849"/>
      <c r="O13" s="330"/>
      <c r="P13" s="1361"/>
      <c r="Q13" s="1361"/>
      <c r="R13" s="346"/>
      <c r="S13" s="347" t="e">
        <f>VLOOKUP(P13,[30]Listas!$D$6:$E$10,2,0)</f>
        <v>#N/A</v>
      </c>
      <c r="T13" s="347" t="e">
        <f>HLOOKUP(Q13,[30]Listas!$F$4:$J$5,2,0)</f>
        <v>#N/A</v>
      </c>
      <c r="U13" s="1197"/>
      <c r="V13" s="346"/>
      <c r="W13" s="1551" t="s">
        <v>1970</v>
      </c>
      <c r="X13" s="1552"/>
      <c r="Y13" s="1553"/>
      <c r="Z13" s="330" t="s">
        <v>422</v>
      </c>
      <c r="AA13" s="1182"/>
      <c r="AB13" s="1179"/>
      <c r="AC13" s="346"/>
      <c r="AD13" s="347">
        <f t="shared" si="0"/>
        <v>0</v>
      </c>
      <c r="AE13" s="348" t="e">
        <f t="shared" si="1"/>
        <v>#N/A</v>
      </c>
      <c r="AF13" s="1355"/>
      <c r="AG13" s="348" t="e">
        <f t="shared" si="2"/>
        <v>#N/A</v>
      </c>
      <c r="AH13" s="1355"/>
      <c r="AI13" s="349" t="e">
        <f t="shared" si="3"/>
        <v>#N/A</v>
      </c>
      <c r="AJ13" s="1197"/>
    </row>
    <row r="14" spans="1:45" s="340" customFormat="1" ht="78" customHeight="1" x14ac:dyDescent="0.2">
      <c r="A14" s="850"/>
      <c r="B14" s="1183"/>
      <c r="C14" s="860"/>
      <c r="D14" s="861"/>
      <c r="E14" s="862"/>
      <c r="F14" s="330">
        <v>6</v>
      </c>
      <c r="G14" s="1550" t="s">
        <v>1971</v>
      </c>
      <c r="H14" s="1550"/>
      <c r="I14" s="1550"/>
      <c r="J14" s="1125"/>
      <c r="K14" s="1126"/>
      <c r="L14" s="1127"/>
      <c r="M14" s="1180"/>
      <c r="N14" s="850"/>
      <c r="O14" s="330"/>
      <c r="P14" s="1362"/>
      <c r="Q14" s="1362"/>
      <c r="R14" s="346"/>
      <c r="S14" s="347" t="e">
        <f>VLOOKUP(P14,[30]Listas!$D$6:$E$10,2,0)</f>
        <v>#N/A</v>
      </c>
      <c r="T14" s="347" t="e">
        <f>HLOOKUP(Q14,[30]Listas!$F$4:$J$5,2,0)</f>
        <v>#N/A</v>
      </c>
      <c r="U14" s="1198"/>
      <c r="V14" s="346"/>
      <c r="W14" s="1551" t="s">
        <v>1972</v>
      </c>
      <c r="X14" s="1552"/>
      <c r="Y14" s="1553"/>
      <c r="Z14" s="344" t="s">
        <v>1080</v>
      </c>
      <c r="AA14" s="1183"/>
      <c r="AB14" s="1180"/>
      <c r="AC14" s="346"/>
      <c r="AD14" s="347">
        <f t="shared" si="0"/>
        <v>0</v>
      </c>
      <c r="AE14" s="348" t="e">
        <f t="shared" si="1"/>
        <v>#N/A</v>
      </c>
      <c r="AF14" s="1356"/>
      <c r="AG14" s="348" t="e">
        <f t="shared" si="2"/>
        <v>#N/A</v>
      </c>
      <c r="AH14" s="1356"/>
      <c r="AI14" s="349" t="e">
        <f t="shared" si="3"/>
        <v>#N/A</v>
      </c>
      <c r="AJ14" s="1198"/>
    </row>
    <row r="15" spans="1:45" s="340" customFormat="1" ht="78" customHeight="1" x14ac:dyDescent="0.2">
      <c r="A15" s="1178" t="s">
        <v>208</v>
      </c>
      <c r="B15" s="1181" t="s">
        <v>210</v>
      </c>
      <c r="C15" s="1084" t="s">
        <v>423</v>
      </c>
      <c r="D15" s="1085"/>
      <c r="E15" s="1086"/>
      <c r="F15" s="330">
        <v>1</v>
      </c>
      <c r="G15" s="815" t="s">
        <v>1973</v>
      </c>
      <c r="H15" s="816"/>
      <c r="I15" s="817"/>
      <c r="J15" s="1084" t="s">
        <v>1974</v>
      </c>
      <c r="K15" s="1085"/>
      <c r="L15" s="1086"/>
      <c r="M15" s="1178"/>
      <c r="N15" s="1178" t="s">
        <v>23</v>
      </c>
      <c r="O15" s="330"/>
      <c r="P15" s="1360" t="s">
        <v>1723</v>
      </c>
      <c r="Q15" s="1360" t="s">
        <v>1717</v>
      </c>
      <c r="R15" s="346"/>
      <c r="S15" s="347">
        <f>VLOOKUP(P15,[30]Listas!$D$6:$E$10,2,0)</f>
        <v>4</v>
      </c>
      <c r="T15" s="347">
        <f>HLOOKUP(Q15,[30]Listas!$F$4:$J$5,2,0)</f>
        <v>2</v>
      </c>
      <c r="U15" s="1196" t="str">
        <f>INDEX([30]Listas!$F$6:$J$10,MATCH(P15,[30]Listas!$D$6:$D$10,0),MATCH(Q15,[30]Listas!$F$4:$J$4,0))</f>
        <v>8
MODERADO</v>
      </c>
      <c r="V15" s="346"/>
      <c r="W15" s="1551" t="s">
        <v>1081</v>
      </c>
      <c r="X15" s="1552"/>
      <c r="Y15" s="1553"/>
      <c r="Z15" s="330" t="s">
        <v>1975</v>
      </c>
      <c r="AA15" s="1181" t="s">
        <v>323</v>
      </c>
      <c r="AB15" s="1178">
        <v>84</v>
      </c>
      <c r="AC15" s="346"/>
      <c r="AD15" s="347">
        <f t="shared" si="0"/>
        <v>2</v>
      </c>
      <c r="AE15" s="348">
        <f t="shared" si="1"/>
        <v>2</v>
      </c>
      <c r="AF15" s="1354" t="str">
        <f>IF(AE15&lt;=1,"Remota",VLOOKUP(AE15,[30]Listas!$C$6:$D$10,2,0))</f>
        <v>Baja</v>
      </c>
      <c r="AG15" s="348">
        <f t="shared" si="2"/>
        <v>2</v>
      </c>
      <c r="AH15" s="1354" t="str">
        <f>IF(AG15&lt;=1,"Insignificante",HLOOKUP(AG15,[30]Listas!$F$3:$J$4,2,0))</f>
        <v>Menor</v>
      </c>
      <c r="AI15" s="349">
        <f t="shared" si="3"/>
        <v>4</v>
      </c>
      <c r="AJ15" s="1196" t="str">
        <f>INDEX([30]Listas!$F$6:$J$10,MATCH(AF15,[30]Listas!$D$6:$D$10,0),MATCH(AH15,[30]Listas!$F$4:$J$4,0))</f>
        <v>4
INFERIOR</v>
      </c>
    </row>
    <row r="16" spans="1:45" s="340" customFormat="1" ht="78" customHeight="1" x14ac:dyDescent="0.2">
      <c r="A16" s="1179"/>
      <c r="B16" s="1182"/>
      <c r="C16" s="1122"/>
      <c r="D16" s="1123"/>
      <c r="E16" s="1124"/>
      <c r="F16" s="330">
        <v>2</v>
      </c>
      <c r="G16" s="815" t="s">
        <v>1976</v>
      </c>
      <c r="H16" s="816"/>
      <c r="I16" s="817"/>
      <c r="J16" s="1122"/>
      <c r="K16" s="1123"/>
      <c r="L16" s="1124"/>
      <c r="M16" s="1179"/>
      <c r="N16" s="1179"/>
      <c r="O16" s="330"/>
      <c r="P16" s="1361"/>
      <c r="Q16" s="1361"/>
      <c r="R16" s="346"/>
      <c r="S16" s="347" t="e">
        <f>VLOOKUP(P16,[30]Listas!$D$6:$E$10,2,0)</f>
        <v>#N/A</v>
      </c>
      <c r="T16" s="347" t="e">
        <f>HLOOKUP(Q16,[30]Listas!$F$4:$J$5,2,0)</f>
        <v>#N/A</v>
      </c>
      <c r="U16" s="1197"/>
      <c r="V16" s="346"/>
      <c r="W16" s="1551" t="s">
        <v>1977</v>
      </c>
      <c r="X16" s="1552"/>
      <c r="Y16" s="1553"/>
      <c r="Z16" s="264" t="s">
        <v>1978</v>
      </c>
      <c r="AA16" s="1182"/>
      <c r="AB16" s="1179"/>
      <c r="AC16" s="346"/>
      <c r="AD16" s="347">
        <f t="shared" si="0"/>
        <v>0</v>
      </c>
      <c r="AE16" s="348" t="e">
        <f t="shared" si="1"/>
        <v>#N/A</v>
      </c>
      <c r="AF16" s="1355"/>
      <c r="AG16" s="348" t="e">
        <f t="shared" si="2"/>
        <v>#N/A</v>
      </c>
      <c r="AH16" s="1355"/>
      <c r="AI16" s="349" t="e">
        <f t="shared" si="3"/>
        <v>#N/A</v>
      </c>
      <c r="AJ16" s="1197"/>
    </row>
    <row r="17" spans="1:36" s="340" customFormat="1" ht="100.5" customHeight="1" x14ac:dyDescent="0.2">
      <c r="A17" s="1180"/>
      <c r="B17" s="1183"/>
      <c r="C17" s="1125"/>
      <c r="D17" s="1126"/>
      <c r="E17" s="1127"/>
      <c r="F17" s="330">
        <v>3</v>
      </c>
      <c r="G17" s="877" t="s">
        <v>211</v>
      </c>
      <c r="H17" s="878"/>
      <c r="I17" s="879"/>
      <c r="J17" s="1125"/>
      <c r="K17" s="1126"/>
      <c r="L17" s="1127"/>
      <c r="M17" s="1180"/>
      <c r="N17" s="1180"/>
      <c r="O17" s="330"/>
      <c r="P17" s="1362"/>
      <c r="Q17" s="1362"/>
      <c r="R17" s="346"/>
      <c r="S17" s="347" t="e">
        <f>VLOOKUP(P17,[30]Listas!$D$6:$E$10,2,0)</f>
        <v>#N/A</v>
      </c>
      <c r="T17" s="347" t="e">
        <f>HLOOKUP(Q17,[30]Listas!$F$4:$J$5,2,0)</f>
        <v>#N/A</v>
      </c>
      <c r="U17" s="1198"/>
      <c r="V17" s="346"/>
      <c r="W17" s="1551" t="s">
        <v>1979</v>
      </c>
      <c r="X17" s="1552"/>
      <c r="Y17" s="1553"/>
      <c r="Z17" s="330" t="s">
        <v>1980</v>
      </c>
      <c r="AA17" s="1183"/>
      <c r="AB17" s="1180"/>
      <c r="AC17" s="346"/>
      <c r="AD17" s="347">
        <f t="shared" si="0"/>
        <v>0</v>
      </c>
      <c r="AE17" s="348" t="e">
        <f t="shared" si="1"/>
        <v>#N/A</v>
      </c>
      <c r="AF17" s="1356"/>
      <c r="AG17" s="348" t="e">
        <f t="shared" si="2"/>
        <v>#N/A</v>
      </c>
      <c r="AH17" s="1356"/>
      <c r="AI17" s="349" t="e">
        <f t="shared" si="3"/>
        <v>#N/A</v>
      </c>
      <c r="AJ17" s="1198"/>
    </row>
    <row r="18" spans="1:36" s="340" customFormat="1" ht="81" customHeight="1" x14ac:dyDescent="0.2">
      <c r="A18" s="1178" t="s">
        <v>208</v>
      </c>
      <c r="B18" s="1181" t="s">
        <v>1981</v>
      </c>
      <c r="C18" s="1084" t="s">
        <v>1982</v>
      </c>
      <c r="D18" s="1085"/>
      <c r="E18" s="1086"/>
      <c r="F18" s="330">
        <v>1</v>
      </c>
      <c r="G18" s="815" t="s">
        <v>1082</v>
      </c>
      <c r="H18" s="816"/>
      <c r="I18" s="817"/>
      <c r="J18" s="1554" t="s">
        <v>1983</v>
      </c>
      <c r="K18" s="1554"/>
      <c r="L18" s="1554"/>
      <c r="M18" s="1178"/>
      <c r="N18" s="1178"/>
      <c r="O18" s="330"/>
      <c r="P18" s="1360" t="s">
        <v>1723</v>
      </c>
      <c r="Q18" s="1360" t="s">
        <v>652</v>
      </c>
      <c r="R18" s="346"/>
      <c r="S18" s="347">
        <f>VLOOKUP(P18,[30]Listas!$D$6:$E$10,2,0)</f>
        <v>4</v>
      </c>
      <c r="T18" s="347">
        <f>HLOOKUP(Q18,[30]Listas!$F$4:$J$5,2,0)</f>
        <v>3</v>
      </c>
      <c r="U18" s="1196" t="str">
        <f>INDEX([30]Listas!$F$6:$J$10,MATCH(P18,[30]Listas!$D$6:$D$10,0),MATCH(Q18,[30]Listas!$F$4:$J$4,0))</f>
        <v>12
ALTO</v>
      </c>
      <c r="V18" s="346"/>
      <c r="W18" s="1555" t="s">
        <v>1984</v>
      </c>
      <c r="X18" s="1555"/>
      <c r="Y18" s="1555"/>
      <c r="Z18" s="330" t="s">
        <v>1985</v>
      </c>
      <c r="AA18" s="1181" t="s">
        <v>322</v>
      </c>
      <c r="AB18" s="1178">
        <v>84</v>
      </c>
      <c r="AC18" s="346"/>
      <c r="AD18" s="347">
        <f t="shared" si="0"/>
        <v>2</v>
      </c>
      <c r="AE18" s="348">
        <f t="shared" si="1"/>
        <v>2</v>
      </c>
      <c r="AF18" s="1354" t="str">
        <f>IF(AE18&lt;=1,"Remota",VLOOKUP(AE18,[30]Listas!$C$6:$D$10,2,0))</f>
        <v>Baja</v>
      </c>
      <c r="AG18" s="348">
        <f t="shared" si="2"/>
        <v>1</v>
      </c>
      <c r="AH18" s="1354" t="str">
        <f>IF(AG18&lt;=1,"Insignificante",HLOOKUP(AG18,[30]Listas!$F$3:$J$4,2,0))</f>
        <v>Insignificante</v>
      </c>
      <c r="AI18" s="349">
        <f t="shared" si="3"/>
        <v>2</v>
      </c>
      <c r="AJ18" s="1196" t="str">
        <f>INDEX([30]Listas!$F$6:$J$10,MATCH(AF18,[30]Listas!$D$6:$D$10,0),MATCH(AH18,[30]Listas!$F$4:$J$4,0))</f>
        <v>2
INFERIOR</v>
      </c>
    </row>
    <row r="19" spans="1:36" s="340" customFormat="1" ht="78" customHeight="1" x14ac:dyDescent="0.2">
      <c r="A19" s="1179"/>
      <c r="B19" s="1182"/>
      <c r="C19" s="1122"/>
      <c r="D19" s="1123"/>
      <c r="E19" s="1124"/>
      <c r="F19" s="330">
        <v>2</v>
      </c>
      <c r="G19" s="815" t="s">
        <v>1986</v>
      </c>
      <c r="H19" s="816"/>
      <c r="I19" s="817"/>
      <c r="J19" s="1554"/>
      <c r="K19" s="1554"/>
      <c r="L19" s="1554"/>
      <c r="M19" s="1179"/>
      <c r="N19" s="1179"/>
      <c r="O19" s="330"/>
      <c r="P19" s="1361"/>
      <c r="Q19" s="1361"/>
      <c r="R19" s="346"/>
      <c r="S19" s="347" t="e">
        <f>VLOOKUP(P19,[30]Listas!$D$6:$E$10,2,0)</f>
        <v>#N/A</v>
      </c>
      <c r="T19" s="347" t="e">
        <f>HLOOKUP(Q19,[30]Listas!$F$4:$J$5,2,0)</f>
        <v>#N/A</v>
      </c>
      <c r="U19" s="1197"/>
      <c r="V19" s="346"/>
      <c r="W19" s="1555" t="s">
        <v>1987</v>
      </c>
      <c r="X19" s="1555"/>
      <c r="Y19" s="1555"/>
      <c r="Z19" s="330" t="s">
        <v>1988</v>
      </c>
      <c r="AA19" s="1182"/>
      <c r="AB19" s="1179"/>
      <c r="AC19" s="346"/>
      <c r="AD19" s="347">
        <f>IF(AB19&lt;=33,0,IF(AB19&gt;81,2,1))</f>
        <v>0</v>
      </c>
      <c r="AE19" s="348" t="e">
        <f>IF(OR(AA19="Probabilidad",AA19="Ambos"),S19-AD19,S19)</f>
        <v>#N/A</v>
      </c>
      <c r="AF19" s="1355"/>
      <c r="AG19" s="348" t="e">
        <f>IF(OR(AA19="Impacto",AA19="Ambos"),T19-AD19,T19)</f>
        <v>#N/A</v>
      </c>
      <c r="AH19" s="1355"/>
      <c r="AI19" s="349" t="e">
        <f>AE19*AG19</f>
        <v>#N/A</v>
      </c>
      <c r="AJ19" s="1197"/>
    </row>
    <row r="20" spans="1:36" s="340" customFormat="1" ht="159.75" customHeight="1" x14ac:dyDescent="0.2">
      <c r="A20" s="1179"/>
      <c r="B20" s="1182"/>
      <c r="C20" s="1122"/>
      <c r="D20" s="1123"/>
      <c r="E20" s="1124"/>
      <c r="F20" s="330">
        <v>3</v>
      </c>
      <c r="G20" s="815" t="s">
        <v>1083</v>
      </c>
      <c r="H20" s="816"/>
      <c r="I20" s="817"/>
      <c r="J20" s="1554"/>
      <c r="K20" s="1554"/>
      <c r="L20" s="1554"/>
      <c r="M20" s="1179"/>
      <c r="N20" s="1179"/>
      <c r="O20" s="330"/>
      <c r="P20" s="1361"/>
      <c r="Q20" s="1361"/>
      <c r="R20" s="346"/>
      <c r="S20" s="347" t="e">
        <f>VLOOKUP(P20,[30]Listas!$D$6:$E$10,2,0)</f>
        <v>#N/A</v>
      </c>
      <c r="T20" s="347" t="e">
        <f>HLOOKUP(Q20,[30]Listas!$F$4:$J$5,2,0)</f>
        <v>#N/A</v>
      </c>
      <c r="U20" s="1197"/>
      <c r="V20" s="346"/>
      <c r="W20" s="1555" t="s">
        <v>1989</v>
      </c>
      <c r="X20" s="1555"/>
      <c r="Y20" s="1555"/>
      <c r="Z20" s="266" t="s">
        <v>1990</v>
      </c>
      <c r="AA20" s="1182"/>
      <c r="AB20" s="1179"/>
      <c r="AC20" s="346"/>
      <c r="AD20" s="347">
        <f>IF(AB20&lt;=33,0,IF(AB20&gt;81,2,1))</f>
        <v>0</v>
      </c>
      <c r="AE20" s="348" t="e">
        <f>IF(OR(AA20="Probabilidad",AA20="Ambos"),S20-AD20,S20)</f>
        <v>#N/A</v>
      </c>
      <c r="AF20" s="1355"/>
      <c r="AG20" s="348" t="e">
        <f>IF(OR(AA20="Impacto",AA20="Ambos"),T20-AD20,T20)</f>
        <v>#N/A</v>
      </c>
      <c r="AH20" s="1355"/>
      <c r="AI20" s="349" t="e">
        <f>AE20*AG20</f>
        <v>#N/A</v>
      </c>
      <c r="AJ20" s="1197"/>
    </row>
    <row r="21" spans="1:36" s="340" customFormat="1" ht="78" customHeight="1" x14ac:dyDescent="0.2">
      <c r="A21" s="1179"/>
      <c r="B21" s="1182"/>
      <c r="C21" s="1122"/>
      <c r="D21" s="1123"/>
      <c r="E21" s="1124"/>
      <c r="F21" s="330">
        <v>4</v>
      </c>
      <c r="G21" s="815" t="s">
        <v>1991</v>
      </c>
      <c r="H21" s="816"/>
      <c r="I21" s="817"/>
      <c r="J21" s="1554"/>
      <c r="K21" s="1554"/>
      <c r="L21" s="1554"/>
      <c r="M21" s="1179"/>
      <c r="N21" s="1179"/>
      <c r="O21" s="330"/>
      <c r="P21" s="1361"/>
      <c r="Q21" s="1361"/>
      <c r="R21" s="346"/>
      <c r="S21" s="347" t="e">
        <f>VLOOKUP(P21,[30]Listas!$D$6:$E$10,2,0)</f>
        <v>#N/A</v>
      </c>
      <c r="T21" s="347" t="e">
        <f>HLOOKUP(Q21,[30]Listas!$F$4:$J$5,2,0)</f>
        <v>#N/A</v>
      </c>
      <c r="U21" s="1197"/>
      <c r="V21" s="346"/>
      <c r="W21" s="1555" t="s">
        <v>1992</v>
      </c>
      <c r="X21" s="1555"/>
      <c r="Y21" s="1555"/>
      <c r="Z21" s="330" t="s">
        <v>1993</v>
      </c>
      <c r="AA21" s="1182"/>
      <c r="AB21" s="1179"/>
      <c r="AC21" s="346"/>
      <c r="AD21" s="347">
        <f>IF(AB21&lt;=33,0,IF(AB21&gt;81,2,1))</f>
        <v>0</v>
      </c>
      <c r="AE21" s="348" t="e">
        <f>IF(OR(AA21="Probabilidad",AA21="Ambos"),S21-AD21,S21)</f>
        <v>#N/A</v>
      </c>
      <c r="AF21" s="1355"/>
      <c r="AG21" s="348" t="e">
        <f>IF(OR(AA21="Impacto",AA21="Ambos"),T21-AD21,T21)</f>
        <v>#N/A</v>
      </c>
      <c r="AH21" s="1355"/>
      <c r="AI21" s="349" t="e">
        <f>AE21*AG21</f>
        <v>#N/A</v>
      </c>
      <c r="AJ21" s="1197"/>
    </row>
    <row r="22" spans="1:36" s="340" customFormat="1" ht="57" customHeight="1" x14ac:dyDescent="0.2">
      <c r="A22" s="1180"/>
      <c r="B22" s="1183"/>
      <c r="C22" s="1125"/>
      <c r="D22" s="1126"/>
      <c r="E22" s="1127"/>
      <c r="F22" s="330">
        <v>5</v>
      </c>
      <c r="G22" s="815" t="s">
        <v>1994</v>
      </c>
      <c r="H22" s="816"/>
      <c r="I22" s="817"/>
      <c r="J22" s="1554"/>
      <c r="K22" s="1554"/>
      <c r="L22" s="1554"/>
      <c r="M22" s="1180"/>
      <c r="N22" s="1180"/>
      <c r="O22" s="330"/>
      <c r="P22" s="1362"/>
      <c r="Q22" s="1362"/>
      <c r="R22" s="346"/>
      <c r="S22" s="347" t="e">
        <f>VLOOKUP(P22,[30]Listas!$D$6:$E$10,2,0)</f>
        <v>#N/A</v>
      </c>
      <c r="T22" s="347" t="e">
        <f>HLOOKUP(Q22,[30]Listas!$F$4:$J$5,2,0)</f>
        <v>#N/A</v>
      </c>
      <c r="U22" s="1198"/>
      <c r="V22" s="346"/>
      <c r="W22" s="1555" t="s">
        <v>1995</v>
      </c>
      <c r="X22" s="1555"/>
      <c r="Y22" s="1555"/>
      <c r="Z22" s="266" t="s">
        <v>1996</v>
      </c>
      <c r="AA22" s="1183"/>
      <c r="AB22" s="1180"/>
      <c r="AC22" s="346"/>
      <c r="AD22" s="347">
        <f>IF(AB22&lt;=33,0,IF(AB22&gt;81,2,1))</f>
        <v>0</v>
      </c>
      <c r="AE22" s="348" t="e">
        <f>IF(OR(AA22="Probabilidad",AA22="Ambos"),S22-AD22,S22)</f>
        <v>#N/A</v>
      </c>
      <c r="AF22" s="1356"/>
      <c r="AG22" s="348" t="e">
        <f>IF(OR(AA22="Impacto",AA22="Ambos"),T22-AD22,T22)</f>
        <v>#N/A</v>
      </c>
      <c r="AH22" s="1356"/>
      <c r="AI22" s="349" t="e">
        <f>AE22*AG22</f>
        <v>#N/A</v>
      </c>
      <c r="AJ22" s="1198"/>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VLOOKUP(P23,[30]Listas!$D$6:$E$10,2,0)</f>
        <v>#N/A</v>
      </c>
      <c r="T23" s="347" t="e">
        <f>HLOOKUP(Q23,[30]Listas!$F$4:$J$5,2,0)</f>
        <v>#N/A</v>
      </c>
      <c r="U23" s="339" t="e">
        <f>INDEX([30]Listas!$F$6:$J$10,MATCH(P23,[30]Listas!$D$6:$D$10,0),MATCH(Q23,[30]Listas!$F$4:$J$4,0))</f>
        <v>#N/A</v>
      </c>
      <c r="V23" s="346"/>
      <c r="W23" s="818"/>
      <c r="X23" s="818"/>
      <c r="Y23" s="818"/>
      <c r="Z23" s="330"/>
      <c r="AA23" s="331"/>
      <c r="AB23" s="330"/>
      <c r="AC23" s="346"/>
      <c r="AD23" s="347">
        <f t="shared" ref="AD23:AD31" si="4">IF(AB23&lt;=33,0,IF(AB23&gt;81,2,1))</f>
        <v>0</v>
      </c>
      <c r="AE23" s="348" t="e">
        <f t="shared" ref="AE23:AE31" si="5">IF(OR(AA23="Probabilidad",AA23="Ambos"),S23-AD23,S23)</f>
        <v>#N/A</v>
      </c>
      <c r="AF23" s="336" t="e">
        <f>IF(AE23&lt;=1,"Remota",VLOOKUP(AE23,[30]Listas!$C$6:$D$10,2,0))</f>
        <v>#N/A</v>
      </c>
      <c r="AG23" s="348" t="e">
        <f t="shared" ref="AG23:AG31" si="6">IF(OR(AA23="Impacto",AA23="Ambos"),T23-AD23,T23)</f>
        <v>#N/A</v>
      </c>
      <c r="AH23" s="336" t="e">
        <f>IF(AG23&lt;=1,"Insignificante",HLOOKUP(AG23,[30]Listas!$F$3:$J$4,2,0))</f>
        <v>#N/A</v>
      </c>
      <c r="AI23" s="349" t="e">
        <f t="shared" ref="AI23:AI31" si="7">AE23*AG23</f>
        <v>#N/A</v>
      </c>
      <c r="AJ23" s="339" t="e">
        <f>INDEX([30]Listas!$F$6:$J$10,MATCH(AF23,[30]Listas!$D$6:$D$10,0),MATCH(AH23,[30]Listas!$F$4:$J$4,0))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VLOOKUP(P24,[30]Listas!$D$6:$E$10,2,0)</f>
        <v>#N/A</v>
      </c>
      <c r="T24" s="347" t="e">
        <f>HLOOKUP(Q24,[30]Listas!$F$4:$J$5,2,0)</f>
        <v>#N/A</v>
      </c>
      <c r="U24" s="339" t="e">
        <f>INDEX([30]Listas!$F$6:$J$10,MATCH(P24,[30]Listas!$D$6:$D$10,0),MATCH(Q24,[30]Listas!$F$4:$J$4,0))</f>
        <v>#N/A</v>
      </c>
      <c r="V24" s="346"/>
      <c r="W24" s="818"/>
      <c r="X24" s="818"/>
      <c r="Y24" s="818"/>
      <c r="Z24" s="330"/>
      <c r="AA24" s="331"/>
      <c r="AB24" s="330"/>
      <c r="AC24" s="346"/>
      <c r="AD24" s="347">
        <f t="shared" si="4"/>
        <v>0</v>
      </c>
      <c r="AE24" s="348" t="e">
        <f t="shared" si="5"/>
        <v>#N/A</v>
      </c>
      <c r="AF24" s="336" t="e">
        <f>IF(AE24&lt;=1,"Remota",VLOOKUP(AE24,[30]Listas!$C$6:$D$10,2,0))</f>
        <v>#N/A</v>
      </c>
      <c r="AG24" s="348" t="e">
        <f t="shared" si="6"/>
        <v>#N/A</v>
      </c>
      <c r="AH24" s="336" t="e">
        <f>IF(AG24&lt;=1,"Insignificante",HLOOKUP(AG24,[30]Listas!$F$3:$J$4,2,0))</f>
        <v>#N/A</v>
      </c>
      <c r="AI24" s="349" t="e">
        <f t="shared" si="7"/>
        <v>#N/A</v>
      </c>
      <c r="AJ24" s="339" t="e">
        <f>INDEX([30]Listas!$F$6:$J$10,MATCH(AF24,[30]Listas!$D$6:$D$10,0),MATCH(AH24,[30]Listas!$F$4:$J$4,0))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VLOOKUP(P25,[30]Listas!$D$6:$E$10,2,0)</f>
        <v>#N/A</v>
      </c>
      <c r="T25" s="347" t="e">
        <f>HLOOKUP(Q25,[30]Listas!$F$4:$J$5,2,0)</f>
        <v>#N/A</v>
      </c>
      <c r="U25" s="339" t="e">
        <f>INDEX([30]Listas!$F$6:$J$10,MATCH(P25,[30]Listas!$D$6:$D$10,0),MATCH(Q25,[30]Listas!$F$4:$J$4,0))</f>
        <v>#N/A</v>
      </c>
      <c r="V25" s="346"/>
      <c r="W25" s="818"/>
      <c r="X25" s="818"/>
      <c r="Y25" s="818"/>
      <c r="Z25" s="330"/>
      <c r="AA25" s="331"/>
      <c r="AB25" s="330"/>
      <c r="AC25" s="346"/>
      <c r="AD25" s="347">
        <f t="shared" si="4"/>
        <v>0</v>
      </c>
      <c r="AE25" s="348" t="e">
        <f t="shared" si="5"/>
        <v>#N/A</v>
      </c>
      <c r="AF25" s="336" t="e">
        <f>IF(AE25&lt;=1,"Remota",VLOOKUP(AE25,[30]Listas!$C$6:$D$10,2,0))</f>
        <v>#N/A</v>
      </c>
      <c r="AG25" s="348" t="e">
        <f t="shared" si="6"/>
        <v>#N/A</v>
      </c>
      <c r="AH25" s="336" t="e">
        <f>IF(AG25&lt;=1,"Insignificante",HLOOKUP(AG25,[30]Listas!$F$3:$J$4,2,0))</f>
        <v>#N/A</v>
      </c>
      <c r="AI25" s="349" t="e">
        <f t="shared" si="7"/>
        <v>#N/A</v>
      </c>
      <c r="AJ25" s="339" t="e">
        <f>INDEX([30]Listas!$F$6:$J$10,MATCH(AF25,[30]Listas!$D$6:$D$10,0),MATCH(AH25,[30]Listas!$F$4:$J$4,0))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VLOOKUP(P26,[30]Listas!$D$6:$E$10,2,0)</f>
        <v>#N/A</v>
      </c>
      <c r="T26" s="347" t="e">
        <f>HLOOKUP(Q26,[30]Listas!$F$4:$J$5,2,0)</f>
        <v>#N/A</v>
      </c>
      <c r="U26" s="339" t="e">
        <f>INDEX([30]Listas!$F$6:$J$10,MATCH(P26,[30]Listas!$D$6:$D$10,0),MATCH(Q26,[30]Listas!$F$4:$J$4,0))</f>
        <v>#N/A</v>
      </c>
      <c r="V26" s="346"/>
      <c r="W26" s="818"/>
      <c r="X26" s="818"/>
      <c r="Y26" s="818"/>
      <c r="Z26" s="330"/>
      <c r="AA26" s="331"/>
      <c r="AB26" s="330"/>
      <c r="AC26" s="346"/>
      <c r="AD26" s="347">
        <f t="shared" si="4"/>
        <v>0</v>
      </c>
      <c r="AE26" s="348" t="e">
        <f t="shared" si="5"/>
        <v>#N/A</v>
      </c>
      <c r="AF26" s="336" t="e">
        <f>IF(AE26&lt;=1,"Remota",VLOOKUP(AE26,[30]Listas!$C$6:$D$10,2,0))</f>
        <v>#N/A</v>
      </c>
      <c r="AG26" s="348" t="e">
        <f t="shared" si="6"/>
        <v>#N/A</v>
      </c>
      <c r="AH26" s="336" t="e">
        <f>IF(AG26&lt;=1,"Insignificante",HLOOKUP(AG26,[30]Listas!$F$3:$J$4,2,0))</f>
        <v>#N/A</v>
      </c>
      <c r="AI26" s="349" t="e">
        <f t="shared" si="7"/>
        <v>#N/A</v>
      </c>
      <c r="AJ26" s="339" t="e">
        <f>INDEX([30]Listas!$F$6:$J$10,MATCH(AF26,[30]Listas!$D$6:$D$10,0),MATCH(AH26,[30]Listas!$F$4:$J$4,0))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VLOOKUP(P27,[30]Listas!$D$6:$E$10,2,0)</f>
        <v>#N/A</v>
      </c>
      <c r="T27" s="347" t="e">
        <f>HLOOKUP(Q27,[30]Listas!$F$4:$J$5,2,0)</f>
        <v>#N/A</v>
      </c>
      <c r="U27" s="339" t="e">
        <f>INDEX([30]Listas!$F$6:$J$10,MATCH(P27,[30]Listas!$D$6:$D$10,0),MATCH(Q27,[30]Listas!$F$4:$J$4,0))</f>
        <v>#N/A</v>
      </c>
      <c r="V27" s="346"/>
      <c r="W27" s="818"/>
      <c r="X27" s="818"/>
      <c r="Y27" s="818"/>
      <c r="Z27" s="330"/>
      <c r="AA27" s="331"/>
      <c r="AB27" s="330"/>
      <c r="AC27" s="346"/>
      <c r="AD27" s="347">
        <f t="shared" si="4"/>
        <v>0</v>
      </c>
      <c r="AE27" s="348" t="e">
        <f t="shared" si="5"/>
        <v>#N/A</v>
      </c>
      <c r="AF27" s="336" t="e">
        <f>IF(AE27&lt;=1,"Remota",VLOOKUP(AE27,[30]Listas!$C$6:$D$10,2,0))</f>
        <v>#N/A</v>
      </c>
      <c r="AG27" s="348" t="e">
        <f t="shared" si="6"/>
        <v>#N/A</v>
      </c>
      <c r="AH27" s="336" t="e">
        <f>IF(AG27&lt;=1,"Insignificante",HLOOKUP(AG27,[30]Listas!$F$3:$J$4,2,0))</f>
        <v>#N/A</v>
      </c>
      <c r="AI27" s="349" t="e">
        <f t="shared" si="7"/>
        <v>#N/A</v>
      </c>
      <c r="AJ27" s="339" t="e">
        <f>INDEX([30]Listas!$F$6:$J$10,MATCH(AF27,[30]Listas!$D$6:$D$10,0),MATCH(AH27,[30]Listas!$F$4:$J$4,0))</f>
        <v>#N/A</v>
      </c>
    </row>
    <row r="28" spans="1:36" s="340" customFormat="1" ht="78"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VLOOKUP(P28,[30]Listas!$D$6:$E$10,2,0)</f>
        <v>#N/A</v>
      </c>
      <c r="T28" s="347" t="e">
        <f>HLOOKUP(Q28,[30]Listas!$F$4:$J$5,2,0)</f>
        <v>#N/A</v>
      </c>
      <c r="U28" s="339" t="e">
        <f>INDEX([30]Listas!$F$6:$J$10,MATCH(P28,[30]Listas!$D$6:$D$10,0),MATCH(Q28,[30]Listas!$F$4:$J$4,0))</f>
        <v>#N/A</v>
      </c>
      <c r="V28" s="346"/>
      <c r="W28" s="818"/>
      <c r="X28" s="818"/>
      <c r="Y28" s="818"/>
      <c r="Z28" s="330"/>
      <c r="AA28" s="331"/>
      <c r="AB28" s="330"/>
      <c r="AC28" s="346"/>
      <c r="AD28" s="347">
        <f t="shared" si="4"/>
        <v>0</v>
      </c>
      <c r="AE28" s="348" t="e">
        <f t="shared" si="5"/>
        <v>#N/A</v>
      </c>
      <c r="AF28" s="336" t="e">
        <f>IF(AE28&lt;=1,"Remota",VLOOKUP(AE28,[30]Listas!$C$6:$D$10,2,0))</f>
        <v>#N/A</v>
      </c>
      <c r="AG28" s="348" t="e">
        <f t="shared" si="6"/>
        <v>#N/A</v>
      </c>
      <c r="AH28" s="336" t="e">
        <f>IF(AG28&lt;=1,"Insignificante",HLOOKUP(AG28,[30]Listas!$F$3:$J$4,2,0))</f>
        <v>#N/A</v>
      </c>
      <c r="AI28" s="349" t="e">
        <f t="shared" si="7"/>
        <v>#N/A</v>
      </c>
      <c r="AJ28" s="339" t="e">
        <f>INDEX([30]Listas!$F$6:$J$10,MATCH(AF28,[30]Listas!$D$6:$D$10,0),MATCH(AH28,[30]Listas!$F$4:$J$4,0))</f>
        <v>#N/A</v>
      </c>
    </row>
    <row r="29" spans="1:36" s="340" customFormat="1" ht="78"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VLOOKUP(P29,[30]Listas!$D$6:$E$10,2,0)</f>
        <v>#N/A</v>
      </c>
      <c r="T29" s="347" t="e">
        <f>HLOOKUP(Q29,[30]Listas!$F$4:$J$5,2,0)</f>
        <v>#N/A</v>
      </c>
      <c r="U29" s="339" t="e">
        <f>INDEX([30]Listas!$F$6:$J$10,MATCH(P29,[30]Listas!$D$6:$D$10,0),MATCH(Q29,[30]Listas!$F$4:$J$4,0))</f>
        <v>#N/A</v>
      </c>
      <c r="V29" s="346"/>
      <c r="W29" s="818"/>
      <c r="X29" s="818"/>
      <c r="Y29" s="818"/>
      <c r="Z29" s="330"/>
      <c r="AA29" s="331"/>
      <c r="AB29" s="330"/>
      <c r="AC29" s="346"/>
      <c r="AD29" s="347">
        <f t="shared" si="4"/>
        <v>0</v>
      </c>
      <c r="AE29" s="348" t="e">
        <f t="shared" si="5"/>
        <v>#N/A</v>
      </c>
      <c r="AF29" s="336" t="e">
        <f>IF(AE29&lt;=1,"Remota",VLOOKUP(AE29,[30]Listas!$C$6:$D$10,2,0))</f>
        <v>#N/A</v>
      </c>
      <c r="AG29" s="348" t="e">
        <f t="shared" si="6"/>
        <v>#N/A</v>
      </c>
      <c r="AH29" s="336" t="e">
        <f>IF(AG29&lt;=1,"Insignificante",HLOOKUP(AG29,[30]Listas!$F$3:$J$4,2,0))</f>
        <v>#N/A</v>
      </c>
      <c r="AI29" s="349" t="e">
        <f t="shared" si="7"/>
        <v>#N/A</v>
      </c>
      <c r="AJ29" s="339" t="e">
        <f>INDEX([30]Listas!$F$6:$J$10,MATCH(AF29,[30]Listas!$D$6:$D$10,0),MATCH(AH29,[30]Listas!$F$4:$J$4,0))</f>
        <v>#N/A</v>
      </c>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VLOOKUP(P30,[30]Listas!$D$6:$E$10,2,0)</f>
        <v>#N/A</v>
      </c>
      <c r="T30" s="347" t="e">
        <f>HLOOKUP(Q30,[30]Listas!$F$4:$J$5,2,0)</f>
        <v>#N/A</v>
      </c>
      <c r="U30" s="339" t="e">
        <f>INDEX([30]Listas!$F$6:$J$10,MATCH(P30,[30]Listas!$D$6:$D$10,0),MATCH(Q30,[30]Listas!$F$4:$J$4,0))</f>
        <v>#N/A</v>
      </c>
      <c r="V30" s="346"/>
      <c r="W30" s="818"/>
      <c r="X30" s="818"/>
      <c r="Y30" s="818"/>
      <c r="Z30" s="330"/>
      <c r="AA30" s="331"/>
      <c r="AB30" s="330"/>
      <c r="AC30" s="346"/>
      <c r="AD30" s="347">
        <f t="shared" si="4"/>
        <v>0</v>
      </c>
      <c r="AE30" s="348" t="e">
        <f t="shared" si="5"/>
        <v>#N/A</v>
      </c>
      <c r="AF30" s="336" t="e">
        <f>IF(AE30&lt;=1,"Remota",VLOOKUP(AE30,[30]Listas!$C$6:$D$10,2,0))</f>
        <v>#N/A</v>
      </c>
      <c r="AG30" s="348" t="e">
        <f t="shared" si="6"/>
        <v>#N/A</v>
      </c>
      <c r="AH30" s="336" t="e">
        <f>IF(AG30&lt;=1,"Insignificante",HLOOKUP(AG30,[30]Listas!$F$3:$J$4,2,0))</f>
        <v>#N/A</v>
      </c>
      <c r="AI30" s="349" t="e">
        <f t="shared" si="7"/>
        <v>#N/A</v>
      </c>
      <c r="AJ30" s="339" t="e">
        <f>INDEX([30]Listas!$F$6:$J$10,MATCH(AF30,[30]Listas!$D$6:$D$10,0),MATCH(AH30,[30]Listas!$F$4:$J$4,0))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VLOOKUP(P31,[30]Listas!$D$6:$E$10,2,0)</f>
        <v>#N/A</v>
      </c>
      <c r="T31" s="347" t="e">
        <f>HLOOKUP(Q31,[30]Listas!$F$4:$J$5,2,0)</f>
        <v>#N/A</v>
      </c>
      <c r="U31" s="339" t="e">
        <f>INDEX([30]Listas!$F$6:$J$10,MATCH(P31,[30]Listas!$D$6:$D$10,0),MATCH(Q31,[30]Listas!$F$4:$J$4,0))</f>
        <v>#N/A</v>
      </c>
      <c r="V31" s="346"/>
      <c r="W31" s="818"/>
      <c r="X31" s="818"/>
      <c r="Y31" s="818"/>
      <c r="Z31" s="330"/>
      <c r="AA31" s="331"/>
      <c r="AB31" s="330"/>
      <c r="AC31" s="346"/>
      <c r="AD31" s="347">
        <f t="shared" si="4"/>
        <v>0</v>
      </c>
      <c r="AE31" s="348" t="e">
        <f t="shared" si="5"/>
        <v>#N/A</v>
      </c>
      <c r="AF31" s="336" t="e">
        <f>IF(AE31&lt;=1,"Remota",VLOOKUP(AE31,[30]Listas!$C$6:$D$10,2,0))</f>
        <v>#N/A</v>
      </c>
      <c r="AG31" s="348" t="e">
        <f t="shared" si="6"/>
        <v>#N/A</v>
      </c>
      <c r="AH31" s="336" t="e">
        <f>IF(AG31&lt;=1,"Insignificante",HLOOKUP(AG31,[30]Listas!$F$3:$J$4,2,0))</f>
        <v>#N/A</v>
      </c>
      <c r="AI31" s="349" t="e">
        <f t="shared" si="7"/>
        <v>#N/A</v>
      </c>
      <c r="AJ31" s="339" t="e">
        <f>INDEX([30]Listas!$F$6:$J$10,MATCH(AF31,[30]Listas!$D$6:$D$10,0),MATCH(AH31,[30]Listas!$F$4:$J$4,0))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VLOOKUP(P32,[30]Listas!$D$6:$E$10,2,0)</f>
        <v>#N/A</v>
      </c>
      <c r="T32" s="347" t="e">
        <f>HLOOKUP(Q32,[30]Listas!$F$4:$J$5,2,0)</f>
        <v>#N/A</v>
      </c>
      <c r="U32" s="339" t="e">
        <f>INDEX([30]Listas!$F$6:$J$10,MATCH(P32,[30]Listas!$D$6:$D$10,0),MATCH(Q32,[30]Listas!$F$4:$J$4,0))</f>
        <v>#N/A</v>
      </c>
      <c r="V32" s="346"/>
      <c r="W32" s="818"/>
      <c r="X32" s="818"/>
      <c r="Y32" s="818"/>
      <c r="Z32" s="330"/>
      <c r="AA32" s="331"/>
      <c r="AB32" s="330"/>
      <c r="AC32" s="346"/>
      <c r="AD32" s="347">
        <f>IF(AB32&lt;=33,0,IF(AB32&gt;81,2,1))</f>
        <v>0</v>
      </c>
      <c r="AE32" s="348" t="e">
        <f>IF(OR(AA32="Probabilidad",AA32="Ambos"),S32-AD32,S32)</f>
        <v>#N/A</v>
      </c>
      <c r="AF32" s="336" t="e">
        <f>IF(AE32&lt;=1,"Remota",VLOOKUP(AE32,[30]Listas!$C$6:$D$10,2,0))</f>
        <v>#N/A</v>
      </c>
      <c r="AG32" s="348" t="e">
        <f>IF(OR(AA32="Impacto",AA32="Ambos"),T32-AD32,T32)</f>
        <v>#N/A</v>
      </c>
      <c r="AH32" s="336" t="e">
        <f>IF(AG32&lt;=1,"Insignificante",HLOOKUP(AG32,[30]Listas!$F$3:$J$4,2,0))</f>
        <v>#N/A</v>
      </c>
      <c r="AI32" s="349" t="e">
        <f>AE32*AG32</f>
        <v>#N/A</v>
      </c>
      <c r="AJ32" s="339" t="e">
        <f>INDEX([30]Listas!$F$6:$J$10,MATCH(AF32,[30]Listas!$D$6:$D$10,0),MATCH(AH32,[30]Listas!$F$4:$J$4,0))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VLOOKUP(P33,[30]Listas!$D$6:$E$10,2,0)</f>
        <v>#N/A</v>
      </c>
      <c r="T33" s="347" t="e">
        <f>HLOOKUP(Q33,[30]Listas!$F$4:$J$5,2,0)</f>
        <v>#N/A</v>
      </c>
      <c r="U33" s="339" t="e">
        <f>INDEX([30]Listas!$F$6:$J$10,MATCH(P33,[30]Listas!$D$6:$D$10,0),MATCH(Q33,[30]Listas!$F$4:$J$4,0))</f>
        <v>#N/A</v>
      </c>
      <c r="V33" s="346"/>
      <c r="W33" s="818"/>
      <c r="X33" s="818"/>
      <c r="Y33" s="818"/>
      <c r="Z33" s="330"/>
      <c r="AA33" s="331"/>
      <c r="AB33" s="330"/>
      <c r="AC33" s="346"/>
      <c r="AD33" s="347">
        <f>IF(AB33&lt;=33,0,IF(AB33&gt;81,2,1))</f>
        <v>0</v>
      </c>
      <c r="AE33" s="348" t="e">
        <f>IF(OR(AA33="Probabilidad",AA33="Ambos"),S33-AD33,S33)</f>
        <v>#N/A</v>
      </c>
      <c r="AF33" s="336" t="e">
        <f>IF(AE33&lt;=1,"Remota",VLOOKUP(AE33,[30]Listas!$C$6:$D$10,2,0))</f>
        <v>#N/A</v>
      </c>
      <c r="AG33" s="348" t="e">
        <f>IF(OR(AA33="Impacto",AA33="Ambos"),T33-AD33,T33)</f>
        <v>#N/A</v>
      </c>
      <c r="AH33" s="336" t="e">
        <f>IF(AG33&lt;=1,"Insignificante",HLOOKUP(AG33,[30]Listas!$F$3:$J$4,2,0))</f>
        <v>#N/A</v>
      </c>
      <c r="AI33" s="349" t="e">
        <f>AE33*AG33</f>
        <v>#N/A</v>
      </c>
      <c r="AJ33" s="339" t="e">
        <f>INDEX([30]Listas!$F$6:$J$10,MATCH(AF33,[30]Listas!$D$6:$D$10,0),MATCH(AH33,[30]Listas!$F$4:$J$4,0))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VLOOKUP(P34,[30]Listas!$D$6:$E$10,2,0)</f>
        <v>#N/A</v>
      </c>
      <c r="T34" s="347" t="e">
        <f>HLOOKUP(Q34,[30]Listas!$F$4:$J$5,2,0)</f>
        <v>#N/A</v>
      </c>
      <c r="U34" s="339" t="e">
        <f>INDEX([30]Listas!$F$6:$J$10,MATCH(P34,[30]Listas!$D$6:$D$10,0),MATCH(Q34,[30]Listas!$F$4:$J$4,0))</f>
        <v>#N/A</v>
      </c>
      <c r="V34" s="346"/>
      <c r="W34" s="818"/>
      <c r="X34" s="818"/>
      <c r="Y34" s="818"/>
      <c r="Z34" s="330"/>
      <c r="AA34" s="331"/>
      <c r="AB34" s="330"/>
      <c r="AC34" s="346"/>
      <c r="AD34" s="347">
        <f t="shared" ref="AD34:AD42" si="8">IF(AB34&lt;=33,0,IF(AB34&gt;81,2,1))</f>
        <v>0</v>
      </c>
      <c r="AE34" s="348" t="e">
        <f t="shared" ref="AE34:AE42" si="9">IF(OR(AA34="Probabilidad",AA34="Ambos"),S34-AD34,S34)</f>
        <v>#N/A</v>
      </c>
      <c r="AF34" s="336" t="e">
        <f>IF(AE34&lt;=1,"Remota",VLOOKUP(AE34,[30]Listas!$C$6:$D$10,2,0))</f>
        <v>#N/A</v>
      </c>
      <c r="AG34" s="348" t="e">
        <f t="shared" ref="AG34:AG42" si="10">IF(OR(AA34="Impacto",AA34="Ambos"),T34-AD34,T34)</f>
        <v>#N/A</v>
      </c>
      <c r="AH34" s="336" t="e">
        <f>IF(AG34&lt;=1,"Insignificante",HLOOKUP(AG34,[30]Listas!$F$3:$J$4,2,0))</f>
        <v>#N/A</v>
      </c>
      <c r="AI34" s="349" t="e">
        <f t="shared" ref="AI34:AI42" si="11">AE34*AG34</f>
        <v>#N/A</v>
      </c>
      <c r="AJ34" s="339" t="e">
        <f>INDEX([30]Listas!$F$6:$J$10,MATCH(AF34,[30]Listas!$D$6:$D$10,0),MATCH(AH34,[30]Listas!$F$4:$J$4,0))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VLOOKUP(P35,[30]Listas!$D$6:$E$10,2,0)</f>
        <v>#N/A</v>
      </c>
      <c r="T35" s="347" t="e">
        <f>HLOOKUP(Q35,[30]Listas!$F$4:$J$5,2,0)</f>
        <v>#N/A</v>
      </c>
      <c r="U35" s="339" t="e">
        <f>INDEX([30]Listas!$F$6:$J$10,MATCH(P35,[30]Listas!$D$6:$D$10,0),MATCH(Q35,[30]Listas!$F$4:$J$4,0))</f>
        <v>#N/A</v>
      </c>
      <c r="V35" s="346"/>
      <c r="W35" s="818"/>
      <c r="X35" s="818"/>
      <c r="Y35" s="818"/>
      <c r="Z35" s="330"/>
      <c r="AA35" s="331"/>
      <c r="AB35" s="330"/>
      <c r="AC35" s="346"/>
      <c r="AD35" s="347">
        <f>IF(AB35&lt;=33,0,IF(AB35&gt;81,2,1))</f>
        <v>0</v>
      </c>
      <c r="AE35" s="348" t="e">
        <f>IF(OR(AA35="Probabilidad",AA35="Ambos"),S35-AD35,S35)</f>
        <v>#N/A</v>
      </c>
      <c r="AF35" s="336" t="e">
        <f>IF(AE35&lt;=1,"Remota",VLOOKUP(AE35,[30]Listas!$C$6:$D$10,2,0))</f>
        <v>#N/A</v>
      </c>
      <c r="AG35" s="348" t="e">
        <f>IF(OR(AA35="Impacto",AA35="Ambos"),T35-AD35,T35)</f>
        <v>#N/A</v>
      </c>
      <c r="AH35" s="336" t="e">
        <f>IF(AG35&lt;=1,"Insignificante",HLOOKUP(AG35,[30]Listas!$F$3:$J$4,2,0))</f>
        <v>#N/A</v>
      </c>
      <c r="AI35" s="349" t="e">
        <f>AE35*AG35</f>
        <v>#N/A</v>
      </c>
      <c r="AJ35" s="339" t="e">
        <f>INDEX([30]Listas!$F$6:$J$10,MATCH(AF35,[30]Listas!$D$6:$D$10,0),MATCH(AH35,[30]Listas!$F$4:$J$4,0))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VLOOKUP(P36,[30]Listas!$D$6:$E$10,2,0)</f>
        <v>#N/A</v>
      </c>
      <c r="T36" s="347" t="e">
        <f>HLOOKUP(Q36,[30]Listas!$F$4:$J$5,2,0)</f>
        <v>#N/A</v>
      </c>
      <c r="U36" s="339" t="e">
        <f>INDEX([30]Listas!$F$6:$J$10,MATCH(P36,[30]Listas!$D$6:$D$10,0),MATCH(Q36,[30]Listas!$F$4:$J$4,0))</f>
        <v>#N/A</v>
      </c>
      <c r="V36" s="346"/>
      <c r="W36" s="818"/>
      <c r="X36" s="818"/>
      <c r="Y36" s="818"/>
      <c r="Z36" s="330"/>
      <c r="AA36" s="331"/>
      <c r="AB36" s="330"/>
      <c r="AC36" s="346"/>
      <c r="AD36" s="347">
        <f>IF(AB36&lt;=33,0,IF(AB36&gt;81,2,1))</f>
        <v>0</v>
      </c>
      <c r="AE36" s="348" t="e">
        <f>IF(OR(AA36="Probabilidad",AA36="Ambos"),S36-AD36,S36)</f>
        <v>#N/A</v>
      </c>
      <c r="AF36" s="336" t="e">
        <f>IF(AE36&lt;=1,"Remota",VLOOKUP(AE36,[30]Listas!$C$6:$D$10,2,0))</f>
        <v>#N/A</v>
      </c>
      <c r="AG36" s="348" t="e">
        <f>IF(OR(AA36="Impacto",AA36="Ambos"),T36-AD36,T36)</f>
        <v>#N/A</v>
      </c>
      <c r="AH36" s="336" t="e">
        <f>IF(AG36&lt;=1,"Insignificante",HLOOKUP(AG36,[30]Listas!$F$3:$J$4,2,0))</f>
        <v>#N/A</v>
      </c>
      <c r="AI36" s="349" t="e">
        <f>AE36*AG36</f>
        <v>#N/A</v>
      </c>
      <c r="AJ36" s="339" t="e">
        <f>INDEX([30]Listas!$F$6:$J$10,MATCH(AF36,[30]Listas!$D$6:$D$10,0),MATCH(AH36,[30]Listas!$F$4:$J$4,0))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VLOOKUP(P37,[30]Listas!$D$6:$E$10,2,0)</f>
        <v>#N/A</v>
      </c>
      <c r="T37" s="347" t="e">
        <f>HLOOKUP(Q37,[30]Listas!$F$4:$J$5,2,0)</f>
        <v>#N/A</v>
      </c>
      <c r="U37" s="339" t="e">
        <f>INDEX([30]Listas!$F$6:$J$10,MATCH(P37,[30]Listas!$D$6:$D$10,0),MATCH(Q37,[30]Listas!$F$4:$J$4,0))</f>
        <v>#N/A</v>
      </c>
      <c r="V37" s="346"/>
      <c r="W37" s="818"/>
      <c r="X37" s="818"/>
      <c r="Y37" s="818"/>
      <c r="Z37" s="330"/>
      <c r="AA37" s="331"/>
      <c r="AB37" s="330"/>
      <c r="AC37" s="346"/>
      <c r="AD37" s="347">
        <f>IF(AB37&lt;=33,0,IF(AB37&gt;81,2,1))</f>
        <v>0</v>
      </c>
      <c r="AE37" s="348" t="e">
        <f>IF(OR(AA37="Probabilidad",AA37="Ambos"),S37-AD37,S37)</f>
        <v>#N/A</v>
      </c>
      <c r="AF37" s="336" t="e">
        <f>IF(AE37&lt;=1,"Remota",VLOOKUP(AE37,[30]Listas!$C$6:$D$10,2,0))</f>
        <v>#N/A</v>
      </c>
      <c r="AG37" s="348" t="e">
        <f>IF(OR(AA37="Impacto",AA37="Ambos"),T37-AD37,T37)</f>
        <v>#N/A</v>
      </c>
      <c r="AH37" s="336" t="e">
        <f>IF(AG37&lt;=1,"Insignificante",HLOOKUP(AG37,[30]Listas!$F$3:$J$4,2,0))</f>
        <v>#N/A</v>
      </c>
      <c r="AI37" s="349" t="e">
        <f>AE37*AG37</f>
        <v>#N/A</v>
      </c>
      <c r="AJ37" s="339" t="e">
        <f>INDEX([30]Listas!$F$6:$J$10,MATCH(AF37,[30]Listas!$D$6:$D$10,0),MATCH(AH37,[30]Listas!$F$4:$J$4,0))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VLOOKUP(P38,[30]Listas!$D$6:$E$10,2,0)</f>
        <v>#N/A</v>
      </c>
      <c r="T38" s="347" t="e">
        <f>HLOOKUP(Q38,[30]Listas!$F$4:$J$5,2,0)</f>
        <v>#N/A</v>
      </c>
      <c r="U38" s="339" t="e">
        <f>INDEX([30]Listas!$F$6:$J$10,MATCH(P38,[30]Listas!$D$6:$D$10,0),MATCH(Q38,[30]Listas!$F$4:$J$4,0))</f>
        <v>#N/A</v>
      </c>
      <c r="V38" s="346"/>
      <c r="W38" s="818"/>
      <c r="X38" s="818"/>
      <c r="Y38" s="818"/>
      <c r="Z38" s="330"/>
      <c r="AA38" s="331"/>
      <c r="AB38" s="330"/>
      <c r="AC38" s="346"/>
      <c r="AD38" s="347">
        <f>IF(AB38&lt;=33,0,IF(AB38&gt;81,2,1))</f>
        <v>0</v>
      </c>
      <c r="AE38" s="348" t="e">
        <f>IF(OR(AA38="Probabilidad",AA38="Ambos"),S38-AD38,S38)</f>
        <v>#N/A</v>
      </c>
      <c r="AF38" s="336" t="e">
        <f>IF(AE38&lt;=1,"Remota",VLOOKUP(AE38,[30]Listas!$C$6:$D$10,2,0))</f>
        <v>#N/A</v>
      </c>
      <c r="AG38" s="348" t="e">
        <f>IF(OR(AA38="Impacto",AA38="Ambos"),T38-AD38,T38)</f>
        <v>#N/A</v>
      </c>
      <c r="AH38" s="336" t="e">
        <f>IF(AG38&lt;=1,"Insignificante",HLOOKUP(AG38,[30]Listas!$F$3:$J$4,2,0))</f>
        <v>#N/A</v>
      </c>
      <c r="AI38" s="349" t="e">
        <f>AE38*AG38</f>
        <v>#N/A</v>
      </c>
      <c r="AJ38" s="339" t="e">
        <f>INDEX([30]Listas!$F$6:$J$10,MATCH(AF38,[30]Listas!$D$6:$D$10,0),MATCH(AH38,[30]Listas!$F$4:$J$4,0))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VLOOKUP(P39,[30]Listas!$D$6:$E$10,2,0)</f>
        <v>#N/A</v>
      </c>
      <c r="T39" s="347" t="e">
        <f>HLOOKUP(Q39,[30]Listas!$F$4:$J$5,2,0)</f>
        <v>#N/A</v>
      </c>
      <c r="U39" s="339" t="e">
        <f>INDEX([30]Listas!$F$6:$J$10,MATCH(P39,[30]Listas!$D$6:$D$10,0),MATCH(Q39,[30]Listas!$F$4:$J$4,0))</f>
        <v>#N/A</v>
      </c>
      <c r="V39" s="346"/>
      <c r="W39" s="818"/>
      <c r="X39" s="818"/>
      <c r="Y39" s="818"/>
      <c r="Z39" s="330"/>
      <c r="AA39" s="331"/>
      <c r="AB39" s="330"/>
      <c r="AC39" s="346"/>
      <c r="AD39" s="347">
        <f t="shared" si="8"/>
        <v>0</v>
      </c>
      <c r="AE39" s="348" t="e">
        <f t="shared" si="9"/>
        <v>#N/A</v>
      </c>
      <c r="AF39" s="336" t="e">
        <f>IF(AE39&lt;=1,"Remota",VLOOKUP(AE39,[30]Listas!$C$6:$D$10,2,0))</f>
        <v>#N/A</v>
      </c>
      <c r="AG39" s="348" t="e">
        <f t="shared" si="10"/>
        <v>#N/A</v>
      </c>
      <c r="AH39" s="336" t="e">
        <f>IF(AG39&lt;=1,"Insignificante",HLOOKUP(AG39,[30]Listas!$F$3:$J$4,2,0))</f>
        <v>#N/A</v>
      </c>
      <c r="AI39" s="349" t="e">
        <f t="shared" si="11"/>
        <v>#N/A</v>
      </c>
      <c r="AJ39" s="339" t="e">
        <f>INDEX([30]Listas!$F$6:$J$10,MATCH(AF39,[30]Listas!$D$6:$D$10,0),MATCH(AH39,[30]Listas!$F$4:$J$4,0))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VLOOKUP(P40,[30]Listas!$D$6:$E$10,2,0)</f>
        <v>#N/A</v>
      </c>
      <c r="T40" s="347" t="e">
        <f>HLOOKUP(Q40,[30]Listas!$F$4:$J$5,2,0)</f>
        <v>#N/A</v>
      </c>
      <c r="U40" s="339" t="e">
        <f>INDEX([30]Listas!$F$6:$J$10,MATCH(P40,[30]Listas!$D$6:$D$10,0),MATCH(Q40,[30]Listas!$F$4:$J$4,0))</f>
        <v>#N/A</v>
      </c>
      <c r="V40" s="346"/>
      <c r="W40" s="818"/>
      <c r="X40" s="818"/>
      <c r="Y40" s="818"/>
      <c r="Z40" s="330"/>
      <c r="AA40" s="331"/>
      <c r="AB40" s="330"/>
      <c r="AC40" s="346"/>
      <c r="AD40" s="347">
        <f t="shared" si="8"/>
        <v>0</v>
      </c>
      <c r="AE40" s="348" t="e">
        <f t="shared" si="9"/>
        <v>#N/A</v>
      </c>
      <c r="AF40" s="336" t="e">
        <f>IF(AE40&lt;=1,"Remota",VLOOKUP(AE40,[30]Listas!$C$6:$D$10,2,0))</f>
        <v>#N/A</v>
      </c>
      <c r="AG40" s="348" t="e">
        <f t="shared" si="10"/>
        <v>#N/A</v>
      </c>
      <c r="AH40" s="336" t="e">
        <f>IF(AG40&lt;=1,"Insignificante",HLOOKUP(AG40,[30]Listas!$F$3:$J$4,2,0))</f>
        <v>#N/A</v>
      </c>
      <c r="AI40" s="349" t="e">
        <f t="shared" si="11"/>
        <v>#N/A</v>
      </c>
      <c r="AJ40" s="339" t="e">
        <f>INDEX([30]Listas!$F$6:$J$10,MATCH(AF40,[30]Listas!$D$6:$D$10,0),MATCH(AH40,[30]Listas!$F$4:$J$4,0))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VLOOKUP(P41,[30]Listas!$D$6:$E$10,2,0)</f>
        <v>#N/A</v>
      </c>
      <c r="T41" s="347" t="e">
        <f>HLOOKUP(Q41,[30]Listas!$F$4:$J$5,2,0)</f>
        <v>#N/A</v>
      </c>
      <c r="U41" s="339" t="e">
        <f>INDEX([30]Listas!$F$6:$J$10,MATCH(P41,[30]Listas!$D$6:$D$10,0),MATCH(Q41,[30]Listas!$F$4:$J$4,0))</f>
        <v>#N/A</v>
      </c>
      <c r="V41" s="346"/>
      <c r="W41" s="818"/>
      <c r="X41" s="818"/>
      <c r="Y41" s="818"/>
      <c r="Z41" s="330"/>
      <c r="AA41" s="331"/>
      <c r="AB41" s="330"/>
      <c r="AC41" s="346"/>
      <c r="AD41" s="347">
        <f t="shared" si="8"/>
        <v>0</v>
      </c>
      <c r="AE41" s="348" t="e">
        <f t="shared" si="9"/>
        <v>#N/A</v>
      </c>
      <c r="AF41" s="336" t="e">
        <f>IF(AE41&lt;=1,"Remota",VLOOKUP(AE41,[30]Listas!$C$6:$D$10,2,0))</f>
        <v>#N/A</v>
      </c>
      <c r="AG41" s="348" t="e">
        <f t="shared" si="10"/>
        <v>#N/A</v>
      </c>
      <c r="AH41" s="336" t="e">
        <f>IF(AG41&lt;=1,"Insignificante",HLOOKUP(AG41,[30]Listas!$F$3:$J$4,2,0))</f>
        <v>#N/A</v>
      </c>
      <c r="AI41" s="349" t="e">
        <f t="shared" si="11"/>
        <v>#N/A</v>
      </c>
      <c r="AJ41" s="339" t="e">
        <f>INDEX([30]Listas!$F$6:$J$10,MATCH(AF41,[30]Listas!$D$6:$D$10,0),MATCH(AH41,[30]Listas!$F$4:$J$4,0))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VLOOKUP(P42,[30]Listas!$D$6:$E$10,2,0)</f>
        <v>#N/A</v>
      </c>
      <c r="T42" s="347" t="e">
        <f>HLOOKUP(Q42,[30]Listas!$F$4:$J$5,2,0)</f>
        <v>#N/A</v>
      </c>
      <c r="U42" s="339" t="e">
        <f>INDEX([30]Listas!$F$6:$J$10,MATCH(P42,[30]Listas!$D$6:$D$10,0),MATCH(Q42,[30]Listas!$F$4:$J$4,0))</f>
        <v>#N/A</v>
      </c>
      <c r="V42" s="346"/>
      <c r="W42" s="818"/>
      <c r="X42" s="818"/>
      <c r="Y42" s="818"/>
      <c r="Z42" s="330"/>
      <c r="AA42" s="331"/>
      <c r="AB42" s="330"/>
      <c r="AC42" s="346"/>
      <c r="AD42" s="347">
        <f t="shared" si="8"/>
        <v>0</v>
      </c>
      <c r="AE42" s="348" t="e">
        <f t="shared" si="9"/>
        <v>#N/A</v>
      </c>
      <c r="AF42" s="336" t="e">
        <f>IF(AE42&lt;=1,"Remota",VLOOKUP(AE42,[30]Listas!$C$6:$D$10,2,0))</f>
        <v>#N/A</v>
      </c>
      <c r="AG42" s="348" t="e">
        <f t="shared" si="10"/>
        <v>#N/A</v>
      </c>
      <c r="AH42" s="336" t="e">
        <f>IF(AG42&lt;=1,"Insignificante",HLOOKUP(AG42,[30]Listas!$F$3:$J$4,2,0))</f>
        <v>#N/A</v>
      </c>
      <c r="AI42" s="349" t="e">
        <f t="shared" si="11"/>
        <v>#N/A</v>
      </c>
      <c r="AJ42" s="339" t="e">
        <f>INDEX([30]Listas!$F$6:$J$10,MATCH(AF42,[30]Listas!$D$6:$D$10,0),MATCH(AH42,[30]Listas!$F$4:$J$4,0))</f>
        <v>#N/A</v>
      </c>
    </row>
    <row r="43" spans="1:36" ht="5.25" customHeight="1" x14ac:dyDescent="0.2">
      <c r="A43" s="350"/>
      <c r="B43" s="350"/>
      <c r="C43" s="351"/>
      <c r="D43" s="351"/>
      <c r="E43" s="351"/>
      <c r="F43" s="350"/>
      <c r="G43" s="352"/>
      <c r="H43" s="352"/>
      <c r="I43" s="352"/>
      <c r="J43" s="350"/>
      <c r="L43" s="354"/>
      <c r="M43" s="354"/>
      <c r="N43" s="354"/>
      <c r="O43" s="354"/>
      <c r="P43" s="354"/>
      <c r="Q43" s="354"/>
      <c r="R43" s="354"/>
      <c r="S43" s="354"/>
      <c r="T43" s="354"/>
      <c r="U43" s="350"/>
      <c r="V43" s="350"/>
      <c r="W43" s="352"/>
      <c r="X43" s="352"/>
      <c r="Y43" s="352"/>
      <c r="Z43" s="352"/>
      <c r="AA43" s="350"/>
      <c r="AB43" s="350"/>
      <c r="AC43" s="350"/>
      <c r="AD43" s="350"/>
      <c r="AE43" s="350"/>
      <c r="AF43" s="350"/>
      <c r="AG43" s="350"/>
      <c r="AH43" s="350"/>
      <c r="AI43" s="350"/>
      <c r="AJ43" s="355"/>
    </row>
    <row r="44" spans="1:36" ht="11.25" customHeight="1" x14ac:dyDescent="0.2">
      <c r="A44" s="819" t="s">
        <v>1801</v>
      </c>
      <c r="B44" s="820"/>
      <c r="C44" s="820"/>
      <c r="D44" s="820"/>
      <c r="E44" s="820"/>
      <c r="F44" s="820"/>
      <c r="G44" s="820"/>
      <c r="H44" s="820"/>
      <c r="I44" s="820"/>
      <c r="J44" s="820"/>
      <c r="K44" s="820"/>
      <c r="L44" s="821"/>
      <c r="N44" s="354" t="s">
        <v>1727</v>
      </c>
      <c r="AG44" s="350"/>
      <c r="AH44" s="350"/>
      <c r="AI44" s="350"/>
      <c r="AJ44" s="355"/>
    </row>
    <row r="45" spans="1:36" x14ac:dyDescent="0.2">
      <c r="A45" s="822"/>
      <c r="B45" s="823"/>
      <c r="C45" s="823"/>
      <c r="D45" s="823"/>
      <c r="E45" s="823"/>
      <c r="F45" s="823"/>
      <c r="G45" s="823"/>
      <c r="H45" s="823"/>
      <c r="I45" s="823"/>
      <c r="J45" s="823"/>
      <c r="K45" s="823"/>
      <c r="L45" s="824"/>
      <c r="M45" s="357"/>
      <c r="N45" s="825" t="s">
        <v>656</v>
      </c>
      <c r="O45" s="826"/>
      <c r="P45" s="826"/>
      <c r="Q45" s="827"/>
      <c r="R45" s="358"/>
      <c r="S45" s="358"/>
      <c r="T45" s="358"/>
      <c r="U45" s="825" t="s">
        <v>368</v>
      </c>
      <c r="V45" s="826"/>
      <c r="W45" s="826"/>
      <c r="X45" s="827"/>
      <c r="Y45" s="828" t="s">
        <v>369</v>
      </c>
      <c r="Z45" s="828"/>
      <c r="AA45" s="828" t="s">
        <v>370</v>
      </c>
      <c r="AB45" s="828"/>
      <c r="AC45" s="828"/>
      <c r="AD45" s="828"/>
      <c r="AE45" s="828"/>
      <c r="AF45" s="828"/>
      <c r="AG45" s="828"/>
      <c r="AH45" s="828"/>
      <c r="AI45" s="828"/>
      <c r="AJ45" s="828"/>
    </row>
    <row r="46" spans="1:36" s="325" customFormat="1" ht="30" customHeight="1" x14ac:dyDescent="0.2">
      <c r="A46" s="1544" t="s">
        <v>1997</v>
      </c>
      <c r="B46" s="830"/>
      <c r="C46" s="830"/>
      <c r="D46" s="830"/>
      <c r="E46" s="830"/>
      <c r="F46" s="830"/>
      <c r="G46" s="830"/>
      <c r="H46" s="830"/>
      <c r="I46" s="830"/>
      <c r="J46" s="830"/>
      <c r="K46" s="830"/>
      <c r="L46" s="831"/>
      <c r="M46" s="359"/>
      <c r="N46" s="835" t="s">
        <v>207</v>
      </c>
      <c r="O46" s="836"/>
      <c r="P46" s="836"/>
      <c r="Q46" s="837"/>
      <c r="R46" s="360"/>
      <c r="S46" s="360"/>
      <c r="T46" s="360"/>
      <c r="U46" s="835" t="s">
        <v>659</v>
      </c>
      <c r="V46" s="836"/>
      <c r="W46" s="836"/>
      <c r="X46" s="837"/>
      <c r="Y46" s="838" t="s">
        <v>1998</v>
      </c>
      <c r="Z46" s="838"/>
      <c r="AA46" s="838"/>
      <c r="AB46" s="838"/>
      <c r="AC46" s="838"/>
      <c r="AD46" s="838"/>
      <c r="AE46" s="838"/>
      <c r="AF46" s="838"/>
      <c r="AG46" s="838"/>
      <c r="AH46" s="838"/>
      <c r="AI46" s="838"/>
      <c r="AJ46" s="838"/>
    </row>
    <row r="47" spans="1:36" s="325" customFormat="1" ht="30" customHeight="1" x14ac:dyDescent="0.2">
      <c r="A47" s="829"/>
      <c r="B47" s="830"/>
      <c r="C47" s="830"/>
      <c r="D47" s="830"/>
      <c r="E47" s="830"/>
      <c r="F47" s="830"/>
      <c r="G47" s="830"/>
      <c r="H47" s="830"/>
      <c r="I47" s="830"/>
      <c r="J47" s="830"/>
      <c r="K47" s="830"/>
      <c r="L47" s="831"/>
      <c r="M47" s="359"/>
      <c r="N47" s="835" t="s">
        <v>429</v>
      </c>
      <c r="O47" s="836"/>
      <c r="P47" s="836"/>
      <c r="Q47" s="837"/>
      <c r="R47" s="360"/>
      <c r="S47" s="360"/>
      <c r="T47" s="360"/>
      <c r="U47" s="835" t="s">
        <v>765</v>
      </c>
      <c r="V47" s="836"/>
      <c r="W47" s="836"/>
      <c r="X47" s="837"/>
      <c r="Y47" s="838" t="s">
        <v>821</v>
      </c>
      <c r="Z47" s="838"/>
      <c r="AA47" s="838"/>
      <c r="AB47" s="838"/>
      <c r="AC47" s="838"/>
      <c r="AD47" s="838"/>
      <c r="AE47" s="838"/>
      <c r="AF47" s="838"/>
      <c r="AG47" s="838"/>
      <c r="AH47" s="838"/>
      <c r="AI47" s="838"/>
      <c r="AJ47" s="838"/>
    </row>
    <row r="48" spans="1:36" s="325" customFormat="1" ht="30" customHeight="1" x14ac:dyDescent="0.2">
      <c r="A48" s="829"/>
      <c r="B48" s="830"/>
      <c r="C48" s="830"/>
      <c r="D48" s="830"/>
      <c r="E48" s="830"/>
      <c r="F48" s="830"/>
      <c r="G48" s="830"/>
      <c r="H48" s="830"/>
      <c r="I48" s="830"/>
      <c r="J48" s="830"/>
      <c r="K48" s="830"/>
      <c r="L48" s="831"/>
      <c r="M48" s="359"/>
      <c r="N48" s="835" t="s">
        <v>373</v>
      </c>
      <c r="O48" s="836"/>
      <c r="P48" s="836"/>
      <c r="Q48" s="837"/>
      <c r="R48" s="360"/>
      <c r="S48" s="360"/>
      <c r="T48" s="360"/>
      <c r="U48" s="835" t="s">
        <v>1584</v>
      </c>
      <c r="V48" s="836"/>
      <c r="W48" s="836"/>
      <c r="X48" s="837"/>
      <c r="Y48" s="838" t="s">
        <v>821</v>
      </c>
      <c r="Z48" s="838"/>
      <c r="AA48" s="838"/>
      <c r="AB48" s="838"/>
      <c r="AC48" s="838"/>
      <c r="AD48" s="838"/>
      <c r="AE48" s="838"/>
      <c r="AF48" s="838"/>
      <c r="AG48" s="838"/>
      <c r="AH48" s="838"/>
      <c r="AI48" s="838"/>
      <c r="AJ48" s="838"/>
    </row>
    <row r="49" spans="1:36" s="325" customFormat="1" ht="30" customHeight="1" x14ac:dyDescent="0.2">
      <c r="A49" s="832"/>
      <c r="B49" s="833"/>
      <c r="C49" s="833"/>
      <c r="D49" s="833"/>
      <c r="E49" s="833"/>
      <c r="F49" s="833"/>
      <c r="G49" s="833"/>
      <c r="H49" s="833"/>
      <c r="I49" s="833"/>
      <c r="J49" s="833"/>
      <c r="K49" s="833"/>
      <c r="L49" s="834"/>
      <c r="M49" s="359"/>
      <c r="N49" s="835" t="s">
        <v>424</v>
      </c>
      <c r="O49" s="836"/>
      <c r="P49" s="836"/>
      <c r="Q49" s="837"/>
      <c r="R49" s="360"/>
      <c r="S49" s="360"/>
      <c r="T49" s="360"/>
      <c r="U49" s="835" t="s">
        <v>1999</v>
      </c>
      <c r="V49" s="836"/>
      <c r="W49" s="836"/>
      <c r="X49" s="837"/>
      <c r="Y49" s="814" t="s">
        <v>2000</v>
      </c>
      <c r="Z49" s="838"/>
      <c r="AA49" s="838"/>
      <c r="AB49" s="838"/>
      <c r="AC49" s="838"/>
      <c r="AD49" s="838"/>
      <c r="AE49" s="838"/>
      <c r="AF49" s="838"/>
      <c r="AG49" s="838"/>
      <c r="AH49" s="838"/>
      <c r="AI49" s="838"/>
      <c r="AJ49" s="838"/>
    </row>
    <row r="50" spans="1:36" s="325" customFormat="1" ht="30" customHeight="1" x14ac:dyDescent="0.2">
      <c r="A50" s="361"/>
      <c r="B50" s="361"/>
      <c r="C50" s="361"/>
      <c r="D50" s="361"/>
      <c r="E50" s="361"/>
      <c r="F50" s="361"/>
      <c r="G50" s="361"/>
      <c r="H50" s="361"/>
      <c r="I50" s="361"/>
      <c r="J50" s="361"/>
      <c r="K50" s="361"/>
      <c r="L50" s="361"/>
      <c r="M50" s="359"/>
      <c r="N50" s="839"/>
      <c r="O50" s="839"/>
      <c r="P50" s="839"/>
      <c r="Q50" s="839"/>
      <c r="R50" s="362"/>
      <c r="S50" s="362"/>
      <c r="T50" s="362"/>
      <c r="U50" s="839"/>
      <c r="V50" s="839"/>
      <c r="W50" s="839"/>
      <c r="X50" s="839"/>
      <c r="Y50" s="839"/>
      <c r="Z50" s="839"/>
      <c r="AA50" s="839"/>
      <c r="AB50" s="839"/>
      <c r="AC50" s="839"/>
      <c r="AD50" s="839"/>
      <c r="AE50" s="839"/>
      <c r="AF50" s="839"/>
      <c r="AG50" s="839"/>
      <c r="AH50" s="839"/>
      <c r="AI50" s="839"/>
      <c r="AJ50" s="839"/>
    </row>
    <row r="51" spans="1:36" s="325" customFormat="1" ht="30" customHeight="1" x14ac:dyDescent="0.2">
      <c r="A51" s="361"/>
      <c r="B51" s="361"/>
      <c r="C51" s="361"/>
      <c r="D51" s="361"/>
      <c r="E51" s="361"/>
      <c r="F51" s="361"/>
      <c r="G51" s="361"/>
      <c r="H51" s="361"/>
      <c r="I51" s="361"/>
      <c r="J51" s="361"/>
      <c r="K51" s="361"/>
      <c r="L51" s="361"/>
      <c r="M51" s="359"/>
      <c r="N51" s="840"/>
      <c r="O51" s="840"/>
      <c r="P51" s="840"/>
      <c r="Q51" s="840"/>
      <c r="R51" s="359"/>
      <c r="S51" s="359"/>
      <c r="T51" s="359"/>
      <c r="U51" s="840"/>
      <c r="V51" s="840"/>
      <c r="W51" s="840"/>
      <c r="X51" s="840"/>
      <c r="Y51" s="840"/>
      <c r="Z51" s="840"/>
      <c r="AA51" s="840"/>
      <c r="AB51" s="840"/>
      <c r="AC51" s="840"/>
      <c r="AD51" s="840"/>
      <c r="AE51" s="840"/>
      <c r="AF51" s="840"/>
      <c r="AG51" s="840"/>
      <c r="AH51" s="840"/>
      <c r="AI51" s="840"/>
      <c r="AJ51" s="840"/>
    </row>
    <row r="52" spans="1:36" s="325" customFormat="1" ht="30" customHeight="1" x14ac:dyDescent="0.2">
      <c r="A52" s="361"/>
      <c r="B52" s="361"/>
      <c r="C52" s="361"/>
      <c r="D52" s="361"/>
      <c r="E52" s="361"/>
      <c r="F52" s="361"/>
      <c r="G52" s="361"/>
      <c r="H52" s="361"/>
      <c r="I52" s="361"/>
      <c r="J52" s="361"/>
      <c r="K52" s="361"/>
      <c r="L52" s="361"/>
      <c r="M52" s="359"/>
      <c r="N52" s="840"/>
      <c r="O52" s="840"/>
      <c r="P52" s="840"/>
      <c r="Q52" s="840"/>
      <c r="R52" s="359"/>
      <c r="S52" s="359"/>
      <c r="T52" s="359"/>
      <c r="U52" s="840"/>
      <c r="V52" s="840"/>
      <c r="W52" s="840"/>
      <c r="X52" s="840"/>
      <c r="Y52" s="840"/>
      <c r="Z52" s="840"/>
      <c r="AA52" s="840"/>
      <c r="AB52" s="840"/>
      <c r="AC52" s="840"/>
      <c r="AD52" s="840"/>
      <c r="AE52" s="840"/>
      <c r="AF52" s="840"/>
      <c r="AG52" s="840"/>
      <c r="AH52" s="840"/>
      <c r="AI52" s="840"/>
      <c r="AJ52" s="840"/>
    </row>
    <row r="53" spans="1:36" s="325" customFormat="1" ht="30" customHeight="1" x14ac:dyDescent="0.2">
      <c r="A53" s="363"/>
      <c r="B53" s="363"/>
      <c r="C53" s="363"/>
      <c r="D53" s="363"/>
      <c r="E53" s="363"/>
      <c r="F53" s="364"/>
      <c r="G53" s="364"/>
      <c r="H53" s="364"/>
      <c r="I53" s="364"/>
      <c r="J53" s="364"/>
      <c r="K53" s="365"/>
      <c r="L53" s="365"/>
      <c r="M53" s="359"/>
      <c r="N53" s="840"/>
      <c r="O53" s="840"/>
      <c r="P53" s="840"/>
      <c r="Q53" s="840"/>
      <c r="R53" s="359"/>
      <c r="S53" s="359"/>
      <c r="T53" s="359"/>
      <c r="U53" s="840"/>
      <c r="V53" s="840"/>
      <c r="W53" s="840"/>
      <c r="X53" s="840"/>
      <c r="Y53" s="840"/>
      <c r="Z53" s="840"/>
      <c r="AA53" s="840"/>
      <c r="AB53" s="840"/>
      <c r="AC53" s="840"/>
      <c r="AD53" s="840"/>
      <c r="AE53" s="840"/>
      <c r="AF53" s="840"/>
      <c r="AG53" s="840"/>
      <c r="AH53" s="840"/>
      <c r="AI53" s="840"/>
      <c r="AJ53" s="840"/>
    </row>
    <row r="54" spans="1:36" x14ac:dyDescent="0.2">
      <c r="A54" s="366"/>
      <c r="B54" s="366"/>
      <c r="C54" s="367"/>
      <c r="D54" s="367"/>
      <c r="E54" s="367"/>
      <c r="F54" s="366"/>
      <c r="G54" s="368"/>
      <c r="H54" s="368"/>
      <c r="I54" s="368"/>
      <c r="J54" s="366"/>
      <c r="K54" s="366"/>
      <c r="L54" s="366"/>
      <c r="M54" s="366"/>
      <c r="N54" s="366"/>
      <c r="O54" s="366"/>
      <c r="P54" s="366"/>
      <c r="Q54" s="366"/>
      <c r="R54" s="366"/>
      <c r="S54" s="366"/>
      <c r="T54" s="366"/>
      <c r="U54" s="366"/>
      <c r="V54" s="366"/>
      <c r="W54" s="368"/>
      <c r="X54" s="368"/>
      <c r="Y54" s="368"/>
      <c r="Z54" s="366"/>
      <c r="AA54" s="366"/>
      <c r="AB54" s="366"/>
      <c r="AC54" s="366"/>
      <c r="AD54" s="366"/>
      <c r="AE54" s="366"/>
      <c r="AF54" s="366"/>
      <c r="AG54" s="366"/>
      <c r="AH54" s="366"/>
      <c r="AI54" s="366"/>
      <c r="AJ54" s="369"/>
    </row>
    <row r="55" spans="1:36" x14ac:dyDescent="0.2">
      <c r="A55" s="366"/>
      <c r="B55" s="366"/>
      <c r="C55" s="367"/>
      <c r="D55" s="367"/>
      <c r="E55" s="367"/>
      <c r="F55" s="366"/>
      <c r="G55" s="368"/>
      <c r="H55" s="368"/>
      <c r="I55" s="368"/>
      <c r="J55" s="366"/>
      <c r="K55" s="366"/>
      <c r="L55" s="366"/>
      <c r="M55" s="366"/>
      <c r="N55" s="366"/>
      <c r="O55" s="366"/>
      <c r="P55" s="366"/>
      <c r="Q55" s="366"/>
      <c r="R55" s="366"/>
      <c r="S55" s="366"/>
      <c r="T55" s="366"/>
      <c r="U55" s="366"/>
      <c r="V55" s="366"/>
      <c r="W55" s="368"/>
      <c r="X55" s="368"/>
      <c r="Y55" s="368"/>
      <c r="Z55" s="366"/>
      <c r="AA55" s="366"/>
      <c r="AB55" s="366"/>
      <c r="AC55" s="366"/>
      <c r="AD55" s="366"/>
      <c r="AE55" s="366"/>
      <c r="AF55" s="366"/>
      <c r="AG55" s="366"/>
      <c r="AH55" s="366"/>
      <c r="AI55" s="366"/>
      <c r="AJ55" s="369"/>
    </row>
    <row r="56" spans="1:36" x14ac:dyDescent="0.2">
      <c r="A56" s="366"/>
      <c r="B56" s="366"/>
      <c r="C56" s="367"/>
      <c r="D56" s="367"/>
      <c r="E56" s="367"/>
      <c r="F56" s="366"/>
      <c r="G56" s="368"/>
      <c r="H56" s="368"/>
      <c r="I56" s="368"/>
      <c r="J56" s="366"/>
      <c r="K56" s="366"/>
      <c r="L56" s="366"/>
      <c r="M56" s="366"/>
      <c r="N56" s="366"/>
      <c r="O56" s="366"/>
      <c r="P56" s="366"/>
      <c r="Q56" s="366"/>
      <c r="R56" s="366"/>
      <c r="S56" s="366"/>
      <c r="T56" s="366"/>
      <c r="U56" s="366"/>
      <c r="V56" s="366"/>
      <c r="W56" s="368"/>
      <c r="X56" s="368"/>
      <c r="Y56" s="368"/>
      <c r="Z56" s="366"/>
      <c r="AA56" s="366"/>
      <c r="AB56" s="366"/>
      <c r="AC56" s="366"/>
      <c r="AD56" s="366"/>
      <c r="AE56" s="366"/>
      <c r="AF56" s="366"/>
      <c r="AG56" s="366"/>
      <c r="AH56" s="366"/>
      <c r="AI56" s="366"/>
      <c r="AJ56" s="369"/>
    </row>
    <row r="57" spans="1:36" x14ac:dyDescent="0.2">
      <c r="A57" s="366"/>
      <c r="B57" s="366"/>
      <c r="C57" s="367"/>
      <c r="D57" s="367"/>
      <c r="E57" s="367"/>
      <c r="F57" s="366"/>
      <c r="G57" s="368"/>
      <c r="H57" s="368"/>
      <c r="I57" s="368"/>
      <c r="J57" s="366"/>
      <c r="K57" s="366"/>
      <c r="L57" s="366"/>
      <c r="M57" s="366"/>
      <c r="N57" s="366"/>
      <c r="O57" s="366"/>
      <c r="P57" s="366"/>
      <c r="Q57" s="366"/>
      <c r="R57" s="366"/>
      <c r="S57" s="366"/>
      <c r="T57" s="366"/>
      <c r="U57" s="366"/>
      <c r="V57" s="366"/>
      <c r="W57" s="368"/>
      <c r="X57" s="368"/>
      <c r="Y57" s="368"/>
      <c r="Z57" s="366"/>
      <c r="AA57" s="366"/>
      <c r="AB57" s="366"/>
      <c r="AC57" s="366"/>
      <c r="AD57" s="366"/>
      <c r="AE57" s="366"/>
      <c r="AF57" s="366"/>
      <c r="AG57" s="366"/>
      <c r="AH57" s="366"/>
      <c r="AI57" s="366"/>
      <c r="AJ57" s="369"/>
    </row>
    <row r="58" spans="1:36" x14ac:dyDescent="0.2">
      <c r="A58" s="366"/>
      <c r="B58" s="366"/>
      <c r="C58" s="367"/>
      <c r="D58" s="367"/>
      <c r="E58" s="367"/>
      <c r="F58" s="366"/>
      <c r="G58" s="368"/>
      <c r="H58" s="368"/>
      <c r="I58" s="368"/>
      <c r="J58" s="366"/>
      <c r="K58" s="366"/>
      <c r="L58" s="366"/>
      <c r="M58" s="366"/>
      <c r="N58" s="366"/>
      <c r="O58" s="366"/>
      <c r="P58" s="366"/>
      <c r="Q58" s="366"/>
      <c r="R58" s="366"/>
      <c r="S58" s="366"/>
      <c r="T58" s="366"/>
      <c r="U58" s="366"/>
      <c r="V58" s="366"/>
      <c r="W58" s="368"/>
      <c r="X58" s="368"/>
      <c r="Y58" s="368"/>
      <c r="Z58" s="366"/>
      <c r="AA58" s="366"/>
      <c r="AB58" s="366"/>
      <c r="AC58" s="366"/>
      <c r="AD58" s="366"/>
      <c r="AE58" s="366"/>
      <c r="AF58" s="366"/>
      <c r="AG58" s="366"/>
      <c r="AH58" s="366"/>
      <c r="AI58" s="366"/>
      <c r="AJ58" s="369"/>
    </row>
  </sheetData>
  <sheetProtection formatCells="0" formatColumns="0" formatRows="0" insertRows="0" sort="0" autoFilter="0" pivotTables="0"/>
  <mergeCells count="215">
    <mergeCell ref="N53:Q53"/>
    <mergeCell ref="U53:X53"/>
    <mergeCell ref="Y53:Z53"/>
    <mergeCell ref="AA53:AJ53"/>
    <mergeCell ref="N51:Q51"/>
    <mergeCell ref="U51:X51"/>
    <mergeCell ref="Y51:Z51"/>
    <mergeCell ref="AA51:AJ51"/>
    <mergeCell ref="N52:Q52"/>
    <mergeCell ref="U52:X52"/>
    <mergeCell ref="Y52:Z52"/>
    <mergeCell ref="AA52:AJ52"/>
    <mergeCell ref="N50:Q50"/>
    <mergeCell ref="U50:X50"/>
    <mergeCell ref="Y50:Z50"/>
    <mergeCell ref="AA50:AJ50"/>
    <mergeCell ref="N47:Q47"/>
    <mergeCell ref="U47:X47"/>
    <mergeCell ref="Y47:Z47"/>
    <mergeCell ref="AA47:AJ47"/>
    <mergeCell ref="N48:Q48"/>
    <mergeCell ref="U48:X48"/>
    <mergeCell ref="Y48:Z48"/>
    <mergeCell ref="AA48:AJ48"/>
    <mergeCell ref="A44:L45"/>
    <mergeCell ref="N45:Q45"/>
    <mergeCell ref="U45:X45"/>
    <mergeCell ref="Y45:Z45"/>
    <mergeCell ref="AA45:AJ45"/>
    <mergeCell ref="A46:L49"/>
    <mergeCell ref="N46:Q46"/>
    <mergeCell ref="U46:X46"/>
    <mergeCell ref="Y46:Z46"/>
    <mergeCell ref="AA46:AJ46"/>
    <mergeCell ref="N49:Q49"/>
    <mergeCell ref="U49:X49"/>
    <mergeCell ref="Y49:Z49"/>
    <mergeCell ref="AA49:AJ49"/>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AH18:AH22"/>
    <mergeCell ref="AJ18:AJ22"/>
    <mergeCell ref="G19:I19"/>
    <mergeCell ref="W19:Y19"/>
    <mergeCell ref="G20:I20"/>
    <mergeCell ref="W20:Y20"/>
    <mergeCell ref="G21:I21"/>
    <mergeCell ref="W21:Y21"/>
    <mergeCell ref="N18:N22"/>
    <mergeCell ref="P18:P22"/>
    <mergeCell ref="Q18:Q22"/>
    <mergeCell ref="U18:U22"/>
    <mergeCell ref="W18:Y18"/>
    <mergeCell ref="AA18:AA22"/>
    <mergeCell ref="W22:Y22"/>
    <mergeCell ref="A18:A22"/>
    <mergeCell ref="B18:B22"/>
    <mergeCell ref="C18:E22"/>
    <mergeCell ref="G18:I18"/>
    <mergeCell ref="J18:L22"/>
    <mergeCell ref="M18:M22"/>
    <mergeCell ref="G22:I22"/>
    <mergeCell ref="AB15:AB17"/>
    <mergeCell ref="AF15:AF17"/>
    <mergeCell ref="A15:A17"/>
    <mergeCell ref="B15:B17"/>
    <mergeCell ref="C15:E17"/>
    <mergeCell ref="AB18:AB22"/>
    <mergeCell ref="AF18:AF22"/>
    <mergeCell ref="AH15:AH17"/>
    <mergeCell ref="AJ15:AJ17"/>
    <mergeCell ref="G16:I16"/>
    <mergeCell ref="W16:Y16"/>
    <mergeCell ref="G17:I17"/>
    <mergeCell ref="W17:Y17"/>
    <mergeCell ref="N15:N17"/>
    <mergeCell ref="P15:P17"/>
    <mergeCell ref="Q15:Q17"/>
    <mergeCell ref="U15:U17"/>
    <mergeCell ref="W15:Y15"/>
    <mergeCell ref="AA15:AA17"/>
    <mergeCell ref="G15:I15"/>
    <mergeCell ref="J15:L17"/>
    <mergeCell ref="M15:M17"/>
    <mergeCell ref="W11:Y11"/>
    <mergeCell ref="G12:I12"/>
    <mergeCell ref="W12:Y12"/>
    <mergeCell ref="N9:N14"/>
    <mergeCell ref="P9:P14"/>
    <mergeCell ref="Q9:Q14"/>
    <mergeCell ref="U9:U14"/>
    <mergeCell ref="W9:Y9"/>
    <mergeCell ref="AA9:AA14"/>
    <mergeCell ref="W13:Y13"/>
    <mergeCell ref="W14:Y14"/>
    <mergeCell ref="A9:A14"/>
    <mergeCell ref="B9:B14"/>
    <mergeCell ref="C9:E14"/>
    <mergeCell ref="G9:I9"/>
    <mergeCell ref="J9:L14"/>
    <mergeCell ref="M9:M14"/>
    <mergeCell ref="G13:I13"/>
    <mergeCell ref="G14:I14"/>
    <mergeCell ref="AD6:AJ7"/>
    <mergeCell ref="A7:A8"/>
    <mergeCell ref="B7:B8"/>
    <mergeCell ref="C7:E8"/>
    <mergeCell ref="F7:I8"/>
    <mergeCell ref="J7:L8"/>
    <mergeCell ref="M7:O7"/>
    <mergeCell ref="W7:Y8"/>
    <mergeCell ref="Z7:Z8"/>
    <mergeCell ref="AB9:AB14"/>
    <mergeCell ref="AF9:AF14"/>
    <mergeCell ref="AH9:AH14"/>
    <mergeCell ref="AJ9:AJ14"/>
    <mergeCell ref="G10:I10"/>
    <mergeCell ref="W10:Y10"/>
    <mergeCell ref="G11:I11"/>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3:P42 JL23:JL42 TH23:TH42 ADD23:ADD42 AMZ23:AMZ42 AWV23:AWV42 BGR23:BGR42 BQN23:BQN42 CAJ23:CAJ42 CKF23:CKF42 CUB23:CUB42 DDX23:DDX42 DNT23:DNT42 DXP23:DXP42 EHL23:EHL42 ERH23:ERH42 FBD23:FBD42 FKZ23:FKZ42 FUV23:FUV42 GER23:GER42 GON23:GON42 GYJ23:GYJ42 HIF23:HIF42 HSB23:HSB42 IBX23:IBX42 ILT23:ILT42 IVP23:IVP42 JFL23:JFL42 JPH23:JPH42 JZD23:JZD42 KIZ23:KIZ42 KSV23:KSV42 LCR23:LCR42 LMN23:LMN42 LWJ23:LWJ42 MGF23:MGF42 MQB23:MQB42 MZX23:MZX42 NJT23:NJT42 NTP23:NTP42 ODL23:ODL42 ONH23:ONH42 OXD23:OXD42 PGZ23:PGZ42 PQV23:PQV42 QAR23:QAR42 QKN23:QKN42 QUJ23:QUJ42 REF23:REF42 ROB23:ROB42 RXX23:RXX42 SHT23:SHT42 SRP23:SRP42 TBL23:TBL42 TLH23:TLH42 TVD23:TVD42 UEZ23:UEZ42 UOV23:UOV42 UYR23:UYR42 VIN23:VIN42 VSJ23:VSJ42 WCF23:WCF42 WMB23:WMB42 WVX23:WVX42 P65559:P65578 JL65559:JL65578 TH65559:TH65578 ADD65559:ADD65578 AMZ65559:AMZ65578 AWV65559:AWV65578 BGR65559:BGR65578 BQN65559:BQN65578 CAJ65559:CAJ65578 CKF65559:CKF65578 CUB65559:CUB65578 DDX65559:DDX65578 DNT65559:DNT65578 DXP65559:DXP65578 EHL65559:EHL65578 ERH65559:ERH65578 FBD65559:FBD65578 FKZ65559:FKZ65578 FUV65559:FUV65578 GER65559:GER65578 GON65559:GON65578 GYJ65559:GYJ65578 HIF65559:HIF65578 HSB65559:HSB65578 IBX65559:IBX65578 ILT65559:ILT65578 IVP65559:IVP65578 JFL65559:JFL65578 JPH65559:JPH65578 JZD65559:JZD65578 KIZ65559:KIZ65578 KSV65559:KSV65578 LCR65559:LCR65578 LMN65559:LMN65578 LWJ65559:LWJ65578 MGF65559:MGF65578 MQB65559:MQB65578 MZX65559:MZX65578 NJT65559:NJT65578 NTP65559:NTP65578 ODL65559:ODL65578 ONH65559:ONH65578 OXD65559:OXD65578 PGZ65559:PGZ65578 PQV65559:PQV65578 QAR65559:QAR65578 QKN65559:QKN65578 QUJ65559:QUJ65578 REF65559:REF65578 ROB65559:ROB65578 RXX65559:RXX65578 SHT65559:SHT65578 SRP65559:SRP65578 TBL65559:TBL65578 TLH65559:TLH65578 TVD65559:TVD65578 UEZ65559:UEZ65578 UOV65559:UOV65578 UYR65559:UYR65578 VIN65559:VIN65578 VSJ65559:VSJ65578 WCF65559:WCF65578 WMB65559:WMB65578 WVX65559:WVX65578 P131095:P131114 JL131095:JL131114 TH131095:TH131114 ADD131095:ADD131114 AMZ131095:AMZ131114 AWV131095:AWV131114 BGR131095:BGR131114 BQN131095:BQN131114 CAJ131095:CAJ131114 CKF131095:CKF131114 CUB131095:CUB131114 DDX131095:DDX131114 DNT131095:DNT131114 DXP131095:DXP131114 EHL131095:EHL131114 ERH131095:ERH131114 FBD131095:FBD131114 FKZ131095:FKZ131114 FUV131095:FUV131114 GER131095:GER131114 GON131095:GON131114 GYJ131095:GYJ131114 HIF131095:HIF131114 HSB131095:HSB131114 IBX131095:IBX131114 ILT131095:ILT131114 IVP131095:IVP131114 JFL131095:JFL131114 JPH131095:JPH131114 JZD131095:JZD131114 KIZ131095:KIZ131114 KSV131095:KSV131114 LCR131095:LCR131114 LMN131095:LMN131114 LWJ131095:LWJ131114 MGF131095:MGF131114 MQB131095:MQB131114 MZX131095:MZX131114 NJT131095:NJT131114 NTP131095:NTP131114 ODL131095:ODL131114 ONH131095:ONH131114 OXD131095:OXD131114 PGZ131095:PGZ131114 PQV131095:PQV131114 QAR131095:QAR131114 QKN131095:QKN131114 QUJ131095:QUJ131114 REF131095:REF131114 ROB131095:ROB131114 RXX131095:RXX131114 SHT131095:SHT131114 SRP131095:SRP131114 TBL131095:TBL131114 TLH131095:TLH131114 TVD131095:TVD131114 UEZ131095:UEZ131114 UOV131095:UOV131114 UYR131095:UYR131114 VIN131095:VIN131114 VSJ131095:VSJ131114 WCF131095:WCF131114 WMB131095:WMB131114 WVX131095:WVX131114 P196631:P196650 JL196631:JL196650 TH196631:TH196650 ADD196631:ADD196650 AMZ196631:AMZ196650 AWV196631:AWV196650 BGR196631:BGR196650 BQN196631:BQN196650 CAJ196631:CAJ196650 CKF196631:CKF196650 CUB196631:CUB196650 DDX196631:DDX196650 DNT196631:DNT196650 DXP196631:DXP196650 EHL196631:EHL196650 ERH196631:ERH196650 FBD196631:FBD196650 FKZ196631:FKZ196650 FUV196631:FUV196650 GER196631:GER196650 GON196631:GON196650 GYJ196631:GYJ196650 HIF196631:HIF196650 HSB196631:HSB196650 IBX196631:IBX196650 ILT196631:ILT196650 IVP196631:IVP196650 JFL196631:JFL196650 JPH196631:JPH196650 JZD196631:JZD196650 KIZ196631:KIZ196650 KSV196631:KSV196650 LCR196631:LCR196650 LMN196631:LMN196650 LWJ196631:LWJ196650 MGF196631:MGF196650 MQB196631:MQB196650 MZX196631:MZX196650 NJT196631:NJT196650 NTP196631:NTP196650 ODL196631:ODL196650 ONH196631:ONH196650 OXD196631:OXD196650 PGZ196631:PGZ196650 PQV196631:PQV196650 QAR196631:QAR196650 QKN196631:QKN196650 QUJ196631:QUJ196650 REF196631:REF196650 ROB196631:ROB196650 RXX196631:RXX196650 SHT196631:SHT196650 SRP196631:SRP196650 TBL196631:TBL196650 TLH196631:TLH196650 TVD196631:TVD196650 UEZ196631:UEZ196650 UOV196631:UOV196650 UYR196631:UYR196650 VIN196631:VIN196650 VSJ196631:VSJ196650 WCF196631:WCF196650 WMB196631:WMB196650 WVX196631:WVX196650 P262167:P262186 JL262167:JL262186 TH262167:TH262186 ADD262167:ADD262186 AMZ262167:AMZ262186 AWV262167:AWV262186 BGR262167:BGR262186 BQN262167:BQN262186 CAJ262167:CAJ262186 CKF262167:CKF262186 CUB262167:CUB262186 DDX262167:DDX262186 DNT262167:DNT262186 DXP262167:DXP262186 EHL262167:EHL262186 ERH262167:ERH262186 FBD262167:FBD262186 FKZ262167:FKZ262186 FUV262167:FUV262186 GER262167:GER262186 GON262167:GON262186 GYJ262167:GYJ262186 HIF262167:HIF262186 HSB262167:HSB262186 IBX262167:IBX262186 ILT262167:ILT262186 IVP262167:IVP262186 JFL262167:JFL262186 JPH262167:JPH262186 JZD262167:JZD262186 KIZ262167:KIZ262186 KSV262167:KSV262186 LCR262167:LCR262186 LMN262167:LMN262186 LWJ262167:LWJ262186 MGF262167:MGF262186 MQB262167:MQB262186 MZX262167:MZX262186 NJT262167:NJT262186 NTP262167:NTP262186 ODL262167:ODL262186 ONH262167:ONH262186 OXD262167:OXD262186 PGZ262167:PGZ262186 PQV262167:PQV262186 QAR262167:QAR262186 QKN262167:QKN262186 QUJ262167:QUJ262186 REF262167:REF262186 ROB262167:ROB262186 RXX262167:RXX262186 SHT262167:SHT262186 SRP262167:SRP262186 TBL262167:TBL262186 TLH262167:TLH262186 TVD262167:TVD262186 UEZ262167:UEZ262186 UOV262167:UOV262186 UYR262167:UYR262186 VIN262167:VIN262186 VSJ262167:VSJ262186 WCF262167:WCF262186 WMB262167:WMB262186 WVX262167:WVX262186 P327703:P327722 JL327703:JL327722 TH327703:TH327722 ADD327703:ADD327722 AMZ327703:AMZ327722 AWV327703:AWV327722 BGR327703:BGR327722 BQN327703:BQN327722 CAJ327703:CAJ327722 CKF327703:CKF327722 CUB327703:CUB327722 DDX327703:DDX327722 DNT327703:DNT327722 DXP327703:DXP327722 EHL327703:EHL327722 ERH327703:ERH327722 FBD327703:FBD327722 FKZ327703:FKZ327722 FUV327703:FUV327722 GER327703:GER327722 GON327703:GON327722 GYJ327703:GYJ327722 HIF327703:HIF327722 HSB327703:HSB327722 IBX327703:IBX327722 ILT327703:ILT327722 IVP327703:IVP327722 JFL327703:JFL327722 JPH327703:JPH327722 JZD327703:JZD327722 KIZ327703:KIZ327722 KSV327703:KSV327722 LCR327703:LCR327722 LMN327703:LMN327722 LWJ327703:LWJ327722 MGF327703:MGF327722 MQB327703:MQB327722 MZX327703:MZX327722 NJT327703:NJT327722 NTP327703:NTP327722 ODL327703:ODL327722 ONH327703:ONH327722 OXD327703:OXD327722 PGZ327703:PGZ327722 PQV327703:PQV327722 QAR327703:QAR327722 QKN327703:QKN327722 QUJ327703:QUJ327722 REF327703:REF327722 ROB327703:ROB327722 RXX327703:RXX327722 SHT327703:SHT327722 SRP327703:SRP327722 TBL327703:TBL327722 TLH327703:TLH327722 TVD327703:TVD327722 UEZ327703:UEZ327722 UOV327703:UOV327722 UYR327703:UYR327722 VIN327703:VIN327722 VSJ327703:VSJ327722 WCF327703:WCF327722 WMB327703:WMB327722 WVX327703:WVX327722 P393239:P393258 JL393239:JL393258 TH393239:TH393258 ADD393239:ADD393258 AMZ393239:AMZ393258 AWV393239:AWV393258 BGR393239:BGR393258 BQN393239:BQN393258 CAJ393239:CAJ393258 CKF393239:CKF393258 CUB393239:CUB393258 DDX393239:DDX393258 DNT393239:DNT393258 DXP393239:DXP393258 EHL393239:EHL393258 ERH393239:ERH393258 FBD393239:FBD393258 FKZ393239:FKZ393258 FUV393239:FUV393258 GER393239:GER393258 GON393239:GON393258 GYJ393239:GYJ393258 HIF393239:HIF393258 HSB393239:HSB393258 IBX393239:IBX393258 ILT393239:ILT393258 IVP393239:IVP393258 JFL393239:JFL393258 JPH393239:JPH393258 JZD393239:JZD393258 KIZ393239:KIZ393258 KSV393239:KSV393258 LCR393239:LCR393258 LMN393239:LMN393258 LWJ393239:LWJ393258 MGF393239:MGF393258 MQB393239:MQB393258 MZX393239:MZX393258 NJT393239:NJT393258 NTP393239:NTP393258 ODL393239:ODL393258 ONH393239:ONH393258 OXD393239:OXD393258 PGZ393239:PGZ393258 PQV393239:PQV393258 QAR393239:QAR393258 QKN393239:QKN393258 QUJ393239:QUJ393258 REF393239:REF393258 ROB393239:ROB393258 RXX393239:RXX393258 SHT393239:SHT393258 SRP393239:SRP393258 TBL393239:TBL393258 TLH393239:TLH393258 TVD393239:TVD393258 UEZ393239:UEZ393258 UOV393239:UOV393258 UYR393239:UYR393258 VIN393239:VIN393258 VSJ393239:VSJ393258 WCF393239:WCF393258 WMB393239:WMB393258 WVX393239:WVX393258 P458775:P458794 JL458775:JL458794 TH458775:TH458794 ADD458775:ADD458794 AMZ458775:AMZ458794 AWV458775:AWV458794 BGR458775:BGR458794 BQN458775:BQN458794 CAJ458775:CAJ458794 CKF458775:CKF458794 CUB458775:CUB458794 DDX458775:DDX458794 DNT458775:DNT458794 DXP458775:DXP458794 EHL458775:EHL458794 ERH458775:ERH458794 FBD458775:FBD458794 FKZ458775:FKZ458794 FUV458775:FUV458794 GER458775:GER458794 GON458775:GON458794 GYJ458775:GYJ458794 HIF458775:HIF458794 HSB458775:HSB458794 IBX458775:IBX458794 ILT458775:ILT458794 IVP458775:IVP458794 JFL458775:JFL458794 JPH458775:JPH458794 JZD458775:JZD458794 KIZ458775:KIZ458794 KSV458775:KSV458794 LCR458775:LCR458794 LMN458775:LMN458794 LWJ458775:LWJ458794 MGF458775:MGF458794 MQB458775:MQB458794 MZX458775:MZX458794 NJT458775:NJT458794 NTP458775:NTP458794 ODL458775:ODL458794 ONH458775:ONH458794 OXD458775:OXD458794 PGZ458775:PGZ458794 PQV458775:PQV458794 QAR458775:QAR458794 QKN458775:QKN458794 QUJ458775:QUJ458794 REF458775:REF458794 ROB458775:ROB458794 RXX458775:RXX458794 SHT458775:SHT458794 SRP458775:SRP458794 TBL458775:TBL458794 TLH458775:TLH458794 TVD458775:TVD458794 UEZ458775:UEZ458794 UOV458775:UOV458794 UYR458775:UYR458794 VIN458775:VIN458794 VSJ458775:VSJ458794 WCF458775:WCF458794 WMB458775:WMB458794 WVX458775:WVX458794 P524311:P524330 JL524311:JL524330 TH524311:TH524330 ADD524311:ADD524330 AMZ524311:AMZ524330 AWV524311:AWV524330 BGR524311:BGR524330 BQN524311:BQN524330 CAJ524311:CAJ524330 CKF524311:CKF524330 CUB524311:CUB524330 DDX524311:DDX524330 DNT524311:DNT524330 DXP524311:DXP524330 EHL524311:EHL524330 ERH524311:ERH524330 FBD524311:FBD524330 FKZ524311:FKZ524330 FUV524311:FUV524330 GER524311:GER524330 GON524311:GON524330 GYJ524311:GYJ524330 HIF524311:HIF524330 HSB524311:HSB524330 IBX524311:IBX524330 ILT524311:ILT524330 IVP524311:IVP524330 JFL524311:JFL524330 JPH524311:JPH524330 JZD524311:JZD524330 KIZ524311:KIZ524330 KSV524311:KSV524330 LCR524311:LCR524330 LMN524311:LMN524330 LWJ524311:LWJ524330 MGF524311:MGF524330 MQB524311:MQB524330 MZX524311:MZX524330 NJT524311:NJT524330 NTP524311:NTP524330 ODL524311:ODL524330 ONH524311:ONH524330 OXD524311:OXD524330 PGZ524311:PGZ524330 PQV524311:PQV524330 QAR524311:QAR524330 QKN524311:QKN524330 QUJ524311:QUJ524330 REF524311:REF524330 ROB524311:ROB524330 RXX524311:RXX524330 SHT524311:SHT524330 SRP524311:SRP524330 TBL524311:TBL524330 TLH524311:TLH524330 TVD524311:TVD524330 UEZ524311:UEZ524330 UOV524311:UOV524330 UYR524311:UYR524330 VIN524311:VIN524330 VSJ524311:VSJ524330 WCF524311:WCF524330 WMB524311:WMB524330 WVX524311:WVX524330 P589847:P589866 JL589847:JL589866 TH589847:TH589866 ADD589847:ADD589866 AMZ589847:AMZ589866 AWV589847:AWV589866 BGR589847:BGR589866 BQN589847:BQN589866 CAJ589847:CAJ589866 CKF589847:CKF589866 CUB589847:CUB589866 DDX589847:DDX589866 DNT589847:DNT589866 DXP589847:DXP589866 EHL589847:EHL589866 ERH589847:ERH589866 FBD589847:FBD589866 FKZ589847:FKZ589866 FUV589847:FUV589866 GER589847:GER589866 GON589847:GON589866 GYJ589847:GYJ589866 HIF589847:HIF589866 HSB589847:HSB589866 IBX589847:IBX589866 ILT589847:ILT589866 IVP589847:IVP589866 JFL589847:JFL589866 JPH589847:JPH589866 JZD589847:JZD589866 KIZ589847:KIZ589866 KSV589847:KSV589866 LCR589847:LCR589866 LMN589847:LMN589866 LWJ589847:LWJ589866 MGF589847:MGF589866 MQB589847:MQB589866 MZX589847:MZX589866 NJT589847:NJT589866 NTP589847:NTP589866 ODL589847:ODL589866 ONH589847:ONH589866 OXD589847:OXD589866 PGZ589847:PGZ589866 PQV589847:PQV589866 QAR589847:QAR589866 QKN589847:QKN589866 QUJ589847:QUJ589866 REF589847:REF589866 ROB589847:ROB589866 RXX589847:RXX589866 SHT589847:SHT589866 SRP589847:SRP589866 TBL589847:TBL589866 TLH589847:TLH589866 TVD589847:TVD589866 UEZ589847:UEZ589866 UOV589847:UOV589866 UYR589847:UYR589866 VIN589847:VIN589866 VSJ589847:VSJ589866 WCF589847:WCF589866 WMB589847:WMB589866 WVX589847:WVX589866 P655383:P655402 JL655383:JL655402 TH655383:TH655402 ADD655383:ADD655402 AMZ655383:AMZ655402 AWV655383:AWV655402 BGR655383:BGR655402 BQN655383:BQN655402 CAJ655383:CAJ655402 CKF655383:CKF655402 CUB655383:CUB655402 DDX655383:DDX655402 DNT655383:DNT655402 DXP655383:DXP655402 EHL655383:EHL655402 ERH655383:ERH655402 FBD655383:FBD655402 FKZ655383:FKZ655402 FUV655383:FUV655402 GER655383:GER655402 GON655383:GON655402 GYJ655383:GYJ655402 HIF655383:HIF655402 HSB655383:HSB655402 IBX655383:IBX655402 ILT655383:ILT655402 IVP655383:IVP655402 JFL655383:JFL655402 JPH655383:JPH655402 JZD655383:JZD655402 KIZ655383:KIZ655402 KSV655383:KSV655402 LCR655383:LCR655402 LMN655383:LMN655402 LWJ655383:LWJ655402 MGF655383:MGF655402 MQB655383:MQB655402 MZX655383:MZX655402 NJT655383:NJT655402 NTP655383:NTP655402 ODL655383:ODL655402 ONH655383:ONH655402 OXD655383:OXD655402 PGZ655383:PGZ655402 PQV655383:PQV655402 QAR655383:QAR655402 QKN655383:QKN655402 QUJ655383:QUJ655402 REF655383:REF655402 ROB655383:ROB655402 RXX655383:RXX655402 SHT655383:SHT655402 SRP655383:SRP655402 TBL655383:TBL655402 TLH655383:TLH655402 TVD655383:TVD655402 UEZ655383:UEZ655402 UOV655383:UOV655402 UYR655383:UYR655402 VIN655383:VIN655402 VSJ655383:VSJ655402 WCF655383:WCF655402 WMB655383:WMB655402 WVX655383:WVX655402 P720919:P720938 JL720919:JL720938 TH720919:TH720938 ADD720919:ADD720938 AMZ720919:AMZ720938 AWV720919:AWV720938 BGR720919:BGR720938 BQN720919:BQN720938 CAJ720919:CAJ720938 CKF720919:CKF720938 CUB720919:CUB720938 DDX720919:DDX720938 DNT720919:DNT720938 DXP720919:DXP720938 EHL720919:EHL720938 ERH720919:ERH720938 FBD720919:FBD720938 FKZ720919:FKZ720938 FUV720919:FUV720938 GER720919:GER720938 GON720919:GON720938 GYJ720919:GYJ720938 HIF720919:HIF720938 HSB720919:HSB720938 IBX720919:IBX720938 ILT720919:ILT720938 IVP720919:IVP720938 JFL720919:JFL720938 JPH720919:JPH720938 JZD720919:JZD720938 KIZ720919:KIZ720938 KSV720919:KSV720938 LCR720919:LCR720938 LMN720919:LMN720938 LWJ720919:LWJ720938 MGF720919:MGF720938 MQB720919:MQB720938 MZX720919:MZX720938 NJT720919:NJT720938 NTP720919:NTP720938 ODL720919:ODL720938 ONH720919:ONH720938 OXD720919:OXD720938 PGZ720919:PGZ720938 PQV720919:PQV720938 QAR720919:QAR720938 QKN720919:QKN720938 QUJ720919:QUJ720938 REF720919:REF720938 ROB720919:ROB720938 RXX720919:RXX720938 SHT720919:SHT720938 SRP720919:SRP720938 TBL720919:TBL720938 TLH720919:TLH720938 TVD720919:TVD720938 UEZ720919:UEZ720938 UOV720919:UOV720938 UYR720919:UYR720938 VIN720919:VIN720938 VSJ720919:VSJ720938 WCF720919:WCF720938 WMB720919:WMB720938 WVX720919:WVX720938 P786455:P786474 JL786455:JL786474 TH786455:TH786474 ADD786455:ADD786474 AMZ786455:AMZ786474 AWV786455:AWV786474 BGR786455:BGR786474 BQN786455:BQN786474 CAJ786455:CAJ786474 CKF786455:CKF786474 CUB786455:CUB786474 DDX786455:DDX786474 DNT786455:DNT786474 DXP786455:DXP786474 EHL786455:EHL786474 ERH786455:ERH786474 FBD786455:FBD786474 FKZ786455:FKZ786474 FUV786455:FUV786474 GER786455:GER786474 GON786455:GON786474 GYJ786455:GYJ786474 HIF786455:HIF786474 HSB786455:HSB786474 IBX786455:IBX786474 ILT786455:ILT786474 IVP786455:IVP786474 JFL786455:JFL786474 JPH786455:JPH786474 JZD786455:JZD786474 KIZ786455:KIZ786474 KSV786455:KSV786474 LCR786455:LCR786474 LMN786455:LMN786474 LWJ786455:LWJ786474 MGF786455:MGF786474 MQB786455:MQB786474 MZX786455:MZX786474 NJT786455:NJT786474 NTP786455:NTP786474 ODL786455:ODL786474 ONH786455:ONH786474 OXD786455:OXD786474 PGZ786455:PGZ786474 PQV786455:PQV786474 QAR786455:QAR786474 QKN786455:QKN786474 QUJ786455:QUJ786474 REF786455:REF786474 ROB786455:ROB786474 RXX786455:RXX786474 SHT786455:SHT786474 SRP786455:SRP786474 TBL786455:TBL786474 TLH786455:TLH786474 TVD786455:TVD786474 UEZ786455:UEZ786474 UOV786455:UOV786474 UYR786455:UYR786474 VIN786455:VIN786474 VSJ786455:VSJ786474 WCF786455:WCF786474 WMB786455:WMB786474 WVX786455:WVX786474 P851991:P852010 JL851991:JL852010 TH851991:TH852010 ADD851991:ADD852010 AMZ851991:AMZ852010 AWV851991:AWV852010 BGR851991:BGR852010 BQN851991:BQN852010 CAJ851991:CAJ852010 CKF851991:CKF852010 CUB851991:CUB852010 DDX851991:DDX852010 DNT851991:DNT852010 DXP851991:DXP852010 EHL851991:EHL852010 ERH851991:ERH852010 FBD851991:FBD852010 FKZ851991:FKZ852010 FUV851991:FUV852010 GER851991:GER852010 GON851991:GON852010 GYJ851991:GYJ852010 HIF851991:HIF852010 HSB851991:HSB852010 IBX851991:IBX852010 ILT851991:ILT852010 IVP851991:IVP852010 JFL851991:JFL852010 JPH851991:JPH852010 JZD851991:JZD852010 KIZ851991:KIZ852010 KSV851991:KSV852010 LCR851991:LCR852010 LMN851991:LMN852010 LWJ851991:LWJ852010 MGF851991:MGF852010 MQB851991:MQB852010 MZX851991:MZX852010 NJT851991:NJT852010 NTP851991:NTP852010 ODL851991:ODL852010 ONH851991:ONH852010 OXD851991:OXD852010 PGZ851991:PGZ852010 PQV851991:PQV852010 QAR851991:QAR852010 QKN851991:QKN852010 QUJ851991:QUJ852010 REF851991:REF852010 ROB851991:ROB852010 RXX851991:RXX852010 SHT851991:SHT852010 SRP851991:SRP852010 TBL851991:TBL852010 TLH851991:TLH852010 TVD851991:TVD852010 UEZ851991:UEZ852010 UOV851991:UOV852010 UYR851991:UYR852010 VIN851991:VIN852010 VSJ851991:VSJ852010 WCF851991:WCF852010 WMB851991:WMB852010 WVX851991:WVX852010 P917527:P917546 JL917527:JL917546 TH917527:TH917546 ADD917527:ADD917546 AMZ917527:AMZ917546 AWV917527:AWV917546 BGR917527:BGR917546 BQN917527:BQN917546 CAJ917527:CAJ917546 CKF917527:CKF917546 CUB917527:CUB917546 DDX917527:DDX917546 DNT917527:DNT917546 DXP917527:DXP917546 EHL917527:EHL917546 ERH917527:ERH917546 FBD917527:FBD917546 FKZ917527:FKZ917546 FUV917527:FUV917546 GER917527:GER917546 GON917527:GON917546 GYJ917527:GYJ917546 HIF917527:HIF917546 HSB917527:HSB917546 IBX917527:IBX917546 ILT917527:ILT917546 IVP917527:IVP917546 JFL917527:JFL917546 JPH917527:JPH917546 JZD917527:JZD917546 KIZ917527:KIZ917546 KSV917527:KSV917546 LCR917527:LCR917546 LMN917527:LMN917546 LWJ917527:LWJ917546 MGF917527:MGF917546 MQB917527:MQB917546 MZX917527:MZX917546 NJT917527:NJT917546 NTP917527:NTP917546 ODL917527:ODL917546 ONH917527:ONH917546 OXD917527:OXD917546 PGZ917527:PGZ917546 PQV917527:PQV917546 QAR917527:QAR917546 QKN917527:QKN917546 QUJ917527:QUJ917546 REF917527:REF917546 ROB917527:ROB917546 RXX917527:RXX917546 SHT917527:SHT917546 SRP917527:SRP917546 TBL917527:TBL917546 TLH917527:TLH917546 TVD917527:TVD917546 UEZ917527:UEZ917546 UOV917527:UOV917546 UYR917527:UYR917546 VIN917527:VIN917546 VSJ917527:VSJ917546 WCF917527:WCF917546 WMB917527:WMB917546 WVX917527:WVX917546 P983063:P983082 JL983063:JL983082 TH983063:TH983082 ADD983063:ADD983082 AMZ983063:AMZ983082 AWV983063:AWV983082 BGR983063:BGR983082 BQN983063:BQN983082 CAJ983063:CAJ983082 CKF983063:CKF983082 CUB983063:CUB983082 DDX983063:DDX983082 DNT983063:DNT983082 DXP983063:DXP983082 EHL983063:EHL983082 ERH983063:ERH983082 FBD983063:FBD983082 FKZ983063:FKZ983082 FUV983063:FUV983082 GER983063:GER983082 GON983063:GON983082 GYJ983063:GYJ983082 HIF983063:HIF983082 HSB983063:HSB983082 IBX983063:IBX983082 ILT983063:ILT983082 IVP983063:IVP983082 JFL983063:JFL983082 JPH983063:JPH983082 JZD983063:JZD983082 KIZ983063:KIZ983082 KSV983063:KSV983082 LCR983063:LCR983082 LMN983063:LMN983082 LWJ983063:LWJ983082 MGF983063:MGF983082 MQB983063:MQB983082 MZX983063:MZX983082 NJT983063:NJT983082 NTP983063:NTP983082 ODL983063:ODL983082 ONH983063:ONH983082 OXD983063:OXD983082 PGZ983063:PGZ983082 PQV983063:PQV983082 QAR983063:QAR983082 QKN983063:QKN983082 QUJ983063:QUJ983082 REF983063:REF983082 ROB983063:ROB983082 RXX983063:RXX983082 SHT983063:SHT983082 SRP983063:SRP983082 TBL983063:TBL983082 TLH983063:TLH983082 TVD983063:TVD983082 UEZ983063:UEZ983082 UOV983063:UOV983082 UYR983063:UYR983082 VIN983063:VIN983082 VSJ983063:VSJ983082 WCF983063:WCF983082 WMB983063:WMB983082 WVX983063:WVX983082">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3:Q42 JM23:JM42 TI23:TI42 ADE23:ADE42 ANA23:ANA42 AWW23:AWW42 BGS23:BGS42 BQO23:BQO42 CAK23:CAK42 CKG23:CKG42 CUC23:CUC42 DDY23:DDY42 DNU23:DNU42 DXQ23:DXQ42 EHM23:EHM42 ERI23:ERI42 FBE23:FBE42 FLA23:FLA42 FUW23:FUW42 GES23:GES42 GOO23:GOO42 GYK23:GYK42 HIG23:HIG42 HSC23:HSC42 IBY23:IBY42 ILU23:ILU42 IVQ23:IVQ42 JFM23:JFM42 JPI23:JPI42 JZE23:JZE42 KJA23:KJA42 KSW23:KSW42 LCS23:LCS42 LMO23:LMO42 LWK23:LWK42 MGG23:MGG42 MQC23:MQC42 MZY23:MZY42 NJU23:NJU42 NTQ23:NTQ42 ODM23:ODM42 ONI23:ONI42 OXE23:OXE42 PHA23:PHA42 PQW23:PQW42 QAS23:QAS42 QKO23:QKO42 QUK23:QUK42 REG23:REG42 ROC23:ROC42 RXY23:RXY42 SHU23:SHU42 SRQ23:SRQ42 TBM23:TBM42 TLI23:TLI42 TVE23:TVE42 UFA23:UFA42 UOW23:UOW42 UYS23:UYS42 VIO23:VIO42 VSK23:VSK42 WCG23:WCG42 WMC23:WMC42 WVY23:WVY42 Q65559:Q65578 JM65559:JM65578 TI65559:TI65578 ADE65559:ADE65578 ANA65559:ANA65578 AWW65559:AWW65578 BGS65559:BGS65578 BQO65559:BQO65578 CAK65559:CAK65578 CKG65559:CKG65578 CUC65559:CUC65578 DDY65559:DDY65578 DNU65559:DNU65578 DXQ65559:DXQ65578 EHM65559:EHM65578 ERI65559:ERI65578 FBE65559:FBE65578 FLA65559:FLA65578 FUW65559:FUW65578 GES65559:GES65578 GOO65559:GOO65578 GYK65559:GYK65578 HIG65559:HIG65578 HSC65559:HSC65578 IBY65559:IBY65578 ILU65559:ILU65578 IVQ65559:IVQ65578 JFM65559:JFM65578 JPI65559:JPI65578 JZE65559:JZE65578 KJA65559:KJA65578 KSW65559:KSW65578 LCS65559:LCS65578 LMO65559:LMO65578 LWK65559:LWK65578 MGG65559:MGG65578 MQC65559:MQC65578 MZY65559:MZY65578 NJU65559:NJU65578 NTQ65559:NTQ65578 ODM65559:ODM65578 ONI65559:ONI65578 OXE65559:OXE65578 PHA65559:PHA65578 PQW65559:PQW65578 QAS65559:QAS65578 QKO65559:QKO65578 QUK65559:QUK65578 REG65559:REG65578 ROC65559:ROC65578 RXY65559:RXY65578 SHU65559:SHU65578 SRQ65559:SRQ65578 TBM65559:TBM65578 TLI65559:TLI65578 TVE65559:TVE65578 UFA65559:UFA65578 UOW65559:UOW65578 UYS65559:UYS65578 VIO65559:VIO65578 VSK65559:VSK65578 WCG65559:WCG65578 WMC65559:WMC65578 WVY65559:WVY65578 Q131095:Q131114 JM131095:JM131114 TI131095:TI131114 ADE131095:ADE131114 ANA131095:ANA131114 AWW131095:AWW131114 BGS131095:BGS131114 BQO131095:BQO131114 CAK131095:CAK131114 CKG131095:CKG131114 CUC131095:CUC131114 DDY131095:DDY131114 DNU131095:DNU131114 DXQ131095:DXQ131114 EHM131095:EHM131114 ERI131095:ERI131114 FBE131095:FBE131114 FLA131095:FLA131114 FUW131095:FUW131114 GES131095:GES131114 GOO131095:GOO131114 GYK131095:GYK131114 HIG131095:HIG131114 HSC131095:HSC131114 IBY131095:IBY131114 ILU131095:ILU131114 IVQ131095:IVQ131114 JFM131095:JFM131114 JPI131095:JPI131114 JZE131095:JZE131114 KJA131095:KJA131114 KSW131095:KSW131114 LCS131095:LCS131114 LMO131095:LMO131114 LWK131095:LWK131114 MGG131095:MGG131114 MQC131095:MQC131114 MZY131095:MZY131114 NJU131095:NJU131114 NTQ131095:NTQ131114 ODM131095:ODM131114 ONI131095:ONI131114 OXE131095:OXE131114 PHA131095:PHA131114 PQW131095:PQW131114 QAS131095:QAS131114 QKO131095:QKO131114 QUK131095:QUK131114 REG131095:REG131114 ROC131095:ROC131114 RXY131095:RXY131114 SHU131095:SHU131114 SRQ131095:SRQ131114 TBM131095:TBM131114 TLI131095:TLI131114 TVE131095:TVE131114 UFA131095:UFA131114 UOW131095:UOW131114 UYS131095:UYS131114 VIO131095:VIO131114 VSK131095:VSK131114 WCG131095:WCG131114 WMC131095:WMC131114 WVY131095:WVY131114 Q196631:Q196650 JM196631:JM196650 TI196631:TI196650 ADE196631:ADE196650 ANA196631:ANA196650 AWW196631:AWW196650 BGS196631:BGS196650 BQO196631:BQO196650 CAK196631:CAK196650 CKG196631:CKG196650 CUC196631:CUC196650 DDY196631:DDY196650 DNU196631:DNU196650 DXQ196631:DXQ196650 EHM196631:EHM196650 ERI196631:ERI196650 FBE196631:FBE196650 FLA196631:FLA196650 FUW196631:FUW196650 GES196631:GES196650 GOO196631:GOO196650 GYK196631:GYK196650 HIG196631:HIG196650 HSC196631:HSC196650 IBY196631:IBY196650 ILU196631:ILU196650 IVQ196631:IVQ196650 JFM196631:JFM196650 JPI196631:JPI196650 JZE196631:JZE196650 KJA196631:KJA196650 KSW196631:KSW196650 LCS196631:LCS196650 LMO196631:LMO196650 LWK196631:LWK196650 MGG196631:MGG196650 MQC196631:MQC196650 MZY196631:MZY196650 NJU196631:NJU196650 NTQ196631:NTQ196650 ODM196631:ODM196650 ONI196631:ONI196650 OXE196631:OXE196650 PHA196631:PHA196650 PQW196631:PQW196650 QAS196631:QAS196650 QKO196631:QKO196650 QUK196631:QUK196650 REG196631:REG196650 ROC196631:ROC196650 RXY196631:RXY196650 SHU196631:SHU196650 SRQ196631:SRQ196650 TBM196631:TBM196650 TLI196631:TLI196650 TVE196631:TVE196650 UFA196631:UFA196650 UOW196631:UOW196650 UYS196631:UYS196650 VIO196631:VIO196650 VSK196631:VSK196650 WCG196631:WCG196650 WMC196631:WMC196650 WVY196631:WVY196650 Q262167:Q262186 JM262167:JM262186 TI262167:TI262186 ADE262167:ADE262186 ANA262167:ANA262186 AWW262167:AWW262186 BGS262167:BGS262186 BQO262167:BQO262186 CAK262167:CAK262186 CKG262167:CKG262186 CUC262167:CUC262186 DDY262167:DDY262186 DNU262167:DNU262186 DXQ262167:DXQ262186 EHM262167:EHM262186 ERI262167:ERI262186 FBE262167:FBE262186 FLA262167:FLA262186 FUW262167:FUW262186 GES262167:GES262186 GOO262167:GOO262186 GYK262167:GYK262186 HIG262167:HIG262186 HSC262167:HSC262186 IBY262167:IBY262186 ILU262167:ILU262186 IVQ262167:IVQ262186 JFM262167:JFM262186 JPI262167:JPI262186 JZE262167:JZE262186 KJA262167:KJA262186 KSW262167:KSW262186 LCS262167:LCS262186 LMO262167:LMO262186 LWK262167:LWK262186 MGG262167:MGG262186 MQC262167:MQC262186 MZY262167:MZY262186 NJU262167:NJU262186 NTQ262167:NTQ262186 ODM262167:ODM262186 ONI262167:ONI262186 OXE262167:OXE262186 PHA262167:PHA262186 PQW262167:PQW262186 QAS262167:QAS262186 QKO262167:QKO262186 QUK262167:QUK262186 REG262167:REG262186 ROC262167:ROC262186 RXY262167:RXY262186 SHU262167:SHU262186 SRQ262167:SRQ262186 TBM262167:TBM262186 TLI262167:TLI262186 TVE262167:TVE262186 UFA262167:UFA262186 UOW262167:UOW262186 UYS262167:UYS262186 VIO262167:VIO262186 VSK262167:VSK262186 WCG262167:WCG262186 WMC262167:WMC262186 WVY262167:WVY262186 Q327703:Q327722 JM327703:JM327722 TI327703:TI327722 ADE327703:ADE327722 ANA327703:ANA327722 AWW327703:AWW327722 BGS327703:BGS327722 BQO327703:BQO327722 CAK327703:CAK327722 CKG327703:CKG327722 CUC327703:CUC327722 DDY327703:DDY327722 DNU327703:DNU327722 DXQ327703:DXQ327722 EHM327703:EHM327722 ERI327703:ERI327722 FBE327703:FBE327722 FLA327703:FLA327722 FUW327703:FUW327722 GES327703:GES327722 GOO327703:GOO327722 GYK327703:GYK327722 HIG327703:HIG327722 HSC327703:HSC327722 IBY327703:IBY327722 ILU327703:ILU327722 IVQ327703:IVQ327722 JFM327703:JFM327722 JPI327703:JPI327722 JZE327703:JZE327722 KJA327703:KJA327722 KSW327703:KSW327722 LCS327703:LCS327722 LMO327703:LMO327722 LWK327703:LWK327722 MGG327703:MGG327722 MQC327703:MQC327722 MZY327703:MZY327722 NJU327703:NJU327722 NTQ327703:NTQ327722 ODM327703:ODM327722 ONI327703:ONI327722 OXE327703:OXE327722 PHA327703:PHA327722 PQW327703:PQW327722 QAS327703:QAS327722 QKO327703:QKO327722 QUK327703:QUK327722 REG327703:REG327722 ROC327703:ROC327722 RXY327703:RXY327722 SHU327703:SHU327722 SRQ327703:SRQ327722 TBM327703:TBM327722 TLI327703:TLI327722 TVE327703:TVE327722 UFA327703:UFA327722 UOW327703:UOW327722 UYS327703:UYS327722 VIO327703:VIO327722 VSK327703:VSK327722 WCG327703:WCG327722 WMC327703:WMC327722 WVY327703:WVY327722 Q393239:Q393258 JM393239:JM393258 TI393239:TI393258 ADE393239:ADE393258 ANA393239:ANA393258 AWW393239:AWW393258 BGS393239:BGS393258 BQO393239:BQO393258 CAK393239:CAK393258 CKG393239:CKG393258 CUC393239:CUC393258 DDY393239:DDY393258 DNU393239:DNU393258 DXQ393239:DXQ393258 EHM393239:EHM393258 ERI393239:ERI393258 FBE393239:FBE393258 FLA393239:FLA393258 FUW393239:FUW393258 GES393239:GES393258 GOO393239:GOO393258 GYK393239:GYK393258 HIG393239:HIG393258 HSC393239:HSC393258 IBY393239:IBY393258 ILU393239:ILU393258 IVQ393239:IVQ393258 JFM393239:JFM393258 JPI393239:JPI393258 JZE393239:JZE393258 KJA393239:KJA393258 KSW393239:KSW393258 LCS393239:LCS393258 LMO393239:LMO393258 LWK393239:LWK393258 MGG393239:MGG393258 MQC393239:MQC393258 MZY393239:MZY393258 NJU393239:NJU393258 NTQ393239:NTQ393258 ODM393239:ODM393258 ONI393239:ONI393258 OXE393239:OXE393258 PHA393239:PHA393258 PQW393239:PQW393258 QAS393239:QAS393258 QKO393239:QKO393258 QUK393239:QUK393258 REG393239:REG393258 ROC393239:ROC393258 RXY393239:RXY393258 SHU393239:SHU393258 SRQ393239:SRQ393258 TBM393239:TBM393258 TLI393239:TLI393258 TVE393239:TVE393258 UFA393239:UFA393258 UOW393239:UOW393258 UYS393239:UYS393258 VIO393239:VIO393258 VSK393239:VSK393258 WCG393239:WCG393258 WMC393239:WMC393258 WVY393239:WVY393258 Q458775:Q458794 JM458775:JM458794 TI458775:TI458794 ADE458775:ADE458794 ANA458775:ANA458794 AWW458775:AWW458794 BGS458775:BGS458794 BQO458775:BQO458794 CAK458775:CAK458794 CKG458775:CKG458794 CUC458775:CUC458794 DDY458775:DDY458794 DNU458775:DNU458794 DXQ458775:DXQ458794 EHM458775:EHM458794 ERI458775:ERI458794 FBE458775:FBE458794 FLA458775:FLA458794 FUW458775:FUW458794 GES458775:GES458794 GOO458775:GOO458794 GYK458775:GYK458794 HIG458775:HIG458794 HSC458775:HSC458794 IBY458775:IBY458794 ILU458775:ILU458794 IVQ458775:IVQ458794 JFM458775:JFM458794 JPI458775:JPI458794 JZE458775:JZE458794 KJA458775:KJA458794 KSW458775:KSW458794 LCS458775:LCS458794 LMO458775:LMO458794 LWK458775:LWK458794 MGG458775:MGG458794 MQC458775:MQC458794 MZY458775:MZY458794 NJU458775:NJU458794 NTQ458775:NTQ458794 ODM458775:ODM458794 ONI458775:ONI458794 OXE458775:OXE458794 PHA458775:PHA458794 PQW458775:PQW458794 QAS458775:QAS458794 QKO458775:QKO458794 QUK458775:QUK458794 REG458775:REG458794 ROC458775:ROC458794 RXY458775:RXY458794 SHU458775:SHU458794 SRQ458775:SRQ458794 TBM458775:TBM458794 TLI458775:TLI458794 TVE458775:TVE458794 UFA458775:UFA458794 UOW458775:UOW458794 UYS458775:UYS458794 VIO458775:VIO458794 VSK458775:VSK458794 WCG458775:WCG458794 WMC458775:WMC458794 WVY458775:WVY458794 Q524311:Q524330 JM524311:JM524330 TI524311:TI524330 ADE524311:ADE524330 ANA524311:ANA524330 AWW524311:AWW524330 BGS524311:BGS524330 BQO524311:BQO524330 CAK524311:CAK524330 CKG524311:CKG524330 CUC524311:CUC524330 DDY524311:DDY524330 DNU524311:DNU524330 DXQ524311:DXQ524330 EHM524311:EHM524330 ERI524311:ERI524330 FBE524311:FBE524330 FLA524311:FLA524330 FUW524311:FUW524330 GES524311:GES524330 GOO524311:GOO524330 GYK524311:GYK524330 HIG524311:HIG524330 HSC524311:HSC524330 IBY524311:IBY524330 ILU524311:ILU524330 IVQ524311:IVQ524330 JFM524311:JFM524330 JPI524311:JPI524330 JZE524311:JZE524330 KJA524311:KJA524330 KSW524311:KSW524330 LCS524311:LCS524330 LMO524311:LMO524330 LWK524311:LWK524330 MGG524311:MGG524330 MQC524311:MQC524330 MZY524311:MZY524330 NJU524311:NJU524330 NTQ524311:NTQ524330 ODM524311:ODM524330 ONI524311:ONI524330 OXE524311:OXE524330 PHA524311:PHA524330 PQW524311:PQW524330 QAS524311:QAS524330 QKO524311:QKO524330 QUK524311:QUK524330 REG524311:REG524330 ROC524311:ROC524330 RXY524311:RXY524330 SHU524311:SHU524330 SRQ524311:SRQ524330 TBM524311:TBM524330 TLI524311:TLI524330 TVE524311:TVE524330 UFA524311:UFA524330 UOW524311:UOW524330 UYS524311:UYS524330 VIO524311:VIO524330 VSK524311:VSK524330 WCG524311:WCG524330 WMC524311:WMC524330 WVY524311:WVY524330 Q589847:Q589866 JM589847:JM589866 TI589847:TI589866 ADE589847:ADE589866 ANA589847:ANA589866 AWW589847:AWW589866 BGS589847:BGS589866 BQO589847:BQO589866 CAK589847:CAK589866 CKG589847:CKG589866 CUC589847:CUC589866 DDY589847:DDY589866 DNU589847:DNU589866 DXQ589847:DXQ589866 EHM589847:EHM589866 ERI589847:ERI589866 FBE589847:FBE589866 FLA589847:FLA589866 FUW589847:FUW589866 GES589847:GES589866 GOO589847:GOO589866 GYK589847:GYK589866 HIG589847:HIG589866 HSC589847:HSC589866 IBY589847:IBY589866 ILU589847:ILU589866 IVQ589847:IVQ589866 JFM589847:JFM589866 JPI589847:JPI589866 JZE589847:JZE589866 KJA589847:KJA589866 KSW589847:KSW589866 LCS589847:LCS589866 LMO589847:LMO589866 LWK589847:LWK589866 MGG589847:MGG589866 MQC589847:MQC589866 MZY589847:MZY589866 NJU589847:NJU589866 NTQ589847:NTQ589866 ODM589847:ODM589866 ONI589847:ONI589866 OXE589847:OXE589866 PHA589847:PHA589866 PQW589847:PQW589866 QAS589847:QAS589866 QKO589847:QKO589866 QUK589847:QUK589866 REG589847:REG589866 ROC589847:ROC589866 RXY589847:RXY589866 SHU589847:SHU589866 SRQ589847:SRQ589866 TBM589847:TBM589866 TLI589847:TLI589866 TVE589847:TVE589866 UFA589847:UFA589866 UOW589847:UOW589866 UYS589847:UYS589866 VIO589847:VIO589866 VSK589847:VSK589866 WCG589847:WCG589866 WMC589847:WMC589866 WVY589847:WVY589866 Q655383:Q655402 JM655383:JM655402 TI655383:TI655402 ADE655383:ADE655402 ANA655383:ANA655402 AWW655383:AWW655402 BGS655383:BGS655402 BQO655383:BQO655402 CAK655383:CAK655402 CKG655383:CKG655402 CUC655383:CUC655402 DDY655383:DDY655402 DNU655383:DNU655402 DXQ655383:DXQ655402 EHM655383:EHM655402 ERI655383:ERI655402 FBE655383:FBE655402 FLA655383:FLA655402 FUW655383:FUW655402 GES655383:GES655402 GOO655383:GOO655402 GYK655383:GYK655402 HIG655383:HIG655402 HSC655383:HSC655402 IBY655383:IBY655402 ILU655383:ILU655402 IVQ655383:IVQ655402 JFM655383:JFM655402 JPI655383:JPI655402 JZE655383:JZE655402 KJA655383:KJA655402 KSW655383:KSW655402 LCS655383:LCS655402 LMO655383:LMO655402 LWK655383:LWK655402 MGG655383:MGG655402 MQC655383:MQC655402 MZY655383:MZY655402 NJU655383:NJU655402 NTQ655383:NTQ655402 ODM655383:ODM655402 ONI655383:ONI655402 OXE655383:OXE655402 PHA655383:PHA655402 PQW655383:PQW655402 QAS655383:QAS655402 QKO655383:QKO655402 QUK655383:QUK655402 REG655383:REG655402 ROC655383:ROC655402 RXY655383:RXY655402 SHU655383:SHU655402 SRQ655383:SRQ655402 TBM655383:TBM655402 TLI655383:TLI655402 TVE655383:TVE655402 UFA655383:UFA655402 UOW655383:UOW655402 UYS655383:UYS655402 VIO655383:VIO655402 VSK655383:VSK655402 WCG655383:WCG655402 WMC655383:WMC655402 WVY655383:WVY655402 Q720919:Q720938 JM720919:JM720938 TI720919:TI720938 ADE720919:ADE720938 ANA720919:ANA720938 AWW720919:AWW720938 BGS720919:BGS720938 BQO720919:BQO720938 CAK720919:CAK720938 CKG720919:CKG720938 CUC720919:CUC720938 DDY720919:DDY720938 DNU720919:DNU720938 DXQ720919:DXQ720938 EHM720919:EHM720938 ERI720919:ERI720938 FBE720919:FBE720938 FLA720919:FLA720938 FUW720919:FUW720938 GES720919:GES720938 GOO720919:GOO720938 GYK720919:GYK720938 HIG720919:HIG720938 HSC720919:HSC720938 IBY720919:IBY720938 ILU720919:ILU720938 IVQ720919:IVQ720938 JFM720919:JFM720938 JPI720919:JPI720938 JZE720919:JZE720938 KJA720919:KJA720938 KSW720919:KSW720938 LCS720919:LCS720938 LMO720919:LMO720938 LWK720919:LWK720938 MGG720919:MGG720938 MQC720919:MQC720938 MZY720919:MZY720938 NJU720919:NJU720938 NTQ720919:NTQ720938 ODM720919:ODM720938 ONI720919:ONI720938 OXE720919:OXE720938 PHA720919:PHA720938 PQW720919:PQW720938 QAS720919:QAS720938 QKO720919:QKO720938 QUK720919:QUK720938 REG720919:REG720938 ROC720919:ROC720938 RXY720919:RXY720938 SHU720919:SHU720938 SRQ720919:SRQ720938 TBM720919:TBM720938 TLI720919:TLI720938 TVE720919:TVE720938 UFA720919:UFA720938 UOW720919:UOW720938 UYS720919:UYS720938 VIO720919:VIO720938 VSK720919:VSK720938 WCG720919:WCG720938 WMC720919:WMC720938 WVY720919:WVY720938 Q786455:Q786474 JM786455:JM786474 TI786455:TI786474 ADE786455:ADE786474 ANA786455:ANA786474 AWW786455:AWW786474 BGS786455:BGS786474 BQO786455:BQO786474 CAK786455:CAK786474 CKG786455:CKG786474 CUC786455:CUC786474 DDY786455:DDY786474 DNU786455:DNU786474 DXQ786455:DXQ786474 EHM786455:EHM786474 ERI786455:ERI786474 FBE786455:FBE786474 FLA786455:FLA786474 FUW786455:FUW786474 GES786455:GES786474 GOO786455:GOO786474 GYK786455:GYK786474 HIG786455:HIG786474 HSC786455:HSC786474 IBY786455:IBY786474 ILU786455:ILU786474 IVQ786455:IVQ786474 JFM786455:JFM786474 JPI786455:JPI786474 JZE786455:JZE786474 KJA786455:KJA786474 KSW786455:KSW786474 LCS786455:LCS786474 LMO786455:LMO786474 LWK786455:LWK786474 MGG786455:MGG786474 MQC786455:MQC786474 MZY786455:MZY786474 NJU786455:NJU786474 NTQ786455:NTQ786474 ODM786455:ODM786474 ONI786455:ONI786474 OXE786455:OXE786474 PHA786455:PHA786474 PQW786455:PQW786474 QAS786455:QAS786474 QKO786455:QKO786474 QUK786455:QUK786474 REG786455:REG786474 ROC786455:ROC786474 RXY786455:RXY786474 SHU786455:SHU786474 SRQ786455:SRQ786474 TBM786455:TBM786474 TLI786455:TLI786474 TVE786455:TVE786474 UFA786455:UFA786474 UOW786455:UOW786474 UYS786455:UYS786474 VIO786455:VIO786474 VSK786455:VSK786474 WCG786455:WCG786474 WMC786455:WMC786474 WVY786455:WVY786474 Q851991:Q852010 JM851991:JM852010 TI851991:TI852010 ADE851991:ADE852010 ANA851991:ANA852010 AWW851991:AWW852010 BGS851991:BGS852010 BQO851991:BQO852010 CAK851991:CAK852010 CKG851991:CKG852010 CUC851991:CUC852010 DDY851991:DDY852010 DNU851991:DNU852010 DXQ851991:DXQ852010 EHM851991:EHM852010 ERI851991:ERI852010 FBE851991:FBE852010 FLA851991:FLA852010 FUW851991:FUW852010 GES851991:GES852010 GOO851991:GOO852010 GYK851991:GYK852010 HIG851991:HIG852010 HSC851991:HSC852010 IBY851991:IBY852010 ILU851991:ILU852010 IVQ851991:IVQ852010 JFM851991:JFM852010 JPI851991:JPI852010 JZE851991:JZE852010 KJA851991:KJA852010 KSW851991:KSW852010 LCS851991:LCS852010 LMO851991:LMO852010 LWK851991:LWK852010 MGG851991:MGG852010 MQC851991:MQC852010 MZY851991:MZY852010 NJU851991:NJU852010 NTQ851991:NTQ852010 ODM851991:ODM852010 ONI851991:ONI852010 OXE851991:OXE852010 PHA851991:PHA852010 PQW851991:PQW852010 QAS851991:QAS852010 QKO851991:QKO852010 QUK851991:QUK852010 REG851991:REG852010 ROC851991:ROC852010 RXY851991:RXY852010 SHU851991:SHU852010 SRQ851991:SRQ852010 TBM851991:TBM852010 TLI851991:TLI852010 TVE851991:TVE852010 UFA851991:UFA852010 UOW851991:UOW852010 UYS851991:UYS852010 VIO851991:VIO852010 VSK851991:VSK852010 WCG851991:WCG852010 WMC851991:WMC852010 WVY851991:WVY852010 Q917527:Q917546 JM917527:JM917546 TI917527:TI917546 ADE917527:ADE917546 ANA917527:ANA917546 AWW917527:AWW917546 BGS917527:BGS917546 BQO917527:BQO917546 CAK917527:CAK917546 CKG917527:CKG917546 CUC917527:CUC917546 DDY917527:DDY917546 DNU917527:DNU917546 DXQ917527:DXQ917546 EHM917527:EHM917546 ERI917527:ERI917546 FBE917527:FBE917546 FLA917527:FLA917546 FUW917527:FUW917546 GES917527:GES917546 GOO917527:GOO917546 GYK917527:GYK917546 HIG917527:HIG917546 HSC917527:HSC917546 IBY917527:IBY917546 ILU917527:ILU917546 IVQ917527:IVQ917546 JFM917527:JFM917546 JPI917527:JPI917546 JZE917527:JZE917546 KJA917527:KJA917546 KSW917527:KSW917546 LCS917527:LCS917546 LMO917527:LMO917546 LWK917527:LWK917546 MGG917527:MGG917546 MQC917527:MQC917546 MZY917527:MZY917546 NJU917527:NJU917546 NTQ917527:NTQ917546 ODM917527:ODM917546 ONI917527:ONI917546 OXE917527:OXE917546 PHA917527:PHA917546 PQW917527:PQW917546 QAS917527:QAS917546 QKO917527:QKO917546 QUK917527:QUK917546 REG917527:REG917546 ROC917527:ROC917546 RXY917527:RXY917546 SHU917527:SHU917546 SRQ917527:SRQ917546 TBM917527:TBM917546 TLI917527:TLI917546 TVE917527:TVE917546 UFA917527:UFA917546 UOW917527:UOW917546 UYS917527:UYS917546 VIO917527:VIO917546 VSK917527:VSK917546 WCG917527:WCG917546 WMC917527:WMC917546 WVY917527:WVY917546 Q983063:Q983082 JM983063:JM983082 TI983063:TI983082 ADE983063:ADE983082 ANA983063:ANA983082 AWW983063:AWW983082 BGS983063:BGS983082 BQO983063:BQO983082 CAK983063:CAK983082 CKG983063:CKG983082 CUC983063:CUC983082 DDY983063:DDY983082 DNU983063:DNU983082 DXQ983063:DXQ983082 EHM983063:EHM983082 ERI983063:ERI983082 FBE983063:FBE983082 FLA983063:FLA983082 FUW983063:FUW983082 GES983063:GES983082 GOO983063:GOO983082 GYK983063:GYK983082 HIG983063:HIG983082 HSC983063:HSC983082 IBY983063:IBY983082 ILU983063:ILU983082 IVQ983063:IVQ983082 JFM983063:JFM983082 JPI983063:JPI983082 JZE983063:JZE983082 KJA983063:KJA983082 KSW983063:KSW983082 LCS983063:LCS983082 LMO983063:LMO983082 LWK983063:LWK983082 MGG983063:MGG983082 MQC983063:MQC983082 MZY983063:MZY983082 NJU983063:NJU983082 NTQ983063:NTQ983082 ODM983063:ODM983082 ONI983063:ONI983082 OXE983063:OXE983082 PHA983063:PHA983082 PQW983063:PQW983082 QAS983063:QAS983082 QKO983063:QKO983082 QUK983063:QUK983082 REG983063:REG983082 ROC983063:ROC983082 RXY983063:RXY983082 SHU983063:SHU983082 SRQ983063:SRQ983082 TBM983063:TBM983082 TLI983063:TLI983082 TVE983063:TVE983082 UFA983063:UFA983082 UOW983063:UOW983082 UYS983063:UYS983082 VIO983063:VIO983082 VSK983063:VSK983082 WCG983063:WCG983082 WMC983063:WMC983082 WVY983063:WVY983082">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23:AA42 JW23:JW42 TS23:TS42 ADO23:ADO42 ANK23:ANK42 AXG23:AXG42 BHC23:BHC42 BQY23:BQY42 CAU23:CAU42 CKQ23:CKQ42 CUM23:CUM42 DEI23:DEI42 DOE23:DOE42 DYA23:DYA42 EHW23:EHW42 ERS23:ERS42 FBO23:FBO42 FLK23:FLK42 FVG23:FVG42 GFC23:GFC42 GOY23:GOY42 GYU23:GYU42 HIQ23:HIQ42 HSM23:HSM42 ICI23:ICI42 IME23:IME42 IWA23:IWA42 JFW23:JFW42 JPS23:JPS42 JZO23:JZO42 KJK23:KJK42 KTG23:KTG42 LDC23:LDC42 LMY23:LMY42 LWU23:LWU42 MGQ23:MGQ42 MQM23:MQM42 NAI23:NAI42 NKE23:NKE42 NUA23:NUA42 ODW23:ODW42 ONS23:ONS42 OXO23:OXO42 PHK23:PHK42 PRG23:PRG42 QBC23:QBC42 QKY23:QKY42 QUU23:QUU42 REQ23:REQ42 ROM23:ROM42 RYI23:RYI42 SIE23:SIE42 SSA23:SSA42 TBW23:TBW42 TLS23:TLS42 TVO23:TVO42 UFK23:UFK42 UPG23:UPG42 UZC23:UZC42 VIY23:VIY42 VSU23:VSU42 WCQ23:WCQ42 WMM23:WMM42 WWI23:WWI42 AA65559:AA65578 JW65559:JW65578 TS65559:TS65578 ADO65559:ADO65578 ANK65559:ANK65578 AXG65559:AXG65578 BHC65559:BHC65578 BQY65559:BQY65578 CAU65559:CAU65578 CKQ65559:CKQ65578 CUM65559:CUM65578 DEI65559:DEI65578 DOE65559:DOE65578 DYA65559:DYA65578 EHW65559:EHW65578 ERS65559:ERS65578 FBO65559:FBO65578 FLK65559:FLK65578 FVG65559:FVG65578 GFC65559:GFC65578 GOY65559:GOY65578 GYU65559:GYU65578 HIQ65559:HIQ65578 HSM65559:HSM65578 ICI65559:ICI65578 IME65559:IME65578 IWA65559:IWA65578 JFW65559:JFW65578 JPS65559:JPS65578 JZO65559:JZO65578 KJK65559:KJK65578 KTG65559:KTG65578 LDC65559:LDC65578 LMY65559:LMY65578 LWU65559:LWU65578 MGQ65559:MGQ65578 MQM65559:MQM65578 NAI65559:NAI65578 NKE65559:NKE65578 NUA65559:NUA65578 ODW65559:ODW65578 ONS65559:ONS65578 OXO65559:OXO65578 PHK65559:PHK65578 PRG65559:PRG65578 QBC65559:QBC65578 QKY65559:QKY65578 QUU65559:QUU65578 REQ65559:REQ65578 ROM65559:ROM65578 RYI65559:RYI65578 SIE65559:SIE65578 SSA65559:SSA65578 TBW65559:TBW65578 TLS65559:TLS65578 TVO65559:TVO65578 UFK65559:UFK65578 UPG65559:UPG65578 UZC65559:UZC65578 VIY65559:VIY65578 VSU65559:VSU65578 WCQ65559:WCQ65578 WMM65559:WMM65578 WWI65559:WWI65578 AA131095:AA131114 JW131095:JW131114 TS131095:TS131114 ADO131095:ADO131114 ANK131095:ANK131114 AXG131095:AXG131114 BHC131095:BHC131114 BQY131095:BQY131114 CAU131095:CAU131114 CKQ131095:CKQ131114 CUM131095:CUM131114 DEI131095:DEI131114 DOE131095:DOE131114 DYA131095:DYA131114 EHW131095:EHW131114 ERS131095:ERS131114 FBO131095:FBO131114 FLK131095:FLK131114 FVG131095:FVG131114 GFC131095:GFC131114 GOY131095:GOY131114 GYU131095:GYU131114 HIQ131095:HIQ131114 HSM131095:HSM131114 ICI131095:ICI131114 IME131095:IME131114 IWA131095:IWA131114 JFW131095:JFW131114 JPS131095:JPS131114 JZO131095:JZO131114 KJK131095:KJK131114 KTG131095:KTG131114 LDC131095:LDC131114 LMY131095:LMY131114 LWU131095:LWU131114 MGQ131095:MGQ131114 MQM131095:MQM131114 NAI131095:NAI131114 NKE131095:NKE131114 NUA131095:NUA131114 ODW131095:ODW131114 ONS131095:ONS131114 OXO131095:OXO131114 PHK131095:PHK131114 PRG131095:PRG131114 QBC131095:QBC131114 QKY131095:QKY131114 QUU131095:QUU131114 REQ131095:REQ131114 ROM131095:ROM131114 RYI131095:RYI131114 SIE131095:SIE131114 SSA131095:SSA131114 TBW131095:TBW131114 TLS131095:TLS131114 TVO131095:TVO131114 UFK131095:UFK131114 UPG131095:UPG131114 UZC131095:UZC131114 VIY131095:VIY131114 VSU131095:VSU131114 WCQ131095:WCQ131114 WMM131095:WMM131114 WWI131095:WWI131114 AA196631:AA196650 JW196631:JW196650 TS196631:TS196650 ADO196631:ADO196650 ANK196631:ANK196650 AXG196631:AXG196650 BHC196631:BHC196650 BQY196631:BQY196650 CAU196631:CAU196650 CKQ196631:CKQ196650 CUM196631:CUM196650 DEI196631:DEI196650 DOE196631:DOE196650 DYA196631:DYA196650 EHW196631:EHW196650 ERS196631:ERS196650 FBO196631:FBO196650 FLK196631:FLK196650 FVG196631:FVG196650 GFC196631:GFC196650 GOY196631:GOY196650 GYU196631:GYU196650 HIQ196631:HIQ196650 HSM196631:HSM196650 ICI196631:ICI196650 IME196631:IME196650 IWA196631:IWA196650 JFW196631:JFW196650 JPS196631:JPS196650 JZO196631:JZO196650 KJK196631:KJK196650 KTG196631:KTG196650 LDC196631:LDC196650 LMY196631:LMY196650 LWU196631:LWU196650 MGQ196631:MGQ196650 MQM196631:MQM196650 NAI196631:NAI196650 NKE196631:NKE196650 NUA196631:NUA196650 ODW196631:ODW196650 ONS196631:ONS196650 OXO196631:OXO196650 PHK196631:PHK196650 PRG196631:PRG196650 QBC196631:QBC196650 QKY196631:QKY196650 QUU196631:QUU196650 REQ196631:REQ196650 ROM196631:ROM196650 RYI196631:RYI196650 SIE196631:SIE196650 SSA196631:SSA196650 TBW196631:TBW196650 TLS196631:TLS196650 TVO196631:TVO196650 UFK196631:UFK196650 UPG196631:UPG196650 UZC196631:UZC196650 VIY196631:VIY196650 VSU196631:VSU196650 WCQ196631:WCQ196650 WMM196631:WMM196650 WWI196631:WWI196650 AA262167:AA262186 JW262167:JW262186 TS262167:TS262186 ADO262167:ADO262186 ANK262167:ANK262186 AXG262167:AXG262186 BHC262167:BHC262186 BQY262167:BQY262186 CAU262167:CAU262186 CKQ262167:CKQ262186 CUM262167:CUM262186 DEI262167:DEI262186 DOE262167:DOE262186 DYA262167:DYA262186 EHW262167:EHW262186 ERS262167:ERS262186 FBO262167:FBO262186 FLK262167:FLK262186 FVG262167:FVG262186 GFC262167:GFC262186 GOY262167:GOY262186 GYU262167:GYU262186 HIQ262167:HIQ262186 HSM262167:HSM262186 ICI262167:ICI262186 IME262167:IME262186 IWA262167:IWA262186 JFW262167:JFW262186 JPS262167:JPS262186 JZO262167:JZO262186 KJK262167:KJK262186 KTG262167:KTG262186 LDC262167:LDC262186 LMY262167:LMY262186 LWU262167:LWU262186 MGQ262167:MGQ262186 MQM262167:MQM262186 NAI262167:NAI262186 NKE262167:NKE262186 NUA262167:NUA262186 ODW262167:ODW262186 ONS262167:ONS262186 OXO262167:OXO262186 PHK262167:PHK262186 PRG262167:PRG262186 QBC262167:QBC262186 QKY262167:QKY262186 QUU262167:QUU262186 REQ262167:REQ262186 ROM262167:ROM262186 RYI262167:RYI262186 SIE262167:SIE262186 SSA262167:SSA262186 TBW262167:TBW262186 TLS262167:TLS262186 TVO262167:TVO262186 UFK262167:UFK262186 UPG262167:UPG262186 UZC262167:UZC262186 VIY262167:VIY262186 VSU262167:VSU262186 WCQ262167:WCQ262186 WMM262167:WMM262186 WWI262167:WWI262186 AA327703:AA327722 JW327703:JW327722 TS327703:TS327722 ADO327703:ADO327722 ANK327703:ANK327722 AXG327703:AXG327722 BHC327703:BHC327722 BQY327703:BQY327722 CAU327703:CAU327722 CKQ327703:CKQ327722 CUM327703:CUM327722 DEI327703:DEI327722 DOE327703:DOE327722 DYA327703:DYA327722 EHW327703:EHW327722 ERS327703:ERS327722 FBO327703:FBO327722 FLK327703:FLK327722 FVG327703:FVG327722 GFC327703:GFC327722 GOY327703:GOY327722 GYU327703:GYU327722 HIQ327703:HIQ327722 HSM327703:HSM327722 ICI327703:ICI327722 IME327703:IME327722 IWA327703:IWA327722 JFW327703:JFW327722 JPS327703:JPS327722 JZO327703:JZO327722 KJK327703:KJK327722 KTG327703:KTG327722 LDC327703:LDC327722 LMY327703:LMY327722 LWU327703:LWU327722 MGQ327703:MGQ327722 MQM327703:MQM327722 NAI327703:NAI327722 NKE327703:NKE327722 NUA327703:NUA327722 ODW327703:ODW327722 ONS327703:ONS327722 OXO327703:OXO327722 PHK327703:PHK327722 PRG327703:PRG327722 QBC327703:QBC327722 QKY327703:QKY327722 QUU327703:QUU327722 REQ327703:REQ327722 ROM327703:ROM327722 RYI327703:RYI327722 SIE327703:SIE327722 SSA327703:SSA327722 TBW327703:TBW327722 TLS327703:TLS327722 TVO327703:TVO327722 UFK327703:UFK327722 UPG327703:UPG327722 UZC327703:UZC327722 VIY327703:VIY327722 VSU327703:VSU327722 WCQ327703:WCQ327722 WMM327703:WMM327722 WWI327703:WWI327722 AA393239:AA393258 JW393239:JW393258 TS393239:TS393258 ADO393239:ADO393258 ANK393239:ANK393258 AXG393239:AXG393258 BHC393239:BHC393258 BQY393239:BQY393258 CAU393239:CAU393258 CKQ393239:CKQ393258 CUM393239:CUM393258 DEI393239:DEI393258 DOE393239:DOE393258 DYA393239:DYA393258 EHW393239:EHW393258 ERS393239:ERS393258 FBO393239:FBO393258 FLK393239:FLK393258 FVG393239:FVG393258 GFC393239:GFC393258 GOY393239:GOY393258 GYU393239:GYU393258 HIQ393239:HIQ393258 HSM393239:HSM393258 ICI393239:ICI393258 IME393239:IME393258 IWA393239:IWA393258 JFW393239:JFW393258 JPS393239:JPS393258 JZO393239:JZO393258 KJK393239:KJK393258 KTG393239:KTG393258 LDC393239:LDC393258 LMY393239:LMY393258 LWU393239:LWU393258 MGQ393239:MGQ393258 MQM393239:MQM393258 NAI393239:NAI393258 NKE393239:NKE393258 NUA393239:NUA393258 ODW393239:ODW393258 ONS393239:ONS393258 OXO393239:OXO393258 PHK393239:PHK393258 PRG393239:PRG393258 QBC393239:QBC393258 QKY393239:QKY393258 QUU393239:QUU393258 REQ393239:REQ393258 ROM393239:ROM393258 RYI393239:RYI393258 SIE393239:SIE393258 SSA393239:SSA393258 TBW393239:TBW393258 TLS393239:TLS393258 TVO393239:TVO393258 UFK393239:UFK393258 UPG393239:UPG393258 UZC393239:UZC393258 VIY393239:VIY393258 VSU393239:VSU393258 WCQ393239:WCQ393258 WMM393239:WMM393258 WWI393239:WWI393258 AA458775:AA458794 JW458775:JW458794 TS458775:TS458794 ADO458775:ADO458794 ANK458775:ANK458794 AXG458775:AXG458794 BHC458775:BHC458794 BQY458775:BQY458794 CAU458775:CAU458794 CKQ458775:CKQ458794 CUM458775:CUM458794 DEI458775:DEI458794 DOE458775:DOE458794 DYA458775:DYA458794 EHW458775:EHW458794 ERS458775:ERS458794 FBO458775:FBO458794 FLK458775:FLK458794 FVG458775:FVG458794 GFC458775:GFC458794 GOY458775:GOY458794 GYU458775:GYU458794 HIQ458775:HIQ458794 HSM458775:HSM458794 ICI458775:ICI458794 IME458775:IME458794 IWA458775:IWA458794 JFW458775:JFW458794 JPS458775:JPS458794 JZO458775:JZO458794 KJK458775:KJK458794 KTG458775:KTG458794 LDC458775:LDC458794 LMY458775:LMY458794 LWU458775:LWU458794 MGQ458775:MGQ458794 MQM458775:MQM458794 NAI458775:NAI458794 NKE458775:NKE458794 NUA458775:NUA458794 ODW458775:ODW458794 ONS458775:ONS458794 OXO458775:OXO458794 PHK458775:PHK458794 PRG458775:PRG458794 QBC458775:QBC458794 QKY458775:QKY458794 QUU458775:QUU458794 REQ458775:REQ458794 ROM458775:ROM458794 RYI458775:RYI458794 SIE458775:SIE458794 SSA458775:SSA458794 TBW458775:TBW458794 TLS458775:TLS458794 TVO458775:TVO458794 UFK458775:UFK458794 UPG458775:UPG458794 UZC458775:UZC458794 VIY458775:VIY458794 VSU458775:VSU458794 WCQ458775:WCQ458794 WMM458775:WMM458794 WWI458775:WWI458794 AA524311:AA524330 JW524311:JW524330 TS524311:TS524330 ADO524311:ADO524330 ANK524311:ANK524330 AXG524311:AXG524330 BHC524311:BHC524330 BQY524311:BQY524330 CAU524311:CAU524330 CKQ524311:CKQ524330 CUM524311:CUM524330 DEI524311:DEI524330 DOE524311:DOE524330 DYA524311:DYA524330 EHW524311:EHW524330 ERS524311:ERS524330 FBO524311:FBO524330 FLK524311:FLK524330 FVG524311:FVG524330 GFC524311:GFC524330 GOY524311:GOY524330 GYU524311:GYU524330 HIQ524311:HIQ524330 HSM524311:HSM524330 ICI524311:ICI524330 IME524311:IME524330 IWA524311:IWA524330 JFW524311:JFW524330 JPS524311:JPS524330 JZO524311:JZO524330 KJK524311:KJK524330 KTG524311:KTG524330 LDC524311:LDC524330 LMY524311:LMY524330 LWU524311:LWU524330 MGQ524311:MGQ524330 MQM524311:MQM524330 NAI524311:NAI524330 NKE524311:NKE524330 NUA524311:NUA524330 ODW524311:ODW524330 ONS524311:ONS524330 OXO524311:OXO524330 PHK524311:PHK524330 PRG524311:PRG524330 QBC524311:QBC524330 QKY524311:QKY524330 QUU524311:QUU524330 REQ524311:REQ524330 ROM524311:ROM524330 RYI524311:RYI524330 SIE524311:SIE524330 SSA524311:SSA524330 TBW524311:TBW524330 TLS524311:TLS524330 TVO524311:TVO524330 UFK524311:UFK524330 UPG524311:UPG524330 UZC524311:UZC524330 VIY524311:VIY524330 VSU524311:VSU524330 WCQ524311:WCQ524330 WMM524311:WMM524330 WWI524311:WWI524330 AA589847:AA589866 JW589847:JW589866 TS589847:TS589866 ADO589847:ADO589866 ANK589847:ANK589866 AXG589847:AXG589866 BHC589847:BHC589866 BQY589847:BQY589866 CAU589847:CAU589866 CKQ589847:CKQ589866 CUM589847:CUM589866 DEI589847:DEI589866 DOE589847:DOE589866 DYA589847:DYA589866 EHW589847:EHW589866 ERS589847:ERS589866 FBO589847:FBO589866 FLK589847:FLK589866 FVG589847:FVG589866 GFC589847:GFC589866 GOY589847:GOY589866 GYU589847:GYU589866 HIQ589847:HIQ589866 HSM589847:HSM589866 ICI589847:ICI589866 IME589847:IME589866 IWA589847:IWA589866 JFW589847:JFW589866 JPS589847:JPS589866 JZO589847:JZO589866 KJK589847:KJK589866 KTG589847:KTG589866 LDC589847:LDC589866 LMY589847:LMY589866 LWU589847:LWU589866 MGQ589847:MGQ589866 MQM589847:MQM589866 NAI589847:NAI589866 NKE589847:NKE589866 NUA589847:NUA589866 ODW589847:ODW589866 ONS589847:ONS589866 OXO589847:OXO589866 PHK589847:PHK589866 PRG589847:PRG589866 QBC589847:QBC589866 QKY589847:QKY589866 QUU589847:QUU589866 REQ589847:REQ589866 ROM589847:ROM589866 RYI589847:RYI589866 SIE589847:SIE589866 SSA589847:SSA589866 TBW589847:TBW589866 TLS589847:TLS589866 TVO589847:TVO589866 UFK589847:UFK589866 UPG589847:UPG589866 UZC589847:UZC589866 VIY589847:VIY589866 VSU589847:VSU589866 WCQ589847:WCQ589866 WMM589847:WMM589866 WWI589847:WWI589866 AA655383:AA655402 JW655383:JW655402 TS655383:TS655402 ADO655383:ADO655402 ANK655383:ANK655402 AXG655383:AXG655402 BHC655383:BHC655402 BQY655383:BQY655402 CAU655383:CAU655402 CKQ655383:CKQ655402 CUM655383:CUM655402 DEI655383:DEI655402 DOE655383:DOE655402 DYA655383:DYA655402 EHW655383:EHW655402 ERS655383:ERS655402 FBO655383:FBO655402 FLK655383:FLK655402 FVG655383:FVG655402 GFC655383:GFC655402 GOY655383:GOY655402 GYU655383:GYU655402 HIQ655383:HIQ655402 HSM655383:HSM655402 ICI655383:ICI655402 IME655383:IME655402 IWA655383:IWA655402 JFW655383:JFW655402 JPS655383:JPS655402 JZO655383:JZO655402 KJK655383:KJK655402 KTG655383:KTG655402 LDC655383:LDC655402 LMY655383:LMY655402 LWU655383:LWU655402 MGQ655383:MGQ655402 MQM655383:MQM655402 NAI655383:NAI655402 NKE655383:NKE655402 NUA655383:NUA655402 ODW655383:ODW655402 ONS655383:ONS655402 OXO655383:OXO655402 PHK655383:PHK655402 PRG655383:PRG655402 QBC655383:QBC655402 QKY655383:QKY655402 QUU655383:QUU655402 REQ655383:REQ655402 ROM655383:ROM655402 RYI655383:RYI655402 SIE655383:SIE655402 SSA655383:SSA655402 TBW655383:TBW655402 TLS655383:TLS655402 TVO655383:TVO655402 UFK655383:UFK655402 UPG655383:UPG655402 UZC655383:UZC655402 VIY655383:VIY655402 VSU655383:VSU655402 WCQ655383:WCQ655402 WMM655383:WMM655402 WWI655383:WWI655402 AA720919:AA720938 JW720919:JW720938 TS720919:TS720938 ADO720919:ADO720938 ANK720919:ANK720938 AXG720919:AXG720938 BHC720919:BHC720938 BQY720919:BQY720938 CAU720919:CAU720938 CKQ720919:CKQ720938 CUM720919:CUM720938 DEI720919:DEI720938 DOE720919:DOE720938 DYA720919:DYA720938 EHW720919:EHW720938 ERS720919:ERS720938 FBO720919:FBO720938 FLK720919:FLK720938 FVG720919:FVG720938 GFC720919:GFC720938 GOY720919:GOY720938 GYU720919:GYU720938 HIQ720919:HIQ720938 HSM720919:HSM720938 ICI720919:ICI720938 IME720919:IME720938 IWA720919:IWA720938 JFW720919:JFW720938 JPS720919:JPS720938 JZO720919:JZO720938 KJK720919:KJK720938 KTG720919:KTG720938 LDC720919:LDC720938 LMY720919:LMY720938 LWU720919:LWU720938 MGQ720919:MGQ720938 MQM720919:MQM720938 NAI720919:NAI720938 NKE720919:NKE720938 NUA720919:NUA720938 ODW720919:ODW720938 ONS720919:ONS720938 OXO720919:OXO720938 PHK720919:PHK720938 PRG720919:PRG720938 QBC720919:QBC720938 QKY720919:QKY720938 QUU720919:QUU720938 REQ720919:REQ720938 ROM720919:ROM720938 RYI720919:RYI720938 SIE720919:SIE720938 SSA720919:SSA720938 TBW720919:TBW720938 TLS720919:TLS720938 TVO720919:TVO720938 UFK720919:UFK720938 UPG720919:UPG720938 UZC720919:UZC720938 VIY720919:VIY720938 VSU720919:VSU720938 WCQ720919:WCQ720938 WMM720919:WMM720938 WWI720919:WWI720938 AA786455:AA786474 JW786455:JW786474 TS786455:TS786474 ADO786455:ADO786474 ANK786455:ANK786474 AXG786455:AXG786474 BHC786455:BHC786474 BQY786455:BQY786474 CAU786455:CAU786474 CKQ786455:CKQ786474 CUM786455:CUM786474 DEI786455:DEI786474 DOE786455:DOE786474 DYA786455:DYA786474 EHW786455:EHW786474 ERS786455:ERS786474 FBO786455:FBO786474 FLK786455:FLK786474 FVG786455:FVG786474 GFC786455:GFC786474 GOY786455:GOY786474 GYU786455:GYU786474 HIQ786455:HIQ786474 HSM786455:HSM786474 ICI786455:ICI786474 IME786455:IME786474 IWA786455:IWA786474 JFW786455:JFW786474 JPS786455:JPS786474 JZO786455:JZO786474 KJK786455:KJK786474 KTG786455:KTG786474 LDC786455:LDC786474 LMY786455:LMY786474 LWU786455:LWU786474 MGQ786455:MGQ786474 MQM786455:MQM786474 NAI786455:NAI786474 NKE786455:NKE786474 NUA786455:NUA786474 ODW786455:ODW786474 ONS786455:ONS786474 OXO786455:OXO786474 PHK786455:PHK786474 PRG786455:PRG786474 QBC786455:QBC786474 QKY786455:QKY786474 QUU786455:QUU786474 REQ786455:REQ786474 ROM786455:ROM786474 RYI786455:RYI786474 SIE786455:SIE786474 SSA786455:SSA786474 TBW786455:TBW786474 TLS786455:TLS786474 TVO786455:TVO786474 UFK786455:UFK786474 UPG786455:UPG786474 UZC786455:UZC786474 VIY786455:VIY786474 VSU786455:VSU786474 WCQ786455:WCQ786474 WMM786455:WMM786474 WWI786455:WWI786474 AA851991:AA852010 JW851991:JW852010 TS851991:TS852010 ADO851991:ADO852010 ANK851991:ANK852010 AXG851991:AXG852010 BHC851991:BHC852010 BQY851991:BQY852010 CAU851991:CAU852010 CKQ851991:CKQ852010 CUM851991:CUM852010 DEI851991:DEI852010 DOE851991:DOE852010 DYA851991:DYA852010 EHW851991:EHW852010 ERS851991:ERS852010 FBO851991:FBO852010 FLK851991:FLK852010 FVG851991:FVG852010 GFC851991:GFC852010 GOY851991:GOY852010 GYU851991:GYU852010 HIQ851991:HIQ852010 HSM851991:HSM852010 ICI851991:ICI852010 IME851991:IME852010 IWA851991:IWA852010 JFW851991:JFW852010 JPS851991:JPS852010 JZO851991:JZO852010 KJK851991:KJK852010 KTG851991:KTG852010 LDC851991:LDC852010 LMY851991:LMY852010 LWU851991:LWU852010 MGQ851991:MGQ852010 MQM851991:MQM852010 NAI851991:NAI852010 NKE851991:NKE852010 NUA851991:NUA852010 ODW851991:ODW852010 ONS851991:ONS852010 OXO851991:OXO852010 PHK851991:PHK852010 PRG851991:PRG852010 QBC851991:QBC852010 QKY851991:QKY852010 QUU851991:QUU852010 REQ851991:REQ852010 ROM851991:ROM852010 RYI851991:RYI852010 SIE851991:SIE852010 SSA851991:SSA852010 TBW851991:TBW852010 TLS851991:TLS852010 TVO851991:TVO852010 UFK851991:UFK852010 UPG851991:UPG852010 UZC851991:UZC852010 VIY851991:VIY852010 VSU851991:VSU852010 WCQ851991:WCQ852010 WMM851991:WMM852010 WWI851991:WWI852010 AA917527:AA917546 JW917527:JW917546 TS917527:TS917546 ADO917527:ADO917546 ANK917527:ANK917546 AXG917527:AXG917546 BHC917527:BHC917546 BQY917527:BQY917546 CAU917527:CAU917546 CKQ917527:CKQ917546 CUM917527:CUM917546 DEI917527:DEI917546 DOE917527:DOE917546 DYA917527:DYA917546 EHW917527:EHW917546 ERS917527:ERS917546 FBO917527:FBO917546 FLK917527:FLK917546 FVG917527:FVG917546 GFC917527:GFC917546 GOY917527:GOY917546 GYU917527:GYU917546 HIQ917527:HIQ917546 HSM917527:HSM917546 ICI917527:ICI917546 IME917527:IME917546 IWA917527:IWA917546 JFW917527:JFW917546 JPS917527:JPS917546 JZO917527:JZO917546 KJK917527:KJK917546 KTG917527:KTG917546 LDC917527:LDC917546 LMY917527:LMY917546 LWU917527:LWU917546 MGQ917527:MGQ917546 MQM917527:MQM917546 NAI917527:NAI917546 NKE917527:NKE917546 NUA917527:NUA917546 ODW917527:ODW917546 ONS917527:ONS917546 OXO917527:OXO917546 PHK917527:PHK917546 PRG917527:PRG917546 QBC917527:QBC917546 QKY917527:QKY917546 QUU917527:QUU917546 REQ917527:REQ917546 ROM917527:ROM917546 RYI917527:RYI917546 SIE917527:SIE917546 SSA917527:SSA917546 TBW917527:TBW917546 TLS917527:TLS917546 TVO917527:TVO917546 UFK917527:UFK917546 UPG917527:UPG917546 UZC917527:UZC917546 VIY917527:VIY917546 VSU917527:VSU917546 WCQ917527:WCQ917546 WMM917527:WMM917546 WWI917527:WWI917546 AA983063:AA983082 JW983063:JW983082 TS983063:TS983082 ADO983063:ADO983082 ANK983063:ANK983082 AXG983063:AXG983082 BHC983063:BHC983082 BQY983063:BQY983082 CAU983063:CAU983082 CKQ983063:CKQ983082 CUM983063:CUM983082 DEI983063:DEI983082 DOE983063:DOE983082 DYA983063:DYA983082 EHW983063:EHW983082 ERS983063:ERS983082 FBO983063:FBO983082 FLK983063:FLK983082 FVG983063:FVG983082 GFC983063:GFC983082 GOY983063:GOY983082 GYU983063:GYU983082 HIQ983063:HIQ983082 HSM983063:HSM983082 ICI983063:ICI983082 IME983063:IME983082 IWA983063:IWA983082 JFW983063:JFW983082 JPS983063:JPS983082 JZO983063:JZO983082 KJK983063:KJK983082 KTG983063:KTG983082 LDC983063:LDC983082 LMY983063:LMY983082 LWU983063:LWU983082 MGQ983063:MGQ983082 MQM983063:MQM983082 NAI983063:NAI983082 NKE983063:NKE983082 NUA983063:NUA983082 ODW983063:ODW983082 ONS983063:ONS983082 OXO983063:OXO983082 PHK983063:PHK983082 PRG983063:PRG983082 QBC983063:QBC983082 QKY983063:QKY983082 QUU983063:QUU983082 REQ983063:REQ983082 ROM983063:ROM983082 RYI983063:RYI983082 SIE983063:SIE983082 SSA983063:SSA983082 TBW983063:TBW983082 TLS983063:TLS983082 TVO983063:TVO983082 UFK983063:UFK983082 UPG983063:UPG983082 UZC983063:UZC983082 VIY983063:VIY983082 VSU983063:VSU983082 WCQ983063:WCQ983082 WMM983063:WMM983082 WWI983063:WWI983082">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AB23:AB42 JX23:JX42 TT23:TT42 ADP23:ADP42 ANL23:ANL42 AXH23:AXH42 BHD23:BHD42 BQZ23:BQZ42 CAV23:CAV42 CKR23:CKR42 CUN23:CUN42 DEJ23:DEJ42 DOF23:DOF42 DYB23:DYB42 EHX23:EHX42 ERT23:ERT42 FBP23:FBP42 FLL23:FLL42 FVH23:FVH42 GFD23:GFD42 GOZ23:GOZ42 GYV23:GYV42 HIR23:HIR42 HSN23:HSN42 ICJ23:ICJ42 IMF23:IMF42 IWB23:IWB42 JFX23:JFX42 JPT23:JPT42 JZP23:JZP42 KJL23:KJL42 KTH23:KTH42 LDD23:LDD42 LMZ23:LMZ42 LWV23:LWV42 MGR23:MGR42 MQN23:MQN42 NAJ23:NAJ42 NKF23:NKF42 NUB23:NUB42 ODX23:ODX42 ONT23:ONT42 OXP23:OXP42 PHL23:PHL42 PRH23:PRH42 QBD23:QBD42 QKZ23:QKZ42 QUV23:QUV42 RER23:RER42 RON23:RON42 RYJ23:RYJ42 SIF23:SIF42 SSB23:SSB42 TBX23:TBX42 TLT23:TLT42 TVP23:TVP42 UFL23:UFL42 UPH23:UPH42 UZD23:UZD42 VIZ23:VIZ42 VSV23:VSV42 WCR23:WCR42 WMN23:WMN42 WWJ23:WWJ42 AB65559:AB65578 JX65559:JX65578 TT65559:TT65578 ADP65559:ADP65578 ANL65559:ANL65578 AXH65559:AXH65578 BHD65559:BHD65578 BQZ65559:BQZ65578 CAV65559:CAV65578 CKR65559:CKR65578 CUN65559:CUN65578 DEJ65559:DEJ65578 DOF65559:DOF65578 DYB65559:DYB65578 EHX65559:EHX65578 ERT65559:ERT65578 FBP65559:FBP65578 FLL65559:FLL65578 FVH65559:FVH65578 GFD65559:GFD65578 GOZ65559:GOZ65578 GYV65559:GYV65578 HIR65559:HIR65578 HSN65559:HSN65578 ICJ65559:ICJ65578 IMF65559:IMF65578 IWB65559:IWB65578 JFX65559:JFX65578 JPT65559:JPT65578 JZP65559:JZP65578 KJL65559:KJL65578 KTH65559:KTH65578 LDD65559:LDD65578 LMZ65559:LMZ65578 LWV65559:LWV65578 MGR65559:MGR65578 MQN65559:MQN65578 NAJ65559:NAJ65578 NKF65559:NKF65578 NUB65559:NUB65578 ODX65559:ODX65578 ONT65559:ONT65578 OXP65559:OXP65578 PHL65559:PHL65578 PRH65559:PRH65578 QBD65559:QBD65578 QKZ65559:QKZ65578 QUV65559:QUV65578 RER65559:RER65578 RON65559:RON65578 RYJ65559:RYJ65578 SIF65559:SIF65578 SSB65559:SSB65578 TBX65559:TBX65578 TLT65559:TLT65578 TVP65559:TVP65578 UFL65559:UFL65578 UPH65559:UPH65578 UZD65559:UZD65578 VIZ65559:VIZ65578 VSV65559:VSV65578 WCR65559:WCR65578 WMN65559:WMN65578 WWJ65559:WWJ65578 AB131095:AB131114 JX131095:JX131114 TT131095:TT131114 ADP131095:ADP131114 ANL131095:ANL131114 AXH131095:AXH131114 BHD131095:BHD131114 BQZ131095:BQZ131114 CAV131095:CAV131114 CKR131095:CKR131114 CUN131095:CUN131114 DEJ131095:DEJ131114 DOF131095:DOF131114 DYB131095:DYB131114 EHX131095:EHX131114 ERT131095:ERT131114 FBP131095:FBP131114 FLL131095:FLL131114 FVH131095:FVH131114 GFD131095:GFD131114 GOZ131095:GOZ131114 GYV131095:GYV131114 HIR131095:HIR131114 HSN131095:HSN131114 ICJ131095:ICJ131114 IMF131095:IMF131114 IWB131095:IWB131114 JFX131095:JFX131114 JPT131095:JPT131114 JZP131095:JZP131114 KJL131095:KJL131114 KTH131095:KTH131114 LDD131095:LDD131114 LMZ131095:LMZ131114 LWV131095:LWV131114 MGR131095:MGR131114 MQN131095:MQN131114 NAJ131095:NAJ131114 NKF131095:NKF131114 NUB131095:NUB131114 ODX131095:ODX131114 ONT131095:ONT131114 OXP131095:OXP131114 PHL131095:PHL131114 PRH131095:PRH131114 QBD131095:QBD131114 QKZ131095:QKZ131114 QUV131095:QUV131114 RER131095:RER131114 RON131095:RON131114 RYJ131095:RYJ131114 SIF131095:SIF131114 SSB131095:SSB131114 TBX131095:TBX131114 TLT131095:TLT131114 TVP131095:TVP131114 UFL131095:UFL131114 UPH131095:UPH131114 UZD131095:UZD131114 VIZ131095:VIZ131114 VSV131095:VSV131114 WCR131095:WCR131114 WMN131095:WMN131114 WWJ131095:WWJ131114 AB196631:AB196650 JX196631:JX196650 TT196631:TT196650 ADP196631:ADP196650 ANL196631:ANL196650 AXH196631:AXH196650 BHD196631:BHD196650 BQZ196631:BQZ196650 CAV196631:CAV196650 CKR196631:CKR196650 CUN196631:CUN196650 DEJ196631:DEJ196650 DOF196631:DOF196650 DYB196631:DYB196650 EHX196631:EHX196650 ERT196631:ERT196650 FBP196631:FBP196650 FLL196631:FLL196650 FVH196631:FVH196650 GFD196631:GFD196650 GOZ196631:GOZ196650 GYV196631:GYV196650 HIR196631:HIR196650 HSN196631:HSN196650 ICJ196631:ICJ196650 IMF196631:IMF196650 IWB196631:IWB196650 JFX196631:JFX196650 JPT196631:JPT196650 JZP196631:JZP196650 KJL196631:KJL196650 KTH196631:KTH196650 LDD196631:LDD196650 LMZ196631:LMZ196650 LWV196631:LWV196650 MGR196631:MGR196650 MQN196631:MQN196650 NAJ196631:NAJ196650 NKF196631:NKF196650 NUB196631:NUB196650 ODX196631:ODX196650 ONT196631:ONT196650 OXP196631:OXP196650 PHL196631:PHL196650 PRH196631:PRH196650 QBD196631:QBD196650 QKZ196631:QKZ196650 QUV196631:QUV196650 RER196631:RER196650 RON196631:RON196650 RYJ196631:RYJ196650 SIF196631:SIF196650 SSB196631:SSB196650 TBX196631:TBX196650 TLT196631:TLT196650 TVP196631:TVP196650 UFL196631:UFL196650 UPH196631:UPH196650 UZD196631:UZD196650 VIZ196631:VIZ196650 VSV196631:VSV196650 WCR196631:WCR196650 WMN196631:WMN196650 WWJ196631:WWJ196650 AB262167:AB262186 JX262167:JX262186 TT262167:TT262186 ADP262167:ADP262186 ANL262167:ANL262186 AXH262167:AXH262186 BHD262167:BHD262186 BQZ262167:BQZ262186 CAV262167:CAV262186 CKR262167:CKR262186 CUN262167:CUN262186 DEJ262167:DEJ262186 DOF262167:DOF262186 DYB262167:DYB262186 EHX262167:EHX262186 ERT262167:ERT262186 FBP262167:FBP262186 FLL262167:FLL262186 FVH262167:FVH262186 GFD262167:GFD262186 GOZ262167:GOZ262186 GYV262167:GYV262186 HIR262167:HIR262186 HSN262167:HSN262186 ICJ262167:ICJ262186 IMF262167:IMF262186 IWB262167:IWB262186 JFX262167:JFX262186 JPT262167:JPT262186 JZP262167:JZP262186 KJL262167:KJL262186 KTH262167:KTH262186 LDD262167:LDD262186 LMZ262167:LMZ262186 LWV262167:LWV262186 MGR262167:MGR262186 MQN262167:MQN262186 NAJ262167:NAJ262186 NKF262167:NKF262186 NUB262167:NUB262186 ODX262167:ODX262186 ONT262167:ONT262186 OXP262167:OXP262186 PHL262167:PHL262186 PRH262167:PRH262186 QBD262167:QBD262186 QKZ262167:QKZ262186 QUV262167:QUV262186 RER262167:RER262186 RON262167:RON262186 RYJ262167:RYJ262186 SIF262167:SIF262186 SSB262167:SSB262186 TBX262167:TBX262186 TLT262167:TLT262186 TVP262167:TVP262186 UFL262167:UFL262186 UPH262167:UPH262186 UZD262167:UZD262186 VIZ262167:VIZ262186 VSV262167:VSV262186 WCR262167:WCR262186 WMN262167:WMN262186 WWJ262167:WWJ262186 AB327703:AB327722 JX327703:JX327722 TT327703:TT327722 ADP327703:ADP327722 ANL327703:ANL327722 AXH327703:AXH327722 BHD327703:BHD327722 BQZ327703:BQZ327722 CAV327703:CAV327722 CKR327703:CKR327722 CUN327703:CUN327722 DEJ327703:DEJ327722 DOF327703:DOF327722 DYB327703:DYB327722 EHX327703:EHX327722 ERT327703:ERT327722 FBP327703:FBP327722 FLL327703:FLL327722 FVH327703:FVH327722 GFD327703:GFD327722 GOZ327703:GOZ327722 GYV327703:GYV327722 HIR327703:HIR327722 HSN327703:HSN327722 ICJ327703:ICJ327722 IMF327703:IMF327722 IWB327703:IWB327722 JFX327703:JFX327722 JPT327703:JPT327722 JZP327703:JZP327722 KJL327703:KJL327722 KTH327703:KTH327722 LDD327703:LDD327722 LMZ327703:LMZ327722 LWV327703:LWV327722 MGR327703:MGR327722 MQN327703:MQN327722 NAJ327703:NAJ327722 NKF327703:NKF327722 NUB327703:NUB327722 ODX327703:ODX327722 ONT327703:ONT327722 OXP327703:OXP327722 PHL327703:PHL327722 PRH327703:PRH327722 QBD327703:QBD327722 QKZ327703:QKZ327722 QUV327703:QUV327722 RER327703:RER327722 RON327703:RON327722 RYJ327703:RYJ327722 SIF327703:SIF327722 SSB327703:SSB327722 TBX327703:TBX327722 TLT327703:TLT327722 TVP327703:TVP327722 UFL327703:UFL327722 UPH327703:UPH327722 UZD327703:UZD327722 VIZ327703:VIZ327722 VSV327703:VSV327722 WCR327703:WCR327722 WMN327703:WMN327722 WWJ327703:WWJ327722 AB393239:AB393258 JX393239:JX393258 TT393239:TT393258 ADP393239:ADP393258 ANL393239:ANL393258 AXH393239:AXH393258 BHD393239:BHD393258 BQZ393239:BQZ393258 CAV393239:CAV393258 CKR393239:CKR393258 CUN393239:CUN393258 DEJ393239:DEJ393258 DOF393239:DOF393258 DYB393239:DYB393258 EHX393239:EHX393258 ERT393239:ERT393258 FBP393239:FBP393258 FLL393239:FLL393258 FVH393239:FVH393258 GFD393239:GFD393258 GOZ393239:GOZ393258 GYV393239:GYV393258 HIR393239:HIR393258 HSN393239:HSN393258 ICJ393239:ICJ393258 IMF393239:IMF393258 IWB393239:IWB393258 JFX393239:JFX393258 JPT393239:JPT393258 JZP393239:JZP393258 KJL393239:KJL393258 KTH393239:KTH393258 LDD393239:LDD393258 LMZ393239:LMZ393258 LWV393239:LWV393258 MGR393239:MGR393258 MQN393239:MQN393258 NAJ393239:NAJ393258 NKF393239:NKF393258 NUB393239:NUB393258 ODX393239:ODX393258 ONT393239:ONT393258 OXP393239:OXP393258 PHL393239:PHL393258 PRH393239:PRH393258 QBD393239:QBD393258 QKZ393239:QKZ393258 QUV393239:QUV393258 RER393239:RER393258 RON393239:RON393258 RYJ393239:RYJ393258 SIF393239:SIF393258 SSB393239:SSB393258 TBX393239:TBX393258 TLT393239:TLT393258 TVP393239:TVP393258 UFL393239:UFL393258 UPH393239:UPH393258 UZD393239:UZD393258 VIZ393239:VIZ393258 VSV393239:VSV393258 WCR393239:WCR393258 WMN393239:WMN393258 WWJ393239:WWJ393258 AB458775:AB458794 JX458775:JX458794 TT458775:TT458794 ADP458775:ADP458794 ANL458775:ANL458794 AXH458775:AXH458794 BHD458775:BHD458794 BQZ458775:BQZ458794 CAV458775:CAV458794 CKR458775:CKR458794 CUN458775:CUN458794 DEJ458775:DEJ458794 DOF458775:DOF458794 DYB458775:DYB458794 EHX458775:EHX458794 ERT458775:ERT458794 FBP458775:FBP458794 FLL458775:FLL458794 FVH458775:FVH458794 GFD458775:GFD458794 GOZ458775:GOZ458794 GYV458775:GYV458794 HIR458775:HIR458794 HSN458775:HSN458794 ICJ458775:ICJ458794 IMF458775:IMF458794 IWB458775:IWB458794 JFX458775:JFX458794 JPT458775:JPT458794 JZP458775:JZP458794 KJL458775:KJL458794 KTH458775:KTH458794 LDD458775:LDD458794 LMZ458775:LMZ458794 LWV458775:LWV458794 MGR458775:MGR458794 MQN458775:MQN458794 NAJ458775:NAJ458794 NKF458775:NKF458794 NUB458775:NUB458794 ODX458775:ODX458794 ONT458775:ONT458794 OXP458775:OXP458794 PHL458775:PHL458794 PRH458775:PRH458794 QBD458775:QBD458794 QKZ458775:QKZ458794 QUV458775:QUV458794 RER458775:RER458794 RON458775:RON458794 RYJ458775:RYJ458794 SIF458775:SIF458794 SSB458775:SSB458794 TBX458775:TBX458794 TLT458775:TLT458794 TVP458775:TVP458794 UFL458775:UFL458794 UPH458775:UPH458794 UZD458775:UZD458794 VIZ458775:VIZ458794 VSV458775:VSV458794 WCR458775:WCR458794 WMN458775:WMN458794 WWJ458775:WWJ458794 AB524311:AB524330 JX524311:JX524330 TT524311:TT524330 ADP524311:ADP524330 ANL524311:ANL524330 AXH524311:AXH524330 BHD524311:BHD524330 BQZ524311:BQZ524330 CAV524311:CAV524330 CKR524311:CKR524330 CUN524311:CUN524330 DEJ524311:DEJ524330 DOF524311:DOF524330 DYB524311:DYB524330 EHX524311:EHX524330 ERT524311:ERT524330 FBP524311:FBP524330 FLL524311:FLL524330 FVH524311:FVH524330 GFD524311:GFD524330 GOZ524311:GOZ524330 GYV524311:GYV524330 HIR524311:HIR524330 HSN524311:HSN524330 ICJ524311:ICJ524330 IMF524311:IMF524330 IWB524311:IWB524330 JFX524311:JFX524330 JPT524311:JPT524330 JZP524311:JZP524330 KJL524311:KJL524330 KTH524311:KTH524330 LDD524311:LDD524330 LMZ524311:LMZ524330 LWV524311:LWV524330 MGR524311:MGR524330 MQN524311:MQN524330 NAJ524311:NAJ524330 NKF524311:NKF524330 NUB524311:NUB524330 ODX524311:ODX524330 ONT524311:ONT524330 OXP524311:OXP524330 PHL524311:PHL524330 PRH524311:PRH524330 QBD524311:QBD524330 QKZ524311:QKZ524330 QUV524311:QUV524330 RER524311:RER524330 RON524311:RON524330 RYJ524311:RYJ524330 SIF524311:SIF524330 SSB524311:SSB524330 TBX524311:TBX524330 TLT524311:TLT524330 TVP524311:TVP524330 UFL524311:UFL524330 UPH524311:UPH524330 UZD524311:UZD524330 VIZ524311:VIZ524330 VSV524311:VSV524330 WCR524311:WCR524330 WMN524311:WMN524330 WWJ524311:WWJ524330 AB589847:AB589866 JX589847:JX589866 TT589847:TT589866 ADP589847:ADP589866 ANL589847:ANL589866 AXH589847:AXH589866 BHD589847:BHD589866 BQZ589847:BQZ589866 CAV589847:CAV589866 CKR589847:CKR589866 CUN589847:CUN589866 DEJ589847:DEJ589866 DOF589847:DOF589866 DYB589847:DYB589866 EHX589847:EHX589866 ERT589847:ERT589866 FBP589847:FBP589866 FLL589847:FLL589866 FVH589847:FVH589866 GFD589847:GFD589866 GOZ589847:GOZ589866 GYV589847:GYV589866 HIR589847:HIR589866 HSN589847:HSN589866 ICJ589847:ICJ589866 IMF589847:IMF589866 IWB589847:IWB589866 JFX589847:JFX589866 JPT589847:JPT589866 JZP589847:JZP589866 KJL589847:KJL589866 KTH589847:KTH589866 LDD589847:LDD589866 LMZ589847:LMZ589866 LWV589847:LWV589866 MGR589847:MGR589866 MQN589847:MQN589866 NAJ589847:NAJ589866 NKF589847:NKF589866 NUB589847:NUB589866 ODX589847:ODX589866 ONT589847:ONT589866 OXP589847:OXP589866 PHL589847:PHL589866 PRH589847:PRH589866 QBD589847:QBD589866 QKZ589847:QKZ589866 QUV589847:QUV589866 RER589847:RER589866 RON589847:RON589866 RYJ589847:RYJ589866 SIF589847:SIF589866 SSB589847:SSB589866 TBX589847:TBX589866 TLT589847:TLT589866 TVP589847:TVP589866 UFL589847:UFL589866 UPH589847:UPH589866 UZD589847:UZD589866 VIZ589847:VIZ589866 VSV589847:VSV589866 WCR589847:WCR589866 WMN589847:WMN589866 WWJ589847:WWJ589866 AB655383:AB655402 JX655383:JX655402 TT655383:TT655402 ADP655383:ADP655402 ANL655383:ANL655402 AXH655383:AXH655402 BHD655383:BHD655402 BQZ655383:BQZ655402 CAV655383:CAV655402 CKR655383:CKR655402 CUN655383:CUN655402 DEJ655383:DEJ655402 DOF655383:DOF655402 DYB655383:DYB655402 EHX655383:EHX655402 ERT655383:ERT655402 FBP655383:FBP655402 FLL655383:FLL655402 FVH655383:FVH655402 GFD655383:GFD655402 GOZ655383:GOZ655402 GYV655383:GYV655402 HIR655383:HIR655402 HSN655383:HSN655402 ICJ655383:ICJ655402 IMF655383:IMF655402 IWB655383:IWB655402 JFX655383:JFX655402 JPT655383:JPT655402 JZP655383:JZP655402 KJL655383:KJL655402 KTH655383:KTH655402 LDD655383:LDD655402 LMZ655383:LMZ655402 LWV655383:LWV655402 MGR655383:MGR655402 MQN655383:MQN655402 NAJ655383:NAJ655402 NKF655383:NKF655402 NUB655383:NUB655402 ODX655383:ODX655402 ONT655383:ONT655402 OXP655383:OXP655402 PHL655383:PHL655402 PRH655383:PRH655402 QBD655383:QBD655402 QKZ655383:QKZ655402 QUV655383:QUV655402 RER655383:RER655402 RON655383:RON655402 RYJ655383:RYJ655402 SIF655383:SIF655402 SSB655383:SSB655402 TBX655383:TBX655402 TLT655383:TLT655402 TVP655383:TVP655402 UFL655383:UFL655402 UPH655383:UPH655402 UZD655383:UZD655402 VIZ655383:VIZ655402 VSV655383:VSV655402 WCR655383:WCR655402 WMN655383:WMN655402 WWJ655383:WWJ655402 AB720919:AB720938 JX720919:JX720938 TT720919:TT720938 ADP720919:ADP720938 ANL720919:ANL720938 AXH720919:AXH720938 BHD720919:BHD720938 BQZ720919:BQZ720938 CAV720919:CAV720938 CKR720919:CKR720938 CUN720919:CUN720938 DEJ720919:DEJ720938 DOF720919:DOF720938 DYB720919:DYB720938 EHX720919:EHX720938 ERT720919:ERT720938 FBP720919:FBP720938 FLL720919:FLL720938 FVH720919:FVH720938 GFD720919:GFD720938 GOZ720919:GOZ720938 GYV720919:GYV720938 HIR720919:HIR720938 HSN720919:HSN720938 ICJ720919:ICJ720938 IMF720919:IMF720938 IWB720919:IWB720938 JFX720919:JFX720938 JPT720919:JPT720938 JZP720919:JZP720938 KJL720919:KJL720938 KTH720919:KTH720938 LDD720919:LDD720938 LMZ720919:LMZ720938 LWV720919:LWV720938 MGR720919:MGR720938 MQN720919:MQN720938 NAJ720919:NAJ720938 NKF720919:NKF720938 NUB720919:NUB720938 ODX720919:ODX720938 ONT720919:ONT720938 OXP720919:OXP720938 PHL720919:PHL720938 PRH720919:PRH720938 QBD720919:QBD720938 QKZ720919:QKZ720938 QUV720919:QUV720938 RER720919:RER720938 RON720919:RON720938 RYJ720919:RYJ720938 SIF720919:SIF720938 SSB720919:SSB720938 TBX720919:TBX720938 TLT720919:TLT720938 TVP720919:TVP720938 UFL720919:UFL720938 UPH720919:UPH720938 UZD720919:UZD720938 VIZ720919:VIZ720938 VSV720919:VSV720938 WCR720919:WCR720938 WMN720919:WMN720938 WWJ720919:WWJ720938 AB786455:AB786474 JX786455:JX786474 TT786455:TT786474 ADP786455:ADP786474 ANL786455:ANL786474 AXH786455:AXH786474 BHD786455:BHD786474 BQZ786455:BQZ786474 CAV786455:CAV786474 CKR786455:CKR786474 CUN786455:CUN786474 DEJ786455:DEJ786474 DOF786455:DOF786474 DYB786455:DYB786474 EHX786455:EHX786474 ERT786455:ERT786474 FBP786455:FBP786474 FLL786455:FLL786474 FVH786455:FVH786474 GFD786455:GFD786474 GOZ786455:GOZ786474 GYV786455:GYV786474 HIR786455:HIR786474 HSN786455:HSN786474 ICJ786455:ICJ786474 IMF786455:IMF786474 IWB786455:IWB786474 JFX786455:JFX786474 JPT786455:JPT786474 JZP786455:JZP786474 KJL786455:KJL786474 KTH786455:KTH786474 LDD786455:LDD786474 LMZ786455:LMZ786474 LWV786455:LWV786474 MGR786455:MGR786474 MQN786455:MQN786474 NAJ786455:NAJ786474 NKF786455:NKF786474 NUB786455:NUB786474 ODX786455:ODX786474 ONT786455:ONT786474 OXP786455:OXP786474 PHL786455:PHL786474 PRH786455:PRH786474 QBD786455:QBD786474 QKZ786455:QKZ786474 QUV786455:QUV786474 RER786455:RER786474 RON786455:RON786474 RYJ786455:RYJ786474 SIF786455:SIF786474 SSB786455:SSB786474 TBX786455:TBX786474 TLT786455:TLT786474 TVP786455:TVP786474 UFL786455:UFL786474 UPH786455:UPH786474 UZD786455:UZD786474 VIZ786455:VIZ786474 VSV786455:VSV786474 WCR786455:WCR786474 WMN786455:WMN786474 WWJ786455:WWJ786474 AB851991:AB852010 JX851991:JX852010 TT851991:TT852010 ADP851991:ADP852010 ANL851991:ANL852010 AXH851991:AXH852010 BHD851991:BHD852010 BQZ851991:BQZ852010 CAV851991:CAV852010 CKR851991:CKR852010 CUN851991:CUN852010 DEJ851991:DEJ852010 DOF851991:DOF852010 DYB851991:DYB852010 EHX851991:EHX852010 ERT851991:ERT852010 FBP851991:FBP852010 FLL851991:FLL852010 FVH851991:FVH852010 GFD851991:GFD852010 GOZ851991:GOZ852010 GYV851991:GYV852010 HIR851991:HIR852010 HSN851991:HSN852010 ICJ851991:ICJ852010 IMF851991:IMF852010 IWB851991:IWB852010 JFX851991:JFX852010 JPT851991:JPT852010 JZP851991:JZP852010 KJL851991:KJL852010 KTH851991:KTH852010 LDD851991:LDD852010 LMZ851991:LMZ852010 LWV851991:LWV852010 MGR851991:MGR852010 MQN851991:MQN852010 NAJ851991:NAJ852010 NKF851991:NKF852010 NUB851991:NUB852010 ODX851991:ODX852010 ONT851991:ONT852010 OXP851991:OXP852010 PHL851991:PHL852010 PRH851991:PRH852010 QBD851991:QBD852010 QKZ851991:QKZ852010 QUV851991:QUV852010 RER851991:RER852010 RON851991:RON852010 RYJ851991:RYJ852010 SIF851991:SIF852010 SSB851991:SSB852010 TBX851991:TBX852010 TLT851991:TLT852010 TVP851991:TVP852010 UFL851991:UFL852010 UPH851991:UPH852010 UZD851991:UZD852010 VIZ851991:VIZ852010 VSV851991:VSV852010 WCR851991:WCR852010 WMN851991:WMN852010 WWJ851991:WWJ852010 AB917527:AB917546 JX917527:JX917546 TT917527:TT917546 ADP917527:ADP917546 ANL917527:ANL917546 AXH917527:AXH917546 BHD917527:BHD917546 BQZ917527:BQZ917546 CAV917527:CAV917546 CKR917527:CKR917546 CUN917527:CUN917546 DEJ917527:DEJ917546 DOF917527:DOF917546 DYB917527:DYB917546 EHX917527:EHX917546 ERT917527:ERT917546 FBP917527:FBP917546 FLL917527:FLL917546 FVH917527:FVH917546 GFD917527:GFD917546 GOZ917527:GOZ917546 GYV917527:GYV917546 HIR917527:HIR917546 HSN917527:HSN917546 ICJ917527:ICJ917546 IMF917527:IMF917546 IWB917527:IWB917546 JFX917527:JFX917546 JPT917527:JPT917546 JZP917527:JZP917546 KJL917527:KJL917546 KTH917527:KTH917546 LDD917527:LDD917546 LMZ917527:LMZ917546 LWV917527:LWV917546 MGR917527:MGR917546 MQN917527:MQN917546 NAJ917527:NAJ917546 NKF917527:NKF917546 NUB917527:NUB917546 ODX917527:ODX917546 ONT917527:ONT917546 OXP917527:OXP917546 PHL917527:PHL917546 PRH917527:PRH917546 QBD917527:QBD917546 QKZ917527:QKZ917546 QUV917527:QUV917546 RER917527:RER917546 RON917527:RON917546 RYJ917527:RYJ917546 SIF917527:SIF917546 SSB917527:SSB917546 TBX917527:TBX917546 TLT917527:TLT917546 TVP917527:TVP917546 UFL917527:UFL917546 UPH917527:UPH917546 UZD917527:UZD917546 VIZ917527:VIZ917546 VSV917527:VSV917546 WCR917527:WCR917546 WMN917527:WMN917546 WWJ917527:WWJ917546 AB983063:AB983082 JX983063:JX983082 TT983063:TT983082 ADP983063:ADP983082 ANL983063:ANL983082 AXH983063:AXH983082 BHD983063:BHD983082 BQZ983063:BQZ983082 CAV983063:CAV983082 CKR983063:CKR983082 CUN983063:CUN983082 DEJ983063:DEJ983082 DOF983063:DOF983082 DYB983063:DYB983082 EHX983063:EHX983082 ERT983063:ERT983082 FBP983063:FBP983082 FLL983063:FLL983082 FVH983063:FVH983082 GFD983063:GFD983082 GOZ983063:GOZ983082 GYV983063:GYV983082 HIR983063:HIR983082 HSN983063:HSN983082 ICJ983063:ICJ983082 IMF983063:IMF983082 IWB983063:IWB983082 JFX983063:JFX983082 JPT983063:JPT983082 JZP983063:JZP983082 KJL983063:KJL983082 KTH983063:KTH983082 LDD983063:LDD983082 LMZ983063:LMZ983082 LWV983063:LWV983082 MGR983063:MGR983082 MQN983063:MQN983082 NAJ983063:NAJ983082 NKF983063:NKF983082 NUB983063:NUB983082 ODX983063:ODX983082 ONT983063:ONT983082 OXP983063:OXP983082 PHL983063:PHL983082 PRH983063:PRH983082 QBD983063:QBD983082 QKZ983063:QKZ983082 QUV983063:QUV983082 RER983063:RER983082 RON983063:RON983082 RYJ983063:RYJ983082 SIF983063:SIF983082 SSB983063:SSB983082 TBX983063:TBX983082 TLT983063:TLT983082 TVP983063:TVP983082 UFL983063:UFL983082 UPH983063:UPH983082 UZD983063:UZD983082 VIZ983063:VIZ983082 VSV983063:VSV983082 WCR983063:WCR983082 WMN983063:WMN983082 WWJ983063:WWJ983082">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3" manualBreakCount="3">
    <brk id="14" max="35" man="1"/>
    <brk id="20" max="35" man="1"/>
    <brk id="50"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AG9:AG22 KC9:KC22 TY9:TY22 ADU9:ADU22 ANQ9:ANQ22 AXM9:AXM22 BHI9:BHI22 BRE9:BRE22 CBA9:CBA22 CKW9:CKW22 CUS9:CUS22 DEO9:DEO22 DOK9:DOK22 DYG9:DYG22 EIC9:EIC22 ERY9:ERY22 FBU9:FBU22 FLQ9:FLQ22 FVM9:FVM22 GFI9:GFI22 GPE9:GPE22 GZA9:GZA22 HIW9:HIW22 HSS9:HSS22 ICO9:ICO22 IMK9:IMK22 IWG9:IWG22 JGC9:JGC22 JPY9:JPY22 JZU9:JZU22 KJQ9:KJQ22 KTM9:KTM22 LDI9:LDI22 LNE9:LNE22 LXA9:LXA22 MGW9:MGW22 MQS9:MQS22 NAO9:NAO22 NKK9:NKK22 NUG9:NUG22 OEC9:OEC22 ONY9:ONY22 OXU9:OXU22 PHQ9:PHQ22 PRM9:PRM22 QBI9:QBI22 QLE9:QLE22 QVA9:QVA22 REW9:REW22 ROS9:ROS22 RYO9:RYO22 SIK9:SIK22 SSG9:SSG22 TCC9:TCC22 TLY9:TLY22 TVU9:TVU22 UFQ9:UFQ22 UPM9:UPM22 UZI9:UZI22 VJE9:VJE22 VTA9:VTA22 WCW9:WCW22 WMS9:WMS22 WWO9:WWO22 AG65545:AG65558 KC65545:KC65558 TY65545:TY65558 ADU65545:ADU65558 ANQ65545:ANQ65558 AXM65545:AXM65558 BHI65545:BHI65558 BRE65545:BRE65558 CBA65545:CBA65558 CKW65545:CKW65558 CUS65545:CUS65558 DEO65545:DEO65558 DOK65545:DOK65558 DYG65545:DYG65558 EIC65545:EIC65558 ERY65545:ERY65558 FBU65545:FBU65558 FLQ65545:FLQ65558 FVM65545:FVM65558 GFI65545:GFI65558 GPE65545:GPE65558 GZA65545:GZA65558 HIW65545:HIW65558 HSS65545:HSS65558 ICO65545:ICO65558 IMK65545:IMK65558 IWG65545:IWG65558 JGC65545:JGC65558 JPY65545:JPY65558 JZU65545:JZU65558 KJQ65545:KJQ65558 KTM65545:KTM65558 LDI65545:LDI65558 LNE65545:LNE65558 LXA65545:LXA65558 MGW65545:MGW65558 MQS65545:MQS65558 NAO65545:NAO65558 NKK65545:NKK65558 NUG65545:NUG65558 OEC65545:OEC65558 ONY65545:ONY65558 OXU65545:OXU65558 PHQ65545:PHQ65558 PRM65545:PRM65558 QBI65545:QBI65558 QLE65545:QLE65558 QVA65545:QVA65558 REW65545:REW65558 ROS65545:ROS65558 RYO65545:RYO65558 SIK65545:SIK65558 SSG65545:SSG65558 TCC65545:TCC65558 TLY65545:TLY65558 TVU65545:TVU65558 UFQ65545:UFQ65558 UPM65545:UPM65558 UZI65545:UZI65558 VJE65545:VJE65558 VTA65545:VTA65558 WCW65545:WCW65558 WMS65545:WMS65558 WWO65545:WWO65558 AG131081:AG131094 KC131081:KC131094 TY131081:TY131094 ADU131081:ADU131094 ANQ131081:ANQ131094 AXM131081:AXM131094 BHI131081:BHI131094 BRE131081:BRE131094 CBA131081:CBA131094 CKW131081:CKW131094 CUS131081:CUS131094 DEO131081:DEO131094 DOK131081:DOK131094 DYG131081:DYG131094 EIC131081:EIC131094 ERY131081:ERY131094 FBU131081:FBU131094 FLQ131081:FLQ131094 FVM131081:FVM131094 GFI131081:GFI131094 GPE131081:GPE131094 GZA131081:GZA131094 HIW131081:HIW131094 HSS131081:HSS131094 ICO131081:ICO131094 IMK131081:IMK131094 IWG131081:IWG131094 JGC131081:JGC131094 JPY131081:JPY131094 JZU131081:JZU131094 KJQ131081:KJQ131094 KTM131081:KTM131094 LDI131081:LDI131094 LNE131081:LNE131094 LXA131081:LXA131094 MGW131081:MGW131094 MQS131081:MQS131094 NAO131081:NAO131094 NKK131081:NKK131094 NUG131081:NUG131094 OEC131081:OEC131094 ONY131081:ONY131094 OXU131081:OXU131094 PHQ131081:PHQ131094 PRM131081:PRM131094 QBI131081:QBI131094 QLE131081:QLE131094 QVA131081:QVA131094 REW131081:REW131094 ROS131081:ROS131094 RYO131081:RYO131094 SIK131081:SIK131094 SSG131081:SSG131094 TCC131081:TCC131094 TLY131081:TLY131094 TVU131081:TVU131094 UFQ131081:UFQ131094 UPM131081:UPM131094 UZI131081:UZI131094 VJE131081:VJE131094 VTA131081:VTA131094 WCW131081:WCW131094 WMS131081:WMS131094 WWO131081:WWO131094 AG196617:AG196630 KC196617:KC196630 TY196617:TY196630 ADU196617:ADU196630 ANQ196617:ANQ196630 AXM196617:AXM196630 BHI196617:BHI196630 BRE196617:BRE196630 CBA196617:CBA196630 CKW196617:CKW196630 CUS196617:CUS196630 DEO196617:DEO196630 DOK196617:DOK196630 DYG196617:DYG196630 EIC196617:EIC196630 ERY196617:ERY196630 FBU196617:FBU196630 FLQ196617:FLQ196630 FVM196617:FVM196630 GFI196617:GFI196630 GPE196617:GPE196630 GZA196617:GZA196630 HIW196617:HIW196630 HSS196617:HSS196630 ICO196617:ICO196630 IMK196617:IMK196630 IWG196617:IWG196630 JGC196617:JGC196630 JPY196617:JPY196630 JZU196617:JZU196630 KJQ196617:KJQ196630 KTM196617:KTM196630 LDI196617:LDI196630 LNE196617:LNE196630 LXA196617:LXA196630 MGW196617:MGW196630 MQS196617:MQS196630 NAO196617:NAO196630 NKK196617:NKK196630 NUG196617:NUG196630 OEC196617:OEC196630 ONY196617:ONY196630 OXU196617:OXU196630 PHQ196617:PHQ196630 PRM196617:PRM196630 QBI196617:QBI196630 QLE196617:QLE196630 QVA196617:QVA196630 REW196617:REW196630 ROS196617:ROS196630 RYO196617:RYO196630 SIK196617:SIK196630 SSG196617:SSG196630 TCC196617:TCC196630 TLY196617:TLY196630 TVU196617:TVU196630 UFQ196617:UFQ196630 UPM196617:UPM196630 UZI196617:UZI196630 VJE196617:VJE196630 VTA196617:VTA196630 WCW196617:WCW196630 WMS196617:WMS196630 WWO196617:WWO196630 AG262153:AG262166 KC262153:KC262166 TY262153:TY262166 ADU262153:ADU262166 ANQ262153:ANQ262166 AXM262153:AXM262166 BHI262153:BHI262166 BRE262153:BRE262166 CBA262153:CBA262166 CKW262153:CKW262166 CUS262153:CUS262166 DEO262153:DEO262166 DOK262153:DOK262166 DYG262153:DYG262166 EIC262153:EIC262166 ERY262153:ERY262166 FBU262153:FBU262166 FLQ262153:FLQ262166 FVM262153:FVM262166 GFI262153:GFI262166 GPE262153:GPE262166 GZA262153:GZA262166 HIW262153:HIW262166 HSS262153:HSS262166 ICO262153:ICO262166 IMK262153:IMK262166 IWG262153:IWG262166 JGC262153:JGC262166 JPY262153:JPY262166 JZU262153:JZU262166 KJQ262153:KJQ262166 KTM262153:KTM262166 LDI262153:LDI262166 LNE262153:LNE262166 LXA262153:LXA262166 MGW262153:MGW262166 MQS262153:MQS262166 NAO262153:NAO262166 NKK262153:NKK262166 NUG262153:NUG262166 OEC262153:OEC262166 ONY262153:ONY262166 OXU262153:OXU262166 PHQ262153:PHQ262166 PRM262153:PRM262166 QBI262153:QBI262166 QLE262153:QLE262166 QVA262153:QVA262166 REW262153:REW262166 ROS262153:ROS262166 RYO262153:RYO262166 SIK262153:SIK262166 SSG262153:SSG262166 TCC262153:TCC262166 TLY262153:TLY262166 TVU262153:TVU262166 UFQ262153:UFQ262166 UPM262153:UPM262166 UZI262153:UZI262166 VJE262153:VJE262166 VTA262153:VTA262166 WCW262153:WCW262166 WMS262153:WMS262166 WWO262153:WWO262166 AG327689:AG327702 KC327689:KC327702 TY327689:TY327702 ADU327689:ADU327702 ANQ327689:ANQ327702 AXM327689:AXM327702 BHI327689:BHI327702 BRE327689:BRE327702 CBA327689:CBA327702 CKW327689:CKW327702 CUS327689:CUS327702 DEO327689:DEO327702 DOK327689:DOK327702 DYG327689:DYG327702 EIC327689:EIC327702 ERY327689:ERY327702 FBU327689:FBU327702 FLQ327689:FLQ327702 FVM327689:FVM327702 GFI327689:GFI327702 GPE327689:GPE327702 GZA327689:GZA327702 HIW327689:HIW327702 HSS327689:HSS327702 ICO327689:ICO327702 IMK327689:IMK327702 IWG327689:IWG327702 JGC327689:JGC327702 JPY327689:JPY327702 JZU327689:JZU327702 KJQ327689:KJQ327702 KTM327689:KTM327702 LDI327689:LDI327702 LNE327689:LNE327702 LXA327689:LXA327702 MGW327689:MGW327702 MQS327689:MQS327702 NAO327689:NAO327702 NKK327689:NKK327702 NUG327689:NUG327702 OEC327689:OEC327702 ONY327689:ONY327702 OXU327689:OXU327702 PHQ327689:PHQ327702 PRM327689:PRM327702 QBI327689:QBI327702 QLE327689:QLE327702 QVA327689:QVA327702 REW327689:REW327702 ROS327689:ROS327702 RYO327689:RYO327702 SIK327689:SIK327702 SSG327689:SSG327702 TCC327689:TCC327702 TLY327689:TLY327702 TVU327689:TVU327702 UFQ327689:UFQ327702 UPM327689:UPM327702 UZI327689:UZI327702 VJE327689:VJE327702 VTA327689:VTA327702 WCW327689:WCW327702 WMS327689:WMS327702 WWO327689:WWO327702 AG393225:AG393238 KC393225:KC393238 TY393225:TY393238 ADU393225:ADU393238 ANQ393225:ANQ393238 AXM393225:AXM393238 BHI393225:BHI393238 BRE393225:BRE393238 CBA393225:CBA393238 CKW393225:CKW393238 CUS393225:CUS393238 DEO393225:DEO393238 DOK393225:DOK393238 DYG393225:DYG393238 EIC393225:EIC393238 ERY393225:ERY393238 FBU393225:FBU393238 FLQ393225:FLQ393238 FVM393225:FVM393238 GFI393225:GFI393238 GPE393225:GPE393238 GZA393225:GZA393238 HIW393225:HIW393238 HSS393225:HSS393238 ICO393225:ICO393238 IMK393225:IMK393238 IWG393225:IWG393238 JGC393225:JGC393238 JPY393225:JPY393238 JZU393225:JZU393238 KJQ393225:KJQ393238 KTM393225:KTM393238 LDI393225:LDI393238 LNE393225:LNE393238 LXA393225:LXA393238 MGW393225:MGW393238 MQS393225:MQS393238 NAO393225:NAO393238 NKK393225:NKK393238 NUG393225:NUG393238 OEC393225:OEC393238 ONY393225:ONY393238 OXU393225:OXU393238 PHQ393225:PHQ393238 PRM393225:PRM393238 QBI393225:QBI393238 QLE393225:QLE393238 QVA393225:QVA393238 REW393225:REW393238 ROS393225:ROS393238 RYO393225:RYO393238 SIK393225:SIK393238 SSG393225:SSG393238 TCC393225:TCC393238 TLY393225:TLY393238 TVU393225:TVU393238 UFQ393225:UFQ393238 UPM393225:UPM393238 UZI393225:UZI393238 VJE393225:VJE393238 VTA393225:VTA393238 WCW393225:WCW393238 WMS393225:WMS393238 WWO393225:WWO393238 AG458761:AG458774 KC458761:KC458774 TY458761:TY458774 ADU458761:ADU458774 ANQ458761:ANQ458774 AXM458761:AXM458774 BHI458761:BHI458774 BRE458761:BRE458774 CBA458761:CBA458774 CKW458761:CKW458774 CUS458761:CUS458774 DEO458761:DEO458774 DOK458761:DOK458774 DYG458761:DYG458774 EIC458761:EIC458774 ERY458761:ERY458774 FBU458761:FBU458774 FLQ458761:FLQ458774 FVM458761:FVM458774 GFI458761:GFI458774 GPE458761:GPE458774 GZA458761:GZA458774 HIW458761:HIW458774 HSS458761:HSS458774 ICO458761:ICO458774 IMK458761:IMK458774 IWG458761:IWG458774 JGC458761:JGC458774 JPY458761:JPY458774 JZU458761:JZU458774 KJQ458761:KJQ458774 KTM458761:KTM458774 LDI458761:LDI458774 LNE458761:LNE458774 LXA458761:LXA458774 MGW458761:MGW458774 MQS458761:MQS458774 NAO458761:NAO458774 NKK458761:NKK458774 NUG458761:NUG458774 OEC458761:OEC458774 ONY458761:ONY458774 OXU458761:OXU458774 PHQ458761:PHQ458774 PRM458761:PRM458774 QBI458761:QBI458774 QLE458761:QLE458774 QVA458761:QVA458774 REW458761:REW458774 ROS458761:ROS458774 RYO458761:RYO458774 SIK458761:SIK458774 SSG458761:SSG458774 TCC458761:TCC458774 TLY458761:TLY458774 TVU458761:TVU458774 UFQ458761:UFQ458774 UPM458761:UPM458774 UZI458761:UZI458774 VJE458761:VJE458774 VTA458761:VTA458774 WCW458761:WCW458774 WMS458761:WMS458774 WWO458761:WWO458774 AG524297:AG524310 KC524297:KC524310 TY524297:TY524310 ADU524297:ADU524310 ANQ524297:ANQ524310 AXM524297:AXM524310 BHI524297:BHI524310 BRE524297:BRE524310 CBA524297:CBA524310 CKW524297:CKW524310 CUS524297:CUS524310 DEO524297:DEO524310 DOK524297:DOK524310 DYG524297:DYG524310 EIC524297:EIC524310 ERY524297:ERY524310 FBU524297:FBU524310 FLQ524297:FLQ524310 FVM524297:FVM524310 GFI524297:GFI524310 GPE524297:GPE524310 GZA524297:GZA524310 HIW524297:HIW524310 HSS524297:HSS524310 ICO524297:ICO524310 IMK524297:IMK524310 IWG524297:IWG524310 JGC524297:JGC524310 JPY524297:JPY524310 JZU524297:JZU524310 KJQ524297:KJQ524310 KTM524297:KTM524310 LDI524297:LDI524310 LNE524297:LNE524310 LXA524297:LXA524310 MGW524297:MGW524310 MQS524297:MQS524310 NAO524297:NAO524310 NKK524297:NKK524310 NUG524297:NUG524310 OEC524297:OEC524310 ONY524297:ONY524310 OXU524297:OXU524310 PHQ524297:PHQ524310 PRM524297:PRM524310 QBI524297:QBI524310 QLE524297:QLE524310 QVA524297:QVA524310 REW524297:REW524310 ROS524297:ROS524310 RYO524297:RYO524310 SIK524297:SIK524310 SSG524297:SSG524310 TCC524297:TCC524310 TLY524297:TLY524310 TVU524297:TVU524310 UFQ524297:UFQ524310 UPM524297:UPM524310 UZI524297:UZI524310 VJE524297:VJE524310 VTA524297:VTA524310 WCW524297:WCW524310 WMS524297:WMS524310 WWO524297:WWO524310 AG589833:AG589846 KC589833:KC589846 TY589833:TY589846 ADU589833:ADU589846 ANQ589833:ANQ589846 AXM589833:AXM589846 BHI589833:BHI589846 BRE589833:BRE589846 CBA589833:CBA589846 CKW589833:CKW589846 CUS589833:CUS589846 DEO589833:DEO589846 DOK589833:DOK589846 DYG589833:DYG589846 EIC589833:EIC589846 ERY589833:ERY589846 FBU589833:FBU589846 FLQ589833:FLQ589846 FVM589833:FVM589846 GFI589833:GFI589846 GPE589833:GPE589846 GZA589833:GZA589846 HIW589833:HIW589846 HSS589833:HSS589846 ICO589833:ICO589846 IMK589833:IMK589846 IWG589833:IWG589846 JGC589833:JGC589846 JPY589833:JPY589846 JZU589833:JZU589846 KJQ589833:KJQ589846 KTM589833:KTM589846 LDI589833:LDI589846 LNE589833:LNE589846 LXA589833:LXA589846 MGW589833:MGW589846 MQS589833:MQS589846 NAO589833:NAO589846 NKK589833:NKK589846 NUG589833:NUG589846 OEC589833:OEC589846 ONY589833:ONY589846 OXU589833:OXU589846 PHQ589833:PHQ589846 PRM589833:PRM589846 QBI589833:QBI589846 QLE589833:QLE589846 QVA589833:QVA589846 REW589833:REW589846 ROS589833:ROS589846 RYO589833:RYO589846 SIK589833:SIK589846 SSG589833:SSG589846 TCC589833:TCC589846 TLY589833:TLY589846 TVU589833:TVU589846 UFQ589833:UFQ589846 UPM589833:UPM589846 UZI589833:UZI589846 VJE589833:VJE589846 VTA589833:VTA589846 WCW589833:WCW589846 WMS589833:WMS589846 WWO589833:WWO589846 AG655369:AG655382 KC655369:KC655382 TY655369:TY655382 ADU655369:ADU655382 ANQ655369:ANQ655382 AXM655369:AXM655382 BHI655369:BHI655382 BRE655369:BRE655382 CBA655369:CBA655382 CKW655369:CKW655382 CUS655369:CUS655382 DEO655369:DEO655382 DOK655369:DOK655382 DYG655369:DYG655382 EIC655369:EIC655382 ERY655369:ERY655382 FBU655369:FBU655382 FLQ655369:FLQ655382 FVM655369:FVM655382 GFI655369:GFI655382 GPE655369:GPE655382 GZA655369:GZA655382 HIW655369:HIW655382 HSS655369:HSS655382 ICO655369:ICO655382 IMK655369:IMK655382 IWG655369:IWG655382 JGC655369:JGC655382 JPY655369:JPY655382 JZU655369:JZU655382 KJQ655369:KJQ655382 KTM655369:KTM655382 LDI655369:LDI655382 LNE655369:LNE655382 LXA655369:LXA655382 MGW655369:MGW655382 MQS655369:MQS655382 NAO655369:NAO655382 NKK655369:NKK655382 NUG655369:NUG655382 OEC655369:OEC655382 ONY655369:ONY655382 OXU655369:OXU655382 PHQ655369:PHQ655382 PRM655369:PRM655382 QBI655369:QBI655382 QLE655369:QLE655382 QVA655369:QVA655382 REW655369:REW655382 ROS655369:ROS655382 RYO655369:RYO655382 SIK655369:SIK655382 SSG655369:SSG655382 TCC655369:TCC655382 TLY655369:TLY655382 TVU655369:TVU655382 UFQ655369:UFQ655382 UPM655369:UPM655382 UZI655369:UZI655382 VJE655369:VJE655382 VTA655369:VTA655382 WCW655369:WCW655382 WMS655369:WMS655382 WWO655369:WWO655382 AG720905:AG720918 KC720905:KC720918 TY720905:TY720918 ADU720905:ADU720918 ANQ720905:ANQ720918 AXM720905:AXM720918 BHI720905:BHI720918 BRE720905:BRE720918 CBA720905:CBA720918 CKW720905:CKW720918 CUS720905:CUS720918 DEO720905:DEO720918 DOK720905:DOK720918 DYG720905:DYG720918 EIC720905:EIC720918 ERY720905:ERY720918 FBU720905:FBU720918 FLQ720905:FLQ720918 FVM720905:FVM720918 GFI720905:GFI720918 GPE720905:GPE720918 GZA720905:GZA720918 HIW720905:HIW720918 HSS720905:HSS720918 ICO720905:ICO720918 IMK720905:IMK720918 IWG720905:IWG720918 JGC720905:JGC720918 JPY720905:JPY720918 JZU720905:JZU720918 KJQ720905:KJQ720918 KTM720905:KTM720918 LDI720905:LDI720918 LNE720905:LNE720918 LXA720905:LXA720918 MGW720905:MGW720918 MQS720905:MQS720918 NAO720905:NAO720918 NKK720905:NKK720918 NUG720905:NUG720918 OEC720905:OEC720918 ONY720905:ONY720918 OXU720905:OXU720918 PHQ720905:PHQ720918 PRM720905:PRM720918 QBI720905:QBI720918 QLE720905:QLE720918 QVA720905:QVA720918 REW720905:REW720918 ROS720905:ROS720918 RYO720905:RYO720918 SIK720905:SIK720918 SSG720905:SSG720918 TCC720905:TCC720918 TLY720905:TLY720918 TVU720905:TVU720918 UFQ720905:UFQ720918 UPM720905:UPM720918 UZI720905:UZI720918 VJE720905:VJE720918 VTA720905:VTA720918 WCW720905:WCW720918 WMS720905:WMS720918 WWO720905:WWO720918 AG786441:AG786454 KC786441:KC786454 TY786441:TY786454 ADU786441:ADU786454 ANQ786441:ANQ786454 AXM786441:AXM786454 BHI786441:BHI786454 BRE786441:BRE786454 CBA786441:CBA786454 CKW786441:CKW786454 CUS786441:CUS786454 DEO786441:DEO786454 DOK786441:DOK786454 DYG786441:DYG786454 EIC786441:EIC786454 ERY786441:ERY786454 FBU786441:FBU786454 FLQ786441:FLQ786454 FVM786441:FVM786454 GFI786441:GFI786454 GPE786441:GPE786454 GZA786441:GZA786454 HIW786441:HIW786454 HSS786441:HSS786454 ICO786441:ICO786454 IMK786441:IMK786454 IWG786441:IWG786454 JGC786441:JGC786454 JPY786441:JPY786454 JZU786441:JZU786454 KJQ786441:KJQ786454 KTM786441:KTM786454 LDI786441:LDI786454 LNE786441:LNE786454 LXA786441:LXA786454 MGW786441:MGW786454 MQS786441:MQS786454 NAO786441:NAO786454 NKK786441:NKK786454 NUG786441:NUG786454 OEC786441:OEC786454 ONY786441:ONY786454 OXU786441:OXU786454 PHQ786441:PHQ786454 PRM786441:PRM786454 QBI786441:QBI786454 QLE786441:QLE786454 QVA786441:QVA786454 REW786441:REW786454 ROS786441:ROS786454 RYO786441:RYO786454 SIK786441:SIK786454 SSG786441:SSG786454 TCC786441:TCC786454 TLY786441:TLY786454 TVU786441:TVU786454 UFQ786441:UFQ786454 UPM786441:UPM786454 UZI786441:UZI786454 VJE786441:VJE786454 VTA786441:VTA786454 WCW786441:WCW786454 WMS786441:WMS786454 WWO786441:WWO786454 AG851977:AG851990 KC851977:KC851990 TY851977:TY851990 ADU851977:ADU851990 ANQ851977:ANQ851990 AXM851977:AXM851990 BHI851977:BHI851990 BRE851977:BRE851990 CBA851977:CBA851990 CKW851977:CKW851990 CUS851977:CUS851990 DEO851977:DEO851990 DOK851977:DOK851990 DYG851977:DYG851990 EIC851977:EIC851990 ERY851977:ERY851990 FBU851977:FBU851990 FLQ851977:FLQ851990 FVM851977:FVM851990 GFI851977:GFI851990 GPE851977:GPE851990 GZA851977:GZA851990 HIW851977:HIW851990 HSS851977:HSS851990 ICO851977:ICO851990 IMK851977:IMK851990 IWG851977:IWG851990 JGC851977:JGC851990 JPY851977:JPY851990 JZU851977:JZU851990 KJQ851977:KJQ851990 KTM851977:KTM851990 LDI851977:LDI851990 LNE851977:LNE851990 LXA851977:LXA851990 MGW851977:MGW851990 MQS851977:MQS851990 NAO851977:NAO851990 NKK851977:NKK851990 NUG851977:NUG851990 OEC851977:OEC851990 ONY851977:ONY851990 OXU851977:OXU851990 PHQ851977:PHQ851990 PRM851977:PRM851990 QBI851977:QBI851990 QLE851977:QLE851990 QVA851977:QVA851990 REW851977:REW851990 ROS851977:ROS851990 RYO851977:RYO851990 SIK851977:SIK851990 SSG851977:SSG851990 TCC851977:TCC851990 TLY851977:TLY851990 TVU851977:TVU851990 UFQ851977:UFQ851990 UPM851977:UPM851990 UZI851977:UZI851990 VJE851977:VJE851990 VTA851977:VTA851990 WCW851977:WCW851990 WMS851977:WMS851990 WWO851977:WWO851990 AG917513:AG917526 KC917513:KC917526 TY917513:TY917526 ADU917513:ADU917526 ANQ917513:ANQ917526 AXM917513:AXM917526 BHI917513:BHI917526 BRE917513:BRE917526 CBA917513:CBA917526 CKW917513:CKW917526 CUS917513:CUS917526 DEO917513:DEO917526 DOK917513:DOK917526 DYG917513:DYG917526 EIC917513:EIC917526 ERY917513:ERY917526 FBU917513:FBU917526 FLQ917513:FLQ917526 FVM917513:FVM917526 GFI917513:GFI917526 GPE917513:GPE917526 GZA917513:GZA917526 HIW917513:HIW917526 HSS917513:HSS917526 ICO917513:ICO917526 IMK917513:IMK917526 IWG917513:IWG917526 JGC917513:JGC917526 JPY917513:JPY917526 JZU917513:JZU917526 KJQ917513:KJQ917526 KTM917513:KTM917526 LDI917513:LDI917526 LNE917513:LNE917526 LXA917513:LXA917526 MGW917513:MGW917526 MQS917513:MQS917526 NAO917513:NAO917526 NKK917513:NKK917526 NUG917513:NUG917526 OEC917513:OEC917526 ONY917513:ONY917526 OXU917513:OXU917526 PHQ917513:PHQ917526 PRM917513:PRM917526 QBI917513:QBI917526 QLE917513:QLE917526 QVA917513:QVA917526 REW917513:REW917526 ROS917513:ROS917526 RYO917513:RYO917526 SIK917513:SIK917526 SSG917513:SSG917526 TCC917513:TCC917526 TLY917513:TLY917526 TVU917513:TVU917526 UFQ917513:UFQ917526 UPM917513:UPM917526 UZI917513:UZI917526 VJE917513:VJE917526 VTA917513:VTA917526 WCW917513:WCW917526 WMS917513:WMS917526 WWO917513:WWO917526 AG983049:AG983062 KC983049:KC983062 TY983049:TY983062 ADU983049:ADU983062 ANQ983049:ANQ983062 AXM983049:AXM983062 BHI983049:BHI983062 BRE983049:BRE983062 CBA983049:CBA983062 CKW983049:CKW983062 CUS983049:CUS983062 DEO983049:DEO983062 DOK983049:DOK983062 DYG983049:DYG983062 EIC983049:EIC983062 ERY983049:ERY983062 FBU983049:FBU983062 FLQ983049:FLQ983062 FVM983049:FVM983062 GFI983049:GFI983062 GPE983049:GPE983062 GZA983049:GZA983062 HIW983049:HIW983062 HSS983049:HSS983062 ICO983049:ICO983062 IMK983049:IMK983062 IWG983049:IWG983062 JGC983049:JGC983062 JPY983049:JPY983062 JZU983049:JZU983062 KJQ983049:KJQ983062 KTM983049:KTM983062 LDI983049:LDI983062 LNE983049:LNE983062 LXA983049:LXA983062 MGW983049:MGW983062 MQS983049:MQS983062 NAO983049:NAO983062 NKK983049:NKK983062 NUG983049:NUG983062 OEC983049:OEC983062 ONY983049:ONY983062 OXU983049:OXU983062 PHQ983049:PHQ983062 PRM983049:PRM983062 QBI983049:QBI983062 QLE983049:QLE983062 QVA983049:QVA983062 REW983049:REW983062 ROS983049:ROS983062 RYO983049:RYO983062 SIK983049:SIK983062 SSG983049:SSG983062 TCC983049:TCC983062 TLY983049:TLY983062 TVU983049:TVU983062 UFQ983049:UFQ983062 UPM983049:UPM983062 UZI983049:UZI983062 VJE983049:VJE983062 VTA983049:VTA983062 WCW983049:WCW983062 WMS983049:WMS983062 WWO983049:WWO983062 AF23:AH42 KB23:KD42 TX23:TZ42 ADT23:ADV42 ANP23:ANR42 AXL23:AXN42 BHH23:BHJ42 BRD23:BRF42 CAZ23:CBB42 CKV23:CKX42 CUR23:CUT42 DEN23:DEP42 DOJ23:DOL42 DYF23:DYH42 EIB23:EID42 ERX23:ERZ42 FBT23:FBV42 FLP23:FLR42 FVL23:FVN42 GFH23:GFJ42 GPD23:GPF42 GYZ23:GZB42 HIV23:HIX42 HSR23:HST42 ICN23:ICP42 IMJ23:IML42 IWF23:IWH42 JGB23:JGD42 JPX23:JPZ42 JZT23:JZV42 KJP23:KJR42 KTL23:KTN42 LDH23:LDJ42 LND23:LNF42 LWZ23:LXB42 MGV23:MGX42 MQR23:MQT42 NAN23:NAP42 NKJ23:NKL42 NUF23:NUH42 OEB23:OED42 ONX23:ONZ42 OXT23:OXV42 PHP23:PHR42 PRL23:PRN42 QBH23:QBJ42 QLD23:QLF42 QUZ23:QVB42 REV23:REX42 ROR23:ROT42 RYN23:RYP42 SIJ23:SIL42 SSF23:SSH42 TCB23:TCD42 TLX23:TLZ42 TVT23:TVV42 UFP23:UFR42 UPL23:UPN42 UZH23:UZJ42 VJD23:VJF42 VSZ23:VTB42 WCV23:WCX42 WMR23:WMT42 WWN23:WWP42 AF65559:AH65578 KB65559:KD65578 TX65559:TZ65578 ADT65559:ADV65578 ANP65559:ANR65578 AXL65559:AXN65578 BHH65559:BHJ65578 BRD65559:BRF65578 CAZ65559:CBB65578 CKV65559:CKX65578 CUR65559:CUT65578 DEN65559:DEP65578 DOJ65559:DOL65578 DYF65559:DYH65578 EIB65559:EID65578 ERX65559:ERZ65578 FBT65559:FBV65578 FLP65559:FLR65578 FVL65559:FVN65578 GFH65559:GFJ65578 GPD65559:GPF65578 GYZ65559:GZB65578 HIV65559:HIX65578 HSR65559:HST65578 ICN65559:ICP65578 IMJ65559:IML65578 IWF65559:IWH65578 JGB65559:JGD65578 JPX65559:JPZ65578 JZT65559:JZV65578 KJP65559:KJR65578 KTL65559:KTN65578 LDH65559:LDJ65578 LND65559:LNF65578 LWZ65559:LXB65578 MGV65559:MGX65578 MQR65559:MQT65578 NAN65559:NAP65578 NKJ65559:NKL65578 NUF65559:NUH65578 OEB65559:OED65578 ONX65559:ONZ65578 OXT65559:OXV65578 PHP65559:PHR65578 PRL65559:PRN65578 QBH65559:QBJ65578 QLD65559:QLF65578 QUZ65559:QVB65578 REV65559:REX65578 ROR65559:ROT65578 RYN65559:RYP65578 SIJ65559:SIL65578 SSF65559:SSH65578 TCB65559:TCD65578 TLX65559:TLZ65578 TVT65559:TVV65578 UFP65559:UFR65578 UPL65559:UPN65578 UZH65559:UZJ65578 VJD65559:VJF65578 VSZ65559:VTB65578 WCV65559:WCX65578 WMR65559:WMT65578 WWN65559:WWP65578 AF131095:AH131114 KB131095:KD131114 TX131095:TZ131114 ADT131095:ADV131114 ANP131095:ANR131114 AXL131095:AXN131114 BHH131095:BHJ131114 BRD131095:BRF131114 CAZ131095:CBB131114 CKV131095:CKX131114 CUR131095:CUT131114 DEN131095:DEP131114 DOJ131095:DOL131114 DYF131095:DYH131114 EIB131095:EID131114 ERX131095:ERZ131114 FBT131095:FBV131114 FLP131095:FLR131114 FVL131095:FVN131114 GFH131095:GFJ131114 GPD131095:GPF131114 GYZ131095:GZB131114 HIV131095:HIX131114 HSR131095:HST131114 ICN131095:ICP131114 IMJ131095:IML131114 IWF131095:IWH131114 JGB131095:JGD131114 JPX131095:JPZ131114 JZT131095:JZV131114 KJP131095:KJR131114 KTL131095:KTN131114 LDH131095:LDJ131114 LND131095:LNF131114 LWZ131095:LXB131114 MGV131095:MGX131114 MQR131095:MQT131114 NAN131095:NAP131114 NKJ131095:NKL131114 NUF131095:NUH131114 OEB131095:OED131114 ONX131095:ONZ131114 OXT131095:OXV131114 PHP131095:PHR131114 PRL131095:PRN131114 QBH131095:QBJ131114 QLD131095:QLF131114 QUZ131095:QVB131114 REV131095:REX131114 ROR131095:ROT131114 RYN131095:RYP131114 SIJ131095:SIL131114 SSF131095:SSH131114 TCB131095:TCD131114 TLX131095:TLZ131114 TVT131095:TVV131114 UFP131095:UFR131114 UPL131095:UPN131114 UZH131095:UZJ131114 VJD131095:VJF131114 VSZ131095:VTB131114 WCV131095:WCX131114 WMR131095:WMT131114 WWN131095:WWP131114 AF196631:AH196650 KB196631:KD196650 TX196631:TZ196650 ADT196631:ADV196650 ANP196631:ANR196650 AXL196631:AXN196650 BHH196631:BHJ196650 BRD196631:BRF196650 CAZ196631:CBB196650 CKV196631:CKX196650 CUR196631:CUT196650 DEN196631:DEP196650 DOJ196631:DOL196650 DYF196631:DYH196650 EIB196631:EID196650 ERX196631:ERZ196650 FBT196631:FBV196650 FLP196631:FLR196650 FVL196631:FVN196650 GFH196631:GFJ196650 GPD196631:GPF196650 GYZ196631:GZB196650 HIV196631:HIX196650 HSR196631:HST196650 ICN196631:ICP196650 IMJ196631:IML196650 IWF196631:IWH196650 JGB196631:JGD196650 JPX196631:JPZ196650 JZT196631:JZV196650 KJP196631:KJR196650 KTL196631:KTN196650 LDH196631:LDJ196650 LND196631:LNF196650 LWZ196631:LXB196650 MGV196631:MGX196650 MQR196631:MQT196650 NAN196631:NAP196650 NKJ196631:NKL196650 NUF196631:NUH196650 OEB196631:OED196650 ONX196631:ONZ196650 OXT196631:OXV196650 PHP196631:PHR196650 PRL196631:PRN196650 QBH196631:QBJ196650 QLD196631:QLF196650 QUZ196631:QVB196650 REV196631:REX196650 ROR196631:ROT196650 RYN196631:RYP196650 SIJ196631:SIL196650 SSF196631:SSH196650 TCB196631:TCD196650 TLX196631:TLZ196650 TVT196631:TVV196650 UFP196631:UFR196650 UPL196631:UPN196650 UZH196631:UZJ196650 VJD196631:VJF196650 VSZ196631:VTB196650 WCV196631:WCX196650 WMR196631:WMT196650 WWN196631:WWP196650 AF262167:AH262186 KB262167:KD262186 TX262167:TZ262186 ADT262167:ADV262186 ANP262167:ANR262186 AXL262167:AXN262186 BHH262167:BHJ262186 BRD262167:BRF262186 CAZ262167:CBB262186 CKV262167:CKX262186 CUR262167:CUT262186 DEN262167:DEP262186 DOJ262167:DOL262186 DYF262167:DYH262186 EIB262167:EID262186 ERX262167:ERZ262186 FBT262167:FBV262186 FLP262167:FLR262186 FVL262167:FVN262186 GFH262167:GFJ262186 GPD262167:GPF262186 GYZ262167:GZB262186 HIV262167:HIX262186 HSR262167:HST262186 ICN262167:ICP262186 IMJ262167:IML262186 IWF262167:IWH262186 JGB262167:JGD262186 JPX262167:JPZ262186 JZT262167:JZV262186 KJP262167:KJR262186 KTL262167:KTN262186 LDH262167:LDJ262186 LND262167:LNF262186 LWZ262167:LXB262186 MGV262167:MGX262186 MQR262167:MQT262186 NAN262167:NAP262186 NKJ262167:NKL262186 NUF262167:NUH262186 OEB262167:OED262186 ONX262167:ONZ262186 OXT262167:OXV262186 PHP262167:PHR262186 PRL262167:PRN262186 QBH262167:QBJ262186 QLD262167:QLF262186 QUZ262167:QVB262186 REV262167:REX262186 ROR262167:ROT262186 RYN262167:RYP262186 SIJ262167:SIL262186 SSF262167:SSH262186 TCB262167:TCD262186 TLX262167:TLZ262186 TVT262167:TVV262186 UFP262167:UFR262186 UPL262167:UPN262186 UZH262167:UZJ262186 VJD262167:VJF262186 VSZ262167:VTB262186 WCV262167:WCX262186 WMR262167:WMT262186 WWN262167:WWP262186 AF327703:AH327722 KB327703:KD327722 TX327703:TZ327722 ADT327703:ADV327722 ANP327703:ANR327722 AXL327703:AXN327722 BHH327703:BHJ327722 BRD327703:BRF327722 CAZ327703:CBB327722 CKV327703:CKX327722 CUR327703:CUT327722 DEN327703:DEP327722 DOJ327703:DOL327722 DYF327703:DYH327722 EIB327703:EID327722 ERX327703:ERZ327722 FBT327703:FBV327722 FLP327703:FLR327722 FVL327703:FVN327722 GFH327703:GFJ327722 GPD327703:GPF327722 GYZ327703:GZB327722 HIV327703:HIX327722 HSR327703:HST327722 ICN327703:ICP327722 IMJ327703:IML327722 IWF327703:IWH327722 JGB327703:JGD327722 JPX327703:JPZ327722 JZT327703:JZV327722 KJP327703:KJR327722 KTL327703:KTN327722 LDH327703:LDJ327722 LND327703:LNF327722 LWZ327703:LXB327722 MGV327703:MGX327722 MQR327703:MQT327722 NAN327703:NAP327722 NKJ327703:NKL327722 NUF327703:NUH327722 OEB327703:OED327722 ONX327703:ONZ327722 OXT327703:OXV327722 PHP327703:PHR327722 PRL327703:PRN327722 QBH327703:QBJ327722 QLD327703:QLF327722 QUZ327703:QVB327722 REV327703:REX327722 ROR327703:ROT327722 RYN327703:RYP327722 SIJ327703:SIL327722 SSF327703:SSH327722 TCB327703:TCD327722 TLX327703:TLZ327722 TVT327703:TVV327722 UFP327703:UFR327722 UPL327703:UPN327722 UZH327703:UZJ327722 VJD327703:VJF327722 VSZ327703:VTB327722 WCV327703:WCX327722 WMR327703:WMT327722 WWN327703:WWP327722 AF393239:AH393258 KB393239:KD393258 TX393239:TZ393258 ADT393239:ADV393258 ANP393239:ANR393258 AXL393239:AXN393258 BHH393239:BHJ393258 BRD393239:BRF393258 CAZ393239:CBB393258 CKV393239:CKX393258 CUR393239:CUT393258 DEN393239:DEP393258 DOJ393239:DOL393258 DYF393239:DYH393258 EIB393239:EID393258 ERX393239:ERZ393258 FBT393239:FBV393258 FLP393239:FLR393258 FVL393239:FVN393258 GFH393239:GFJ393258 GPD393239:GPF393258 GYZ393239:GZB393258 HIV393239:HIX393258 HSR393239:HST393258 ICN393239:ICP393258 IMJ393239:IML393258 IWF393239:IWH393258 JGB393239:JGD393258 JPX393239:JPZ393258 JZT393239:JZV393258 KJP393239:KJR393258 KTL393239:KTN393258 LDH393239:LDJ393258 LND393239:LNF393258 LWZ393239:LXB393258 MGV393239:MGX393258 MQR393239:MQT393258 NAN393239:NAP393258 NKJ393239:NKL393258 NUF393239:NUH393258 OEB393239:OED393258 ONX393239:ONZ393258 OXT393239:OXV393258 PHP393239:PHR393258 PRL393239:PRN393258 QBH393239:QBJ393258 QLD393239:QLF393258 QUZ393239:QVB393258 REV393239:REX393258 ROR393239:ROT393258 RYN393239:RYP393258 SIJ393239:SIL393258 SSF393239:SSH393258 TCB393239:TCD393258 TLX393239:TLZ393258 TVT393239:TVV393258 UFP393239:UFR393258 UPL393239:UPN393258 UZH393239:UZJ393258 VJD393239:VJF393258 VSZ393239:VTB393258 WCV393239:WCX393258 WMR393239:WMT393258 WWN393239:WWP393258 AF458775:AH458794 KB458775:KD458794 TX458775:TZ458794 ADT458775:ADV458794 ANP458775:ANR458794 AXL458775:AXN458794 BHH458775:BHJ458794 BRD458775:BRF458794 CAZ458775:CBB458794 CKV458775:CKX458794 CUR458775:CUT458794 DEN458775:DEP458794 DOJ458775:DOL458794 DYF458775:DYH458794 EIB458775:EID458794 ERX458775:ERZ458794 FBT458775:FBV458794 FLP458775:FLR458794 FVL458775:FVN458794 GFH458775:GFJ458794 GPD458775:GPF458794 GYZ458775:GZB458794 HIV458775:HIX458794 HSR458775:HST458794 ICN458775:ICP458794 IMJ458775:IML458794 IWF458775:IWH458794 JGB458775:JGD458794 JPX458775:JPZ458794 JZT458775:JZV458794 KJP458775:KJR458794 KTL458775:KTN458794 LDH458775:LDJ458794 LND458775:LNF458794 LWZ458775:LXB458794 MGV458775:MGX458794 MQR458775:MQT458794 NAN458775:NAP458794 NKJ458775:NKL458794 NUF458775:NUH458794 OEB458775:OED458794 ONX458775:ONZ458794 OXT458775:OXV458794 PHP458775:PHR458794 PRL458775:PRN458794 QBH458775:QBJ458794 QLD458775:QLF458794 QUZ458775:QVB458794 REV458775:REX458794 ROR458775:ROT458794 RYN458775:RYP458794 SIJ458775:SIL458794 SSF458775:SSH458794 TCB458775:TCD458794 TLX458775:TLZ458794 TVT458775:TVV458794 UFP458775:UFR458794 UPL458775:UPN458794 UZH458775:UZJ458794 VJD458775:VJF458794 VSZ458775:VTB458794 WCV458775:WCX458794 WMR458775:WMT458794 WWN458775:WWP458794 AF524311:AH524330 KB524311:KD524330 TX524311:TZ524330 ADT524311:ADV524330 ANP524311:ANR524330 AXL524311:AXN524330 BHH524311:BHJ524330 BRD524311:BRF524330 CAZ524311:CBB524330 CKV524311:CKX524330 CUR524311:CUT524330 DEN524311:DEP524330 DOJ524311:DOL524330 DYF524311:DYH524330 EIB524311:EID524330 ERX524311:ERZ524330 FBT524311:FBV524330 FLP524311:FLR524330 FVL524311:FVN524330 GFH524311:GFJ524330 GPD524311:GPF524330 GYZ524311:GZB524330 HIV524311:HIX524330 HSR524311:HST524330 ICN524311:ICP524330 IMJ524311:IML524330 IWF524311:IWH524330 JGB524311:JGD524330 JPX524311:JPZ524330 JZT524311:JZV524330 KJP524311:KJR524330 KTL524311:KTN524330 LDH524311:LDJ524330 LND524311:LNF524330 LWZ524311:LXB524330 MGV524311:MGX524330 MQR524311:MQT524330 NAN524311:NAP524330 NKJ524311:NKL524330 NUF524311:NUH524330 OEB524311:OED524330 ONX524311:ONZ524330 OXT524311:OXV524330 PHP524311:PHR524330 PRL524311:PRN524330 QBH524311:QBJ524330 QLD524311:QLF524330 QUZ524311:QVB524330 REV524311:REX524330 ROR524311:ROT524330 RYN524311:RYP524330 SIJ524311:SIL524330 SSF524311:SSH524330 TCB524311:TCD524330 TLX524311:TLZ524330 TVT524311:TVV524330 UFP524311:UFR524330 UPL524311:UPN524330 UZH524311:UZJ524330 VJD524311:VJF524330 VSZ524311:VTB524330 WCV524311:WCX524330 WMR524311:WMT524330 WWN524311:WWP524330 AF589847:AH589866 KB589847:KD589866 TX589847:TZ589866 ADT589847:ADV589866 ANP589847:ANR589866 AXL589847:AXN589866 BHH589847:BHJ589866 BRD589847:BRF589866 CAZ589847:CBB589866 CKV589847:CKX589866 CUR589847:CUT589866 DEN589847:DEP589866 DOJ589847:DOL589866 DYF589847:DYH589866 EIB589847:EID589866 ERX589847:ERZ589866 FBT589847:FBV589866 FLP589847:FLR589866 FVL589847:FVN589866 GFH589847:GFJ589866 GPD589847:GPF589866 GYZ589847:GZB589866 HIV589847:HIX589866 HSR589847:HST589866 ICN589847:ICP589866 IMJ589847:IML589866 IWF589847:IWH589866 JGB589847:JGD589866 JPX589847:JPZ589866 JZT589847:JZV589866 KJP589847:KJR589866 KTL589847:KTN589866 LDH589847:LDJ589866 LND589847:LNF589866 LWZ589847:LXB589866 MGV589847:MGX589866 MQR589847:MQT589866 NAN589847:NAP589866 NKJ589847:NKL589866 NUF589847:NUH589866 OEB589847:OED589866 ONX589847:ONZ589866 OXT589847:OXV589866 PHP589847:PHR589866 PRL589847:PRN589866 QBH589847:QBJ589866 QLD589847:QLF589866 QUZ589847:QVB589866 REV589847:REX589866 ROR589847:ROT589866 RYN589847:RYP589866 SIJ589847:SIL589866 SSF589847:SSH589866 TCB589847:TCD589866 TLX589847:TLZ589866 TVT589847:TVV589866 UFP589847:UFR589866 UPL589847:UPN589866 UZH589847:UZJ589866 VJD589847:VJF589866 VSZ589847:VTB589866 WCV589847:WCX589866 WMR589847:WMT589866 WWN589847:WWP589866 AF655383:AH655402 KB655383:KD655402 TX655383:TZ655402 ADT655383:ADV655402 ANP655383:ANR655402 AXL655383:AXN655402 BHH655383:BHJ655402 BRD655383:BRF655402 CAZ655383:CBB655402 CKV655383:CKX655402 CUR655383:CUT655402 DEN655383:DEP655402 DOJ655383:DOL655402 DYF655383:DYH655402 EIB655383:EID655402 ERX655383:ERZ655402 FBT655383:FBV655402 FLP655383:FLR655402 FVL655383:FVN655402 GFH655383:GFJ655402 GPD655383:GPF655402 GYZ655383:GZB655402 HIV655383:HIX655402 HSR655383:HST655402 ICN655383:ICP655402 IMJ655383:IML655402 IWF655383:IWH655402 JGB655383:JGD655402 JPX655383:JPZ655402 JZT655383:JZV655402 KJP655383:KJR655402 KTL655383:KTN655402 LDH655383:LDJ655402 LND655383:LNF655402 LWZ655383:LXB655402 MGV655383:MGX655402 MQR655383:MQT655402 NAN655383:NAP655402 NKJ655383:NKL655402 NUF655383:NUH655402 OEB655383:OED655402 ONX655383:ONZ655402 OXT655383:OXV655402 PHP655383:PHR655402 PRL655383:PRN655402 QBH655383:QBJ655402 QLD655383:QLF655402 QUZ655383:QVB655402 REV655383:REX655402 ROR655383:ROT655402 RYN655383:RYP655402 SIJ655383:SIL655402 SSF655383:SSH655402 TCB655383:TCD655402 TLX655383:TLZ655402 TVT655383:TVV655402 UFP655383:UFR655402 UPL655383:UPN655402 UZH655383:UZJ655402 VJD655383:VJF655402 VSZ655383:VTB655402 WCV655383:WCX655402 WMR655383:WMT655402 WWN655383:WWP655402 AF720919:AH720938 KB720919:KD720938 TX720919:TZ720938 ADT720919:ADV720938 ANP720919:ANR720938 AXL720919:AXN720938 BHH720919:BHJ720938 BRD720919:BRF720938 CAZ720919:CBB720938 CKV720919:CKX720938 CUR720919:CUT720938 DEN720919:DEP720938 DOJ720919:DOL720938 DYF720919:DYH720938 EIB720919:EID720938 ERX720919:ERZ720938 FBT720919:FBV720938 FLP720919:FLR720938 FVL720919:FVN720938 GFH720919:GFJ720938 GPD720919:GPF720938 GYZ720919:GZB720938 HIV720919:HIX720938 HSR720919:HST720938 ICN720919:ICP720938 IMJ720919:IML720938 IWF720919:IWH720938 JGB720919:JGD720938 JPX720919:JPZ720938 JZT720919:JZV720938 KJP720919:KJR720938 KTL720919:KTN720938 LDH720919:LDJ720938 LND720919:LNF720938 LWZ720919:LXB720938 MGV720919:MGX720938 MQR720919:MQT720938 NAN720919:NAP720938 NKJ720919:NKL720938 NUF720919:NUH720938 OEB720919:OED720938 ONX720919:ONZ720938 OXT720919:OXV720938 PHP720919:PHR720938 PRL720919:PRN720938 QBH720919:QBJ720938 QLD720919:QLF720938 QUZ720919:QVB720938 REV720919:REX720938 ROR720919:ROT720938 RYN720919:RYP720938 SIJ720919:SIL720938 SSF720919:SSH720938 TCB720919:TCD720938 TLX720919:TLZ720938 TVT720919:TVV720938 UFP720919:UFR720938 UPL720919:UPN720938 UZH720919:UZJ720938 VJD720919:VJF720938 VSZ720919:VTB720938 WCV720919:WCX720938 WMR720919:WMT720938 WWN720919:WWP720938 AF786455:AH786474 KB786455:KD786474 TX786455:TZ786474 ADT786455:ADV786474 ANP786455:ANR786474 AXL786455:AXN786474 BHH786455:BHJ786474 BRD786455:BRF786474 CAZ786455:CBB786474 CKV786455:CKX786474 CUR786455:CUT786474 DEN786455:DEP786474 DOJ786455:DOL786474 DYF786455:DYH786474 EIB786455:EID786474 ERX786455:ERZ786474 FBT786455:FBV786474 FLP786455:FLR786474 FVL786455:FVN786474 GFH786455:GFJ786474 GPD786455:GPF786474 GYZ786455:GZB786474 HIV786455:HIX786474 HSR786455:HST786474 ICN786455:ICP786474 IMJ786455:IML786474 IWF786455:IWH786474 JGB786455:JGD786474 JPX786455:JPZ786474 JZT786455:JZV786474 KJP786455:KJR786474 KTL786455:KTN786474 LDH786455:LDJ786474 LND786455:LNF786474 LWZ786455:LXB786474 MGV786455:MGX786474 MQR786455:MQT786474 NAN786455:NAP786474 NKJ786455:NKL786474 NUF786455:NUH786474 OEB786455:OED786474 ONX786455:ONZ786474 OXT786455:OXV786474 PHP786455:PHR786474 PRL786455:PRN786474 QBH786455:QBJ786474 QLD786455:QLF786474 QUZ786455:QVB786474 REV786455:REX786474 ROR786455:ROT786474 RYN786455:RYP786474 SIJ786455:SIL786474 SSF786455:SSH786474 TCB786455:TCD786474 TLX786455:TLZ786474 TVT786455:TVV786474 UFP786455:UFR786474 UPL786455:UPN786474 UZH786455:UZJ786474 VJD786455:VJF786474 VSZ786455:VTB786474 WCV786455:WCX786474 WMR786455:WMT786474 WWN786455:WWP786474 AF851991:AH852010 KB851991:KD852010 TX851991:TZ852010 ADT851991:ADV852010 ANP851991:ANR852010 AXL851991:AXN852010 BHH851991:BHJ852010 BRD851991:BRF852010 CAZ851991:CBB852010 CKV851991:CKX852010 CUR851991:CUT852010 DEN851991:DEP852010 DOJ851991:DOL852010 DYF851991:DYH852010 EIB851991:EID852010 ERX851991:ERZ852010 FBT851991:FBV852010 FLP851991:FLR852010 FVL851991:FVN852010 GFH851991:GFJ852010 GPD851991:GPF852010 GYZ851991:GZB852010 HIV851991:HIX852010 HSR851991:HST852010 ICN851991:ICP852010 IMJ851991:IML852010 IWF851991:IWH852010 JGB851991:JGD852010 JPX851991:JPZ852010 JZT851991:JZV852010 KJP851991:KJR852010 KTL851991:KTN852010 LDH851991:LDJ852010 LND851991:LNF852010 LWZ851991:LXB852010 MGV851991:MGX852010 MQR851991:MQT852010 NAN851991:NAP852010 NKJ851991:NKL852010 NUF851991:NUH852010 OEB851991:OED852010 ONX851991:ONZ852010 OXT851991:OXV852010 PHP851991:PHR852010 PRL851991:PRN852010 QBH851991:QBJ852010 QLD851991:QLF852010 QUZ851991:QVB852010 REV851991:REX852010 ROR851991:ROT852010 RYN851991:RYP852010 SIJ851991:SIL852010 SSF851991:SSH852010 TCB851991:TCD852010 TLX851991:TLZ852010 TVT851991:TVV852010 UFP851991:UFR852010 UPL851991:UPN852010 UZH851991:UZJ852010 VJD851991:VJF852010 VSZ851991:VTB852010 WCV851991:WCX852010 WMR851991:WMT852010 WWN851991:WWP852010 AF917527:AH917546 KB917527:KD917546 TX917527:TZ917546 ADT917527:ADV917546 ANP917527:ANR917546 AXL917527:AXN917546 BHH917527:BHJ917546 BRD917527:BRF917546 CAZ917527:CBB917546 CKV917527:CKX917546 CUR917527:CUT917546 DEN917527:DEP917546 DOJ917527:DOL917546 DYF917527:DYH917546 EIB917527:EID917546 ERX917527:ERZ917546 FBT917527:FBV917546 FLP917527:FLR917546 FVL917527:FVN917546 GFH917527:GFJ917546 GPD917527:GPF917546 GYZ917527:GZB917546 HIV917527:HIX917546 HSR917527:HST917546 ICN917527:ICP917546 IMJ917527:IML917546 IWF917527:IWH917546 JGB917527:JGD917546 JPX917527:JPZ917546 JZT917527:JZV917546 KJP917527:KJR917546 KTL917527:KTN917546 LDH917527:LDJ917546 LND917527:LNF917546 LWZ917527:LXB917546 MGV917527:MGX917546 MQR917527:MQT917546 NAN917527:NAP917546 NKJ917527:NKL917546 NUF917527:NUH917546 OEB917527:OED917546 ONX917527:ONZ917546 OXT917527:OXV917546 PHP917527:PHR917546 PRL917527:PRN917546 QBH917527:QBJ917546 QLD917527:QLF917546 QUZ917527:QVB917546 REV917527:REX917546 ROR917527:ROT917546 RYN917527:RYP917546 SIJ917527:SIL917546 SSF917527:SSH917546 TCB917527:TCD917546 TLX917527:TLZ917546 TVT917527:TVV917546 UFP917527:UFR917546 UPL917527:UPN917546 UZH917527:UZJ917546 VJD917527:VJF917546 VSZ917527:VTB917546 WCV917527:WCX917546 WMR917527:WMT917546 WWN917527:WWP917546 AF983063:AH983082 KB983063:KD983082 TX983063:TZ983082 ADT983063:ADV983082 ANP983063:ANR983082 AXL983063:AXN983082 BHH983063:BHJ983082 BRD983063:BRF983082 CAZ983063:CBB983082 CKV983063:CKX983082 CUR983063:CUT983082 DEN983063:DEP983082 DOJ983063:DOL983082 DYF983063:DYH983082 EIB983063:EID983082 ERX983063:ERZ983082 FBT983063:FBV983082 FLP983063:FLR983082 FVL983063:FVN983082 GFH983063:GFJ983082 GPD983063:GPF983082 GYZ983063:GZB983082 HIV983063:HIX983082 HSR983063:HST983082 ICN983063:ICP983082 IMJ983063:IML983082 IWF983063:IWH983082 JGB983063:JGD983082 JPX983063:JPZ983082 JZT983063:JZV983082 KJP983063:KJR983082 KTL983063:KTN983082 LDH983063:LDJ983082 LND983063:LNF983082 LWZ983063:LXB983082 MGV983063:MGX983082 MQR983063:MQT983082 NAN983063:NAP983082 NKJ983063:NKL983082 NUF983063:NUH983082 OEB983063:OED983082 ONX983063:ONZ983082 OXT983063:OXV983082 PHP983063:PHR983082 PRL983063:PRN983082 QBH983063:QBJ983082 QLD983063:QLF983082 QUZ983063:QVB983082 REV983063:REX983082 ROR983063:ROT983082 RYN983063:RYP983082 SIJ983063:SIL983082 SSF983063:SSH983082 TCB983063:TCD983082 TLX983063:TLZ983082 TVT983063:TVV983082 UFP983063:UFR983082 UPL983063:UPN983082 UZH983063:UZJ983082 VJD983063:VJF983082 VSZ983063:VTB983082 WCV983063:WCX983082 WMR983063:WMT983082 WWN983063:WWP983082 AD9:AE42 JZ9:KA42 TV9:TW42 ADR9:ADS42 ANN9:ANO42 AXJ9:AXK42 BHF9:BHG42 BRB9:BRC42 CAX9:CAY42 CKT9:CKU42 CUP9:CUQ42 DEL9:DEM42 DOH9:DOI42 DYD9:DYE42 EHZ9:EIA42 ERV9:ERW42 FBR9:FBS42 FLN9:FLO42 FVJ9:FVK42 GFF9:GFG42 GPB9:GPC42 GYX9:GYY42 HIT9:HIU42 HSP9:HSQ42 ICL9:ICM42 IMH9:IMI42 IWD9:IWE42 JFZ9:JGA42 JPV9:JPW42 JZR9:JZS42 KJN9:KJO42 KTJ9:KTK42 LDF9:LDG42 LNB9:LNC42 LWX9:LWY42 MGT9:MGU42 MQP9:MQQ42 NAL9:NAM42 NKH9:NKI42 NUD9:NUE42 ODZ9:OEA42 ONV9:ONW42 OXR9:OXS42 PHN9:PHO42 PRJ9:PRK42 QBF9:QBG42 QLB9:QLC42 QUX9:QUY42 RET9:REU42 ROP9:ROQ42 RYL9:RYM42 SIH9:SII42 SSD9:SSE42 TBZ9:TCA42 TLV9:TLW42 TVR9:TVS42 UFN9:UFO42 UPJ9:UPK42 UZF9:UZG42 VJB9:VJC42 VSX9:VSY42 WCT9:WCU42 WMP9:WMQ42 WWL9:WWM42 AD65545:AE65578 JZ65545:KA65578 TV65545:TW65578 ADR65545:ADS65578 ANN65545:ANO65578 AXJ65545:AXK65578 BHF65545:BHG65578 BRB65545:BRC65578 CAX65545:CAY65578 CKT65545:CKU65578 CUP65545:CUQ65578 DEL65545:DEM65578 DOH65545:DOI65578 DYD65545:DYE65578 EHZ65545:EIA65578 ERV65545:ERW65578 FBR65545:FBS65578 FLN65545:FLO65578 FVJ65545:FVK65578 GFF65545:GFG65578 GPB65545:GPC65578 GYX65545:GYY65578 HIT65545:HIU65578 HSP65545:HSQ65578 ICL65545:ICM65578 IMH65545:IMI65578 IWD65545:IWE65578 JFZ65545:JGA65578 JPV65545:JPW65578 JZR65545:JZS65578 KJN65545:KJO65578 KTJ65545:KTK65578 LDF65545:LDG65578 LNB65545:LNC65578 LWX65545:LWY65578 MGT65545:MGU65578 MQP65545:MQQ65578 NAL65545:NAM65578 NKH65545:NKI65578 NUD65545:NUE65578 ODZ65545:OEA65578 ONV65545:ONW65578 OXR65545:OXS65578 PHN65545:PHO65578 PRJ65545:PRK65578 QBF65545:QBG65578 QLB65545:QLC65578 QUX65545:QUY65578 RET65545:REU65578 ROP65545:ROQ65578 RYL65545:RYM65578 SIH65545:SII65578 SSD65545:SSE65578 TBZ65545:TCA65578 TLV65545:TLW65578 TVR65545:TVS65578 UFN65545:UFO65578 UPJ65545:UPK65578 UZF65545:UZG65578 VJB65545:VJC65578 VSX65545:VSY65578 WCT65545:WCU65578 WMP65545:WMQ65578 WWL65545:WWM65578 AD131081:AE131114 JZ131081:KA131114 TV131081:TW131114 ADR131081:ADS131114 ANN131081:ANO131114 AXJ131081:AXK131114 BHF131081:BHG131114 BRB131081:BRC131114 CAX131081:CAY131114 CKT131081:CKU131114 CUP131081:CUQ131114 DEL131081:DEM131114 DOH131081:DOI131114 DYD131081:DYE131114 EHZ131081:EIA131114 ERV131081:ERW131114 FBR131081:FBS131114 FLN131081:FLO131114 FVJ131081:FVK131114 GFF131081:GFG131114 GPB131081:GPC131114 GYX131081:GYY131114 HIT131081:HIU131114 HSP131081:HSQ131114 ICL131081:ICM131114 IMH131081:IMI131114 IWD131081:IWE131114 JFZ131081:JGA131114 JPV131081:JPW131114 JZR131081:JZS131114 KJN131081:KJO131114 KTJ131081:KTK131114 LDF131081:LDG131114 LNB131081:LNC131114 LWX131081:LWY131114 MGT131081:MGU131114 MQP131081:MQQ131114 NAL131081:NAM131114 NKH131081:NKI131114 NUD131081:NUE131114 ODZ131081:OEA131114 ONV131081:ONW131114 OXR131081:OXS131114 PHN131081:PHO131114 PRJ131081:PRK131114 QBF131081:QBG131114 QLB131081:QLC131114 QUX131081:QUY131114 RET131081:REU131114 ROP131081:ROQ131114 RYL131081:RYM131114 SIH131081:SII131114 SSD131081:SSE131114 TBZ131081:TCA131114 TLV131081:TLW131114 TVR131081:TVS131114 UFN131081:UFO131114 UPJ131081:UPK131114 UZF131081:UZG131114 VJB131081:VJC131114 VSX131081:VSY131114 WCT131081:WCU131114 WMP131081:WMQ131114 WWL131081:WWM131114 AD196617:AE196650 JZ196617:KA196650 TV196617:TW196650 ADR196617:ADS196650 ANN196617:ANO196650 AXJ196617:AXK196650 BHF196617:BHG196650 BRB196617:BRC196650 CAX196617:CAY196650 CKT196617:CKU196650 CUP196617:CUQ196650 DEL196617:DEM196650 DOH196617:DOI196650 DYD196617:DYE196650 EHZ196617:EIA196650 ERV196617:ERW196650 FBR196617:FBS196650 FLN196617:FLO196650 FVJ196617:FVK196650 GFF196617:GFG196650 GPB196617:GPC196650 GYX196617:GYY196650 HIT196617:HIU196650 HSP196617:HSQ196650 ICL196617:ICM196650 IMH196617:IMI196650 IWD196617:IWE196650 JFZ196617:JGA196650 JPV196617:JPW196650 JZR196617:JZS196650 KJN196617:KJO196650 KTJ196617:KTK196650 LDF196617:LDG196650 LNB196617:LNC196650 LWX196617:LWY196650 MGT196617:MGU196650 MQP196617:MQQ196650 NAL196617:NAM196650 NKH196617:NKI196650 NUD196617:NUE196650 ODZ196617:OEA196650 ONV196617:ONW196650 OXR196617:OXS196650 PHN196617:PHO196650 PRJ196617:PRK196650 QBF196617:QBG196650 QLB196617:QLC196650 QUX196617:QUY196650 RET196617:REU196650 ROP196617:ROQ196650 RYL196617:RYM196650 SIH196617:SII196650 SSD196617:SSE196650 TBZ196617:TCA196650 TLV196617:TLW196650 TVR196617:TVS196650 UFN196617:UFO196650 UPJ196617:UPK196650 UZF196617:UZG196650 VJB196617:VJC196650 VSX196617:VSY196650 WCT196617:WCU196650 WMP196617:WMQ196650 WWL196617:WWM196650 AD262153:AE262186 JZ262153:KA262186 TV262153:TW262186 ADR262153:ADS262186 ANN262153:ANO262186 AXJ262153:AXK262186 BHF262153:BHG262186 BRB262153:BRC262186 CAX262153:CAY262186 CKT262153:CKU262186 CUP262153:CUQ262186 DEL262153:DEM262186 DOH262153:DOI262186 DYD262153:DYE262186 EHZ262153:EIA262186 ERV262153:ERW262186 FBR262153:FBS262186 FLN262153:FLO262186 FVJ262153:FVK262186 GFF262153:GFG262186 GPB262153:GPC262186 GYX262153:GYY262186 HIT262153:HIU262186 HSP262153:HSQ262186 ICL262153:ICM262186 IMH262153:IMI262186 IWD262153:IWE262186 JFZ262153:JGA262186 JPV262153:JPW262186 JZR262153:JZS262186 KJN262153:KJO262186 KTJ262153:KTK262186 LDF262153:LDG262186 LNB262153:LNC262186 LWX262153:LWY262186 MGT262153:MGU262186 MQP262153:MQQ262186 NAL262153:NAM262186 NKH262153:NKI262186 NUD262153:NUE262186 ODZ262153:OEA262186 ONV262153:ONW262186 OXR262153:OXS262186 PHN262153:PHO262186 PRJ262153:PRK262186 QBF262153:QBG262186 QLB262153:QLC262186 QUX262153:QUY262186 RET262153:REU262186 ROP262153:ROQ262186 RYL262153:RYM262186 SIH262153:SII262186 SSD262153:SSE262186 TBZ262153:TCA262186 TLV262153:TLW262186 TVR262153:TVS262186 UFN262153:UFO262186 UPJ262153:UPK262186 UZF262153:UZG262186 VJB262153:VJC262186 VSX262153:VSY262186 WCT262153:WCU262186 WMP262153:WMQ262186 WWL262153:WWM262186 AD327689:AE327722 JZ327689:KA327722 TV327689:TW327722 ADR327689:ADS327722 ANN327689:ANO327722 AXJ327689:AXK327722 BHF327689:BHG327722 BRB327689:BRC327722 CAX327689:CAY327722 CKT327689:CKU327722 CUP327689:CUQ327722 DEL327689:DEM327722 DOH327689:DOI327722 DYD327689:DYE327722 EHZ327689:EIA327722 ERV327689:ERW327722 FBR327689:FBS327722 FLN327689:FLO327722 FVJ327689:FVK327722 GFF327689:GFG327722 GPB327689:GPC327722 GYX327689:GYY327722 HIT327689:HIU327722 HSP327689:HSQ327722 ICL327689:ICM327722 IMH327689:IMI327722 IWD327689:IWE327722 JFZ327689:JGA327722 JPV327689:JPW327722 JZR327689:JZS327722 KJN327689:KJO327722 KTJ327689:KTK327722 LDF327689:LDG327722 LNB327689:LNC327722 LWX327689:LWY327722 MGT327689:MGU327722 MQP327689:MQQ327722 NAL327689:NAM327722 NKH327689:NKI327722 NUD327689:NUE327722 ODZ327689:OEA327722 ONV327689:ONW327722 OXR327689:OXS327722 PHN327689:PHO327722 PRJ327689:PRK327722 QBF327689:QBG327722 QLB327689:QLC327722 QUX327689:QUY327722 RET327689:REU327722 ROP327689:ROQ327722 RYL327689:RYM327722 SIH327689:SII327722 SSD327689:SSE327722 TBZ327689:TCA327722 TLV327689:TLW327722 TVR327689:TVS327722 UFN327689:UFO327722 UPJ327689:UPK327722 UZF327689:UZG327722 VJB327689:VJC327722 VSX327689:VSY327722 WCT327689:WCU327722 WMP327689:WMQ327722 WWL327689:WWM327722 AD393225:AE393258 JZ393225:KA393258 TV393225:TW393258 ADR393225:ADS393258 ANN393225:ANO393258 AXJ393225:AXK393258 BHF393225:BHG393258 BRB393225:BRC393258 CAX393225:CAY393258 CKT393225:CKU393258 CUP393225:CUQ393258 DEL393225:DEM393258 DOH393225:DOI393258 DYD393225:DYE393258 EHZ393225:EIA393258 ERV393225:ERW393258 FBR393225:FBS393258 FLN393225:FLO393258 FVJ393225:FVK393258 GFF393225:GFG393258 GPB393225:GPC393258 GYX393225:GYY393258 HIT393225:HIU393258 HSP393225:HSQ393258 ICL393225:ICM393258 IMH393225:IMI393258 IWD393225:IWE393258 JFZ393225:JGA393258 JPV393225:JPW393258 JZR393225:JZS393258 KJN393225:KJO393258 KTJ393225:KTK393258 LDF393225:LDG393258 LNB393225:LNC393258 LWX393225:LWY393258 MGT393225:MGU393258 MQP393225:MQQ393258 NAL393225:NAM393258 NKH393225:NKI393258 NUD393225:NUE393258 ODZ393225:OEA393258 ONV393225:ONW393258 OXR393225:OXS393258 PHN393225:PHO393258 PRJ393225:PRK393258 QBF393225:QBG393258 QLB393225:QLC393258 QUX393225:QUY393258 RET393225:REU393258 ROP393225:ROQ393258 RYL393225:RYM393258 SIH393225:SII393258 SSD393225:SSE393258 TBZ393225:TCA393258 TLV393225:TLW393258 TVR393225:TVS393258 UFN393225:UFO393258 UPJ393225:UPK393258 UZF393225:UZG393258 VJB393225:VJC393258 VSX393225:VSY393258 WCT393225:WCU393258 WMP393225:WMQ393258 WWL393225:WWM393258 AD458761:AE458794 JZ458761:KA458794 TV458761:TW458794 ADR458761:ADS458794 ANN458761:ANO458794 AXJ458761:AXK458794 BHF458761:BHG458794 BRB458761:BRC458794 CAX458761:CAY458794 CKT458761:CKU458794 CUP458761:CUQ458794 DEL458761:DEM458794 DOH458761:DOI458794 DYD458761:DYE458794 EHZ458761:EIA458794 ERV458761:ERW458794 FBR458761:FBS458794 FLN458761:FLO458794 FVJ458761:FVK458794 GFF458761:GFG458794 GPB458761:GPC458794 GYX458761:GYY458794 HIT458761:HIU458794 HSP458761:HSQ458794 ICL458761:ICM458794 IMH458761:IMI458794 IWD458761:IWE458794 JFZ458761:JGA458794 JPV458761:JPW458794 JZR458761:JZS458794 KJN458761:KJO458794 KTJ458761:KTK458794 LDF458761:LDG458794 LNB458761:LNC458794 LWX458761:LWY458794 MGT458761:MGU458794 MQP458761:MQQ458794 NAL458761:NAM458794 NKH458761:NKI458794 NUD458761:NUE458794 ODZ458761:OEA458794 ONV458761:ONW458794 OXR458761:OXS458794 PHN458761:PHO458794 PRJ458761:PRK458794 QBF458761:QBG458794 QLB458761:QLC458794 QUX458761:QUY458794 RET458761:REU458794 ROP458761:ROQ458794 RYL458761:RYM458794 SIH458761:SII458794 SSD458761:SSE458794 TBZ458761:TCA458794 TLV458761:TLW458794 TVR458761:TVS458794 UFN458761:UFO458794 UPJ458761:UPK458794 UZF458761:UZG458794 VJB458761:VJC458794 VSX458761:VSY458794 WCT458761:WCU458794 WMP458761:WMQ458794 WWL458761:WWM458794 AD524297:AE524330 JZ524297:KA524330 TV524297:TW524330 ADR524297:ADS524330 ANN524297:ANO524330 AXJ524297:AXK524330 BHF524297:BHG524330 BRB524297:BRC524330 CAX524297:CAY524330 CKT524297:CKU524330 CUP524297:CUQ524330 DEL524297:DEM524330 DOH524297:DOI524330 DYD524297:DYE524330 EHZ524297:EIA524330 ERV524297:ERW524330 FBR524297:FBS524330 FLN524297:FLO524330 FVJ524297:FVK524330 GFF524297:GFG524330 GPB524297:GPC524330 GYX524297:GYY524330 HIT524297:HIU524330 HSP524297:HSQ524330 ICL524297:ICM524330 IMH524297:IMI524330 IWD524297:IWE524330 JFZ524297:JGA524330 JPV524297:JPW524330 JZR524297:JZS524330 KJN524297:KJO524330 KTJ524297:KTK524330 LDF524297:LDG524330 LNB524297:LNC524330 LWX524297:LWY524330 MGT524297:MGU524330 MQP524297:MQQ524330 NAL524297:NAM524330 NKH524297:NKI524330 NUD524297:NUE524330 ODZ524297:OEA524330 ONV524297:ONW524330 OXR524297:OXS524330 PHN524297:PHO524330 PRJ524297:PRK524330 QBF524297:QBG524330 QLB524297:QLC524330 QUX524297:QUY524330 RET524297:REU524330 ROP524297:ROQ524330 RYL524297:RYM524330 SIH524297:SII524330 SSD524297:SSE524330 TBZ524297:TCA524330 TLV524297:TLW524330 TVR524297:TVS524330 UFN524297:UFO524330 UPJ524297:UPK524330 UZF524297:UZG524330 VJB524297:VJC524330 VSX524297:VSY524330 WCT524297:WCU524330 WMP524297:WMQ524330 WWL524297:WWM524330 AD589833:AE589866 JZ589833:KA589866 TV589833:TW589866 ADR589833:ADS589866 ANN589833:ANO589866 AXJ589833:AXK589866 BHF589833:BHG589866 BRB589833:BRC589866 CAX589833:CAY589866 CKT589833:CKU589866 CUP589833:CUQ589866 DEL589833:DEM589866 DOH589833:DOI589866 DYD589833:DYE589866 EHZ589833:EIA589866 ERV589833:ERW589866 FBR589833:FBS589866 FLN589833:FLO589866 FVJ589833:FVK589866 GFF589833:GFG589866 GPB589833:GPC589866 GYX589833:GYY589866 HIT589833:HIU589866 HSP589833:HSQ589866 ICL589833:ICM589866 IMH589833:IMI589866 IWD589833:IWE589866 JFZ589833:JGA589866 JPV589833:JPW589866 JZR589833:JZS589866 KJN589833:KJO589866 KTJ589833:KTK589866 LDF589833:LDG589866 LNB589833:LNC589866 LWX589833:LWY589866 MGT589833:MGU589866 MQP589833:MQQ589866 NAL589833:NAM589866 NKH589833:NKI589866 NUD589833:NUE589866 ODZ589833:OEA589866 ONV589833:ONW589866 OXR589833:OXS589866 PHN589833:PHO589866 PRJ589833:PRK589866 QBF589833:QBG589866 QLB589833:QLC589866 QUX589833:QUY589866 RET589833:REU589866 ROP589833:ROQ589866 RYL589833:RYM589866 SIH589833:SII589866 SSD589833:SSE589866 TBZ589833:TCA589866 TLV589833:TLW589866 TVR589833:TVS589866 UFN589833:UFO589866 UPJ589833:UPK589866 UZF589833:UZG589866 VJB589833:VJC589866 VSX589833:VSY589866 WCT589833:WCU589866 WMP589833:WMQ589866 WWL589833:WWM589866 AD655369:AE655402 JZ655369:KA655402 TV655369:TW655402 ADR655369:ADS655402 ANN655369:ANO655402 AXJ655369:AXK655402 BHF655369:BHG655402 BRB655369:BRC655402 CAX655369:CAY655402 CKT655369:CKU655402 CUP655369:CUQ655402 DEL655369:DEM655402 DOH655369:DOI655402 DYD655369:DYE655402 EHZ655369:EIA655402 ERV655369:ERW655402 FBR655369:FBS655402 FLN655369:FLO655402 FVJ655369:FVK655402 GFF655369:GFG655402 GPB655369:GPC655402 GYX655369:GYY655402 HIT655369:HIU655402 HSP655369:HSQ655402 ICL655369:ICM655402 IMH655369:IMI655402 IWD655369:IWE655402 JFZ655369:JGA655402 JPV655369:JPW655402 JZR655369:JZS655402 KJN655369:KJO655402 KTJ655369:KTK655402 LDF655369:LDG655402 LNB655369:LNC655402 LWX655369:LWY655402 MGT655369:MGU655402 MQP655369:MQQ655402 NAL655369:NAM655402 NKH655369:NKI655402 NUD655369:NUE655402 ODZ655369:OEA655402 ONV655369:ONW655402 OXR655369:OXS655402 PHN655369:PHO655402 PRJ655369:PRK655402 QBF655369:QBG655402 QLB655369:QLC655402 QUX655369:QUY655402 RET655369:REU655402 ROP655369:ROQ655402 RYL655369:RYM655402 SIH655369:SII655402 SSD655369:SSE655402 TBZ655369:TCA655402 TLV655369:TLW655402 TVR655369:TVS655402 UFN655369:UFO655402 UPJ655369:UPK655402 UZF655369:UZG655402 VJB655369:VJC655402 VSX655369:VSY655402 WCT655369:WCU655402 WMP655369:WMQ655402 WWL655369:WWM655402 AD720905:AE720938 JZ720905:KA720938 TV720905:TW720938 ADR720905:ADS720938 ANN720905:ANO720938 AXJ720905:AXK720938 BHF720905:BHG720938 BRB720905:BRC720938 CAX720905:CAY720938 CKT720905:CKU720938 CUP720905:CUQ720938 DEL720905:DEM720938 DOH720905:DOI720938 DYD720905:DYE720938 EHZ720905:EIA720938 ERV720905:ERW720938 FBR720905:FBS720938 FLN720905:FLO720938 FVJ720905:FVK720938 GFF720905:GFG720938 GPB720905:GPC720938 GYX720905:GYY720938 HIT720905:HIU720938 HSP720905:HSQ720938 ICL720905:ICM720938 IMH720905:IMI720938 IWD720905:IWE720938 JFZ720905:JGA720938 JPV720905:JPW720938 JZR720905:JZS720938 KJN720905:KJO720938 KTJ720905:KTK720938 LDF720905:LDG720938 LNB720905:LNC720938 LWX720905:LWY720938 MGT720905:MGU720938 MQP720905:MQQ720938 NAL720905:NAM720938 NKH720905:NKI720938 NUD720905:NUE720938 ODZ720905:OEA720938 ONV720905:ONW720938 OXR720905:OXS720938 PHN720905:PHO720938 PRJ720905:PRK720938 QBF720905:QBG720938 QLB720905:QLC720938 QUX720905:QUY720938 RET720905:REU720938 ROP720905:ROQ720938 RYL720905:RYM720938 SIH720905:SII720938 SSD720905:SSE720938 TBZ720905:TCA720938 TLV720905:TLW720938 TVR720905:TVS720938 UFN720905:UFO720938 UPJ720905:UPK720938 UZF720905:UZG720938 VJB720905:VJC720938 VSX720905:VSY720938 WCT720905:WCU720938 WMP720905:WMQ720938 WWL720905:WWM720938 AD786441:AE786474 JZ786441:KA786474 TV786441:TW786474 ADR786441:ADS786474 ANN786441:ANO786474 AXJ786441:AXK786474 BHF786441:BHG786474 BRB786441:BRC786474 CAX786441:CAY786474 CKT786441:CKU786474 CUP786441:CUQ786474 DEL786441:DEM786474 DOH786441:DOI786474 DYD786441:DYE786474 EHZ786441:EIA786474 ERV786441:ERW786474 FBR786441:FBS786474 FLN786441:FLO786474 FVJ786441:FVK786474 GFF786441:GFG786474 GPB786441:GPC786474 GYX786441:GYY786474 HIT786441:HIU786474 HSP786441:HSQ786474 ICL786441:ICM786474 IMH786441:IMI786474 IWD786441:IWE786474 JFZ786441:JGA786474 JPV786441:JPW786474 JZR786441:JZS786474 KJN786441:KJO786474 KTJ786441:KTK786474 LDF786441:LDG786474 LNB786441:LNC786474 LWX786441:LWY786474 MGT786441:MGU786474 MQP786441:MQQ786474 NAL786441:NAM786474 NKH786441:NKI786474 NUD786441:NUE786474 ODZ786441:OEA786474 ONV786441:ONW786474 OXR786441:OXS786474 PHN786441:PHO786474 PRJ786441:PRK786474 QBF786441:QBG786474 QLB786441:QLC786474 QUX786441:QUY786474 RET786441:REU786474 ROP786441:ROQ786474 RYL786441:RYM786474 SIH786441:SII786474 SSD786441:SSE786474 TBZ786441:TCA786474 TLV786441:TLW786474 TVR786441:TVS786474 UFN786441:UFO786474 UPJ786441:UPK786474 UZF786441:UZG786474 VJB786441:VJC786474 VSX786441:VSY786474 WCT786441:WCU786474 WMP786441:WMQ786474 WWL786441:WWM786474 AD851977:AE852010 JZ851977:KA852010 TV851977:TW852010 ADR851977:ADS852010 ANN851977:ANO852010 AXJ851977:AXK852010 BHF851977:BHG852010 BRB851977:BRC852010 CAX851977:CAY852010 CKT851977:CKU852010 CUP851977:CUQ852010 DEL851977:DEM852010 DOH851977:DOI852010 DYD851977:DYE852010 EHZ851977:EIA852010 ERV851977:ERW852010 FBR851977:FBS852010 FLN851977:FLO852010 FVJ851977:FVK852010 GFF851977:GFG852010 GPB851977:GPC852010 GYX851977:GYY852010 HIT851977:HIU852010 HSP851977:HSQ852010 ICL851977:ICM852010 IMH851977:IMI852010 IWD851977:IWE852010 JFZ851977:JGA852010 JPV851977:JPW852010 JZR851977:JZS852010 KJN851977:KJO852010 KTJ851977:KTK852010 LDF851977:LDG852010 LNB851977:LNC852010 LWX851977:LWY852010 MGT851977:MGU852010 MQP851977:MQQ852010 NAL851977:NAM852010 NKH851977:NKI852010 NUD851977:NUE852010 ODZ851977:OEA852010 ONV851977:ONW852010 OXR851977:OXS852010 PHN851977:PHO852010 PRJ851977:PRK852010 QBF851977:QBG852010 QLB851977:QLC852010 QUX851977:QUY852010 RET851977:REU852010 ROP851977:ROQ852010 RYL851977:RYM852010 SIH851977:SII852010 SSD851977:SSE852010 TBZ851977:TCA852010 TLV851977:TLW852010 TVR851977:TVS852010 UFN851977:UFO852010 UPJ851977:UPK852010 UZF851977:UZG852010 VJB851977:VJC852010 VSX851977:VSY852010 WCT851977:WCU852010 WMP851977:WMQ852010 WWL851977:WWM852010 AD917513:AE917546 JZ917513:KA917546 TV917513:TW917546 ADR917513:ADS917546 ANN917513:ANO917546 AXJ917513:AXK917546 BHF917513:BHG917546 BRB917513:BRC917546 CAX917513:CAY917546 CKT917513:CKU917546 CUP917513:CUQ917546 DEL917513:DEM917546 DOH917513:DOI917546 DYD917513:DYE917546 EHZ917513:EIA917546 ERV917513:ERW917546 FBR917513:FBS917546 FLN917513:FLO917546 FVJ917513:FVK917546 GFF917513:GFG917546 GPB917513:GPC917546 GYX917513:GYY917546 HIT917513:HIU917546 HSP917513:HSQ917546 ICL917513:ICM917546 IMH917513:IMI917546 IWD917513:IWE917546 JFZ917513:JGA917546 JPV917513:JPW917546 JZR917513:JZS917546 KJN917513:KJO917546 KTJ917513:KTK917546 LDF917513:LDG917546 LNB917513:LNC917546 LWX917513:LWY917546 MGT917513:MGU917546 MQP917513:MQQ917546 NAL917513:NAM917546 NKH917513:NKI917546 NUD917513:NUE917546 ODZ917513:OEA917546 ONV917513:ONW917546 OXR917513:OXS917546 PHN917513:PHO917546 PRJ917513:PRK917546 QBF917513:QBG917546 QLB917513:QLC917546 QUX917513:QUY917546 RET917513:REU917546 ROP917513:ROQ917546 RYL917513:RYM917546 SIH917513:SII917546 SSD917513:SSE917546 TBZ917513:TCA917546 TLV917513:TLW917546 TVR917513:TVS917546 UFN917513:UFO917546 UPJ917513:UPK917546 UZF917513:UZG917546 VJB917513:VJC917546 VSX917513:VSY917546 WCT917513:WCU917546 WMP917513:WMQ917546 WWL917513:WWM917546 AD983049:AE983082 JZ983049:KA983082 TV983049:TW983082 ADR983049:ADS983082 ANN983049:ANO983082 AXJ983049:AXK983082 BHF983049:BHG983082 BRB983049:BRC983082 CAX983049:CAY983082 CKT983049:CKU983082 CUP983049:CUQ983082 DEL983049:DEM983082 DOH983049:DOI983082 DYD983049:DYE983082 EHZ983049:EIA983082 ERV983049:ERW983082 FBR983049:FBS983082 FLN983049:FLO983082 FVJ983049:FVK983082 GFF983049:GFG983082 GPB983049:GPC983082 GYX983049:GYY983082 HIT983049:HIU983082 HSP983049:HSQ983082 ICL983049:ICM983082 IMH983049:IMI983082 IWD983049:IWE983082 JFZ983049:JGA983082 JPV983049:JPW983082 JZR983049:JZS983082 KJN983049:KJO983082 KTJ983049:KTK983082 LDF983049:LDG983082 LNB983049:LNC983082 LWX983049:LWY983082 MGT983049:MGU983082 MQP983049:MQQ983082 NAL983049:NAM983082 NKH983049:NKI983082 NUD983049:NUE983082 ODZ983049:OEA983082 ONV983049:ONW983082 OXR983049:OXS983082 PHN983049:PHO983082 PRJ983049:PRK983082 QBF983049:QBG983082 QLB983049:QLC983082 QUX983049:QUY983082 RET983049:REU983082 ROP983049:ROQ983082 RYL983049:RYM983082 SIH983049:SII983082 SSD983049:SSE983082 TBZ983049:TCA983082 TLV983049:TLW983082 TVR983049:TVS983082 UFN983049:UFO983082 UPJ983049:UPK983082 UZF983049:UZG983082 VJB983049:VJC983082 VSX983049:VSY983082 WCT983049:WCU983082 WMP983049:WMQ983082 WWL983049:WWM983082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3"/>
  <sheetViews>
    <sheetView showGridLines="0" zoomScaleNormal="100" zoomScaleSheetLayoutView="100" workbookViewId="0">
      <selection activeCell="N3" sqref="N3:U4"/>
    </sheetView>
  </sheetViews>
  <sheetFormatPr baseColWidth="10" defaultRowHeight="12.75" x14ac:dyDescent="0.2"/>
  <cols>
    <col min="1" max="1" width="13.42578125" style="353" customWidth="1"/>
    <col min="2" max="2" width="3.42578125" style="353" customWidth="1"/>
    <col min="3" max="4" width="6.5703125" style="370" customWidth="1"/>
    <col min="5" max="5" width="5.140625" style="370" customWidth="1"/>
    <col min="6" max="6" width="2.7109375" style="353" bestFit="1" customWidth="1"/>
    <col min="7" max="8" width="13.42578125" style="356" customWidth="1"/>
    <col min="9" max="9" width="4.140625" style="356" customWidth="1"/>
    <col min="10" max="10" width="2.5703125" style="353" customWidth="1"/>
    <col min="11" max="12" width="6.85546875"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4" width="14.5703125" style="356" customWidth="1"/>
    <col min="25" max="25" width="9.85546875" style="356" customWidth="1"/>
    <col min="26" max="26" width="21"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212</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42927</v>
      </c>
      <c r="O3" s="796"/>
      <c r="P3" s="796"/>
      <c r="Q3" s="796"/>
      <c r="R3" s="796"/>
      <c r="S3" s="796"/>
      <c r="T3" s="796"/>
      <c r="U3" s="797"/>
      <c r="V3" s="307"/>
      <c r="W3" s="801" t="s">
        <v>1708</v>
      </c>
      <c r="X3" s="751" t="s">
        <v>431</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11.25" customHeight="1" x14ac:dyDescent="0.2">
      <c r="A5" s="762" t="s">
        <v>307</v>
      </c>
      <c r="B5" s="763"/>
      <c r="C5" s="763"/>
      <c r="D5" s="763"/>
      <c r="E5" s="763"/>
      <c r="F5" s="763"/>
      <c r="G5" s="763"/>
      <c r="H5" s="763"/>
      <c r="I5" s="763"/>
      <c r="J5" s="763"/>
      <c r="K5" s="763"/>
      <c r="L5" s="763"/>
      <c r="M5" s="763"/>
      <c r="N5" s="763"/>
      <c r="O5" s="763"/>
      <c r="P5" s="764" t="s">
        <v>1710</v>
      </c>
      <c r="Q5" s="765"/>
      <c r="R5" s="765"/>
      <c r="S5" s="765"/>
      <c r="T5" s="765"/>
      <c r="U5" s="766"/>
      <c r="V5" s="326"/>
      <c r="W5" s="770" t="s">
        <v>309</v>
      </c>
      <c r="X5" s="771"/>
      <c r="Y5" s="771"/>
      <c r="Z5" s="771"/>
      <c r="AA5" s="772" t="s">
        <v>1711</v>
      </c>
      <c r="AB5" s="772" t="s">
        <v>1470</v>
      </c>
      <c r="AC5" s="375"/>
      <c r="AD5" s="764" t="s">
        <v>1712</v>
      </c>
      <c r="AE5" s="765"/>
      <c r="AF5" s="765"/>
      <c r="AG5" s="765"/>
      <c r="AH5" s="765"/>
      <c r="AI5" s="765"/>
      <c r="AJ5" s="766"/>
    </row>
    <row r="6" spans="1:45" s="325" customFormat="1" ht="12.75" customHeight="1" x14ac:dyDescent="0.2">
      <c r="A6" s="803" t="s">
        <v>310</v>
      </c>
      <c r="B6" s="772" t="s">
        <v>1713</v>
      </c>
      <c r="C6" s="803" t="s">
        <v>311</v>
      </c>
      <c r="D6" s="803"/>
      <c r="E6" s="803"/>
      <c r="F6" s="804" t="s">
        <v>1714</v>
      </c>
      <c r="G6" s="805"/>
      <c r="H6" s="805"/>
      <c r="I6" s="806"/>
      <c r="J6" s="803" t="s">
        <v>312</v>
      </c>
      <c r="K6" s="803"/>
      <c r="L6" s="803"/>
      <c r="M6" s="810" t="s">
        <v>308</v>
      </c>
      <c r="N6" s="811"/>
      <c r="O6" s="811"/>
      <c r="P6" s="767"/>
      <c r="Q6" s="768"/>
      <c r="R6" s="768"/>
      <c r="S6" s="768"/>
      <c r="T6" s="768"/>
      <c r="U6" s="769"/>
      <c r="V6" s="327"/>
      <c r="W6" s="804" t="s">
        <v>317</v>
      </c>
      <c r="X6" s="805"/>
      <c r="Y6" s="805"/>
      <c r="Z6" s="812" t="s">
        <v>1715</v>
      </c>
      <c r="AA6" s="772"/>
      <c r="AB6" s="772"/>
      <c r="AC6" s="376"/>
      <c r="AD6" s="767"/>
      <c r="AE6" s="768"/>
      <c r="AF6" s="768"/>
      <c r="AG6" s="768"/>
      <c r="AH6" s="768"/>
      <c r="AI6" s="768"/>
      <c r="AJ6" s="769"/>
    </row>
    <row r="7" spans="1:45" ht="15" customHeight="1" x14ac:dyDescent="0.2">
      <c r="A7" s="803"/>
      <c r="B7" s="772"/>
      <c r="C7" s="803"/>
      <c r="D7" s="803"/>
      <c r="E7" s="803"/>
      <c r="F7" s="807"/>
      <c r="G7" s="808"/>
      <c r="H7" s="808"/>
      <c r="I7" s="809"/>
      <c r="J7" s="803"/>
      <c r="K7" s="803"/>
      <c r="L7" s="803"/>
      <c r="M7" s="377" t="s">
        <v>313</v>
      </c>
      <c r="N7" s="377" t="s">
        <v>102</v>
      </c>
      <c r="O7" s="377"/>
      <c r="P7" s="378" t="s">
        <v>314</v>
      </c>
      <c r="Q7" s="378" t="s">
        <v>315</v>
      </c>
      <c r="R7" s="379"/>
      <c r="S7" s="379" t="s">
        <v>610</v>
      </c>
      <c r="T7" s="379" t="s">
        <v>613</v>
      </c>
      <c r="U7" s="378" t="s">
        <v>316</v>
      </c>
      <c r="V7" s="328"/>
      <c r="W7" s="807"/>
      <c r="X7" s="808"/>
      <c r="Y7" s="808"/>
      <c r="Z7" s="813"/>
      <c r="AA7" s="772"/>
      <c r="AB7" s="772"/>
      <c r="AC7" s="328"/>
      <c r="AD7" s="380" t="s">
        <v>1716</v>
      </c>
      <c r="AE7" s="380" t="s">
        <v>635</v>
      </c>
      <c r="AF7" s="378" t="s">
        <v>314</v>
      </c>
      <c r="AG7" s="381" t="s">
        <v>636</v>
      </c>
      <c r="AH7" s="378" t="s">
        <v>315</v>
      </c>
      <c r="AI7" s="379" t="s">
        <v>319</v>
      </c>
      <c r="AJ7" s="378" t="s">
        <v>319</v>
      </c>
    </row>
    <row r="8" spans="1:45" s="340" customFormat="1" ht="97.5" customHeight="1" x14ac:dyDescent="0.2">
      <c r="A8" s="1178" t="s">
        <v>2128</v>
      </c>
      <c r="B8" s="851" t="s">
        <v>214</v>
      </c>
      <c r="C8" s="854" t="s">
        <v>2129</v>
      </c>
      <c r="D8" s="855"/>
      <c r="E8" s="856"/>
      <c r="F8" s="344">
        <v>1</v>
      </c>
      <c r="G8" s="877" t="s">
        <v>2130</v>
      </c>
      <c r="H8" s="878"/>
      <c r="I8" s="879"/>
      <c r="J8" s="854" t="s">
        <v>2131</v>
      </c>
      <c r="K8" s="855"/>
      <c r="L8" s="856"/>
      <c r="M8" s="848"/>
      <c r="N8" s="848"/>
      <c r="O8" s="344"/>
      <c r="P8" s="1556" t="s">
        <v>101</v>
      </c>
      <c r="Q8" s="1556" t="s">
        <v>652</v>
      </c>
      <c r="R8" s="402"/>
      <c r="S8" s="415">
        <f>VLOOKUP(P8,[35]Listas!$D$6:$E$10,2,0)</f>
        <v>3</v>
      </c>
      <c r="T8" s="415">
        <f>HLOOKUP(Q8,[35]Listas!$F$4:$J$5,2,0)</f>
        <v>3</v>
      </c>
      <c r="U8" s="1559" t="str">
        <f>INDEX([35]Listas!$F$6:$J$10,MATCH(P8,[35]Listas!$D$6:$D$10,0),MATCH(Q8,[35]Listas!$F$4:$J$4,0))</f>
        <v>9
MODERADO</v>
      </c>
      <c r="V8" s="402"/>
      <c r="W8" s="884" t="s">
        <v>2132</v>
      </c>
      <c r="X8" s="884"/>
      <c r="Y8" s="884"/>
      <c r="Z8" s="431" t="s">
        <v>2133</v>
      </c>
      <c r="AA8" s="1181" t="s">
        <v>323</v>
      </c>
      <c r="AB8" s="1178">
        <v>79</v>
      </c>
      <c r="AC8" s="346"/>
      <c r="AD8" s="347">
        <f t="shared" ref="AD8:AD13" si="0">IF(AB8&lt;=33,0,IF(AB8&gt;81,2,1))</f>
        <v>1</v>
      </c>
      <c r="AE8" s="348">
        <f>IF(OR(AA8="Probabilidad",AA8="Ambos"),S8-AD8,S8)</f>
        <v>2</v>
      </c>
      <c r="AF8" s="1354" t="str">
        <f>IF(AE8&lt;=1,"Remota",VLOOKUP(AE8,[35]Listas!$C$6:$D$10,2,0))</f>
        <v>Baja</v>
      </c>
      <c r="AG8" s="348">
        <f t="shared" ref="AG8:AG13" si="1">IF(OR(AA8="Impacto",AA8="Ambos"),T8-AD8,T8)</f>
        <v>3</v>
      </c>
      <c r="AH8" s="1354" t="str">
        <f>IF(AG8&lt;=1,"Insignificante",HLOOKUP(AG8,[35]Listas!$F$3:$J$4,2,0))</f>
        <v>Moderado</v>
      </c>
      <c r="AI8" s="349">
        <f t="shared" ref="AI8:AI13" si="2">AE8*AG8</f>
        <v>6</v>
      </c>
      <c r="AJ8" s="1196" t="str">
        <f>INDEX([35]Listas!$F$6:$J$10,MATCH(AF8,[35]Listas!$D$6:$D$10,0),MATCH(AH8,[35]Listas!$F$4:$J$4,0))</f>
        <v>6
MODERADO</v>
      </c>
    </row>
    <row r="9" spans="1:45" s="340" customFormat="1" ht="123" customHeight="1" x14ac:dyDescent="0.2">
      <c r="A9" s="1179"/>
      <c r="B9" s="852"/>
      <c r="C9" s="857"/>
      <c r="D9" s="858"/>
      <c r="E9" s="859"/>
      <c r="F9" s="344">
        <v>2</v>
      </c>
      <c r="G9" s="877" t="s">
        <v>2134</v>
      </c>
      <c r="H9" s="878"/>
      <c r="I9" s="879"/>
      <c r="J9" s="857"/>
      <c r="K9" s="858"/>
      <c r="L9" s="859"/>
      <c r="M9" s="849"/>
      <c r="N9" s="849"/>
      <c r="O9" s="344"/>
      <c r="P9" s="1557"/>
      <c r="Q9" s="1557"/>
      <c r="R9" s="402"/>
      <c r="S9" s="415" t="e">
        <f>VLOOKUP(P9,[35]Listas!$D$6:$E$10,2,0)</f>
        <v>#N/A</v>
      </c>
      <c r="T9" s="415" t="e">
        <f>HLOOKUP(Q9,[35]Listas!$F$4:$J$5,2,0)</f>
        <v>#N/A</v>
      </c>
      <c r="U9" s="1560"/>
      <c r="V9" s="402"/>
      <c r="W9" s="884" t="s">
        <v>2135</v>
      </c>
      <c r="X9" s="884"/>
      <c r="Y9" s="884"/>
      <c r="Z9" s="431" t="s">
        <v>1090</v>
      </c>
      <c r="AA9" s="1182"/>
      <c r="AB9" s="1179"/>
      <c r="AC9" s="346"/>
      <c r="AD9" s="347">
        <f t="shared" si="0"/>
        <v>0</v>
      </c>
      <c r="AE9" s="348" t="e">
        <f t="shared" ref="AE9:AE13" si="3">IF(OR(AA9="Probabilidad",AA9="Ambos"),S9-AD9,S9)</f>
        <v>#N/A</v>
      </c>
      <c r="AF9" s="1355"/>
      <c r="AG9" s="348" t="e">
        <f t="shared" si="1"/>
        <v>#N/A</v>
      </c>
      <c r="AH9" s="1355"/>
      <c r="AI9" s="349" t="e">
        <f t="shared" si="2"/>
        <v>#N/A</v>
      </c>
      <c r="AJ9" s="1197"/>
    </row>
    <row r="10" spans="1:45" s="340" customFormat="1" ht="45" customHeight="1" x14ac:dyDescent="0.2">
      <c r="A10" s="1180"/>
      <c r="B10" s="853"/>
      <c r="C10" s="860"/>
      <c r="D10" s="861"/>
      <c r="E10" s="862"/>
      <c r="F10" s="344">
        <v>4</v>
      </c>
      <c r="G10" s="877" t="s">
        <v>2136</v>
      </c>
      <c r="H10" s="878"/>
      <c r="I10" s="879"/>
      <c r="J10" s="860"/>
      <c r="K10" s="861"/>
      <c r="L10" s="862"/>
      <c r="M10" s="850"/>
      <c r="N10" s="850"/>
      <c r="O10" s="344"/>
      <c r="P10" s="1558"/>
      <c r="Q10" s="1558"/>
      <c r="R10" s="402"/>
      <c r="S10" s="415" t="e">
        <f>VLOOKUP(P10,[35]Listas!$D$6:$E$10,2,0)</f>
        <v>#N/A</v>
      </c>
      <c r="T10" s="415" t="e">
        <f>HLOOKUP(Q10,[35]Listas!$F$4:$J$5,2,0)</f>
        <v>#N/A</v>
      </c>
      <c r="U10" s="1561"/>
      <c r="V10" s="402"/>
      <c r="W10" s="884" t="s">
        <v>2137</v>
      </c>
      <c r="X10" s="884"/>
      <c r="Y10" s="884"/>
      <c r="Z10" s="431" t="s">
        <v>2138</v>
      </c>
      <c r="AA10" s="1183"/>
      <c r="AB10" s="1180"/>
      <c r="AC10" s="346"/>
      <c r="AD10" s="347">
        <f t="shared" si="0"/>
        <v>0</v>
      </c>
      <c r="AE10" s="348" t="e">
        <f t="shared" si="3"/>
        <v>#N/A</v>
      </c>
      <c r="AF10" s="1356"/>
      <c r="AG10" s="348" t="e">
        <f t="shared" si="1"/>
        <v>#N/A</v>
      </c>
      <c r="AH10" s="1356"/>
      <c r="AI10" s="349" t="e">
        <f t="shared" si="2"/>
        <v>#N/A</v>
      </c>
      <c r="AJ10" s="1198"/>
    </row>
    <row r="11" spans="1:45" s="340" customFormat="1" ht="30" customHeight="1" x14ac:dyDescent="0.2">
      <c r="A11" s="1178" t="s">
        <v>1089</v>
      </c>
      <c r="B11" s="851" t="s">
        <v>153</v>
      </c>
      <c r="C11" s="854" t="s">
        <v>2139</v>
      </c>
      <c r="D11" s="855"/>
      <c r="E11" s="856"/>
      <c r="F11" s="344">
        <v>1</v>
      </c>
      <c r="G11" s="877" t="s">
        <v>2140</v>
      </c>
      <c r="H11" s="878"/>
      <c r="I11" s="879"/>
      <c r="J11" s="854" t="s">
        <v>2141</v>
      </c>
      <c r="K11" s="855"/>
      <c r="L11" s="856"/>
      <c r="M11" s="848"/>
      <c r="N11" s="848"/>
      <c r="O11" s="344"/>
      <c r="P11" s="1556" t="s">
        <v>101</v>
      </c>
      <c r="Q11" s="1556" t="s">
        <v>652</v>
      </c>
      <c r="R11" s="402"/>
      <c r="S11" s="415">
        <f>VLOOKUP(P11,[35]Listas!$D$6:$E$10,2,0)</f>
        <v>3</v>
      </c>
      <c r="T11" s="415">
        <f>HLOOKUP(Q11,[35]Listas!$F$4:$J$5,2,0)</f>
        <v>3</v>
      </c>
      <c r="U11" s="1559" t="str">
        <f>INDEX([35]Listas!$F$6:$J$10,MATCH(P11,[35]Listas!$D$6:$D$10,0),MATCH(Q11,[35]Listas!$F$4:$J$4,0))</f>
        <v>9
MODERADO</v>
      </c>
      <c r="V11" s="402"/>
      <c r="W11" s="884" t="s">
        <v>2142</v>
      </c>
      <c r="X11" s="884"/>
      <c r="Y11" s="884"/>
      <c r="Z11" s="431" t="s">
        <v>2143</v>
      </c>
      <c r="AA11" s="1181" t="s">
        <v>322</v>
      </c>
      <c r="AB11" s="1178">
        <v>82</v>
      </c>
      <c r="AC11" s="346"/>
      <c r="AD11" s="347">
        <f t="shared" si="0"/>
        <v>2</v>
      </c>
      <c r="AE11" s="348">
        <f t="shared" si="3"/>
        <v>1</v>
      </c>
      <c r="AF11" s="1354" t="str">
        <f>IF(AE11&lt;=1,"Remota",VLOOKUP(AE11,[35]Listas!$C$6:$D$10,2,0))</f>
        <v>Remota</v>
      </c>
      <c r="AG11" s="348">
        <f t="shared" si="1"/>
        <v>1</v>
      </c>
      <c r="AH11" s="1354" t="str">
        <f>IF(AG11&lt;=1,"Insignificante",HLOOKUP(AG11,[35]Listas!$F$3:$J$4,2,0))</f>
        <v>Insignificante</v>
      </c>
      <c r="AI11" s="349">
        <f t="shared" si="2"/>
        <v>1</v>
      </c>
      <c r="AJ11" s="1196" t="str">
        <f>INDEX([35]Listas!$F$6:$J$10,MATCH(AF11,[35]Listas!$D$6:$D$10,0),MATCH(AH11,[35]Listas!$F$4:$J$4,0))</f>
        <v>1
INFERIOR</v>
      </c>
    </row>
    <row r="12" spans="1:45" s="340" customFormat="1" ht="72.75" customHeight="1" x14ac:dyDescent="0.2">
      <c r="A12" s="1180"/>
      <c r="B12" s="853"/>
      <c r="C12" s="860"/>
      <c r="D12" s="861"/>
      <c r="E12" s="862"/>
      <c r="F12" s="344">
        <v>2</v>
      </c>
      <c r="G12" s="877" t="s">
        <v>425</v>
      </c>
      <c r="H12" s="878"/>
      <c r="I12" s="879"/>
      <c r="J12" s="860"/>
      <c r="K12" s="861"/>
      <c r="L12" s="862"/>
      <c r="M12" s="850"/>
      <c r="N12" s="850"/>
      <c r="O12" s="344"/>
      <c r="P12" s="1558"/>
      <c r="Q12" s="1558"/>
      <c r="R12" s="402"/>
      <c r="S12" s="415" t="e">
        <f>VLOOKUP(P12,[35]Listas!$D$6:$E$10,2,0)</f>
        <v>#N/A</v>
      </c>
      <c r="T12" s="415" t="e">
        <f>HLOOKUP(Q12,[35]Listas!$F$4:$J$5,2,0)</f>
        <v>#N/A</v>
      </c>
      <c r="U12" s="1561"/>
      <c r="V12" s="402"/>
      <c r="W12" s="884" t="s">
        <v>2144</v>
      </c>
      <c r="X12" s="884"/>
      <c r="Y12" s="884"/>
      <c r="Z12" s="431" t="s">
        <v>1091</v>
      </c>
      <c r="AA12" s="1183"/>
      <c r="AB12" s="1180"/>
      <c r="AC12" s="346"/>
      <c r="AD12" s="347">
        <f t="shared" si="0"/>
        <v>0</v>
      </c>
      <c r="AE12" s="348" t="e">
        <f t="shared" si="3"/>
        <v>#N/A</v>
      </c>
      <c r="AF12" s="1356"/>
      <c r="AG12" s="348" t="e">
        <f t="shared" si="1"/>
        <v>#N/A</v>
      </c>
      <c r="AH12" s="1356"/>
      <c r="AI12" s="349" t="e">
        <f t="shared" si="2"/>
        <v>#N/A</v>
      </c>
      <c r="AJ12" s="1198"/>
    </row>
    <row r="13" spans="1:45" s="340" customFormat="1" ht="80.25" customHeight="1" x14ac:dyDescent="0.2">
      <c r="A13" s="1178" t="s">
        <v>1092</v>
      </c>
      <c r="B13" s="851" t="s">
        <v>154</v>
      </c>
      <c r="C13" s="854" t="s">
        <v>2145</v>
      </c>
      <c r="D13" s="855"/>
      <c r="E13" s="856"/>
      <c r="F13" s="344">
        <v>1</v>
      </c>
      <c r="G13" s="877" t="s">
        <v>1093</v>
      </c>
      <c r="H13" s="878"/>
      <c r="I13" s="879"/>
      <c r="J13" s="854" t="s">
        <v>1094</v>
      </c>
      <c r="K13" s="855"/>
      <c r="L13" s="856"/>
      <c r="M13" s="848"/>
      <c r="N13" s="848"/>
      <c r="O13" s="344"/>
      <c r="P13" s="1556" t="s">
        <v>1723</v>
      </c>
      <c r="Q13" s="1556" t="s">
        <v>652</v>
      </c>
      <c r="R13" s="402"/>
      <c r="S13" s="415">
        <f>VLOOKUP(P13,[35]Listas!$D$6:$E$10,2,0)</f>
        <v>4</v>
      </c>
      <c r="T13" s="415">
        <f>HLOOKUP(Q13,[35]Listas!$F$4:$J$5,2,0)</f>
        <v>3</v>
      </c>
      <c r="U13" s="1559" t="str">
        <f>INDEX([35]Listas!$F$6:$J$10,MATCH(P13,[35]Listas!$D$6:$D$10,0),MATCH(Q13,[35]Listas!$F$4:$J$4,0))</f>
        <v>12
ALTO</v>
      </c>
      <c r="V13" s="402"/>
      <c r="W13" s="884" t="s">
        <v>1095</v>
      </c>
      <c r="X13" s="884"/>
      <c r="Y13" s="884"/>
      <c r="Z13" s="431" t="s">
        <v>2146</v>
      </c>
      <c r="AA13" s="1181" t="s">
        <v>323</v>
      </c>
      <c r="AB13" s="1178">
        <v>51</v>
      </c>
      <c r="AC13" s="346"/>
      <c r="AD13" s="347">
        <f t="shared" si="0"/>
        <v>1</v>
      </c>
      <c r="AE13" s="348">
        <f t="shared" si="3"/>
        <v>3</v>
      </c>
      <c r="AF13" s="1354" t="str">
        <f>IF(AE13&lt;=1,"Remota",VLOOKUP(AE13,[35]Listas!$C$6:$D$10,2,0))</f>
        <v>Posible</v>
      </c>
      <c r="AG13" s="348">
        <f t="shared" si="1"/>
        <v>3</v>
      </c>
      <c r="AH13" s="1354" t="str">
        <f>IF(AG13&lt;=1,"Insignificante",HLOOKUP(AG13,[35]Listas!$F$3:$J$4,2,0))</f>
        <v>Moderado</v>
      </c>
      <c r="AI13" s="349">
        <f t="shared" si="2"/>
        <v>9</v>
      </c>
      <c r="AJ13" s="1196" t="str">
        <f>INDEX([35]Listas!$F$6:$J$10,MATCH(AF13,[35]Listas!$D$6:$D$10,0),MATCH(AH13,[35]Listas!$F$4:$J$4,0))</f>
        <v>9
MODERADO</v>
      </c>
    </row>
    <row r="14" spans="1:45" s="340" customFormat="1" ht="70.5" customHeight="1" x14ac:dyDescent="0.2">
      <c r="A14" s="1179"/>
      <c r="B14" s="852"/>
      <c r="C14" s="857"/>
      <c r="D14" s="858"/>
      <c r="E14" s="859"/>
      <c r="F14" s="344">
        <v>2</v>
      </c>
      <c r="G14" s="877" t="s">
        <v>2147</v>
      </c>
      <c r="H14" s="878"/>
      <c r="I14" s="879"/>
      <c r="J14" s="857"/>
      <c r="K14" s="858"/>
      <c r="L14" s="859"/>
      <c r="M14" s="849"/>
      <c r="N14" s="849"/>
      <c r="O14" s="344"/>
      <c r="P14" s="1557"/>
      <c r="Q14" s="1557"/>
      <c r="R14" s="402"/>
      <c r="S14" s="415" t="e">
        <f>VLOOKUP(P14,[35]Listas!$D$6:$E$10,2,0)</f>
        <v>#N/A</v>
      </c>
      <c r="T14" s="415" t="e">
        <f>HLOOKUP(Q14,[35]Listas!$F$4:$J$5,2,0)</f>
        <v>#N/A</v>
      </c>
      <c r="U14" s="1560"/>
      <c r="V14" s="402"/>
      <c r="W14" s="884" t="s">
        <v>2148</v>
      </c>
      <c r="X14" s="884"/>
      <c r="Y14" s="884"/>
      <c r="Z14" s="431" t="s">
        <v>1096</v>
      </c>
      <c r="AA14" s="1182"/>
      <c r="AB14" s="1179"/>
      <c r="AC14" s="346"/>
      <c r="AD14" s="347">
        <f>IF(AB14&lt;=33,0,IF(AB14&gt;81,2,1))</f>
        <v>0</v>
      </c>
      <c r="AE14" s="348" t="e">
        <f>IF(OR(AA14="Probabilidad",AA14="Ambos"),S14-AD14,S14)</f>
        <v>#N/A</v>
      </c>
      <c r="AF14" s="1355"/>
      <c r="AG14" s="348" t="e">
        <f>IF(OR(AA14="Impacto",AA14="Ambos"),T14-AD14,T14)</f>
        <v>#N/A</v>
      </c>
      <c r="AH14" s="1355"/>
      <c r="AI14" s="349" t="e">
        <f>AE14*AG14</f>
        <v>#N/A</v>
      </c>
      <c r="AJ14" s="1197"/>
    </row>
    <row r="15" spans="1:45" s="340" customFormat="1" ht="49.5" customHeight="1" x14ac:dyDescent="0.2">
      <c r="A15" s="1179"/>
      <c r="B15" s="852"/>
      <c r="C15" s="857"/>
      <c r="D15" s="858"/>
      <c r="E15" s="859"/>
      <c r="F15" s="344">
        <v>3</v>
      </c>
      <c r="G15" s="877" t="s">
        <v>2149</v>
      </c>
      <c r="H15" s="878"/>
      <c r="I15" s="879"/>
      <c r="J15" s="857"/>
      <c r="K15" s="858"/>
      <c r="L15" s="859"/>
      <c r="M15" s="849"/>
      <c r="N15" s="849"/>
      <c r="O15" s="344"/>
      <c r="P15" s="1557"/>
      <c r="Q15" s="1557"/>
      <c r="R15" s="402"/>
      <c r="S15" s="415" t="e">
        <f>VLOOKUP(P15,[35]Listas!$D$6:$E$10,2,0)</f>
        <v>#N/A</v>
      </c>
      <c r="T15" s="415" t="e">
        <f>HLOOKUP(Q15,[35]Listas!$F$4:$J$5,2,0)</f>
        <v>#N/A</v>
      </c>
      <c r="U15" s="1560"/>
      <c r="V15" s="402"/>
      <c r="W15" s="884" t="s">
        <v>2150</v>
      </c>
      <c r="X15" s="884"/>
      <c r="Y15" s="884"/>
      <c r="Z15" s="431" t="s">
        <v>2151</v>
      </c>
      <c r="AA15" s="1182"/>
      <c r="AB15" s="1179"/>
      <c r="AC15" s="346"/>
      <c r="AD15" s="347">
        <f t="shared" ref="AD15:AD22" si="4">IF(AB15&lt;=33,0,IF(AB15&gt;81,2,1))</f>
        <v>0</v>
      </c>
      <c r="AE15" s="348" t="e">
        <f t="shared" ref="AE15:AE22" si="5">IF(OR(AA15="Probabilidad",AA15="Ambos"),S15-AD15,S15)</f>
        <v>#N/A</v>
      </c>
      <c r="AF15" s="1355"/>
      <c r="AG15" s="348" t="e">
        <f t="shared" ref="AG15:AG22" si="6">IF(OR(AA15="Impacto",AA15="Ambos"),T15-AD15,T15)</f>
        <v>#N/A</v>
      </c>
      <c r="AH15" s="1355"/>
      <c r="AI15" s="349" t="e">
        <f t="shared" ref="AI15:AI22" si="7">AE15*AG15</f>
        <v>#N/A</v>
      </c>
      <c r="AJ15" s="1197"/>
    </row>
    <row r="16" spans="1:45" s="340" customFormat="1" ht="51.75" customHeight="1" x14ac:dyDescent="0.2">
      <c r="A16" s="1180"/>
      <c r="B16" s="853"/>
      <c r="C16" s="860"/>
      <c r="D16" s="861"/>
      <c r="E16" s="862"/>
      <c r="F16" s="344">
        <v>4</v>
      </c>
      <c r="G16" s="877" t="s">
        <v>1097</v>
      </c>
      <c r="H16" s="878"/>
      <c r="I16" s="879"/>
      <c r="J16" s="860"/>
      <c r="K16" s="861"/>
      <c r="L16" s="862"/>
      <c r="M16" s="850"/>
      <c r="N16" s="850"/>
      <c r="O16" s="344"/>
      <c r="P16" s="1558"/>
      <c r="Q16" s="1558"/>
      <c r="R16" s="402"/>
      <c r="S16" s="415" t="e">
        <f>VLOOKUP(P16,[35]Listas!$D$6:$E$10,2,0)</f>
        <v>#N/A</v>
      </c>
      <c r="T16" s="415" t="e">
        <f>HLOOKUP(Q16,[35]Listas!$F$4:$J$5,2,0)</f>
        <v>#N/A</v>
      </c>
      <c r="U16" s="1561"/>
      <c r="V16" s="402"/>
      <c r="W16" s="884" t="s">
        <v>2152</v>
      </c>
      <c r="X16" s="884"/>
      <c r="Y16" s="884"/>
      <c r="Z16" s="431" t="s">
        <v>2153</v>
      </c>
      <c r="AA16" s="1183"/>
      <c r="AB16" s="1180"/>
      <c r="AC16" s="346"/>
      <c r="AD16" s="347">
        <f t="shared" si="4"/>
        <v>0</v>
      </c>
      <c r="AE16" s="348" t="e">
        <f t="shared" si="5"/>
        <v>#N/A</v>
      </c>
      <c r="AF16" s="1356"/>
      <c r="AG16" s="348" t="e">
        <f t="shared" si="6"/>
        <v>#N/A</v>
      </c>
      <c r="AH16" s="1356"/>
      <c r="AI16" s="349" t="e">
        <f t="shared" si="7"/>
        <v>#N/A</v>
      </c>
      <c r="AJ16" s="1198"/>
    </row>
    <row r="17" spans="1:36" s="340" customFormat="1" ht="111" customHeight="1" x14ac:dyDescent="0.2">
      <c r="A17" s="1178" t="s">
        <v>2154</v>
      </c>
      <c r="B17" s="851" t="s">
        <v>155</v>
      </c>
      <c r="C17" s="854" t="s">
        <v>2155</v>
      </c>
      <c r="D17" s="855"/>
      <c r="E17" s="856"/>
      <c r="F17" s="344">
        <v>1</v>
      </c>
      <c r="G17" s="877" t="s">
        <v>1098</v>
      </c>
      <c r="H17" s="878"/>
      <c r="I17" s="879"/>
      <c r="J17" s="854" t="s">
        <v>2156</v>
      </c>
      <c r="K17" s="855"/>
      <c r="L17" s="856"/>
      <c r="M17" s="848"/>
      <c r="N17" s="848"/>
      <c r="O17" s="344"/>
      <c r="P17" s="1556" t="s">
        <v>101</v>
      </c>
      <c r="Q17" s="1556" t="s">
        <v>652</v>
      </c>
      <c r="R17" s="402"/>
      <c r="S17" s="415">
        <f>VLOOKUP(P17,[35]Listas!$D$6:$E$10,2,0)</f>
        <v>3</v>
      </c>
      <c r="T17" s="415">
        <f>HLOOKUP(Q17,[35]Listas!$F$4:$J$5,2,0)</f>
        <v>3</v>
      </c>
      <c r="U17" s="1559" t="str">
        <f>INDEX([35]Listas!$F$6:$J$10,MATCH(P17,[35]Listas!$D$6:$D$10,0),MATCH(Q17,[35]Listas!$F$4:$J$4,0))</f>
        <v>9
MODERADO</v>
      </c>
      <c r="V17" s="402"/>
      <c r="W17" s="877" t="s">
        <v>2157</v>
      </c>
      <c r="X17" s="878"/>
      <c r="Y17" s="879"/>
      <c r="Z17" s="431" t="s">
        <v>2158</v>
      </c>
      <c r="AA17" s="1181" t="s">
        <v>322</v>
      </c>
      <c r="AB17" s="1178">
        <v>79</v>
      </c>
      <c r="AC17" s="346"/>
      <c r="AD17" s="347">
        <f>IF(AB17&lt;=33,0,IF(AB17&gt;81,2,1))</f>
        <v>1</v>
      </c>
      <c r="AE17" s="348">
        <f t="shared" si="5"/>
        <v>2</v>
      </c>
      <c r="AF17" s="1354" t="str">
        <f>IF(AE17&lt;=1,"Remota",VLOOKUP(AE17,[35]Listas!$C$6:$D$10,2,0))</f>
        <v>Baja</v>
      </c>
      <c r="AG17" s="348">
        <f>IF(OR(AA17="Impacto",AA17="Ambos"),T17-AD17,T17)</f>
        <v>2</v>
      </c>
      <c r="AH17" s="1354" t="str">
        <f>IF(AG17&lt;=1,"Insignificante",HLOOKUP(AG17,[35]Listas!$F$3:$J$4,2,0))</f>
        <v>Menor</v>
      </c>
      <c r="AI17" s="349">
        <f t="shared" si="7"/>
        <v>4</v>
      </c>
      <c r="AJ17" s="1196" t="str">
        <f>INDEX([35]Listas!$F$6:$J$10,MATCH(AF17,[35]Listas!$D$6:$D$10,0),MATCH(AH17,[35]Listas!$F$4:$J$4,0))</f>
        <v>4
INFERIOR</v>
      </c>
    </row>
    <row r="18" spans="1:36" s="340" customFormat="1" ht="105" customHeight="1" x14ac:dyDescent="0.2">
      <c r="A18" s="1179"/>
      <c r="B18" s="852"/>
      <c r="C18" s="857"/>
      <c r="D18" s="858"/>
      <c r="E18" s="859"/>
      <c r="F18" s="344">
        <v>2</v>
      </c>
      <c r="G18" s="877" t="s">
        <v>2159</v>
      </c>
      <c r="H18" s="878"/>
      <c r="I18" s="879"/>
      <c r="J18" s="857"/>
      <c r="K18" s="858"/>
      <c r="L18" s="859"/>
      <c r="M18" s="849"/>
      <c r="N18" s="849"/>
      <c r="O18" s="344"/>
      <c r="P18" s="1557"/>
      <c r="Q18" s="1557"/>
      <c r="R18" s="402"/>
      <c r="S18" s="415" t="e">
        <f>VLOOKUP(P18,[35]Listas!$D$6:$E$10,2,0)</f>
        <v>#N/A</v>
      </c>
      <c r="T18" s="415" t="e">
        <f>HLOOKUP(Q18,[35]Listas!$F$4:$J$5,2,0)</f>
        <v>#N/A</v>
      </c>
      <c r="U18" s="1560"/>
      <c r="V18" s="402"/>
      <c r="W18" s="884" t="s">
        <v>2160</v>
      </c>
      <c r="X18" s="884"/>
      <c r="Y18" s="884"/>
      <c r="Z18" s="431" t="s">
        <v>1099</v>
      </c>
      <c r="AA18" s="1182"/>
      <c r="AB18" s="1179"/>
      <c r="AC18" s="346"/>
      <c r="AD18" s="347">
        <f t="shared" si="4"/>
        <v>0</v>
      </c>
      <c r="AE18" s="348" t="e">
        <f t="shared" si="5"/>
        <v>#N/A</v>
      </c>
      <c r="AF18" s="1355"/>
      <c r="AG18" s="348" t="e">
        <f t="shared" si="6"/>
        <v>#N/A</v>
      </c>
      <c r="AH18" s="1355"/>
      <c r="AI18" s="349" t="e">
        <f t="shared" si="7"/>
        <v>#N/A</v>
      </c>
      <c r="AJ18" s="1197"/>
    </row>
    <row r="19" spans="1:36" s="340" customFormat="1" ht="45" x14ac:dyDescent="0.2">
      <c r="A19" s="1179"/>
      <c r="B19" s="852"/>
      <c r="C19" s="857"/>
      <c r="D19" s="858"/>
      <c r="E19" s="859"/>
      <c r="F19" s="344">
        <v>3</v>
      </c>
      <c r="G19" s="877" t="s">
        <v>1100</v>
      </c>
      <c r="H19" s="878"/>
      <c r="I19" s="879"/>
      <c r="J19" s="857"/>
      <c r="K19" s="858"/>
      <c r="L19" s="859"/>
      <c r="M19" s="849"/>
      <c r="N19" s="849"/>
      <c r="O19" s="344"/>
      <c r="P19" s="1557"/>
      <c r="Q19" s="1557"/>
      <c r="R19" s="402"/>
      <c r="S19" s="415" t="e">
        <f>VLOOKUP(P19,[35]Listas!$D$6:$E$10,2,0)</f>
        <v>#N/A</v>
      </c>
      <c r="T19" s="415" t="e">
        <f>HLOOKUP(Q19,[35]Listas!$F$4:$J$5,2,0)</f>
        <v>#N/A</v>
      </c>
      <c r="U19" s="1560"/>
      <c r="V19" s="402"/>
      <c r="W19" s="884" t="s">
        <v>2161</v>
      </c>
      <c r="X19" s="884"/>
      <c r="Y19" s="884"/>
      <c r="Z19" s="431" t="s">
        <v>2162</v>
      </c>
      <c r="AA19" s="1182"/>
      <c r="AB19" s="1179"/>
      <c r="AC19" s="346"/>
      <c r="AD19" s="347">
        <f t="shared" si="4"/>
        <v>0</v>
      </c>
      <c r="AE19" s="348" t="e">
        <f t="shared" si="5"/>
        <v>#N/A</v>
      </c>
      <c r="AF19" s="1355"/>
      <c r="AG19" s="348" t="e">
        <f t="shared" si="6"/>
        <v>#N/A</v>
      </c>
      <c r="AH19" s="1355"/>
      <c r="AI19" s="349" t="e">
        <f t="shared" si="7"/>
        <v>#N/A</v>
      </c>
      <c r="AJ19" s="1197"/>
    </row>
    <row r="20" spans="1:36" s="340" customFormat="1" ht="110.25" customHeight="1" x14ac:dyDescent="0.2">
      <c r="A20" s="1180"/>
      <c r="B20" s="853"/>
      <c r="C20" s="860"/>
      <c r="D20" s="861"/>
      <c r="E20" s="862"/>
      <c r="F20" s="344">
        <v>4</v>
      </c>
      <c r="G20" s="877" t="s">
        <v>1101</v>
      </c>
      <c r="H20" s="878"/>
      <c r="I20" s="879"/>
      <c r="J20" s="860"/>
      <c r="K20" s="861"/>
      <c r="L20" s="862"/>
      <c r="M20" s="850"/>
      <c r="N20" s="850"/>
      <c r="O20" s="344"/>
      <c r="P20" s="1558"/>
      <c r="Q20" s="1558"/>
      <c r="R20" s="402"/>
      <c r="S20" s="415" t="e">
        <f>VLOOKUP(P20,[35]Listas!$D$6:$E$10,2,0)</f>
        <v>#N/A</v>
      </c>
      <c r="T20" s="415" t="e">
        <f>HLOOKUP(Q20,[35]Listas!$F$4:$J$5,2,0)</f>
        <v>#N/A</v>
      </c>
      <c r="U20" s="1561"/>
      <c r="V20" s="402"/>
      <c r="W20" s="884" t="s">
        <v>2163</v>
      </c>
      <c r="X20" s="884"/>
      <c r="Y20" s="884"/>
      <c r="Z20" s="431" t="s">
        <v>1099</v>
      </c>
      <c r="AA20" s="1183"/>
      <c r="AB20" s="1180"/>
      <c r="AC20" s="346"/>
      <c r="AD20" s="347">
        <f t="shared" si="4"/>
        <v>0</v>
      </c>
      <c r="AE20" s="348" t="e">
        <f t="shared" si="5"/>
        <v>#N/A</v>
      </c>
      <c r="AF20" s="1356"/>
      <c r="AG20" s="348" t="e">
        <f t="shared" si="6"/>
        <v>#N/A</v>
      </c>
      <c r="AH20" s="1356"/>
      <c r="AI20" s="349" t="e">
        <f t="shared" si="7"/>
        <v>#N/A</v>
      </c>
      <c r="AJ20" s="1198"/>
    </row>
    <row r="21" spans="1:36" s="340" customFormat="1" ht="41.25" customHeight="1" x14ac:dyDescent="0.2">
      <c r="A21" s="1178" t="s">
        <v>156</v>
      </c>
      <c r="B21" s="851" t="s">
        <v>157</v>
      </c>
      <c r="C21" s="854" t="s">
        <v>2164</v>
      </c>
      <c r="D21" s="855"/>
      <c r="E21" s="856"/>
      <c r="F21" s="344">
        <v>1</v>
      </c>
      <c r="G21" s="877" t="s">
        <v>1102</v>
      </c>
      <c r="H21" s="878"/>
      <c r="I21" s="879"/>
      <c r="J21" s="865" t="s">
        <v>1103</v>
      </c>
      <c r="K21" s="866"/>
      <c r="L21" s="867"/>
      <c r="M21" s="848"/>
      <c r="N21" s="848"/>
      <c r="O21" s="344"/>
      <c r="P21" s="1556" t="s">
        <v>1773</v>
      </c>
      <c r="Q21" s="1556" t="s">
        <v>645</v>
      </c>
      <c r="R21" s="402"/>
      <c r="S21" s="415">
        <f>VLOOKUP(P21,[35]Listas!$D$6:$E$10,2,0)</f>
        <v>2</v>
      </c>
      <c r="T21" s="415">
        <f>HLOOKUP(Q21,[35]Listas!$F$4:$J$5,2,0)</f>
        <v>4</v>
      </c>
      <c r="U21" s="1559" t="str">
        <f>INDEX([35]Listas!$F$6:$J$10,MATCH(P21,[35]Listas!$D$6:$D$10,0),MATCH(Q21,[35]Listas!$F$4:$J$4,0))</f>
        <v>8
MODERADO</v>
      </c>
      <c r="V21" s="402"/>
      <c r="W21" s="884" t="s">
        <v>1104</v>
      </c>
      <c r="X21" s="884"/>
      <c r="Y21" s="884"/>
      <c r="Z21" s="431" t="s">
        <v>1107</v>
      </c>
      <c r="AA21" s="1181" t="s">
        <v>323</v>
      </c>
      <c r="AB21" s="1178">
        <v>87</v>
      </c>
      <c r="AC21" s="346"/>
      <c r="AD21" s="347">
        <f t="shared" si="4"/>
        <v>2</v>
      </c>
      <c r="AE21" s="348">
        <f t="shared" si="5"/>
        <v>0</v>
      </c>
      <c r="AF21" s="1354" t="str">
        <f>IF(AE21&lt;=1,"Remota",VLOOKUP(AE21,[35]Listas!$C$6:$D$10,2,0))</f>
        <v>Remota</v>
      </c>
      <c r="AG21" s="348">
        <f t="shared" si="6"/>
        <v>4</v>
      </c>
      <c r="AH21" s="1354" t="str">
        <f>IF(AG21&lt;=1,"Insignificante",HLOOKUP(AG21,[35]Listas!$F$3:$J$4,2,0))</f>
        <v>Mayor</v>
      </c>
      <c r="AI21" s="349">
        <f t="shared" si="7"/>
        <v>0</v>
      </c>
      <c r="AJ21" s="1196" t="str">
        <f>INDEX([35]Listas!$F$6:$J$10,MATCH(AF21,[35]Listas!$D$6:$D$10,0),MATCH(AH21,[35]Listas!$F$4:$J$4,0))</f>
        <v>4
MODERADO</v>
      </c>
    </row>
    <row r="22" spans="1:36" s="340" customFormat="1" ht="40.5" customHeight="1" x14ac:dyDescent="0.2">
      <c r="A22" s="1179"/>
      <c r="B22" s="852"/>
      <c r="C22" s="857"/>
      <c r="D22" s="858"/>
      <c r="E22" s="859"/>
      <c r="F22" s="344">
        <v>2</v>
      </c>
      <c r="G22" s="877" t="s">
        <v>158</v>
      </c>
      <c r="H22" s="878"/>
      <c r="I22" s="879"/>
      <c r="J22" s="871"/>
      <c r="K22" s="872"/>
      <c r="L22" s="873"/>
      <c r="M22" s="849"/>
      <c r="N22" s="849"/>
      <c r="O22" s="344"/>
      <c r="P22" s="1557"/>
      <c r="Q22" s="1557"/>
      <c r="R22" s="402"/>
      <c r="S22" s="415" t="e">
        <f>VLOOKUP(P22,[35]Listas!$D$6:$E$10,2,0)</f>
        <v>#N/A</v>
      </c>
      <c r="T22" s="415" t="e">
        <f>HLOOKUP(Q22,[35]Listas!$F$4:$J$5,2,0)</f>
        <v>#N/A</v>
      </c>
      <c r="U22" s="1560"/>
      <c r="V22" s="402"/>
      <c r="W22" s="884" t="s">
        <v>1105</v>
      </c>
      <c r="X22" s="884"/>
      <c r="Y22" s="884"/>
      <c r="Z22" s="431" t="s">
        <v>2165</v>
      </c>
      <c r="AA22" s="1182"/>
      <c r="AB22" s="1179"/>
      <c r="AC22" s="346"/>
      <c r="AD22" s="347">
        <f t="shared" si="4"/>
        <v>0</v>
      </c>
      <c r="AE22" s="348" t="e">
        <f t="shared" si="5"/>
        <v>#N/A</v>
      </c>
      <c r="AF22" s="1355"/>
      <c r="AG22" s="348" t="e">
        <f t="shared" si="6"/>
        <v>#N/A</v>
      </c>
      <c r="AH22" s="1355"/>
      <c r="AI22" s="349" t="e">
        <f t="shared" si="7"/>
        <v>#N/A</v>
      </c>
      <c r="AJ22" s="1197"/>
    </row>
    <row r="23" spans="1:36" s="340" customFormat="1" ht="48" customHeight="1" x14ac:dyDescent="0.2">
      <c r="A23" s="1179"/>
      <c r="B23" s="852"/>
      <c r="C23" s="857"/>
      <c r="D23" s="858"/>
      <c r="E23" s="859"/>
      <c r="F23" s="344">
        <v>3</v>
      </c>
      <c r="G23" s="877" t="s">
        <v>2166</v>
      </c>
      <c r="H23" s="878"/>
      <c r="I23" s="879"/>
      <c r="J23" s="871"/>
      <c r="K23" s="872"/>
      <c r="L23" s="873"/>
      <c r="M23" s="849"/>
      <c r="N23" s="849"/>
      <c r="O23" s="344"/>
      <c r="P23" s="1557"/>
      <c r="Q23" s="1557"/>
      <c r="R23" s="402"/>
      <c r="S23" s="415" t="e">
        <f>VLOOKUP(P23,[35]Listas!$D$6:$E$10,2,0)</f>
        <v>#N/A</v>
      </c>
      <c r="T23" s="415" t="e">
        <f>HLOOKUP(Q23,[35]Listas!$F$4:$J$5,2,0)</f>
        <v>#N/A</v>
      </c>
      <c r="U23" s="1560"/>
      <c r="V23" s="402"/>
      <c r="W23" s="884" t="s">
        <v>1106</v>
      </c>
      <c r="X23" s="884"/>
      <c r="Y23" s="884"/>
      <c r="Z23" s="431" t="s">
        <v>1107</v>
      </c>
      <c r="AA23" s="1182"/>
      <c r="AB23" s="1179"/>
      <c r="AC23" s="346"/>
      <c r="AD23" s="347">
        <f>IF(AB23&lt;=33,0,IF(AB23&gt;81,2,1))</f>
        <v>0</v>
      </c>
      <c r="AE23" s="348" t="e">
        <f>IF(OR(AA23="Probabilidad",AA23="Ambos"),S23-AD23,S23)</f>
        <v>#N/A</v>
      </c>
      <c r="AF23" s="1355"/>
      <c r="AG23" s="348" t="e">
        <f>IF(OR(AA23="Impacto",AA23="Ambos"),T23-AD23,T23)</f>
        <v>#N/A</v>
      </c>
      <c r="AH23" s="1355"/>
      <c r="AI23" s="349" t="e">
        <f>AE23*AG23</f>
        <v>#N/A</v>
      </c>
      <c r="AJ23" s="1197"/>
    </row>
    <row r="24" spans="1:36" s="340" customFormat="1" ht="66.75" customHeight="1" x14ac:dyDescent="0.2">
      <c r="A24" s="1180"/>
      <c r="B24" s="853"/>
      <c r="C24" s="860"/>
      <c r="D24" s="861"/>
      <c r="E24" s="862"/>
      <c r="F24" s="344">
        <v>4</v>
      </c>
      <c r="G24" s="877" t="s">
        <v>159</v>
      </c>
      <c r="H24" s="878"/>
      <c r="I24" s="879"/>
      <c r="J24" s="868"/>
      <c r="K24" s="869"/>
      <c r="L24" s="870"/>
      <c r="M24" s="850"/>
      <c r="N24" s="850"/>
      <c r="O24" s="344"/>
      <c r="P24" s="1558"/>
      <c r="Q24" s="1558"/>
      <c r="R24" s="402"/>
      <c r="S24" s="415" t="e">
        <f>VLOOKUP(P24,[35]Listas!$D$6:$E$10,2,0)</f>
        <v>#N/A</v>
      </c>
      <c r="T24" s="415" t="e">
        <f>HLOOKUP(Q24,[35]Listas!$F$4:$J$5,2,0)</f>
        <v>#N/A</v>
      </c>
      <c r="U24" s="1561"/>
      <c r="V24" s="402"/>
      <c r="W24" s="884" t="s">
        <v>1108</v>
      </c>
      <c r="X24" s="884"/>
      <c r="Y24" s="884"/>
      <c r="Z24" s="431" t="s">
        <v>469</v>
      </c>
      <c r="AA24" s="1183"/>
      <c r="AB24" s="1180"/>
      <c r="AC24" s="346"/>
      <c r="AD24" s="347">
        <f>IF(AB24&lt;=33,0,IF(AB24&gt;81,2,1))</f>
        <v>0</v>
      </c>
      <c r="AE24" s="348" t="e">
        <f>IF(OR(AA24="Probabilidad",AA24="Ambos"),S24-AD24,S24)</f>
        <v>#N/A</v>
      </c>
      <c r="AF24" s="1356"/>
      <c r="AG24" s="348" t="e">
        <f>IF(OR(AA24="Impacto",AA24="Ambos"),T24-AD24,T24)</f>
        <v>#N/A</v>
      </c>
      <c r="AH24" s="1356"/>
      <c r="AI24" s="349" t="e">
        <f>AE24*AG24</f>
        <v>#N/A</v>
      </c>
      <c r="AJ24" s="1198"/>
    </row>
    <row r="25" spans="1:36" s="340" customFormat="1" ht="53.25" customHeight="1" x14ac:dyDescent="0.2">
      <c r="A25" s="1178" t="s">
        <v>1109</v>
      </c>
      <c r="B25" s="851" t="s">
        <v>160</v>
      </c>
      <c r="C25" s="854" t="s">
        <v>2167</v>
      </c>
      <c r="D25" s="855"/>
      <c r="E25" s="856"/>
      <c r="F25" s="344">
        <v>1</v>
      </c>
      <c r="G25" s="877" t="s">
        <v>1110</v>
      </c>
      <c r="H25" s="878"/>
      <c r="I25" s="879"/>
      <c r="J25" s="865" t="s">
        <v>2168</v>
      </c>
      <c r="K25" s="866"/>
      <c r="L25" s="867"/>
      <c r="M25" s="848"/>
      <c r="N25" s="848"/>
      <c r="O25" s="344"/>
      <c r="P25" s="1556" t="s">
        <v>1723</v>
      </c>
      <c r="Q25" s="1556" t="s">
        <v>1717</v>
      </c>
      <c r="R25" s="402"/>
      <c r="S25" s="415">
        <f>VLOOKUP(P25,[35]Listas!$D$6:$E$10,2,0)</f>
        <v>4</v>
      </c>
      <c r="T25" s="415">
        <f>HLOOKUP(Q25,[35]Listas!$F$4:$J$5,2,0)</f>
        <v>2</v>
      </c>
      <c r="U25" s="1559" t="str">
        <f>INDEX([35]Listas!$F$6:$J$10,MATCH(P25,[35]Listas!$D$6:$D$10,0),MATCH(Q25,[35]Listas!$F$4:$J$4,0))</f>
        <v>8
MODERADO</v>
      </c>
      <c r="V25" s="402"/>
      <c r="W25" s="884" t="s">
        <v>2169</v>
      </c>
      <c r="X25" s="884"/>
      <c r="Y25" s="884"/>
      <c r="Z25" s="431" t="s">
        <v>1111</v>
      </c>
      <c r="AA25" s="1181" t="s">
        <v>323</v>
      </c>
      <c r="AB25" s="1178">
        <v>67</v>
      </c>
      <c r="AC25" s="346"/>
      <c r="AD25" s="347">
        <f t="shared" ref="AD25:AD32" si="8">IF(AB25&lt;=33,0,IF(AB25&gt;81,2,1))</f>
        <v>1</v>
      </c>
      <c r="AE25" s="348">
        <f t="shared" ref="AE25:AE32" si="9">IF(OR(AA25="Probabilidad",AA25="Ambos"),S25-AD25,S25)</f>
        <v>3</v>
      </c>
      <c r="AF25" s="1354" t="str">
        <f>IF(AE25&lt;=1,"Remota",VLOOKUP(AE25,[35]Listas!$C$6:$D$10,2,0))</f>
        <v>Posible</v>
      </c>
      <c r="AG25" s="348">
        <f t="shared" ref="AG25:AG32" si="10">IF(OR(AA25="Impacto",AA25="Ambos"),T25-AD25,T25)</f>
        <v>2</v>
      </c>
      <c r="AH25" s="1354" t="str">
        <f>IF(AG25&lt;=1,"Insignificante",HLOOKUP(AG25,[35]Listas!$F$3:$J$4,2,0))</f>
        <v>Menor</v>
      </c>
      <c r="AI25" s="349">
        <f t="shared" ref="AI25:AI32" si="11">AE25*AG25</f>
        <v>6</v>
      </c>
      <c r="AJ25" s="1196" t="str">
        <f>INDEX([35]Listas!$F$6:$J$10,MATCH(AF25,[35]Listas!$D$6:$D$10,0),MATCH(AH25,[35]Listas!$F$4:$J$4,0))</f>
        <v>6
MODERADO</v>
      </c>
    </row>
    <row r="26" spans="1:36" s="340" customFormat="1" ht="78" customHeight="1" x14ac:dyDescent="0.2">
      <c r="A26" s="1179"/>
      <c r="B26" s="852"/>
      <c r="C26" s="857"/>
      <c r="D26" s="858"/>
      <c r="E26" s="859"/>
      <c r="F26" s="344">
        <v>2</v>
      </c>
      <c r="G26" s="877" t="s">
        <v>1112</v>
      </c>
      <c r="H26" s="878"/>
      <c r="I26" s="879"/>
      <c r="J26" s="871"/>
      <c r="K26" s="872"/>
      <c r="L26" s="873"/>
      <c r="M26" s="849"/>
      <c r="N26" s="849"/>
      <c r="O26" s="344"/>
      <c r="P26" s="1557"/>
      <c r="Q26" s="1557"/>
      <c r="R26" s="402"/>
      <c r="S26" s="415" t="e">
        <f>VLOOKUP(P26,[35]Listas!$D$6:$E$10,2,0)</f>
        <v>#N/A</v>
      </c>
      <c r="T26" s="415" t="e">
        <f>HLOOKUP(Q26,[35]Listas!$F$4:$J$5,2,0)</f>
        <v>#N/A</v>
      </c>
      <c r="U26" s="1560"/>
      <c r="V26" s="402"/>
      <c r="W26" s="884" t="s">
        <v>1113</v>
      </c>
      <c r="X26" s="884"/>
      <c r="Y26" s="884"/>
      <c r="Z26" s="431" t="s">
        <v>426</v>
      </c>
      <c r="AA26" s="1182"/>
      <c r="AB26" s="1179"/>
      <c r="AC26" s="346"/>
      <c r="AD26" s="347">
        <f t="shared" si="8"/>
        <v>0</v>
      </c>
      <c r="AE26" s="348" t="e">
        <f t="shared" si="9"/>
        <v>#N/A</v>
      </c>
      <c r="AF26" s="1355"/>
      <c r="AG26" s="348" t="e">
        <f t="shared" si="10"/>
        <v>#N/A</v>
      </c>
      <c r="AH26" s="1355"/>
      <c r="AI26" s="349" t="e">
        <f t="shared" si="11"/>
        <v>#N/A</v>
      </c>
      <c r="AJ26" s="1197"/>
    </row>
    <row r="27" spans="1:36" s="340" customFormat="1" ht="68.25" customHeight="1" x14ac:dyDescent="0.2">
      <c r="A27" s="1180"/>
      <c r="B27" s="853"/>
      <c r="C27" s="860"/>
      <c r="D27" s="861"/>
      <c r="E27" s="862"/>
      <c r="F27" s="344">
        <v>3</v>
      </c>
      <c r="G27" s="877" t="s">
        <v>2170</v>
      </c>
      <c r="H27" s="878"/>
      <c r="I27" s="879"/>
      <c r="J27" s="868"/>
      <c r="K27" s="869"/>
      <c r="L27" s="870"/>
      <c r="M27" s="850"/>
      <c r="N27" s="850"/>
      <c r="O27" s="344"/>
      <c r="P27" s="1558"/>
      <c r="Q27" s="1558"/>
      <c r="R27" s="402"/>
      <c r="S27" s="415" t="e">
        <f>VLOOKUP(P27,[35]Listas!$D$6:$E$10,2,0)</f>
        <v>#N/A</v>
      </c>
      <c r="T27" s="415" t="e">
        <f>HLOOKUP(Q27,[35]Listas!$F$4:$J$5,2,0)</f>
        <v>#N/A</v>
      </c>
      <c r="U27" s="1561"/>
      <c r="V27" s="402"/>
      <c r="W27" s="884" t="s">
        <v>2171</v>
      </c>
      <c r="X27" s="884"/>
      <c r="Y27" s="884"/>
      <c r="Z27" s="431" t="s">
        <v>2172</v>
      </c>
      <c r="AA27" s="1183"/>
      <c r="AB27" s="1180"/>
      <c r="AC27" s="346"/>
      <c r="AD27" s="347">
        <f t="shared" si="8"/>
        <v>0</v>
      </c>
      <c r="AE27" s="348" t="e">
        <f t="shared" si="9"/>
        <v>#N/A</v>
      </c>
      <c r="AF27" s="1356"/>
      <c r="AG27" s="348" t="e">
        <f t="shared" si="10"/>
        <v>#N/A</v>
      </c>
      <c r="AH27" s="1356"/>
      <c r="AI27" s="349" t="e">
        <f t="shared" si="11"/>
        <v>#N/A</v>
      </c>
      <c r="AJ27" s="1198"/>
    </row>
    <row r="28" spans="1:36" s="340" customFormat="1" ht="57" customHeight="1" x14ac:dyDescent="0.2">
      <c r="A28" s="1178" t="s">
        <v>1114</v>
      </c>
      <c r="B28" s="851" t="s">
        <v>161</v>
      </c>
      <c r="C28" s="854" t="s">
        <v>2173</v>
      </c>
      <c r="D28" s="855"/>
      <c r="E28" s="856"/>
      <c r="F28" s="344">
        <v>1</v>
      </c>
      <c r="G28" s="877" t="s">
        <v>1115</v>
      </c>
      <c r="H28" s="878"/>
      <c r="I28" s="879"/>
      <c r="J28" s="865" t="s">
        <v>2174</v>
      </c>
      <c r="K28" s="866"/>
      <c r="L28" s="867"/>
      <c r="M28" s="848"/>
      <c r="N28" s="848"/>
      <c r="O28" s="344"/>
      <c r="P28" s="1556" t="s">
        <v>1723</v>
      </c>
      <c r="Q28" s="1556" t="s">
        <v>1717</v>
      </c>
      <c r="R28" s="402"/>
      <c r="S28" s="415">
        <f>VLOOKUP(P28,[35]Listas!$D$6:$E$10,2,0)</f>
        <v>4</v>
      </c>
      <c r="T28" s="415">
        <f>HLOOKUP(Q28,[35]Listas!$F$4:$J$5,2,0)</f>
        <v>2</v>
      </c>
      <c r="U28" s="1559" t="str">
        <f>INDEX([35]Listas!$F$6:$J$10,MATCH(P28,[35]Listas!$D$6:$D$10,0),MATCH(Q28,[35]Listas!$F$4:$J$4,0))</f>
        <v>8
MODERADO</v>
      </c>
      <c r="V28" s="402"/>
      <c r="W28" s="884" t="s">
        <v>2175</v>
      </c>
      <c r="X28" s="884"/>
      <c r="Y28" s="884"/>
      <c r="Z28" s="431" t="s">
        <v>1116</v>
      </c>
      <c r="AA28" s="1181" t="s">
        <v>322</v>
      </c>
      <c r="AB28" s="1178">
        <v>75</v>
      </c>
      <c r="AC28" s="346"/>
      <c r="AD28" s="347">
        <f t="shared" si="8"/>
        <v>1</v>
      </c>
      <c r="AE28" s="348">
        <f t="shared" si="9"/>
        <v>3</v>
      </c>
      <c r="AF28" s="1354" t="str">
        <f>IF(AE28&lt;=1,"Remota",VLOOKUP(AE28,[35]Listas!$C$6:$D$10,2,0))</f>
        <v>Posible</v>
      </c>
      <c r="AG28" s="348">
        <f t="shared" si="10"/>
        <v>1</v>
      </c>
      <c r="AH28" s="1354" t="str">
        <f>IF(AG28&lt;=1,"Insignificante",HLOOKUP(AG28,[35]Listas!$F$3:$J$4,2,0))</f>
        <v>Insignificante</v>
      </c>
      <c r="AI28" s="349">
        <f t="shared" si="11"/>
        <v>3</v>
      </c>
      <c r="AJ28" s="1196" t="str">
        <f>INDEX([35]Listas!$F$6:$J$10,MATCH(AF28,[35]Listas!$D$6:$D$10,0),MATCH(AH28,[35]Listas!$F$4:$J$4,0))</f>
        <v>3
INFERIOR</v>
      </c>
    </row>
    <row r="29" spans="1:36" s="340" customFormat="1" ht="66.75" customHeight="1" x14ac:dyDescent="0.2">
      <c r="A29" s="1179"/>
      <c r="B29" s="852"/>
      <c r="C29" s="857"/>
      <c r="D29" s="858"/>
      <c r="E29" s="859"/>
      <c r="F29" s="344">
        <v>2</v>
      </c>
      <c r="G29" s="877" t="s">
        <v>1117</v>
      </c>
      <c r="H29" s="878"/>
      <c r="I29" s="879"/>
      <c r="J29" s="871"/>
      <c r="K29" s="872"/>
      <c r="L29" s="873"/>
      <c r="M29" s="849"/>
      <c r="N29" s="849"/>
      <c r="O29" s="344"/>
      <c r="P29" s="1557"/>
      <c r="Q29" s="1557"/>
      <c r="R29" s="402"/>
      <c r="S29" s="415" t="e">
        <f>VLOOKUP(P29,[35]Listas!$D$6:$E$10,2,0)</f>
        <v>#N/A</v>
      </c>
      <c r="T29" s="415" t="e">
        <f>HLOOKUP(Q29,[35]Listas!$F$4:$J$5,2,0)</f>
        <v>#N/A</v>
      </c>
      <c r="U29" s="1560"/>
      <c r="V29" s="402"/>
      <c r="W29" s="884" t="s">
        <v>2176</v>
      </c>
      <c r="X29" s="884"/>
      <c r="Y29" s="884"/>
      <c r="Z29" s="431" t="s">
        <v>2177</v>
      </c>
      <c r="AA29" s="1182"/>
      <c r="AB29" s="1179"/>
      <c r="AC29" s="346"/>
      <c r="AD29" s="347">
        <f t="shared" si="8"/>
        <v>0</v>
      </c>
      <c r="AE29" s="348" t="e">
        <f t="shared" si="9"/>
        <v>#N/A</v>
      </c>
      <c r="AF29" s="1355"/>
      <c r="AG29" s="348" t="e">
        <f t="shared" si="10"/>
        <v>#N/A</v>
      </c>
      <c r="AH29" s="1355"/>
      <c r="AI29" s="349" t="e">
        <f t="shared" si="11"/>
        <v>#N/A</v>
      </c>
      <c r="AJ29" s="1197"/>
    </row>
    <row r="30" spans="1:36" s="340" customFormat="1" ht="54.75" customHeight="1" x14ac:dyDescent="0.2">
      <c r="A30" s="1179"/>
      <c r="B30" s="852"/>
      <c r="C30" s="857"/>
      <c r="D30" s="858"/>
      <c r="E30" s="859"/>
      <c r="F30" s="344">
        <v>3</v>
      </c>
      <c r="G30" s="877" t="s">
        <v>1118</v>
      </c>
      <c r="H30" s="878"/>
      <c r="I30" s="879"/>
      <c r="J30" s="871"/>
      <c r="K30" s="872"/>
      <c r="L30" s="873"/>
      <c r="M30" s="849"/>
      <c r="N30" s="849"/>
      <c r="O30" s="344"/>
      <c r="P30" s="1557"/>
      <c r="Q30" s="1557"/>
      <c r="R30" s="402"/>
      <c r="S30" s="415" t="e">
        <f>VLOOKUP(P30,[35]Listas!$D$6:$E$10,2,0)</f>
        <v>#N/A</v>
      </c>
      <c r="T30" s="415" t="e">
        <f>HLOOKUP(Q30,[35]Listas!$F$4:$J$5,2,0)</f>
        <v>#N/A</v>
      </c>
      <c r="U30" s="1560"/>
      <c r="V30" s="402"/>
      <c r="W30" s="884" t="s">
        <v>2178</v>
      </c>
      <c r="X30" s="884"/>
      <c r="Y30" s="884"/>
      <c r="Z30" s="431" t="s">
        <v>1119</v>
      </c>
      <c r="AA30" s="1182"/>
      <c r="AB30" s="1179"/>
      <c r="AC30" s="346"/>
      <c r="AD30" s="347">
        <f t="shared" si="8"/>
        <v>0</v>
      </c>
      <c r="AE30" s="348" t="e">
        <f t="shared" si="9"/>
        <v>#N/A</v>
      </c>
      <c r="AF30" s="1355"/>
      <c r="AG30" s="348" t="e">
        <f t="shared" si="10"/>
        <v>#N/A</v>
      </c>
      <c r="AH30" s="1355"/>
      <c r="AI30" s="349" t="e">
        <f t="shared" si="11"/>
        <v>#N/A</v>
      </c>
      <c r="AJ30" s="1197"/>
    </row>
    <row r="31" spans="1:36" s="340" customFormat="1" ht="65.25" customHeight="1" x14ac:dyDescent="0.2">
      <c r="A31" s="1179"/>
      <c r="B31" s="852"/>
      <c r="C31" s="857"/>
      <c r="D31" s="858"/>
      <c r="E31" s="859"/>
      <c r="F31" s="344">
        <v>4</v>
      </c>
      <c r="G31" s="877" t="s">
        <v>2179</v>
      </c>
      <c r="H31" s="878"/>
      <c r="I31" s="879"/>
      <c r="J31" s="871"/>
      <c r="K31" s="872"/>
      <c r="L31" s="873"/>
      <c r="M31" s="849"/>
      <c r="N31" s="849"/>
      <c r="O31" s="344"/>
      <c r="P31" s="1557"/>
      <c r="Q31" s="1557"/>
      <c r="R31" s="402"/>
      <c r="S31" s="415" t="e">
        <f>VLOOKUP(P31,[35]Listas!$D$6:$E$10,2,0)</f>
        <v>#N/A</v>
      </c>
      <c r="T31" s="415" t="e">
        <f>HLOOKUP(Q31,[35]Listas!$F$4:$J$5,2,0)</f>
        <v>#N/A</v>
      </c>
      <c r="U31" s="1560"/>
      <c r="V31" s="402"/>
      <c r="W31" s="884" t="s">
        <v>2180</v>
      </c>
      <c r="X31" s="884"/>
      <c r="Y31" s="884"/>
      <c r="Z31" s="431" t="s">
        <v>1120</v>
      </c>
      <c r="AA31" s="1182"/>
      <c r="AB31" s="1179"/>
      <c r="AC31" s="346"/>
      <c r="AD31" s="347">
        <f t="shared" si="8"/>
        <v>0</v>
      </c>
      <c r="AE31" s="348" t="e">
        <f t="shared" si="9"/>
        <v>#N/A</v>
      </c>
      <c r="AF31" s="1355"/>
      <c r="AG31" s="348" t="e">
        <f t="shared" si="10"/>
        <v>#N/A</v>
      </c>
      <c r="AH31" s="1355"/>
      <c r="AI31" s="349" t="e">
        <f t="shared" si="11"/>
        <v>#N/A</v>
      </c>
      <c r="AJ31" s="1197"/>
    </row>
    <row r="32" spans="1:36" s="340" customFormat="1" ht="95.25" customHeight="1" x14ac:dyDescent="0.2">
      <c r="A32" s="1180"/>
      <c r="B32" s="853"/>
      <c r="C32" s="860"/>
      <c r="D32" s="861"/>
      <c r="E32" s="862"/>
      <c r="F32" s="344">
        <v>5</v>
      </c>
      <c r="G32" s="877" t="s">
        <v>1121</v>
      </c>
      <c r="H32" s="878"/>
      <c r="I32" s="879"/>
      <c r="J32" s="868"/>
      <c r="K32" s="869"/>
      <c r="L32" s="870"/>
      <c r="M32" s="850"/>
      <c r="N32" s="850"/>
      <c r="O32" s="344"/>
      <c r="P32" s="1558"/>
      <c r="Q32" s="1558"/>
      <c r="R32" s="402"/>
      <c r="S32" s="415" t="e">
        <f>VLOOKUP(P32,[35]Listas!$D$6:$E$10,2,0)</f>
        <v>#N/A</v>
      </c>
      <c r="T32" s="415" t="e">
        <f>HLOOKUP(Q32,[35]Listas!$F$4:$J$5,2,0)</f>
        <v>#N/A</v>
      </c>
      <c r="U32" s="1561"/>
      <c r="V32" s="402"/>
      <c r="W32" s="884" t="s">
        <v>2181</v>
      </c>
      <c r="X32" s="884"/>
      <c r="Y32" s="884"/>
      <c r="Z32" s="431" t="s">
        <v>2182</v>
      </c>
      <c r="AA32" s="1183"/>
      <c r="AB32" s="1180"/>
      <c r="AC32" s="346"/>
      <c r="AD32" s="347">
        <f t="shared" si="8"/>
        <v>0</v>
      </c>
      <c r="AE32" s="348" t="e">
        <f t="shared" si="9"/>
        <v>#N/A</v>
      </c>
      <c r="AF32" s="1356"/>
      <c r="AG32" s="348" t="e">
        <f t="shared" si="10"/>
        <v>#N/A</v>
      </c>
      <c r="AH32" s="1356"/>
      <c r="AI32" s="349" t="e">
        <f t="shared" si="11"/>
        <v>#N/A</v>
      </c>
      <c r="AJ32" s="1198"/>
    </row>
    <row r="33" spans="1:36" s="340" customFormat="1" ht="78" customHeight="1" x14ac:dyDescent="0.2">
      <c r="A33" s="1178" t="s">
        <v>427</v>
      </c>
      <c r="B33" s="851" t="s">
        <v>162</v>
      </c>
      <c r="C33" s="854" t="s">
        <v>2183</v>
      </c>
      <c r="D33" s="855"/>
      <c r="E33" s="856"/>
      <c r="F33" s="344">
        <v>1</v>
      </c>
      <c r="G33" s="877" t="s">
        <v>1085</v>
      </c>
      <c r="H33" s="878"/>
      <c r="I33" s="879"/>
      <c r="J33" s="865" t="s">
        <v>2184</v>
      </c>
      <c r="K33" s="866"/>
      <c r="L33" s="867"/>
      <c r="M33" s="848"/>
      <c r="N33" s="848"/>
      <c r="O33" s="344"/>
      <c r="P33" s="1556" t="s">
        <v>1723</v>
      </c>
      <c r="Q33" s="1556" t="s">
        <v>1717</v>
      </c>
      <c r="R33" s="402"/>
      <c r="S33" s="415">
        <f>VLOOKUP(P33,[35]Listas!$D$6:$E$10,2,0)</f>
        <v>4</v>
      </c>
      <c r="T33" s="415">
        <f>HLOOKUP(Q33,[35]Listas!$F$4:$J$5,2,0)</f>
        <v>2</v>
      </c>
      <c r="U33" s="1559" t="str">
        <f>INDEX([35]Listas!$F$6:$J$10,MATCH(P33,[35]Listas!$D$6:$D$10,0),MATCH(Q33,[35]Listas!$F$4:$J$4,0))</f>
        <v>8
MODERADO</v>
      </c>
      <c r="V33" s="402"/>
      <c r="W33" s="884" t="s">
        <v>2185</v>
      </c>
      <c r="X33" s="884"/>
      <c r="Y33" s="884"/>
      <c r="Z33" s="431" t="s">
        <v>1096</v>
      </c>
      <c r="AA33" s="1181" t="s">
        <v>322</v>
      </c>
      <c r="AB33" s="1178">
        <v>87</v>
      </c>
      <c r="AC33" s="346"/>
      <c r="AD33" s="347">
        <f>IF(AB33&lt;=33,0,IF(AB33&gt;81,2,1))</f>
        <v>2</v>
      </c>
      <c r="AE33" s="348">
        <f>IF(OR(AA33="Probabilidad",AA33="Ambos"),S33-AD33,S33)</f>
        <v>2</v>
      </c>
      <c r="AF33" s="1354" t="str">
        <f>IF(AE33&lt;=1,"Remota",VLOOKUP(AE33,[35]Listas!$C$6:$D$10,2,0))</f>
        <v>Baja</v>
      </c>
      <c r="AG33" s="348">
        <f>IF(OR(AA33="Impacto",AA33="Ambos"),T33-AD33,T33)</f>
        <v>0</v>
      </c>
      <c r="AH33" s="1354" t="str">
        <f>IF(AG33&lt;=1,"Insignificante",HLOOKUP(AG33,[35]Listas!$F$3:$J$4,2,0))</f>
        <v>Insignificante</v>
      </c>
      <c r="AI33" s="349">
        <f>AE33*AG33</f>
        <v>0</v>
      </c>
      <c r="AJ33" s="1196" t="str">
        <f>INDEX([35]Listas!$F$6:$J$10,MATCH(AF33,[35]Listas!$D$6:$D$10,0),MATCH(AH33,[35]Listas!$F$4:$J$4,0))</f>
        <v>2
INFERIOR</v>
      </c>
    </row>
    <row r="34" spans="1:36" s="340" customFormat="1" ht="78" customHeight="1" x14ac:dyDescent="0.2">
      <c r="A34" s="1179"/>
      <c r="B34" s="852"/>
      <c r="C34" s="857"/>
      <c r="D34" s="858"/>
      <c r="E34" s="859"/>
      <c r="F34" s="344">
        <v>2</v>
      </c>
      <c r="G34" s="877" t="s">
        <v>1086</v>
      </c>
      <c r="H34" s="878"/>
      <c r="I34" s="879"/>
      <c r="J34" s="871"/>
      <c r="K34" s="872"/>
      <c r="L34" s="873"/>
      <c r="M34" s="849"/>
      <c r="N34" s="849"/>
      <c r="O34" s="344"/>
      <c r="P34" s="1557"/>
      <c r="Q34" s="1557"/>
      <c r="R34" s="402"/>
      <c r="S34" s="415" t="e">
        <f>VLOOKUP(P34,[35]Listas!$D$6:$E$10,2,0)</f>
        <v>#N/A</v>
      </c>
      <c r="T34" s="415" t="e">
        <f>HLOOKUP(Q34,[35]Listas!$F$4:$J$5,2,0)</f>
        <v>#N/A</v>
      </c>
      <c r="U34" s="1560"/>
      <c r="V34" s="402"/>
      <c r="W34" s="884" t="s">
        <v>2186</v>
      </c>
      <c r="X34" s="884"/>
      <c r="Y34" s="884"/>
      <c r="Z34" s="431" t="s">
        <v>1087</v>
      </c>
      <c r="AA34" s="1182"/>
      <c r="AB34" s="1179"/>
      <c r="AC34" s="346"/>
      <c r="AD34" s="347">
        <f>IF(AB34&lt;=33,0,IF(AB34&gt;81,2,1))</f>
        <v>0</v>
      </c>
      <c r="AE34" s="348" t="e">
        <f>IF(OR(AA34="Probabilidad",AA34="Ambos"),S34-AD34,S34)</f>
        <v>#N/A</v>
      </c>
      <c r="AF34" s="1355"/>
      <c r="AG34" s="348" t="e">
        <f>IF(OR(AA34="Impacto",AA34="Ambos"),T34-AD34,T34)</f>
        <v>#N/A</v>
      </c>
      <c r="AH34" s="1355"/>
      <c r="AI34" s="349" t="e">
        <f>AE34*AG34</f>
        <v>#N/A</v>
      </c>
      <c r="AJ34" s="1197"/>
    </row>
    <row r="35" spans="1:36" s="340" customFormat="1" ht="78" customHeight="1" x14ac:dyDescent="0.2">
      <c r="A35" s="1180"/>
      <c r="B35" s="853"/>
      <c r="C35" s="860"/>
      <c r="D35" s="861"/>
      <c r="E35" s="862"/>
      <c r="F35" s="344">
        <v>3</v>
      </c>
      <c r="G35" s="877" t="s">
        <v>1088</v>
      </c>
      <c r="H35" s="878"/>
      <c r="I35" s="879"/>
      <c r="J35" s="868"/>
      <c r="K35" s="869"/>
      <c r="L35" s="870"/>
      <c r="M35" s="850"/>
      <c r="N35" s="850"/>
      <c r="O35" s="344"/>
      <c r="P35" s="1558"/>
      <c r="Q35" s="1558"/>
      <c r="R35" s="402"/>
      <c r="S35" s="415" t="e">
        <f>VLOOKUP(P35,[35]Listas!$D$6:$E$10,2,0)</f>
        <v>#N/A</v>
      </c>
      <c r="T35" s="415" t="e">
        <f>HLOOKUP(Q35,[35]Listas!$F$4:$J$5,2,0)</f>
        <v>#N/A</v>
      </c>
      <c r="U35" s="1561"/>
      <c r="V35" s="402"/>
      <c r="W35" s="884" t="s">
        <v>2187</v>
      </c>
      <c r="X35" s="884"/>
      <c r="Y35" s="884"/>
      <c r="Z35" s="431" t="s">
        <v>2188</v>
      </c>
      <c r="AA35" s="1183"/>
      <c r="AB35" s="1180"/>
      <c r="AC35" s="346"/>
      <c r="AD35" s="347">
        <f>IF(AB35&lt;=33,0,IF(AB35&gt;81,2,1))</f>
        <v>0</v>
      </c>
      <c r="AE35" s="348" t="e">
        <f>IF(OR(AA35="Probabilidad",AA35="Ambos"),S35-AD35,S35)</f>
        <v>#N/A</v>
      </c>
      <c r="AF35" s="1356"/>
      <c r="AG35" s="348" t="e">
        <f>IF(OR(AA35="Impacto",AA35="Ambos"),T35-AD35,T35)</f>
        <v>#N/A</v>
      </c>
      <c r="AH35" s="1356"/>
      <c r="AI35" s="349" t="e">
        <f>AE35*AG35</f>
        <v>#N/A</v>
      </c>
      <c r="AJ35" s="1198"/>
    </row>
    <row r="36" spans="1:36" s="340" customFormat="1" ht="22.5" x14ac:dyDescent="0.2">
      <c r="A36" s="1178" t="s">
        <v>1122</v>
      </c>
      <c r="B36" s="851" t="s">
        <v>163</v>
      </c>
      <c r="C36" s="854" t="s">
        <v>1123</v>
      </c>
      <c r="D36" s="855"/>
      <c r="E36" s="856"/>
      <c r="F36" s="344">
        <v>1</v>
      </c>
      <c r="G36" s="877" t="s">
        <v>1124</v>
      </c>
      <c r="H36" s="878"/>
      <c r="I36" s="879"/>
      <c r="J36" s="865" t="s">
        <v>1125</v>
      </c>
      <c r="K36" s="866"/>
      <c r="L36" s="867"/>
      <c r="M36" s="848"/>
      <c r="N36" s="848"/>
      <c r="O36" s="344"/>
      <c r="P36" s="1556" t="s">
        <v>1773</v>
      </c>
      <c r="Q36" s="1556" t="s">
        <v>1717</v>
      </c>
      <c r="R36" s="402"/>
      <c r="S36" s="415">
        <f>VLOOKUP(P36,[35]Listas!$D$6:$E$10,2,0)</f>
        <v>2</v>
      </c>
      <c r="T36" s="415">
        <f>HLOOKUP(Q36,[35]Listas!$F$4:$J$5,2,0)</f>
        <v>2</v>
      </c>
      <c r="U36" s="1559" t="str">
        <f>INDEX([35]Listas!$F$6:$J$10,MATCH(P36,[35]Listas!$D$6:$D$10,0),MATCH(Q36,[35]Listas!$F$4:$J$4,0))</f>
        <v>4
INFERIOR</v>
      </c>
      <c r="V36" s="402"/>
      <c r="W36" s="884" t="s">
        <v>1126</v>
      </c>
      <c r="X36" s="884"/>
      <c r="Y36" s="884"/>
      <c r="Z36" s="431" t="s">
        <v>2189</v>
      </c>
      <c r="AA36" s="1181" t="s">
        <v>323</v>
      </c>
      <c r="AB36" s="1178">
        <v>87</v>
      </c>
      <c r="AC36" s="346"/>
      <c r="AD36" s="347">
        <f>IF(AB36&lt;=33,0,IF(AB36&gt;81,2,1))</f>
        <v>2</v>
      </c>
      <c r="AE36" s="348">
        <f>IF(OR(AA36="Probabilidad",AA36="Ambos"),S36-AD36,S36)</f>
        <v>0</v>
      </c>
      <c r="AF36" s="1354" t="str">
        <f>IF(AE36&lt;=1,"Remota",VLOOKUP(AE36,[35]Listas!$C$6:$D$10,2,0))</f>
        <v>Remota</v>
      </c>
      <c r="AG36" s="348">
        <f>IF(OR(AA36="Impacto",AA36="Ambos"),T36-AD36,T36)</f>
        <v>2</v>
      </c>
      <c r="AH36" s="1354" t="str">
        <f>IF(AG36&lt;=1,"Insignificante",HLOOKUP(AG36,[35]Listas!$F$3:$J$4,2,0))</f>
        <v>Menor</v>
      </c>
      <c r="AI36" s="349">
        <f>AE36*AG36</f>
        <v>0</v>
      </c>
      <c r="AJ36" s="1196" t="str">
        <f>INDEX([35]Listas!$F$6:$J$10,MATCH(AF36,[35]Listas!$D$6:$D$10,0),MATCH(AH36,[35]Listas!$F$4:$J$4,0))</f>
        <v>2
INFERIOR</v>
      </c>
    </row>
    <row r="37" spans="1:36" s="340" customFormat="1" ht="52.5" customHeight="1" x14ac:dyDescent="0.2">
      <c r="A37" s="1179"/>
      <c r="B37" s="852"/>
      <c r="C37" s="857"/>
      <c r="D37" s="858"/>
      <c r="E37" s="859"/>
      <c r="F37" s="344">
        <v>2</v>
      </c>
      <c r="G37" s="877" t="s">
        <v>164</v>
      </c>
      <c r="H37" s="878"/>
      <c r="I37" s="879"/>
      <c r="J37" s="871"/>
      <c r="K37" s="872"/>
      <c r="L37" s="873"/>
      <c r="M37" s="849"/>
      <c r="N37" s="849"/>
      <c r="O37" s="344"/>
      <c r="P37" s="1557"/>
      <c r="Q37" s="1557"/>
      <c r="R37" s="402"/>
      <c r="S37" s="415" t="e">
        <f>VLOOKUP(P37,[35]Listas!$D$6:$E$10,2,0)</f>
        <v>#N/A</v>
      </c>
      <c r="T37" s="415" t="e">
        <f>HLOOKUP(Q37,[35]Listas!$F$4:$J$5,2,0)</f>
        <v>#N/A</v>
      </c>
      <c r="U37" s="1560"/>
      <c r="V37" s="402"/>
      <c r="W37" s="884" t="s">
        <v>1127</v>
      </c>
      <c r="X37" s="884"/>
      <c r="Y37" s="884"/>
      <c r="Z37" s="431" t="s">
        <v>1128</v>
      </c>
      <c r="AA37" s="1182"/>
      <c r="AB37" s="1179"/>
      <c r="AC37" s="346"/>
      <c r="AD37" s="347">
        <f t="shared" ref="AD37:AD44" si="12">IF(AB37&lt;=33,0,IF(AB37&gt;81,2,1))</f>
        <v>0</v>
      </c>
      <c r="AE37" s="348" t="e">
        <f t="shared" ref="AE37:AE44" si="13">IF(OR(AA37="Probabilidad",AA37="Ambos"),S37-AD37,S37)</f>
        <v>#N/A</v>
      </c>
      <c r="AF37" s="1355"/>
      <c r="AG37" s="348" t="e">
        <f t="shared" ref="AG37:AG44" si="14">IF(OR(AA37="Impacto",AA37="Ambos"),T37-AD37,T37)</f>
        <v>#N/A</v>
      </c>
      <c r="AH37" s="1355"/>
      <c r="AI37" s="349" t="e">
        <f t="shared" ref="AI37:AI44" si="15">AE37*AG37</f>
        <v>#N/A</v>
      </c>
      <c r="AJ37" s="1197"/>
    </row>
    <row r="38" spans="1:36" s="340" customFormat="1" ht="63" customHeight="1" x14ac:dyDescent="0.2">
      <c r="A38" s="1179"/>
      <c r="B38" s="852"/>
      <c r="C38" s="857"/>
      <c r="D38" s="858"/>
      <c r="E38" s="859"/>
      <c r="F38" s="344">
        <v>3</v>
      </c>
      <c r="G38" s="877" t="s">
        <v>2190</v>
      </c>
      <c r="H38" s="878"/>
      <c r="I38" s="879"/>
      <c r="J38" s="871"/>
      <c r="K38" s="872"/>
      <c r="L38" s="873"/>
      <c r="M38" s="849"/>
      <c r="N38" s="849"/>
      <c r="O38" s="344"/>
      <c r="P38" s="1557"/>
      <c r="Q38" s="1557"/>
      <c r="R38" s="402"/>
      <c r="S38" s="415" t="e">
        <f>VLOOKUP(P38,[35]Listas!$D$6:$E$10,2,0)</f>
        <v>#N/A</v>
      </c>
      <c r="T38" s="415" t="e">
        <f>HLOOKUP(Q38,[35]Listas!$F$4:$J$5,2,0)</f>
        <v>#N/A</v>
      </c>
      <c r="U38" s="1560"/>
      <c r="V38" s="402"/>
      <c r="W38" s="884" t="s">
        <v>1129</v>
      </c>
      <c r="X38" s="884"/>
      <c r="Y38" s="884"/>
      <c r="Z38" s="431" t="s">
        <v>1130</v>
      </c>
      <c r="AA38" s="1182"/>
      <c r="AB38" s="1179"/>
      <c r="AC38" s="346"/>
      <c r="AD38" s="347">
        <f t="shared" si="12"/>
        <v>0</v>
      </c>
      <c r="AE38" s="348" t="e">
        <f t="shared" si="13"/>
        <v>#N/A</v>
      </c>
      <c r="AF38" s="1355"/>
      <c r="AG38" s="348" t="e">
        <f t="shared" si="14"/>
        <v>#N/A</v>
      </c>
      <c r="AH38" s="1355"/>
      <c r="AI38" s="349" t="e">
        <f t="shared" si="15"/>
        <v>#N/A</v>
      </c>
      <c r="AJ38" s="1197"/>
    </row>
    <row r="39" spans="1:36" s="340" customFormat="1" ht="39" customHeight="1" x14ac:dyDescent="0.2">
      <c r="A39" s="1179"/>
      <c r="B39" s="852"/>
      <c r="C39" s="857"/>
      <c r="D39" s="858"/>
      <c r="E39" s="859"/>
      <c r="F39" s="344">
        <v>4</v>
      </c>
      <c r="G39" s="877" t="s">
        <v>165</v>
      </c>
      <c r="H39" s="878"/>
      <c r="I39" s="879"/>
      <c r="J39" s="871"/>
      <c r="K39" s="872"/>
      <c r="L39" s="873"/>
      <c r="M39" s="849"/>
      <c r="N39" s="849"/>
      <c r="O39" s="344"/>
      <c r="P39" s="1557"/>
      <c r="Q39" s="1557"/>
      <c r="R39" s="402"/>
      <c r="S39" s="415" t="e">
        <f>VLOOKUP(P39,[35]Listas!$D$6:$E$10,2,0)</f>
        <v>#N/A</v>
      </c>
      <c r="T39" s="415" t="e">
        <f>HLOOKUP(Q39,[35]Listas!$F$4:$J$5,2,0)</f>
        <v>#N/A</v>
      </c>
      <c r="U39" s="1560"/>
      <c r="V39" s="402"/>
      <c r="W39" s="884" t="s">
        <v>2191</v>
      </c>
      <c r="X39" s="884"/>
      <c r="Y39" s="884"/>
      <c r="Z39" s="431" t="s">
        <v>1130</v>
      </c>
      <c r="AA39" s="1182"/>
      <c r="AB39" s="1179"/>
      <c r="AC39" s="346"/>
      <c r="AD39" s="347">
        <f t="shared" si="12"/>
        <v>0</v>
      </c>
      <c r="AE39" s="348" t="e">
        <f t="shared" si="13"/>
        <v>#N/A</v>
      </c>
      <c r="AF39" s="1355"/>
      <c r="AG39" s="348" t="e">
        <f t="shared" si="14"/>
        <v>#N/A</v>
      </c>
      <c r="AH39" s="1355"/>
      <c r="AI39" s="349" t="e">
        <f t="shared" si="15"/>
        <v>#N/A</v>
      </c>
      <c r="AJ39" s="1197"/>
    </row>
    <row r="40" spans="1:36" s="340" customFormat="1" ht="39" customHeight="1" x14ac:dyDescent="0.2">
      <c r="A40" s="1180"/>
      <c r="B40" s="853"/>
      <c r="C40" s="860"/>
      <c r="D40" s="861"/>
      <c r="E40" s="862"/>
      <c r="F40" s="344">
        <v>5</v>
      </c>
      <c r="G40" s="877" t="s">
        <v>166</v>
      </c>
      <c r="H40" s="878"/>
      <c r="I40" s="879"/>
      <c r="J40" s="868"/>
      <c r="K40" s="869"/>
      <c r="L40" s="870"/>
      <c r="M40" s="850"/>
      <c r="N40" s="850"/>
      <c r="O40" s="344"/>
      <c r="P40" s="1558"/>
      <c r="Q40" s="1558"/>
      <c r="R40" s="402"/>
      <c r="S40" s="415" t="e">
        <f>VLOOKUP(P40,[35]Listas!$D$6:$E$10,2,0)</f>
        <v>#N/A</v>
      </c>
      <c r="T40" s="415" t="e">
        <f>HLOOKUP(Q40,[35]Listas!$F$4:$J$5,2,0)</f>
        <v>#N/A</v>
      </c>
      <c r="U40" s="1561"/>
      <c r="V40" s="402"/>
      <c r="W40" s="884" t="s">
        <v>2192</v>
      </c>
      <c r="X40" s="884"/>
      <c r="Y40" s="884"/>
      <c r="Z40" s="431" t="s">
        <v>1130</v>
      </c>
      <c r="AA40" s="1183"/>
      <c r="AB40" s="1180"/>
      <c r="AC40" s="346"/>
      <c r="AD40" s="347">
        <f t="shared" si="12"/>
        <v>0</v>
      </c>
      <c r="AE40" s="348" t="e">
        <f t="shared" si="13"/>
        <v>#N/A</v>
      </c>
      <c r="AF40" s="1356"/>
      <c r="AG40" s="348" t="e">
        <f t="shared" si="14"/>
        <v>#N/A</v>
      </c>
      <c r="AH40" s="1356"/>
      <c r="AI40" s="349" t="e">
        <f t="shared" si="15"/>
        <v>#N/A</v>
      </c>
      <c r="AJ40" s="1198"/>
    </row>
    <row r="41" spans="1:36" s="340" customFormat="1" ht="33.75" x14ac:dyDescent="0.2">
      <c r="A41" s="1178" t="s">
        <v>2193</v>
      </c>
      <c r="B41" s="851" t="s">
        <v>167</v>
      </c>
      <c r="C41" s="854" t="s">
        <v>1131</v>
      </c>
      <c r="D41" s="855"/>
      <c r="E41" s="856"/>
      <c r="F41" s="344">
        <v>1</v>
      </c>
      <c r="G41" s="877" t="s">
        <v>1132</v>
      </c>
      <c r="H41" s="878"/>
      <c r="I41" s="879"/>
      <c r="J41" s="865" t="s">
        <v>2194</v>
      </c>
      <c r="K41" s="866"/>
      <c r="L41" s="867"/>
      <c r="M41" s="848"/>
      <c r="N41" s="848"/>
      <c r="O41" s="344"/>
      <c r="P41" s="1556" t="s">
        <v>1723</v>
      </c>
      <c r="Q41" s="1556" t="s">
        <v>1717</v>
      </c>
      <c r="R41" s="402"/>
      <c r="S41" s="415">
        <f>VLOOKUP(P41,[35]Listas!$D$6:$E$10,2,0)</f>
        <v>4</v>
      </c>
      <c r="T41" s="415">
        <f>HLOOKUP(Q41,[35]Listas!$F$4:$J$5,2,0)</f>
        <v>2</v>
      </c>
      <c r="U41" s="1559" t="str">
        <f>INDEX([35]Listas!$F$6:$J$10,MATCH(P41,[35]Listas!$D$6:$D$10,0),MATCH(Q41,[35]Listas!$F$4:$J$4,0))</f>
        <v>8
MODERADO</v>
      </c>
      <c r="V41" s="402"/>
      <c r="W41" s="884" t="s">
        <v>1133</v>
      </c>
      <c r="X41" s="884"/>
      <c r="Y41" s="884"/>
      <c r="Z41" s="431" t="s">
        <v>2195</v>
      </c>
      <c r="AA41" s="1181" t="s">
        <v>323</v>
      </c>
      <c r="AB41" s="1178">
        <v>67</v>
      </c>
      <c r="AC41" s="346"/>
      <c r="AD41" s="347">
        <f t="shared" si="12"/>
        <v>1</v>
      </c>
      <c r="AE41" s="348">
        <f t="shared" si="13"/>
        <v>3</v>
      </c>
      <c r="AF41" s="1354" t="str">
        <f>IF(AE41&lt;=1,"Remota",VLOOKUP(AE41,[35]Listas!$C$6:$D$10,2,0))</f>
        <v>Posible</v>
      </c>
      <c r="AG41" s="348">
        <f t="shared" si="14"/>
        <v>2</v>
      </c>
      <c r="AH41" s="1354" t="str">
        <f>IF(AG41&lt;=1,"Insignificante",HLOOKUP(AG41,[35]Listas!$F$3:$J$4,2,0))</f>
        <v>Menor</v>
      </c>
      <c r="AI41" s="349">
        <f t="shared" si="15"/>
        <v>6</v>
      </c>
      <c r="AJ41" s="1196" t="str">
        <f>INDEX([35]Listas!$F$6:$J$10,MATCH(AF41,[35]Listas!$D$6:$D$10,0),MATCH(AH41,[35]Listas!$F$4:$J$4,0))</f>
        <v>6
MODERADO</v>
      </c>
    </row>
    <row r="42" spans="1:36" s="340" customFormat="1" ht="66.75" customHeight="1" x14ac:dyDescent="0.2">
      <c r="A42" s="1179"/>
      <c r="B42" s="852"/>
      <c r="C42" s="857"/>
      <c r="D42" s="858"/>
      <c r="E42" s="859"/>
      <c r="F42" s="344">
        <v>2</v>
      </c>
      <c r="G42" s="877" t="s">
        <v>1134</v>
      </c>
      <c r="H42" s="878"/>
      <c r="I42" s="879"/>
      <c r="J42" s="871"/>
      <c r="K42" s="872"/>
      <c r="L42" s="873"/>
      <c r="M42" s="849"/>
      <c r="N42" s="849"/>
      <c r="O42" s="344"/>
      <c r="P42" s="1557"/>
      <c r="Q42" s="1557"/>
      <c r="R42" s="402"/>
      <c r="S42" s="415" t="e">
        <f>VLOOKUP(P42,[35]Listas!$D$6:$E$10,2,0)</f>
        <v>#N/A</v>
      </c>
      <c r="T42" s="415" t="e">
        <f>HLOOKUP(Q42,[35]Listas!$F$4:$J$5,2,0)</f>
        <v>#N/A</v>
      </c>
      <c r="U42" s="1560"/>
      <c r="V42" s="402"/>
      <c r="W42" s="884" t="s">
        <v>2196</v>
      </c>
      <c r="X42" s="884"/>
      <c r="Y42" s="884"/>
      <c r="Z42" s="431" t="s">
        <v>1135</v>
      </c>
      <c r="AA42" s="1182"/>
      <c r="AB42" s="1179"/>
      <c r="AC42" s="346"/>
      <c r="AD42" s="347">
        <f t="shared" si="12"/>
        <v>0</v>
      </c>
      <c r="AE42" s="348" t="e">
        <f t="shared" si="13"/>
        <v>#N/A</v>
      </c>
      <c r="AF42" s="1355"/>
      <c r="AG42" s="348" t="e">
        <f t="shared" si="14"/>
        <v>#N/A</v>
      </c>
      <c r="AH42" s="1355"/>
      <c r="AI42" s="349" t="e">
        <f t="shared" si="15"/>
        <v>#N/A</v>
      </c>
      <c r="AJ42" s="1197"/>
    </row>
    <row r="43" spans="1:36" s="340" customFormat="1" ht="33.75" customHeight="1" x14ac:dyDescent="0.2">
      <c r="A43" s="1179"/>
      <c r="B43" s="852"/>
      <c r="C43" s="857"/>
      <c r="D43" s="858"/>
      <c r="E43" s="859"/>
      <c r="F43" s="344">
        <v>3</v>
      </c>
      <c r="G43" s="877" t="s">
        <v>2197</v>
      </c>
      <c r="H43" s="878"/>
      <c r="I43" s="879"/>
      <c r="J43" s="871"/>
      <c r="K43" s="872"/>
      <c r="L43" s="873"/>
      <c r="M43" s="849"/>
      <c r="N43" s="849"/>
      <c r="O43" s="344"/>
      <c r="P43" s="1557"/>
      <c r="Q43" s="1557"/>
      <c r="R43" s="402"/>
      <c r="S43" s="415" t="e">
        <f>VLOOKUP(P43,[35]Listas!$D$6:$E$10,2,0)</f>
        <v>#N/A</v>
      </c>
      <c r="T43" s="415" t="e">
        <f>HLOOKUP(Q43,[35]Listas!$F$4:$J$5,2,0)</f>
        <v>#N/A</v>
      </c>
      <c r="U43" s="1560"/>
      <c r="V43" s="402"/>
      <c r="W43" s="884" t="s">
        <v>2198</v>
      </c>
      <c r="X43" s="884"/>
      <c r="Y43" s="884"/>
      <c r="Z43" s="431" t="s">
        <v>1136</v>
      </c>
      <c r="AA43" s="1182"/>
      <c r="AB43" s="1179"/>
      <c r="AC43" s="346"/>
      <c r="AD43" s="347">
        <f t="shared" si="12"/>
        <v>0</v>
      </c>
      <c r="AE43" s="348" t="e">
        <f t="shared" si="13"/>
        <v>#N/A</v>
      </c>
      <c r="AF43" s="1355"/>
      <c r="AG43" s="348" t="e">
        <f t="shared" si="14"/>
        <v>#N/A</v>
      </c>
      <c r="AH43" s="1355"/>
      <c r="AI43" s="349" t="e">
        <f t="shared" si="15"/>
        <v>#N/A</v>
      </c>
      <c r="AJ43" s="1197"/>
    </row>
    <row r="44" spans="1:36" s="340" customFormat="1" ht="72" customHeight="1" x14ac:dyDescent="0.2">
      <c r="A44" s="1179"/>
      <c r="B44" s="852"/>
      <c r="C44" s="857"/>
      <c r="D44" s="858"/>
      <c r="E44" s="859"/>
      <c r="F44" s="344">
        <v>4</v>
      </c>
      <c r="G44" s="877" t="s">
        <v>2199</v>
      </c>
      <c r="H44" s="878"/>
      <c r="I44" s="879"/>
      <c r="J44" s="871"/>
      <c r="K44" s="872"/>
      <c r="L44" s="873"/>
      <c r="M44" s="849"/>
      <c r="N44" s="849"/>
      <c r="O44" s="344"/>
      <c r="P44" s="1557"/>
      <c r="Q44" s="1557"/>
      <c r="R44" s="402"/>
      <c r="S44" s="415" t="e">
        <f>VLOOKUP(P44,[35]Listas!$D$6:$E$10,2,0)</f>
        <v>#N/A</v>
      </c>
      <c r="T44" s="415" t="e">
        <f>HLOOKUP(Q44,[35]Listas!$F$4:$J$5,2,0)</f>
        <v>#N/A</v>
      </c>
      <c r="U44" s="1560"/>
      <c r="V44" s="402"/>
      <c r="W44" s="884" t="s">
        <v>1137</v>
      </c>
      <c r="X44" s="884"/>
      <c r="Y44" s="884"/>
      <c r="Z44" s="431" t="s">
        <v>1138</v>
      </c>
      <c r="AA44" s="1182"/>
      <c r="AB44" s="1179"/>
      <c r="AC44" s="346"/>
      <c r="AD44" s="347">
        <f t="shared" si="12"/>
        <v>0</v>
      </c>
      <c r="AE44" s="348" t="e">
        <f t="shared" si="13"/>
        <v>#N/A</v>
      </c>
      <c r="AF44" s="1355"/>
      <c r="AG44" s="348" t="e">
        <f t="shared" si="14"/>
        <v>#N/A</v>
      </c>
      <c r="AH44" s="1355"/>
      <c r="AI44" s="349" t="e">
        <f t="shared" si="15"/>
        <v>#N/A</v>
      </c>
      <c r="AJ44" s="1197"/>
    </row>
    <row r="45" spans="1:36" s="340" customFormat="1" ht="108.75" customHeight="1" x14ac:dyDescent="0.2">
      <c r="A45" s="1179"/>
      <c r="B45" s="852"/>
      <c r="C45" s="857"/>
      <c r="D45" s="858"/>
      <c r="E45" s="859"/>
      <c r="F45" s="344">
        <v>5</v>
      </c>
      <c r="G45" s="877" t="s">
        <v>2200</v>
      </c>
      <c r="H45" s="878"/>
      <c r="I45" s="879"/>
      <c r="J45" s="871"/>
      <c r="K45" s="872"/>
      <c r="L45" s="873"/>
      <c r="M45" s="849"/>
      <c r="N45" s="849"/>
      <c r="O45" s="344"/>
      <c r="P45" s="1557"/>
      <c r="Q45" s="1557"/>
      <c r="R45" s="402"/>
      <c r="S45" s="415" t="e">
        <f>VLOOKUP(P45,[35]Listas!$D$6:$E$10,2,0)</f>
        <v>#N/A</v>
      </c>
      <c r="T45" s="415" t="e">
        <f>HLOOKUP(Q45,[35]Listas!$F$4:$J$5,2,0)</f>
        <v>#N/A</v>
      </c>
      <c r="U45" s="1560"/>
      <c r="V45" s="402"/>
      <c r="W45" s="884" t="s">
        <v>2201</v>
      </c>
      <c r="X45" s="884"/>
      <c r="Y45" s="884"/>
      <c r="Z45" s="431" t="s">
        <v>2202</v>
      </c>
      <c r="AA45" s="1182"/>
      <c r="AB45" s="1179"/>
      <c r="AC45" s="346"/>
      <c r="AD45" s="347">
        <f>IF(AB45&lt;=33,0,IF(AB45&gt;81,2,1))</f>
        <v>0</v>
      </c>
      <c r="AE45" s="348" t="e">
        <f>IF(OR(AA45="Probabilidad",AA45="Ambos"),S45-AD45,S45)</f>
        <v>#N/A</v>
      </c>
      <c r="AF45" s="1355"/>
      <c r="AG45" s="348" t="e">
        <f>IF(OR(AA45="Impacto",AA45="Ambos"),T45-AD45,T45)</f>
        <v>#N/A</v>
      </c>
      <c r="AH45" s="1355"/>
      <c r="AI45" s="349" t="e">
        <f>AE45*AG45</f>
        <v>#N/A</v>
      </c>
      <c r="AJ45" s="1197"/>
    </row>
    <row r="46" spans="1:36" s="340" customFormat="1" ht="22.5" x14ac:dyDescent="0.2">
      <c r="A46" s="1179"/>
      <c r="B46" s="852"/>
      <c r="C46" s="857"/>
      <c r="D46" s="858"/>
      <c r="E46" s="859"/>
      <c r="F46" s="344">
        <v>6</v>
      </c>
      <c r="G46" s="877" t="s">
        <v>2203</v>
      </c>
      <c r="H46" s="878"/>
      <c r="I46" s="879"/>
      <c r="J46" s="871"/>
      <c r="K46" s="872"/>
      <c r="L46" s="873"/>
      <c r="M46" s="849"/>
      <c r="N46" s="849"/>
      <c r="O46" s="344"/>
      <c r="P46" s="1557"/>
      <c r="Q46" s="1557"/>
      <c r="R46" s="402"/>
      <c r="S46" s="415" t="e">
        <f>VLOOKUP(P46,[35]Listas!$D$6:$E$10,2,0)</f>
        <v>#N/A</v>
      </c>
      <c r="T46" s="415" t="e">
        <f>HLOOKUP(Q46,[35]Listas!$F$4:$J$5,2,0)</f>
        <v>#N/A</v>
      </c>
      <c r="U46" s="1560"/>
      <c r="V46" s="402"/>
      <c r="W46" s="884" t="s">
        <v>1139</v>
      </c>
      <c r="X46" s="884"/>
      <c r="Y46" s="884"/>
      <c r="Z46" s="431" t="s">
        <v>428</v>
      </c>
      <c r="AA46" s="1182"/>
      <c r="AB46" s="1179"/>
      <c r="AC46" s="346"/>
      <c r="AD46" s="347">
        <f>IF(AB46&lt;=33,0,IF(AB46&gt;81,2,1))</f>
        <v>0</v>
      </c>
      <c r="AE46" s="348" t="e">
        <f>IF(OR(AA46="Probabilidad",AA46="Ambos"),S46-AD46,S46)</f>
        <v>#N/A</v>
      </c>
      <c r="AF46" s="1355"/>
      <c r="AG46" s="348" t="e">
        <f>IF(OR(AA46="Impacto",AA46="Ambos"),T46-AD46,T46)</f>
        <v>#N/A</v>
      </c>
      <c r="AH46" s="1355"/>
      <c r="AI46" s="349" t="e">
        <f>AE46*AG46</f>
        <v>#N/A</v>
      </c>
      <c r="AJ46" s="1197"/>
    </row>
    <row r="47" spans="1:36" s="340" customFormat="1" ht="45" x14ac:dyDescent="0.2">
      <c r="A47" s="1179"/>
      <c r="B47" s="852"/>
      <c r="C47" s="857"/>
      <c r="D47" s="858"/>
      <c r="E47" s="859"/>
      <c r="F47" s="344">
        <v>7</v>
      </c>
      <c r="G47" s="877" t="s">
        <v>2204</v>
      </c>
      <c r="H47" s="878"/>
      <c r="I47" s="879"/>
      <c r="J47" s="871"/>
      <c r="K47" s="872"/>
      <c r="L47" s="873"/>
      <c r="M47" s="849"/>
      <c r="N47" s="849"/>
      <c r="O47" s="344"/>
      <c r="P47" s="1557"/>
      <c r="Q47" s="1557"/>
      <c r="R47" s="402"/>
      <c r="S47" s="415" t="e">
        <f>VLOOKUP(P47,[35]Listas!$D$6:$E$10,2,0)</f>
        <v>#N/A</v>
      </c>
      <c r="T47" s="415" t="e">
        <f>HLOOKUP(Q47,[35]Listas!$F$4:$J$5,2,0)</f>
        <v>#N/A</v>
      </c>
      <c r="U47" s="1560"/>
      <c r="V47" s="402"/>
      <c r="W47" s="884" t="s">
        <v>2205</v>
      </c>
      <c r="X47" s="884"/>
      <c r="Y47" s="884"/>
      <c r="Z47" s="431" t="s">
        <v>2206</v>
      </c>
      <c r="AA47" s="1182"/>
      <c r="AB47" s="1179"/>
      <c r="AC47" s="346"/>
      <c r="AD47" s="347">
        <f>IF(AB47&lt;=33,0,IF(AB47&gt;81,2,1))</f>
        <v>0</v>
      </c>
      <c r="AE47" s="348" t="e">
        <f>IF(OR(AA47="Probabilidad",AA47="Ambos"),S47-AD47,S47)</f>
        <v>#N/A</v>
      </c>
      <c r="AF47" s="1355"/>
      <c r="AG47" s="348" t="e">
        <f>IF(OR(AA47="Impacto",AA47="Ambos"),T47-AD47,T47)</f>
        <v>#N/A</v>
      </c>
      <c r="AH47" s="1355"/>
      <c r="AI47" s="349" t="e">
        <f>AE47*AG47</f>
        <v>#N/A</v>
      </c>
      <c r="AJ47" s="1197"/>
    </row>
    <row r="48" spans="1:36" s="340" customFormat="1" ht="78.75" customHeight="1" x14ac:dyDescent="0.2">
      <c r="A48" s="1180"/>
      <c r="B48" s="853"/>
      <c r="C48" s="860"/>
      <c r="D48" s="861"/>
      <c r="E48" s="862"/>
      <c r="F48" s="344">
        <v>8</v>
      </c>
      <c r="G48" s="877" t="s">
        <v>2207</v>
      </c>
      <c r="H48" s="878"/>
      <c r="I48" s="879"/>
      <c r="J48" s="868"/>
      <c r="K48" s="869"/>
      <c r="L48" s="870"/>
      <c r="M48" s="850"/>
      <c r="N48" s="850"/>
      <c r="O48" s="344"/>
      <c r="P48" s="1558"/>
      <c r="Q48" s="1558"/>
      <c r="R48" s="402"/>
      <c r="S48" s="415" t="e">
        <f>VLOOKUP(P48,[35]Listas!$D$6:$E$10,2,0)</f>
        <v>#N/A</v>
      </c>
      <c r="T48" s="415" t="e">
        <f>HLOOKUP(Q48,[35]Listas!$F$4:$J$5,2,0)</f>
        <v>#N/A</v>
      </c>
      <c r="U48" s="1561"/>
      <c r="V48" s="402"/>
      <c r="W48" s="884" t="s">
        <v>2208</v>
      </c>
      <c r="X48" s="884"/>
      <c r="Y48" s="884"/>
      <c r="Z48" s="431" t="s">
        <v>2209</v>
      </c>
      <c r="AA48" s="1183"/>
      <c r="AB48" s="1180"/>
      <c r="AC48" s="346"/>
      <c r="AD48" s="347">
        <f>IF(AB48&lt;=33,0,IF(AB48&gt;81,2,1))</f>
        <v>0</v>
      </c>
      <c r="AE48" s="348" t="e">
        <f>IF(OR(AA48="Probabilidad",AA48="Ambos"),S48-AD48,S48)</f>
        <v>#N/A</v>
      </c>
      <c r="AF48" s="1356"/>
      <c r="AG48" s="348" t="e">
        <f>IF(OR(AA48="Impacto",AA48="Ambos"),T48-AD48,T48)</f>
        <v>#N/A</v>
      </c>
      <c r="AH48" s="1356"/>
      <c r="AI48" s="349" t="e">
        <f>AE48*AG48</f>
        <v>#N/A</v>
      </c>
      <c r="AJ48" s="1198"/>
    </row>
    <row r="49" spans="1:36" s="340" customFormat="1" ht="78" hidden="1" customHeight="1" x14ac:dyDescent="0.2">
      <c r="A49" s="330"/>
      <c r="B49" s="331" t="s">
        <v>1230</v>
      </c>
      <c r="C49" s="814"/>
      <c r="D49" s="814"/>
      <c r="E49" s="814"/>
      <c r="F49" s="330"/>
      <c r="G49" s="815"/>
      <c r="H49" s="816"/>
      <c r="I49" s="817"/>
      <c r="J49" s="910"/>
      <c r="K49" s="910"/>
      <c r="L49" s="910"/>
      <c r="M49" s="330"/>
      <c r="N49" s="330"/>
      <c r="O49" s="330"/>
      <c r="P49" s="332"/>
      <c r="Q49" s="332"/>
      <c r="R49" s="346"/>
      <c r="S49" s="347" t="e">
        <f>VLOOKUP(P49,[35]Listas!$D$6:$E$10,2,0)</f>
        <v>#N/A</v>
      </c>
      <c r="T49" s="347" t="e">
        <f>HLOOKUP(Q49,[35]Listas!$F$4:$J$5,2,0)</f>
        <v>#N/A</v>
      </c>
      <c r="U49" s="339" t="e">
        <f>INDEX([35]Listas!$F$6:$J$10,MATCH(P49,[35]Listas!$D$6:$D$10,0),MATCH(Q49,[35]Listas!$F$4:$J$4,0))</f>
        <v>#N/A</v>
      </c>
      <c r="V49" s="346"/>
      <c r="W49" s="818"/>
      <c r="X49" s="818"/>
      <c r="Y49" s="818"/>
      <c r="Z49" s="330"/>
      <c r="AA49" s="331"/>
      <c r="AB49" s="330"/>
      <c r="AC49" s="346"/>
      <c r="AD49" s="347">
        <f t="shared" ref="AD49:AD57" si="16">IF(AB49&lt;=33,0,IF(AB49&gt;81,2,1))</f>
        <v>0</v>
      </c>
      <c r="AE49" s="348" t="e">
        <f t="shared" ref="AE49:AE57" si="17">IF(OR(AA49="Probabilidad",AA49="Ambos"),S49-AD49,S49)</f>
        <v>#N/A</v>
      </c>
      <c r="AF49" s="336" t="e">
        <f>IF(AE49&lt;=1,"Remota",VLOOKUP(AE49,[35]Listas!$C$6:$D$10,2,0))</f>
        <v>#N/A</v>
      </c>
      <c r="AG49" s="348" t="e">
        <f t="shared" ref="AG49:AG57" si="18">IF(OR(AA49="Impacto",AA49="Ambos"),T49-AD49,T49)</f>
        <v>#N/A</v>
      </c>
      <c r="AH49" s="336" t="e">
        <f>IF(AG49&lt;=1,"Insignificante",HLOOKUP(AG49,[35]Listas!$F$3:$J$4,2,0))</f>
        <v>#N/A</v>
      </c>
      <c r="AI49" s="349" t="e">
        <f t="shared" ref="AI49:AI57" si="19">AE49*AG49</f>
        <v>#N/A</v>
      </c>
      <c r="AJ49" s="339" t="e">
        <f>INDEX([35]Listas!$F$6:$J$10,MATCH(AF49,[35]Listas!$D$6:$D$10,0),MATCH(AH49,[35]Listas!$F$4:$J$4,0))</f>
        <v>#N/A</v>
      </c>
    </row>
    <row r="50" spans="1:36" s="340" customFormat="1" ht="78" hidden="1" customHeight="1" x14ac:dyDescent="0.2">
      <c r="A50" s="330"/>
      <c r="B50" s="331" t="s">
        <v>1230</v>
      </c>
      <c r="C50" s="814"/>
      <c r="D50" s="814"/>
      <c r="E50" s="814"/>
      <c r="F50" s="330"/>
      <c r="G50" s="815"/>
      <c r="H50" s="816"/>
      <c r="I50" s="817"/>
      <c r="J50" s="910"/>
      <c r="K50" s="910"/>
      <c r="L50" s="910"/>
      <c r="M50" s="330"/>
      <c r="N50" s="330"/>
      <c r="O50" s="330"/>
      <c r="P50" s="332"/>
      <c r="Q50" s="332"/>
      <c r="R50" s="346"/>
      <c r="S50" s="347" t="e">
        <f>VLOOKUP(P50,[35]Listas!$D$6:$E$10,2,0)</f>
        <v>#N/A</v>
      </c>
      <c r="T50" s="347" t="e">
        <f>HLOOKUP(Q50,[35]Listas!$F$4:$J$5,2,0)</f>
        <v>#N/A</v>
      </c>
      <c r="U50" s="339" t="e">
        <f>INDEX([35]Listas!$F$6:$J$10,MATCH(P50,[35]Listas!$D$6:$D$10,0),MATCH(Q50,[35]Listas!$F$4:$J$4,0))</f>
        <v>#N/A</v>
      </c>
      <c r="V50" s="346"/>
      <c r="W50" s="818"/>
      <c r="X50" s="818"/>
      <c r="Y50" s="818"/>
      <c r="Z50" s="330"/>
      <c r="AA50" s="331"/>
      <c r="AB50" s="330"/>
      <c r="AC50" s="346"/>
      <c r="AD50" s="347">
        <f t="shared" si="16"/>
        <v>0</v>
      </c>
      <c r="AE50" s="348" t="e">
        <f t="shared" si="17"/>
        <v>#N/A</v>
      </c>
      <c r="AF50" s="336" t="e">
        <f>IF(AE50&lt;=1,"Remota",VLOOKUP(AE50,[35]Listas!$C$6:$D$10,2,0))</f>
        <v>#N/A</v>
      </c>
      <c r="AG50" s="348" t="e">
        <f t="shared" si="18"/>
        <v>#N/A</v>
      </c>
      <c r="AH50" s="336" t="e">
        <f>IF(AG50&lt;=1,"Insignificante",HLOOKUP(AG50,[35]Listas!$F$3:$J$4,2,0))</f>
        <v>#N/A</v>
      </c>
      <c r="AI50" s="349" t="e">
        <f t="shared" si="19"/>
        <v>#N/A</v>
      </c>
      <c r="AJ50" s="339" t="e">
        <f>INDEX([35]Listas!$F$6:$J$10,MATCH(AF50,[35]Listas!$D$6:$D$10,0),MATCH(AH50,[35]Listas!$F$4:$J$4,0))</f>
        <v>#N/A</v>
      </c>
    </row>
    <row r="51" spans="1:36" s="340" customFormat="1" ht="78" hidden="1" customHeight="1" x14ac:dyDescent="0.2">
      <c r="A51" s="330"/>
      <c r="B51" s="331" t="s">
        <v>1230</v>
      </c>
      <c r="C51" s="814"/>
      <c r="D51" s="814"/>
      <c r="E51" s="814"/>
      <c r="F51" s="330"/>
      <c r="G51" s="815"/>
      <c r="H51" s="816"/>
      <c r="I51" s="817"/>
      <c r="J51" s="910"/>
      <c r="K51" s="910"/>
      <c r="L51" s="910"/>
      <c r="M51" s="330"/>
      <c r="N51" s="330"/>
      <c r="O51" s="330"/>
      <c r="P51" s="332"/>
      <c r="Q51" s="332"/>
      <c r="R51" s="346"/>
      <c r="S51" s="347" t="e">
        <f>VLOOKUP(P51,[35]Listas!$D$6:$E$10,2,0)</f>
        <v>#N/A</v>
      </c>
      <c r="T51" s="347" t="e">
        <f>HLOOKUP(Q51,[35]Listas!$F$4:$J$5,2,0)</f>
        <v>#N/A</v>
      </c>
      <c r="U51" s="339" t="e">
        <f>INDEX([35]Listas!$F$6:$J$10,MATCH(P51,[35]Listas!$D$6:$D$10,0),MATCH(Q51,[35]Listas!$F$4:$J$4,0))</f>
        <v>#N/A</v>
      </c>
      <c r="V51" s="346"/>
      <c r="W51" s="818"/>
      <c r="X51" s="818"/>
      <c r="Y51" s="818"/>
      <c r="Z51" s="330"/>
      <c r="AA51" s="331"/>
      <c r="AB51" s="330"/>
      <c r="AC51" s="346"/>
      <c r="AD51" s="347">
        <f t="shared" si="16"/>
        <v>0</v>
      </c>
      <c r="AE51" s="348" t="e">
        <f t="shared" si="17"/>
        <v>#N/A</v>
      </c>
      <c r="AF51" s="336" t="e">
        <f>IF(AE51&lt;=1,"Remota",VLOOKUP(AE51,[35]Listas!$C$6:$D$10,2,0))</f>
        <v>#N/A</v>
      </c>
      <c r="AG51" s="348" t="e">
        <f t="shared" si="18"/>
        <v>#N/A</v>
      </c>
      <c r="AH51" s="336" t="e">
        <f>IF(AG51&lt;=1,"Insignificante",HLOOKUP(AG51,[35]Listas!$F$3:$J$4,2,0))</f>
        <v>#N/A</v>
      </c>
      <c r="AI51" s="349" t="e">
        <f t="shared" si="19"/>
        <v>#N/A</v>
      </c>
      <c r="AJ51" s="339" t="e">
        <f>INDEX([35]Listas!$F$6:$J$10,MATCH(AF51,[35]Listas!$D$6:$D$10,0),MATCH(AH51,[35]Listas!$F$4:$J$4,0))</f>
        <v>#N/A</v>
      </c>
    </row>
    <row r="52" spans="1:36" s="340" customFormat="1" ht="78" hidden="1" customHeight="1" x14ac:dyDescent="0.2">
      <c r="A52" s="330"/>
      <c r="B52" s="331" t="s">
        <v>1230</v>
      </c>
      <c r="C52" s="814"/>
      <c r="D52" s="814"/>
      <c r="E52" s="814"/>
      <c r="F52" s="330"/>
      <c r="G52" s="815"/>
      <c r="H52" s="816"/>
      <c r="I52" s="817"/>
      <c r="J52" s="910"/>
      <c r="K52" s="910"/>
      <c r="L52" s="910"/>
      <c r="M52" s="330"/>
      <c r="N52" s="330"/>
      <c r="O52" s="330"/>
      <c r="P52" s="332"/>
      <c r="Q52" s="332"/>
      <c r="R52" s="346"/>
      <c r="S52" s="347" t="e">
        <f>VLOOKUP(P52,[35]Listas!$D$6:$E$10,2,0)</f>
        <v>#N/A</v>
      </c>
      <c r="T52" s="347" t="e">
        <f>HLOOKUP(Q52,[35]Listas!$F$4:$J$5,2,0)</f>
        <v>#N/A</v>
      </c>
      <c r="U52" s="339" t="e">
        <f>INDEX([35]Listas!$F$6:$J$10,MATCH(P52,[35]Listas!$D$6:$D$10,0),MATCH(Q52,[35]Listas!$F$4:$J$4,0))</f>
        <v>#N/A</v>
      </c>
      <c r="V52" s="346"/>
      <c r="W52" s="818"/>
      <c r="X52" s="818"/>
      <c r="Y52" s="818"/>
      <c r="Z52" s="330"/>
      <c r="AA52" s="331"/>
      <c r="AB52" s="330"/>
      <c r="AC52" s="346"/>
      <c r="AD52" s="347">
        <f t="shared" si="16"/>
        <v>0</v>
      </c>
      <c r="AE52" s="348" t="e">
        <f t="shared" si="17"/>
        <v>#N/A</v>
      </c>
      <c r="AF52" s="336" t="e">
        <f>IF(AE52&lt;=1,"Remota",VLOOKUP(AE52,[35]Listas!$C$6:$D$10,2,0))</f>
        <v>#N/A</v>
      </c>
      <c r="AG52" s="348" t="e">
        <f t="shared" si="18"/>
        <v>#N/A</v>
      </c>
      <c r="AH52" s="336" t="e">
        <f>IF(AG52&lt;=1,"Insignificante",HLOOKUP(AG52,[35]Listas!$F$3:$J$4,2,0))</f>
        <v>#N/A</v>
      </c>
      <c r="AI52" s="349" t="e">
        <f t="shared" si="19"/>
        <v>#N/A</v>
      </c>
      <c r="AJ52" s="339" t="e">
        <f>INDEX([35]Listas!$F$6:$J$10,MATCH(AF52,[35]Listas!$D$6:$D$10,0),MATCH(AH52,[35]Listas!$F$4:$J$4,0))</f>
        <v>#N/A</v>
      </c>
    </row>
    <row r="53" spans="1:36" s="340" customFormat="1" ht="78" hidden="1" customHeight="1" x14ac:dyDescent="0.2">
      <c r="A53" s="330"/>
      <c r="B53" s="331" t="s">
        <v>1230</v>
      </c>
      <c r="C53" s="814"/>
      <c r="D53" s="814"/>
      <c r="E53" s="814"/>
      <c r="F53" s="330"/>
      <c r="G53" s="815"/>
      <c r="H53" s="816"/>
      <c r="I53" s="817"/>
      <c r="J53" s="910"/>
      <c r="K53" s="910"/>
      <c r="L53" s="910"/>
      <c r="M53" s="330"/>
      <c r="N53" s="330"/>
      <c r="O53" s="330"/>
      <c r="P53" s="332"/>
      <c r="Q53" s="332"/>
      <c r="R53" s="346"/>
      <c r="S53" s="347" t="e">
        <f>VLOOKUP(P53,[35]Listas!$D$6:$E$10,2,0)</f>
        <v>#N/A</v>
      </c>
      <c r="T53" s="347" t="e">
        <f>HLOOKUP(Q53,[35]Listas!$F$4:$J$5,2,0)</f>
        <v>#N/A</v>
      </c>
      <c r="U53" s="339" t="e">
        <f>INDEX([35]Listas!$F$6:$J$10,MATCH(P53,[35]Listas!$D$6:$D$10,0),MATCH(Q53,[35]Listas!$F$4:$J$4,0))</f>
        <v>#N/A</v>
      </c>
      <c r="V53" s="346"/>
      <c r="W53" s="818"/>
      <c r="X53" s="818"/>
      <c r="Y53" s="818"/>
      <c r="Z53" s="330"/>
      <c r="AA53" s="331"/>
      <c r="AB53" s="330"/>
      <c r="AC53" s="346"/>
      <c r="AD53" s="347">
        <f t="shared" si="16"/>
        <v>0</v>
      </c>
      <c r="AE53" s="348" t="e">
        <f t="shared" si="17"/>
        <v>#N/A</v>
      </c>
      <c r="AF53" s="336" t="e">
        <f>IF(AE53&lt;=1,"Remota",VLOOKUP(AE53,[35]Listas!$C$6:$D$10,2,0))</f>
        <v>#N/A</v>
      </c>
      <c r="AG53" s="348" t="e">
        <f t="shared" si="18"/>
        <v>#N/A</v>
      </c>
      <c r="AH53" s="336" t="e">
        <f>IF(AG53&lt;=1,"Insignificante",HLOOKUP(AG53,[35]Listas!$F$3:$J$4,2,0))</f>
        <v>#N/A</v>
      </c>
      <c r="AI53" s="349" t="e">
        <f t="shared" si="19"/>
        <v>#N/A</v>
      </c>
      <c r="AJ53" s="339" t="e">
        <f>INDEX([35]Listas!$F$6:$J$10,MATCH(AF53,[35]Listas!$D$6:$D$10,0),MATCH(AH53,[35]Listas!$F$4:$J$4,0))</f>
        <v>#N/A</v>
      </c>
    </row>
    <row r="54" spans="1:36" s="340" customFormat="1" ht="78" hidden="1" customHeight="1" x14ac:dyDescent="0.2">
      <c r="A54" s="330"/>
      <c r="B54" s="331" t="s">
        <v>1230</v>
      </c>
      <c r="C54" s="814"/>
      <c r="D54" s="814"/>
      <c r="E54" s="814"/>
      <c r="F54" s="330"/>
      <c r="G54" s="815"/>
      <c r="H54" s="816"/>
      <c r="I54" s="817"/>
      <c r="J54" s="910"/>
      <c r="K54" s="910"/>
      <c r="L54" s="910"/>
      <c r="M54" s="330"/>
      <c r="N54" s="330"/>
      <c r="O54" s="330"/>
      <c r="P54" s="332"/>
      <c r="Q54" s="332"/>
      <c r="R54" s="346"/>
      <c r="S54" s="347" t="e">
        <f>VLOOKUP(P54,[35]Listas!$D$6:$E$10,2,0)</f>
        <v>#N/A</v>
      </c>
      <c r="T54" s="347" t="e">
        <f>HLOOKUP(Q54,[35]Listas!$F$4:$J$5,2,0)</f>
        <v>#N/A</v>
      </c>
      <c r="U54" s="339" t="e">
        <f>INDEX([35]Listas!$F$6:$J$10,MATCH(P54,[35]Listas!$D$6:$D$10,0),MATCH(Q54,[35]Listas!$F$4:$J$4,0))</f>
        <v>#N/A</v>
      </c>
      <c r="V54" s="346"/>
      <c r="W54" s="818"/>
      <c r="X54" s="818"/>
      <c r="Y54" s="818"/>
      <c r="Z54" s="330"/>
      <c r="AA54" s="331"/>
      <c r="AB54" s="330"/>
      <c r="AC54" s="346"/>
      <c r="AD54" s="347">
        <f t="shared" si="16"/>
        <v>0</v>
      </c>
      <c r="AE54" s="348" t="e">
        <f t="shared" si="17"/>
        <v>#N/A</v>
      </c>
      <c r="AF54" s="336" t="e">
        <f>IF(AE54&lt;=1,"Remota",VLOOKUP(AE54,[35]Listas!$C$6:$D$10,2,0))</f>
        <v>#N/A</v>
      </c>
      <c r="AG54" s="348" t="e">
        <f t="shared" si="18"/>
        <v>#N/A</v>
      </c>
      <c r="AH54" s="336" t="e">
        <f>IF(AG54&lt;=1,"Insignificante",HLOOKUP(AG54,[35]Listas!$F$3:$J$4,2,0))</f>
        <v>#N/A</v>
      </c>
      <c r="AI54" s="349" t="e">
        <f t="shared" si="19"/>
        <v>#N/A</v>
      </c>
      <c r="AJ54" s="339" t="e">
        <f>INDEX([35]Listas!$F$6:$J$10,MATCH(AF54,[35]Listas!$D$6:$D$10,0),MATCH(AH54,[35]Listas!$F$4:$J$4,0))</f>
        <v>#N/A</v>
      </c>
    </row>
    <row r="55" spans="1:36" s="340" customFormat="1" ht="78" hidden="1" customHeight="1" x14ac:dyDescent="0.2">
      <c r="A55" s="330"/>
      <c r="B55" s="331" t="s">
        <v>1230</v>
      </c>
      <c r="C55" s="814"/>
      <c r="D55" s="814"/>
      <c r="E55" s="814"/>
      <c r="F55" s="330"/>
      <c r="G55" s="815"/>
      <c r="H55" s="816"/>
      <c r="I55" s="817"/>
      <c r="J55" s="910"/>
      <c r="K55" s="910"/>
      <c r="L55" s="910"/>
      <c r="M55" s="330"/>
      <c r="N55" s="330"/>
      <c r="O55" s="330"/>
      <c r="P55" s="332"/>
      <c r="Q55" s="332"/>
      <c r="R55" s="346"/>
      <c r="S55" s="347" t="e">
        <f>VLOOKUP(P55,[35]Listas!$D$6:$E$10,2,0)</f>
        <v>#N/A</v>
      </c>
      <c r="T55" s="347" t="e">
        <f>HLOOKUP(Q55,[35]Listas!$F$4:$J$5,2,0)</f>
        <v>#N/A</v>
      </c>
      <c r="U55" s="339" t="e">
        <f>INDEX([35]Listas!$F$6:$J$10,MATCH(P55,[35]Listas!$D$6:$D$10,0),MATCH(Q55,[35]Listas!$F$4:$J$4,0))</f>
        <v>#N/A</v>
      </c>
      <c r="V55" s="346"/>
      <c r="W55" s="818"/>
      <c r="X55" s="818"/>
      <c r="Y55" s="818"/>
      <c r="Z55" s="330"/>
      <c r="AA55" s="331"/>
      <c r="AB55" s="330"/>
      <c r="AC55" s="346"/>
      <c r="AD55" s="347">
        <f t="shared" si="16"/>
        <v>0</v>
      </c>
      <c r="AE55" s="348" t="e">
        <f t="shared" si="17"/>
        <v>#N/A</v>
      </c>
      <c r="AF55" s="336" t="e">
        <f>IF(AE55&lt;=1,"Remota",VLOOKUP(AE55,[35]Listas!$C$6:$D$10,2,0))</f>
        <v>#N/A</v>
      </c>
      <c r="AG55" s="348" t="e">
        <f t="shared" si="18"/>
        <v>#N/A</v>
      </c>
      <c r="AH55" s="336" t="e">
        <f>IF(AG55&lt;=1,"Insignificante",HLOOKUP(AG55,[35]Listas!$F$3:$J$4,2,0))</f>
        <v>#N/A</v>
      </c>
      <c r="AI55" s="349" t="e">
        <f t="shared" si="19"/>
        <v>#N/A</v>
      </c>
      <c r="AJ55" s="339" t="e">
        <f>INDEX([35]Listas!$F$6:$J$10,MATCH(AF55,[35]Listas!$D$6:$D$10,0),MATCH(AH55,[35]Listas!$F$4:$J$4,0))</f>
        <v>#N/A</v>
      </c>
    </row>
    <row r="56" spans="1:36" s="340" customFormat="1" ht="78" hidden="1" customHeight="1" x14ac:dyDescent="0.2">
      <c r="A56" s="330"/>
      <c r="B56" s="331" t="s">
        <v>1230</v>
      </c>
      <c r="C56" s="814"/>
      <c r="D56" s="814"/>
      <c r="E56" s="814"/>
      <c r="F56" s="330"/>
      <c r="G56" s="815"/>
      <c r="H56" s="816"/>
      <c r="I56" s="817"/>
      <c r="J56" s="910"/>
      <c r="K56" s="910"/>
      <c r="L56" s="910"/>
      <c r="M56" s="330"/>
      <c r="N56" s="330"/>
      <c r="O56" s="330"/>
      <c r="P56" s="332"/>
      <c r="Q56" s="332"/>
      <c r="R56" s="346"/>
      <c r="S56" s="347" t="e">
        <f>VLOOKUP(P56,[35]Listas!$D$6:$E$10,2,0)</f>
        <v>#N/A</v>
      </c>
      <c r="T56" s="347" t="e">
        <f>HLOOKUP(Q56,[35]Listas!$F$4:$J$5,2,0)</f>
        <v>#N/A</v>
      </c>
      <c r="U56" s="339" t="e">
        <f>INDEX([35]Listas!$F$6:$J$10,MATCH(P56,[35]Listas!$D$6:$D$10,0),MATCH(Q56,[35]Listas!$F$4:$J$4,0))</f>
        <v>#N/A</v>
      </c>
      <c r="V56" s="346"/>
      <c r="W56" s="818"/>
      <c r="X56" s="818"/>
      <c r="Y56" s="818"/>
      <c r="Z56" s="330"/>
      <c r="AA56" s="331"/>
      <c r="AB56" s="330"/>
      <c r="AC56" s="346"/>
      <c r="AD56" s="347">
        <f t="shared" si="16"/>
        <v>0</v>
      </c>
      <c r="AE56" s="348" t="e">
        <f t="shared" si="17"/>
        <v>#N/A</v>
      </c>
      <c r="AF56" s="336" t="e">
        <f>IF(AE56&lt;=1,"Remota",VLOOKUP(AE56,[35]Listas!$C$6:$D$10,2,0))</f>
        <v>#N/A</v>
      </c>
      <c r="AG56" s="348" t="e">
        <f t="shared" si="18"/>
        <v>#N/A</v>
      </c>
      <c r="AH56" s="336" t="e">
        <f>IF(AG56&lt;=1,"Insignificante",HLOOKUP(AG56,[35]Listas!$F$3:$J$4,2,0))</f>
        <v>#N/A</v>
      </c>
      <c r="AI56" s="349" t="e">
        <f t="shared" si="19"/>
        <v>#N/A</v>
      </c>
      <c r="AJ56" s="339" t="e">
        <f>INDEX([35]Listas!$F$6:$J$10,MATCH(AF56,[35]Listas!$D$6:$D$10,0),MATCH(AH56,[35]Listas!$F$4:$J$4,0))</f>
        <v>#N/A</v>
      </c>
    </row>
    <row r="57" spans="1:36" s="340" customFormat="1" ht="78" hidden="1" customHeight="1" x14ac:dyDescent="0.2">
      <c r="A57" s="330"/>
      <c r="B57" s="331" t="s">
        <v>1230</v>
      </c>
      <c r="C57" s="814"/>
      <c r="D57" s="814"/>
      <c r="E57" s="814"/>
      <c r="F57" s="330"/>
      <c r="G57" s="815"/>
      <c r="H57" s="816"/>
      <c r="I57" s="817"/>
      <c r="J57" s="910"/>
      <c r="K57" s="910"/>
      <c r="L57" s="910"/>
      <c r="M57" s="330"/>
      <c r="N57" s="330"/>
      <c r="O57" s="330"/>
      <c r="P57" s="332"/>
      <c r="Q57" s="332"/>
      <c r="R57" s="346"/>
      <c r="S57" s="347" t="e">
        <f>VLOOKUP(P57,[35]Listas!$D$6:$E$10,2,0)</f>
        <v>#N/A</v>
      </c>
      <c r="T57" s="347" t="e">
        <f>HLOOKUP(Q57,[35]Listas!$F$4:$J$5,2,0)</f>
        <v>#N/A</v>
      </c>
      <c r="U57" s="339" t="e">
        <f>INDEX([35]Listas!$F$6:$J$10,MATCH(P57,[35]Listas!$D$6:$D$10,0),MATCH(Q57,[35]Listas!$F$4:$J$4,0))</f>
        <v>#N/A</v>
      </c>
      <c r="V57" s="346"/>
      <c r="W57" s="818"/>
      <c r="X57" s="818"/>
      <c r="Y57" s="818"/>
      <c r="Z57" s="330"/>
      <c r="AA57" s="331"/>
      <c r="AB57" s="330"/>
      <c r="AC57" s="346"/>
      <c r="AD57" s="347">
        <f t="shared" si="16"/>
        <v>0</v>
      </c>
      <c r="AE57" s="348" t="e">
        <f t="shared" si="17"/>
        <v>#N/A</v>
      </c>
      <c r="AF57" s="336" t="e">
        <f>IF(AE57&lt;=1,"Remota",VLOOKUP(AE57,[35]Listas!$C$6:$D$10,2,0))</f>
        <v>#N/A</v>
      </c>
      <c r="AG57" s="348" t="e">
        <f t="shared" si="18"/>
        <v>#N/A</v>
      </c>
      <c r="AH57" s="336" t="e">
        <f>IF(AG57&lt;=1,"Insignificante",HLOOKUP(AG57,[35]Listas!$F$3:$J$4,2,0))</f>
        <v>#N/A</v>
      </c>
      <c r="AI57" s="349" t="e">
        <f t="shared" si="19"/>
        <v>#N/A</v>
      </c>
      <c r="AJ57" s="339" t="e">
        <f>INDEX([35]Listas!$F$6:$J$10,MATCH(AF57,[35]Listas!$D$6:$D$10,0),MATCH(AH57,[35]Listas!$F$4:$J$4,0))</f>
        <v>#N/A</v>
      </c>
    </row>
    <row r="58" spans="1:36" s="340" customFormat="1" ht="78" hidden="1" customHeight="1" x14ac:dyDescent="0.2">
      <c r="A58" s="330"/>
      <c r="B58" s="331" t="s">
        <v>1230</v>
      </c>
      <c r="C58" s="814"/>
      <c r="D58" s="814"/>
      <c r="E58" s="814"/>
      <c r="F58" s="330"/>
      <c r="G58" s="815"/>
      <c r="H58" s="816"/>
      <c r="I58" s="817"/>
      <c r="J58" s="910"/>
      <c r="K58" s="910"/>
      <c r="L58" s="910"/>
      <c r="M58" s="330"/>
      <c r="N58" s="330"/>
      <c r="O58" s="330"/>
      <c r="P58" s="332"/>
      <c r="Q58" s="332"/>
      <c r="R58" s="346"/>
      <c r="S58" s="347" t="e">
        <f>VLOOKUP(P58,[35]Listas!$D$6:$E$10,2,0)</f>
        <v>#N/A</v>
      </c>
      <c r="T58" s="347" t="e">
        <f>HLOOKUP(Q58,[35]Listas!$F$4:$J$5,2,0)</f>
        <v>#N/A</v>
      </c>
      <c r="U58" s="339" t="e">
        <f>INDEX([35]Listas!$F$6:$J$10,MATCH(P58,[35]Listas!$D$6:$D$10,0),MATCH(Q58,[35]Listas!$F$4:$J$4,0))</f>
        <v>#N/A</v>
      </c>
      <c r="V58" s="346"/>
      <c r="W58" s="818"/>
      <c r="X58" s="818"/>
      <c r="Y58" s="818"/>
      <c r="Z58" s="330"/>
      <c r="AA58" s="331"/>
      <c r="AB58" s="330"/>
      <c r="AC58" s="346"/>
      <c r="AD58" s="347">
        <f>IF(AB58&lt;=33,0,IF(AB58&gt;81,2,1))</f>
        <v>0</v>
      </c>
      <c r="AE58" s="348" t="e">
        <f>IF(OR(AA58="Probabilidad",AA58="Ambos"),S58-AD58,S58)</f>
        <v>#N/A</v>
      </c>
      <c r="AF58" s="336" t="e">
        <f>IF(AE58&lt;=1,"Remota",VLOOKUP(AE58,[35]Listas!$C$6:$D$10,2,0))</f>
        <v>#N/A</v>
      </c>
      <c r="AG58" s="348" t="e">
        <f>IF(OR(AA58="Impacto",AA58="Ambos"),T58-AD58,T58)</f>
        <v>#N/A</v>
      </c>
      <c r="AH58" s="336" t="e">
        <f>IF(AG58&lt;=1,"Insignificante",HLOOKUP(AG58,[35]Listas!$F$3:$J$4,2,0))</f>
        <v>#N/A</v>
      </c>
      <c r="AI58" s="349" t="e">
        <f>AE58*AG58</f>
        <v>#N/A</v>
      </c>
      <c r="AJ58" s="339" t="e">
        <f>INDEX([35]Listas!$F$6:$J$10,MATCH(AF58,[35]Listas!$D$6:$D$10,0),MATCH(AH58,[35]Listas!$F$4:$J$4,0))</f>
        <v>#N/A</v>
      </c>
    </row>
    <row r="59" spans="1:36" s="340" customFormat="1" ht="78" hidden="1" customHeight="1" x14ac:dyDescent="0.2">
      <c r="A59" s="330"/>
      <c r="B59" s="331" t="s">
        <v>1230</v>
      </c>
      <c r="C59" s="814"/>
      <c r="D59" s="814"/>
      <c r="E59" s="814"/>
      <c r="F59" s="330"/>
      <c r="G59" s="815"/>
      <c r="H59" s="816"/>
      <c r="I59" s="817"/>
      <c r="J59" s="910"/>
      <c r="K59" s="910"/>
      <c r="L59" s="910"/>
      <c r="M59" s="330"/>
      <c r="N59" s="330"/>
      <c r="O59" s="330"/>
      <c r="P59" s="332"/>
      <c r="Q59" s="332"/>
      <c r="R59" s="346"/>
      <c r="S59" s="347" t="e">
        <f>VLOOKUP(P59,[35]Listas!$D$6:$E$10,2,0)</f>
        <v>#N/A</v>
      </c>
      <c r="T59" s="347" t="e">
        <f>HLOOKUP(Q59,[35]Listas!$F$4:$J$5,2,0)</f>
        <v>#N/A</v>
      </c>
      <c r="U59" s="339" t="e">
        <f>INDEX([35]Listas!$F$6:$J$10,MATCH(P59,[35]Listas!$D$6:$D$10,0),MATCH(Q59,[35]Listas!$F$4:$J$4,0))</f>
        <v>#N/A</v>
      </c>
      <c r="V59" s="346"/>
      <c r="W59" s="818"/>
      <c r="X59" s="818"/>
      <c r="Y59" s="818"/>
      <c r="Z59" s="330"/>
      <c r="AA59" s="331"/>
      <c r="AB59" s="330"/>
      <c r="AC59" s="346"/>
      <c r="AD59" s="347">
        <f>IF(AB59&lt;=33,0,IF(AB59&gt;81,2,1))</f>
        <v>0</v>
      </c>
      <c r="AE59" s="348" t="e">
        <f>IF(OR(AA59="Probabilidad",AA59="Ambos"),S59-AD59,S59)</f>
        <v>#N/A</v>
      </c>
      <c r="AF59" s="336" t="e">
        <f>IF(AE59&lt;=1,"Remota",VLOOKUP(AE59,[35]Listas!$C$6:$D$10,2,0))</f>
        <v>#N/A</v>
      </c>
      <c r="AG59" s="348" t="e">
        <f>IF(OR(AA59="Impacto",AA59="Ambos"),T59-AD59,T59)</f>
        <v>#N/A</v>
      </c>
      <c r="AH59" s="336" t="e">
        <f>IF(AG59&lt;=1,"Insignificante",HLOOKUP(AG59,[35]Listas!$F$3:$J$4,2,0))</f>
        <v>#N/A</v>
      </c>
      <c r="AI59" s="349" t="e">
        <f>AE59*AG59</f>
        <v>#N/A</v>
      </c>
      <c r="AJ59" s="339" t="e">
        <f>INDEX([35]Listas!$F$6:$J$10,MATCH(AF59,[35]Listas!$D$6:$D$10,0),MATCH(AH59,[35]Listas!$F$4:$J$4,0))</f>
        <v>#N/A</v>
      </c>
    </row>
    <row r="60" spans="1:36" s="340" customFormat="1" ht="78" hidden="1" customHeight="1" x14ac:dyDescent="0.2">
      <c r="A60" s="330"/>
      <c r="B60" s="331" t="s">
        <v>1230</v>
      </c>
      <c r="C60" s="814"/>
      <c r="D60" s="814"/>
      <c r="E60" s="814"/>
      <c r="F60" s="330"/>
      <c r="G60" s="815"/>
      <c r="H60" s="816"/>
      <c r="I60" s="817"/>
      <c r="J60" s="910"/>
      <c r="K60" s="910"/>
      <c r="L60" s="910"/>
      <c r="M60" s="330"/>
      <c r="N60" s="330"/>
      <c r="O60" s="330"/>
      <c r="P60" s="332"/>
      <c r="Q60" s="332"/>
      <c r="R60" s="346"/>
      <c r="S60" s="347" t="e">
        <f>VLOOKUP(P60,[35]Listas!$D$6:$E$10,2,0)</f>
        <v>#N/A</v>
      </c>
      <c r="T60" s="347" t="e">
        <f>HLOOKUP(Q60,[35]Listas!$F$4:$J$5,2,0)</f>
        <v>#N/A</v>
      </c>
      <c r="U60" s="339" t="e">
        <f>INDEX([35]Listas!$F$6:$J$10,MATCH(P60,[35]Listas!$D$6:$D$10,0),MATCH(Q60,[35]Listas!$F$4:$J$4,0))</f>
        <v>#N/A</v>
      </c>
      <c r="V60" s="346"/>
      <c r="W60" s="818"/>
      <c r="X60" s="818"/>
      <c r="Y60" s="818"/>
      <c r="Z60" s="330"/>
      <c r="AA60" s="331"/>
      <c r="AB60" s="330"/>
      <c r="AC60" s="346"/>
      <c r="AD60" s="347">
        <f t="shared" ref="AD60:AD68" si="20">IF(AB60&lt;=33,0,IF(AB60&gt;81,2,1))</f>
        <v>0</v>
      </c>
      <c r="AE60" s="348" t="e">
        <f t="shared" ref="AE60:AE68" si="21">IF(OR(AA60="Probabilidad",AA60="Ambos"),S60-AD60,S60)</f>
        <v>#N/A</v>
      </c>
      <c r="AF60" s="336" t="e">
        <f>IF(AE60&lt;=1,"Remota",VLOOKUP(AE60,[35]Listas!$C$6:$D$10,2,0))</f>
        <v>#N/A</v>
      </c>
      <c r="AG60" s="348" t="e">
        <f t="shared" ref="AG60:AG68" si="22">IF(OR(AA60="Impacto",AA60="Ambos"),T60-AD60,T60)</f>
        <v>#N/A</v>
      </c>
      <c r="AH60" s="336" t="e">
        <f>IF(AG60&lt;=1,"Insignificante",HLOOKUP(AG60,[35]Listas!$F$3:$J$4,2,0))</f>
        <v>#N/A</v>
      </c>
      <c r="AI60" s="349" t="e">
        <f t="shared" ref="AI60:AI68" si="23">AE60*AG60</f>
        <v>#N/A</v>
      </c>
      <c r="AJ60" s="339" t="e">
        <f>INDEX([35]Listas!$F$6:$J$10,MATCH(AF60,[35]Listas!$D$6:$D$10,0),MATCH(AH60,[35]Listas!$F$4:$J$4,0))</f>
        <v>#N/A</v>
      </c>
    </row>
    <row r="61" spans="1:36" s="340" customFormat="1" ht="78" hidden="1" customHeight="1" x14ac:dyDescent="0.2">
      <c r="A61" s="330"/>
      <c r="B61" s="331" t="s">
        <v>1230</v>
      </c>
      <c r="C61" s="814"/>
      <c r="D61" s="814"/>
      <c r="E61" s="814"/>
      <c r="F61" s="330"/>
      <c r="G61" s="815"/>
      <c r="H61" s="816"/>
      <c r="I61" s="817"/>
      <c r="J61" s="910"/>
      <c r="K61" s="910"/>
      <c r="L61" s="910"/>
      <c r="M61" s="330"/>
      <c r="N61" s="330"/>
      <c r="O61" s="330"/>
      <c r="P61" s="332"/>
      <c r="Q61" s="332"/>
      <c r="R61" s="346"/>
      <c r="S61" s="347" t="e">
        <f>VLOOKUP(P61,[35]Listas!$D$6:$E$10,2,0)</f>
        <v>#N/A</v>
      </c>
      <c r="T61" s="347" t="e">
        <f>HLOOKUP(Q61,[35]Listas!$F$4:$J$5,2,0)</f>
        <v>#N/A</v>
      </c>
      <c r="U61" s="339" t="e">
        <f>INDEX([35]Listas!$F$6:$J$10,MATCH(P61,[35]Listas!$D$6:$D$10,0),MATCH(Q61,[35]Listas!$F$4:$J$4,0))</f>
        <v>#N/A</v>
      </c>
      <c r="V61" s="346"/>
      <c r="W61" s="818"/>
      <c r="X61" s="818"/>
      <c r="Y61" s="818"/>
      <c r="Z61" s="330"/>
      <c r="AA61" s="331"/>
      <c r="AB61" s="330"/>
      <c r="AC61" s="346"/>
      <c r="AD61" s="347">
        <f>IF(AB61&lt;=33,0,IF(AB61&gt;81,2,1))</f>
        <v>0</v>
      </c>
      <c r="AE61" s="348" t="e">
        <f>IF(OR(AA61="Probabilidad",AA61="Ambos"),S61-AD61,S61)</f>
        <v>#N/A</v>
      </c>
      <c r="AF61" s="336" t="e">
        <f>IF(AE61&lt;=1,"Remota",VLOOKUP(AE61,[35]Listas!$C$6:$D$10,2,0))</f>
        <v>#N/A</v>
      </c>
      <c r="AG61" s="348" t="e">
        <f>IF(OR(AA61="Impacto",AA61="Ambos"),T61-AD61,T61)</f>
        <v>#N/A</v>
      </c>
      <c r="AH61" s="336" t="e">
        <f>IF(AG61&lt;=1,"Insignificante",HLOOKUP(AG61,[35]Listas!$F$3:$J$4,2,0))</f>
        <v>#N/A</v>
      </c>
      <c r="AI61" s="349" t="e">
        <f>AE61*AG61</f>
        <v>#N/A</v>
      </c>
      <c r="AJ61" s="339" t="e">
        <f>INDEX([35]Listas!$F$6:$J$10,MATCH(AF61,[35]Listas!$D$6:$D$10,0),MATCH(AH61,[35]Listas!$F$4:$J$4,0))</f>
        <v>#N/A</v>
      </c>
    </row>
    <row r="62" spans="1:36" s="340" customFormat="1" ht="78" hidden="1" customHeight="1" x14ac:dyDescent="0.2">
      <c r="A62" s="330"/>
      <c r="B62" s="331" t="s">
        <v>1230</v>
      </c>
      <c r="C62" s="814"/>
      <c r="D62" s="814"/>
      <c r="E62" s="814"/>
      <c r="F62" s="330"/>
      <c r="G62" s="815"/>
      <c r="H62" s="816"/>
      <c r="I62" s="817"/>
      <c r="J62" s="910"/>
      <c r="K62" s="910"/>
      <c r="L62" s="910"/>
      <c r="M62" s="330"/>
      <c r="N62" s="330"/>
      <c r="O62" s="330"/>
      <c r="P62" s="332"/>
      <c r="Q62" s="332"/>
      <c r="R62" s="346"/>
      <c r="S62" s="347" t="e">
        <f>VLOOKUP(P62,[35]Listas!$D$6:$E$10,2,0)</f>
        <v>#N/A</v>
      </c>
      <c r="T62" s="347" t="e">
        <f>HLOOKUP(Q62,[35]Listas!$F$4:$J$5,2,0)</f>
        <v>#N/A</v>
      </c>
      <c r="U62" s="339" t="e">
        <f>INDEX([35]Listas!$F$6:$J$10,MATCH(P62,[35]Listas!$D$6:$D$10,0),MATCH(Q62,[35]Listas!$F$4:$J$4,0))</f>
        <v>#N/A</v>
      </c>
      <c r="V62" s="346"/>
      <c r="W62" s="818"/>
      <c r="X62" s="818"/>
      <c r="Y62" s="818"/>
      <c r="Z62" s="330"/>
      <c r="AA62" s="331"/>
      <c r="AB62" s="330"/>
      <c r="AC62" s="346"/>
      <c r="AD62" s="347">
        <f>IF(AB62&lt;=33,0,IF(AB62&gt;81,2,1))</f>
        <v>0</v>
      </c>
      <c r="AE62" s="348" t="e">
        <f>IF(OR(AA62="Probabilidad",AA62="Ambos"),S62-AD62,S62)</f>
        <v>#N/A</v>
      </c>
      <c r="AF62" s="336" t="e">
        <f>IF(AE62&lt;=1,"Remota",VLOOKUP(AE62,[35]Listas!$C$6:$D$10,2,0))</f>
        <v>#N/A</v>
      </c>
      <c r="AG62" s="348" t="e">
        <f>IF(OR(AA62="Impacto",AA62="Ambos"),T62-AD62,T62)</f>
        <v>#N/A</v>
      </c>
      <c r="AH62" s="336" t="e">
        <f>IF(AG62&lt;=1,"Insignificante",HLOOKUP(AG62,[35]Listas!$F$3:$J$4,2,0))</f>
        <v>#N/A</v>
      </c>
      <c r="AI62" s="349" t="e">
        <f>AE62*AG62</f>
        <v>#N/A</v>
      </c>
      <c r="AJ62" s="339" t="e">
        <f>INDEX([35]Listas!$F$6:$J$10,MATCH(AF62,[35]Listas!$D$6:$D$10,0),MATCH(AH62,[35]Listas!$F$4:$J$4,0))</f>
        <v>#N/A</v>
      </c>
    </row>
    <row r="63" spans="1:36" s="340" customFormat="1" ht="78" hidden="1" customHeight="1" x14ac:dyDescent="0.2">
      <c r="A63" s="330"/>
      <c r="B63" s="331" t="s">
        <v>1230</v>
      </c>
      <c r="C63" s="814"/>
      <c r="D63" s="814"/>
      <c r="E63" s="814"/>
      <c r="F63" s="330"/>
      <c r="G63" s="815"/>
      <c r="H63" s="816"/>
      <c r="I63" s="817"/>
      <c r="J63" s="910"/>
      <c r="K63" s="910"/>
      <c r="L63" s="910"/>
      <c r="M63" s="330"/>
      <c r="N63" s="330"/>
      <c r="O63" s="330"/>
      <c r="P63" s="332"/>
      <c r="Q63" s="332"/>
      <c r="R63" s="346"/>
      <c r="S63" s="347" t="e">
        <f>VLOOKUP(P63,[35]Listas!$D$6:$E$10,2,0)</f>
        <v>#N/A</v>
      </c>
      <c r="T63" s="347" t="e">
        <f>HLOOKUP(Q63,[35]Listas!$F$4:$J$5,2,0)</f>
        <v>#N/A</v>
      </c>
      <c r="U63" s="339" t="e">
        <f>INDEX([35]Listas!$F$6:$J$10,MATCH(P63,[35]Listas!$D$6:$D$10,0),MATCH(Q63,[35]Listas!$F$4:$J$4,0))</f>
        <v>#N/A</v>
      </c>
      <c r="V63" s="346"/>
      <c r="W63" s="818"/>
      <c r="X63" s="818"/>
      <c r="Y63" s="818"/>
      <c r="Z63" s="330"/>
      <c r="AA63" s="331"/>
      <c r="AB63" s="330"/>
      <c r="AC63" s="346"/>
      <c r="AD63" s="347">
        <f>IF(AB63&lt;=33,0,IF(AB63&gt;81,2,1))</f>
        <v>0</v>
      </c>
      <c r="AE63" s="348" t="e">
        <f>IF(OR(AA63="Probabilidad",AA63="Ambos"),S63-AD63,S63)</f>
        <v>#N/A</v>
      </c>
      <c r="AF63" s="336" t="e">
        <f>IF(AE63&lt;=1,"Remota",VLOOKUP(AE63,[35]Listas!$C$6:$D$10,2,0))</f>
        <v>#N/A</v>
      </c>
      <c r="AG63" s="348" t="e">
        <f>IF(OR(AA63="Impacto",AA63="Ambos"),T63-AD63,T63)</f>
        <v>#N/A</v>
      </c>
      <c r="AH63" s="336" t="e">
        <f>IF(AG63&lt;=1,"Insignificante",HLOOKUP(AG63,[35]Listas!$F$3:$J$4,2,0))</f>
        <v>#N/A</v>
      </c>
      <c r="AI63" s="349" t="e">
        <f>AE63*AG63</f>
        <v>#N/A</v>
      </c>
      <c r="AJ63" s="339" t="e">
        <f>INDEX([35]Listas!$F$6:$J$10,MATCH(AF63,[35]Listas!$D$6:$D$10,0),MATCH(AH63,[35]Listas!$F$4:$J$4,0))</f>
        <v>#N/A</v>
      </c>
    </row>
    <row r="64" spans="1:36" s="340" customFormat="1" ht="78" hidden="1" customHeight="1" x14ac:dyDescent="0.2">
      <c r="A64" s="330"/>
      <c r="B64" s="331" t="s">
        <v>1230</v>
      </c>
      <c r="C64" s="814"/>
      <c r="D64" s="814"/>
      <c r="E64" s="814"/>
      <c r="F64" s="330"/>
      <c r="G64" s="815"/>
      <c r="H64" s="816"/>
      <c r="I64" s="817"/>
      <c r="J64" s="910"/>
      <c r="K64" s="910"/>
      <c r="L64" s="910"/>
      <c r="M64" s="330"/>
      <c r="N64" s="330"/>
      <c r="O64" s="330"/>
      <c r="P64" s="332"/>
      <c r="Q64" s="332"/>
      <c r="R64" s="346"/>
      <c r="S64" s="347" t="e">
        <f>VLOOKUP(P64,[35]Listas!$D$6:$E$10,2,0)</f>
        <v>#N/A</v>
      </c>
      <c r="T64" s="347" t="e">
        <f>HLOOKUP(Q64,[35]Listas!$F$4:$J$5,2,0)</f>
        <v>#N/A</v>
      </c>
      <c r="U64" s="339" t="e">
        <f>INDEX([35]Listas!$F$6:$J$10,MATCH(P64,[35]Listas!$D$6:$D$10,0),MATCH(Q64,[35]Listas!$F$4:$J$4,0))</f>
        <v>#N/A</v>
      </c>
      <c r="V64" s="346"/>
      <c r="W64" s="818"/>
      <c r="X64" s="818"/>
      <c r="Y64" s="818"/>
      <c r="Z64" s="330"/>
      <c r="AA64" s="331"/>
      <c r="AB64" s="330"/>
      <c r="AC64" s="346"/>
      <c r="AD64" s="347">
        <f>IF(AB64&lt;=33,0,IF(AB64&gt;81,2,1))</f>
        <v>0</v>
      </c>
      <c r="AE64" s="348" t="e">
        <f>IF(OR(AA64="Probabilidad",AA64="Ambos"),S64-AD64,S64)</f>
        <v>#N/A</v>
      </c>
      <c r="AF64" s="336" t="e">
        <f>IF(AE64&lt;=1,"Remota",VLOOKUP(AE64,[35]Listas!$C$6:$D$10,2,0))</f>
        <v>#N/A</v>
      </c>
      <c r="AG64" s="348" t="e">
        <f>IF(OR(AA64="Impacto",AA64="Ambos"),T64-AD64,T64)</f>
        <v>#N/A</v>
      </c>
      <c r="AH64" s="336" t="e">
        <f>IF(AG64&lt;=1,"Insignificante",HLOOKUP(AG64,[35]Listas!$F$3:$J$4,2,0))</f>
        <v>#N/A</v>
      </c>
      <c r="AI64" s="349" t="e">
        <f>AE64*AG64</f>
        <v>#N/A</v>
      </c>
      <c r="AJ64" s="339" t="e">
        <f>INDEX([35]Listas!$F$6:$J$10,MATCH(AF64,[35]Listas!$D$6:$D$10,0),MATCH(AH64,[35]Listas!$F$4:$J$4,0))</f>
        <v>#N/A</v>
      </c>
    </row>
    <row r="65" spans="1:36" s="340" customFormat="1" ht="78" hidden="1" customHeight="1" x14ac:dyDescent="0.2">
      <c r="A65" s="330"/>
      <c r="B65" s="331" t="s">
        <v>1230</v>
      </c>
      <c r="C65" s="814"/>
      <c r="D65" s="814"/>
      <c r="E65" s="814"/>
      <c r="F65" s="330"/>
      <c r="G65" s="815"/>
      <c r="H65" s="816"/>
      <c r="I65" s="817"/>
      <c r="J65" s="910"/>
      <c r="K65" s="910"/>
      <c r="L65" s="910"/>
      <c r="M65" s="330"/>
      <c r="N65" s="330"/>
      <c r="O65" s="330"/>
      <c r="P65" s="332"/>
      <c r="Q65" s="332"/>
      <c r="R65" s="346"/>
      <c r="S65" s="347" t="e">
        <f>VLOOKUP(P65,[35]Listas!$D$6:$E$10,2,0)</f>
        <v>#N/A</v>
      </c>
      <c r="T65" s="347" t="e">
        <f>HLOOKUP(Q65,[35]Listas!$F$4:$J$5,2,0)</f>
        <v>#N/A</v>
      </c>
      <c r="U65" s="339" t="e">
        <f>INDEX([35]Listas!$F$6:$J$10,MATCH(P65,[35]Listas!$D$6:$D$10,0),MATCH(Q65,[35]Listas!$F$4:$J$4,0))</f>
        <v>#N/A</v>
      </c>
      <c r="V65" s="346"/>
      <c r="W65" s="818"/>
      <c r="X65" s="818"/>
      <c r="Y65" s="818"/>
      <c r="Z65" s="330"/>
      <c r="AA65" s="331"/>
      <c r="AB65" s="330"/>
      <c r="AC65" s="346"/>
      <c r="AD65" s="347">
        <f t="shared" si="20"/>
        <v>0</v>
      </c>
      <c r="AE65" s="348" t="e">
        <f t="shared" si="21"/>
        <v>#N/A</v>
      </c>
      <c r="AF65" s="336" t="e">
        <f>IF(AE65&lt;=1,"Remota",VLOOKUP(AE65,[35]Listas!$C$6:$D$10,2,0))</f>
        <v>#N/A</v>
      </c>
      <c r="AG65" s="348" t="e">
        <f t="shared" si="22"/>
        <v>#N/A</v>
      </c>
      <c r="AH65" s="336" t="e">
        <f>IF(AG65&lt;=1,"Insignificante",HLOOKUP(AG65,[35]Listas!$F$3:$J$4,2,0))</f>
        <v>#N/A</v>
      </c>
      <c r="AI65" s="349" t="e">
        <f t="shared" si="23"/>
        <v>#N/A</v>
      </c>
      <c r="AJ65" s="339" t="e">
        <f>INDEX([35]Listas!$F$6:$J$10,MATCH(AF65,[35]Listas!$D$6:$D$10,0),MATCH(AH65,[35]Listas!$F$4:$J$4,0))</f>
        <v>#N/A</v>
      </c>
    </row>
    <row r="66" spans="1:36" s="340" customFormat="1" ht="78" hidden="1" customHeight="1" x14ac:dyDescent="0.2">
      <c r="A66" s="330"/>
      <c r="B66" s="331" t="s">
        <v>1230</v>
      </c>
      <c r="C66" s="814"/>
      <c r="D66" s="814"/>
      <c r="E66" s="814"/>
      <c r="F66" s="330"/>
      <c r="G66" s="815"/>
      <c r="H66" s="816"/>
      <c r="I66" s="817"/>
      <c r="J66" s="910"/>
      <c r="K66" s="910"/>
      <c r="L66" s="910"/>
      <c r="M66" s="330"/>
      <c r="N66" s="330"/>
      <c r="O66" s="330"/>
      <c r="P66" s="332"/>
      <c r="Q66" s="332"/>
      <c r="R66" s="346"/>
      <c r="S66" s="347" t="e">
        <f>VLOOKUP(P66,[35]Listas!$D$6:$E$10,2,0)</f>
        <v>#N/A</v>
      </c>
      <c r="T66" s="347" t="e">
        <f>HLOOKUP(Q66,[35]Listas!$F$4:$J$5,2,0)</f>
        <v>#N/A</v>
      </c>
      <c r="U66" s="339" t="e">
        <f>INDEX([35]Listas!$F$6:$J$10,MATCH(P66,[35]Listas!$D$6:$D$10,0),MATCH(Q66,[35]Listas!$F$4:$J$4,0))</f>
        <v>#N/A</v>
      </c>
      <c r="V66" s="346"/>
      <c r="W66" s="818"/>
      <c r="X66" s="818"/>
      <c r="Y66" s="818"/>
      <c r="Z66" s="330"/>
      <c r="AA66" s="331"/>
      <c r="AB66" s="330"/>
      <c r="AC66" s="346"/>
      <c r="AD66" s="347">
        <f t="shared" si="20"/>
        <v>0</v>
      </c>
      <c r="AE66" s="348" t="e">
        <f t="shared" si="21"/>
        <v>#N/A</v>
      </c>
      <c r="AF66" s="336" t="e">
        <f>IF(AE66&lt;=1,"Remota",VLOOKUP(AE66,[35]Listas!$C$6:$D$10,2,0))</f>
        <v>#N/A</v>
      </c>
      <c r="AG66" s="348" t="e">
        <f t="shared" si="22"/>
        <v>#N/A</v>
      </c>
      <c r="AH66" s="336" t="e">
        <f>IF(AG66&lt;=1,"Insignificante",HLOOKUP(AG66,[35]Listas!$F$3:$J$4,2,0))</f>
        <v>#N/A</v>
      </c>
      <c r="AI66" s="349" t="e">
        <f t="shared" si="23"/>
        <v>#N/A</v>
      </c>
      <c r="AJ66" s="339" t="e">
        <f>INDEX([35]Listas!$F$6:$J$10,MATCH(AF66,[35]Listas!$D$6:$D$10,0),MATCH(AH66,[35]Listas!$F$4:$J$4,0))</f>
        <v>#N/A</v>
      </c>
    </row>
    <row r="67" spans="1:36" s="340" customFormat="1" ht="78" hidden="1" customHeight="1" x14ac:dyDescent="0.2">
      <c r="A67" s="330"/>
      <c r="B67" s="331" t="s">
        <v>1230</v>
      </c>
      <c r="C67" s="814"/>
      <c r="D67" s="814"/>
      <c r="E67" s="814"/>
      <c r="F67" s="330"/>
      <c r="G67" s="815"/>
      <c r="H67" s="816"/>
      <c r="I67" s="817"/>
      <c r="J67" s="910"/>
      <c r="K67" s="910"/>
      <c r="L67" s="910"/>
      <c r="M67" s="330"/>
      <c r="N67" s="330"/>
      <c r="O67" s="330"/>
      <c r="P67" s="332"/>
      <c r="Q67" s="332"/>
      <c r="R67" s="346"/>
      <c r="S67" s="347" t="e">
        <f>VLOOKUP(P67,[35]Listas!$D$6:$E$10,2,0)</f>
        <v>#N/A</v>
      </c>
      <c r="T67" s="347" t="e">
        <f>HLOOKUP(Q67,[35]Listas!$F$4:$J$5,2,0)</f>
        <v>#N/A</v>
      </c>
      <c r="U67" s="339" t="e">
        <f>INDEX([35]Listas!$F$6:$J$10,MATCH(P67,[35]Listas!$D$6:$D$10,0),MATCH(Q67,[35]Listas!$F$4:$J$4,0))</f>
        <v>#N/A</v>
      </c>
      <c r="V67" s="346"/>
      <c r="W67" s="818"/>
      <c r="X67" s="818"/>
      <c r="Y67" s="818"/>
      <c r="Z67" s="330"/>
      <c r="AA67" s="331"/>
      <c r="AB67" s="330"/>
      <c r="AC67" s="346"/>
      <c r="AD67" s="347">
        <f t="shared" si="20"/>
        <v>0</v>
      </c>
      <c r="AE67" s="348" t="e">
        <f t="shared" si="21"/>
        <v>#N/A</v>
      </c>
      <c r="AF67" s="336" t="e">
        <f>IF(AE67&lt;=1,"Remota",VLOOKUP(AE67,[35]Listas!$C$6:$D$10,2,0))</f>
        <v>#N/A</v>
      </c>
      <c r="AG67" s="348" t="e">
        <f t="shared" si="22"/>
        <v>#N/A</v>
      </c>
      <c r="AH67" s="336" t="e">
        <f>IF(AG67&lt;=1,"Insignificante",HLOOKUP(AG67,[35]Listas!$F$3:$J$4,2,0))</f>
        <v>#N/A</v>
      </c>
      <c r="AI67" s="349" t="e">
        <f t="shared" si="23"/>
        <v>#N/A</v>
      </c>
      <c r="AJ67" s="339" t="e">
        <f>INDEX([35]Listas!$F$6:$J$10,MATCH(AF67,[35]Listas!$D$6:$D$10,0),MATCH(AH67,[35]Listas!$F$4:$J$4,0))</f>
        <v>#N/A</v>
      </c>
    </row>
    <row r="68" spans="1:36" s="340" customFormat="1" ht="78" hidden="1" customHeight="1" x14ac:dyDescent="0.2">
      <c r="A68" s="330"/>
      <c r="B68" s="331" t="s">
        <v>1230</v>
      </c>
      <c r="C68" s="814"/>
      <c r="D68" s="814"/>
      <c r="E68" s="814"/>
      <c r="F68" s="330"/>
      <c r="G68" s="815"/>
      <c r="H68" s="816"/>
      <c r="I68" s="817"/>
      <c r="J68" s="910"/>
      <c r="K68" s="910"/>
      <c r="L68" s="910"/>
      <c r="M68" s="330"/>
      <c r="N68" s="330"/>
      <c r="O68" s="330"/>
      <c r="P68" s="332"/>
      <c r="Q68" s="332"/>
      <c r="R68" s="346"/>
      <c r="S68" s="347" t="e">
        <f>VLOOKUP(P68,[35]Listas!$D$6:$E$10,2,0)</f>
        <v>#N/A</v>
      </c>
      <c r="T68" s="347" t="e">
        <f>HLOOKUP(Q68,[35]Listas!$F$4:$J$5,2,0)</f>
        <v>#N/A</v>
      </c>
      <c r="U68" s="339" t="e">
        <f>INDEX([35]Listas!$F$6:$J$10,MATCH(P68,[35]Listas!$D$6:$D$10,0),MATCH(Q68,[35]Listas!$F$4:$J$4,0))</f>
        <v>#N/A</v>
      </c>
      <c r="V68" s="346"/>
      <c r="W68" s="818"/>
      <c r="X68" s="818"/>
      <c r="Y68" s="818"/>
      <c r="Z68" s="330"/>
      <c r="AA68" s="331"/>
      <c r="AB68" s="330"/>
      <c r="AC68" s="346"/>
      <c r="AD68" s="347">
        <f t="shared" si="20"/>
        <v>0</v>
      </c>
      <c r="AE68" s="348" t="e">
        <f t="shared" si="21"/>
        <v>#N/A</v>
      </c>
      <c r="AF68" s="336" t="e">
        <f>IF(AE68&lt;=1,"Remota",VLOOKUP(AE68,[35]Listas!$C$6:$D$10,2,0))</f>
        <v>#N/A</v>
      </c>
      <c r="AG68" s="348" t="e">
        <f t="shared" si="22"/>
        <v>#N/A</v>
      </c>
      <c r="AH68" s="336" t="e">
        <f>IF(AG68&lt;=1,"Insignificante",HLOOKUP(AG68,[35]Listas!$F$3:$J$4,2,0))</f>
        <v>#N/A</v>
      </c>
      <c r="AI68" s="349" t="e">
        <f t="shared" si="23"/>
        <v>#N/A</v>
      </c>
      <c r="AJ68" s="339" t="e">
        <f>INDEX([35]Listas!$F$6:$J$10,MATCH(AF68,[35]Listas!$D$6:$D$10,0),MATCH(AH68,[35]Listas!$F$4:$J$4,0))</f>
        <v>#N/A</v>
      </c>
    </row>
    <row r="69" spans="1:36" ht="5.25" customHeight="1" x14ac:dyDescent="0.2">
      <c r="A69" s="350"/>
      <c r="B69" s="350"/>
      <c r="C69" s="351"/>
      <c r="D69" s="351"/>
      <c r="E69" s="351"/>
      <c r="F69" s="350"/>
      <c r="G69" s="352"/>
      <c r="H69" s="352"/>
      <c r="I69" s="352"/>
      <c r="J69" s="352"/>
      <c r="K69" s="356"/>
      <c r="L69" s="432"/>
      <c r="M69" s="354"/>
      <c r="N69" s="354"/>
      <c r="O69" s="354"/>
      <c r="P69" s="354"/>
      <c r="Q69" s="354"/>
      <c r="R69" s="354"/>
      <c r="S69" s="354"/>
      <c r="T69" s="354"/>
      <c r="U69" s="350"/>
      <c r="V69" s="350"/>
      <c r="W69" s="352"/>
      <c r="X69" s="352"/>
      <c r="Y69" s="352"/>
      <c r="Z69" s="352"/>
      <c r="AA69" s="350"/>
      <c r="AB69" s="350"/>
      <c r="AC69" s="350"/>
      <c r="AD69" s="350"/>
      <c r="AE69" s="350"/>
      <c r="AF69" s="350"/>
      <c r="AG69" s="350"/>
      <c r="AH69" s="350"/>
      <c r="AI69" s="350"/>
      <c r="AJ69" s="355"/>
    </row>
    <row r="70" spans="1:36" ht="11.25" customHeight="1" x14ac:dyDescent="0.2">
      <c r="A70" s="819" t="s">
        <v>2210</v>
      </c>
      <c r="B70" s="820"/>
      <c r="C70" s="820"/>
      <c r="D70" s="820"/>
      <c r="E70" s="820"/>
      <c r="F70" s="820"/>
      <c r="G70" s="820"/>
      <c r="H70" s="820"/>
      <c r="I70" s="820"/>
      <c r="J70" s="820"/>
      <c r="K70" s="820"/>
      <c r="L70" s="821"/>
      <c r="N70" s="354" t="s">
        <v>1727</v>
      </c>
      <c r="AG70" s="350"/>
      <c r="AH70" s="350"/>
      <c r="AI70" s="350"/>
      <c r="AJ70" s="355"/>
    </row>
    <row r="71" spans="1:36" x14ac:dyDescent="0.2">
      <c r="A71" s="822"/>
      <c r="B71" s="823"/>
      <c r="C71" s="823"/>
      <c r="D71" s="823"/>
      <c r="E71" s="823"/>
      <c r="F71" s="823"/>
      <c r="G71" s="823"/>
      <c r="H71" s="823"/>
      <c r="I71" s="823"/>
      <c r="J71" s="823"/>
      <c r="K71" s="823"/>
      <c r="L71" s="824"/>
      <c r="M71" s="357"/>
      <c r="N71" s="825" t="s">
        <v>656</v>
      </c>
      <c r="O71" s="826"/>
      <c r="P71" s="826"/>
      <c r="Q71" s="827"/>
      <c r="R71" s="358"/>
      <c r="S71" s="358"/>
      <c r="T71" s="358"/>
      <c r="U71" s="825" t="s">
        <v>368</v>
      </c>
      <c r="V71" s="826"/>
      <c r="W71" s="826"/>
      <c r="X71" s="827"/>
      <c r="Y71" s="828" t="s">
        <v>369</v>
      </c>
      <c r="Z71" s="828"/>
      <c r="AA71" s="828" t="s">
        <v>370</v>
      </c>
      <c r="AB71" s="828"/>
      <c r="AC71" s="828"/>
      <c r="AD71" s="828"/>
      <c r="AE71" s="828"/>
      <c r="AF71" s="828"/>
      <c r="AG71" s="828"/>
      <c r="AH71" s="828"/>
      <c r="AI71" s="828"/>
      <c r="AJ71" s="828"/>
    </row>
    <row r="72" spans="1:36" s="325" customFormat="1" ht="30" customHeight="1" x14ac:dyDescent="0.2">
      <c r="A72" s="1090" t="s">
        <v>2211</v>
      </c>
      <c r="B72" s="1091"/>
      <c r="C72" s="1091"/>
      <c r="D72" s="1091"/>
      <c r="E72" s="1091"/>
      <c r="F72" s="1091"/>
      <c r="G72" s="1091"/>
      <c r="H72" s="1091"/>
      <c r="I72" s="1091"/>
      <c r="J72" s="1091"/>
      <c r="K72" s="1091"/>
      <c r="L72" s="1092"/>
      <c r="M72" s="359"/>
      <c r="N72" s="835" t="s">
        <v>429</v>
      </c>
      <c r="O72" s="836"/>
      <c r="P72" s="836"/>
      <c r="Q72" s="837"/>
      <c r="R72" s="360"/>
      <c r="S72" s="360"/>
      <c r="T72" s="360"/>
      <c r="U72" s="1562" t="s">
        <v>765</v>
      </c>
      <c r="V72" s="1563"/>
      <c r="W72" s="1563"/>
      <c r="X72" s="1564"/>
      <c r="Y72" s="1562" t="s">
        <v>1229</v>
      </c>
      <c r="Z72" s="1564"/>
      <c r="AA72" s="838"/>
      <c r="AB72" s="838"/>
      <c r="AC72" s="838"/>
      <c r="AD72" s="838"/>
      <c r="AE72" s="838"/>
      <c r="AF72" s="838"/>
      <c r="AG72" s="838"/>
      <c r="AH72" s="838"/>
      <c r="AI72" s="838"/>
      <c r="AJ72" s="838"/>
    </row>
    <row r="73" spans="1:36" s="325" customFormat="1" ht="30" customHeight="1" x14ac:dyDescent="0.2">
      <c r="A73" s="1093"/>
      <c r="B73" s="1091"/>
      <c r="C73" s="1091"/>
      <c r="D73" s="1091"/>
      <c r="E73" s="1091"/>
      <c r="F73" s="1091"/>
      <c r="G73" s="1091"/>
      <c r="H73" s="1091"/>
      <c r="I73" s="1091"/>
      <c r="J73" s="1091"/>
      <c r="K73" s="1091"/>
      <c r="L73" s="1092"/>
      <c r="M73" s="359"/>
      <c r="N73" s="835" t="s">
        <v>430</v>
      </c>
      <c r="O73" s="836"/>
      <c r="P73" s="836"/>
      <c r="Q73" s="837"/>
      <c r="R73" s="360"/>
      <c r="S73" s="360"/>
      <c r="T73" s="360"/>
      <c r="U73" s="1562" t="s">
        <v>2212</v>
      </c>
      <c r="V73" s="1563"/>
      <c r="W73" s="1563"/>
      <c r="X73" s="1564"/>
      <c r="Y73" s="1565" t="s">
        <v>459</v>
      </c>
      <c r="Z73" s="1565"/>
      <c r="AA73" s="838"/>
      <c r="AB73" s="838"/>
      <c r="AC73" s="838"/>
      <c r="AD73" s="838"/>
      <c r="AE73" s="838"/>
      <c r="AF73" s="838"/>
      <c r="AG73" s="838"/>
      <c r="AH73" s="838"/>
      <c r="AI73" s="838"/>
      <c r="AJ73" s="838"/>
    </row>
    <row r="74" spans="1:36" s="325" customFormat="1" ht="30" customHeight="1" x14ac:dyDescent="0.2">
      <c r="A74" s="1093"/>
      <c r="B74" s="1091"/>
      <c r="C74" s="1091"/>
      <c r="D74" s="1091"/>
      <c r="E74" s="1091"/>
      <c r="F74" s="1091"/>
      <c r="G74" s="1091"/>
      <c r="H74" s="1091"/>
      <c r="I74" s="1091"/>
      <c r="J74" s="1091"/>
      <c r="K74" s="1091"/>
      <c r="L74" s="1092"/>
      <c r="M74" s="359"/>
      <c r="N74" s="835" t="s">
        <v>431</v>
      </c>
      <c r="O74" s="836"/>
      <c r="P74" s="836"/>
      <c r="Q74" s="837"/>
      <c r="R74" s="360"/>
      <c r="S74" s="360"/>
      <c r="T74" s="360"/>
      <c r="U74" s="1562" t="s">
        <v>2213</v>
      </c>
      <c r="V74" s="1563"/>
      <c r="W74" s="1563"/>
      <c r="X74" s="1564"/>
      <c r="Y74" s="1565" t="s">
        <v>2214</v>
      </c>
      <c r="Z74" s="1565"/>
      <c r="AA74" s="838"/>
      <c r="AB74" s="838"/>
      <c r="AC74" s="838"/>
      <c r="AD74" s="838"/>
      <c r="AE74" s="838"/>
      <c r="AF74" s="838"/>
      <c r="AG74" s="838"/>
      <c r="AH74" s="838"/>
      <c r="AI74" s="838"/>
      <c r="AJ74" s="838"/>
    </row>
    <row r="75" spans="1:36" s="325" customFormat="1" ht="30" customHeight="1" x14ac:dyDescent="0.2">
      <c r="A75" s="361"/>
      <c r="B75" s="361"/>
      <c r="C75" s="361"/>
      <c r="D75" s="361"/>
      <c r="E75" s="361"/>
      <c r="F75" s="361"/>
      <c r="G75" s="361"/>
      <c r="H75" s="361"/>
      <c r="I75" s="361"/>
      <c r="J75" s="361"/>
      <c r="K75" s="361"/>
      <c r="L75" s="361"/>
      <c r="M75" s="359"/>
      <c r="N75" s="839"/>
      <c r="O75" s="839"/>
      <c r="P75" s="839"/>
      <c r="Q75" s="839"/>
      <c r="R75" s="362"/>
      <c r="S75" s="362"/>
      <c r="T75" s="362"/>
      <c r="U75" s="839"/>
      <c r="V75" s="839"/>
      <c r="W75" s="839"/>
      <c r="X75" s="839"/>
      <c r="Y75" s="839"/>
      <c r="Z75" s="839"/>
      <c r="AA75" s="839"/>
      <c r="AB75" s="839"/>
      <c r="AC75" s="839"/>
      <c r="AD75" s="839"/>
      <c r="AE75" s="839"/>
      <c r="AF75" s="839"/>
      <c r="AG75" s="839"/>
      <c r="AH75" s="839"/>
      <c r="AI75" s="839"/>
      <c r="AJ75" s="839"/>
    </row>
    <row r="76" spans="1:36" s="325" customFormat="1" ht="30" customHeight="1" x14ac:dyDescent="0.2">
      <c r="A76" s="361"/>
      <c r="B76" s="361"/>
      <c r="C76" s="361"/>
      <c r="D76" s="361"/>
      <c r="E76" s="361"/>
      <c r="F76" s="361"/>
      <c r="G76" s="361"/>
      <c r="H76" s="361"/>
      <c r="I76" s="361"/>
      <c r="J76" s="361"/>
      <c r="K76" s="361"/>
      <c r="L76" s="361"/>
      <c r="M76" s="359"/>
      <c r="N76" s="840"/>
      <c r="O76" s="840"/>
      <c r="P76" s="840"/>
      <c r="Q76" s="840"/>
      <c r="R76" s="359"/>
      <c r="S76" s="359"/>
      <c r="T76" s="359"/>
      <c r="U76" s="840"/>
      <c r="V76" s="840"/>
      <c r="W76" s="840"/>
      <c r="X76" s="840"/>
      <c r="Y76" s="840"/>
      <c r="Z76" s="840"/>
      <c r="AA76" s="840"/>
      <c r="AB76" s="840"/>
      <c r="AC76" s="840"/>
      <c r="AD76" s="840"/>
      <c r="AE76" s="840"/>
      <c r="AF76" s="840"/>
      <c r="AG76" s="840"/>
      <c r="AH76" s="840"/>
      <c r="AI76" s="840"/>
      <c r="AJ76" s="840"/>
    </row>
    <row r="77" spans="1:36" s="325" customFormat="1" ht="30" customHeight="1" x14ac:dyDescent="0.2">
      <c r="A77" s="361"/>
      <c r="B77" s="361"/>
      <c r="C77" s="361"/>
      <c r="D77" s="361"/>
      <c r="E77" s="361"/>
      <c r="F77" s="361"/>
      <c r="G77" s="361"/>
      <c r="H77" s="361"/>
      <c r="I77" s="361"/>
      <c r="J77" s="361"/>
      <c r="K77" s="361"/>
      <c r="L77" s="361"/>
      <c r="M77" s="359"/>
      <c r="N77" s="840"/>
      <c r="O77" s="840"/>
      <c r="P77" s="840"/>
      <c r="Q77" s="840"/>
      <c r="R77" s="359"/>
      <c r="S77" s="359"/>
      <c r="T77" s="359"/>
      <c r="U77" s="840"/>
      <c r="V77" s="840"/>
      <c r="W77" s="840"/>
      <c r="X77" s="840"/>
      <c r="Y77" s="840"/>
      <c r="Z77" s="840"/>
      <c r="AA77" s="840"/>
      <c r="AB77" s="840"/>
      <c r="AC77" s="840"/>
      <c r="AD77" s="840"/>
      <c r="AE77" s="840"/>
      <c r="AF77" s="840"/>
      <c r="AG77" s="840"/>
      <c r="AH77" s="840"/>
      <c r="AI77" s="840"/>
      <c r="AJ77" s="840"/>
    </row>
    <row r="78" spans="1:36" s="325" customFormat="1" ht="30" customHeight="1" x14ac:dyDescent="0.2">
      <c r="A78" s="363"/>
      <c r="B78" s="363"/>
      <c r="C78" s="363"/>
      <c r="D78" s="363"/>
      <c r="E78" s="363"/>
      <c r="F78" s="364"/>
      <c r="G78" s="364"/>
      <c r="H78" s="364"/>
      <c r="I78" s="364"/>
      <c r="J78" s="364"/>
      <c r="K78" s="365"/>
      <c r="L78" s="365"/>
      <c r="M78" s="359"/>
      <c r="N78" s="840"/>
      <c r="O78" s="840"/>
      <c r="P78" s="840"/>
      <c r="Q78" s="840"/>
      <c r="R78" s="359"/>
      <c r="S78" s="359"/>
      <c r="T78" s="359"/>
      <c r="U78" s="840"/>
      <c r="V78" s="840"/>
      <c r="W78" s="840"/>
      <c r="X78" s="840"/>
      <c r="Y78" s="840"/>
      <c r="Z78" s="840"/>
      <c r="AA78" s="840"/>
      <c r="AB78" s="840"/>
      <c r="AC78" s="840"/>
      <c r="AD78" s="840"/>
      <c r="AE78" s="840"/>
      <c r="AF78" s="840"/>
      <c r="AG78" s="840"/>
      <c r="AH78" s="840"/>
      <c r="AI78" s="840"/>
      <c r="AJ78" s="840"/>
    </row>
    <row r="79" spans="1:36" x14ac:dyDescent="0.2">
      <c r="A79" s="366"/>
      <c r="B79" s="366"/>
      <c r="C79" s="367"/>
      <c r="D79" s="367"/>
      <c r="E79" s="367"/>
      <c r="F79" s="366"/>
      <c r="G79" s="368"/>
      <c r="H79" s="368"/>
      <c r="I79" s="368"/>
      <c r="J79" s="366"/>
      <c r="K79" s="366"/>
      <c r="L79" s="366"/>
      <c r="M79" s="366"/>
      <c r="N79" s="366"/>
      <c r="O79" s="366"/>
      <c r="P79" s="366"/>
      <c r="Q79" s="366"/>
      <c r="R79" s="366"/>
      <c r="S79" s="366"/>
      <c r="T79" s="366"/>
      <c r="U79" s="366"/>
      <c r="V79" s="366"/>
      <c r="W79" s="368"/>
      <c r="X79" s="368"/>
      <c r="Y79" s="368"/>
      <c r="Z79" s="366"/>
      <c r="AA79" s="366"/>
      <c r="AB79" s="366"/>
      <c r="AC79" s="366"/>
      <c r="AD79" s="366"/>
      <c r="AE79" s="366"/>
      <c r="AF79" s="366"/>
      <c r="AG79" s="366"/>
      <c r="AH79" s="366"/>
      <c r="AI79" s="366"/>
      <c r="AJ79" s="369"/>
    </row>
    <row r="80" spans="1:36" x14ac:dyDescent="0.2">
      <c r="A80" s="366"/>
      <c r="B80" s="366"/>
      <c r="C80" s="367"/>
      <c r="D80" s="367"/>
      <c r="E80" s="367"/>
      <c r="F80" s="366"/>
      <c r="G80" s="368"/>
      <c r="H80" s="368"/>
      <c r="I80" s="368"/>
      <c r="J80" s="366"/>
      <c r="K80" s="366"/>
      <c r="L80" s="366"/>
      <c r="M80" s="366"/>
      <c r="N80" s="366"/>
      <c r="O80" s="366"/>
      <c r="P80" s="366"/>
      <c r="Q80" s="366"/>
      <c r="R80" s="366"/>
      <c r="S80" s="366"/>
      <c r="T80" s="366"/>
      <c r="U80" s="366"/>
      <c r="V80" s="366"/>
      <c r="W80" s="368"/>
      <c r="X80" s="368"/>
      <c r="Y80" s="368"/>
      <c r="Z80" s="366"/>
      <c r="AA80" s="366"/>
      <c r="AB80" s="366"/>
      <c r="AC80" s="366"/>
      <c r="AD80" s="366"/>
      <c r="AE80" s="366"/>
      <c r="AF80" s="366"/>
      <c r="AG80" s="366"/>
      <c r="AH80" s="366"/>
      <c r="AI80" s="366"/>
      <c r="AJ80" s="369"/>
    </row>
    <row r="81" spans="1:36" x14ac:dyDescent="0.2">
      <c r="A81" s="366"/>
      <c r="B81" s="366"/>
      <c r="C81" s="367"/>
      <c r="D81" s="367"/>
      <c r="E81" s="367"/>
      <c r="F81" s="366"/>
      <c r="G81" s="368"/>
      <c r="H81" s="368"/>
      <c r="I81" s="368"/>
      <c r="J81" s="366"/>
      <c r="K81" s="366"/>
      <c r="L81" s="366"/>
      <c r="M81" s="366"/>
      <c r="N81" s="366"/>
      <c r="O81" s="366"/>
      <c r="P81" s="366"/>
      <c r="Q81" s="366"/>
      <c r="R81" s="366"/>
      <c r="S81" s="366"/>
      <c r="T81" s="366"/>
      <c r="U81" s="366"/>
      <c r="V81" s="366"/>
      <c r="W81" s="368"/>
      <c r="X81" s="368"/>
      <c r="Y81" s="368"/>
      <c r="Z81" s="366"/>
      <c r="AA81" s="366"/>
      <c r="AB81" s="366"/>
      <c r="AC81" s="366"/>
      <c r="AD81" s="366"/>
      <c r="AE81" s="366"/>
      <c r="AF81" s="366"/>
      <c r="AG81" s="366"/>
      <c r="AH81" s="366"/>
      <c r="AI81" s="366"/>
      <c r="AJ81" s="369"/>
    </row>
    <row r="82" spans="1:36" x14ac:dyDescent="0.2">
      <c r="A82" s="366"/>
      <c r="B82" s="366"/>
      <c r="C82" s="367"/>
      <c r="D82" s="367"/>
      <c r="E82" s="367"/>
      <c r="F82" s="366"/>
      <c r="G82" s="368"/>
      <c r="H82" s="368"/>
      <c r="I82" s="368"/>
      <c r="J82" s="366"/>
      <c r="K82" s="366"/>
      <c r="L82" s="366"/>
      <c r="M82" s="366"/>
      <c r="N82" s="366"/>
      <c r="O82" s="366"/>
      <c r="P82" s="366"/>
      <c r="Q82" s="366"/>
      <c r="R82" s="366"/>
      <c r="S82" s="366"/>
      <c r="T82" s="366"/>
      <c r="U82" s="366"/>
      <c r="V82" s="366"/>
      <c r="W82" s="368"/>
      <c r="X82" s="368"/>
      <c r="Y82" s="368"/>
      <c r="Z82" s="366"/>
      <c r="AA82" s="366"/>
      <c r="AB82" s="366"/>
      <c r="AC82" s="366"/>
      <c r="AD82" s="366"/>
      <c r="AE82" s="366"/>
      <c r="AF82" s="366"/>
      <c r="AG82" s="366"/>
      <c r="AH82" s="366"/>
      <c r="AI82" s="366"/>
      <c r="AJ82" s="369"/>
    </row>
    <row r="83" spans="1:36" x14ac:dyDescent="0.2">
      <c r="A83" s="366"/>
      <c r="B83" s="366"/>
      <c r="C83" s="367"/>
      <c r="D83" s="367"/>
      <c r="E83" s="367"/>
      <c r="F83" s="366"/>
      <c r="G83" s="368"/>
      <c r="H83" s="368"/>
      <c r="I83" s="368"/>
      <c r="J83" s="366"/>
      <c r="K83" s="366"/>
      <c r="L83" s="366"/>
      <c r="M83" s="366"/>
      <c r="N83" s="366"/>
      <c r="O83" s="366"/>
      <c r="P83" s="366"/>
      <c r="Q83" s="366"/>
      <c r="R83" s="366"/>
      <c r="S83" s="366"/>
      <c r="T83" s="366"/>
      <c r="U83" s="366"/>
      <c r="V83" s="366"/>
      <c r="W83" s="368"/>
      <c r="X83" s="368"/>
      <c r="Y83" s="368"/>
      <c r="Z83" s="366"/>
      <c r="AA83" s="366"/>
      <c r="AB83" s="366"/>
      <c r="AC83" s="366"/>
      <c r="AD83" s="366"/>
      <c r="AE83" s="366"/>
      <c r="AF83" s="366"/>
      <c r="AG83" s="366"/>
      <c r="AH83" s="366"/>
      <c r="AI83" s="366"/>
      <c r="AJ83" s="369"/>
    </row>
  </sheetData>
  <sheetProtection formatCells="0" formatColumns="0" formatRows="0" insertRows="0" sort="0" autoFilter="0" pivotTables="0"/>
  <mergeCells count="363">
    <mergeCell ref="N77:Q77"/>
    <mergeCell ref="U77:X77"/>
    <mergeCell ref="Y77:Z77"/>
    <mergeCell ref="AA77:AJ77"/>
    <mergeCell ref="N78:Q78"/>
    <mergeCell ref="U78:X78"/>
    <mergeCell ref="Y78:Z78"/>
    <mergeCell ref="AA78:AJ78"/>
    <mergeCell ref="N75:Q75"/>
    <mergeCell ref="U75:X75"/>
    <mergeCell ref="Y75:Z75"/>
    <mergeCell ref="AA75:AJ75"/>
    <mergeCell ref="N76:Q76"/>
    <mergeCell ref="U76:X76"/>
    <mergeCell ref="Y76:Z76"/>
    <mergeCell ref="AA76:AJ76"/>
    <mergeCell ref="N73:Q73"/>
    <mergeCell ref="U73:X73"/>
    <mergeCell ref="Y73:Z73"/>
    <mergeCell ref="AA73:AJ73"/>
    <mergeCell ref="N74:Q74"/>
    <mergeCell ref="U74:X74"/>
    <mergeCell ref="Y74:Z74"/>
    <mergeCell ref="AA74:AJ74"/>
    <mergeCell ref="A70:L71"/>
    <mergeCell ref="N71:Q71"/>
    <mergeCell ref="U71:X71"/>
    <mergeCell ref="Y71:Z71"/>
    <mergeCell ref="AA71:AJ71"/>
    <mergeCell ref="A72:L74"/>
    <mergeCell ref="N72:Q72"/>
    <mergeCell ref="U72:X72"/>
    <mergeCell ref="Y72:Z72"/>
    <mergeCell ref="AA72:AJ72"/>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AB41:AB48"/>
    <mergeCell ref="AF41:AF48"/>
    <mergeCell ref="AH41:AH48"/>
    <mergeCell ref="AJ41:AJ48"/>
    <mergeCell ref="G42:I42"/>
    <mergeCell ref="W42:Y42"/>
    <mergeCell ref="G43:I43"/>
    <mergeCell ref="W43:Y43"/>
    <mergeCell ref="G44:I44"/>
    <mergeCell ref="W44:Y44"/>
    <mergeCell ref="N41:N48"/>
    <mergeCell ref="P41:P48"/>
    <mergeCell ref="Q41:Q48"/>
    <mergeCell ref="U41:U48"/>
    <mergeCell ref="W41:Y41"/>
    <mergeCell ref="AA41:AA48"/>
    <mergeCell ref="W45:Y45"/>
    <mergeCell ref="W46:Y46"/>
    <mergeCell ref="W47:Y47"/>
    <mergeCell ref="W48:Y48"/>
    <mergeCell ref="A41:A48"/>
    <mergeCell ref="B41:B48"/>
    <mergeCell ref="C41:E48"/>
    <mergeCell ref="G41:I41"/>
    <mergeCell ref="J41:L48"/>
    <mergeCell ref="M41:M48"/>
    <mergeCell ref="G45:I45"/>
    <mergeCell ref="G46:I46"/>
    <mergeCell ref="G47:I47"/>
    <mergeCell ref="G48:I48"/>
    <mergeCell ref="AH36:AH40"/>
    <mergeCell ref="AJ36:AJ40"/>
    <mergeCell ref="G37:I37"/>
    <mergeCell ref="W37:Y37"/>
    <mergeCell ref="G38:I38"/>
    <mergeCell ref="W38:Y38"/>
    <mergeCell ref="G39:I39"/>
    <mergeCell ref="W39:Y39"/>
    <mergeCell ref="N36:N40"/>
    <mergeCell ref="P36:P40"/>
    <mergeCell ref="Q36:Q40"/>
    <mergeCell ref="U36:U40"/>
    <mergeCell ref="W36:Y36"/>
    <mergeCell ref="AA36:AA40"/>
    <mergeCell ref="W40:Y40"/>
    <mergeCell ref="A36:A40"/>
    <mergeCell ref="B36:B40"/>
    <mergeCell ref="C36:E40"/>
    <mergeCell ref="G36:I36"/>
    <mergeCell ref="J36:L40"/>
    <mergeCell ref="M36:M40"/>
    <mergeCell ref="G40:I40"/>
    <mergeCell ref="AB33:AB35"/>
    <mergeCell ref="AF33:AF35"/>
    <mergeCell ref="A33:A35"/>
    <mergeCell ref="B33:B35"/>
    <mergeCell ref="C33:E35"/>
    <mergeCell ref="AB36:AB40"/>
    <mergeCell ref="AF36:AF40"/>
    <mergeCell ref="AH33:AH35"/>
    <mergeCell ref="AJ33:AJ35"/>
    <mergeCell ref="G34:I34"/>
    <mergeCell ref="W34:Y34"/>
    <mergeCell ref="G35:I35"/>
    <mergeCell ref="W35:Y35"/>
    <mergeCell ref="N33:N35"/>
    <mergeCell ref="P33:P35"/>
    <mergeCell ref="Q33:Q35"/>
    <mergeCell ref="U33:U35"/>
    <mergeCell ref="W33:Y33"/>
    <mergeCell ref="AA33:AA35"/>
    <mergeCell ref="G33:I33"/>
    <mergeCell ref="J33:L35"/>
    <mergeCell ref="M33:M35"/>
    <mergeCell ref="AH28:AH32"/>
    <mergeCell ref="AJ28:AJ32"/>
    <mergeCell ref="G29:I29"/>
    <mergeCell ref="W29:Y29"/>
    <mergeCell ref="G30:I30"/>
    <mergeCell ref="W30:Y30"/>
    <mergeCell ref="G31:I31"/>
    <mergeCell ref="W31:Y31"/>
    <mergeCell ref="N28:N32"/>
    <mergeCell ref="P28:P32"/>
    <mergeCell ref="Q28:Q32"/>
    <mergeCell ref="U28:U32"/>
    <mergeCell ref="W28:Y28"/>
    <mergeCell ref="AA28:AA32"/>
    <mergeCell ref="W32:Y32"/>
    <mergeCell ref="A28:A32"/>
    <mergeCell ref="B28:B32"/>
    <mergeCell ref="C28:E32"/>
    <mergeCell ref="G28:I28"/>
    <mergeCell ref="J28:L32"/>
    <mergeCell ref="M28:M32"/>
    <mergeCell ref="G32:I32"/>
    <mergeCell ref="AB25:AB27"/>
    <mergeCell ref="AF25:AF27"/>
    <mergeCell ref="A25:A27"/>
    <mergeCell ref="B25:B27"/>
    <mergeCell ref="C25:E27"/>
    <mergeCell ref="AB28:AB32"/>
    <mergeCell ref="AF28:AF32"/>
    <mergeCell ref="AH25:AH27"/>
    <mergeCell ref="AJ25:AJ27"/>
    <mergeCell ref="G26:I26"/>
    <mergeCell ref="W26:Y26"/>
    <mergeCell ref="G27:I27"/>
    <mergeCell ref="W27:Y27"/>
    <mergeCell ref="N25:N27"/>
    <mergeCell ref="P25:P27"/>
    <mergeCell ref="Q25:Q27"/>
    <mergeCell ref="U25:U27"/>
    <mergeCell ref="W25:Y25"/>
    <mergeCell ref="AA25:AA27"/>
    <mergeCell ref="G25:I25"/>
    <mergeCell ref="J25:L27"/>
    <mergeCell ref="M25:M27"/>
    <mergeCell ref="AJ21:AJ24"/>
    <mergeCell ref="G22:I22"/>
    <mergeCell ref="W22:Y22"/>
    <mergeCell ref="G23:I23"/>
    <mergeCell ref="W23:Y23"/>
    <mergeCell ref="G24:I24"/>
    <mergeCell ref="W24:Y24"/>
    <mergeCell ref="N21:N24"/>
    <mergeCell ref="P21:P24"/>
    <mergeCell ref="Q21:Q24"/>
    <mergeCell ref="U21:U24"/>
    <mergeCell ref="W21:Y21"/>
    <mergeCell ref="AA21:AA24"/>
    <mergeCell ref="A21:A24"/>
    <mergeCell ref="B21:B24"/>
    <mergeCell ref="C21:E24"/>
    <mergeCell ref="G21:I21"/>
    <mergeCell ref="J21:L24"/>
    <mergeCell ref="M21:M24"/>
    <mergeCell ref="AB17:AB20"/>
    <mergeCell ref="AF17:AF20"/>
    <mergeCell ref="AH17:AH20"/>
    <mergeCell ref="A17:A20"/>
    <mergeCell ref="B17:B20"/>
    <mergeCell ref="C17:E20"/>
    <mergeCell ref="AB21:AB24"/>
    <mergeCell ref="AF21:AF24"/>
    <mergeCell ref="AH21:AH24"/>
    <mergeCell ref="AJ17:AJ20"/>
    <mergeCell ref="G18:I18"/>
    <mergeCell ref="W18:Y18"/>
    <mergeCell ref="G19:I19"/>
    <mergeCell ref="W19:Y19"/>
    <mergeCell ref="G20:I20"/>
    <mergeCell ref="W20:Y20"/>
    <mergeCell ref="N17:N20"/>
    <mergeCell ref="P17:P20"/>
    <mergeCell ref="Q17:Q20"/>
    <mergeCell ref="U17:U20"/>
    <mergeCell ref="W17:Y17"/>
    <mergeCell ref="AA17:AA20"/>
    <mergeCell ref="G17:I17"/>
    <mergeCell ref="J17:L20"/>
    <mergeCell ref="M17:M20"/>
    <mergeCell ref="AJ13:AJ16"/>
    <mergeCell ref="G14:I14"/>
    <mergeCell ref="W14:Y14"/>
    <mergeCell ref="G15:I15"/>
    <mergeCell ref="W15:Y15"/>
    <mergeCell ref="G16:I16"/>
    <mergeCell ref="W16:Y16"/>
    <mergeCell ref="N13:N16"/>
    <mergeCell ref="P13:P16"/>
    <mergeCell ref="Q13:Q16"/>
    <mergeCell ref="U13:U16"/>
    <mergeCell ref="W13:Y13"/>
    <mergeCell ref="AA13:AA16"/>
    <mergeCell ref="A13:A16"/>
    <mergeCell ref="B13:B16"/>
    <mergeCell ref="C13:E16"/>
    <mergeCell ref="G13:I13"/>
    <mergeCell ref="J13:L16"/>
    <mergeCell ref="M13:M16"/>
    <mergeCell ref="AB11:AB12"/>
    <mergeCell ref="AF11:AF12"/>
    <mergeCell ref="AH11:AH12"/>
    <mergeCell ref="A11:A12"/>
    <mergeCell ref="B11:B12"/>
    <mergeCell ref="C11:E12"/>
    <mergeCell ref="AB13:AB16"/>
    <mergeCell ref="AF13:AF16"/>
    <mergeCell ref="AH13:AH16"/>
    <mergeCell ref="P8:P10"/>
    <mergeCell ref="Q8:Q10"/>
    <mergeCell ref="U8:U10"/>
    <mergeCell ref="W8:Y8"/>
    <mergeCell ref="AA8:AA10"/>
    <mergeCell ref="AJ11:AJ12"/>
    <mergeCell ref="G12:I12"/>
    <mergeCell ref="W12:Y12"/>
    <mergeCell ref="N11:N12"/>
    <mergeCell ref="P11:P12"/>
    <mergeCell ref="Q11:Q12"/>
    <mergeCell ref="U11:U12"/>
    <mergeCell ref="W11:Y11"/>
    <mergeCell ref="AA11:AA12"/>
    <mergeCell ref="G11:I11"/>
    <mergeCell ref="J11:L12"/>
    <mergeCell ref="M11:M12"/>
    <mergeCell ref="A8:A10"/>
    <mergeCell ref="B8:B10"/>
    <mergeCell ref="C8:E10"/>
    <mergeCell ref="G8:I8"/>
    <mergeCell ref="J8:L10"/>
    <mergeCell ref="M8:M10"/>
    <mergeCell ref="AD5:AJ6"/>
    <mergeCell ref="A6:A7"/>
    <mergeCell ref="B6:B7"/>
    <mergeCell ref="C6:E7"/>
    <mergeCell ref="F6:I7"/>
    <mergeCell ref="J6:L7"/>
    <mergeCell ref="M6:O6"/>
    <mergeCell ref="W6:Y7"/>
    <mergeCell ref="Z6:Z7"/>
    <mergeCell ref="AB8:AB10"/>
    <mergeCell ref="AF8:AF10"/>
    <mergeCell ref="AH8:AH10"/>
    <mergeCell ref="AJ8:AJ10"/>
    <mergeCell ref="G9:I9"/>
    <mergeCell ref="W9:Y9"/>
    <mergeCell ref="G10:I10"/>
    <mergeCell ref="W10:Y10"/>
    <mergeCell ref="N8:N10"/>
    <mergeCell ref="X3:AB4"/>
    <mergeCell ref="B4:H4"/>
    <mergeCell ref="I4:J4"/>
    <mergeCell ref="A5:O5"/>
    <mergeCell ref="P5:U6"/>
    <mergeCell ref="W5:Z5"/>
    <mergeCell ref="AA5:AA7"/>
    <mergeCell ref="AB5:AB7"/>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8 P11 P13 P17 P21 P25 P28 P33 P36 P41 P49:P68">
      <formula1>PROBAB</formula1>
    </dataValidation>
    <dataValidation type="list" allowBlank="1" showInputMessage="1" showErrorMessage="1" sqref="Q8 Q11 Q13 Q17 Q21 Q25 Q28 Q33 Q36 Q41 Q49:Q68">
      <formula1>IMPACTO</formula1>
    </dataValidation>
    <dataValidation type="list" showInputMessage="1" showErrorMessage="1" errorTitle="Rechazado" error="Solo son validadas las opciones de la lista" sqref="AA8 AA11 AA13 AA49:AA68 AA21 AA25 AA28 AA33 AA36 AA41 AA17">
      <formula1>Efecto</formula1>
    </dataValidation>
    <dataValidation showInputMessage="1" showErrorMessage="1" sqref="AF8 AH8 AF11 AH11 AF13 AH13 AG8:AG48 AH17 AF21 AH21 AF25 AH25 AF28 AH28 AH33 AF33 AF36 AH36 AF41 AH41 AD49:AH68 AE17:AF17 AD8:AD48 AE8:AE16 AE18:AE48"/>
    <dataValidation type="whole" allowBlank="1" showInputMessage="1" showErrorMessage="1" sqref="AB8 AB11 AB13 AB17 AB21 AB25 AB28 AB33 AB36 AB41 AB49:AB68">
      <formula1>0</formula1>
      <formula2>100</formula2>
    </dataValidation>
  </dataValidations>
  <printOptions horizontalCentered="1" verticalCentered="1"/>
  <pageMargins left="0.23622047244094491" right="0.23622047244094491" top="0.74803149606299213" bottom="0.74803149606299213" header="0.31496062992125984" footer="0.31496062992125984"/>
  <pageSetup scale="72" fitToHeight="6" orientation="landscape" r:id="rId1"/>
  <headerFooter alignWithMargins="0">
    <oddFooter xml:space="preserve">&amp;LFormato: FO-AC-07 Versión: 2&amp;CPágina &amp;P&amp;R </oddFooter>
  </headerFooter>
  <rowBreaks count="6" manualBreakCount="6">
    <brk id="12" max="35" man="1"/>
    <brk id="16" max="35" man="1"/>
    <brk id="20" max="35" man="1"/>
    <brk id="27" max="35" man="1"/>
    <brk id="32" max="35" man="1"/>
    <brk id="40" max="3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
  <sheetViews>
    <sheetView showGridLines="0" zoomScale="90" zoomScaleNormal="90" zoomScaleSheetLayoutView="100" workbookViewId="0">
      <pane xSplit="6" ySplit="8" topLeftCell="G9" activePane="bottomRight" state="frozen"/>
      <selection pane="topRight" activeCell="G1" sqref="G1"/>
      <selection pane="bottomLeft" activeCell="A9" sqref="A9"/>
      <selection pane="bottomRight" activeCell="N3" sqref="N3:U4"/>
    </sheetView>
  </sheetViews>
  <sheetFormatPr baseColWidth="10" defaultRowHeight="12.75" x14ac:dyDescent="0.2"/>
  <cols>
    <col min="1" max="1" width="14.5703125" style="353" customWidth="1"/>
    <col min="2" max="2" width="3.42578125" style="353" customWidth="1"/>
    <col min="3" max="5" width="6.5703125" style="370" customWidth="1"/>
    <col min="6" max="6" width="2.7109375" style="353" bestFit="1" customWidth="1"/>
    <col min="7" max="7" width="16.85546875" style="356" customWidth="1"/>
    <col min="8" max="8" width="16" style="356" customWidth="1"/>
    <col min="9" max="9" width="9" style="356" customWidth="1"/>
    <col min="10" max="10" width="2.5703125" style="353" customWidth="1"/>
    <col min="11" max="12" width="9" style="353" customWidth="1"/>
    <col min="13" max="13" width="5.85546875" style="353" customWidth="1"/>
    <col min="14"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7.140625"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4.5703125" style="329" customWidth="1"/>
    <col min="258" max="258" width="3.42578125" style="329" customWidth="1"/>
    <col min="259" max="261" width="6.5703125" style="329" customWidth="1"/>
    <col min="262" max="262" width="2.7109375" style="329" bestFit="1" customWidth="1"/>
    <col min="263" max="263" width="16.85546875" style="329" customWidth="1"/>
    <col min="264" max="264" width="16" style="329" customWidth="1"/>
    <col min="265" max="265" width="9" style="329" customWidth="1"/>
    <col min="266" max="266" width="2.5703125" style="329" customWidth="1"/>
    <col min="267" max="268" width="9" style="329" customWidth="1"/>
    <col min="269" max="269" width="5.85546875" style="329" customWidth="1"/>
    <col min="270"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7.140625"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4.5703125" style="329" customWidth="1"/>
    <col min="514" max="514" width="3.42578125" style="329" customWidth="1"/>
    <col min="515" max="517" width="6.5703125" style="329" customWidth="1"/>
    <col min="518" max="518" width="2.7109375" style="329" bestFit="1" customWidth="1"/>
    <col min="519" max="519" width="16.85546875" style="329" customWidth="1"/>
    <col min="520" max="520" width="16" style="329" customWidth="1"/>
    <col min="521" max="521" width="9" style="329" customWidth="1"/>
    <col min="522" max="522" width="2.5703125" style="329" customWidth="1"/>
    <col min="523" max="524" width="9" style="329" customWidth="1"/>
    <col min="525" max="525" width="5.85546875" style="329" customWidth="1"/>
    <col min="526"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7.140625"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4.5703125" style="329" customWidth="1"/>
    <col min="770" max="770" width="3.42578125" style="329" customWidth="1"/>
    <col min="771" max="773" width="6.5703125" style="329" customWidth="1"/>
    <col min="774" max="774" width="2.7109375" style="329" bestFit="1" customWidth="1"/>
    <col min="775" max="775" width="16.85546875" style="329" customWidth="1"/>
    <col min="776" max="776" width="16" style="329" customWidth="1"/>
    <col min="777" max="777" width="9" style="329" customWidth="1"/>
    <col min="778" max="778" width="2.5703125" style="329" customWidth="1"/>
    <col min="779" max="780" width="9" style="329" customWidth="1"/>
    <col min="781" max="781" width="5.85546875" style="329" customWidth="1"/>
    <col min="782"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7.140625"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4.5703125" style="329" customWidth="1"/>
    <col min="1026" max="1026" width="3.42578125" style="329" customWidth="1"/>
    <col min="1027" max="1029" width="6.5703125" style="329" customWidth="1"/>
    <col min="1030" max="1030" width="2.7109375" style="329" bestFit="1" customWidth="1"/>
    <col min="1031" max="1031" width="16.85546875" style="329" customWidth="1"/>
    <col min="1032" max="1032" width="16" style="329" customWidth="1"/>
    <col min="1033" max="1033" width="9" style="329" customWidth="1"/>
    <col min="1034" max="1034" width="2.5703125" style="329" customWidth="1"/>
    <col min="1035" max="1036" width="9" style="329" customWidth="1"/>
    <col min="1037" max="1037" width="5.85546875" style="329" customWidth="1"/>
    <col min="1038"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7.140625"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4.5703125" style="329" customWidth="1"/>
    <col min="1282" max="1282" width="3.42578125" style="329" customWidth="1"/>
    <col min="1283" max="1285" width="6.5703125" style="329" customWidth="1"/>
    <col min="1286" max="1286" width="2.7109375" style="329" bestFit="1" customWidth="1"/>
    <col min="1287" max="1287" width="16.85546875" style="329" customWidth="1"/>
    <col min="1288" max="1288" width="16" style="329" customWidth="1"/>
    <col min="1289" max="1289" width="9" style="329" customWidth="1"/>
    <col min="1290" max="1290" width="2.5703125" style="329" customWidth="1"/>
    <col min="1291" max="1292" width="9" style="329" customWidth="1"/>
    <col min="1293" max="1293" width="5.85546875" style="329" customWidth="1"/>
    <col min="1294"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7.140625"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4.5703125" style="329" customWidth="1"/>
    <col min="1538" max="1538" width="3.42578125" style="329" customWidth="1"/>
    <col min="1539" max="1541" width="6.5703125" style="329" customWidth="1"/>
    <col min="1542" max="1542" width="2.7109375" style="329" bestFit="1" customWidth="1"/>
    <col min="1543" max="1543" width="16.85546875" style="329" customWidth="1"/>
    <col min="1544" max="1544" width="16" style="329" customWidth="1"/>
    <col min="1545" max="1545" width="9" style="329" customWidth="1"/>
    <col min="1546" max="1546" width="2.5703125" style="329" customWidth="1"/>
    <col min="1547" max="1548" width="9" style="329" customWidth="1"/>
    <col min="1549" max="1549" width="5.85546875" style="329" customWidth="1"/>
    <col min="1550"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7.140625"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4.5703125" style="329" customWidth="1"/>
    <col min="1794" max="1794" width="3.42578125" style="329" customWidth="1"/>
    <col min="1795" max="1797" width="6.5703125" style="329" customWidth="1"/>
    <col min="1798" max="1798" width="2.7109375" style="329" bestFit="1" customWidth="1"/>
    <col min="1799" max="1799" width="16.85546875" style="329" customWidth="1"/>
    <col min="1800" max="1800" width="16" style="329" customWidth="1"/>
    <col min="1801" max="1801" width="9" style="329" customWidth="1"/>
    <col min="1802" max="1802" width="2.5703125" style="329" customWidth="1"/>
    <col min="1803" max="1804" width="9" style="329" customWidth="1"/>
    <col min="1805" max="1805" width="5.85546875" style="329" customWidth="1"/>
    <col min="1806"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7.140625"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4.5703125" style="329" customWidth="1"/>
    <col min="2050" max="2050" width="3.42578125" style="329" customWidth="1"/>
    <col min="2051" max="2053" width="6.5703125" style="329" customWidth="1"/>
    <col min="2054" max="2054" width="2.7109375" style="329" bestFit="1" customWidth="1"/>
    <col min="2055" max="2055" width="16.85546875" style="329" customWidth="1"/>
    <col min="2056" max="2056" width="16" style="329" customWidth="1"/>
    <col min="2057" max="2057" width="9" style="329" customWidth="1"/>
    <col min="2058" max="2058" width="2.5703125" style="329" customWidth="1"/>
    <col min="2059" max="2060" width="9" style="329" customWidth="1"/>
    <col min="2061" max="2061" width="5.85546875" style="329" customWidth="1"/>
    <col min="2062"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7.140625"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4.5703125" style="329" customWidth="1"/>
    <col min="2306" max="2306" width="3.42578125" style="329" customWidth="1"/>
    <col min="2307" max="2309" width="6.5703125" style="329" customWidth="1"/>
    <col min="2310" max="2310" width="2.7109375" style="329" bestFit="1" customWidth="1"/>
    <col min="2311" max="2311" width="16.85546875" style="329" customWidth="1"/>
    <col min="2312" max="2312" width="16" style="329" customWidth="1"/>
    <col min="2313" max="2313" width="9" style="329" customWidth="1"/>
    <col min="2314" max="2314" width="2.5703125" style="329" customWidth="1"/>
    <col min="2315" max="2316" width="9" style="329" customWidth="1"/>
    <col min="2317" max="2317" width="5.85546875" style="329" customWidth="1"/>
    <col min="2318"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7.140625"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4.5703125" style="329" customWidth="1"/>
    <col min="2562" max="2562" width="3.42578125" style="329" customWidth="1"/>
    <col min="2563" max="2565" width="6.5703125" style="329" customWidth="1"/>
    <col min="2566" max="2566" width="2.7109375" style="329" bestFit="1" customWidth="1"/>
    <col min="2567" max="2567" width="16.85546875" style="329" customWidth="1"/>
    <col min="2568" max="2568" width="16" style="329" customWidth="1"/>
    <col min="2569" max="2569" width="9" style="329" customWidth="1"/>
    <col min="2570" max="2570" width="2.5703125" style="329" customWidth="1"/>
    <col min="2571" max="2572" width="9" style="329" customWidth="1"/>
    <col min="2573" max="2573" width="5.85546875" style="329" customWidth="1"/>
    <col min="2574"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7.140625"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4.5703125" style="329" customWidth="1"/>
    <col min="2818" max="2818" width="3.42578125" style="329" customWidth="1"/>
    <col min="2819" max="2821" width="6.5703125" style="329" customWidth="1"/>
    <col min="2822" max="2822" width="2.7109375" style="329" bestFit="1" customWidth="1"/>
    <col min="2823" max="2823" width="16.85546875" style="329" customWidth="1"/>
    <col min="2824" max="2824" width="16" style="329" customWidth="1"/>
    <col min="2825" max="2825" width="9" style="329" customWidth="1"/>
    <col min="2826" max="2826" width="2.5703125" style="329" customWidth="1"/>
    <col min="2827" max="2828" width="9" style="329" customWidth="1"/>
    <col min="2829" max="2829" width="5.85546875" style="329" customWidth="1"/>
    <col min="2830"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7.140625"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4.5703125" style="329" customWidth="1"/>
    <col min="3074" max="3074" width="3.42578125" style="329" customWidth="1"/>
    <col min="3075" max="3077" width="6.5703125" style="329" customWidth="1"/>
    <col min="3078" max="3078" width="2.7109375" style="329" bestFit="1" customWidth="1"/>
    <col min="3079" max="3079" width="16.85546875" style="329" customWidth="1"/>
    <col min="3080" max="3080" width="16" style="329" customWidth="1"/>
    <col min="3081" max="3081" width="9" style="329" customWidth="1"/>
    <col min="3082" max="3082" width="2.5703125" style="329" customWidth="1"/>
    <col min="3083" max="3084" width="9" style="329" customWidth="1"/>
    <col min="3085" max="3085" width="5.85546875" style="329" customWidth="1"/>
    <col min="3086"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7.140625"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4.5703125" style="329" customWidth="1"/>
    <col min="3330" max="3330" width="3.42578125" style="329" customWidth="1"/>
    <col min="3331" max="3333" width="6.5703125" style="329" customWidth="1"/>
    <col min="3334" max="3334" width="2.7109375" style="329" bestFit="1" customWidth="1"/>
    <col min="3335" max="3335" width="16.85546875" style="329" customWidth="1"/>
    <col min="3336" max="3336" width="16" style="329" customWidth="1"/>
    <col min="3337" max="3337" width="9" style="329" customWidth="1"/>
    <col min="3338" max="3338" width="2.5703125" style="329" customWidth="1"/>
    <col min="3339" max="3340" width="9" style="329" customWidth="1"/>
    <col min="3341" max="3341" width="5.85546875" style="329" customWidth="1"/>
    <col min="3342"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7.140625"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4.5703125" style="329" customWidth="1"/>
    <col min="3586" max="3586" width="3.42578125" style="329" customWidth="1"/>
    <col min="3587" max="3589" width="6.5703125" style="329" customWidth="1"/>
    <col min="3590" max="3590" width="2.7109375" style="329" bestFit="1" customWidth="1"/>
    <col min="3591" max="3591" width="16.85546875" style="329" customWidth="1"/>
    <col min="3592" max="3592" width="16" style="329" customWidth="1"/>
    <col min="3593" max="3593" width="9" style="329" customWidth="1"/>
    <col min="3594" max="3594" width="2.5703125" style="329" customWidth="1"/>
    <col min="3595" max="3596" width="9" style="329" customWidth="1"/>
    <col min="3597" max="3597" width="5.85546875" style="329" customWidth="1"/>
    <col min="3598"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7.140625"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4.5703125" style="329" customWidth="1"/>
    <col min="3842" max="3842" width="3.42578125" style="329" customWidth="1"/>
    <col min="3843" max="3845" width="6.5703125" style="329" customWidth="1"/>
    <col min="3846" max="3846" width="2.7109375" style="329" bestFit="1" customWidth="1"/>
    <col min="3847" max="3847" width="16.85546875" style="329" customWidth="1"/>
    <col min="3848" max="3848" width="16" style="329" customWidth="1"/>
    <col min="3849" max="3849" width="9" style="329" customWidth="1"/>
    <col min="3850" max="3850" width="2.5703125" style="329" customWidth="1"/>
    <col min="3851" max="3852" width="9" style="329" customWidth="1"/>
    <col min="3853" max="3853" width="5.85546875" style="329" customWidth="1"/>
    <col min="3854"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7.140625"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4.5703125" style="329" customWidth="1"/>
    <col min="4098" max="4098" width="3.42578125" style="329" customWidth="1"/>
    <col min="4099" max="4101" width="6.5703125" style="329" customWidth="1"/>
    <col min="4102" max="4102" width="2.7109375" style="329" bestFit="1" customWidth="1"/>
    <col min="4103" max="4103" width="16.85546875" style="329" customWidth="1"/>
    <col min="4104" max="4104" width="16" style="329" customWidth="1"/>
    <col min="4105" max="4105" width="9" style="329" customWidth="1"/>
    <col min="4106" max="4106" width="2.5703125" style="329" customWidth="1"/>
    <col min="4107" max="4108" width="9" style="329" customWidth="1"/>
    <col min="4109" max="4109" width="5.85546875" style="329" customWidth="1"/>
    <col min="4110"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7.140625"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4.5703125" style="329" customWidth="1"/>
    <col min="4354" max="4354" width="3.42578125" style="329" customWidth="1"/>
    <col min="4355" max="4357" width="6.5703125" style="329" customWidth="1"/>
    <col min="4358" max="4358" width="2.7109375" style="329" bestFit="1" customWidth="1"/>
    <col min="4359" max="4359" width="16.85546875" style="329" customWidth="1"/>
    <col min="4360" max="4360" width="16" style="329" customWidth="1"/>
    <col min="4361" max="4361" width="9" style="329" customWidth="1"/>
    <col min="4362" max="4362" width="2.5703125" style="329" customWidth="1"/>
    <col min="4363" max="4364" width="9" style="329" customWidth="1"/>
    <col min="4365" max="4365" width="5.85546875" style="329" customWidth="1"/>
    <col min="4366"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7.140625"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4.5703125" style="329" customWidth="1"/>
    <col min="4610" max="4610" width="3.42578125" style="329" customWidth="1"/>
    <col min="4611" max="4613" width="6.5703125" style="329" customWidth="1"/>
    <col min="4614" max="4614" width="2.7109375" style="329" bestFit="1" customWidth="1"/>
    <col min="4615" max="4615" width="16.85546875" style="329" customWidth="1"/>
    <col min="4616" max="4616" width="16" style="329" customWidth="1"/>
    <col min="4617" max="4617" width="9" style="329" customWidth="1"/>
    <col min="4618" max="4618" width="2.5703125" style="329" customWidth="1"/>
    <col min="4619" max="4620" width="9" style="329" customWidth="1"/>
    <col min="4621" max="4621" width="5.85546875" style="329" customWidth="1"/>
    <col min="4622"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7.140625"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4.5703125" style="329" customWidth="1"/>
    <col min="4866" max="4866" width="3.42578125" style="329" customWidth="1"/>
    <col min="4867" max="4869" width="6.5703125" style="329" customWidth="1"/>
    <col min="4870" max="4870" width="2.7109375" style="329" bestFit="1" customWidth="1"/>
    <col min="4871" max="4871" width="16.85546875" style="329" customWidth="1"/>
    <col min="4872" max="4872" width="16" style="329" customWidth="1"/>
    <col min="4873" max="4873" width="9" style="329" customWidth="1"/>
    <col min="4874" max="4874" width="2.5703125" style="329" customWidth="1"/>
    <col min="4875" max="4876" width="9" style="329" customWidth="1"/>
    <col min="4877" max="4877" width="5.85546875" style="329" customWidth="1"/>
    <col min="4878"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7.140625"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4.5703125" style="329" customWidth="1"/>
    <col min="5122" max="5122" width="3.42578125" style="329" customWidth="1"/>
    <col min="5123" max="5125" width="6.5703125" style="329" customWidth="1"/>
    <col min="5126" max="5126" width="2.7109375" style="329" bestFit="1" customWidth="1"/>
    <col min="5127" max="5127" width="16.85546875" style="329" customWidth="1"/>
    <col min="5128" max="5128" width="16" style="329" customWidth="1"/>
    <col min="5129" max="5129" width="9" style="329" customWidth="1"/>
    <col min="5130" max="5130" width="2.5703125" style="329" customWidth="1"/>
    <col min="5131" max="5132" width="9" style="329" customWidth="1"/>
    <col min="5133" max="5133" width="5.85546875" style="329" customWidth="1"/>
    <col min="5134"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7.140625"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4.5703125" style="329" customWidth="1"/>
    <col min="5378" max="5378" width="3.42578125" style="329" customWidth="1"/>
    <col min="5379" max="5381" width="6.5703125" style="329" customWidth="1"/>
    <col min="5382" max="5382" width="2.7109375" style="329" bestFit="1" customWidth="1"/>
    <col min="5383" max="5383" width="16.85546875" style="329" customWidth="1"/>
    <col min="5384" max="5384" width="16" style="329" customWidth="1"/>
    <col min="5385" max="5385" width="9" style="329" customWidth="1"/>
    <col min="5386" max="5386" width="2.5703125" style="329" customWidth="1"/>
    <col min="5387" max="5388" width="9" style="329" customWidth="1"/>
    <col min="5389" max="5389" width="5.85546875" style="329" customWidth="1"/>
    <col min="5390"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7.140625"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4.5703125" style="329" customWidth="1"/>
    <col min="5634" max="5634" width="3.42578125" style="329" customWidth="1"/>
    <col min="5635" max="5637" width="6.5703125" style="329" customWidth="1"/>
    <col min="5638" max="5638" width="2.7109375" style="329" bestFit="1" customWidth="1"/>
    <col min="5639" max="5639" width="16.85546875" style="329" customWidth="1"/>
    <col min="5640" max="5640" width="16" style="329" customWidth="1"/>
    <col min="5641" max="5641" width="9" style="329" customWidth="1"/>
    <col min="5642" max="5642" width="2.5703125" style="329" customWidth="1"/>
    <col min="5643" max="5644" width="9" style="329" customWidth="1"/>
    <col min="5645" max="5645" width="5.85546875" style="329" customWidth="1"/>
    <col min="5646"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7.140625"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4.5703125" style="329" customWidth="1"/>
    <col min="5890" max="5890" width="3.42578125" style="329" customWidth="1"/>
    <col min="5891" max="5893" width="6.5703125" style="329" customWidth="1"/>
    <col min="5894" max="5894" width="2.7109375" style="329" bestFit="1" customWidth="1"/>
    <col min="5895" max="5895" width="16.85546875" style="329" customWidth="1"/>
    <col min="5896" max="5896" width="16" style="329" customWidth="1"/>
    <col min="5897" max="5897" width="9" style="329" customWidth="1"/>
    <col min="5898" max="5898" width="2.5703125" style="329" customWidth="1"/>
    <col min="5899" max="5900" width="9" style="329" customWidth="1"/>
    <col min="5901" max="5901" width="5.85546875" style="329" customWidth="1"/>
    <col min="5902"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7.140625"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4.5703125" style="329" customWidth="1"/>
    <col min="6146" max="6146" width="3.42578125" style="329" customWidth="1"/>
    <col min="6147" max="6149" width="6.5703125" style="329" customWidth="1"/>
    <col min="6150" max="6150" width="2.7109375" style="329" bestFit="1" customWidth="1"/>
    <col min="6151" max="6151" width="16.85546875" style="329" customWidth="1"/>
    <col min="6152" max="6152" width="16" style="329" customWidth="1"/>
    <col min="6153" max="6153" width="9" style="329" customWidth="1"/>
    <col min="6154" max="6154" width="2.5703125" style="329" customWidth="1"/>
    <col min="6155" max="6156" width="9" style="329" customWidth="1"/>
    <col min="6157" max="6157" width="5.85546875" style="329" customWidth="1"/>
    <col min="6158"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7.140625"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4.5703125" style="329" customWidth="1"/>
    <col min="6402" max="6402" width="3.42578125" style="329" customWidth="1"/>
    <col min="6403" max="6405" width="6.5703125" style="329" customWidth="1"/>
    <col min="6406" max="6406" width="2.7109375" style="329" bestFit="1" customWidth="1"/>
    <col min="6407" max="6407" width="16.85546875" style="329" customWidth="1"/>
    <col min="6408" max="6408" width="16" style="329" customWidth="1"/>
    <col min="6409" max="6409" width="9" style="329" customWidth="1"/>
    <col min="6410" max="6410" width="2.5703125" style="329" customWidth="1"/>
    <col min="6411" max="6412" width="9" style="329" customWidth="1"/>
    <col min="6413" max="6413" width="5.85546875" style="329" customWidth="1"/>
    <col min="6414"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7.140625"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4.5703125" style="329" customWidth="1"/>
    <col min="6658" max="6658" width="3.42578125" style="329" customWidth="1"/>
    <col min="6659" max="6661" width="6.5703125" style="329" customWidth="1"/>
    <col min="6662" max="6662" width="2.7109375" style="329" bestFit="1" customWidth="1"/>
    <col min="6663" max="6663" width="16.85546875" style="329" customWidth="1"/>
    <col min="6664" max="6664" width="16" style="329" customWidth="1"/>
    <col min="6665" max="6665" width="9" style="329" customWidth="1"/>
    <col min="6666" max="6666" width="2.5703125" style="329" customWidth="1"/>
    <col min="6667" max="6668" width="9" style="329" customWidth="1"/>
    <col min="6669" max="6669" width="5.85546875" style="329" customWidth="1"/>
    <col min="6670"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7.140625"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4.5703125" style="329" customWidth="1"/>
    <col min="6914" max="6914" width="3.42578125" style="329" customWidth="1"/>
    <col min="6915" max="6917" width="6.5703125" style="329" customWidth="1"/>
    <col min="6918" max="6918" width="2.7109375" style="329" bestFit="1" customWidth="1"/>
    <col min="6919" max="6919" width="16.85546875" style="329" customWidth="1"/>
    <col min="6920" max="6920" width="16" style="329" customWidth="1"/>
    <col min="6921" max="6921" width="9" style="329" customWidth="1"/>
    <col min="6922" max="6922" width="2.5703125" style="329" customWidth="1"/>
    <col min="6923" max="6924" width="9" style="329" customWidth="1"/>
    <col min="6925" max="6925" width="5.85546875" style="329" customWidth="1"/>
    <col min="6926"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7.140625"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4.5703125" style="329" customWidth="1"/>
    <col min="7170" max="7170" width="3.42578125" style="329" customWidth="1"/>
    <col min="7171" max="7173" width="6.5703125" style="329" customWidth="1"/>
    <col min="7174" max="7174" width="2.7109375" style="329" bestFit="1" customWidth="1"/>
    <col min="7175" max="7175" width="16.85546875" style="329" customWidth="1"/>
    <col min="7176" max="7176" width="16" style="329" customWidth="1"/>
    <col min="7177" max="7177" width="9" style="329" customWidth="1"/>
    <col min="7178" max="7178" width="2.5703125" style="329" customWidth="1"/>
    <col min="7179" max="7180" width="9" style="329" customWidth="1"/>
    <col min="7181" max="7181" width="5.85546875" style="329" customWidth="1"/>
    <col min="7182"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7.140625"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4.5703125" style="329" customWidth="1"/>
    <col min="7426" max="7426" width="3.42578125" style="329" customWidth="1"/>
    <col min="7427" max="7429" width="6.5703125" style="329" customWidth="1"/>
    <col min="7430" max="7430" width="2.7109375" style="329" bestFit="1" customWidth="1"/>
    <col min="7431" max="7431" width="16.85546875" style="329" customWidth="1"/>
    <col min="7432" max="7432" width="16" style="329" customWidth="1"/>
    <col min="7433" max="7433" width="9" style="329" customWidth="1"/>
    <col min="7434" max="7434" width="2.5703125" style="329" customWidth="1"/>
    <col min="7435" max="7436" width="9" style="329" customWidth="1"/>
    <col min="7437" max="7437" width="5.85546875" style="329" customWidth="1"/>
    <col min="7438"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7.140625"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4.5703125" style="329" customWidth="1"/>
    <col min="7682" max="7682" width="3.42578125" style="329" customWidth="1"/>
    <col min="7683" max="7685" width="6.5703125" style="329" customWidth="1"/>
    <col min="7686" max="7686" width="2.7109375" style="329" bestFit="1" customWidth="1"/>
    <col min="7687" max="7687" width="16.85546875" style="329" customWidth="1"/>
    <col min="7688" max="7688" width="16" style="329" customWidth="1"/>
    <col min="7689" max="7689" width="9" style="329" customWidth="1"/>
    <col min="7690" max="7690" width="2.5703125" style="329" customWidth="1"/>
    <col min="7691" max="7692" width="9" style="329" customWidth="1"/>
    <col min="7693" max="7693" width="5.85546875" style="329" customWidth="1"/>
    <col min="7694"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7.140625"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4.5703125" style="329" customWidth="1"/>
    <col min="7938" max="7938" width="3.42578125" style="329" customWidth="1"/>
    <col min="7939" max="7941" width="6.5703125" style="329" customWidth="1"/>
    <col min="7942" max="7942" width="2.7109375" style="329" bestFit="1" customWidth="1"/>
    <col min="7943" max="7943" width="16.85546875" style="329" customWidth="1"/>
    <col min="7944" max="7944" width="16" style="329" customWidth="1"/>
    <col min="7945" max="7945" width="9" style="329" customWidth="1"/>
    <col min="7946" max="7946" width="2.5703125" style="329" customWidth="1"/>
    <col min="7947" max="7948" width="9" style="329" customWidth="1"/>
    <col min="7949" max="7949" width="5.85546875" style="329" customWidth="1"/>
    <col min="7950"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7.140625"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4.5703125" style="329" customWidth="1"/>
    <col min="8194" max="8194" width="3.42578125" style="329" customWidth="1"/>
    <col min="8195" max="8197" width="6.5703125" style="329" customWidth="1"/>
    <col min="8198" max="8198" width="2.7109375" style="329" bestFit="1" customWidth="1"/>
    <col min="8199" max="8199" width="16.85546875" style="329" customWidth="1"/>
    <col min="8200" max="8200" width="16" style="329" customWidth="1"/>
    <col min="8201" max="8201" width="9" style="329" customWidth="1"/>
    <col min="8202" max="8202" width="2.5703125" style="329" customWidth="1"/>
    <col min="8203" max="8204" width="9" style="329" customWidth="1"/>
    <col min="8205" max="8205" width="5.85546875" style="329" customWidth="1"/>
    <col min="8206"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7.140625"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4.5703125" style="329" customWidth="1"/>
    <col min="8450" max="8450" width="3.42578125" style="329" customWidth="1"/>
    <col min="8451" max="8453" width="6.5703125" style="329" customWidth="1"/>
    <col min="8454" max="8454" width="2.7109375" style="329" bestFit="1" customWidth="1"/>
    <col min="8455" max="8455" width="16.85546875" style="329" customWidth="1"/>
    <col min="8456" max="8456" width="16" style="329" customWidth="1"/>
    <col min="8457" max="8457" width="9" style="329" customWidth="1"/>
    <col min="8458" max="8458" width="2.5703125" style="329" customWidth="1"/>
    <col min="8459" max="8460" width="9" style="329" customWidth="1"/>
    <col min="8461" max="8461" width="5.85546875" style="329" customWidth="1"/>
    <col min="8462"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7.140625"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4.5703125" style="329" customWidth="1"/>
    <col min="8706" max="8706" width="3.42578125" style="329" customWidth="1"/>
    <col min="8707" max="8709" width="6.5703125" style="329" customWidth="1"/>
    <col min="8710" max="8710" width="2.7109375" style="329" bestFit="1" customWidth="1"/>
    <col min="8711" max="8711" width="16.85546875" style="329" customWidth="1"/>
    <col min="8712" max="8712" width="16" style="329" customWidth="1"/>
    <col min="8713" max="8713" width="9" style="329" customWidth="1"/>
    <col min="8714" max="8714" width="2.5703125" style="329" customWidth="1"/>
    <col min="8715" max="8716" width="9" style="329" customWidth="1"/>
    <col min="8717" max="8717" width="5.85546875" style="329" customWidth="1"/>
    <col min="8718"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7.140625"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4.5703125" style="329" customWidth="1"/>
    <col min="8962" max="8962" width="3.42578125" style="329" customWidth="1"/>
    <col min="8963" max="8965" width="6.5703125" style="329" customWidth="1"/>
    <col min="8966" max="8966" width="2.7109375" style="329" bestFit="1" customWidth="1"/>
    <col min="8967" max="8967" width="16.85546875" style="329" customWidth="1"/>
    <col min="8968" max="8968" width="16" style="329" customWidth="1"/>
    <col min="8969" max="8969" width="9" style="329" customWidth="1"/>
    <col min="8970" max="8970" width="2.5703125" style="329" customWidth="1"/>
    <col min="8971" max="8972" width="9" style="329" customWidth="1"/>
    <col min="8973" max="8973" width="5.85546875" style="329" customWidth="1"/>
    <col min="8974"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7.140625"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4.5703125" style="329" customWidth="1"/>
    <col min="9218" max="9218" width="3.42578125" style="329" customWidth="1"/>
    <col min="9219" max="9221" width="6.5703125" style="329" customWidth="1"/>
    <col min="9222" max="9222" width="2.7109375" style="329" bestFit="1" customWidth="1"/>
    <col min="9223" max="9223" width="16.85546875" style="329" customWidth="1"/>
    <col min="9224" max="9224" width="16" style="329" customWidth="1"/>
    <col min="9225" max="9225" width="9" style="329" customWidth="1"/>
    <col min="9226" max="9226" width="2.5703125" style="329" customWidth="1"/>
    <col min="9227" max="9228" width="9" style="329" customWidth="1"/>
    <col min="9229" max="9229" width="5.85546875" style="329" customWidth="1"/>
    <col min="9230"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7.140625"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4.5703125" style="329" customWidth="1"/>
    <col min="9474" max="9474" width="3.42578125" style="329" customWidth="1"/>
    <col min="9475" max="9477" width="6.5703125" style="329" customWidth="1"/>
    <col min="9478" max="9478" width="2.7109375" style="329" bestFit="1" customWidth="1"/>
    <col min="9479" max="9479" width="16.85546875" style="329" customWidth="1"/>
    <col min="9480" max="9480" width="16" style="329" customWidth="1"/>
    <col min="9481" max="9481" width="9" style="329" customWidth="1"/>
    <col min="9482" max="9482" width="2.5703125" style="329" customWidth="1"/>
    <col min="9483" max="9484" width="9" style="329" customWidth="1"/>
    <col min="9485" max="9485" width="5.85546875" style="329" customWidth="1"/>
    <col min="9486"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7.140625"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4.5703125" style="329" customWidth="1"/>
    <col min="9730" max="9730" width="3.42578125" style="329" customWidth="1"/>
    <col min="9731" max="9733" width="6.5703125" style="329" customWidth="1"/>
    <col min="9734" max="9734" width="2.7109375" style="329" bestFit="1" customWidth="1"/>
    <col min="9735" max="9735" width="16.85546875" style="329" customWidth="1"/>
    <col min="9736" max="9736" width="16" style="329" customWidth="1"/>
    <col min="9737" max="9737" width="9" style="329" customWidth="1"/>
    <col min="9738" max="9738" width="2.5703125" style="329" customWidth="1"/>
    <col min="9739" max="9740" width="9" style="329" customWidth="1"/>
    <col min="9741" max="9741" width="5.85546875" style="329" customWidth="1"/>
    <col min="9742"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7.140625"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4.5703125" style="329" customWidth="1"/>
    <col min="9986" max="9986" width="3.42578125" style="329" customWidth="1"/>
    <col min="9987" max="9989" width="6.5703125" style="329" customWidth="1"/>
    <col min="9990" max="9990" width="2.7109375" style="329" bestFit="1" customWidth="1"/>
    <col min="9991" max="9991" width="16.85546875" style="329" customWidth="1"/>
    <col min="9992" max="9992" width="16" style="329" customWidth="1"/>
    <col min="9993" max="9993" width="9" style="329" customWidth="1"/>
    <col min="9994" max="9994" width="2.5703125" style="329" customWidth="1"/>
    <col min="9995" max="9996" width="9" style="329" customWidth="1"/>
    <col min="9997" max="9997" width="5.85546875" style="329" customWidth="1"/>
    <col min="9998"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7.140625"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4.5703125" style="329" customWidth="1"/>
    <col min="10242" max="10242" width="3.42578125" style="329" customWidth="1"/>
    <col min="10243" max="10245" width="6.5703125" style="329" customWidth="1"/>
    <col min="10246" max="10246" width="2.7109375" style="329" bestFit="1" customWidth="1"/>
    <col min="10247" max="10247" width="16.85546875" style="329" customWidth="1"/>
    <col min="10248" max="10248" width="16" style="329" customWidth="1"/>
    <col min="10249" max="10249" width="9" style="329" customWidth="1"/>
    <col min="10250" max="10250" width="2.5703125" style="329" customWidth="1"/>
    <col min="10251" max="10252" width="9" style="329" customWidth="1"/>
    <col min="10253" max="10253" width="5.85546875" style="329" customWidth="1"/>
    <col min="10254"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7.140625"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4.5703125" style="329" customWidth="1"/>
    <col min="10498" max="10498" width="3.42578125" style="329" customWidth="1"/>
    <col min="10499" max="10501" width="6.5703125" style="329" customWidth="1"/>
    <col min="10502" max="10502" width="2.7109375" style="329" bestFit="1" customWidth="1"/>
    <col min="10503" max="10503" width="16.85546875" style="329" customWidth="1"/>
    <col min="10504" max="10504" width="16" style="329" customWidth="1"/>
    <col min="10505" max="10505" width="9" style="329" customWidth="1"/>
    <col min="10506" max="10506" width="2.5703125" style="329" customWidth="1"/>
    <col min="10507" max="10508" width="9" style="329" customWidth="1"/>
    <col min="10509" max="10509" width="5.85546875" style="329" customWidth="1"/>
    <col min="10510"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7.140625"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4.5703125" style="329" customWidth="1"/>
    <col min="10754" max="10754" width="3.42578125" style="329" customWidth="1"/>
    <col min="10755" max="10757" width="6.5703125" style="329" customWidth="1"/>
    <col min="10758" max="10758" width="2.7109375" style="329" bestFit="1" customWidth="1"/>
    <col min="10759" max="10759" width="16.85546875" style="329" customWidth="1"/>
    <col min="10760" max="10760" width="16" style="329" customWidth="1"/>
    <col min="10761" max="10761" width="9" style="329" customWidth="1"/>
    <col min="10762" max="10762" width="2.5703125" style="329" customWidth="1"/>
    <col min="10763" max="10764" width="9" style="329" customWidth="1"/>
    <col min="10765" max="10765" width="5.85546875" style="329" customWidth="1"/>
    <col min="10766"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7.140625"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4.5703125" style="329" customWidth="1"/>
    <col min="11010" max="11010" width="3.42578125" style="329" customWidth="1"/>
    <col min="11011" max="11013" width="6.5703125" style="329" customWidth="1"/>
    <col min="11014" max="11014" width="2.7109375" style="329" bestFit="1" customWidth="1"/>
    <col min="11015" max="11015" width="16.85546875" style="329" customWidth="1"/>
    <col min="11016" max="11016" width="16" style="329" customWidth="1"/>
    <col min="11017" max="11017" width="9" style="329" customWidth="1"/>
    <col min="11018" max="11018" width="2.5703125" style="329" customWidth="1"/>
    <col min="11019" max="11020" width="9" style="329" customWidth="1"/>
    <col min="11021" max="11021" width="5.85546875" style="329" customWidth="1"/>
    <col min="11022"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7.140625"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4.5703125" style="329" customWidth="1"/>
    <col min="11266" max="11266" width="3.42578125" style="329" customWidth="1"/>
    <col min="11267" max="11269" width="6.5703125" style="329" customWidth="1"/>
    <col min="11270" max="11270" width="2.7109375" style="329" bestFit="1" customWidth="1"/>
    <col min="11271" max="11271" width="16.85546875" style="329" customWidth="1"/>
    <col min="11272" max="11272" width="16" style="329" customWidth="1"/>
    <col min="11273" max="11273" width="9" style="329" customWidth="1"/>
    <col min="11274" max="11274" width="2.5703125" style="329" customWidth="1"/>
    <col min="11275" max="11276" width="9" style="329" customWidth="1"/>
    <col min="11277" max="11277" width="5.85546875" style="329" customWidth="1"/>
    <col min="11278"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7.140625"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4.5703125" style="329" customWidth="1"/>
    <col min="11522" max="11522" width="3.42578125" style="329" customWidth="1"/>
    <col min="11523" max="11525" width="6.5703125" style="329" customWidth="1"/>
    <col min="11526" max="11526" width="2.7109375" style="329" bestFit="1" customWidth="1"/>
    <col min="11527" max="11527" width="16.85546875" style="329" customWidth="1"/>
    <col min="11528" max="11528" width="16" style="329" customWidth="1"/>
    <col min="11529" max="11529" width="9" style="329" customWidth="1"/>
    <col min="11530" max="11530" width="2.5703125" style="329" customWidth="1"/>
    <col min="11531" max="11532" width="9" style="329" customWidth="1"/>
    <col min="11533" max="11533" width="5.85546875" style="329" customWidth="1"/>
    <col min="11534"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7.140625"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4.5703125" style="329" customWidth="1"/>
    <col min="11778" max="11778" width="3.42578125" style="329" customWidth="1"/>
    <col min="11779" max="11781" width="6.5703125" style="329" customWidth="1"/>
    <col min="11782" max="11782" width="2.7109375" style="329" bestFit="1" customWidth="1"/>
    <col min="11783" max="11783" width="16.85546875" style="329" customWidth="1"/>
    <col min="11784" max="11784" width="16" style="329" customWidth="1"/>
    <col min="11785" max="11785" width="9" style="329" customWidth="1"/>
    <col min="11786" max="11786" width="2.5703125" style="329" customWidth="1"/>
    <col min="11787" max="11788" width="9" style="329" customWidth="1"/>
    <col min="11789" max="11789" width="5.85546875" style="329" customWidth="1"/>
    <col min="11790"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7.140625"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4.5703125" style="329" customWidth="1"/>
    <col min="12034" max="12034" width="3.42578125" style="329" customWidth="1"/>
    <col min="12035" max="12037" width="6.5703125" style="329" customWidth="1"/>
    <col min="12038" max="12038" width="2.7109375" style="329" bestFit="1" customWidth="1"/>
    <col min="12039" max="12039" width="16.85546875" style="329" customWidth="1"/>
    <col min="12040" max="12040" width="16" style="329" customWidth="1"/>
    <col min="12041" max="12041" width="9" style="329" customWidth="1"/>
    <col min="12042" max="12042" width="2.5703125" style="329" customWidth="1"/>
    <col min="12043" max="12044" width="9" style="329" customWidth="1"/>
    <col min="12045" max="12045" width="5.85546875" style="329" customWidth="1"/>
    <col min="12046"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7.140625"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4.5703125" style="329" customWidth="1"/>
    <col min="12290" max="12290" width="3.42578125" style="329" customWidth="1"/>
    <col min="12291" max="12293" width="6.5703125" style="329" customWidth="1"/>
    <col min="12294" max="12294" width="2.7109375" style="329" bestFit="1" customWidth="1"/>
    <col min="12295" max="12295" width="16.85546875" style="329" customWidth="1"/>
    <col min="12296" max="12296" width="16" style="329" customWidth="1"/>
    <col min="12297" max="12297" width="9" style="329" customWidth="1"/>
    <col min="12298" max="12298" width="2.5703125" style="329" customWidth="1"/>
    <col min="12299" max="12300" width="9" style="329" customWidth="1"/>
    <col min="12301" max="12301" width="5.85546875" style="329" customWidth="1"/>
    <col min="12302"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7.140625"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4.5703125" style="329" customWidth="1"/>
    <col min="12546" max="12546" width="3.42578125" style="329" customWidth="1"/>
    <col min="12547" max="12549" width="6.5703125" style="329" customWidth="1"/>
    <col min="12550" max="12550" width="2.7109375" style="329" bestFit="1" customWidth="1"/>
    <col min="12551" max="12551" width="16.85546875" style="329" customWidth="1"/>
    <col min="12552" max="12552" width="16" style="329" customWidth="1"/>
    <col min="12553" max="12553" width="9" style="329" customWidth="1"/>
    <col min="12554" max="12554" width="2.5703125" style="329" customWidth="1"/>
    <col min="12555" max="12556" width="9" style="329" customWidth="1"/>
    <col min="12557" max="12557" width="5.85546875" style="329" customWidth="1"/>
    <col min="12558"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7.140625"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4.5703125" style="329" customWidth="1"/>
    <col min="12802" max="12802" width="3.42578125" style="329" customWidth="1"/>
    <col min="12803" max="12805" width="6.5703125" style="329" customWidth="1"/>
    <col min="12806" max="12806" width="2.7109375" style="329" bestFit="1" customWidth="1"/>
    <col min="12807" max="12807" width="16.85546875" style="329" customWidth="1"/>
    <col min="12808" max="12808" width="16" style="329" customWidth="1"/>
    <col min="12809" max="12809" width="9" style="329" customWidth="1"/>
    <col min="12810" max="12810" width="2.5703125" style="329" customWidth="1"/>
    <col min="12811" max="12812" width="9" style="329" customWidth="1"/>
    <col min="12813" max="12813" width="5.85546875" style="329" customWidth="1"/>
    <col min="12814"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7.140625"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4.5703125" style="329" customWidth="1"/>
    <col min="13058" max="13058" width="3.42578125" style="329" customWidth="1"/>
    <col min="13059" max="13061" width="6.5703125" style="329" customWidth="1"/>
    <col min="13062" max="13062" width="2.7109375" style="329" bestFit="1" customWidth="1"/>
    <col min="13063" max="13063" width="16.85546875" style="329" customWidth="1"/>
    <col min="13064" max="13064" width="16" style="329" customWidth="1"/>
    <col min="13065" max="13065" width="9" style="329" customWidth="1"/>
    <col min="13066" max="13066" width="2.5703125" style="329" customWidth="1"/>
    <col min="13067" max="13068" width="9" style="329" customWidth="1"/>
    <col min="13069" max="13069" width="5.85546875" style="329" customWidth="1"/>
    <col min="13070"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7.140625"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4.5703125" style="329" customWidth="1"/>
    <col min="13314" max="13314" width="3.42578125" style="329" customWidth="1"/>
    <col min="13315" max="13317" width="6.5703125" style="329" customWidth="1"/>
    <col min="13318" max="13318" width="2.7109375" style="329" bestFit="1" customWidth="1"/>
    <col min="13319" max="13319" width="16.85546875" style="329" customWidth="1"/>
    <col min="13320" max="13320" width="16" style="329" customWidth="1"/>
    <col min="13321" max="13321" width="9" style="329" customWidth="1"/>
    <col min="13322" max="13322" width="2.5703125" style="329" customWidth="1"/>
    <col min="13323" max="13324" width="9" style="329" customWidth="1"/>
    <col min="13325" max="13325" width="5.85546875" style="329" customWidth="1"/>
    <col min="13326"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7.140625"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4.5703125" style="329" customWidth="1"/>
    <col min="13570" max="13570" width="3.42578125" style="329" customWidth="1"/>
    <col min="13571" max="13573" width="6.5703125" style="329" customWidth="1"/>
    <col min="13574" max="13574" width="2.7109375" style="329" bestFit="1" customWidth="1"/>
    <col min="13575" max="13575" width="16.85546875" style="329" customWidth="1"/>
    <col min="13576" max="13576" width="16" style="329" customWidth="1"/>
    <col min="13577" max="13577" width="9" style="329" customWidth="1"/>
    <col min="13578" max="13578" width="2.5703125" style="329" customWidth="1"/>
    <col min="13579" max="13580" width="9" style="329" customWidth="1"/>
    <col min="13581" max="13581" width="5.85546875" style="329" customWidth="1"/>
    <col min="13582"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7.140625"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4.5703125" style="329" customWidth="1"/>
    <col min="13826" max="13826" width="3.42578125" style="329" customWidth="1"/>
    <col min="13827" max="13829" width="6.5703125" style="329" customWidth="1"/>
    <col min="13830" max="13830" width="2.7109375" style="329" bestFit="1" customWidth="1"/>
    <col min="13831" max="13831" width="16.85546875" style="329" customWidth="1"/>
    <col min="13832" max="13832" width="16" style="329" customWidth="1"/>
    <col min="13833" max="13833" width="9" style="329" customWidth="1"/>
    <col min="13834" max="13834" width="2.5703125" style="329" customWidth="1"/>
    <col min="13835" max="13836" width="9" style="329" customWidth="1"/>
    <col min="13837" max="13837" width="5.85546875" style="329" customWidth="1"/>
    <col min="13838"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7.140625"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4.5703125" style="329" customWidth="1"/>
    <col min="14082" max="14082" width="3.42578125" style="329" customWidth="1"/>
    <col min="14083" max="14085" width="6.5703125" style="329" customWidth="1"/>
    <col min="14086" max="14086" width="2.7109375" style="329" bestFit="1" customWidth="1"/>
    <col min="14087" max="14087" width="16.85546875" style="329" customWidth="1"/>
    <col min="14088" max="14088" width="16" style="329" customWidth="1"/>
    <col min="14089" max="14089" width="9" style="329" customWidth="1"/>
    <col min="14090" max="14090" width="2.5703125" style="329" customWidth="1"/>
    <col min="14091" max="14092" width="9" style="329" customWidth="1"/>
    <col min="14093" max="14093" width="5.85546875" style="329" customWidth="1"/>
    <col min="14094"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7.140625"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4.5703125" style="329" customWidth="1"/>
    <col min="14338" max="14338" width="3.42578125" style="329" customWidth="1"/>
    <col min="14339" max="14341" width="6.5703125" style="329" customWidth="1"/>
    <col min="14342" max="14342" width="2.7109375" style="329" bestFit="1" customWidth="1"/>
    <col min="14343" max="14343" width="16.85546875" style="329" customWidth="1"/>
    <col min="14344" max="14344" width="16" style="329" customWidth="1"/>
    <col min="14345" max="14345" width="9" style="329" customWidth="1"/>
    <col min="14346" max="14346" width="2.5703125" style="329" customWidth="1"/>
    <col min="14347" max="14348" width="9" style="329" customWidth="1"/>
    <col min="14349" max="14349" width="5.85546875" style="329" customWidth="1"/>
    <col min="14350"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7.140625"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4.5703125" style="329" customWidth="1"/>
    <col min="14594" max="14594" width="3.42578125" style="329" customWidth="1"/>
    <col min="14595" max="14597" width="6.5703125" style="329" customWidth="1"/>
    <col min="14598" max="14598" width="2.7109375" style="329" bestFit="1" customWidth="1"/>
    <col min="14599" max="14599" width="16.85546875" style="329" customWidth="1"/>
    <col min="14600" max="14600" width="16" style="329" customWidth="1"/>
    <col min="14601" max="14601" width="9" style="329" customWidth="1"/>
    <col min="14602" max="14602" width="2.5703125" style="329" customWidth="1"/>
    <col min="14603" max="14604" width="9" style="329" customWidth="1"/>
    <col min="14605" max="14605" width="5.85546875" style="329" customWidth="1"/>
    <col min="14606"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7.140625"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4.5703125" style="329" customWidth="1"/>
    <col min="14850" max="14850" width="3.42578125" style="329" customWidth="1"/>
    <col min="14851" max="14853" width="6.5703125" style="329" customWidth="1"/>
    <col min="14854" max="14854" width="2.7109375" style="329" bestFit="1" customWidth="1"/>
    <col min="14855" max="14855" width="16.85546875" style="329" customWidth="1"/>
    <col min="14856" max="14856" width="16" style="329" customWidth="1"/>
    <col min="14857" max="14857" width="9" style="329" customWidth="1"/>
    <col min="14858" max="14858" width="2.5703125" style="329" customWidth="1"/>
    <col min="14859" max="14860" width="9" style="329" customWidth="1"/>
    <col min="14861" max="14861" width="5.85546875" style="329" customWidth="1"/>
    <col min="14862"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7.140625"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4.5703125" style="329" customWidth="1"/>
    <col min="15106" max="15106" width="3.42578125" style="329" customWidth="1"/>
    <col min="15107" max="15109" width="6.5703125" style="329" customWidth="1"/>
    <col min="15110" max="15110" width="2.7109375" style="329" bestFit="1" customWidth="1"/>
    <col min="15111" max="15111" width="16.85546875" style="329" customWidth="1"/>
    <col min="15112" max="15112" width="16" style="329" customWidth="1"/>
    <col min="15113" max="15113" width="9" style="329" customWidth="1"/>
    <col min="15114" max="15114" width="2.5703125" style="329" customWidth="1"/>
    <col min="15115" max="15116" width="9" style="329" customWidth="1"/>
    <col min="15117" max="15117" width="5.85546875" style="329" customWidth="1"/>
    <col min="15118"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7.140625"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4.5703125" style="329" customWidth="1"/>
    <col min="15362" max="15362" width="3.42578125" style="329" customWidth="1"/>
    <col min="15363" max="15365" width="6.5703125" style="329" customWidth="1"/>
    <col min="15366" max="15366" width="2.7109375" style="329" bestFit="1" customWidth="1"/>
    <col min="15367" max="15367" width="16.85546875" style="329" customWidth="1"/>
    <col min="15368" max="15368" width="16" style="329" customWidth="1"/>
    <col min="15369" max="15369" width="9" style="329" customWidth="1"/>
    <col min="15370" max="15370" width="2.5703125" style="329" customWidth="1"/>
    <col min="15371" max="15372" width="9" style="329" customWidth="1"/>
    <col min="15373" max="15373" width="5.85546875" style="329" customWidth="1"/>
    <col min="15374"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7.140625"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4.5703125" style="329" customWidth="1"/>
    <col min="15618" max="15618" width="3.42578125" style="329" customWidth="1"/>
    <col min="15619" max="15621" width="6.5703125" style="329" customWidth="1"/>
    <col min="15622" max="15622" width="2.7109375" style="329" bestFit="1" customWidth="1"/>
    <col min="15623" max="15623" width="16.85546875" style="329" customWidth="1"/>
    <col min="15624" max="15624" width="16" style="329" customWidth="1"/>
    <col min="15625" max="15625" width="9" style="329" customWidth="1"/>
    <col min="15626" max="15626" width="2.5703125" style="329" customWidth="1"/>
    <col min="15627" max="15628" width="9" style="329" customWidth="1"/>
    <col min="15629" max="15629" width="5.85546875" style="329" customWidth="1"/>
    <col min="15630"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7.140625"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4.5703125" style="329" customWidth="1"/>
    <col min="15874" max="15874" width="3.42578125" style="329" customWidth="1"/>
    <col min="15875" max="15877" width="6.5703125" style="329" customWidth="1"/>
    <col min="15878" max="15878" width="2.7109375" style="329" bestFit="1" customWidth="1"/>
    <col min="15879" max="15879" width="16.85546875" style="329" customWidth="1"/>
    <col min="15880" max="15880" width="16" style="329" customWidth="1"/>
    <col min="15881" max="15881" width="9" style="329" customWidth="1"/>
    <col min="15882" max="15882" width="2.5703125" style="329" customWidth="1"/>
    <col min="15883" max="15884" width="9" style="329" customWidth="1"/>
    <col min="15885" max="15885" width="5.85546875" style="329" customWidth="1"/>
    <col min="15886"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7.140625"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4.5703125" style="329" customWidth="1"/>
    <col min="16130" max="16130" width="3.42578125" style="329" customWidth="1"/>
    <col min="16131" max="16133" width="6.5703125" style="329" customWidth="1"/>
    <col min="16134" max="16134" width="2.7109375" style="329" bestFit="1" customWidth="1"/>
    <col min="16135" max="16135" width="16.85546875" style="329" customWidth="1"/>
    <col min="16136" max="16136" width="16" style="329" customWidth="1"/>
    <col min="16137" max="16137" width="9" style="329" customWidth="1"/>
    <col min="16138" max="16138" width="2.5703125" style="329" customWidth="1"/>
    <col min="16139" max="16140" width="9" style="329" customWidth="1"/>
    <col min="16141" max="16141" width="5.85546875" style="329" customWidth="1"/>
    <col min="16142"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7.140625"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168</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42920</v>
      </c>
      <c r="O3" s="796"/>
      <c r="P3" s="796"/>
      <c r="Q3" s="796"/>
      <c r="R3" s="796"/>
      <c r="S3" s="796"/>
      <c r="T3" s="796"/>
      <c r="U3" s="797"/>
      <c r="V3" s="307"/>
      <c r="W3" s="801" t="s">
        <v>1708</v>
      </c>
      <c r="X3" s="751" t="s">
        <v>2381</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1566" t="s">
        <v>1710</v>
      </c>
      <c r="Q6" s="1567"/>
      <c r="R6" s="1567"/>
      <c r="S6" s="1567"/>
      <c r="T6" s="1567"/>
      <c r="U6" s="1568"/>
      <c r="V6" s="326"/>
      <c r="W6" s="770" t="s">
        <v>309</v>
      </c>
      <c r="X6" s="771"/>
      <c r="Y6" s="771"/>
      <c r="Z6" s="771"/>
      <c r="AA6" s="772" t="s">
        <v>1711</v>
      </c>
      <c r="AB6" s="772" t="s">
        <v>1470</v>
      </c>
      <c r="AC6" s="375"/>
      <c r="AD6" s="764" t="s">
        <v>1712</v>
      </c>
      <c r="AE6" s="765"/>
      <c r="AF6" s="765"/>
      <c r="AG6" s="765"/>
      <c r="AH6" s="765"/>
      <c r="AI6" s="765"/>
      <c r="AJ6" s="766"/>
    </row>
    <row r="7" spans="1:45" s="325" customFormat="1" ht="15.75" customHeight="1" x14ac:dyDescent="0.2">
      <c r="A7" s="803" t="s">
        <v>310</v>
      </c>
      <c r="B7" s="772" t="s">
        <v>1713</v>
      </c>
      <c r="C7" s="803" t="s">
        <v>311</v>
      </c>
      <c r="D7" s="803"/>
      <c r="E7" s="803"/>
      <c r="F7" s="804" t="s">
        <v>1714</v>
      </c>
      <c r="G7" s="805"/>
      <c r="H7" s="805"/>
      <c r="I7" s="806"/>
      <c r="J7" s="803" t="s">
        <v>312</v>
      </c>
      <c r="K7" s="803"/>
      <c r="L7" s="803"/>
      <c r="M7" s="810" t="s">
        <v>308</v>
      </c>
      <c r="N7" s="811"/>
      <c r="O7" s="811"/>
      <c r="P7" s="1569"/>
      <c r="Q7" s="1570"/>
      <c r="R7" s="1570"/>
      <c r="S7" s="1570"/>
      <c r="T7" s="1570"/>
      <c r="U7" s="1571"/>
      <c r="V7" s="327"/>
      <c r="W7" s="804" t="s">
        <v>317</v>
      </c>
      <c r="X7" s="805"/>
      <c r="Y7" s="805"/>
      <c r="Z7" s="812" t="s">
        <v>1715</v>
      </c>
      <c r="AA7" s="772"/>
      <c r="AB7" s="772"/>
      <c r="AC7" s="376"/>
      <c r="AD7" s="767"/>
      <c r="AE7" s="768"/>
      <c r="AF7" s="768"/>
      <c r="AG7" s="768"/>
      <c r="AH7" s="768"/>
      <c r="AI7" s="768"/>
      <c r="AJ7" s="769"/>
    </row>
    <row r="8" spans="1:45" s="325" customFormat="1" ht="15.75" customHeight="1" x14ac:dyDescent="0.2">
      <c r="A8" s="803"/>
      <c r="B8" s="772"/>
      <c r="C8" s="803"/>
      <c r="D8" s="803"/>
      <c r="E8" s="803"/>
      <c r="F8" s="807"/>
      <c r="G8" s="808"/>
      <c r="H8" s="808"/>
      <c r="I8" s="809"/>
      <c r="J8" s="803"/>
      <c r="K8" s="803"/>
      <c r="L8" s="803"/>
      <c r="M8" s="378" t="s">
        <v>313</v>
      </c>
      <c r="N8" s="378" t="s">
        <v>102</v>
      </c>
      <c r="O8" s="378"/>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427" customFormat="1" ht="33.75" customHeight="1" x14ac:dyDescent="0.2">
      <c r="A9" s="1178" t="s">
        <v>0</v>
      </c>
      <c r="B9" s="851" t="s">
        <v>2382</v>
      </c>
      <c r="C9" s="1387" t="s">
        <v>432</v>
      </c>
      <c r="D9" s="1388"/>
      <c r="E9" s="1389"/>
      <c r="F9" s="263">
        <v>1</v>
      </c>
      <c r="G9" s="1575" t="s">
        <v>1</v>
      </c>
      <c r="H9" s="1575"/>
      <c r="I9" s="1575"/>
      <c r="J9" s="1387" t="s">
        <v>1140</v>
      </c>
      <c r="K9" s="1388"/>
      <c r="L9" s="1389"/>
      <c r="M9" s="1178"/>
      <c r="N9" s="1178" t="s">
        <v>23</v>
      </c>
      <c r="O9" s="330"/>
      <c r="P9" s="1360" t="s">
        <v>1723</v>
      </c>
      <c r="Q9" s="1360" t="s">
        <v>645</v>
      </c>
      <c r="R9" s="346"/>
      <c r="S9" s="347">
        <f>VLOOKUP(P9,[33]Listas!$D$6:$E$10,2,0)</f>
        <v>4</v>
      </c>
      <c r="T9" s="347">
        <f>HLOOKUP(Q9,[33]Listas!$F$4:$J$5,2,0)</f>
        <v>4</v>
      </c>
      <c r="U9" s="1196" t="str">
        <f>INDEX([33]Listas!$F$6:$J$10,MATCH(P9,[33]Listas!$D$6:$D$10,0),MATCH(Q9,[33]Listas!$F$4:$J$4,0))</f>
        <v>16
EXTREMO</v>
      </c>
      <c r="V9" s="346"/>
      <c r="W9" s="1087" t="s">
        <v>2383</v>
      </c>
      <c r="X9" s="1088"/>
      <c r="Y9" s="1089"/>
      <c r="Z9" s="1580" t="s">
        <v>2384</v>
      </c>
      <c r="AA9" s="1181" t="s">
        <v>322</v>
      </c>
      <c r="AB9" s="1181">
        <v>84</v>
      </c>
      <c r="AC9" s="346"/>
      <c r="AD9" s="347">
        <f>IF(AB9&lt;=33,0,IF(AB9&gt;81,2,1))</f>
        <v>2</v>
      </c>
      <c r="AE9" s="348">
        <f>IF(OR(AA9="Probabilidad",AA9="Ambos"),S9-AD9,S9)</f>
        <v>2</v>
      </c>
      <c r="AF9" s="1354" t="str">
        <f>IF(AE9&lt;=1,"Remota",VLOOKUP(AE9,[33]Listas!$C$6:$D$10,2,0))</f>
        <v>Baja</v>
      </c>
      <c r="AG9" s="348">
        <f>IF(OR(AA9="Impacto",AA9="Ambos"),T9-AD9,T9)</f>
        <v>2</v>
      </c>
      <c r="AH9" s="1354" t="str">
        <f>IF(AG9&lt;=1,"Insignificante",HLOOKUP(AG9,[33]Listas!$F$3:$J$4,2,0))</f>
        <v>Menor</v>
      </c>
      <c r="AI9" s="349">
        <f>AE9*AG9</f>
        <v>4</v>
      </c>
      <c r="AJ9" s="1196" t="str">
        <f>INDEX([33]Listas!$F$6:$J$10,MATCH(AF9,[33]Listas!$D$6:$D$10,0),MATCH(AH9,[33]Listas!$F$4:$J$4,0))</f>
        <v>4
INFERIOR</v>
      </c>
    </row>
    <row r="10" spans="1:45" s="427" customFormat="1" ht="48.75" customHeight="1" x14ac:dyDescent="0.2">
      <c r="A10" s="1179"/>
      <c r="B10" s="852"/>
      <c r="C10" s="1390"/>
      <c r="D10" s="1391"/>
      <c r="E10" s="1392"/>
      <c r="F10" s="263">
        <v>2</v>
      </c>
      <c r="G10" s="1575" t="s">
        <v>2</v>
      </c>
      <c r="H10" s="1575"/>
      <c r="I10" s="1575"/>
      <c r="J10" s="1390"/>
      <c r="K10" s="1391"/>
      <c r="L10" s="1392"/>
      <c r="M10" s="1179"/>
      <c r="N10" s="1179"/>
      <c r="O10" s="330"/>
      <c r="P10" s="1361"/>
      <c r="Q10" s="1361"/>
      <c r="R10" s="346"/>
      <c r="S10" s="347"/>
      <c r="T10" s="347"/>
      <c r="U10" s="1197"/>
      <c r="V10" s="346"/>
      <c r="W10" s="1087" t="s">
        <v>2385</v>
      </c>
      <c r="X10" s="1088"/>
      <c r="Y10" s="1089"/>
      <c r="Z10" s="1581"/>
      <c r="AA10" s="1182"/>
      <c r="AB10" s="1182"/>
      <c r="AC10" s="346"/>
      <c r="AD10" s="347"/>
      <c r="AE10" s="348"/>
      <c r="AF10" s="1355"/>
      <c r="AG10" s="348"/>
      <c r="AH10" s="1355"/>
      <c r="AI10" s="349"/>
      <c r="AJ10" s="1197"/>
    </row>
    <row r="11" spans="1:45" s="427" customFormat="1" ht="28.5" customHeight="1" x14ac:dyDescent="0.2">
      <c r="A11" s="1179"/>
      <c r="B11" s="852"/>
      <c r="C11" s="1390"/>
      <c r="D11" s="1391"/>
      <c r="E11" s="1392"/>
      <c r="F11" s="267">
        <v>3</v>
      </c>
      <c r="G11" s="1579" t="s">
        <v>3</v>
      </c>
      <c r="H11" s="1579"/>
      <c r="I11" s="1579"/>
      <c r="J11" s="1390"/>
      <c r="K11" s="1391"/>
      <c r="L11" s="1392"/>
      <c r="M11" s="1179"/>
      <c r="N11" s="1179"/>
      <c r="O11" s="330"/>
      <c r="P11" s="1361"/>
      <c r="Q11" s="1361"/>
      <c r="R11" s="346"/>
      <c r="S11" s="347"/>
      <c r="T11" s="347"/>
      <c r="U11" s="1197"/>
      <c r="V11" s="346"/>
      <c r="W11" s="1087" t="s">
        <v>2386</v>
      </c>
      <c r="X11" s="1088"/>
      <c r="Y11" s="1089"/>
      <c r="Z11" s="1581"/>
      <c r="AA11" s="1182"/>
      <c r="AB11" s="1182"/>
      <c r="AC11" s="346"/>
      <c r="AD11" s="347"/>
      <c r="AE11" s="348"/>
      <c r="AF11" s="1355"/>
      <c r="AG11" s="348"/>
      <c r="AH11" s="1355"/>
      <c r="AI11" s="349"/>
      <c r="AJ11" s="1197"/>
    </row>
    <row r="12" spans="1:45" s="427" customFormat="1" ht="41.25" customHeight="1" x14ac:dyDescent="0.2">
      <c r="A12" s="1179"/>
      <c r="B12" s="852"/>
      <c r="C12" s="1390"/>
      <c r="D12" s="1391"/>
      <c r="E12" s="1392"/>
      <c r="F12" s="263">
        <v>4</v>
      </c>
      <c r="G12" s="1575" t="s">
        <v>4</v>
      </c>
      <c r="H12" s="1575"/>
      <c r="I12" s="1575"/>
      <c r="J12" s="1390"/>
      <c r="K12" s="1391"/>
      <c r="L12" s="1392"/>
      <c r="M12" s="1179"/>
      <c r="N12" s="1179"/>
      <c r="O12" s="330"/>
      <c r="P12" s="1361"/>
      <c r="Q12" s="1361"/>
      <c r="R12" s="346"/>
      <c r="S12" s="347"/>
      <c r="T12" s="347"/>
      <c r="U12" s="1197"/>
      <c r="V12" s="346"/>
      <c r="W12" s="1087" t="s">
        <v>2387</v>
      </c>
      <c r="X12" s="1088"/>
      <c r="Y12" s="1089"/>
      <c r="Z12" s="1581"/>
      <c r="AA12" s="1182"/>
      <c r="AB12" s="1182"/>
      <c r="AC12" s="346"/>
      <c r="AD12" s="347"/>
      <c r="AE12" s="348"/>
      <c r="AF12" s="1355"/>
      <c r="AG12" s="348"/>
      <c r="AH12" s="1355"/>
      <c r="AI12" s="349"/>
      <c r="AJ12" s="1197"/>
    </row>
    <row r="13" spans="1:45" s="427" customFormat="1" ht="34.5" customHeight="1" x14ac:dyDescent="0.2">
      <c r="A13" s="1179"/>
      <c r="B13" s="852"/>
      <c r="C13" s="1390"/>
      <c r="D13" s="1391"/>
      <c r="E13" s="1392"/>
      <c r="F13" s="263">
        <v>5</v>
      </c>
      <c r="G13" s="1576" t="s">
        <v>1141</v>
      </c>
      <c r="H13" s="1577"/>
      <c r="I13" s="1578"/>
      <c r="J13" s="1390"/>
      <c r="K13" s="1391"/>
      <c r="L13" s="1392"/>
      <c r="M13" s="1179"/>
      <c r="N13" s="1179"/>
      <c r="O13" s="330"/>
      <c r="P13" s="1361"/>
      <c r="Q13" s="1361"/>
      <c r="R13" s="346"/>
      <c r="S13" s="347"/>
      <c r="T13" s="347"/>
      <c r="U13" s="1197"/>
      <c r="V13" s="346"/>
      <c r="W13" s="1087" t="s">
        <v>2388</v>
      </c>
      <c r="X13" s="1088"/>
      <c r="Y13" s="1089"/>
      <c r="Z13" s="1581"/>
      <c r="AA13" s="1182"/>
      <c r="AB13" s="1182"/>
      <c r="AC13" s="346"/>
      <c r="AD13" s="347"/>
      <c r="AE13" s="348"/>
      <c r="AF13" s="1355"/>
      <c r="AG13" s="348"/>
      <c r="AH13" s="1355"/>
      <c r="AI13" s="349"/>
      <c r="AJ13" s="1197"/>
    </row>
    <row r="14" spans="1:45" s="427" customFormat="1" ht="33.75" customHeight="1" x14ac:dyDescent="0.2">
      <c r="A14" s="1180"/>
      <c r="B14" s="853"/>
      <c r="C14" s="1572"/>
      <c r="D14" s="1573"/>
      <c r="E14" s="1574"/>
      <c r="F14" s="263">
        <v>6</v>
      </c>
      <c r="G14" s="1575" t="s">
        <v>433</v>
      </c>
      <c r="H14" s="1575"/>
      <c r="I14" s="1575"/>
      <c r="J14" s="1572"/>
      <c r="K14" s="1573"/>
      <c r="L14" s="1574"/>
      <c r="M14" s="1180"/>
      <c r="N14" s="1180"/>
      <c r="O14" s="330"/>
      <c r="P14" s="1362"/>
      <c r="Q14" s="1362"/>
      <c r="R14" s="346"/>
      <c r="S14" s="347"/>
      <c r="T14" s="347"/>
      <c r="U14" s="1198"/>
      <c r="V14" s="346"/>
      <c r="W14" s="1087" t="s">
        <v>2389</v>
      </c>
      <c r="X14" s="1088"/>
      <c r="Y14" s="1089"/>
      <c r="Z14" s="1582"/>
      <c r="AA14" s="1183"/>
      <c r="AB14" s="1183"/>
      <c r="AC14" s="346"/>
      <c r="AD14" s="347"/>
      <c r="AE14" s="348"/>
      <c r="AF14" s="1356"/>
      <c r="AG14" s="348"/>
      <c r="AH14" s="1356"/>
      <c r="AI14" s="349"/>
      <c r="AJ14" s="1198"/>
    </row>
    <row r="15" spans="1:45" s="427" customFormat="1" ht="58.5" customHeight="1" x14ac:dyDescent="0.2">
      <c r="A15" s="1178" t="s">
        <v>0</v>
      </c>
      <c r="B15" s="851" t="s">
        <v>2390</v>
      </c>
      <c r="C15" s="1387" t="s">
        <v>5</v>
      </c>
      <c r="D15" s="1388"/>
      <c r="E15" s="1389"/>
      <c r="F15" s="263">
        <v>1</v>
      </c>
      <c r="G15" s="1575" t="s">
        <v>7</v>
      </c>
      <c r="H15" s="1575"/>
      <c r="I15" s="1575"/>
      <c r="J15" s="1387" t="s">
        <v>6</v>
      </c>
      <c r="K15" s="1388"/>
      <c r="L15" s="1389"/>
      <c r="M15" s="1178"/>
      <c r="N15" s="1178" t="s">
        <v>23</v>
      </c>
      <c r="O15" s="330"/>
      <c r="P15" s="1360" t="s">
        <v>1773</v>
      </c>
      <c r="Q15" s="1360" t="s">
        <v>645</v>
      </c>
      <c r="R15" s="346"/>
      <c r="S15" s="347">
        <f>VLOOKUP(P15,[33]Listas!$D$6:$E$10,2,0)</f>
        <v>2</v>
      </c>
      <c r="T15" s="347">
        <f>HLOOKUP(Q15,[33]Listas!$F$4:$J$5,2,0)</f>
        <v>4</v>
      </c>
      <c r="U15" s="1196" t="str">
        <f>INDEX([33]Listas!$F$6:$J$10,MATCH(P15,[33]Listas!$D$6:$D$10,0),MATCH(Q15,[33]Listas!$F$4:$J$4,0))</f>
        <v>8
MODERADO</v>
      </c>
      <c r="V15" s="346"/>
      <c r="W15" s="1087" t="s">
        <v>2391</v>
      </c>
      <c r="X15" s="1088"/>
      <c r="Y15" s="1089"/>
      <c r="Z15" s="1580" t="s">
        <v>2392</v>
      </c>
      <c r="AA15" s="1181" t="s">
        <v>322</v>
      </c>
      <c r="AB15" s="1181">
        <v>87</v>
      </c>
      <c r="AC15" s="346"/>
      <c r="AD15" s="347">
        <f>IF(AB15&lt;=33,0,IF(AB15&gt;81,2,1))</f>
        <v>2</v>
      </c>
      <c r="AE15" s="348">
        <f>IF(OR(AA15="Probabilidad",AA15="Ambos"),S15-AD15,S15)</f>
        <v>0</v>
      </c>
      <c r="AF15" s="1354" t="str">
        <f>IF(AE15&lt;=1,"Remota",VLOOKUP(AE15,[33]Listas!$C$6:$D$10,2,0))</f>
        <v>Remota</v>
      </c>
      <c r="AG15" s="348">
        <f>IF(OR(AA15="Impacto",AA15="Ambos"),T15-AD15,T15)</f>
        <v>2</v>
      </c>
      <c r="AH15" s="1354" t="str">
        <f>IF(AG15&lt;=1,"Insignificante",HLOOKUP(AG15,[33]Listas!$F$3:$J$4,2,0))</f>
        <v>Menor</v>
      </c>
      <c r="AI15" s="349">
        <f>AE15*AG15</f>
        <v>0</v>
      </c>
      <c r="AJ15" s="1196" t="str">
        <f>INDEX([33]Listas!$F$6:$J$10,MATCH(AF15,[33]Listas!$D$6:$D$10,0),MATCH(AH15,[33]Listas!$F$4:$J$4,0))</f>
        <v>2
INFERIOR</v>
      </c>
    </row>
    <row r="16" spans="1:45" s="427" customFormat="1" ht="58.5" customHeight="1" x14ac:dyDescent="0.2">
      <c r="A16" s="1179"/>
      <c r="B16" s="852"/>
      <c r="C16" s="1390"/>
      <c r="D16" s="1391"/>
      <c r="E16" s="1392"/>
      <c r="F16" s="267">
        <v>2</v>
      </c>
      <c r="G16" s="1579" t="s">
        <v>1142</v>
      </c>
      <c r="H16" s="1579"/>
      <c r="I16" s="1579"/>
      <c r="J16" s="1390"/>
      <c r="K16" s="1391"/>
      <c r="L16" s="1392"/>
      <c r="M16" s="1179"/>
      <c r="N16" s="1179"/>
      <c r="O16" s="330"/>
      <c r="P16" s="1361"/>
      <c r="Q16" s="1361"/>
      <c r="R16" s="346"/>
      <c r="S16" s="347"/>
      <c r="T16" s="347"/>
      <c r="U16" s="1197"/>
      <c r="V16" s="346"/>
      <c r="W16" s="1087" t="s">
        <v>2393</v>
      </c>
      <c r="X16" s="1088"/>
      <c r="Y16" s="1089"/>
      <c r="Z16" s="1581"/>
      <c r="AA16" s="1182"/>
      <c r="AB16" s="1182"/>
      <c r="AC16" s="346"/>
      <c r="AD16" s="347"/>
      <c r="AE16" s="348"/>
      <c r="AF16" s="1355"/>
      <c r="AG16" s="348"/>
      <c r="AH16" s="1355"/>
      <c r="AI16" s="349"/>
      <c r="AJ16" s="1197"/>
    </row>
    <row r="17" spans="1:38" s="427" customFormat="1" ht="58.5" customHeight="1" x14ac:dyDescent="0.2">
      <c r="A17" s="1179"/>
      <c r="B17" s="852"/>
      <c r="C17" s="1390"/>
      <c r="D17" s="1391"/>
      <c r="E17" s="1392"/>
      <c r="F17" s="263">
        <v>3</v>
      </c>
      <c r="G17" s="1575" t="s">
        <v>1143</v>
      </c>
      <c r="H17" s="1575"/>
      <c r="I17" s="1575"/>
      <c r="J17" s="1390"/>
      <c r="K17" s="1391"/>
      <c r="L17" s="1392"/>
      <c r="M17" s="1179"/>
      <c r="N17" s="1179"/>
      <c r="O17" s="330"/>
      <c r="P17" s="1361"/>
      <c r="Q17" s="1361"/>
      <c r="R17" s="346"/>
      <c r="S17" s="347"/>
      <c r="T17" s="347"/>
      <c r="U17" s="1197"/>
      <c r="V17" s="346"/>
      <c r="W17" s="1087" t="s">
        <v>2394</v>
      </c>
      <c r="X17" s="1088"/>
      <c r="Y17" s="1089"/>
      <c r="Z17" s="1581"/>
      <c r="AA17" s="1182"/>
      <c r="AB17" s="1182"/>
      <c r="AC17" s="346"/>
      <c r="AD17" s="347"/>
      <c r="AE17" s="348"/>
      <c r="AF17" s="1355"/>
      <c r="AG17" s="348"/>
      <c r="AH17" s="1355"/>
      <c r="AI17" s="349"/>
      <c r="AJ17" s="1197"/>
    </row>
    <row r="18" spans="1:38" s="427" customFormat="1" ht="73.5" customHeight="1" x14ac:dyDescent="0.2">
      <c r="A18" s="1178" t="s">
        <v>8</v>
      </c>
      <c r="B18" s="851" t="s">
        <v>2395</v>
      </c>
      <c r="C18" s="1387" t="s">
        <v>1144</v>
      </c>
      <c r="D18" s="1388"/>
      <c r="E18" s="1389"/>
      <c r="F18" s="263">
        <v>1</v>
      </c>
      <c r="G18" s="1583" t="s">
        <v>1145</v>
      </c>
      <c r="H18" s="1583"/>
      <c r="I18" s="1583"/>
      <c r="J18" s="1387" t="s">
        <v>9</v>
      </c>
      <c r="K18" s="1388"/>
      <c r="L18" s="1389"/>
      <c r="M18" s="1178"/>
      <c r="N18" s="1178"/>
      <c r="O18" s="330"/>
      <c r="P18" s="1360" t="s">
        <v>1746</v>
      </c>
      <c r="Q18" s="1360" t="s">
        <v>652</v>
      </c>
      <c r="R18" s="346"/>
      <c r="S18" s="347">
        <f>VLOOKUP(P18,[33]Listas!$D$6:$E$10,2,0)</f>
        <v>1</v>
      </c>
      <c r="T18" s="347">
        <f>HLOOKUP(Q18,[33]Listas!$F$4:$J$5,2,0)</f>
        <v>3</v>
      </c>
      <c r="U18" s="1196" t="str">
        <f>INDEX([33]Listas!$F$6:$J$10,MATCH(P18,[33]Listas!$D$6:$D$10,0),MATCH(Q18,[33]Listas!$F$4:$J$4,0))</f>
        <v>3
INFERIOR</v>
      </c>
      <c r="V18" s="346"/>
      <c r="W18" s="1087" t="s">
        <v>2396</v>
      </c>
      <c r="X18" s="1088"/>
      <c r="Y18" s="1089"/>
      <c r="Z18" s="1580" t="s">
        <v>2397</v>
      </c>
      <c r="AA18" s="1181" t="s">
        <v>322</v>
      </c>
      <c r="AB18" s="1181">
        <v>79</v>
      </c>
      <c r="AC18" s="346"/>
      <c r="AD18" s="347">
        <f>IF(AB18&lt;=33,0,IF(AB18&gt;81,2,1))</f>
        <v>1</v>
      </c>
      <c r="AE18" s="348">
        <f>IF(OR(AA18="Probabilidad",AA18="Ambos"),S18-AD18,S18)</f>
        <v>0</v>
      </c>
      <c r="AF18" s="1354" t="str">
        <f>IF(AE18&lt;=1,"Remota",VLOOKUP(AE18,[33]Listas!$C$6:$D$10,2,0))</f>
        <v>Remota</v>
      </c>
      <c r="AG18" s="348">
        <f>IF(OR(AA18="Impacto",AA18="Ambos"),T18-AD18,T18)</f>
        <v>2</v>
      </c>
      <c r="AH18" s="1354" t="str">
        <f>IF(AG18&lt;=1,"Insignificante",HLOOKUP(AG18,[33]Listas!$F$3:$J$4,2,0))</f>
        <v>Menor</v>
      </c>
      <c r="AI18" s="349">
        <f>AE18*AG18</f>
        <v>0</v>
      </c>
      <c r="AJ18" s="1196" t="str">
        <f>INDEX([33]Listas!$F$6:$J$10,MATCH(AF18,[33]Listas!$D$6:$D$10,0),MATCH(AH18,[33]Listas!$F$4:$J$4,0))</f>
        <v>2
INFERIOR</v>
      </c>
    </row>
    <row r="19" spans="1:38" s="427" customFormat="1" ht="39" customHeight="1" x14ac:dyDescent="0.2">
      <c r="A19" s="1179"/>
      <c r="B19" s="852"/>
      <c r="C19" s="1390"/>
      <c r="D19" s="1391"/>
      <c r="E19" s="1392"/>
      <c r="F19" s="267">
        <v>2</v>
      </c>
      <c r="G19" s="1584" t="s">
        <v>434</v>
      </c>
      <c r="H19" s="1584"/>
      <c r="I19" s="1584"/>
      <c r="J19" s="1390"/>
      <c r="K19" s="1391"/>
      <c r="L19" s="1392"/>
      <c r="M19" s="1179"/>
      <c r="N19" s="1179"/>
      <c r="O19" s="330"/>
      <c r="P19" s="1361"/>
      <c r="Q19" s="1361"/>
      <c r="R19" s="346"/>
      <c r="S19" s="347"/>
      <c r="T19" s="347"/>
      <c r="U19" s="1197"/>
      <c r="V19" s="346"/>
      <c r="W19" s="1087" t="s">
        <v>2398</v>
      </c>
      <c r="X19" s="1088"/>
      <c r="Y19" s="1089"/>
      <c r="Z19" s="1581"/>
      <c r="AA19" s="1182"/>
      <c r="AB19" s="1182"/>
      <c r="AC19" s="346"/>
      <c r="AD19" s="347"/>
      <c r="AE19" s="348"/>
      <c r="AF19" s="1355"/>
      <c r="AG19" s="348"/>
      <c r="AH19" s="1355"/>
      <c r="AI19" s="349"/>
      <c r="AJ19" s="1197"/>
      <c r="AL19" s="436"/>
    </row>
    <row r="20" spans="1:38" s="427" customFormat="1" ht="105.75" customHeight="1" x14ac:dyDescent="0.2">
      <c r="A20" s="1179"/>
      <c r="B20" s="852"/>
      <c r="C20" s="1390"/>
      <c r="D20" s="1391"/>
      <c r="E20" s="1392"/>
      <c r="F20" s="263">
        <v>3</v>
      </c>
      <c r="G20" s="1583" t="s">
        <v>435</v>
      </c>
      <c r="H20" s="1583"/>
      <c r="I20" s="1583"/>
      <c r="J20" s="1390"/>
      <c r="K20" s="1391"/>
      <c r="L20" s="1392"/>
      <c r="M20" s="1179"/>
      <c r="N20" s="1179"/>
      <c r="O20" s="330"/>
      <c r="P20" s="1361"/>
      <c r="Q20" s="1361"/>
      <c r="R20" s="346"/>
      <c r="S20" s="347"/>
      <c r="T20" s="347"/>
      <c r="U20" s="1197"/>
      <c r="V20" s="346"/>
      <c r="W20" s="1087" t="s">
        <v>2399</v>
      </c>
      <c r="X20" s="1088"/>
      <c r="Y20" s="1089"/>
      <c r="Z20" s="1581"/>
      <c r="AA20" s="1182"/>
      <c r="AB20" s="1182"/>
      <c r="AC20" s="346"/>
      <c r="AD20" s="347"/>
      <c r="AE20" s="348"/>
      <c r="AF20" s="1355"/>
      <c r="AG20" s="348"/>
      <c r="AH20" s="1355"/>
      <c r="AI20" s="349"/>
      <c r="AJ20" s="1197"/>
    </row>
    <row r="21" spans="1:38" s="427" customFormat="1" ht="71.25" customHeight="1" x14ac:dyDescent="0.2">
      <c r="A21" s="1180"/>
      <c r="B21" s="853"/>
      <c r="C21" s="1572"/>
      <c r="D21" s="1573"/>
      <c r="E21" s="1574"/>
      <c r="F21" s="263">
        <v>4</v>
      </c>
      <c r="G21" s="1583" t="s">
        <v>1146</v>
      </c>
      <c r="H21" s="1583"/>
      <c r="I21" s="1583"/>
      <c r="J21" s="1572"/>
      <c r="K21" s="1573"/>
      <c r="L21" s="1574"/>
      <c r="M21" s="1180"/>
      <c r="N21" s="1180"/>
      <c r="O21" s="330"/>
      <c r="P21" s="1362"/>
      <c r="Q21" s="1362"/>
      <c r="R21" s="345"/>
      <c r="S21" s="347"/>
      <c r="T21" s="347"/>
      <c r="U21" s="1198"/>
      <c r="V21" s="345"/>
      <c r="W21" s="1087" t="s">
        <v>2400</v>
      </c>
      <c r="X21" s="1088"/>
      <c r="Y21" s="1089"/>
      <c r="Z21" s="1582"/>
      <c r="AA21" s="1183"/>
      <c r="AB21" s="1183"/>
      <c r="AC21" s="345"/>
      <c r="AD21" s="347"/>
      <c r="AE21" s="437"/>
      <c r="AF21" s="1356"/>
      <c r="AG21" s="437"/>
      <c r="AH21" s="1356"/>
      <c r="AI21" s="349"/>
      <c r="AJ21" s="1198"/>
    </row>
    <row r="22" spans="1:38" s="427" customFormat="1" ht="72.75" customHeight="1" x14ac:dyDescent="0.2">
      <c r="A22" s="1178" t="s">
        <v>8</v>
      </c>
      <c r="B22" s="851" t="s">
        <v>2401</v>
      </c>
      <c r="C22" s="1387" t="s">
        <v>2402</v>
      </c>
      <c r="D22" s="1388"/>
      <c r="E22" s="1389"/>
      <c r="F22" s="438">
        <v>1</v>
      </c>
      <c r="G22" s="1575" t="s">
        <v>1147</v>
      </c>
      <c r="H22" s="1575"/>
      <c r="I22" s="1575"/>
      <c r="J22" s="1387" t="s">
        <v>2403</v>
      </c>
      <c r="K22" s="1388"/>
      <c r="L22" s="1389"/>
      <c r="M22" s="343"/>
      <c r="N22" s="1178" t="s">
        <v>23</v>
      </c>
      <c r="O22" s="330"/>
      <c r="P22" s="1360" t="s">
        <v>101</v>
      </c>
      <c r="Q22" s="1360" t="s">
        <v>1717</v>
      </c>
      <c r="R22" s="346"/>
      <c r="S22" s="347">
        <f>VLOOKUP(P22,[33]Listas!$D$6:$E$10,2,0)</f>
        <v>3</v>
      </c>
      <c r="T22" s="347">
        <f>HLOOKUP(Q22,[33]Listas!$F$4:$J$5,2,0)</f>
        <v>2</v>
      </c>
      <c r="U22" s="1196" t="str">
        <f>INDEX([33]Listas!$F$6:$J$10,MATCH(P22,[33]Listas!$D$6:$D$10,0),MATCH(Q22,[33]Listas!$F$4:$J$4,0))</f>
        <v>6
MODERADO</v>
      </c>
      <c r="V22" s="346"/>
      <c r="W22" s="1583" t="s">
        <v>2404</v>
      </c>
      <c r="X22" s="1583"/>
      <c r="Y22" s="1583"/>
      <c r="Z22" s="439" t="s">
        <v>2405</v>
      </c>
      <c r="AA22" s="1181" t="s">
        <v>322</v>
      </c>
      <c r="AB22" s="1181">
        <v>87</v>
      </c>
      <c r="AC22" s="346"/>
      <c r="AD22" s="347">
        <f>IF(AB22&lt;=33,0,IF(AB22&gt;81,2,1))</f>
        <v>2</v>
      </c>
      <c r="AE22" s="348">
        <f>IF(OR(AA22="Probabilidad",AA22="Ambos"),S22-AD22,S22)</f>
        <v>1</v>
      </c>
      <c r="AF22" s="1354" t="str">
        <f>IF(AE22&lt;=1,"Remota",VLOOKUP(AE22,[33]Listas!$C$6:$D$10,2,0))</f>
        <v>Remota</v>
      </c>
      <c r="AG22" s="348">
        <f>IF(OR(AA22="Impacto",AA22="Ambos"),T22-AD22,T22)</f>
        <v>0</v>
      </c>
      <c r="AH22" s="1354" t="str">
        <f>IF(AG22&lt;=1,"Insignificante",HLOOKUP(AG22,[33]Listas!$F$3:$J$4,2,0))</f>
        <v>Insignificante</v>
      </c>
      <c r="AI22" s="349">
        <f>AE22*AG22</f>
        <v>0</v>
      </c>
      <c r="AJ22" s="1196" t="str">
        <f>INDEX([33]Listas!$F$6:$J$10,MATCH(AF22,[33]Listas!$D$6:$D$10,0),MATCH(AH22,[33]Listas!$F$4:$J$4,0))</f>
        <v>1
INFERIOR</v>
      </c>
    </row>
    <row r="23" spans="1:38" s="427" customFormat="1" ht="139.5" customHeight="1" x14ac:dyDescent="0.2">
      <c r="A23" s="1179"/>
      <c r="B23" s="852"/>
      <c r="C23" s="1390"/>
      <c r="D23" s="1391"/>
      <c r="E23" s="1392"/>
      <c r="F23" s="438">
        <v>2</v>
      </c>
      <c r="G23" s="1585" t="s">
        <v>2406</v>
      </c>
      <c r="H23" s="1585"/>
      <c r="I23" s="1585"/>
      <c r="J23" s="1390"/>
      <c r="K23" s="1391"/>
      <c r="L23" s="1392"/>
      <c r="M23" s="440"/>
      <c r="N23" s="1179"/>
      <c r="O23" s="330"/>
      <c r="P23" s="1361"/>
      <c r="Q23" s="1361"/>
      <c r="R23" s="346"/>
      <c r="S23" s="347"/>
      <c r="T23" s="347"/>
      <c r="U23" s="1197"/>
      <c r="V23" s="346"/>
      <c r="W23" s="1583" t="s">
        <v>2407</v>
      </c>
      <c r="X23" s="1583"/>
      <c r="Y23" s="1583"/>
      <c r="Z23" s="441" t="s">
        <v>2408</v>
      </c>
      <c r="AA23" s="1182"/>
      <c r="AB23" s="1182"/>
      <c r="AC23" s="346"/>
      <c r="AD23" s="347"/>
      <c r="AE23" s="348"/>
      <c r="AF23" s="1355"/>
      <c r="AG23" s="348"/>
      <c r="AH23" s="1355"/>
      <c r="AI23" s="349"/>
      <c r="AJ23" s="1197"/>
    </row>
    <row r="24" spans="1:38" s="427" customFormat="1" ht="36.75" customHeight="1" x14ac:dyDescent="0.2">
      <c r="A24" s="1179"/>
      <c r="B24" s="852"/>
      <c r="C24" s="1390"/>
      <c r="D24" s="1391"/>
      <c r="E24" s="1392"/>
      <c r="F24" s="438">
        <v>3</v>
      </c>
      <c r="G24" s="1575" t="s">
        <v>10</v>
      </c>
      <c r="H24" s="1575"/>
      <c r="I24" s="1575"/>
      <c r="J24" s="1390"/>
      <c r="K24" s="1391"/>
      <c r="L24" s="1392"/>
      <c r="M24" s="440"/>
      <c r="N24" s="1179"/>
      <c r="O24" s="330"/>
      <c r="P24" s="1361"/>
      <c r="Q24" s="1361"/>
      <c r="R24" s="346"/>
      <c r="S24" s="347"/>
      <c r="T24" s="347"/>
      <c r="U24" s="1197"/>
      <c r="V24" s="346"/>
      <c r="W24" s="1583" t="s">
        <v>2409</v>
      </c>
      <c r="X24" s="1583"/>
      <c r="Y24" s="1583"/>
      <c r="Z24" s="1586" t="s">
        <v>2410</v>
      </c>
      <c r="AA24" s="1182"/>
      <c r="AB24" s="1182"/>
      <c r="AC24" s="346"/>
      <c r="AD24" s="347"/>
      <c r="AE24" s="348"/>
      <c r="AF24" s="1355"/>
      <c r="AG24" s="348"/>
      <c r="AH24" s="1355"/>
      <c r="AI24" s="349"/>
      <c r="AJ24" s="1197"/>
    </row>
    <row r="25" spans="1:38" s="427" customFormat="1" ht="39" customHeight="1" x14ac:dyDescent="0.2">
      <c r="A25" s="1179"/>
      <c r="B25" s="852"/>
      <c r="C25" s="1390"/>
      <c r="D25" s="1391"/>
      <c r="E25" s="1392"/>
      <c r="F25" s="330">
        <v>4</v>
      </c>
      <c r="G25" s="1575" t="s">
        <v>2411</v>
      </c>
      <c r="H25" s="1575"/>
      <c r="I25" s="1575"/>
      <c r="J25" s="1390"/>
      <c r="K25" s="1391"/>
      <c r="L25" s="1392"/>
      <c r="M25" s="440"/>
      <c r="N25" s="1180"/>
      <c r="O25" s="330"/>
      <c r="P25" s="1362"/>
      <c r="Q25" s="1362"/>
      <c r="R25" s="346"/>
      <c r="S25" s="347"/>
      <c r="T25" s="347"/>
      <c r="U25" s="1198"/>
      <c r="V25" s="346"/>
      <c r="W25" s="1583" t="s">
        <v>2412</v>
      </c>
      <c r="X25" s="1583"/>
      <c r="Y25" s="1583"/>
      <c r="Z25" s="1587"/>
      <c r="AA25" s="1182"/>
      <c r="AB25" s="1182"/>
      <c r="AC25" s="346"/>
      <c r="AD25" s="347"/>
      <c r="AE25" s="348"/>
      <c r="AF25" s="1355"/>
      <c r="AG25" s="348"/>
      <c r="AH25" s="1355"/>
      <c r="AI25" s="349"/>
      <c r="AJ25" s="1197"/>
    </row>
    <row r="26" spans="1:38" s="427" customFormat="1" ht="144.75" customHeight="1" x14ac:dyDescent="0.2">
      <c r="A26" s="1178" t="s">
        <v>8</v>
      </c>
      <c r="B26" s="851" t="s">
        <v>2413</v>
      </c>
      <c r="C26" s="1387" t="s">
        <v>436</v>
      </c>
      <c r="D26" s="1388"/>
      <c r="E26" s="1389"/>
      <c r="F26" s="442">
        <v>1</v>
      </c>
      <c r="G26" s="1579" t="s">
        <v>1148</v>
      </c>
      <c r="H26" s="1579"/>
      <c r="I26" s="1579"/>
      <c r="J26" s="1387" t="s">
        <v>2414</v>
      </c>
      <c r="K26" s="1388"/>
      <c r="L26" s="1389"/>
      <c r="M26" s="1178"/>
      <c r="N26" s="1178" t="s">
        <v>23</v>
      </c>
      <c r="O26" s="330"/>
      <c r="P26" s="1360" t="s">
        <v>1746</v>
      </c>
      <c r="Q26" s="1360" t="s">
        <v>645</v>
      </c>
      <c r="R26" s="346"/>
      <c r="S26" s="347">
        <f>VLOOKUP(P26,[33]Listas!$D$6:$E$10,2,0)</f>
        <v>1</v>
      </c>
      <c r="T26" s="347">
        <f>HLOOKUP(Q26,[33]Listas!$F$4:$J$5,2,0)</f>
        <v>4</v>
      </c>
      <c r="U26" s="1196" t="str">
        <f>INDEX([33]Listas!$F$6:$J$10,MATCH(P26,[33]Listas!$D$6:$D$10,0),MATCH(Q26,[33]Listas!$F$4:$J$4,0))</f>
        <v>4
MODERADO</v>
      </c>
      <c r="V26" s="346"/>
      <c r="W26" s="1588" t="s">
        <v>2415</v>
      </c>
      <c r="X26" s="1589"/>
      <c r="Y26" s="1590"/>
      <c r="Z26" s="443" t="s">
        <v>2416</v>
      </c>
      <c r="AA26" s="1181" t="s">
        <v>322</v>
      </c>
      <c r="AB26" s="1181">
        <v>84</v>
      </c>
      <c r="AC26" s="346"/>
      <c r="AD26" s="347">
        <f>IF(AB26&lt;=33,0,IF(AB26&gt;81,2,1))</f>
        <v>2</v>
      </c>
      <c r="AE26" s="348">
        <f>IF(OR(AA26="Probabilidad",AA26="Ambos"),S26-AD26,S26)</f>
        <v>-1</v>
      </c>
      <c r="AF26" s="1354" t="str">
        <f>IF(AE26&lt;=1,"Remota",VLOOKUP(AE26,[33]Listas!$C$6:$D$10,2,0))</f>
        <v>Remota</v>
      </c>
      <c r="AG26" s="348">
        <f>IF(OR(AA26="Impacto",AA26="Ambos"),T26-AD26,T26)</f>
        <v>2</v>
      </c>
      <c r="AH26" s="1354" t="str">
        <f>IF(AG26&lt;=1,"Insignificante",HLOOKUP(AG26,[33]Listas!$F$3:$J$4,2,0))</f>
        <v>Menor</v>
      </c>
      <c r="AI26" s="349">
        <f>AE26*AG26</f>
        <v>-2</v>
      </c>
      <c r="AJ26" s="1196" t="str">
        <f>INDEX([33]Listas!$F$6:$J$10,MATCH(AF26,[33]Listas!$D$6:$D$10,0),MATCH(AH26,[33]Listas!$F$4:$J$4,0))</f>
        <v>2
INFERIOR</v>
      </c>
    </row>
    <row r="27" spans="1:38" s="427" customFormat="1" ht="180.75" customHeight="1" x14ac:dyDescent="0.2">
      <c r="A27" s="1179"/>
      <c r="B27" s="852"/>
      <c r="C27" s="1390"/>
      <c r="D27" s="1391"/>
      <c r="E27" s="1392"/>
      <c r="F27" s="438">
        <v>2</v>
      </c>
      <c r="G27" s="1575" t="s">
        <v>1149</v>
      </c>
      <c r="H27" s="1575"/>
      <c r="I27" s="1575"/>
      <c r="J27" s="1390"/>
      <c r="K27" s="1391"/>
      <c r="L27" s="1392"/>
      <c r="M27" s="1179"/>
      <c r="N27" s="1179"/>
      <c r="O27" s="330"/>
      <c r="P27" s="1361"/>
      <c r="Q27" s="1361"/>
      <c r="R27" s="346"/>
      <c r="S27" s="347"/>
      <c r="T27" s="347"/>
      <c r="U27" s="1197"/>
      <c r="V27" s="346"/>
      <c r="W27" s="1583" t="s">
        <v>2417</v>
      </c>
      <c r="X27" s="1583"/>
      <c r="Y27" s="1583"/>
      <c r="Z27" s="444" t="s">
        <v>2418</v>
      </c>
      <c r="AA27" s="1182"/>
      <c r="AB27" s="1182"/>
      <c r="AC27" s="346"/>
      <c r="AD27" s="347"/>
      <c r="AE27" s="348"/>
      <c r="AF27" s="1355"/>
      <c r="AG27" s="348"/>
      <c r="AH27" s="1355"/>
      <c r="AI27" s="349"/>
      <c r="AJ27" s="1197"/>
    </row>
    <row r="28" spans="1:38" s="427" customFormat="1" ht="147.75" customHeight="1" x14ac:dyDescent="0.2">
      <c r="A28" s="330" t="s">
        <v>11</v>
      </c>
      <c r="B28" s="388" t="s">
        <v>2419</v>
      </c>
      <c r="C28" s="1087" t="s">
        <v>12</v>
      </c>
      <c r="D28" s="1088"/>
      <c r="E28" s="1089"/>
      <c r="F28" s="438">
        <v>1</v>
      </c>
      <c r="G28" s="1575" t="s">
        <v>1150</v>
      </c>
      <c r="H28" s="1575"/>
      <c r="I28" s="1575"/>
      <c r="J28" s="1087" t="s">
        <v>2420</v>
      </c>
      <c r="K28" s="1088"/>
      <c r="L28" s="1089"/>
      <c r="M28" s="330"/>
      <c r="N28" s="330"/>
      <c r="O28" s="330"/>
      <c r="P28" s="332" t="s">
        <v>1746</v>
      </c>
      <c r="Q28" s="332" t="s">
        <v>652</v>
      </c>
      <c r="R28" s="345"/>
      <c r="S28" s="347">
        <f>VLOOKUP(P28,[33]Listas!$D$6:$E$10,2,0)</f>
        <v>1</v>
      </c>
      <c r="T28" s="347">
        <f>HLOOKUP(Q28,[33]Listas!$F$4:$J$5,2,0)</f>
        <v>3</v>
      </c>
      <c r="U28" s="339" t="str">
        <f>INDEX([33]Listas!$F$6:$J$10,MATCH(P28,[33]Listas!$D$6:$D$10,0),MATCH(Q28,[33]Listas!$F$4:$J$4,0))</f>
        <v>3
INFERIOR</v>
      </c>
      <c r="V28" s="345"/>
      <c r="W28" s="1588" t="s">
        <v>2421</v>
      </c>
      <c r="X28" s="1589"/>
      <c r="Y28" s="1590"/>
      <c r="Z28" s="443" t="s">
        <v>2422</v>
      </c>
      <c r="AA28" s="331" t="s">
        <v>322</v>
      </c>
      <c r="AB28" s="331">
        <v>87</v>
      </c>
      <c r="AC28" s="345"/>
      <c r="AD28" s="347">
        <f>IF(AB28&lt;=33,0,IF(AB28&gt;81,2,1))</f>
        <v>2</v>
      </c>
      <c r="AE28" s="437">
        <f>IF(OR(AA28="Probabilidad",AA28="Ambos"),S28-AD28,S28)</f>
        <v>-1</v>
      </c>
      <c r="AF28" s="336" t="str">
        <f>IF(AE28&lt;=1,"Remota",VLOOKUP(AE28,[33]Listas!$C$6:$D$10,2,0))</f>
        <v>Remota</v>
      </c>
      <c r="AG28" s="437">
        <f>IF(OR(AA28="Impacto",AA28="Ambos"),T28-AD28,T28)</f>
        <v>1</v>
      </c>
      <c r="AH28" s="336" t="str">
        <f>IF(AG28&lt;=1,"Insignificante",HLOOKUP(AG28,[33]Listas!$F$3:$J$4,2,0))</f>
        <v>Insignificante</v>
      </c>
      <c r="AI28" s="349">
        <f>AE28*AG28</f>
        <v>-1</v>
      </c>
      <c r="AJ28" s="339" t="str">
        <f>INDEX([33]Listas!$F$6:$J$10,MATCH(AF28,[33]Listas!$D$6:$D$10,0),MATCH(AH28,[33]Listas!$F$4:$J$4,0))</f>
        <v>1
INFERIOR</v>
      </c>
    </row>
    <row r="29" spans="1:38" s="427" customFormat="1" ht="72.75" customHeight="1" x14ac:dyDescent="0.2">
      <c r="A29" s="1178" t="s">
        <v>11</v>
      </c>
      <c r="B29" s="851" t="s">
        <v>2423</v>
      </c>
      <c r="C29" s="1387" t="s">
        <v>2424</v>
      </c>
      <c r="D29" s="1388"/>
      <c r="E29" s="1389"/>
      <c r="F29" s="442">
        <v>1</v>
      </c>
      <c r="G29" s="1579" t="s">
        <v>437</v>
      </c>
      <c r="H29" s="1579"/>
      <c r="I29" s="1579"/>
      <c r="J29" s="886" t="s">
        <v>2425</v>
      </c>
      <c r="K29" s="887"/>
      <c r="L29" s="888"/>
      <c r="M29" s="848"/>
      <c r="N29" s="848"/>
      <c r="O29" s="344"/>
      <c r="P29" s="1556" t="s">
        <v>1773</v>
      </c>
      <c r="Q29" s="1556" t="s">
        <v>652</v>
      </c>
      <c r="R29" s="402"/>
      <c r="S29" s="415">
        <f>VLOOKUP(P29,[59]Listas!$D$6:$E$10,2,0)</f>
        <v>2</v>
      </c>
      <c r="T29" s="415">
        <f>HLOOKUP(Q29,[59]Listas!$F$4:$J$5,2,0)</f>
        <v>3</v>
      </c>
      <c r="U29" s="1559" t="str">
        <f>INDEX([59]Listas!$F$6:$J$10,MATCH(P29,[59]Listas!$D$6:$D$10,0),MATCH(Q29,[59]Listas!$F$4:$J$4,0))</f>
        <v>6
MODERADO</v>
      </c>
      <c r="V29" s="402"/>
      <c r="W29" s="1584" t="s">
        <v>2426</v>
      </c>
      <c r="X29" s="1584"/>
      <c r="Y29" s="1584"/>
      <c r="Z29" s="444" t="s">
        <v>1151</v>
      </c>
      <c r="AA29" s="1181" t="s">
        <v>322</v>
      </c>
      <c r="AB29" s="1181">
        <v>87</v>
      </c>
      <c r="AC29" s="346"/>
      <c r="AD29" s="347">
        <f>IF(AB29&lt;=33,0,IF(AB29&gt;81,2,1))</f>
        <v>2</v>
      </c>
      <c r="AE29" s="348">
        <f>IF(OR(AA29="Probabilidad",AA29="Ambos"),S29-AD29,S29)</f>
        <v>0</v>
      </c>
      <c r="AF29" s="1354" t="str">
        <f>IF(AE29&lt;=1,"Remota",VLOOKUP(AE29,[59]Listas!$C$6:$D$10,2,0))</f>
        <v>Remota</v>
      </c>
      <c r="AG29" s="348">
        <f>IF(OR(AA29="Impacto",AA29="Ambos"),T29-AD29,T29)</f>
        <v>1</v>
      </c>
      <c r="AH29" s="1354" t="str">
        <f>IF(AG29&lt;=1,"Insignificante",HLOOKUP(AG29,[59]Listas!$F$3:$J$4,2,0))</f>
        <v>Insignificante</v>
      </c>
      <c r="AI29" s="349">
        <f>AE29*AG29</f>
        <v>0</v>
      </c>
      <c r="AJ29" s="1196" t="str">
        <f>INDEX([59]Listas!$F$6:$J$10,MATCH(AF29,[59]Listas!$D$6:$D$10,0),MATCH(AH29,[59]Listas!$F$4:$J$4,0))</f>
        <v>1
INFERIOR</v>
      </c>
    </row>
    <row r="30" spans="1:38" s="427" customFormat="1" ht="120" customHeight="1" x14ac:dyDescent="0.2">
      <c r="A30" s="1179"/>
      <c r="B30" s="852"/>
      <c r="C30" s="1390"/>
      <c r="D30" s="1391"/>
      <c r="E30" s="1392"/>
      <c r="F30" s="442">
        <v>2</v>
      </c>
      <c r="G30" s="1579" t="s">
        <v>14</v>
      </c>
      <c r="H30" s="1579"/>
      <c r="I30" s="1579"/>
      <c r="J30" s="889"/>
      <c r="K30" s="890"/>
      <c r="L30" s="891"/>
      <c r="M30" s="849"/>
      <c r="N30" s="849"/>
      <c r="O30" s="344"/>
      <c r="P30" s="1557"/>
      <c r="Q30" s="1557"/>
      <c r="R30" s="402"/>
      <c r="S30" s="415"/>
      <c r="T30" s="415"/>
      <c r="U30" s="1560"/>
      <c r="V30" s="402"/>
      <c r="W30" s="1584" t="s">
        <v>2427</v>
      </c>
      <c r="X30" s="1584"/>
      <c r="Y30" s="1584"/>
      <c r="Z30" s="444" t="s">
        <v>1152</v>
      </c>
      <c r="AA30" s="1182"/>
      <c r="AB30" s="1182"/>
      <c r="AC30" s="346"/>
      <c r="AD30" s="347"/>
      <c r="AE30" s="348"/>
      <c r="AF30" s="1355"/>
      <c r="AG30" s="348"/>
      <c r="AH30" s="1355"/>
      <c r="AI30" s="349"/>
      <c r="AJ30" s="1197"/>
    </row>
    <row r="31" spans="1:38" s="427" customFormat="1" ht="51.75" customHeight="1" x14ac:dyDescent="0.2">
      <c r="A31" s="1179"/>
      <c r="B31" s="852"/>
      <c r="C31" s="1390"/>
      <c r="D31" s="1391"/>
      <c r="E31" s="1392"/>
      <c r="F31" s="442">
        <v>3</v>
      </c>
      <c r="G31" s="1579" t="s">
        <v>15</v>
      </c>
      <c r="H31" s="1579"/>
      <c r="I31" s="1579"/>
      <c r="J31" s="889"/>
      <c r="K31" s="890"/>
      <c r="L31" s="891"/>
      <c r="M31" s="849"/>
      <c r="N31" s="849"/>
      <c r="O31" s="344"/>
      <c r="P31" s="1557"/>
      <c r="Q31" s="1557"/>
      <c r="R31" s="402"/>
      <c r="S31" s="415"/>
      <c r="T31" s="415"/>
      <c r="U31" s="1560"/>
      <c r="V31" s="402"/>
      <c r="W31" s="1584" t="s">
        <v>2428</v>
      </c>
      <c r="X31" s="1584"/>
      <c r="Y31" s="1584"/>
      <c r="Z31" s="444" t="s">
        <v>1153</v>
      </c>
      <c r="AA31" s="1182"/>
      <c r="AB31" s="1182"/>
      <c r="AC31" s="346"/>
      <c r="AD31" s="347"/>
      <c r="AE31" s="348"/>
      <c r="AF31" s="1355"/>
      <c r="AG31" s="348"/>
      <c r="AH31" s="1355"/>
      <c r="AI31" s="349"/>
      <c r="AJ31" s="1197"/>
    </row>
    <row r="32" spans="1:38" s="427" customFormat="1" ht="43.5" customHeight="1" x14ac:dyDescent="0.2">
      <c r="A32" s="1179"/>
      <c r="B32" s="852"/>
      <c r="C32" s="1390"/>
      <c r="D32" s="1391"/>
      <c r="E32" s="1392"/>
      <c r="F32" s="442">
        <v>4</v>
      </c>
      <c r="G32" s="1579" t="s">
        <v>10</v>
      </c>
      <c r="H32" s="1579"/>
      <c r="I32" s="1579"/>
      <c r="J32" s="889"/>
      <c r="K32" s="890"/>
      <c r="L32" s="891"/>
      <c r="M32" s="849"/>
      <c r="N32" s="849"/>
      <c r="O32" s="344"/>
      <c r="P32" s="1557"/>
      <c r="Q32" s="1557"/>
      <c r="R32" s="402"/>
      <c r="S32" s="415"/>
      <c r="T32" s="415"/>
      <c r="U32" s="1560"/>
      <c r="V32" s="402"/>
      <c r="W32" s="1584" t="s">
        <v>2429</v>
      </c>
      <c r="X32" s="1584"/>
      <c r="Y32" s="1584"/>
      <c r="Z32" s="444" t="s">
        <v>1154</v>
      </c>
      <c r="AA32" s="1182"/>
      <c r="AB32" s="1182"/>
      <c r="AC32" s="346"/>
      <c r="AD32" s="347"/>
      <c r="AE32" s="348"/>
      <c r="AF32" s="1355"/>
      <c r="AG32" s="348"/>
      <c r="AH32" s="1355"/>
      <c r="AI32" s="349"/>
      <c r="AJ32" s="1197"/>
    </row>
    <row r="33" spans="1:38" s="427" customFormat="1" ht="31.5" customHeight="1" x14ac:dyDescent="0.2">
      <c r="A33" s="1179"/>
      <c r="B33" s="852"/>
      <c r="C33" s="1390"/>
      <c r="D33" s="1391"/>
      <c r="E33" s="1392"/>
      <c r="F33" s="442">
        <v>5</v>
      </c>
      <c r="G33" s="1579" t="s">
        <v>439</v>
      </c>
      <c r="H33" s="1579"/>
      <c r="I33" s="1579"/>
      <c r="J33" s="889"/>
      <c r="K33" s="890"/>
      <c r="L33" s="891"/>
      <c r="M33" s="849"/>
      <c r="N33" s="849"/>
      <c r="O33" s="344"/>
      <c r="P33" s="1557"/>
      <c r="Q33" s="1557"/>
      <c r="R33" s="402"/>
      <c r="S33" s="415"/>
      <c r="T33" s="415"/>
      <c r="U33" s="1560"/>
      <c r="V33" s="402"/>
      <c r="W33" s="1584" t="s">
        <v>2430</v>
      </c>
      <c r="X33" s="1584"/>
      <c r="Y33" s="1584"/>
      <c r="Z33" s="444" t="s">
        <v>438</v>
      </c>
      <c r="AA33" s="1182"/>
      <c r="AB33" s="1182"/>
      <c r="AC33" s="346"/>
      <c r="AD33" s="347"/>
      <c r="AE33" s="348"/>
      <c r="AF33" s="1355"/>
      <c r="AG33" s="348"/>
      <c r="AH33" s="1355"/>
      <c r="AI33" s="349"/>
      <c r="AJ33" s="1197"/>
    </row>
    <row r="34" spans="1:38" s="427" customFormat="1" ht="42" customHeight="1" x14ac:dyDescent="0.2">
      <c r="A34" s="1179"/>
      <c r="B34" s="852"/>
      <c r="C34" s="1390"/>
      <c r="D34" s="1391"/>
      <c r="E34" s="1392"/>
      <c r="F34" s="442">
        <v>6</v>
      </c>
      <c r="G34" s="1579" t="s">
        <v>13</v>
      </c>
      <c r="H34" s="1579"/>
      <c r="I34" s="1579"/>
      <c r="J34" s="889"/>
      <c r="K34" s="890"/>
      <c r="L34" s="891"/>
      <c r="M34" s="849"/>
      <c r="N34" s="849"/>
      <c r="O34" s="344"/>
      <c r="P34" s="1557"/>
      <c r="Q34" s="1557"/>
      <c r="R34" s="402"/>
      <c r="S34" s="415"/>
      <c r="T34" s="415"/>
      <c r="U34" s="1560"/>
      <c r="V34" s="402"/>
      <c r="W34" s="1584" t="s">
        <v>2431</v>
      </c>
      <c r="X34" s="1584"/>
      <c r="Y34" s="1584"/>
      <c r="Z34" s="444" t="s">
        <v>1155</v>
      </c>
      <c r="AA34" s="1182"/>
      <c r="AB34" s="1182"/>
      <c r="AC34" s="346"/>
      <c r="AD34" s="347"/>
      <c r="AE34" s="348"/>
      <c r="AF34" s="1355"/>
      <c r="AG34" s="348"/>
      <c r="AH34" s="1355"/>
      <c r="AI34" s="349"/>
      <c r="AJ34" s="1197"/>
    </row>
    <row r="35" spans="1:38" s="427" customFormat="1" ht="27" x14ac:dyDescent="0.2">
      <c r="A35" s="1179"/>
      <c r="B35" s="852"/>
      <c r="C35" s="1390"/>
      <c r="D35" s="1391"/>
      <c r="E35" s="1392"/>
      <c r="F35" s="442">
        <v>7</v>
      </c>
      <c r="G35" s="1579" t="s">
        <v>16</v>
      </c>
      <c r="H35" s="1579"/>
      <c r="I35" s="1579"/>
      <c r="J35" s="889"/>
      <c r="K35" s="890"/>
      <c r="L35" s="891"/>
      <c r="M35" s="849"/>
      <c r="N35" s="849"/>
      <c r="O35" s="344"/>
      <c r="P35" s="1557"/>
      <c r="Q35" s="1557"/>
      <c r="R35" s="402"/>
      <c r="S35" s="415"/>
      <c r="T35" s="415"/>
      <c r="U35" s="1560"/>
      <c r="V35" s="402"/>
      <c r="W35" s="1584" t="s">
        <v>2432</v>
      </c>
      <c r="X35" s="1584"/>
      <c r="Y35" s="1584"/>
      <c r="Z35" s="444" t="s">
        <v>1156</v>
      </c>
      <c r="AA35" s="1182"/>
      <c r="AB35" s="1182"/>
      <c r="AC35" s="346"/>
      <c r="AD35" s="347"/>
      <c r="AE35" s="348"/>
      <c r="AF35" s="1355"/>
      <c r="AG35" s="348"/>
      <c r="AH35" s="1355"/>
      <c r="AI35" s="349"/>
      <c r="AJ35" s="1197"/>
    </row>
    <row r="36" spans="1:38" s="427" customFormat="1" ht="79.5" customHeight="1" x14ac:dyDescent="0.2">
      <c r="A36" s="1178" t="s">
        <v>11</v>
      </c>
      <c r="B36" s="851" t="s">
        <v>2433</v>
      </c>
      <c r="C36" s="1084" t="s">
        <v>440</v>
      </c>
      <c r="D36" s="1085"/>
      <c r="E36" s="1086"/>
      <c r="F36" s="438">
        <v>1</v>
      </c>
      <c r="G36" s="1575" t="s">
        <v>441</v>
      </c>
      <c r="H36" s="1575"/>
      <c r="I36" s="1575"/>
      <c r="J36" s="1387" t="s">
        <v>2434</v>
      </c>
      <c r="K36" s="1388"/>
      <c r="L36" s="1389"/>
      <c r="M36" s="1178"/>
      <c r="N36" s="1178" t="s">
        <v>23</v>
      </c>
      <c r="O36" s="330"/>
      <c r="P36" s="1360" t="s">
        <v>1773</v>
      </c>
      <c r="Q36" s="1360" t="s">
        <v>645</v>
      </c>
      <c r="R36" s="346"/>
      <c r="S36" s="347">
        <f>VLOOKUP(P36,[59]Listas!$D$6:$E$10,2,0)</f>
        <v>2</v>
      </c>
      <c r="T36" s="347">
        <f>HLOOKUP(Q36,[59]Listas!$F$4:$J$5,2,0)</f>
        <v>4</v>
      </c>
      <c r="U36" s="1196" t="str">
        <f>INDEX([59]Listas!$F$6:$J$10,MATCH(P36,[59]Listas!$D$6:$D$10,0),MATCH(Q36,[59]Listas!$F$4:$J$4,0))</f>
        <v>8
MODERADO</v>
      </c>
      <c r="V36" s="346"/>
      <c r="W36" s="1575" t="s">
        <v>2435</v>
      </c>
      <c r="X36" s="1575"/>
      <c r="Y36" s="1575"/>
      <c r="Z36" s="444" t="s">
        <v>17</v>
      </c>
      <c r="AA36" s="1181" t="s">
        <v>322</v>
      </c>
      <c r="AB36" s="1181">
        <v>87</v>
      </c>
      <c r="AC36" s="346"/>
      <c r="AD36" s="347">
        <f>IF(AB36&lt;=33,0,IF(AB36&gt;81,2,1))</f>
        <v>2</v>
      </c>
      <c r="AE36" s="348">
        <f>IF(OR(AA36="Probabilidad",AA36="Ambos"),S36-AD36,S36)</f>
        <v>0</v>
      </c>
      <c r="AF36" s="1354" t="str">
        <f>IF(AE36&lt;=1,"Remota",VLOOKUP(AE36,[59]Listas!$C$6:$D$10,2,0))</f>
        <v>Remota</v>
      </c>
      <c r="AG36" s="348">
        <f>IF(OR(AA36="Impacto",AA36="Ambos"),T36-AD36,T36)</f>
        <v>2</v>
      </c>
      <c r="AH36" s="1354" t="str">
        <f>IF(AG36&lt;=1,"Insignificante",HLOOKUP(AG36,[59]Listas!$F$3:$J$4,2,0))</f>
        <v>Menor</v>
      </c>
      <c r="AI36" s="349">
        <f>AE36*AG36</f>
        <v>0</v>
      </c>
      <c r="AJ36" s="1196" t="str">
        <f>INDEX([59]Listas!$F$6:$J$10,MATCH(AF36,[59]Listas!$D$6:$D$10,0),MATCH(AH36,[59]Listas!$F$4:$J$4,0))</f>
        <v>2
INFERIOR</v>
      </c>
    </row>
    <row r="37" spans="1:38" s="427" customFormat="1" ht="107.25" customHeight="1" x14ac:dyDescent="0.2">
      <c r="A37" s="1179"/>
      <c r="B37" s="852"/>
      <c r="C37" s="1122"/>
      <c r="D37" s="1123"/>
      <c r="E37" s="1124"/>
      <c r="F37" s="438">
        <v>2</v>
      </c>
      <c r="G37" s="1575" t="s">
        <v>18</v>
      </c>
      <c r="H37" s="1575"/>
      <c r="I37" s="1575"/>
      <c r="J37" s="1390"/>
      <c r="K37" s="1391"/>
      <c r="L37" s="1392"/>
      <c r="M37" s="1179"/>
      <c r="N37" s="1179"/>
      <c r="O37" s="330"/>
      <c r="P37" s="1361"/>
      <c r="Q37" s="1361"/>
      <c r="R37" s="346"/>
      <c r="S37" s="347"/>
      <c r="T37" s="347"/>
      <c r="U37" s="1197"/>
      <c r="V37" s="346"/>
      <c r="W37" s="1575" t="s">
        <v>2436</v>
      </c>
      <c r="X37" s="1575"/>
      <c r="Y37" s="1575"/>
      <c r="Z37" s="444" t="s">
        <v>2437</v>
      </c>
      <c r="AA37" s="1182"/>
      <c r="AB37" s="1182"/>
      <c r="AC37" s="346"/>
      <c r="AD37" s="347"/>
      <c r="AE37" s="348"/>
      <c r="AF37" s="1355"/>
      <c r="AG37" s="348"/>
      <c r="AH37" s="1355"/>
      <c r="AI37" s="349"/>
      <c r="AJ37" s="1197"/>
      <c r="AL37" s="436"/>
    </row>
    <row r="38" spans="1:38" s="427" customFormat="1" ht="105" customHeight="1" x14ac:dyDescent="0.2">
      <c r="A38" s="1179"/>
      <c r="B38" s="852"/>
      <c r="C38" s="1122"/>
      <c r="D38" s="1123"/>
      <c r="E38" s="1124"/>
      <c r="F38" s="442">
        <v>3</v>
      </c>
      <c r="G38" s="1579" t="s">
        <v>1157</v>
      </c>
      <c r="H38" s="1579"/>
      <c r="I38" s="1579"/>
      <c r="J38" s="1390"/>
      <c r="K38" s="1391"/>
      <c r="L38" s="1392"/>
      <c r="M38" s="1179"/>
      <c r="N38" s="1179"/>
      <c r="O38" s="330"/>
      <c r="P38" s="1361"/>
      <c r="Q38" s="1361"/>
      <c r="R38" s="346"/>
      <c r="S38" s="347"/>
      <c r="T38" s="347"/>
      <c r="U38" s="1197"/>
      <c r="V38" s="346"/>
      <c r="W38" s="1579" t="s">
        <v>2438</v>
      </c>
      <c r="X38" s="1579"/>
      <c r="Y38" s="1579"/>
      <c r="Z38" s="443" t="s">
        <v>2439</v>
      </c>
      <c r="AA38" s="1182"/>
      <c r="AB38" s="1182"/>
      <c r="AC38" s="346"/>
      <c r="AD38" s="347"/>
      <c r="AE38" s="348"/>
      <c r="AF38" s="1355"/>
      <c r="AG38" s="348"/>
      <c r="AH38" s="1355"/>
      <c r="AI38" s="349"/>
      <c r="AJ38" s="1197"/>
    </row>
    <row r="39" spans="1:38" s="427" customFormat="1" ht="72" customHeight="1" x14ac:dyDescent="0.2">
      <c r="A39" s="1180"/>
      <c r="B39" s="853"/>
      <c r="C39" s="1125"/>
      <c r="D39" s="1126"/>
      <c r="E39" s="1127"/>
      <c r="F39" s="438">
        <v>4</v>
      </c>
      <c r="G39" s="1575" t="s">
        <v>2440</v>
      </c>
      <c r="H39" s="1575"/>
      <c r="I39" s="1575"/>
      <c r="J39" s="1390"/>
      <c r="K39" s="1391"/>
      <c r="L39" s="1392"/>
      <c r="M39" s="1179"/>
      <c r="N39" s="1179"/>
      <c r="O39" s="330"/>
      <c r="P39" s="1361"/>
      <c r="Q39" s="1361"/>
      <c r="R39" s="346"/>
      <c r="S39" s="347"/>
      <c r="T39" s="347"/>
      <c r="U39" s="1197"/>
      <c r="V39" s="346"/>
      <c r="W39" s="1575" t="s">
        <v>2441</v>
      </c>
      <c r="X39" s="1575"/>
      <c r="Y39" s="1575"/>
      <c r="Z39" s="444" t="s">
        <v>1158</v>
      </c>
      <c r="AA39" s="1182"/>
      <c r="AB39" s="1182"/>
      <c r="AC39" s="346"/>
      <c r="AD39" s="347"/>
      <c r="AE39" s="348"/>
      <c r="AF39" s="1355"/>
      <c r="AG39" s="348"/>
      <c r="AH39" s="1355"/>
      <c r="AI39" s="349"/>
      <c r="AJ39" s="1197"/>
    </row>
    <row r="40" spans="1:38" s="427" customFormat="1" ht="35.25" customHeight="1" x14ac:dyDescent="0.2">
      <c r="A40" s="1178" t="s">
        <v>169</v>
      </c>
      <c r="B40" s="851" t="s">
        <v>2442</v>
      </c>
      <c r="C40" s="1387" t="s">
        <v>442</v>
      </c>
      <c r="D40" s="1388"/>
      <c r="E40" s="1389"/>
      <c r="F40" s="263">
        <v>1</v>
      </c>
      <c r="G40" s="1591" t="s">
        <v>1159</v>
      </c>
      <c r="H40" s="1591"/>
      <c r="I40" s="1591"/>
      <c r="J40" s="1387" t="s">
        <v>1160</v>
      </c>
      <c r="K40" s="1388"/>
      <c r="L40" s="1389"/>
      <c r="M40" s="1178"/>
      <c r="N40" s="1178"/>
      <c r="O40" s="330"/>
      <c r="P40" s="1360" t="s">
        <v>101</v>
      </c>
      <c r="Q40" s="1360" t="s">
        <v>1717</v>
      </c>
      <c r="R40" s="346"/>
      <c r="S40" s="347">
        <f>VLOOKUP(P40,[33]Listas!$D$6:$E$10,2,0)</f>
        <v>3</v>
      </c>
      <c r="T40" s="347">
        <f>HLOOKUP(Q40,[33]Listas!$F$4:$J$5,2,0)</f>
        <v>2</v>
      </c>
      <c r="U40" s="1196" t="str">
        <f>INDEX([33]Listas!$F$6:$J$10,MATCH(P40,[33]Listas!$D$6:$D$10,0),MATCH(Q40,[33]Listas!$F$4:$J$4,0))</f>
        <v>6
MODERADO</v>
      </c>
      <c r="V40" s="346"/>
      <c r="W40" s="1387" t="s">
        <v>2443</v>
      </c>
      <c r="X40" s="1388"/>
      <c r="Y40" s="1389"/>
      <c r="Z40" s="1580" t="s">
        <v>2444</v>
      </c>
      <c r="AA40" s="1181" t="s">
        <v>322</v>
      </c>
      <c r="AB40" s="1181">
        <v>70</v>
      </c>
      <c r="AC40" s="346"/>
      <c r="AD40" s="347">
        <f>IF(AB40&lt;=33,0,IF(AB40&gt;81,2,1))</f>
        <v>1</v>
      </c>
      <c r="AE40" s="348">
        <f>IF(OR(AA40="Probabilidad",AA40="Ambos"),S40-AD40,S40)</f>
        <v>2</v>
      </c>
      <c r="AF40" s="1354" t="str">
        <f>IF(AE40&lt;=1,"Remota",VLOOKUP(AE40,[33]Listas!$C$6:$D$10,2,0))</f>
        <v>Baja</v>
      </c>
      <c r="AG40" s="348">
        <f>IF(OR(AA40="Impacto",AA40="Ambos"),T40-AD40,T40)</f>
        <v>1</v>
      </c>
      <c r="AH40" s="1354" t="str">
        <f>IF(AG40&lt;=1,"Insignificante",HLOOKUP(AG40,[33]Listas!$F$3:$J$4,2,0))</f>
        <v>Insignificante</v>
      </c>
      <c r="AI40" s="349">
        <f>AE40*AG40</f>
        <v>2</v>
      </c>
      <c r="AJ40" s="1196" t="str">
        <f>INDEX([33]Listas!$F$6:$J$10,MATCH(AF40,[33]Listas!$D$6:$D$10,0),MATCH(AH40,[33]Listas!$F$4:$J$4,0))</f>
        <v>2
INFERIOR</v>
      </c>
    </row>
    <row r="41" spans="1:38" s="427" customFormat="1" ht="35.25" customHeight="1" x14ac:dyDescent="0.2">
      <c r="A41" s="1179"/>
      <c r="B41" s="852"/>
      <c r="C41" s="1390"/>
      <c r="D41" s="1391"/>
      <c r="E41" s="1392"/>
      <c r="F41" s="263">
        <v>2</v>
      </c>
      <c r="G41" s="1591" t="s">
        <v>1161</v>
      </c>
      <c r="H41" s="1591"/>
      <c r="I41" s="1591"/>
      <c r="J41" s="1390"/>
      <c r="K41" s="1391"/>
      <c r="L41" s="1392"/>
      <c r="M41" s="1179"/>
      <c r="N41" s="1179"/>
      <c r="O41" s="330"/>
      <c r="P41" s="1361"/>
      <c r="Q41" s="1361"/>
      <c r="R41" s="346"/>
      <c r="S41" s="347"/>
      <c r="T41" s="347"/>
      <c r="U41" s="1197"/>
      <c r="V41" s="346"/>
      <c r="W41" s="1390"/>
      <c r="X41" s="1391"/>
      <c r="Y41" s="1392"/>
      <c r="Z41" s="1581"/>
      <c r="AA41" s="1182"/>
      <c r="AB41" s="1182"/>
      <c r="AC41" s="346"/>
      <c r="AD41" s="347"/>
      <c r="AE41" s="348"/>
      <c r="AF41" s="1355"/>
      <c r="AG41" s="348"/>
      <c r="AH41" s="1355"/>
      <c r="AI41" s="349"/>
      <c r="AJ41" s="1197"/>
    </row>
    <row r="42" spans="1:38" s="427" customFormat="1" ht="46.5" customHeight="1" x14ac:dyDescent="0.2">
      <c r="A42" s="1179"/>
      <c r="B42" s="852"/>
      <c r="C42" s="1390"/>
      <c r="D42" s="1391"/>
      <c r="E42" s="1392"/>
      <c r="F42" s="263">
        <v>3</v>
      </c>
      <c r="G42" s="1591" t="s">
        <v>1162</v>
      </c>
      <c r="H42" s="1591"/>
      <c r="I42" s="1591"/>
      <c r="J42" s="1390"/>
      <c r="K42" s="1391"/>
      <c r="L42" s="1392"/>
      <c r="M42" s="1179"/>
      <c r="N42" s="1179"/>
      <c r="O42" s="330"/>
      <c r="P42" s="1361"/>
      <c r="Q42" s="1361"/>
      <c r="R42" s="346"/>
      <c r="S42" s="347"/>
      <c r="T42" s="347"/>
      <c r="U42" s="1197"/>
      <c r="V42" s="346"/>
      <c r="W42" s="1390"/>
      <c r="X42" s="1391"/>
      <c r="Y42" s="1392"/>
      <c r="Z42" s="1581"/>
      <c r="AA42" s="1182"/>
      <c r="AB42" s="1182"/>
      <c r="AC42" s="346"/>
      <c r="AD42" s="347"/>
      <c r="AE42" s="348"/>
      <c r="AF42" s="1355"/>
      <c r="AG42" s="348"/>
      <c r="AH42" s="1355"/>
      <c r="AI42" s="349"/>
      <c r="AJ42" s="1197"/>
    </row>
    <row r="43" spans="1:38" s="427" customFormat="1" ht="39.75" customHeight="1" x14ac:dyDescent="0.2">
      <c r="A43" s="1178" t="s">
        <v>169</v>
      </c>
      <c r="B43" s="851" t="s">
        <v>443</v>
      </c>
      <c r="C43" s="1387" t="s">
        <v>2445</v>
      </c>
      <c r="D43" s="1388"/>
      <c r="E43" s="1389"/>
      <c r="F43" s="330">
        <v>1</v>
      </c>
      <c r="G43" s="1592" t="s">
        <v>1163</v>
      </c>
      <c r="H43" s="1592"/>
      <c r="I43" s="1592"/>
      <c r="J43" s="1387" t="s">
        <v>1164</v>
      </c>
      <c r="K43" s="1388"/>
      <c r="L43" s="1389"/>
      <c r="M43" s="1178"/>
      <c r="N43" s="1178"/>
      <c r="O43" s="330"/>
      <c r="P43" s="1360" t="s">
        <v>101</v>
      </c>
      <c r="Q43" s="1360" t="s">
        <v>1717</v>
      </c>
      <c r="R43" s="346"/>
      <c r="S43" s="347">
        <f>VLOOKUP(P43,[33]Listas!$D$6:$E$10,2,0)</f>
        <v>3</v>
      </c>
      <c r="T43" s="347">
        <f>HLOOKUP(Q43,[33]Listas!$F$4:$J$5,2,0)</f>
        <v>2</v>
      </c>
      <c r="U43" s="1196" t="str">
        <f>INDEX([33]Listas!$F$6:$J$10,MATCH(P43,[33]Listas!$D$6:$D$10,0),MATCH(Q43,[33]Listas!$F$4:$J$4,0))</f>
        <v>6
MODERADO</v>
      </c>
      <c r="V43" s="346"/>
      <c r="W43" s="1387" t="s">
        <v>2446</v>
      </c>
      <c r="X43" s="1388"/>
      <c r="Y43" s="1389"/>
      <c r="Z43" s="1580" t="s">
        <v>2447</v>
      </c>
      <c r="AA43" s="1181" t="s">
        <v>322</v>
      </c>
      <c r="AB43" s="1181">
        <v>72</v>
      </c>
      <c r="AC43" s="346"/>
      <c r="AD43" s="347">
        <f>IF(AB43&lt;=33,0,IF(AB43&gt;81,2,1))</f>
        <v>1</v>
      </c>
      <c r="AE43" s="348">
        <f>IF(OR(AA43="Probabilidad",AA43="Ambos"),S43-AD43,S43)</f>
        <v>2</v>
      </c>
      <c r="AF43" s="1354" t="str">
        <f>IF(AE43&lt;=1,"Remota",VLOOKUP(AE43,[33]Listas!$C$6:$D$10,2,0))</f>
        <v>Baja</v>
      </c>
      <c r="AG43" s="348">
        <f>IF(OR(AA43="Impacto",AA43="Ambos"),T43-AD43,T43)</f>
        <v>1</v>
      </c>
      <c r="AH43" s="1354" t="str">
        <f>IF(AG43&lt;=1,"Insignificante",HLOOKUP(AG43,[33]Listas!$F$3:$J$4,2,0))</f>
        <v>Insignificante</v>
      </c>
      <c r="AI43" s="349">
        <f>AE43*AG43</f>
        <v>2</v>
      </c>
      <c r="AJ43" s="1196" t="str">
        <f>INDEX([33]Listas!$F$6:$J$10,MATCH(AF43,[33]Listas!$D$6:$D$10,0),MATCH(AH43,[33]Listas!$F$4:$J$4,0))</f>
        <v>2
INFERIOR</v>
      </c>
    </row>
    <row r="44" spans="1:38" s="427" customFormat="1" ht="30.75" customHeight="1" x14ac:dyDescent="0.2">
      <c r="A44" s="1179"/>
      <c r="B44" s="852"/>
      <c r="C44" s="1390"/>
      <c r="D44" s="1391"/>
      <c r="E44" s="1392"/>
      <c r="F44" s="330">
        <v>2</v>
      </c>
      <c r="G44" s="1592" t="s">
        <v>444</v>
      </c>
      <c r="H44" s="1592"/>
      <c r="I44" s="1592"/>
      <c r="J44" s="1390"/>
      <c r="K44" s="1391"/>
      <c r="L44" s="1392"/>
      <c r="M44" s="1179"/>
      <c r="N44" s="1179"/>
      <c r="O44" s="330"/>
      <c r="P44" s="1361"/>
      <c r="Q44" s="1361"/>
      <c r="R44" s="346"/>
      <c r="S44" s="347"/>
      <c r="T44" s="347"/>
      <c r="U44" s="1197"/>
      <c r="V44" s="346"/>
      <c r="W44" s="1390"/>
      <c r="X44" s="1391"/>
      <c r="Y44" s="1392"/>
      <c r="Z44" s="1581"/>
      <c r="AA44" s="1182"/>
      <c r="AB44" s="1182"/>
      <c r="AC44" s="346"/>
      <c r="AD44" s="347"/>
      <c r="AE44" s="348"/>
      <c r="AF44" s="1355"/>
      <c r="AG44" s="348"/>
      <c r="AH44" s="1355"/>
      <c r="AI44" s="349"/>
      <c r="AJ44" s="1197"/>
    </row>
    <row r="45" spans="1:38" s="427" customFormat="1" ht="30.75" customHeight="1" x14ac:dyDescent="0.2">
      <c r="A45" s="1179"/>
      <c r="B45" s="852"/>
      <c r="C45" s="1390"/>
      <c r="D45" s="1391"/>
      <c r="E45" s="1392"/>
      <c r="F45" s="330">
        <v>3</v>
      </c>
      <c r="G45" s="1592" t="s">
        <v>1165</v>
      </c>
      <c r="H45" s="1592"/>
      <c r="I45" s="1592"/>
      <c r="J45" s="1390"/>
      <c r="K45" s="1391"/>
      <c r="L45" s="1392"/>
      <c r="M45" s="1179"/>
      <c r="N45" s="1179"/>
      <c r="O45" s="330"/>
      <c r="P45" s="1361"/>
      <c r="Q45" s="1361"/>
      <c r="R45" s="346"/>
      <c r="S45" s="347"/>
      <c r="T45" s="347"/>
      <c r="U45" s="1197"/>
      <c r="V45" s="346"/>
      <c r="W45" s="1390"/>
      <c r="X45" s="1391"/>
      <c r="Y45" s="1392"/>
      <c r="Z45" s="1581"/>
      <c r="AA45" s="1182"/>
      <c r="AB45" s="1182"/>
      <c r="AC45" s="346"/>
      <c r="AD45" s="347"/>
      <c r="AE45" s="348"/>
      <c r="AF45" s="1355"/>
      <c r="AG45" s="348"/>
      <c r="AH45" s="1355"/>
      <c r="AI45" s="349"/>
      <c r="AJ45" s="1197"/>
    </row>
    <row r="46" spans="1:38" s="427" customFormat="1" ht="30.75" customHeight="1" x14ac:dyDescent="0.2">
      <c r="A46" s="1179"/>
      <c r="B46" s="852"/>
      <c r="C46" s="1390"/>
      <c r="D46" s="1391"/>
      <c r="E46" s="1392"/>
      <c r="F46" s="330">
        <v>4</v>
      </c>
      <c r="G46" s="1592" t="s">
        <v>1166</v>
      </c>
      <c r="H46" s="1592"/>
      <c r="I46" s="1592"/>
      <c r="J46" s="1390"/>
      <c r="K46" s="1391"/>
      <c r="L46" s="1392"/>
      <c r="M46" s="1179"/>
      <c r="N46" s="1179"/>
      <c r="O46" s="330"/>
      <c r="P46" s="1361"/>
      <c r="Q46" s="1361"/>
      <c r="R46" s="346"/>
      <c r="S46" s="347"/>
      <c r="T46" s="347"/>
      <c r="U46" s="1197"/>
      <c r="V46" s="346"/>
      <c r="W46" s="1390"/>
      <c r="X46" s="1391"/>
      <c r="Y46" s="1392"/>
      <c r="Z46" s="1581"/>
      <c r="AA46" s="1182"/>
      <c r="AB46" s="1182"/>
      <c r="AC46" s="346"/>
      <c r="AD46" s="347"/>
      <c r="AE46" s="348"/>
      <c r="AF46" s="1355"/>
      <c r="AG46" s="348"/>
      <c r="AH46" s="1355"/>
      <c r="AI46" s="349"/>
      <c r="AJ46" s="1197"/>
    </row>
    <row r="47" spans="1:38" s="427" customFormat="1" ht="30.75" customHeight="1" x14ac:dyDescent="0.2">
      <c r="A47" s="1180"/>
      <c r="B47" s="853"/>
      <c r="C47" s="1572"/>
      <c r="D47" s="1573"/>
      <c r="E47" s="1574"/>
      <c r="F47" s="330">
        <v>5</v>
      </c>
      <c r="G47" s="1592" t="s">
        <v>1167</v>
      </c>
      <c r="H47" s="1592"/>
      <c r="I47" s="1592"/>
      <c r="J47" s="1572"/>
      <c r="K47" s="1573"/>
      <c r="L47" s="1574"/>
      <c r="M47" s="1180"/>
      <c r="N47" s="1180"/>
      <c r="O47" s="330"/>
      <c r="P47" s="1362"/>
      <c r="Q47" s="1362"/>
      <c r="R47" s="346"/>
      <c r="S47" s="347"/>
      <c r="T47" s="347"/>
      <c r="U47" s="1198"/>
      <c r="V47" s="346"/>
      <c r="W47" s="1572"/>
      <c r="X47" s="1573"/>
      <c r="Y47" s="1574"/>
      <c r="Z47" s="1582"/>
      <c r="AA47" s="1183"/>
      <c r="AB47" s="1183"/>
      <c r="AC47" s="346"/>
      <c r="AD47" s="347"/>
      <c r="AE47" s="348"/>
      <c r="AF47" s="1356"/>
      <c r="AG47" s="348"/>
      <c r="AH47" s="1356"/>
      <c r="AI47" s="349"/>
      <c r="AJ47" s="1198"/>
    </row>
    <row r="48" spans="1:38" s="427" customFormat="1" ht="30.75" customHeight="1" x14ac:dyDescent="0.2">
      <c r="A48" s="1178" t="s">
        <v>169</v>
      </c>
      <c r="B48" s="851" t="s">
        <v>445</v>
      </c>
      <c r="C48" s="1387" t="s">
        <v>1168</v>
      </c>
      <c r="D48" s="1388"/>
      <c r="E48" s="1389"/>
      <c r="F48" s="263">
        <v>1</v>
      </c>
      <c r="G48" s="1592" t="s">
        <v>1169</v>
      </c>
      <c r="H48" s="1592"/>
      <c r="I48" s="1592"/>
      <c r="J48" s="1387" t="s">
        <v>1170</v>
      </c>
      <c r="K48" s="1388"/>
      <c r="L48" s="1389"/>
      <c r="M48" s="1178"/>
      <c r="N48" s="1178"/>
      <c r="O48" s="330"/>
      <c r="P48" s="1360" t="s">
        <v>101</v>
      </c>
      <c r="Q48" s="1360" t="s">
        <v>1886</v>
      </c>
      <c r="R48" s="346"/>
      <c r="S48" s="347">
        <f>VLOOKUP(P48,[33]Listas!$D$6:$E$10,2,0)</f>
        <v>3</v>
      </c>
      <c r="T48" s="347">
        <f>HLOOKUP(Q48,[33]Listas!$F$4:$J$5,2,0)</f>
        <v>1</v>
      </c>
      <c r="U48" s="1196" t="str">
        <f>INDEX([33]Listas!$F$6:$J$10,MATCH(P48,[33]Listas!$D$6:$D$10,0),MATCH(Q48,[33]Listas!$F$4:$J$4,0))</f>
        <v>3
INFERIOR</v>
      </c>
      <c r="V48" s="346"/>
      <c r="W48" s="1387" t="s">
        <v>2448</v>
      </c>
      <c r="X48" s="1388"/>
      <c r="Y48" s="1389"/>
      <c r="Z48" s="1580" t="s">
        <v>2449</v>
      </c>
      <c r="AA48" s="1181" t="s">
        <v>322</v>
      </c>
      <c r="AB48" s="1181">
        <v>70</v>
      </c>
      <c r="AC48" s="346"/>
      <c r="AD48" s="347">
        <f>IF(AB48&lt;=33,0,IF(AB48&gt;81,2,1))</f>
        <v>1</v>
      </c>
      <c r="AE48" s="348">
        <f>IF(OR(AA48="Probabilidad",AA48="Ambos"),S48-AD48,S48)</f>
        <v>2</v>
      </c>
      <c r="AF48" s="1354" t="str">
        <f>IF(AE48&lt;=1,"Remota",VLOOKUP(AE48,[33]Listas!$C$6:$D$10,2,0))</f>
        <v>Baja</v>
      </c>
      <c r="AG48" s="348">
        <f>IF(OR(AA48="Impacto",AA48="Ambos"),T48-AD48,T48)</f>
        <v>0</v>
      </c>
      <c r="AH48" s="1354" t="str">
        <f>IF(AG48&lt;=1,"Insignificante",HLOOKUP(AG48,[33]Listas!$F$3:$J$4,2,0))</f>
        <v>Insignificante</v>
      </c>
      <c r="AI48" s="349">
        <f>AE48*AG48</f>
        <v>0</v>
      </c>
      <c r="AJ48" s="1196" t="str">
        <f>INDEX([33]Listas!$F$6:$J$10,MATCH(AF48,[33]Listas!$D$6:$D$10,0),MATCH(AH48,[33]Listas!$F$4:$J$4,0))</f>
        <v>2
INFERIOR</v>
      </c>
    </row>
    <row r="49" spans="1:36" s="427" customFormat="1" ht="41.25" customHeight="1" x14ac:dyDescent="0.2">
      <c r="A49" s="1179"/>
      <c r="B49" s="852"/>
      <c r="C49" s="1390"/>
      <c r="D49" s="1391"/>
      <c r="E49" s="1392"/>
      <c r="F49" s="263">
        <v>2</v>
      </c>
      <c r="G49" s="1592" t="s">
        <v>170</v>
      </c>
      <c r="H49" s="1592"/>
      <c r="I49" s="1592"/>
      <c r="J49" s="1390"/>
      <c r="K49" s="1391"/>
      <c r="L49" s="1392"/>
      <c r="M49" s="1179"/>
      <c r="N49" s="1179"/>
      <c r="O49" s="330"/>
      <c r="P49" s="1361"/>
      <c r="Q49" s="1361"/>
      <c r="R49" s="346"/>
      <c r="S49" s="347"/>
      <c r="T49" s="347"/>
      <c r="U49" s="1197"/>
      <c r="V49" s="346"/>
      <c r="W49" s="1390"/>
      <c r="X49" s="1391"/>
      <c r="Y49" s="1392"/>
      <c r="Z49" s="1581"/>
      <c r="AA49" s="1182"/>
      <c r="AB49" s="1182"/>
      <c r="AC49" s="346"/>
      <c r="AD49" s="347"/>
      <c r="AE49" s="348"/>
      <c r="AF49" s="1355"/>
      <c r="AG49" s="348"/>
      <c r="AH49" s="1355"/>
      <c r="AI49" s="349"/>
      <c r="AJ49" s="1197"/>
    </row>
    <row r="50" spans="1:36" s="427" customFormat="1" ht="30.75" customHeight="1" x14ac:dyDescent="0.2">
      <c r="A50" s="1179"/>
      <c r="B50" s="852"/>
      <c r="C50" s="1390"/>
      <c r="D50" s="1391"/>
      <c r="E50" s="1392"/>
      <c r="F50" s="263">
        <v>3</v>
      </c>
      <c r="G50" s="1592" t="s">
        <v>1171</v>
      </c>
      <c r="H50" s="1592"/>
      <c r="I50" s="1592"/>
      <c r="J50" s="1390"/>
      <c r="K50" s="1391"/>
      <c r="L50" s="1392"/>
      <c r="M50" s="1179"/>
      <c r="N50" s="1179"/>
      <c r="O50" s="330"/>
      <c r="P50" s="1361"/>
      <c r="Q50" s="1361"/>
      <c r="R50" s="346"/>
      <c r="S50" s="347"/>
      <c r="T50" s="347"/>
      <c r="U50" s="1197"/>
      <c r="V50" s="346"/>
      <c r="W50" s="1390"/>
      <c r="X50" s="1391"/>
      <c r="Y50" s="1392"/>
      <c r="Z50" s="1581"/>
      <c r="AA50" s="1182"/>
      <c r="AB50" s="1182"/>
      <c r="AC50" s="346"/>
      <c r="AD50" s="347"/>
      <c r="AE50" s="348"/>
      <c r="AF50" s="1355"/>
      <c r="AG50" s="348"/>
      <c r="AH50" s="1355"/>
      <c r="AI50" s="349"/>
      <c r="AJ50" s="1197"/>
    </row>
    <row r="51" spans="1:36" s="427" customFormat="1" ht="41.25" customHeight="1" x14ac:dyDescent="0.2">
      <c r="A51" s="1180"/>
      <c r="B51" s="853"/>
      <c r="C51" s="1572"/>
      <c r="D51" s="1573"/>
      <c r="E51" s="1574"/>
      <c r="F51" s="263">
        <v>4</v>
      </c>
      <c r="G51" s="1592" t="s">
        <v>1437</v>
      </c>
      <c r="H51" s="1592"/>
      <c r="I51" s="1592"/>
      <c r="J51" s="1572"/>
      <c r="K51" s="1573"/>
      <c r="L51" s="1574"/>
      <c r="M51" s="1180"/>
      <c r="N51" s="1180"/>
      <c r="O51" s="330"/>
      <c r="P51" s="1362"/>
      <c r="Q51" s="1362"/>
      <c r="R51" s="345"/>
      <c r="S51" s="347"/>
      <c r="T51" s="347"/>
      <c r="U51" s="1198"/>
      <c r="V51" s="345"/>
      <c r="W51" s="1572"/>
      <c r="X51" s="1573"/>
      <c r="Y51" s="1574"/>
      <c r="Z51" s="1582"/>
      <c r="AA51" s="1183"/>
      <c r="AB51" s="1183"/>
      <c r="AC51" s="345"/>
      <c r="AD51" s="347"/>
      <c r="AE51" s="437"/>
      <c r="AF51" s="1356"/>
      <c r="AG51" s="437"/>
      <c r="AH51" s="1356"/>
      <c r="AI51" s="349"/>
      <c r="AJ51" s="1198"/>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VLOOKUP(P52,[33]Listas!$D$6:$E$10,2,0)</f>
        <v>#N/A</v>
      </c>
      <c r="T52" s="347" t="e">
        <f>HLOOKUP(Q52,[33]Listas!$F$4:$J$5,2,0)</f>
        <v>#N/A</v>
      </c>
      <c r="U52" s="339" t="e">
        <f>INDEX([33]Listas!$F$6:$J$10,MATCH(P52,[33]Listas!$D$6:$D$10,0),MATCH(Q52,[33]Listas!$F$4:$J$4,0))</f>
        <v>#N/A</v>
      </c>
      <c r="V52" s="346"/>
      <c r="W52" s="818"/>
      <c r="X52" s="818"/>
      <c r="Y52" s="818"/>
      <c r="Z52" s="330"/>
      <c r="AA52" s="331"/>
      <c r="AB52" s="330"/>
      <c r="AC52" s="346"/>
      <c r="AD52" s="347">
        <f t="shared" ref="AD52:AD60" si="0">IF(AB52&lt;=33,0,IF(AB52&gt;81,2,1))</f>
        <v>0</v>
      </c>
      <c r="AE52" s="348" t="e">
        <f t="shared" ref="AE52:AE60" si="1">IF(OR(AA52="Probabilidad",AA52="Ambos"),S52-AD52,S52)</f>
        <v>#N/A</v>
      </c>
      <c r="AF52" s="336" t="e">
        <f>IF(AE52&lt;=1,"Remota",VLOOKUP(AE52,[33]Listas!$C$6:$D$10,2,0))</f>
        <v>#N/A</v>
      </c>
      <c r="AG52" s="348" t="e">
        <f t="shared" ref="AG52:AG60" si="2">IF(OR(AA52="Impacto",AA52="Ambos"),T52-AD52,T52)</f>
        <v>#N/A</v>
      </c>
      <c r="AH52" s="336" t="e">
        <f>IF(AG52&lt;=1,"Insignificante",HLOOKUP(AG52,[33]Listas!$F$3:$J$4,2,0))</f>
        <v>#N/A</v>
      </c>
      <c r="AI52" s="349" t="e">
        <f t="shared" ref="AI52:AI60" si="3">AE52*AG52</f>
        <v>#N/A</v>
      </c>
      <c r="AJ52" s="339" t="e">
        <f>INDEX([33]Listas!$F$6:$J$10,MATCH(AF52,[33]Listas!$D$6:$D$10,0),MATCH(AH52,[33]Listas!$F$4:$J$4,0))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VLOOKUP(P53,[33]Listas!$D$6:$E$10,2,0)</f>
        <v>#N/A</v>
      </c>
      <c r="T53" s="347" t="e">
        <f>HLOOKUP(Q53,[33]Listas!$F$4:$J$5,2,0)</f>
        <v>#N/A</v>
      </c>
      <c r="U53" s="339" t="e">
        <f>INDEX([33]Listas!$F$6:$J$10,MATCH(P53,[33]Listas!$D$6:$D$10,0),MATCH(Q53,[33]Listas!$F$4:$J$4,0))</f>
        <v>#N/A</v>
      </c>
      <c r="V53" s="346"/>
      <c r="W53" s="818"/>
      <c r="X53" s="818"/>
      <c r="Y53" s="818"/>
      <c r="Z53" s="330"/>
      <c r="AA53" s="331"/>
      <c r="AB53" s="330"/>
      <c r="AC53" s="346"/>
      <c r="AD53" s="347">
        <f t="shared" si="0"/>
        <v>0</v>
      </c>
      <c r="AE53" s="348" t="e">
        <f t="shared" si="1"/>
        <v>#N/A</v>
      </c>
      <c r="AF53" s="336" t="e">
        <f>IF(AE53&lt;=1,"Remota",VLOOKUP(AE53,[33]Listas!$C$6:$D$10,2,0))</f>
        <v>#N/A</v>
      </c>
      <c r="AG53" s="348" t="e">
        <f t="shared" si="2"/>
        <v>#N/A</v>
      </c>
      <c r="AH53" s="336" t="e">
        <f>IF(AG53&lt;=1,"Insignificante",HLOOKUP(AG53,[33]Listas!$F$3:$J$4,2,0))</f>
        <v>#N/A</v>
      </c>
      <c r="AI53" s="349" t="e">
        <f t="shared" si="3"/>
        <v>#N/A</v>
      </c>
      <c r="AJ53" s="339" t="e">
        <f>INDEX([33]Listas!$F$6:$J$10,MATCH(AF53,[33]Listas!$D$6:$D$10,0),MATCH(AH53,[33]Listas!$F$4:$J$4,0))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VLOOKUP(P54,[33]Listas!$D$6:$E$10,2,0)</f>
        <v>#N/A</v>
      </c>
      <c r="T54" s="347" t="e">
        <f>HLOOKUP(Q54,[33]Listas!$F$4:$J$5,2,0)</f>
        <v>#N/A</v>
      </c>
      <c r="U54" s="339" t="e">
        <f>INDEX([33]Listas!$F$6:$J$10,MATCH(P54,[33]Listas!$D$6:$D$10,0),MATCH(Q54,[33]Listas!$F$4:$J$4,0))</f>
        <v>#N/A</v>
      </c>
      <c r="V54" s="346"/>
      <c r="W54" s="818"/>
      <c r="X54" s="818"/>
      <c r="Y54" s="818"/>
      <c r="Z54" s="330"/>
      <c r="AA54" s="331"/>
      <c r="AB54" s="330"/>
      <c r="AC54" s="346"/>
      <c r="AD54" s="347">
        <f t="shared" si="0"/>
        <v>0</v>
      </c>
      <c r="AE54" s="348" t="e">
        <f t="shared" si="1"/>
        <v>#N/A</v>
      </c>
      <c r="AF54" s="336" t="e">
        <f>IF(AE54&lt;=1,"Remota",VLOOKUP(AE54,[33]Listas!$C$6:$D$10,2,0))</f>
        <v>#N/A</v>
      </c>
      <c r="AG54" s="348" t="e">
        <f t="shared" si="2"/>
        <v>#N/A</v>
      </c>
      <c r="AH54" s="336" t="e">
        <f>IF(AG54&lt;=1,"Insignificante",HLOOKUP(AG54,[33]Listas!$F$3:$J$4,2,0))</f>
        <v>#N/A</v>
      </c>
      <c r="AI54" s="349" t="e">
        <f t="shared" si="3"/>
        <v>#N/A</v>
      </c>
      <c r="AJ54" s="339" t="e">
        <f>INDEX([33]Listas!$F$6:$J$10,MATCH(AF54,[33]Listas!$D$6:$D$10,0),MATCH(AH54,[33]Listas!$F$4:$J$4,0))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VLOOKUP(P55,[33]Listas!$D$6:$E$10,2,0)</f>
        <v>#N/A</v>
      </c>
      <c r="T55" s="347" t="e">
        <f>HLOOKUP(Q55,[33]Listas!$F$4:$J$5,2,0)</f>
        <v>#N/A</v>
      </c>
      <c r="U55" s="339" t="e">
        <f>INDEX([33]Listas!$F$6:$J$10,MATCH(P55,[33]Listas!$D$6:$D$10,0),MATCH(Q55,[33]Listas!$F$4:$J$4,0))</f>
        <v>#N/A</v>
      </c>
      <c r="V55" s="346"/>
      <c r="W55" s="818"/>
      <c r="X55" s="818"/>
      <c r="Y55" s="818"/>
      <c r="Z55" s="330"/>
      <c r="AA55" s="331"/>
      <c r="AB55" s="330"/>
      <c r="AC55" s="346"/>
      <c r="AD55" s="347">
        <f t="shared" si="0"/>
        <v>0</v>
      </c>
      <c r="AE55" s="348" t="e">
        <f t="shared" si="1"/>
        <v>#N/A</v>
      </c>
      <c r="AF55" s="336" t="e">
        <f>IF(AE55&lt;=1,"Remota",VLOOKUP(AE55,[33]Listas!$C$6:$D$10,2,0))</f>
        <v>#N/A</v>
      </c>
      <c r="AG55" s="348" t="e">
        <f t="shared" si="2"/>
        <v>#N/A</v>
      </c>
      <c r="AH55" s="336" t="e">
        <f>IF(AG55&lt;=1,"Insignificante",HLOOKUP(AG55,[33]Listas!$F$3:$J$4,2,0))</f>
        <v>#N/A</v>
      </c>
      <c r="AI55" s="349" t="e">
        <f t="shared" si="3"/>
        <v>#N/A</v>
      </c>
      <c r="AJ55" s="339" t="e">
        <f>INDEX([33]Listas!$F$6:$J$10,MATCH(AF55,[33]Listas!$D$6:$D$10,0),MATCH(AH55,[33]Listas!$F$4:$J$4,0))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VLOOKUP(P56,[33]Listas!$D$6:$E$10,2,0)</f>
        <v>#N/A</v>
      </c>
      <c r="T56" s="347" t="e">
        <f>HLOOKUP(Q56,[33]Listas!$F$4:$J$5,2,0)</f>
        <v>#N/A</v>
      </c>
      <c r="U56" s="339" t="e">
        <f>INDEX([33]Listas!$F$6:$J$10,MATCH(P56,[33]Listas!$D$6:$D$10,0),MATCH(Q56,[33]Listas!$F$4:$J$4,0))</f>
        <v>#N/A</v>
      </c>
      <c r="V56" s="346"/>
      <c r="W56" s="818"/>
      <c r="X56" s="818"/>
      <c r="Y56" s="818"/>
      <c r="Z56" s="330"/>
      <c r="AA56" s="331"/>
      <c r="AB56" s="330"/>
      <c r="AC56" s="346"/>
      <c r="AD56" s="347">
        <f t="shared" si="0"/>
        <v>0</v>
      </c>
      <c r="AE56" s="348" t="e">
        <f t="shared" si="1"/>
        <v>#N/A</v>
      </c>
      <c r="AF56" s="336" t="e">
        <f>IF(AE56&lt;=1,"Remota",VLOOKUP(AE56,[33]Listas!$C$6:$D$10,2,0))</f>
        <v>#N/A</v>
      </c>
      <c r="AG56" s="348" t="e">
        <f t="shared" si="2"/>
        <v>#N/A</v>
      </c>
      <c r="AH56" s="336" t="e">
        <f>IF(AG56&lt;=1,"Insignificante",HLOOKUP(AG56,[33]Listas!$F$3:$J$4,2,0))</f>
        <v>#N/A</v>
      </c>
      <c r="AI56" s="349" t="e">
        <f t="shared" si="3"/>
        <v>#N/A</v>
      </c>
      <c r="AJ56" s="339" t="e">
        <f>INDEX([33]Listas!$F$6:$J$10,MATCH(AF56,[33]Listas!$D$6:$D$10,0),MATCH(AH56,[33]Listas!$F$4:$J$4,0))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VLOOKUP(P57,[33]Listas!$D$6:$E$10,2,0)</f>
        <v>#N/A</v>
      </c>
      <c r="T57" s="347" t="e">
        <f>HLOOKUP(Q57,[33]Listas!$F$4:$J$5,2,0)</f>
        <v>#N/A</v>
      </c>
      <c r="U57" s="339" t="e">
        <f>INDEX([33]Listas!$F$6:$J$10,MATCH(P57,[33]Listas!$D$6:$D$10,0),MATCH(Q57,[33]Listas!$F$4:$J$4,0))</f>
        <v>#N/A</v>
      </c>
      <c r="V57" s="346"/>
      <c r="W57" s="818"/>
      <c r="X57" s="818"/>
      <c r="Y57" s="818"/>
      <c r="Z57" s="330"/>
      <c r="AA57" s="331"/>
      <c r="AB57" s="330"/>
      <c r="AC57" s="346"/>
      <c r="AD57" s="347">
        <f t="shared" si="0"/>
        <v>0</v>
      </c>
      <c r="AE57" s="348" t="e">
        <f t="shared" si="1"/>
        <v>#N/A</v>
      </c>
      <c r="AF57" s="336" t="e">
        <f>IF(AE57&lt;=1,"Remota",VLOOKUP(AE57,[33]Listas!$C$6:$D$10,2,0))</f>
        <v>#N/A</v>
      </c>
      <c r="AG57" s="348" t="e">
        <f t="shared" si="2"/>
        <v>#N/A</v>
      </c>
      <c r="AH57" s="336" t="e">
        <f>IF(AG57&lt;=1,"Insignificante",HLOOKUP(AG57,[33]Listas!$F$3:$J$4,2,0))</f>
        <v>#N/A</v>
      </c>
      <c r="AI57" s="349" t="e">
        <f t="shared" si="3"/>
        <v>#N/A</v>
      </c>
      <c r="AJ57" s="339" t="e">
        <f>INDEX([33]Listas!$F$6:$J$10,MATCH(AF57,[33]Listas!$D$6:$D$10,0),MATCH(AH57,[33]Listas!$F$4:$J$4,0))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VLOOKUP(P58,[33]Listas!$D$6:$E$10,2,0)</f>
        <v>#N/A</v>
      </c>
      <c r="T58" s="347" t="e">
        <f>HLOOKUP(Q58,[33]Listas!$F$4:$J$5,2,0)</f>
        <v>#N/A</v>
      </c>
      <c r="U58" s="339" t="e">
        <f>INDEX([33]Listas!$F$6:$J$10,MATCH(P58,[33]Listas!$D$6:$D$10,0),MATCH(Q58,[33]Listas!$F$4:$J$4,0))</f>
        <v>#N/A</v>
      </c>
      <c r="V58" s="346"/>
      <c r="W58" s="818"/>
      <c r="X58" s="818"/>
      <c r="Y58" s="818"/>
      <c r="Z58" s="330"/>
      <c r="AA58" s="331"/>
      <c r="AB58" s="330"/>
      <c r="AC58" s="346"/>
      <c r="AD58" s="347">
        <f t="shared" si="0"/>
        <v>0</v>
      </c>
      <c r="AE58" s="348" t="e">
        <f t="shared" si="1"/>
        <v>#N/A</v>
      </c>
      <c r="AF58" s="336" t="e">
        <f>IF(AE58&lt;=1,"Remota",VLOOKUP(AE58,[33]Listas!$C$6:$D$10,2,0))</f>
        <v>#N/A</v>
      </c>
      <c r="AG58" s="348" t="e">
        <f t="shared" si="2"/>
        <v>#N/A</v>
      </c>
      <c r="AH58" s="336" t="e">
        <f>IF(AG58&lt;=1,"Insignificante",HLOOKUP(AG58,[33]Listas!$F$3:$J$4,2,0))</f>
        <v>#N/A</v>
      </c>
      <c r="AI58" s="349" t="e">
        <f t="shared" si="3"/>
        <v>#N/A</v>
      </c>
      <c r="AJ58" s="339" t="e">
        <f>INDEX([33]Listas!$F$6:$J$10,MATCH(AF58,[33]Listas!$D$6:$D$10,0),MATCH(AH58,[33]Listas!$F$4:$J$4,0))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VLOOKUP(P59,[33]Listas!$D$6:$E$10,2,0)</f>
        <v>#N/A</v>
      </c>
      <c r="T59" s="347" t="e">
        <f>HLOOKUP(Q59,[33]Listas!$F$4:$J$5,2,0)</f>
        <v>#N/A</v>
      </c>
      <c r="U59" s="339" t="e">
        <f>INDEX([33]Listas!$F$6:$J$10,MATCH(P59,[33]Listas!$D$6:$D$10,0),MATCH(Q59,[33]Listas!$F$4:$J$4,0))</f>
        <v>#N/A</v>
      </c>
      <c r="V59" s="346"/>
      <c r="W59" s="818"/>
      <c r="X59" s="818"/>
      <c r="Y59" s="818"/>
      <c r="Z59" s="330"/>
      <c r="AA59" s="331"/>
      <c r="AB59" s="330"/>
      <c r="AC59" s="346"/>
      <c r="AD59" s="347">
        <f t="shared" si="0"/>
        <v>0</v>
      </c>
      <c r="AE59" s="348" t="e">
        <f t="shared" si="1"/>
        <v>#N/A</v>
      </c>
      <c r="AF59" s="336" t="e">
        <f>IF(AE59&lt;=1,"Remota",VLOOKUP(AE59,[33]Listas!$C$6:$D$10,2,0))</f>
        <v>#N/A</v>
      </c>
      <c r="AG59" s="348" t="e">
        <f t="shared" si="2"/>
        <v>#N/A</v>
      </c>
      <c r="AH59" s="336" t="e">
        <f>IF(AG59&lt;=1,"Insignificante",HLOOKUP(AG59,[33]Listas!$F$3:$J$4,2,0))</f>
        <v>#N/A</v>
      </c>
      <c r="AI59" s="349" t="e">
        <f t="shared" si="3"/>
        <v>#N/A</v>
      </c>
      <c r="AJ59" s="339" t="e">
        <f>INDEX([33]Listas!$F$6:$J$10,MATCH(AF59,[33]Listas!$D$6:$D$10,0),MATCH(AH59,[33]Listas!$F$4:$J$4,0))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VLOOKUP(P60,[33]Listas!$D$6:$E$10,2,0)</f>
        <v>#N/A</v>
      </c>
      <c r="T60" s="347" t="e">
        <f>HLOOKUP(Q60,[33]Listas!$F$4:$J$5,2,0)</f>
        <v>#N/A</v>
      </c>
      <c r="U60" s="339" t="e">
        <f>INDEX([33]Listas!$F$6:$J$10,MATCH(P60,[33]Listas!$D$6:$D$10,0),MATCH(Q60,[33]Listas!$F$4:$J$4,0))</f>
        <v>#N/A</v>
      </c>
      <c r="V60" s="346"/>
      <c r="W60" s="818"/>
      <c r="X60" s="818"/>
      <c r="Y60" s="818"/>
      <c r="Z60" s="330"/>
      <c r="AA60" s="331"/>
      <c r="AB60" s="330"/>
      <c r="AC60" s="346"/>
      <c r="AD60" s="347">
        <f t="shared" si="0"/>
        <v>0</v>
      </c>
      <c r="AE60" s="348" t="e">
        <f t="shared" si="1"/>
        <v>#N/A</v>
      </c>
      <c r="AF60" s="336" t="e">
        <f>IF(AE60&lt;=1,"Remota",VLOOKUP(AE60,[33]Listas!$C$6:$D$10,2,0))</f>
        <v>#N/A</v>
      </c>
      <c r="AG60" s="348" t="e">
        <f t="shared" si="2"/>
        <v>#N/A</v>
      </c>
      <c r="AH60" s="336" t="e">
        <f>IF(AG60&lt;=1,"Insignificante",HLOOKUP(AG60,[33]Listas!$F$3:$J$4,2,0))</f>
        <v>#N/A</v>
      </c>
      <c r="AI60" s="349" t="e">
        <f t="shared" si="3"/>
        <v>#N/A</v>
      </c>
      <c r="AJ60" s="339" t="e">
        <f>INDEX([33]Listas!$F$6:$J$10,MATCH(AF60,[33]Listas!$D$6:$D$10,0),MATCH(AH60,[33]Listas!$F$4:$J$4,0))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VLOOKUP(P61,[33]Listas!$D$6:$E$10,2,0)</f>
        <v>#N/A</v>
      </c>
      <c r="T61" s="347" t="e">
        <f>HLOOKUP(Q61,[33]Listas!$F$4:$J$5,2,0)</f>
        <v>#N/A</v>
      </c>
      <c r="U61" s="339" t="e">
        <f>INDEX([33]Listas!$F$6:$J$10,MATCH(P61,[33]Listas!$D$6:$D$10,0),MATCH(Q61,[33]Listas!$F$4:$J$4,0))</f>
        <v>#N/A</v>
      </c>
      <c r="V61" s="346"/>
      <c r="W61" s="818"/>
      <c r="X61" s="818"/>
      <c r="Y61" s="818"/>
      <c r="Z61" s="330"/>
      <c r="AA61" s="331"/>
      <c r="AB61" s="330"/>
      <c r="AC61" s="346"/>
      <c r="AD61" s="347">
        <f>IF(AB61&lt;=33,0,IF(AB61&gt;81,2,1))</f>
        <v>0</v>
      </c>
      <c r="AE61" s="348" t="e">
        <f>IF(OR(AA61="Probabilidad",AA61="Ambos"),S61-AD61,S61)</f>
        <v>#N/A</v>
      </c>
      <c r="AF61" s="336" t="e">
        <f>IF(AE61&lt;=1,"Remota",VLOOKUP(AE61,[33]Listas!$C$6:$D$10,2,0))</f>
        <v>#N/A</v>
      </c>
      <c r="AG61" s="348" t="e">
        <f>IF(OR(AA61="Impacto",AA61="Ambos"),T61-AD61,T61)</f>
        <v>#N/A</v>
      </c>
      <c r="AH61" s="336" t="e">
        <f>IF(AG61&lt;=1,"Insignificante",HLOOKUP(AG61,[33]Listas!$F$3:$J$4,2,0))</f>
        <v>#N/A</v>
      </c>
      <c r="AI61" s="349" t="e">
        <f>AE61*AG61</f>
        <v>#N/A</v>
      </c>
      <c r="AJ61" s="339" t="e">
        <f>INDEX([33]Listas!$F$6:$J$10,MATCH(AF61,[33]Listas!$D$6:$D$10,0),MATCH(AH61,[33]Listas!$F$4:$J$4,0))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VLOOKUP(P62,[33]Listas!$D$6:$E$10,2,0)</f>
        <v>#N/A</v>
      </c>
      <c r="T62" s="347" t="e">
        <f>HLOOKUP(Q62,[33]Listas!$F$4:$J$5,2,0)</f>
        <v>#N/A</v>
      </c>
      <c r="U62" s="339" t="e">
        <f>INDEX([33]Listas!$F$6:$J$10,MATCH(P62,[33]Listas!$D$6:$D$10,0),MATCH(Q62,[33]Listas!$F$4:$J$4,0))</f>
        <v>#N/A</v>
      </c>
      <c r="V62" s="346"/>
      <c r="W62" s="818"/>
      <c r="X62" s="818"/>
      <c r="Y62" s="818"/>
      <c r="Z62" s="330"/>
      <c r="AA62" s="331"/>
      <c r="AB62" s="330"/>
      <c r="AC62" s="346"/>
      <c r="AD62" s="347">
        <f>IF(AB62&lt;=33,0,IF(AB62&gt;81,2,1))</f>
        <v>0</v>
      </c>
      <c r="AE62" s="348" t="e">
        <f>IF(OR(AA62="Probabilidad",AA62="Ambos"),S62-AD62,S62)</f>
        <v>#N/A</v>
      </c>
      <c r="AF62" s="336" t="e">
        <f>IF(AE62&lt;=1,"Remota",VLOOKUP(AE62,[33]Listas!$C$6:$D$10,2,0))</f>
        <v>#N/A</v>
      </c>
      <c r="AG62" s="348" t="e">
        <f>IF(OR(AA62="Impacto",AA62="Ambos"),T62-AD62,T62)</f>
        <v>#N/A</v>
      </c>
      <c r="AH62" s="336" t="e">
        <f>IF(AG62&lt;=1,"Insignificante",HLOOKUP(AG62,[33]Listas!$F$3:$J$4,2,0))</f>
        <v>#N/A</v>
      </c>
      <c r="AI62" s="349" t="e">
        <f>AE62*AG62</f>
        <v>#N/A</v>
      </c>
      <c r="AJ62" s="339" t="e">
        <f>INDEX([33]Listas!$F$6:$J$10,MATCH(AF62,[33]Listas!$D$6:$D$10,0),MATCH(AH62,[33]Listas!$F$4:$J$4,0))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VLOOKUP(P63,[33]Listas!$D$6:$E$10,2,0)</f>
        <v>#N/A</v>
      </c>
      <c r="T63" s="347" t="e">
        <f>HLOOKUP(Q63,[33]Listas!$F$4:$J$5,2,0)</f>
        <v>#N/A</v>
      </c>
      <c r="U63" s="339" t="e">
        <f>INDEX([33]Listas!$F$6:$J$10,MATCH(P63,[33]Listas!$D$6:$D$10,0),MATCH(Q63,[33]Listas!$F$4:$J$4,0))</f>
        <v>#N/A</v>
      </c>
      <c r="V63" s="346"/>
      <c r="W63" s="818"/>
      <c r="X63" s="818"/>
      <c r="Y63" s="818"/>
      <c r="Z63" s="330"/>
      <c r="AA63" s="331"/>
      <c r="AB63" s="330"/>
      <c r="AC63" s="346"/>
      <c r="AD63" s="347">
        <f t="shared" ref="AD63:AD71" si="4">IF(AB63&lt;=33,0,IF(AB63&gt;81,2,1))</f>
        <v>0</v>
      </c>
      <c r="AE63" s="348" t="e">
        <f t="shared" ref="AE63:AE71" si="5">IF(OR(AA63="Probabilidad",AA63="Ambos"),S63-AD63,S63)</f>
        <v>#N/A</v>
      </c>
      <c r="AF63" s="336" t="e">
        <f>IF(AE63&lt;=1,"Remota",VLOOKUP(AE63,[33]Listas!$C$6:$D$10,2,0))</f>
        <v>#N/A</v>
      </c>
      <c r="AG63" s="348" t="e">
        <f t="shared" ref="AG63:AG71" si="6">IF(OR(AA63="Impacto",AA63="Ambos"),T63-AD63,T63)</f>
        <v>#N/A</v>
      </c>
      <c r="AH63" s="336" t="e">
        <f>IF(AG63&lt;=1,"Insignificante",HLOOKUP(AG63,[33]Listas!$F$3:$J$4,2,0))</f>
        <v>#N/A</v>
      </c>
      <c r="AI63" s="349" t="e">
        <f t="shared" ref="AI63:AI71" si="7">AE63*AG63</f>
        <v>#N/A</v>
      </c>
      <c r="AJ63" s="339" t="e">
        <f>INDEX([33]Listas!$F$6:$J$10,MATCH(AF63,[33]Listas!$D$6:$D$10,0),MATCH(AH63,[33]Listas!$F$4:$J$4,0))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VLOOKUP(P64,[33]Listas!$D$6:$E$10,2,0)</f>
        <v>#N/A</v>
      </c>
      <c r="T64" s="347" t="e">
        <f>HLOOKUP(Q64,[33]Listas!$F$4:$J$5,2,0)</f>
        <v>#N/A</v>
      </c>
      <c r="U64" s="339" t="e">
        <f>INDEX([33]Listas!$F$6:$J$10,MATCH(P64,[33]Listas!$D$6:$D$10,0),MATCH(Q64,[33]Listas!$F$4:$J$4,0))</f>
        <v>#N/A</v>
      </c>
      <c r="V64" s="346"/>
      <c r="W64" s="818"/>
      <c r="X64" s="818"/>
      <c r="Y64" s="818"/>
      <c r="Z64" s="330"/>
      <c r="AA64" s="331"/>
      <c r="AB64" s="330"/>
      <c r="AC64" s="346"/>
      <c r="AD64" s="347">
        <f>IF(AB64&lt;=33,0,IF(AB64&gt;81,2,1))</f>
        <v>0</v>
      </c>
      <c r="AE64" s="348" t="e">
        <f>IF(OR(AA64="Probabilidad",AA64="Ambos"),S64-AD64,S64)</f>
        <v>#N/A</v>
      </c>
      <c r="AF64" s="336" t="e">
        <f>IF(AE64&lt;=1,"Remota",VLOOKUP(AE64,[33]Listas!$C$6:$D$10,2,0))</f>
        <v>#N/A</v>
      </c>
      <c r="AG64" s="348" t="e">
        <f>IF(OR(AA64="Impacto",AA64="Ambos"),T64-AD64,T64)</f>
        <v>#N/A</v>
      </c>
      <c r="AH64" s="336" t="e">
        <f>IF(AG64&lt;=1,"Insignificante",HLOOKUP(AG64,[33]Listas!$F$3:$J$4,2,0))</f>
        <v>#N/A</v>
      </c>
      <c r="AI64" s="349" t="e">
        <f>AE64*AG64</f>
        <v>#N/A</v>
      </c>
      <c r="AJ64" s="339" t="e">
        <f>INDEX([33]Listas!$F$6:$J$10,MATCH(AF64,[33]Listas!$D$6:$D$10,0),MATCH(AH64,[33]Listas!$F$4:$J$4,0))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VLOOKUP(P65,[33]Listas!$D$6:$E$10,2,0)</f>
        <v>#N/A</v>
      </c>
      <c r="T65" s="347" t="e">
        <f>HLOOKUP(Q65,[33]Listas!$F$4:$J$5,2,0)</f>
        <v>#N/A</v>
      </c>
      <c r="U65" s="339" t="e">
        <f>INDEX([33]Listas!$F$6:$J$10,MATCH(P65,[33]Listas!$D$6:$D$10,0),MATCH(Q65,[33]Listas!$F$4:$J$4,0))</f>
        <v>#N/A</v>
      </c>
      <c r="V65" s="346"/>
      <c r="W65" s="818"/>
      <c r="X65" s="818"/>
      <c r="Y65" s="818"/>
      <c r="Z65" s="330"/>
      <c r="AA65" s="331"/>
      <c r="AB65" s="330"/>
      <c r="AC65" s="346"/>
      <c r="AD65" s="347">
        <f>IF(AB65&lt;=33,0,IF(AB65&gt;81,2,1))</f>
        <v>0</v>
      </c>
      <c r="AE65" s="348" t="e">
        <f>IF(OR(AA65="Probabilidad",AA65="Ambos"),S65-AD65,S65)</f>
        <v>#N/A</v>
      </c>
      <c r="AF65" s="336" t="e">
        <f>IF(AE65&lt;=1,"Remota",VLOOKUP(AE65,[33]Listas!$C$6:$D$10,2,0))</f>
        <v>#N/A</v>
      </c>
      <c r="AG65" s="348" t="e">
        <f>IF(OR(AA65="Impacto",AA65="Ambos"),T65-AD65,T65)</f>
        <v>#N/A</v>
      </c>
      <c r="AH65" s="336" t="e">
        <f>IF(AG65&lt;=1,"Insignificante",HLOOKUP(AG65,[33]Listas!$F$3:$J$4,2,0))</f>
        <v>#N/A</v>
      </c>
      <c r="AI65" s="349" t="e">
        <f>AE65*AG65</f>
        <v>#N/A</v>
      </c>
      <c r="AJ65" s="339" t="e">
        <f>INDEX([33]Listas!$F$6:$J$10,MATCH(AF65,[33]Listas!$D$6:$D$10,0),MATCH(AH65,[33]Listas!$F$4:$J$4,0))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VLOOKUP(P66,[33]Listas!$D$6:$E$10,2,0)</f>
        <v>#N/A</v>
      </c>
      <c r="T66" s="347" t="e">
        <f>HLOOKUP(Q66,[33]Listas!$F$4:$J$5,2,0)</f>
        <v>#N/A</v>
      </c>
      <c r="U66" s="339" t="e">
        <f>INDEX([33]Listas!$F$6:$J$10,MATCH(P66,[33]Listas!$D$6:$D$10,0),MATCH(Q66,[33]Listas!$F$4:$J$4,0))</f>
        <v>#N/A</v>
      </c>
      <c r="V66" s="346"/>
      <c r="W66" s="818"/>
      <c r="X66" s="818"/>
      <c r="Y66" s="818"/>
      <c r="Z66" s="330"/>
      <c r="AA66" s="331"/>
      <c r="AB66" s="330"/>
      <c r="AC66" s="346"/>
      <c r="AD66" s="347">
        <f>IF(AB66&lt;=33,0,IF(AB66&gt;81,2,1))</f>
        <v>0</v>
      </c>
      <c r="AE66" s="348" t="e">
        <f>IF(OR(AA66="Probabilidad",AA66="Ambos"),S66-AD66,S66)</f>
        <v>#N/A</v>
      </c>
      <c r="AF66" s="336" t="e">
        <f>IF(AE66&lt;=1,"Remota",VLOOKUP(AE66,[33]Listas!$C$6:$D$10,2,0))</f>
        <v>#N/A</v>
      </c>
      <c r="AG66" s="348" t="e">
        <f>IF(OR(AA66="Impacto",AA66="Ambos"),T66-AD66,T66)</f>
        <v>#N/A</v>
      </c>
      <c r="AH66" s="336" t="e">
        <f>IF(AG66&lt;=1,"Insignificante",HLOOKUP(AG66,[33]Listas!$F$3:$J$4,2,0))</f>
        <v>#N/A</v>
      </c>
      <c r="AI66" s="349" t="e">
        <f>AE66*AG66</f>
        <v>#N/A</v>
      </c>
      <c r="AJ66" s="339" t="e">
        <f>INDEX([33]Listas!$F$6:$J$10,MATCH(AF66,[33]Listas!$D$6:$D$10,0),MATCH(AH66,[33]Listas!$F$4:$J$4,0))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VLOOKUP(P67,[33]Listas!$D$6:$E$10,2,0)</f>
        <v>#N/A</v>
      </c>
      <c r="T67" s="347" t="e">
        <f>HLOOKUP(Q67,[33]Listas!$F$4:$J$5,2,0)</f>
        <v>#N/A</v>
      </c>
      <c r="U67" s="339" t="e">
        <f>INDEX([33]Listas!$F$6:$J$10,MATCH(P67,[33]Listas!$D$6:$D$10,0),MATCH(Q67,[33]Listas!$F$4:$J$4,0))</f>
        <v>#N/A</v>
      </c>
      <c r="V67" s="346"/>
      <c r="W67" s="818"/>
      <c r="X67" s="818"/>
      <c r="Y67" s="818"/>
      <c r="Z67" s="330"/>
      <c r="AA67" s="331"/>
      <c r="AB67" s="330"/>
      <c r="AC67" s="346"/>
      <c r="AD67" s="347">
        <f>IF(AB67&lt;=33,0,IF(AB67&gt;81,2,1))</f>
        <v>0</v>
      </c>
      <c r="AE67" s="348" t="e">
        <f>IF(OR(AA67="Probabilidad",AA67="Ambos"),S67-AD67,S67)</f>
        <v>#N/A</v>
      </c>
      <c r="AF67" s="336" t="e">
        <f>IF(AE67&lt;=1,"Remota",VLOOKUP(AE67,[33]Listas!$C$6:$D$10,2,0))</f>
        <v>#N/A</v>
      </c>
      <c r="AG67" s="348" t="e">
        <f>IF(OR(AA67="Impacto",AA67="Ambos"),T67-AD67,T67)</f>
        <v>#N/A</v>
      </c>
      <c r="AH67" s="336" t="e">
        <f>IF(AG67&lt;=1,"Insignificante",HLOOKUP(AG67,[33]Listas!$F$3:$J$4,2,0))</f>
        <v>#N/A</v>
      </c>
      <c r="AI67" s="349" t="e">
        <f>AE67*AG67</f>
        <v>#N/A</v>
      </c>
      <c r="AJ67" s="339" t="e">
        <f>INDEX([33]Listas!$F$6:$J$10,MATCH(AF67,[33]Listas!$D$6:$D$10,0),MATCH(AH67,[33]Listas!$F$4:$J$4,0))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VLOOKUP(P68,[33]Listas!$D$6:$E$10,2,0)</f>
        <v>#N/A</v>
      </c>
      <c r="T68" s="347" t="e">
        <f>HLOOKUP(Q68,[33]Listas!$F$4:$J$5,2,0)</f>
        <v>#N/A</v>
      </c>
      <c r="U68" s="339" t="e">
        <f>INDEX([33]Listas!$F$6:$J$10,MATCH(P68,[33]Listas!$D$6:$D$10,0),MATCH(Q68,[33]Listas!$F$4:$J$4,0))</f>
        <v>#N/A</v>
      </c>
      <c r="V68" s="346"/>
      <c r="W68" s="818"/>
      <c r="X68" s="818"/>
      <c r="Y68" s="818"/>
      <c r="Z68" s="330"/>
      <c r="AA68" s="331"/>
      <c r="AB68" s="330"/>
      <c r="AC68" s="346"/>
      <c r="AD68" s="347">
        <f t="shared" si="4"/>
        <v>0</v>
      </c>
      <c r="AE68" s="348" t="e">
        <f t="shared" si="5"/>
        <v>#N/A</v>
      </c>
      <c r="AF68" s="336" t="e">
        <f>IF(AE68&lt;=1,"Remota",VLOOKUP(AE68,[33]Listas!$C$6:$D$10,2,0))</f>
        <v>#N/A</v>
      </c>
      <c r="AG68" s="348" t="e">
        <f t="shared" si="6"/>
        <v>#N/A</v>
      </c>
      <c r="AH68" s="336" t="e">
        <f>IF(AG68&lt;=1,"Insignificante",HLOOKUP(AG68,[33]Listas!$F$3:$J$4,2,0))</f>
        <v>#N/A</v>
      </c>
      <c r="AI68" s="349" t="e">
        <f t="shared" si="7"/>
        <v>#N/A</v>
      </c>
      <c r="AJ68" s="339" t="e">
        <f>INDEX([33]Listas!$F$6:$J$10,MATCH(AF68,[33]Listas!$D$6:$D$10,0),MATCH(AH68,[33]Listas!$F$4:$J$4,0))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VLOOKUP(P69,[33]Listas!$D$6:$E$10,2,0)</f>
        <v>#N/A</v>
      </c>
      <c r="T69" s="347" t="e">
        <f>HLOOKUP(Q69,[33]Listas!$F$4:$J$5,2,0)</f>
        <v>#N/A</v>
      </c>
      <c r="U69" s="339" t="e">
        <f>INDEX([33]Listas!$F$6:$J$10,MATCH(P69,[33]Listas!$D$6:$D$10,0),MATCH(Q69,[33]Listas!$F$4:$J$4,0))</f>
        <v>#N/A</v>
      </c>
      <c r="V69" s="346"/>
      <c r="W69" s="818"/>
      <c r="X69" s="818"/>
      <c r="Y69" s="818"/>
      <c r="Z69" s="330"/>
      <c r="AA69" s="331"/>
      <c r="AB69" s="330"/>
      <c r="AC69" s="346"/>
      <c r="AD69" s="347">
        <f t="shared" si="4"/>
        <v>0</v>
      </c>
      <c r="AE69" s="348" t="e">
        <f t="shared" si="5"/>
        <v>#N/A</v>
      </c>
      <c r="AF69" s="336" t="e">
        <f>IF(AE69&lt;=1,"Remota",VLOOKUP(AE69,[33]Listas!$C$6:$D$10,2,0))</f>
        <v>#N/A</v>
      </c>
      <c r="AG69" s="348" t="e">
        <f t="shared" si="6"/>
        <v>#N/A</v>
      </c>
      <c r="AH69" s="336" t="e">
        <f>IF(AG69&lt;=1,"Insignificante",HLOOKUP(AG69,[33]Listas!$F$3:$J$4,2,0))</f>
        <v>#N/A</v>
      </c>
      <c r="AI69" s="349" t="e">
        <f t="shared" si="7"/>
        <v>#N/A</v>
      </c>
      <c r="AJ69" s="339" t="e">
        <f>INDEX([33]Listas!$F$6:$J$10,MATCH(AF69,[33]Listas!$D$6:$D$10,0),MATCH(AH69,[33]Listas!$F$4:$J$4,0))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VLOOKUP(P70,[33]Listas!$D$6:$E$10,2,0)</f>
        <v>#N/A</v>
      </c>
      <c r="T70" s="347" t="e">
        <f>HLOOKUP(Q70,[33]Listas!$F$4:$J$5,2,0)</f>
        <v>#N/A</v>
      </c>
      <c r="U70" s="339" t="e">
        <f>INDEX([33]Listas!$F$6:$J$10,MATCH(P70,[33]Listas!$D$6:$D$10,0),MATCH(Q70,[33]Listas!$F$4:$J$4,0))</f>
        <v>#N/A</v>
      </c>
      <c r="V70" s="346"/>
      <c r="W70" s="818"/>
      <c r="X70" s="818"/>
      <c r="Y70" s="818"/>
      <c r="Z70" s="330"/>
      <c r="AA70" s="331"/>
      <c r="AB70" s="330"/>
      <c r="AC70" s="346"/>
      <c r="AD70" s="347">
        <f t="shared" si="4"/>
        <v>0</v>
      </c>
      <c r="AE70" s="348" t="e">
        <f t="shared" si="5"/>
        <v>#N/A</v>
      </c>
      <c r="AF70" s="336" t="e">
        <f>IF(AE70&lt;=1,"Remota",VLOOKUP(AE70,[33]Listas!$C$6:$D$10,2,0))</f>
        <v>#N/A</v>
      </c>
      <c r="AG70" s="348" t="e">
        <f t="shared" si="6"/>
        <v>#N/A</v>
      </c>
      <c r="AH70" s="336" t="e">
        <f>IF(AG70&lt;=1,"Insignificante",HLOOKUP(AG70,[33]Listas!$F$3:$J$4,2,0))</f>
        <v>#N/A</v>
      </c>
      <c r="AI70" s="349" t="e">
        <f t="shared" si="7"/>
        <v>#N/A</v>
      </c>
      <c r="AJ70" s="339" t="e">
        <f>INDEX([33]Listas!$F$6:$J$10,MATCH(AF70,[33]Listas!$D$6:$D$10,0),MATCH(AH70,[33]Listas!$F$4:$J$4,0))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VLOOKUP(P71,[33]Listas!$D$6:$E$10,2,0)</f>
        <v>#N/A</v>
      </c>
      <c r="T71" s="347" t="e">
        <f>HLOOKUP(Q71,[33]Listas!$F$4:$J$5,2,0)</f>
        <v>#N/A</v>
      </c>
      <c r="U71" s="339" t="e">
        <f>INDEX([33]Listas!$F$6:$J$10,MATCH(P71,[33]Listas!$D$6:$D$10,0),MATCH(Q71,[33]Listas!$F$4:$J$4,0))</f>
        <v>#N/A</v>
      </c>
      <c r="V71" s="346"/>
      <c r="W71" s="818"/>
      <c r="X71" s="818"/>
      <c r="Y71" s="818"/>
      <c r="Z71" s="330"/>
      <c r="AA71" s="331"/>
      <c r="AB71" s="330"/>
      <c r="AC71" s="346"/>
      <c r="AD71" s="347">
        <f t="shared" si="4"/>
        <v>0</v>
      </c>
      <c r="AE71" s="348" t="e">
        <f t="shared" si="5"/>
        <v>#N/A</v>
      </c>
      <c r="AF71" s="336" t="e">
        <f>IF(AE71&lt;=1,"Remota",VLOOKUP(AE71,[33]Listas!$C$6:$D$10,2,0))</f>
        <v>#N/A</v>
      </c>
      <c r="AG71" s="348" t="e">
        <f t="shared" si="6"/>
        <v>#N/A</v>
      </c>
      <c r="AH71" s="336" t="e">
        <f>IF(AG71&lt;=1,"Insignificante",HLOOKUP(AG71,[33]Listas!$F$3:$J$4,2,0))</f>
        <v>#N/A</v>
      </c>
      <c r="AI71" s="349" t="e">
        <f t="shared" si="7"/>
        <v>#N/A</v>
      </c>
      <c r="AJ71" s="339" t="e">
        <f>INDEX([33]Listas!$F$6:$J$10,MATCH(AF71,[33]Listas!$D$6:$D$10,0),MATCH(AH71,[33]Listas!$F$4:$J$4,0))</f>
        <v>#N/A</v>
      </c>
    </row>
    <row r="72" spans="1:36" ht="5.25" customHeight="1" x14ac:dyDescent="0.2">
      <c r="A72" s="350"/>
      <c r="B72" s="350"/>
      <c r="C72" s="351"/>
      <c r="D72" s="351"/>
      <c r="E72" s="351"/>
      <c r="F72" s="350"/>
      <c r="G72" s="352"/>
      <c r="H72" s="352"/>
      <c r="I72" s="352"/>
      <c r="J72" s="350"/>
      <c r="L72" s="354"/>
      <c r="M72" s="354"/>
      <c r="N72" s="354"/>
      <c r="O72" s="354"/>
      <c r="P72" s="354"/>
      <c r="Q72" s="354"/>
      <c r="R72" s="354"/>
      <c r="S72" s="354"/>
      <c r="T72" s="354"/>
      <c r="U72" s="350"/>
      <c r="V72" s="350"/>
      <c r="W72" s="352"/>
      <c r="X72" s="352"/>
      <c r="Y72" s="352"/>
      <c r="Z72" s="352"/>
      <c r="AA72" s="350"/>
      <c r="AB72" s="350"/>
      <c r="AC72" s="350"/>
      <c r="AD72" s="350"/>
      <c r="AE72" s="350"/>
      <c r="AF72" s="350"/>
      <c r="AG72" s="350"/>
      <c r="AH72" s="350"/>
      <c r="AI72" s="350"/>
      <c r="AJ72" s="355"/>
    </row>
    <row r="73" spans="1:36" ht="11.25" customHeight="1" x14ac:dyDescent="0.2">
      <c r="A73" s="819" t="s">
        <v>1801</v>
      </c>
      <c r="B73" s="820"/>
      <c r="C73" s="820"/>
      <c r="D73" s="820"/>
      <c r="E73" s="820"/>
      <c r="F73" s="820"/>
      <c r="G73" s="820"/>
      <c r="H73" s="820"/>
      <c r="I73" s="820"/>
      <c r="J73" s="820"/>
      <c r="K73" s="820"/>
      <c r="L73" s="821"/>
      <c r="N73" s="354" t="s">
        <v>1727</v>
      </c>
      <c r="AG73" s="350"/>
      <c r="AH73" s="350"/>
      <c r="AI73" s="350"/>
      <c r="AJ73" s="355"/>
    </row>
    <row r="74" spans="1:36" x14ac:dyDescent="0.2">
      <c r="A74" s="822"/>
      <c r="B74" s="823"/>
      <c r="C74" s="823"/>
      <c r="D74" s="823"/>
      <c r="E74" s="823"/>
      <c r="F74" s="823"/>
      <c r="G74" s="823"/>
      <c r="H74" s="823"/>
      <c r="I74" s="823"/>
      <c r="J74" s="823"/>
      <c r="K74" s="823"/>
      <c r="L74" s="824"/>
      <c r="M74" s="357"/>
      <c r="N74" s="825" t="s">
        <v>656</v>
      </c>
      <c r="O74" s="826"/>
      <c r="P74" s="826"/>
      <c r="Q74" s="827"/>
      <c r="R74" s="358"/>
      <c r="S74" s="358"/>
      <c r="T74" s="358"/>
      <c r="U74" s="825" t="s">
        <v>368</v>
      </c>
      <c r="V74" s="826"/>
      <c r="W74" s="826"/>
      <c r="X74" s="827"/>
      <c r="Y74" s="828" t="s">
        <v>369</v>
      </c>
      <c r="Z74" s="828"/>
      <c r="AA74" s="828" t="s">
        <v>370</v>
      </c>
      <c r="AB74" s="828"/>
      <c r="AC74" s="828"/>
      <c r="AD74" s="828"/>
      <c r="AE74" s="828"/>
      <c r="AF74" s="828"/>
      <c r="AG74" s="828"/>
      <c r="AH74" s="828"/>
      <c r="AI74" s="828"/>
      <c r="AJ74" s="828"/>
    </row>
    <row r="75" spans="1:36" s="325" customFormat="1" ht="30" customHeight="1" x14ac:dyDescent="0.2">
      <c r="A75" s="1379" t="s">
        <v>2450</v>
      </c>
      <c r="B75" s="1380"/>
      <c r="C75" s="1380"/>
      <c r="D75" s="1380"/>
      <c r="E75" s="1380"/>
      <c r="F75" s="1380"/>
      <c r="G75" s="1380"/>
      <c r="H75" s="1380"/>
      <c r="I75" s="1380"/>
      <c r="J75" s="1380"/>
      <c r="K75" s="1380"/>
      <c r="L75" s="1381"/>
      <c r="M75" s="359"/>
      <c r="N75" s="835" t="s">
        <v>429</v>
      </c>
      <c r="O75" s="836"/>
      <c r="P75" s="836"/>
      <c r="Q75" s="837"/>
      <c r="R75" s="360"/>
      <c r="S75" s="360"/>
      <c r="T75" s="360"/>
      <c r="U75" s="835" t="s">
        <v>789</v>
      </c>
      <c r="V75" s="836"/>
      <c r="W75" s="836"/>
      <c r="X75" s="837"/>
      <c r="Y75" s="814" t="s">
        <v>348</v>
      </c>
      <c r="Z75" s="814"/>
      <c r="AA75" s="838"/>
      <c r="AB75" s="838"/>
      <c r="AC75" s="838"/>
      <c r="AD75" s="838"/>
      <c r="AE75" s="838"/>
      <c r="AF75" s="838"/>
      <c r="AG75" s="838"/>
      <c r="AH75" s="838"/>
      <c r="AI75" s="838"/>
      <c r="AJ75" s="838"/>
    </row>
    <row r="76" spans="1:36" s="325" customFormat="1" ht="30" customHeight="1" x14ac:dyDescent="0.2">
      <c r="A76" s="1379"/>
      <c r="B76" s="1380"/>
      <c r="C76" s="1380"/>
      <c r="D76" s="1380"/>
      <c r="E76" s="1380"/>
      <c r="F76" s="1380"/>
      <c r="G76" s="1380"/>
      <c r="H76" s="1380"/>
      <c r="I76" s="1380"/>
      <c r="J76" s="1380"/>
      <c r="K76" s="1380"/>
      <c r="L76" s="1381"/>
      <c r="M76" s="359"/>
      <c r="N76" s="835" t="s">
        <v>430</v>
      </c>
      <c r="O76" s="836"/>
      <c r="P76" s="836"/>
      <c r="Q76" s="837"/>
      <c r="R76" s="360"/>
      <c r="S76" s="360"/>
      <c r="T76" s="360"/>
      <c r="U76" s="835" t="s">
        <v>1640</v>
      </c>
      <c r="V76" s="836"/>
      <c r="W76" s="836"/>
      <c r="X76" s="837"/>
      <c r="Y76" s="814" t="s">
        <v>110</v>
      </c>
      <c r="Z76" s="814"/>
      <c r="AA76" s="838"/>
      <c r="AB76" s="838"/>
      <c r="AC76" s="838"/>
      <c r="AD76" s="838"/>
      <c r="AE76" s="838"/>
      <c r="AF76" s="838"/>
      <c r="AG76" s="838"/>
      <c r="AH76" s="838"/>
      <c r="AI76" s="838"/>
      <c r="AJ76" s="838"/>
    </row>
    <row r="77" spans="1:36" s="325" customFormat="1" ht="30" customHeight="1" x14ac:dyDescent="0.2">
      <c r="A77" s="1379"/>
      <c r="B77" s="1380"/>
      <c r="C77" s="1380"/>
      <c r="D77" s="1380"/>
      <c r="E77" s="1380"/>
      <c r="F77" s="1380"/>
      <c r="G77" s="1380"/>
      <c r="H77" s="1380"/>
      <c r="I77" s="1380"/>
      <c r="J77" s="1380"/>
      <c r="K77" s="1380"/>
      <c r="L77" s="1381"/>
      <c r="M77" s="359"/>
      <c r="N77" s="835" t="s">
        <v>446</v>
      </c>
      <c r="O77" s="836"/>
      <c r="P77" s="836"/>
      <c r="Q77" s="837"/>
      <c r="R77" s="360"/>
      <c r="S77" s="360"/>
      <c r="T77" s="360"/>
      <c r="U77" s="835" t="s">
        <v>2451</v>
      </c>
      <c r="V77" s="836"/>
      <c r="W77" s="836"/>
      <c r="X77" s="837"/>
      <c r="Y77" s="814" t="s">
        <v>905</v>
      </c>
      <c r="Z77" s="814"/>
      <c r="AA77" s="838"/>
      <c r="AB77" s="838"/>
      <c r="AC77" s="838"/>
      <c r="AD77" s="838"/>
      <c r="AE77" s="838"/>
      <c r="AF77" s="838"/>
      <c r="AG77" s="838"/>
      <c r="AH77" s="838"/>
      <c r="AI77" s="838"/>
      <c r="AJ77" s="838"/>
    </row>
    <row r="78" spans="1:36" s="325" customFormat="1" ht="30" customHeight="1" x14ac:dyDescent="0.2">
      <c r="A78" s="1382"/>
      <c r="B78" s="1383"/>
      <c r="C78" s="1383"/>
      <c r="D78" s="1383"/>
      <c r="E78" s="1383"/>
      <c r="F78" s="1383"/>
      <c r="G78" s="1383"/>
      <c r="H78" s="1383"/>
      <c r="I78" s="1383"/>
      <c r="J78" s="1383"/>
      <c r="K78" s="1383"/>
      <c r="L78" s="1384"/>
      <c r="M78" s="359"/>
      <c r="N78" s="835" t="s">
        <v>447</v>
      </c>
      <c r="O78" s="836"/>
      <c r="P78" s="836"/>
      <c r="Q78" s="837"/>
      <c r="R78" s="360"/>
      <c r="S78" s="360"/>
      <c r="T78" s="360"/>
      <c r="U78" s="835" t="s">
        <v>2452</v>
      </c>
      <c r="V78" s="836"/>
      <c r="W78" s="836"/>
      <c r="X78" s="837"/>
      <c r="Y78" s="814" t="s">
        <v>448</v>
      </c>
      <c r="Z78" s="814"/>
      <c r="AA78" s="838"/>
      <c r="AB78" s="838"/>
      <c r="AC78" s="838"/>
      <c r="AD78" s="838"/>
      <c r="AE78" s="838"/>
      <c r="AF78" s="838"/>
      <c r="AG78" s="838"/>
      <c r="AH78" s="838"/>
      <c r="AI78" s="838"/>
      <c r="AJ78" s="838"/>
    </row>
    <row r="79" spans="1:36" s="325" customFormat="1" ht="30" customHeight="1" x14ac:dyDescent="0.2">
      <c r="A79" s="361"/>
      <c r="B79" s="361"/>
      <c r="C79" s="361"/>
      <c r="D79" s="361"/>
      <c r="E79" s="361"/>
      <c r="F79" s="361"/>
      <c r="G79" s="361"/>
      <c r="H79" s="361"/>
      <c r="I79" s="361"/>
      <c r="J79" s="361"/>
      <c r="K79" s="361"/>
      <c r="L79" s="361"/>
      <c r="M79" s="359"/>
      <c r="N79" s="839"/>
      <c r="O79" s="839"/>
      <c r="P79" s="839"/>
      <c r="Q79" s="839"/>
      <c r="R79" s="362"/>
      <c r="S79" s="362"/>
      <c r="T79" s="362"/>
      <c r="U79" s="839"/>
      <c r="V79" s="839"/>
      <c r="W79" s="839"/>
      <c r="X79" s="839"/>
      <c r="Y79" s="839"/>
      <c r="Z79" s="839"/>
      <c r="AA79" s="839"/>
      <c r="AB79" s="839"/>
      <c r="AC79" s="839"/>
      <c r="AD79" s="839"/>
      <c r="AE79" s="839"/>
      <c r="AF79" s="839"/>
      <c r="AG79" s="839"/>
      <c r="AH79" s="839"/>
      <c r="AI79" s="839"/>
      <c r="AJ79" s="839"/>
    </row>
    <row r="80" spans="1:36" s="325" customFormat="1" ht="30" customHeight="1" x14ac:dyDescent="0.2">
      <c r="A80" s="361"/>
      <c r="B80" s="361"/>
      <c r="C80" s="361"/>
      <c r="D80" s="361"/>
      <c r="E80" s="361"/>
      <c r="F80" s="361"/>
      <c r="G80" s="361"/>
      <c r="H80" s="361"/>
      <c r="I80" s="361"/>
      <c r="J80" s="361"/>
      <c r="K80" s="361"/>
      <c r="L80" s="361"/>
      <c r="M80" s="359"/>
      <c r="N80" s="840"/>
      <c r="O80" s="840"/>
      <c r="P80" s="840"/>
      <c r="Q80" s="840"/>
      <c r="R80" s="359"/>
      <c r="S80" s="359"/>
      <c r="T80" s="359"/>
      <c r="U80" s="840"/>
      <c r="V80" s="840"/>
      <c r="W80" s="840"/>
      <c r="X80" s="840"/>
      <c r="Y80" s="840"/>
      <c r="Z80" s="840"/>
      <c r="AA80" s="840"/>
      <c r="AB80" s="840"/>
      <c r="AC80" s="840"/>
      <c r="AD80" s="840"/>
      <c r="AE80" s="840"/>
      <c r="AF80" s="840"/>
      <c r="AG80" s="840"/>
      <c r="AH80" s="840"/>
      <c r="AI80" s="840"/>
      <c r="AJ80" s="840"/>
    </row>
    <row r="81" spans="1:36" s="325" customFormat="1" ht="30" customHeight="1" x14ac:dyDescent="0.2">
      <c r="A81" s="361"/>
      <c r="B81" s="361"/>
      <c r="C81" s="361"/>
      <c r="D81" s="361"/>
      <c r="E81" s="361"/>
      <c r="F81" s="361"/>
      <c r="G81" s="361"/>
      <c r="H81" s="361"/>
      <c r="I81" s="361"/>
      <c r="J81" s="361"/>
      <c r="K81" s="361"/>
      <c r="L81" s="361"/>
      <c r="M81" s="359"/>
      <c r="N81" s="840"/>
      <c r="O81" s="840"/>
      <c r="P81" s="840"/>
      <c r="Q81" s="840"/>
      <c r="R81" s="359"/>
      <c r="S81" s="359"/>
      <c r="T81" s="359"/>
      <c r="U81" s="840"/>
      <c r="V81" s="840"/>
      <c r="W81" s="840"/>
      <c r="X81" s="840"/>
      <c r="Y81" s="840"/>
      <c r="Z81" s="840"/>
      <c r="AA81" s="840"/>
      <c r="AB81" s="840"/>
      <c r="AC81" s="840"/>
      <c r="AD81" s="840"/>
      <c r="AE81" s="840"/>
      <c r="AF81" s="840"/>
      <c r="AG81" s="840"/>
      <c r="AH81" s="840"/>
      <c r="AI81" s="840"/>
      <c r="AJ81" s="840"/>
    </row>
    <row r="82" spans="1:36" s="325" customFormat="1" ht="30" customHeight="1" x14ac:dyDescent="0.2">
      <c r="A82" s="363"/>
      <c r="B82" s="363"/>
      <c r="C82" s="363"/>
      <c r="D82" s="363"/>
      <c r="E82" s="363"/>
      <c r="F82" s="364"/>
      <c r="G82" s="364"/>
      <c r="H82" s="364"/>
      <c r="I82" s="364"/>
      <c r="J82" s="364"/>
      <c r="K82" s="365"/>
      <c r="L82" s="365"/>
      <c r="M82" s="359"/>
      <c r="N82" s="840"/>
      <c r="O82" s="840"/>
      <c r="P82" s="840"/>
      <c r="Q82" s="840"/>
      <c r="R82" s="359"/>
      <c r="S82" s="359"/>
      <c r="T82" s="359"/>
      <c r="U82" s="840"/>
      <c r="V82" s="840"/>
      <c r="W82" s="840"/>
      <c r="X82" s="840"/>
      <c r="Y82" s="840"/>
      <c r="Z82" s="840"/>
      <c r="AA82" s="840"/>
      <c r="AB82" s="840"/>
      <c r="AC82" s="840"/>
      <c r="AD82" s="840"/>
      <c r="AE82" s="840"/>
      <c r="AF82" s="840"/>
      <c r="AG82" s="840"/>
      <c r="AH82" s="840"/>
      <c r="AI82" s="840"/>
      <c r="AJ82" s="840"/>
    </row>
    <row r="83" spans="1:36" x14ac:dyDescent="0.2">
      <c r="A83" s="366"/>
      <c r="B83" s="366"/>
      <c r="C83" s="367"/>
      <c r="D83" s="367"/>
      <c r="E83" s="367"/>
      <c r="F83" s="366"/>
      <c r="G83" s="368"/>
      <c r="H83" s="368"/>
      <c r="I83" s="368"/>
      <c r="J83" s="366"/>
      <c r="K83" s="366"/>
      <c r="L83" s="366"/>
      <c r="M83" s="366"/>
      <c r="N83" s="366"/>
      <c r="O83" s="366"/>
      <c r="P83" s="366"/>
      <c r="Q83" s="366"/>
      <c r="R83" s="366"/>
      <c r="S83" s="366"/>
      <c r="T83" s="366"/>
      <c r="U83" s="366"/>
      <c r="V83" s="366"/>
      <c r="W83" s="368"/>
      <c r="X83" s="368"/>
      <c r="Y83" s="368"/>
      <c r="Z83" s="366"/>
      <c r="AA83" s="366"/>
      <c r="AB83" s="366"/>
      <c r="AC83" s="366"/>
      <c r="AD83" s="366"/>
      <c r="AE83" s="366"/>
      <c r="AF83" s="366"/>
      <c r="AG83" s="366"/>
      <c r="AH83" s="366"/>
      <c r="AI83" s="366"/>
      <c r="AJ83" s="369"/>
    </row>
    <row r="84" spans="1:36" x14ac:dyDescent="0.2">
      <c r="A84" s="366"/>
      <c r="B84" s="366"/>
      <c r="C84" s="367"/>
      <c r="D84" s="367"/>
      <c r="E84" s="367"/>
      <c r="F84" s="366"/>
      <c r="G84" s="368"/>
      <c r="H84" s="368"/>
      <c r="I84" s="368"/>
      <c r="J84" s="366"/>
      <c r="K84" s="366"/>
      <c r="L84" s="366"/>
      <c r="M84" s="366"/>
      <c r="N84" s="366"/>
      <c r="O84" s="366"/>
      <c r="P84" s="366"/>
      <c r="Q84" s="366"/>
      <c r="R84" s="366"/>
      <c r="S84" s="366"/>
      <c r="T84" s="366"/>
      <c r="U84" s="366"/>
      <c r="V84" s="366"/>
      <c r="W84" s="368"/>
      <c r="X84" s="368"/>
      <c r="Y84" s="368"/>
      <c r="Z84" s="366"/>
      <c r="AA84" s="366"/>
      <c r="AB84" s="366"/>
      <c r="AC84" s="366"/>
      <c r="AD84" s="366"/>
      <c r="AE84" s="366"/>
      <c r="AF84" s="366"/>
      <c r="AG84" s="366"/>
      <c r="AH84" s="366"/>
      <c r="AI84" s="366"/>
      <c r="AJ84" s="369"/>
    </row>
    <row r="85" spans="1:36" x14ac:dyDescent="0.2">
      <c r="A85" s="366"/>
      <c r="B85" s="366"/>
      <c r="C85" s="367"/>
      <c r="D85" s="367"/>
      <c r="E85" s="367"/>
      <c r="F85" s="366"/>
      <c r="G85" s="368"/>
      <c r="H85" s="368"/>
      <c r="I85" s="368"/>
      <c r="J85" s="366"/>
      <c r="K85" s="366"/>
      <c r="L85" s="366"/>
      <c r="M85" s="366"/>
      <c r="N85" s="366"/>
      <c r="O85" s="366"/>
      <c r="P85" s="366"/>
      <c r="Q85" s="366"/>
      <c r="R85" s="366"/>
      <c r="S85" s="366"/>
      <c r="T85" s="366"/>
      <c r="U85" s="366"/>
      <c r="V85" s="366"/>
      <c r="W85" s="368"/>
      <c r="X85" s="368"/>
      <c r="Y85" s="368"/>
      <c r="Z85" s="366"/>
      <c r="AA85" s="366"/>
      <c r="AB85" s="366"/>
      <c r="AC85" s="366"/>
      <c r="AD85" s="366"/>
      <c r="AE85" s="366"/>
      <c r="AF85" s="366"/>
      <c r="AG85" s="366"/>
      <c r="AH85" s="366"/>
      <c r="AI85" s="366"/>
      <c r="AJ85" s="369"/>
    </row>
    <row r="86" spans="1:36" x14ac:dyDescent="0.2">
      <c r="A86" s="366"/>
      <c r="B86" s="366"/>
      <c r="C86" s="367"/>
      <c r="D86" s="367"/>
      <c r="E86" s="367"/>
      <c r="F86" s="366"/>
      <c r="G86" s="368"/>
      <c r="H86" s="368"/>
      <c r="I86" s="368"/>
      <c r="J86" s="366"/>
      <c r="K86" s="366"/>
      <c r="L86" s="366"/>
      <c r="M86" s="366"/>
      <c r="N86" s="366"/>
      <c r="O86" s="366"/>
      <c r="P86" s="366"/>
      <c r="Q86" s="366"/>
      <c r="R86" s="366"/>
      <c r="S86" s="366"/>
      <c r="T86" s="366"/>
      <c r="U86" s="366"/>
      <c r="V86" s="366"/>
      <c r="W86" s="368"/>
      <c r="X86" s="368"/>
      <c r="Y86" s="368"/>
      <c r="Z86" s="366"/>
      <c r="AA86" s="366"/>
      <c r="AB86" s="366"/>
      <c r="AC86" s="366"/>
      <c r="AD86" s="366"/>
      <c r="AE86" s="366"/>
      <c r="AF86" s="366"/>
      <c r="AG86" s="366"/>
      <c r="AH86" s="366"/>
      <c r="AI86" s="366"/>
      <c r="AJ86" s="369"/>
    </row>
    <row r="87" spans="1:36" x14ac:dyDescent="0.2">
      <c r="A87" s="366"/>
      <c r="B87" s="366"/>
      <c r="C87" s="367"/>
      <c r="D87" s="367"/>
      <c r="E87" s="367"/>
      <c r="F87" s="366"/>
      <c r="G87" s="368"/>
      <c r="H87" s="368"/>
      <c r="I87" s="368"/>
      <c r="J87" s="366"/>
      <c r="K87" s="366"/>
      <c r="L87" s="366"/>
      <c r="M87" s="366"/>
      <c r="N87" s="366"/>
      <c r="O87" s="366"/>
      <c r="P87" s="366"/>
      <c r="Q87" s="366"/>
      <c r="R87" s="366"/>
      <c r="S87" s="366"/>
      <c r="T87" s="366"/>
      <c r="U87" s="366"/>
      <c r="V87" s="366"/>
      <c r="W87" s="368"/>
      <c r="X87" s="368"/>
      <c r="Y87" s="368"/>
      <c r="Z87" s="366"/>
      <c r="AA87" s="366"/>
      <c r="AB87" s="366"/>
      <c r="AC87" s="366"/>
      <c r="AD87" s="366"/>
      <c r="AE87" s="366"/>
      <c r="AF87" s="366"/>
      <c r="AG87" s="366"/>
      <c r="AH87" s="366"/>
      <c r="AI87" s="366"/>
      <c r="AJ87" s="369"/>
    </row>
  </sheetData>
  <sheetProtection formatCells="0" formatColumns="0" formatRows="0" insertRows="0" sort="0" autoFilter="0" pivotTables="0"/>
  <mergeCells count="370">
    <mergeCell ref="N82:Q82"/>
    <mergeCell ref="U82:X82"/>
    <mergeCell ref="Y82:Z82"/>
    <mergeCell ref="AA82:AJ82"/>
    <mergeCell ref="N80:Q80"/>
    <mergeCell ref="U80:X80"/>
    <mergeCell ref="Y80:Z80"/>
    <mergeCell ref="AA80:AJ80"/>
    <mergeCell ref="N81:Q81"/>
    <mergeCell ref="U81:X81"/>
    <mergeCell ref="Y81:Z81"/>
    <mergeCell ref="AA81:AJ81"/>
    <mergeCell ref="N79:Q79"/>
    <mergeCell ref="U79:X79"/>
    <mergeCell ref="Y79:Z79"/>
    <mergeCell ref="AA79:AJ79"/>
    <mergeCell ref="N76:Q76"/>
    <mergeCell ref="U76:X76"/>
    <mergeCell ref="Y76:Z76"/>
    <mergeCell ref="AA76:AJ76"/>
    <mergeCell ref="N77:Q77"/>
    <mergeCell ref="U77:X77"/>
    <mergeCell ref="Y77:Z77"/>
    <mergeCell ref="AA77:AJ77"/>
    <mergeCell ref="A73:L74"/>
    <mergeCell ref="N74:Q74"/>
    <mergeCell ref="U74:X74"/>
    <mergeCell ref="Y74:Z74"/>
    <mergeCell ref="AA74:AJ74"/>
    <mergeCell ref="A75:L78"/>
    <mergeCell ref="N75:Q75"/>
    <mergeCell ref="U75:X75"/>
    <mergeCell ref="Y75:Z75"/>
    <mergeCell ref="AA75:AJ75"/>
    <mergeCell ref="N78:Q78"/>
    <mergeCell ref="U78:X78"/>
    <mergeCell ref="Y78:Z78"/>
    <mergeCell ref="AA78:AJ78"/>
    <mergeCell ref="C70:E70"/>
    <mergeCell ref="G70:I70"/>
    <mergeCell ref="J70:L70"/>
    <mergeCell ref="W70:Y70"/>
    <mergeCell ref="C71:E71"/>
    <mergeCell ref="G71:I71"/>
    <mergeCell ref="J71:L71"/>
    <mergeCell ref="W71:Y71"/>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AH48:AH51"/>
    <mergeCell ref="AJ48:AJ51"/>
    <mergeCell ref="G49:I49"/>
    <mergeCell ref="G50:I50"/>
    <mergeCell ref="G51:I51"/>
    <mergeCell ref="N48:N51"/>
    <mergeCell ref="P48:P51"/>
    <mergeCell ref="Q48:Q51"/>
    <mergeCell ref="U48:U51"/>
    <mergeCell ref="W48:Y51"/>
    <mergeCell ref="Z48:Z51"/>
    <mergeCell ref="A48:A51"/>
    <mergeCell ref="B48:B51"/>
    <mergeCell ref="C48:E51"/>
    <mergeCell ref="G48:I48"/>
    <mergeCell ref="J48:L51"/>
    <mergeCell ref="M48:M51"/>
    <mergeCell ref="AA43:AA47"/>
    <mergeCell ref="AB43:AB47"/>
    <mergeCell ref="AF43:AF47"/>
    <mergeCell ref="A43:A47"/>
    <mergeCell ref="B43:B47"/>
    <mergeCell ref="C43:E47"/>
    <mergeCell ref="AA48:AA51"/>
    <mergeCell ref="AB48:AB51"/>
    <mergeCell ref="AF48:AF51"/>
    <mergeCell ref="AH43:AH47"/>
    <mergeCell ref="AJ43:AJ47"/>
    <mergeCell ref="G44:I44"/>
    <mergeCell ref="G45:I45"/>
    <mergeCell ref="G46:I46"/>
    <mergeCell ref="G47:I47"/>
    <mergeCell ref="N43:N47"/>
    <mergeCell ref="P43:P47"/>
    <mergeCell ref="Q43:Q47"/>
    <mergeCell ref="U43:U47"/>
    <mergeCell ref="W43:Y47"/>
    <mergeCell ref="Z43:Z47"/>
    <mergeCell ref="G43:I43"/>
    <mergeCell ref="J43:L47"/>
    <mergeCell ref="M43:M47"/>
    <mergeCell ref="AJ40:AJ42"/>
    <mergeCell ref="G41:I41"/>
    <mergeCell ref="G42:I42"/>
    <mergeCell ref="N40:N42"/>
    <mergeCell ref="P40:P42"/>
    <mergeCell ref="Q40:Q42"/>
    <mergeCell ref="U40:U42"/>
    <mergeCell ref="W40:Y42"/>
    <mergeCell ref="Z40:Z42"/>
    <mergeCell ref="A40:A42"/>
    <mergeCell ref="B40:B42"/>
    <mergeCell ref="C40:E42"/>
    <mergeCell ref="G40:I40"/>
    <mergeCell ref="J40:L42"/>
    <mergeCell ref="M40:M42"/>
    <mergeCell ref="AB36:AB39"/>
    <mergeCell ref="AF36:AF39"/>
    <mergeCell ref="AH36:AH39"/>
    <mergeCell ref="A36:A39"/>
    <mergeCell ref="B36:B39"/>
    <mergeCell ref="C36:E39"/>
    <mergeCell ref="AA40:AA42"/>
    <mergeCell ref="AB40:AB42"/>
    <mergeCell ref="AF40:AF42"/>
    <mergeCell ref="AH40:AH42"/>
    <mergeCell ref="AJ36:AJ39"/>
    <mergeCell ref="G37:I37"/>
    <mergeCell ref="W37:Y37"/>
    <mergeCell ref="G38:I38"/>
    <mergeCell ref="W38:Y38"/>
    <mergeCell ref="G39:I39"/>
    <mergeCell ref="W39:Y39"/>
    <mergeCell ref="N36:N39"/>
    <mergeCell ref="P36:P39"/>
    <mergeCell ref="Q36:Q39"/>
    <mergeCell ref="U36:U39"/>
    <mergeCell ref="W36:Y36"/>
    <mergeCell ref="AA36:AA39"/>
    <mergeCell ref="G36:I36"/>
    <mergeCell ref="J36:L39"/>
    <mergeCell ref="M36:M39"/>
    <mergeCell ref="AJ29:AJ35"/>
    <mergeCell ref="G30:I30"/>
    <mergeCell ref="W30:Y30"/>
    <mergeCell ref="G31:I31"/>
    <mergeCell ref="W31:Y31"/>
    <mergeCell ref="G32:I32"/>
    <mergeCell ref="W32:Y32"/>
    <mergeCell ref="N29:N35"/>
    <mergeCell ref="P29:P35"/>
    <mergeCell ref="Q29:Q35"/>
    <mergeCell ref="U29:U35"/>
    <mergeCell ref="W29:Y29"/>
    <mergeCell ref="AA29:AA35"/>
    <mergeCell ref="G33:I33"/>
    <mergeCell ref="W33:Y33"/>
    <mergeCell ref="G34:I34"/>
    <mergeCell ref="W34:Y34"/>
    <mergeCell ref="G35:I35"/>
    <mergeCell ref="W35:Y35"/>
    <mergeCell ref="AB29:AB35"/>
    <mergeCell ref="AF29:AF35"/>
    <mergeCell ref="AH29:AH35"/>
    <mergeCell ref="C28:E28"/>
    <mergeCell ref="G28:I28"/>
    <mergeCell ref="J28:L28"/>
    <mergeCell ref="W28:Y28"/>
    <mergeCell ref="A29:A35"/>
    <mergeCell ref="B29:B35"/>
    <mergeCell ref="C29:E35"/>
    <mergeCell ref="G29:I29"/>
    <mergeCell ref="J29:L35"/>
    <mergeCell ref="M29:M35"/>
    <mergeCell ref="AB26:AB27"/>
    <mergeCell ref="AF26:AF27"/>
    <mergeCell ref="AH26:AH27"/>
    <mergeCell ref="AJ26:AJ27"/>
    <mergeCell ref="G27:I27"/>
    <mergeCell ref="W27:Y27"/>
    <mergeCell ref="N26:N27"/>
    <mergeCell ref="P26:P27"/>
    <mergeCell ref="Q26:Q27"/>
    <mergeCell ref="U26:U27"/>
    <mergeCell ref="W26:Y26"/>
    <mergeCell ref="AA26:AA27"/>
    <mergeCell ref="A26:A27"/>
    <mergeCell ref="B26:B27"/>
    <mergeCell ref="C26:E27"/>
    <mergeCell ref="G26:I26"/>
    <mergeCell ref="J26:L27"/>
    <mergeCell ref="M26:M27"/>
    <mergeCell ref="AF22:AF25"/>
    <mergeCell ref="AH22:AH25"/>
    <mergeCell ref="AJ22:AJ25"/>
    <mergeCell ref="G23:I23"/>
    <mergeCell ref="W23:Y23"/>
    <mergeCell ref="G24:I24"/>
    <mergeCell ref="W24:Y24"/>
    <mergeCell ref="Z24:Z25"/>
    <mergeCell ref="G25:I25"/>
    <mergeCell ref="W25:Y25"/>
    <mergeCell ref="P22:P25"/>
    <mergeCell ref="Q22:Q25"/>
    <mergeCell ref="U22:U25"/>
    <mergeCell ref="W22:Y22"/>
    <mergeCell ref="AA22:AA25"/>
    <mergeCell ref="AB22:AB25"/>
    <mergeCell ref="A22:A25"/>
    <mergeCell ref="B22:B25"/>
    <mergeCell ref="C22:E25"/>
    <mergeCell ref="G22:I22"/>
    <mergeCell ref="J22:L25"/>
    <mergeCell ref="N22:N25"/>
    <mergeCell ref="AA18:AA21"/>
    <mergeCell ref="AB18:AB21"/>
    <mergeCell ref="AF18:AF21"/>
    <mergeCell ref="AH18:AH21"/>
    <mergeCell ref="AJ18:AJ21"/>
    <mergeCell ref="G19:I19"/>
    <mergeCell ref="W19:Y19"/>
    <mergeCell ref="G20:I20"/>
    <mergeCell ref="W20:Y20"/>
    <mergeCell ref="G21:I21"/>
    <mergeCell ref="N18:N21"/>
    <mergeCell ref="P18:P21"/>
    <mergeCell ref="Q18:Q21"/>
    <mergeCell ref="U18:U21"/>
    <mergeCell ref="W18:Y18"/>
    <mergeCell ref="Z18:Z21"/>
    <mergeCell ref="W21:Y21"/>
    <mergeCell ref="A18:A21"/>
    <mergeCell ref="B18:B21"/>
    <mergeCell ref="C18:E21"/>
    <mergeCell ref="G18:I18"/>
    <mergeCell ref="J18:L21"/>
    <mergeCell ref="M18:M21"/>
    <mergeCell ref="AA15:AA17"/>
    <mergeCell ref="AB15:AB17"/>
    <mergeCell ref="AF15:AF17"/>
    <mergeCell ref="A15:A17"/>
    <mergeCell ref="B15:B17"/>
    <mergeCell ref="C15:E17"/>
    <mergeCell ref="AH15:AH17"/>
    <mergeCell ref="AJ15:AJ17"/>
    <mergeCell ref="G16:I16"/>
    <mergeCell ref="W16:Y16"/>
    <mergeCell ref="G17:I17"/>
    <mergeCell ref="W17:Y17"/>
    <mergeCell ref="N15:N17"/>
    <mergeCell ref="P15:P17"/>
    <mergeCell ref="Q15:Q17"/>
    <mergeCell ref="U15:U17"/>
    <mergeCell ref="W15:Y15"/>
    <mergeCell ref="Z15:Z17"/>
    <mergeCell ref="G15:I15"/>
    <mergeCell ref="J15:L17"/>
    <mergeCell ref="M15:M17"/>
    <mergeCell ref="G11:I11"/>
    <mergeCell ref="W11:Y11"/>
    <mergeCell ref="G12:I12"/>
    <mergeCell ref="N9:N14"/>
    <mergeCell ref="P9:P14"/>
    <mergeCell ref="Q9:Q14"/>
    <mergeCell ref="U9:U14"/>
    <mergeCell ref="W9:Y9"/>
    <mergeCell ref="Z9:Z14"/>
    <mergeCell ref="W12:Y12"/>
    <mergeCell ref="W13:Y13"/>
    <mergeCell ref="W14:Y14"/>
    <mergeCell ref="A9:A14"/>
    <mergeCell ref="B9:B14"/>
    <mergeCell ref="C9:E14"/>
    <mergeCell ref="G9:I9"/>
    <mergeCell ref="J9:L14"/>
    <mergeCell ref="M9:M14"/>
    <mergeCell ref="G13:I13"/>
    <mergeCell ref="G14:I14"/>
    <mergeCell ref="AD6:AJ7"/>
    <mergeCell ref="A7:A8"/>
    <mergeCell ref="B7:B8"/>
    <mergeCell ref="C7:E8"/>
    <mergeCell ref="F7:I8"/>
    <mergeCell ref="J7:L8"/>
    <mergeCell ref="M7:O7"/>
    <mergeCell ref="W7:Y8"/>
    <mergeCell ref="Z7:Z8"/>
    <mergeCell ref="AA9:AA14"/>
    <mergeCell ref="AB9:AB14"/>
    <mergeCell ref="AF9:AF14"/>
    <mergeCell ref="AH9:AH14"/>
    <mergeCell ref="AJ9:AJ14"/>
    <mergeCell ref="G10:I10"/>
    <mergeCell ref="W10:Y10"/>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2">
    <dataValidation type="list" allowBlank="1" showInputMessage="1" showErrorMessage="1" sqref="Q9:Q22 JM9:JM22 TI9:TI22 ADE9:ADE22 ANA9:ANA22 AWW9:AWW22 BGS9:BGS22 BQO9:BQO22 CAK9:CAK22 CKG9:CKG22 CUC9:CUC22 DDY9:DDY22 DNU9:DNU22 DXQ9:DXQ22 EHM9:EHM22 ERI9:ERI22 FBE9:FBE22 FLA9:FLA22 FUW9:FUW22 GES9:GES22 GOO9:GOO22 GYK9:GYK22 HIG9:HIG22 HSC9:HSC22 IBY9:IBY22 ILU9:ILU22 IVQ9:IVQ22 JFM9:JFM22 JPI9:JPI22 JZE9:JZE22 KJA9:KJA22 KSW9:KSW22 LCS9:LCS22 LMO9:LMO22 LWK9:LWK22 MGG9:MGG22 MQC9:MQC22 MZY9:MZY22 NJU9:NJU22 NTQ9:NTQ22 ODM9:ODM22 ONI9:ONI22 OXE9:OXE22 PHA9:PHA22 PQW9:PQW22 QAS9:QAS22 QKO9:QKO22 QUK9:QUK22 REG9:REG22 ROC9:ROC22 RXY9:RXY22 SHU9:SHU22 SRQ9:SRQ22 TBM9:TBM22 TLI9:TLI22 TVE9:TVE22 UFA9:UFA22 UOW9:UOW22 UYS9:UYS22 VIO9:VIO22 VSK9:VSK22 WCG9:WCG22 WMC9:WMC22 WVY9:WVY22 Q65545:Q65558 JM65545:JM65558 TI65545:TI65558 ADE65545:ADE65558 ANA65545:ANA65558 AWW65545:AWW65558 BGS65545:BGS65558 BQO65545:BQO65558 CAK65545:CAK65558 CKG65545:CKG65558 CUC65545:CUC65558 DDY65545:DDY65558 DNU65545:DNU65558 DXQ65545:DXQ65558 EHM65545:EHM65558 ERI65545:ERI65558 FBE65545:FBE65558 FLA65545:FLA65558 FUW65545:FUW65558 GES65545:GES65558 GOO65545:GOO65558 GYK65545:GYK65558 HIG65545:HIG65558 HSC65545:HSC65558 IBY65545:IBY65558 ILU65545:ILU65558 IVQ65545:IVQ65558 JFM65545:JFM65558 JPI65545:JPI65558 JZE65545:JZE65558 KJA65545:KJA65558 KSW65545:KSW65558 LCS65545:LCS65558 LMO65545:LMO65558 LWK65545:LWK65558 MGG65545:MGG65558 MQC65545:MQC65558 MZY65545:MZY65558 NJU65545:NJU65558 NTQ65545:NTQ65558 ODM65545:ODM65558 ONI65545:ONI65558 OXE65545:OXE65558 PHA65545:PHA65558 PQW65545:PQW65558 QAS65545:QAS65558 QKO65545:QKO65558 QUK65545:QUK65558 REG65545:REG65558 ROC65545:ROC65558 RXY65545:RXY65558 SHU65545:SHU65558 SRQ65545:SRQ65558 TBM65545:TBM65558 TLI65545:TLI65558 TVE65545:TVE65558 UFA65545:UFA65558 UOW65545:UOW65558 UYS65545:UYS65558 VIO65545:VIO65558 VSK65545:VSK65558 WCG65545:WCG65558 WMC65545:WMC65558 WVY65545:WVY65558 Q131081:Q131094 JM131081:JM131094 TI131081:TI131094 ADE131081:ADE131094 ANA131081:ANA131094 AWW131081:AWW131094 BGS131081:BGS131094 BQO131081:BQO131094 CAK131081:CAK131094 CKG131081:CKG131094 CUC131081:CUC131094 DDY131081:DDY131094 DNU131081:DNU131094 DXQ131081:DXQ131094 EHM131081:EHM131094 ERI131081:ERI131094 FBE131081:FBE131094 FLA131081:FLA131094 FUW131081:FUW131094 GES131081:GES131094 GOO131081:GOO131094 GYK131081:GYK131094 HIG131081:HIG131094 HSC131081:HSC131094 IBY131081:IBY131094 ILU131081:ILU131094 IVQ131081:IVQ131094 JFM131081:JFM131094 JPI131081:JPI131094 JZE131081:JZE131094 KJA131081:KJA131094 KSW131081:KSW131094 LCS131081:LCS131094 LMO131081:LMO131094 LWK131081:LWK131094 MGG131081:MGG131094 MQC131081:MQC131094 MZY131081:MZY131094 NJU131081:NJU131094 NTQ131081:NTQ131094 ODM131081:ODM131094 ONI131081:ONI131094 OXE131081:OXE131094 PHA131081:PHA131094 PQW131081:PQW131094 QAS131081:QAS131094 QKO131081:QKO131094 QUK131081:QUK131094 REG131081:REG131094 ROC131081:ROC131094 RXY131081:RXY131094 SHU131081:SHU131094 SRQ131081:SRQ131094 TBM131081:TBM131094 TLI131081:TLI131094 TVE131081:TVE131094 UFA131081:UFA131094 UOW131081:UOW131094 UYS131081:UYS131094 VIO131081:VIO131094 VSK131081:VSK131094 WCG131081:WCG131094 WMC131081:WMC131094 WVY131081:WVY131094 Q196617:Q196630 JM196617:JM196630 TI196617:TI196630 ADE196617:ADE196630 ANA196617:ANA196630 AWW196617:AWW196630 BGS196617:BGS196630 BQO196617:BQO196630 CAK196617:CAK196630 CKG196617:CKG196630 CUC196617:CUC196630 DDY196617:DDY196630 DNU196617:DNU196630 DXQ196617:DXQ196630 EHM196617:EHM196630 ERI196617:ERI196630 FBE196617:FBE196630 FLA196617:FLA196630 FUW196617:FUW196630 GES196617:GES196630 GOO196617:GOO196630 GYK196617:GYK196630 HIG196617:HIG196630 HSC196617:HSC196630 IBY196617:IBY196630 ILU196617:ILU196630 IVQ196617:IVQ196630 JFM196617:JFM196630 JPI196617:JPI196630 JZE196617:JZE196630 KJA196617:KJA196630 KSW196617:KSW196630 LCS196617:LCS196630 LMO196617:LMO196630 LWK196617:LWK196630 MGG196617:MGG196630 MQC196617:MQC196630 MZY196617:MZY196630 NJU196617:NJU196630 NTQ196617:NTQ196630 ODM196617:ODM196630 ONI196617:ONI196630 OXE196617:OXE196630 PHA196617:PHA196630 PQW196617:PQW196630 QAS196617:QAS196630 QKO196617:QKO196630 QUK196617:QUK196630 REG196617:REG196630 ROC196617:ROC196630 RXY196617:RXY196630 SHU196617:SHU196630 SRQ196617:SRQ196630 TBM196617:TBM196630 TLI196617:TLI196630 TVE196617:TVE196630 UFA196617:UFA196630 UOW196617:UOW196630 UYS196617:UYS196630 VIO196617:VIO196630 VSK196617:VSK196630 WCG196617:WCG196630 WMC196617:WMC196630 WVY196617:WVY196630 Q262153:Q262166 JM262153:JM262166 TI262153:TI262166 ADE262153:ADE262166 ANA262153:ANA262166 AWW262153:AWW262166 BGS262153:BGS262166 BQO262153:BQO262166 CAK262153:CAK262166 CKG262153:CKG262166 CUC262153:CUC262166 DDY262153:DDY262166 DNU262153:DNU262166 DXQ262153:DXQ262166 EHM262153:EHM262166 ERI262153:ERI262166 FBE262153:FBE262166 FLA262153:FLA262166 FUW262153:FUW262166 GES262153:GES262166 GOO262153:GOO262166 GYK262153:GYK262166 HIG262153:HIG262166 HSC262153:HSC262166 IBY262153:IBY262166 ILU262153:ILU262166 IVQ262153:IVQ262166 JFM262153:JFM262166 JPI262153:JPI262166 JZE262153:JZE262166 KJA262153:KJA262166 KSW262153:KSW262166 LCS262153:LCS262166 LMO262153:LMO262166 LWK262153:LWK262166 MGG262153:MGG262166 MQC262153:MQC262166 MZY262153:MZY262166 NJU262153:NJU262166 NTQ262153:NTQ262166 ODM262153:ODM262166 ONI262153:ONI262166 OXE262153:OXE262166 PHA262153:PHA262166 PQW262153:PQW262166 QAS262153:QAS262166 QKO262153:QKO262166 QUK262153:QUK262166 REG262153:REG262166 ROC262153:ROC262166 RXY262153:RXY262166 SHU262153:SHU262166 SRQ262153:SRQ262166 TBM262153:TBM262166 TLI262153:TLI262166 TVE262153:TVE262166 UFA262153:UFA262166 UOW262153:UOW262166 UYS262153:UYS262166 VIO262153:VIO262166 VSK262153:VSK262166 WCG262153:WCG262166 WMC262153:WMC262166 WVY262153:WVY262166 Q327689:Q327702 JM327689:JM327702 TI327689:TI327702 ADE327689:ADE327702 ANA327689:ANA327702 AWW327689:AWW327702 BGS327689:BGS327702 BQO327689:BQO327702 CAK327689:CAK327702 CKG327689:CKG327702 CUC327689:CUC327702 DDY327689:DDY327702 DNU327689:DNU327702 DXQ327689:DXQ327702 EHM327689:EHM327702 ERI327689:ERI327702 FBE327689:FBE327702 FLA327689:FLA327702 FUW327689:FUW327702 GES327689:GES327702 GOO327689:GOO327702 GYK327689:GYK327702 HIG327689:HIG327702 HSC327689:HSC327702 IBY327689:IBY327702 ILU327689:ILU327702 IVQ327689:IVQ327702 JFM327689:JFM327702 JPI327689:JPI327702 JZE327689:JZE327702 KJA327689:KJA327702 KSW327689:KSW327702 LCS327689:LCS327702 LMO327689:LMO327702 LWK327689:LWK327702 MGG327689:MGG327702 MQC327689:MQC327702 MZY327689:MZY327702 NJU327689:NJU327702 NTQ327689:NTQ327702 ODM327689:ODM327702 ONI327689:ONI327702 OXE327689:OXE327702 PHA327689:PHA327702 PQW327689:PQW327702 QAS327689:QAS327702 QKO327689:QKO327702 QUK327689:QUK327702 REG327689:REG327702 ROC327689:ROC327702 RXY327689:RXY327702 SHU327689:SHU327702 SRQ327689:SRQ327702 TBM327689:TBM327702 TLI327689:TLI327702 TVE327689:TVE327702 UFA327689:UFA327702 UOW327689:UOW327702 UYS327689:UYS327702 VIO327689:VIO327702 VSK327689:VSK327702 WCG327689:WCG327702 WMC327689:WMC327702 WVY327689:WVY327702 Q393225:Q393238 JM393225:JM393238 TI393225:TI393238 ADE393225:ADE393238 ANA393225:ANA393238 AWW393225:AWW393238 BGS393225:BGS393238 BQO393225:BQO393238 CAK393225:CAK393238 CKG393225:CKG393238 CUC393225:CUC393238 DDY393225:DDY393238 DNU393225:DNU393238 DXQ393225:DXQ393238 EHM393225:EHM393238 ERI393225:ERI393238 FBE393225:FBE393238 FLA393225:FLA393238 FUW393225:FUW393238 GES393225:GES393238 GOO393225:GOO393238 GYK393225:GYK393238 HIG393225:HIG393238 HSC393225:HSC393238 IBY393225:IBY393238 ILU393225:ILU393238 IVQ393225:IVQ393238 JFM393225:JFM393238 JPI393225:JPI393238 JZE393225:JZE393238 KJA393225:KJA393238 KSW393225:KSW393238 LCS393225:LCS393238 LMO393225:LMO393238 LWK393225:LWK393238 MGG393225:MGG393238 MQC393225:MQC393238 MZY393225:MZY393238 NJU393225:NJU393238 NTQ393225:NTQ393238 ODM393225:ODM393238 ONI393225:ONI393238 OXE393225:OXE393238 PHA393225:PHA393238 PQW393225:PQW393238 QAS393225:QAS393238 QKO393225:QKO393238 QUK393225:QUK393238 REG393225:REG393238 ROC393225:ROC393238 RXY393225:RXY393238 SHU393225:SHU393238 SRQ393225:SRQ393238 TBM393225:TBM393238 TLI393225:TLI393238 TVE393225:TVE393238 UFA393225:UFA393238 UOW393225:UOW393238 UYS393225:UYS393238 VIO393225:VIO393238 VSK393225:VSK393238 WCG393225:WCG393238 WMC393225:WMC393238 WVY393225:WVY393238 Q458761:Q458774 JM458761:JM458774 TI458761:TI458774 ADE458761:ADE458774 ANA458761:ANA458774 AWW458761:AWW458774 BGS458761:BGS458774 BQO458761:BQO458774 CAK458761:CAK458774 CKG458761:CKG458774 CUC458761:CUC458774 DDY458761:DDY458774 DNU458761:DNU458774 DXQ458761:DXQ458774 EHM458761:EHM458774 ERI458761:ERI458774 FBE458761:FBE458774 FLA458761:FLA458774 FUW458761:FUW458774 GES458761:GES458774 GOO458761:GOO458774 GYK458761:GYK458774 HIG458761:HIG458774 HSC458761:HSC458774 IBY458761:IBY458774 ILU458761:ILU458774 IVQ458761:IVQ458774 JFM458761:JFM458774 JPI458761:JPI458774 JZE458761:JZE458774 KJA458761:KJA458774 KSW458761:KSW458774 LCS458761:LCS458774 LMO458761:LMO458774 LWK458761:LWK458774 MGG458761:MGG458774 MQC458761:MQC458774 MZY458761:MZY458774 NJU458761:NJU458774 NTQ458761:NTQ458774 ODM458761:ODM458774 ONI458761:ONI458774 OXE458761:OXE458774 PHA458761:PHA458774 PQW458761:PQW458774 QAS458761:QAS458774 QKO458761:QKO458774 QUK458761:QUK458774 REG458761:REG458774 ROC458761:ROC458774 RXY458761:RXY458774 SHU458761:SHU458774 SRQ458761:SRQ458774 TBM458761:TBM458774 TLI458761:TLI458774 TVE458761:TVE458774 UFA458761:UFA458774 UOW458761:UOW458774 UYS458761:UYS458774 VIO458761:VIO458774 VSK458761:VSK458774 WCG458761:WCG458774 WMC458761:WMC458774 WVY458761:WVY458774 Q524297:Q524310 JM524297:JM524310 TI524297:TI524310 ADE524297:ADE524310 ANA524297:ANA524310 AWW524297:AWW524310 BGS524297:BGS524310 BQO524297:BQO524310 CAK524297:CAK524310 CKG524297:CKG524310 CUC524297:CUC524310 DDY524297:DDY524310 DNU524297:DNU524310 DXQ524297:DXQ524310 EHM524297:EHM524310 ERI524297:ERI524310 FBE524297:FBE524310 FLA524297:FLA524310 FUW524297:FUW524310 GES524297:GES524310 GOO524297:GOO524310 GYK524297:GYK524310 HIG524297:HIG524310 HSC524297:HSC524310 IBY524297:IBY524310 ILU524297:ILU524310 IVQ524297:IVQ524310 JFM524297:JFM524310 JPI524297:JPI524310 JZE524297:JZE524310 KJA524297:KJA524310 KSW524297:KSW524310 LCS524297:LCS524310 LMO524297:LMO524310 LWK524297:LWK524310 MGG524297:MGG524310 MQC524297:MQC524310 MZY524297:MZY524310 NJU524297:NJU524310 NTQ524297:NTQ524310 ODM524297:ODM524310 ONI524297:ONI524310 OXE524297:OXE524310 PHA524297:PHA524310 PQW524297:PQW524310 QAS524297:QAS524310 QKO524297:QKO524310 QUK524297:QUK524310 REG524297:REG524310 ROC524297:ROC524310 RXY524297:RXY524310 SHU524297:SHU524310 SRQ524297:SRQ524310 TBM524297:TBM524310 TLI524297:TLI524310 TVE524297:TVE524310 UFA524297:UFA524310 UOW524297:UOW524310 UYS524297:UYS524310 VIO524297:VIO524310 VSK524297:VSK524310 WCG524297:WCG524310 WMC524297:WMC524310 WVY524297:WVY524310 Q589833:Q589846 JM589833:JM589846 TI589833:TI589846 ADE589833:ADE589846 ANA589833:ANA589846 AWW589833:AWW589846 BGS589833:BGS589846 BQO589833:BQO589846 CAK589833:CAK589846 CKG589833:CKG589846 CUC589833:CUC589846 DDY589833:DDY589846 DNU589833:DNU589846 DXQ589833:DXQ589846 EHM589833:EHM589846 ERI589833:ERI589846 FBE589833:FBE589846 FLA589833:FLA589846 FUW589833:FUW589846 GES589833:GES589846 GOO589833:GOO589846 GYK589833:GYK589846 HIG589833:HIG589846 HSC589833:HSC589846 IBY589833:IBY589846 ILU589833:ILU589846 IVQ589833:IVQ589846 JFM589833:JFM589846 JPI589833:JPI589846 JZE589833:JZE589846 KJA589833:KJA589846 KSW589833:KSW589846 LCS589833:LCS589846 LMO589833:LMO589846 LWK589833:LWK589846 MGG589833:MGG589846 MQC589833:MQC589846 MZY589833:MZY589846 NJU589833:NJU589846 NTQ589833:NTQ589846 ODM589833:ODM589846 ONI589833:ONI589846 OXE589833:OXE589846 PHA589833:PHA589846 PQW589833:PQW589846 QAS589833:QAS589846 QKO589833:QKO589846 QUK589833:QUK589846 REG589833:REG589846 ROC589833:ROC589846 RXY589833:RXY589846 SHU589833:SHU589846 SRQ589833:SRQ589846 TBM589833:TBM589846 TLI589833:TLI589846 TVE589833:TVE589846 UFA589833:UFA589846 UOW589833:UOW589846 UYS589833:UYS589846 VIO589833:VIO589846 VSK589833:VSK589846 WCG589833:WCG589846 WMC589833:WMC589846 WVY589833:WVY589846 Q655369:Q655382 JM655369:JM655382 TI655369:TI655382 ADE655369:ADE655382 ANA655369:ANA655382 AWW655369:AWW655382 BGS655369:BGS655382 BQO655369:BQO655382 CAK655369:CAK655382 CKG655369:CKG655382 CUC655369:CUC655382 DDY655369:DDY655382 DNU655369:DNU655382 DXQ655369:DXQ655382 EHM655369:EHM655382 ERI655369:ERI655382 FBE655369:FBE655382 FLA655369:FLA655382 FUW655369:FUW655382 GES655369:GES655382 GOO655369:GOO655382 GYK655369:GYK655382 HIG655369:HIG655382 HSC655369:HSC655382 IBY655369:IBY655382 ILU655369:ILU655382 IVQ655369:IVQ655382 JFM655369:JFM655382 JPI655369:JPI655382 JZE655369:JZE655382 KJA655369:KJA655382 KSW655369:KSW655382 LCS655369:LCS655382 LMO655369:LMO655382 LWK655369:LWK655382 MGG655369:MGG655382 MQC655369:MQC655382 MZY655369:MZY655382 NJU655369:NJU655382 NTQ655369:NTQ655382 ODM655369:ODM655382 ONI655369:ONI655382 OXE655369:OXE655382 PHA655369:PHA655382 PQW655369:PQW655382 QAS655369:QAS655382 QKO655369:QKO655382 QUK655369:QUK655382 REG655369:REG655382 ROC655369:ROC655382 RXY655369:RXY655382 SHU655369:SHU655382 SRQ655369:SRQ655382 TBM655369:TBM655382 TLI655369:TLI655382 TVE655369:TVE655382 UFA655369:UFA655382 UOW655369:UOW655382 UYS655369:UYS655382 VIO655369:VIO655382 VSK655369:VSK655382 WCG655369:WCG655382 WMC655369:WMC655382 WVY655369:WVY655382 Q720905:Q720918 JM720905:JM720918 TI720905:TI720918 ADE720905:ADE720918 ANA720905:ANA720918 AWW720905:AWW720918 BGS720905:BGS720918 BQO720905:BQO720918 CAK720905:CAK720918 CKG720905:CKG720918 CUC720905:CUC720918 DDY720905:DDY720918 DNU720905:DNU720918 DXQ720905:DXQ720918 EHM720905:EHM720918 ERI720905:ERI720918 FBE720905:FBE720918 FLA720905:FLA720918 FUW720905:FUW720918 GES720905:GES720918 GOO720905:GOO720918 GYK720905:GYK720918 HIG720905:HIG720918 HSC720905:HSC720918 IBY720905:IBY720918 ILU720905:ILU720918 IVQ720905:IVQ720918 JFM720905:JFM720918 JPI720905:JPI720918 JZE720905:JZE720918 KJA720905:KJA720918 KSW720905:KSW720918 LCS720905:LCS720918 LMO720905:LMO720918 LWK720905:LWK720918 MGG720905:MGG720918 MQC720905:MQC720918 MZY720905:MZY720918 NJU720905:NJU720918 NTQ720905:NTQ720918 ODM720905:ODM720918 ONI720905:ONI720918 OXE720905:OXE720918 PHA720905:PHA720918 PQW720905:PQW720918 QAS720905:QAS720918 QKO720905:QKO720918 QUK720905:QUK720918 REG720905:REG720918 ROC720905:ROC720918 RXY720905:RXY720918 SHU720905:SHU720918 SRQ720905:SRQ720918 TBM720905:TBM720918 TLI720905:TLI720918 TVE720905:TVE720918 UFA720905:UFA720918 UOW720905:UOW720918 UYS720905:UYS720918 VIO720905:VIO720918 VSK720905:VSK720918 WCG720905:WCG720918 WMC720905:WMC720918 WVY720905:WVY720918 Q786441:Q786454 JM786441:JM786454 TI786441:TI786454 ADE786441:ADE786454 ANA786441:ANA786454 AWW786441:AWW786454 BGS786441:BGS786454 BQO786441:BQO786454 CAK786441:CAK786454 CKG786441:CKG786454 CUC786441:CUC786454 DDY786441:DDY786454 DNU786441:DNU786454 DXQ786441:DXQ786454 EHM786441:EHM786454 ERI786441:ERI786454 FBE786441:FBE786454 FLA786441:FLA786454 FUW786441:FUW786454 GES786441:GES786454 GOO786441:GOO786454 GYK786441:GYK786454 HIG786441:HIG786454 HSC786441:HSC786454 IBY786441:IBY786454 ILU786441:ILU786454 IVQ786441:IVQ786454 JFM786441:JFM786454 JPI786441:JPI786454 JZE786441:JZE786454 KJA786441:KJA786454 KSW786441:KSW786454 LCS786441:LCS786454 LMO786441:LMO786454 LWK786441:LWK786454 MGG786441:MGG786454 MQC786441:MQC786454 MZY786441:MZY786454 NJU786441:NJU786454 NTQ786441:NTQ786454 ODM786441:ODM786454 ONI786441:ONI786454 OXE786441:OXE786454 PHA786441:PHA786454 PQW786441:PQW786454 QAS786441:QAS786454 QKO786441:QKO786454 QUK786441:QUK786454 REG786441:REG786454 ROC786441:ROC786454 RXY786441:RXY786454 SHU786441:SHU786454 SRQ786441:SRQ786454 TBM786441:TBM786454 TLI786441:TLI786454 TVE786441:TVE786454 UFA786441:UFA786454 UOW786441:UOW786454 UYS786441:UYS786454 VIO786441:VIO786454 VSK786441:VSK786454 WCG786441:WCG786454 WMC786441:WMC786454 WVY786441:WVY786454 Q851977:Q851990 JM851977:JM851990 TI851977:TI851990 ADE851977:ADE851990 ANA851977:ANA851990 AWW851977:AWW851990 BGS851977:BGS851990 BQO851977:BQO851990 CAK851977:CAK851990 CKG851977:CKG851990 CUC851977:CUC851990 DDY851977:DDY851990 DNU851977:DNU851990 DXQ851977:DXQ851990 EHM851977:EHM851990 ERI851977:ERI851990 FBE851977:FBE851990 FLA851977:FLA851990 FUW851977:FUW851990 GES851977:GES851990 GOO851977:GOO851990 GYK851977:GYK851990 HIG851977:HIG851990 HSC851977:HSC851990 IBY851977:IBY851990 ILU851977:ILU851990 IVQ851977:IVQ851990 JFM851977:JFM851990 JPI851977:JPI851990 JZE851977:JZE851990 KJA851977:KJA851990 KSW851977:KSW851990 LCS851977:LCS851990 LMO851977:LMO851990 LWK851977:LWK851990 MGG851977:MGG851990 MQC851977:MQC851990 MZY851977:MZY851990 NJU851977:NJU851990 NTQ851977:NTQ851990 ODM851977:ODM851990 ONI851977:ONI851990 OXE851977:OXE851990 PHA851977:PHA851990 PQW851977:PQW851990 QAS851977:QAS851990 QKO851977:QKO851990 QUK851977:QUK851990 REG851977:REG851990 ROC851977:ROC851990 RXY851977:RXY851990 SHU851977:SHU851990 SRQ851977:SRQ851990 TBM851977:TBM851990 TLI851977:TLI851990 TVE851977:TVE851990 UFA851977:UFA851990 UOW851977:UOW851990 UYS851977:UYS851990 VIO851977:VIO851990 VSK851977:VSK851990 WCG851977:WCG851990 WMC851977:WMC851990 WVY851977:WVY851990 Q917513:Q917526 JM917513:JM917526 TI917513:TI917526 ADE917513:ADE917526 ANA917513:ANA917526 AWW917513:AWW917526 BGS917513:BGS917526 BQO917513:BQO917526 CAK917513:CAK917526 CKG917513:CKG917526 CUC917513:CUC917526 DDY917513:DDY917526 DNU917513:DNU917526 DXQ917513:DXQ917526 EHM917513:EHM917526 ERI917513:ERI917526 FBE917513:FBE917526 FLA917513:FLA917526 FUW917513:FUW917526 GES917513:GES917526 GOO917513:GOO917526 GYK917513:GYK917526 HIG917513:HIG917526 HSC917513:HSC917526 IBY917513:IBY917526 ILU917513:ILU917526 IVQ917513:IVQ917526 JFM917513:JFM917526 JPI917513:JPI917526 JZE917513:JZE917526 KJA917513:KJA917526 KSW917513:KSW917526 LCS917513:LCS917526 LMO917513:LMO917526 LWK917513:LWK917526 MGG917513:MGG917526 MQC917513:MQC917526 MZY917513:MZY917526 NJU917513:NJU917526 NTQ917513:NTQ917526 ODM917513:ODM917526 ONI917513:ONI917526 OXE917513:OXE917526 PHA917513:PHA917526 PQW917513:PQW917526 QAS917513:QAS917526 QKO917513:QKO917526 QUK917513:QUK917526 REG917513:REG917526 ROC917513:ROC917526 RXY917513:RXY917526 SHU917513:SHU917526 SRQ917513:SRQ917526 TBM917513:TBM917526 TLI917513:TLI917526 TVE917513:TVE917526 UFA917513:UFA917526 UOW917513:UOW917526 UYS917513:UYS917526 VIO917513:VIO917526 VSK917513:VSK917526 WCG917513:WCG917526 WMC917513:WMC917526 WVY917513:WVY917526 Q983049:Q983062 JM983049:JM983062 TI983049:TI983062 ADE983049:ADE983062 ANA983049:ANA983062 AWW983049:AWW983062 BGS983049:BGS983062 BQO983049:BQO983062 CAK983049:CAK983062 CKG983049:CKG983062 CUC983049:CUC983062 DDY983049:DDY983062 DNU983049:DNU983062 DXQ983049:DXQ983062 EHM983049:EHM983062 ERI983049:ERI983062 FBE983049:FBE983062 FLA983049:FLA983062 FUW983049:FUW983062 GES983049:GES983062 GOO983049:GOO983062 GYK983049:GYK983062 HIG983049:HIG983062 HSC983049:HSC983062 IBY983049:IBY983062 ILU983049:ILU983062 IVQ983049:IVQ983062 JFM983049:JFM983062 JPI983049:JPI983062 JZE983049:JZE983062 KJA983049:KJA983062 KSW983049:KSW983062 LCS983049:LCS983062 LMO983049:LMO983062 LWK983049:LWK983062 MGG983049:MGG983062 MQC983049:MQC983062 MZY983049:MZY983062 NJU983049:NJU983062 NTQ983049:NTQ983062 ODM983049:ODM983062 ONI983049:ONI983062 OXE983049:OXE983062 PHA983049:PHA983062 PQW983049:PQW983062 QAS983049:QAS983062 QKO983049:QKO983062 QUK983049:QUK983062 REG983049:REG983062 ROC983049:ROC983062 RXY983049:RXY983062 SHU983049:SHU983062 SRQ983049:SRQ983062 TBM983049:TBM983062 TLI983049:TLI983062 TVE983049:TVE983062 UFA983049:UFA983062 UOW983049:UOW983062 UYS983049:UYS983062 VIO983049:VIO983062 VSK983049:VSK983062 WCG983049:WCG983062 WMC983049:WMC983062 WVY983049:WVY983062 Q26:Q71 JM26:JM71 TI26:TI71 ADE26:ADE71 ANA26:ANA71 AWW26:AWW71 BGS26:BGS71 BQO26:BQO71 CAK26:CAK71 CKG26:CKG71 CUC26:CUC71 DDY26:DDY71 DNU26:DNU71 DXQ26:DXQ71 EHM26:EHM71 ERI26:ERI71 FBE26:FBE71 FLA26:FLA71 FUW26:FUW71 GES26:GES71 GOO26:GOO71 GYK26:GYK71 HIG26:HIG71 HSC26:HSC71 IBY26:IBY71 ILU26:ILU71 IVQ26:IVQ71 JFM26:JFM71 JPI26:JPI71 JZE26:JZE71 KJA26:KJA71 KSW26:KSW71 LCS26:LCS71 LMO26:LMO71 LWK26:LWK71 MGG26:MGG71 MQC26:MQC71 MZY26:MZY71 NJU26:NJU71 NTQ26:NTQ71 ODM26:ODM71 ONI26:ONI71 OXE26:OXE71 PHA26:PHA71 PQW26:PQW71 QAS26:QAS71 QKO26:QKO71 QUK26:QUK71 REG26:REG71 ROC26:ROC71 RXY26:RXY71 SHU26:SHU71 SRQ26:SRQ71 TBM26:TBM71 TLI26:TLI71 TVE26:TVE71 UFA26:UFA71 UOW26:UOW71 UYS26:UYS71 VIO26:VIO71 VSK26:VSK71 WCG26:WCG71 WMC26:WMC71 WVY26:WVY71 Q65562:Q65607 JM65562:JM65607 TI65562:TI65607 ADE65562:ADE65607 ANA65562:ANA65607 AWW65562:AWW65607 BGS65562:BGS65607 BQO65562:BQO65607 CAK65562:CAK65607 CKG65562:CKG65607 CUC65562:CUC65607 DDY65562:DDY65607 DNU65562:DNU65607 DXQ65562:DXQ65607 EHM65562:EHM65607 ERI65562:ERI65607 FBE65562:FBE65607 FLA65562:FLA65607 FUW65562:FUW65607 GES65562:GES65607 GOO65562:GOO65607 GYK65562:GYK65607 HIG65562:HIG65607 HSC65562:HSC65607 IBY65562:IBY65607 ILU65562:ILU65607 IVQ65562:IVQ65607 JFM65562:JFM65607 JPI65562:JPI65607 JZE65562:JZE65607 KJA65562:KJA65607 KSW65562:KSW65607 LCS65562:LCS65607 LMO65562:LMO65607 LWK65562:LWK65607 MGG65562:MGG65607 MQC65562:MQC65607 MZY65562:MZY65607 NJU65562:NJU65607 NTQ65562:NTQ65607 ODM65562:ODM65607 ONI65562:ONI65607 OXE65562:OXE65607 PHA65562:PHA65607 PQW65562:PQW65607 QAS65562:QAS65607 QKO65562:QKO65607 QUK65562:QUK65607 REG65562:REG65607 ROC65562:ROC65607 RXY65562:RXY65607 SHU65562:SHU65607 SRQ65562:SRQ65607 TBM65562:TBM65607 TLI65562:TLI65607 TVE65562:TVE65607 UFA65562:UFA65607 UOW65562:UOW65607 UYS65562:UYS65607 VIO65562:VIO65607 VSK65562:VSK65607 WCG65562:WCG65607 WMC65562:WMC65607 WVY65562:WVY65607 Q131098:Q131143 JM131098:JM131143 TI131098:TI131143 ADE131098:ADE131143 ANA131098:ANA131143 AWW131098:AWW131143 BGS131098:BGS131143 BQO131098:BQO131143 CAK131098:CAK131143 CKG131098:CKG131143 CUC131098:CUC131143 DDY131098:DDY131143 DNU131098:DNU131143 DXQ131098:DXQ131143 EHM131098:EHM131143 ERI131098:ERI131143 FBE131098:FBE131143 FLA131098:FLA131143 FUW131098:FUW131143 GES131098:GES131143 GOO131098:GOO131143 GYK131098:GYK131143 HIG131098:HIG131143 HSC131098:HSC131143 IBY131098:IBY131143 ILU131098:ILU131143 IVQ131098:IVQ131143 JFM131098:JFM131143 JPI131098:JPI131143 JZE131098:JZE131143 KJA131098:KJA131143 KSW131098:KSW131143 LCS131098:LCS131143 LMO131098:LMO131143 LWK131098:LWK131143 MGG131098:MGG131143 MQC131098:MQC131143 MZY131098:MZY131143 NJU131098:NJU131143 NTQ131098:NTQ131143 ODM131098:ODM131143 ONI131098:ONI131143 OXE131098:OXE131143 PHA131098:PHA131143 PQW131098:PQW131143 QAS131098:QAS131143 QKO131098:QKO131143 QUK131098:QUK131143 REG131098:REG131143 ROC131098:ROC131143 RXY131098:RXY131143 SHU131098:SHU131143 SRQ131098:SRQ131143 TBM131098:TBM131143 TLI131098:TLI131143 TVE131098:TVE131143 UFA131098:UFA131143 UOW131098:UOW131143 UYS131098:UYS131143 VIO131098:VIO131143 VSK131098:VSK131143 WCG131098:WCG131143 WMC131098:WMC131143 WVY131098:WVY131143 Q196634:Q196679 JM196634:JM196679 TI196634:TI196679 ADE196634:ADE196679 ANA196634:ANA196679 AWW196634:AWW196679 BGS196634:BGS196679 BQO196634:BQO196679 CAK196634:CAK196679 CKG196634:CKG196679 CUC196634:CUC196679 DDY196634:DDY196679 DNU196634:DNU196679 DXQ196634:DXQ196679 EHM196634:EHM196679 ERI196634:ERI196679 FBE196634:FBE196679 FLA196634:FLA196679 FUW196634:FUW196679 GES196634:GES196679 GOO196634:GOO196679 GYK196634:GYK196679 HIG196634:HIG196679 HSC196634:HSC196679 IBY196634:IBY196679 ILU196634:ILU196679 IVQ196634:IVQ196679 JFM196634:JFM196679 JPI196634:JPI196679 JZE196634:JZE196679 KJA196634:KJA196679 KSW196634:KSW196679 LCS196634:LCS196679 LMO196634:LMO196679 LWK196634:LWK196679 MGG196634:MGG196679 MQC196634:MQC196679 MZY196634:MZY196679 NJU196634:NJU196679 NTQ196634:NTQ196679 ODM196634:ODM196679 ONI196634:ONI196679 OXE196634:OXE196679 PHA196634:PHA196679 PQW196634:PQW196679 QAS196634:QAS196679 QKO196634:QKO196679 QUK196634:QUK196679 REG196634:REG196679 ROC196634:ROC196679 RXY196634:RXY196679 SHU196634:SHU196679 SRQ196634:SRQ196679 TBM196634:TBM196679 TLI196634:TLI196679 TVE196634:TVE196679 UFA196634:UFA196679 UOW196634:UOW196679 UYS196634:UYS196679 VIO196634:VIO196679 VSK196634:VSK196679 WCG196634:WCG196679 WMC196634:WMC196679 WVY196634:WVY196679 Q262170:Q262215 JM262170:JM262215 TI262170:TI262215 ADE262170:ADE262215 ANA262170:ANA262215 AWW262170:AWW262215 BGS262170:BGS262215 BQO262170:BQO262215 CAK262170:CAK262215 CKG262170:CKG262215 CUC262170:CUC262215 DDY262170:DDY262215 DNU262170:DNU262215 DXQ262170:DXQ262215 EHM262170:EHM262215 ERI262170:ERI262215 FBE262170:FBE262215 FLA262170:FLA262215 FUW262170:FUW262215 GES262170:GES262215 GOO262170:GOO262215 GYK262170:GYK262215 HIG262170:HIG262215 HSC262170:HSC262215 IBY262170:IBY262215 ILU262170:ILU262215 IVQ262170:IVQ262215 JFM262170:JFM262215 JPI262170:JPI262215 JZE262170:JZE262215 KJA262170:KJA262215 KSW262170:KSW262215 LCS262170:LCS262215 LMO262170:LMO262215 LWK262170:LWK262215 MGG262170:MGG262215 MQC262170:MQC262215 MZY262170:MZY262215 NJU262170:NJU262215 NTQ262170:NTQ262215 ODM262170:ODM262215 ONI262170:ONI262215 OXE262170:OXE262215 PHA262170:PHA262215 PQW262170:PQW262215 QAS262170:QAS262215 QKO262170:QKO262215 QUK262170:QUK262215 REG262170:REG262215 ROC262170:ROC262215 RXY262170:RXY262215 SHU262170:SHU262215 SRQ262170:SRQ262215 TBM262170:TBM262215 TLI262170:TLI262215 TVE262170:TVE262215 UFA262170:UFA262215 UOW262170:UOW262215 UYS262170:UYS262215 VIO262170:VIO262215 VSK262170:VSK262215 WCG262170:WCG262215 WMC262170:WMC262215 WVY262170:WVY262215 Q327706:Q327751 JM327706:JM327751 TI327706:TI327751 ADE327706:ADE327751 ANA327706:ANA327751 AWW327706:AWW327751 BGS327706:BGS327751 BQO327706:BQO327751 CAK327706:CAK327751 CKG327706:CKG327751 CUC327706:CUC327751 DDY327706:DDY327751 DNU327706:DNU327751 DXQ327706:DXQ327751 EHM327706:EHM327751 ERI327706:ERI327751 FBE327706:FBE327751 FLA327706:FLA327751 FUW327706:FUW327751 GES327706:GES327751 GOO327706:GOO327751 GYK327706:GYK327751 HIG327706:HIG327751 HSC327706:HSC327751 IBY327706:IBY327751 ILU327706:ILU327751 IVQ327706:IVQ327751 JFM327706:JFM327751 JPI327706:JPI327751 JZE327706:JZE327751 KJA327706:KJA327751 KSW327706:KSW327751 LCS327706:LCS327751 LMO327706:LMO327751 LWK327706:LWK327751 MGG327706:MGG327751 MQC327706:MQC327751 MZY327706:MZY327751 NJU327706:NJU327751 NTQ327706:NTQ327751 ODM327706:ODM327751 ONI327706:ONI327751 OXE327706:OXE327751 PHA327706:PHA327751 PQW327706:PQW327751 QAS327706:QAS327751 QKO327706:QKO327751 QUK327706:QUK327751 REG327706:REG327751 ROC327706:ROC327751 RXY327706:RXY327751 SHU327706:SHU327751 SRQ327706:SRQ327751 TBM327706:TBM327751 TLI327706:TLI327751 TVE327706:TVE327751 UFA327706:UFA327751 UOW327706:UOW327751 UYS327706:UYS327751 VIO327706:VIO327751 VSK327706:VSK327751 WCG327706:WCG327751 WMC327706:WMC327751 WVY327706:WVY327751 Q393242:Q393287 JM393242:JM393287 TI393242:TI393287 ADE393242:ADE393287 ANA393242:ANA393287 AWW393242:AWW393287 BGS393242:BGS393287 BQO393242:BQO393287 CAK393242:CAK393287 CKG393242:CKG393287 CUC393242:CUC393287 DDY393242:DDY393287 DNU393242:DNU393287 DXQ393242:DXQ393287 EHM393242:EHM393287 ERI393242:ERI393287 FBE393242:FBE393287 FLA393242:FLA393287 FUW393242:FUW393287 GES393242:GES393287 GOO393242:GOO393287 GYK393242:GYK393287 HIG393242:HIG393287 HSC393242:HSC393287 IBY393242:IBY393287 ILU393242:ILU393287 IVQ393242:IVQ393287 JFM393242:JFM393287 JPI393242:JPI393287 JZE393242:JZE393287 KJA393242:KJA393287 KSW393242:KSW393287 LCS393242:LCS393287 LMO393242:LMO393287 LWK393242:LWK393287 MGG393242:MGG393287 MQC393242:MQC393287 MZY393242:MZY393287 NJU393242:NJU393287 NTQ393242:NTQ393287 ODM393242:ODM393287 ONI393242:ONI393287 OXE393242:OXE393287 PHA393242:PHA393287 PQW393242:PQW393287 QAS393242:QAS393287 QKO393242:QKO393287 QUK393242:QUK393287 REG393242:REG393287 ROC393242:ROC393287 RXY393242:RXY393287 SHU393242:SHU393287 SRQ393242:SRQ393287 TBM393242:TBM393287 TLI393242:TLI393287 TVE393242:TVE393287 UFA393242:UFA393287 UOW393242:UOW393287 UYS393242:UYS393287 VIO393242:VIO393287 VSK393242:VSK393287 WCG393242:WCG393287 WMC393242:WMC393287 WVY393242:WVY393287 Q458778:Q458823 JM458778:JM458823 TI458778:TI458823 ADE458778:ADE458823 ANA458778:ANA458823 AWW458778:AWW458823 BGS458778:BGS458823 BQO458778:BQO458823 CAK458778:CAK458823 CKG458778:CKG458823 CUC458778:CUC458823 DDY458778:DDY458823 DNU458778:DNU458823 DXQ458778:DXQ458823 EHM458778:EHM458823 ERI458778:ERI458823 FBE458778:FBE458823 FLA458778:FLA458823 FUW458778:FUW458823 GES458778:GES458823 GOO458778:GOO458823 GYK458778:GYK458823 HIG458778:HIG458823 HSC458778:HSC458823 IBY458778:IBY458823 ILU458778:ILU458823 IVQ458778:IVQ458823 JFM458778:JFM458823 JPI458778:JPI458823 JZE458778:JZE458823 KJA458778:KJA458823 KSW458778:KSW458823 LCS458778:LCS458823 LMO458778:LMO458823 LWK458778:LWK458823 MGG458778:MGG458823 MQC458778:MQC458823 MZY458778:MZY458823 NJU458778:NJU458823 NTQ458778:NTQ458823 ODM458778:ODM458823 ONI458778:ONI458823 OXE458778:OXE458823 PHA458778:PHA458823 PQW458778:PQW458823 QAS458778:QAS458823 QKO458778:QKO458823 QUK458778:QUK458823 REG458778:REG458823 ROC458778:ROC458823 RXY458778:RXY458823 SHU458778:SHU458823 SRQ458778:SRQ458823 TBM458778:TBM458823 TLI458778:TLI458823 TVE458778:TVE458823 UFA458778:UFA458823 UOW458778:UOW458823 UYS458778:UYS458823 VIO458778:VIO458823 VSK458778:VSK458823 WCG458778:WCG458823 WMC458778:WMC458823 WVY458778:WVY458823 Q524314:Q524359 JM524314:JM524359 TI524314:TI524359 ADE524314:ADE524359 ANA524314:ANA524359 AWW524314:AWW524359 BGS524314:BGS524359 BQO524314:BQO524359 CAK524314:CAK524359 CKG524314:CKG524359 CUC524314:CUC524359 DDY524314:DDY524359 DNU524314:DNU524359 DXQ524314:DXQ524359 EHM524314:EHM524359 ERI524314:ERI524359 FBE524314:FBE524359 FLA524314:FLA524359 FUW524314:FUW524359 GES524314:GES524359 GOO524314:GOO524359 GYK524314:GYK524359 HIG524314:HIG524359 HSC524314:HSC524359 IBY524314:IBY524359 ILU524314:ILU524359 IVQ524314:IVQ524359 JFM524314:JFM524359 JPI524314:JPI524359 JZE524314:JZE524359 KJA524314:KJA524359 KSW524314:KSW524359 LCS524314:LCS524359 LMO524314:LMO524359 LWK524314:LWK524359 MGG524314:MGG524359 MQC524314:MQC524359 MZY524314:MZY524359 NJU524314:NJU524359 NTQ524314:NTQ524359 ODM524314:ODM524359 ONI524314:ONI524359 OXE524314:OXE524359 PHA524314:PHA524359 PQW524314:PQW524359 QAS524314:QAS524359 QKO524314:QKO524359 QUK524314:QUK524359 REG524314:REG524359 ROC524314:ROC524359 RXY524314:RXY524359 SHU524314:SHU524359 SRQ524314:SRQ524359 TBM524314:TBM524359 TLI524314:TLI524359 TVE524314:TVE524359 UFA524314:UFA524359 UOW524314:UOW524359 UYS524314:UYS524359 VIO524314:VIO524359 VSK524314:VSK524359 WCG524314:WCG524359 WMC524314:WMC524359 WVY524314:WVY524359 Q589850:Q589895 JM589850:JM589895 TI589850:TI589895 ADE589850:ADE589895 ANA589850:ANA589895 AWW589850:AWW589895 BGS589850:BGS589895 BQO589850:BQO589895 CAK589850:CAK589895 CKG589850:CKG589895 CUC589850:CUC589895 DDY589850:DDY589895 DNU589850:DNU589895 DXQ589850:DXQ589895 EHM589850:EHM589895 ERI589850:ERI589895 FBE589850:FBE589895 FLA589850:FLA589895 FUW589850:FUW589895 GES589850:GES589895 GOO589850:GOO589895 GYK589850:GYK589895 HIG589850:HIG589895 HSC589850:HSC589895 IBY589850:IBY589895 ILU589850:ILU589895 IVQ589850:IVQ589895 JFM589850:JFM589895 JPI589850:JPI589895 JZE589850:JZE589895 KJA589850:KJA589895 KSW589850:KSW589895 LCS589850:LCS589895 LMO589850:LMO589895 LWK589850:LWK589895 MGG589850:MGG589895 MQC589850:MQC589895 MZY589850:MZY589895 NJU589850:NJU589895 NTQ589850:NTQ589895 ODM589850:ODM589895 ONI589850:ONI589895 OXE589850:OXE589895 PHA589850:PHA589895 PQW589850:PQW589895 QAS589850:QAS589895 QKO589850:QKO589895 QUK589850:QUK589895 REG589850:REG589895 ROC589850:ROC589895 RXY589850:RXY589895 SHU589850:SHU589895 SRQ589850:SRQ589895 TBM589850:TBM589895 TLI589850:TLI589895 TVE589850:TVE589895 UFA589850:UFA589895 UOW589850:UOW589895 UYS589850:UYS589895 VIO589850:VIO589895 VSK589850:VSK589895 WCG589850:WCG589895 WMC589850:WMC589895 WVY589850:WVY589895 Q655386:Q655431 JM655386:JM655431 TI655386:TI655431 ADE655386:ADE655431 ANA655386:ANA655431 AWW655386:AWW655431 BGS655386:BGS655431 BQO655386:BQO655431 CAK655386:CAK655431 CKG655386:CKG655431 CUC655386:CUC655431 DDY655386:DDY655431 DNU655386:DNU655431 DXQ655386:DXQ655431 EHM655386:EHM655431 ERI655386:ERI655431 FBE655386:FBE655431 FLA655386:FLA655431 FUW655386:FUW655431 GES655386:GES655431 GOO655386:GOO655431 GYK655386:GYK655431 HIG655386:HIG655431 HSC655386:HSC655431 IBY655386:IBY655431 ILU655386:ILU655431 IVQ655386:IVQ655431 JFM655386:JFM655431 JPI655386:JPI655431 JZE655386:JZE655431 KJA655386:KJA655431 KSW655386:KSW655431 LCS655386:LCS655431 LMO655386:LMO655431 LWK655386:LWK655431 MGG655386:MGG655431 MQC655386:MQC655431 MZY655386:MZY655431 NJU655386:NJU655431 NTQ655386:NTQ655431 ODM655386:ODM655431 ONI655386:ONI655431 OXE655386:OXE655431 PHA655386:PHA655431 PQW655386:PQW655431 QAS655386:QAS655431 QKO655386:QKO655431 QUK655386:QUK655431 REG655386:REG655431 ROC655386:ROC655431 RXY655386:RXY655431 SHU655386:SHU655431 SRQ655386:SRQ655431 TBM655386:TBM655431 TLI655386:TLI655431 TVE655386:TVE655431 UFA655386:UFA655431 UOW655386:UOW655431 UYS655386:UYS655431 VIO655386:VIO655431 VSK655386:VSK655431 WCG655386:WCG655431 WMC655386:WMC655431 WVY655386:WVY655431 Q720922:Q720967 JM720922:JM720967 TI720922:TI720967 ADE720922:ADE720967 ANA720922:ANA720967 AWW720922:AWW720967 BGS720922:BGS720967 BQO720922:BQO720967 CAK720922:CAK720967 CKG720922:CKG720967 CUC720922:CUC720967 DDY720922:DDY720967 DNU720922:DNU720967 DXQ720922:DXQ720967 EHM720922:EHM720967 ERI720922:ERI720967 FBE720922:FBE720967 FLA720922:FLA720967 FUW720922:FUW720967 GES720922:GES720967 GOO720922:GOO720967 GYK720922:GYK720967 HIG720922:HIG720967 HSC720922:HSC720967 IBY720922:IBY720967 ILU720922:ILU720967 IVQ720922:IVQ720967 JFM720922:JFM720967 JPI720922:JPI720967 JZE720922:JZE720967 KJA720922:KJA720967 KSW720922:KSW720967 LCS720922:LCS720967 LMO720922:LMO720967 LWK720922:LWK720967 MGG720922:MGG720967 MQC720922:MQC720967 MZY720922:MZY720967 NJU720922:NJU720967 NTQ720922:NTQ720967 ODM720922:ODM720967 ONI720922:ONI720967 OXE720922:OXE720967 PHA720922:PHA720967 PQW720922:PQW720967 QAS720922:QAS720967 QKO720922:QKO720967 QUK720922:QUK720967 REG720922:REG720967 ROC720922:ROC720967 RXY720922:RXY720967 SHU720922:SHU720967 SRQ720922:SRQ720967 TBM720922:TBM720967 TLI720922:TLI720967 TVE720922:TVE720967 UFA720922:UFA720967 UOW720922:UOW720967 UYS720922:UYS720967 VIO720922:VIO720967 VSK720922:VSK720967 WCG720922:WCG720967 WMC720922:WMC720967 WVY720922:WVY720967 Q786458:Q786503 JM786458:JM786503 TI786458:TI786503 ADE786458:ADE786503 ANA786458:ANA786503 AWW786458:AWW786503 BGS786458:BGS786503 BQO786458:BQO786503 CAK786458:CAK786503 CKG786458:CKG786503 CUC786458:CUC786503 DDY786458:DDY786503 DNU786458:DNU786503 DXQ786458:DXQ786503 EHM786458:EHM786503 ERI786458:ERI786503 FBE786458:FBE786503 FLA786458:FLA786503 FUW786458:FUW786503 GES786458:GES786503 GOO786458:GOO786503 GYK786458:GYK786503 HIG786458:HIG786503 HSC786458:HSC786503 IBY786458:IBY786503 ILU786458:ILU786503 IVQ786458:IVQ786503 JFM786458:JFM786503 JPI786458:JPI786503 JZE786458:JZE786503 KJA786458:KJA786503 KSW786458:KSW786503 LCS786458:LCS786503 LMO786458:LMO786503 LWK786458:LWK786503 MGG786458:MGG786503 MQC786458:MQC786503 MZY786458:MZY786503 NJU786458:NJU786503 NTQ786458:NTQ786503 ODM786458:ODM786503 ONI786458:ONI786503 OXE786458:OXE786503 PHA786458:PHA786503 PQW786458:PQW786503 QAS786458:QAS786503 QKO786458:QKO786503 QUK786458:QUK786503 REG786458:REG786503 ROC786458:ROC786503 RXY786458:RXY786503 SHU786458:SHU786503 SRQ786458:SRQ786503 TBM786458:TBM786503 TLI786458:TLI786503 TVE786458:TVE786503 UFA786458:UFA786503 UOW786458:UOW786503 UYS786458:UYS786503 VIO786458:VIO786503 VSK786458:VSK786503 WCG786458:WCG786503 WMC786458:WMC786503 WVY786458:WVY786503 Q851994:Q852039 JM851994:JM852039 TI851994:TI852039 ADE851994:ADE852039 ANA851994:ANA852039 AWW851994:AWW852039 BGS851994:BGS852039 BQO851994:BQO852039 CAK851994:CAK852039 CKG851994:CKG852039 CUC851994:CUC852039 DDY851994:DDY852039 DNU851994:DNU852039 DXQ851994:DXQ852039 EHM851994:EHM852039 ERI851994:ERI852039 FBE851994:FBE852039 FLA851994:FLA852039 FUW851994:FUW852039 GES851994:GES852039 GOO851994:GOO852039 GYK851994:GYK852039 HIG851994:HIG852039 HSC851994:HSC852039 IBY851994:IBY852039 ILU851994:ILU852039 IVQ851994:IVQ852039 JFM851994:JFM852039 JPI851994:JPI852039 JZE851994:JZE852039 KJA851994:KJA852039 KSW851994:KSW852039 LCS851994:LCS852039 LMO851994:LMO852039 LWK851994:LWK852039 MGG851994:MGG852039 MQC851994:MQC852039 MZY851994:MZY852039 NJU851994:NJU852039 NTQ851994:NTQ852039 ODM851994:ODM852039 ONI851994:ONI852039 OXE851994:OXE852039 PHA851994:PHA852039 PQW851994:PQW852039 QAS851994:QAS852039 QKO851994:QKO852039 QUK851994:QUK852039 REG851994:REG852039 ROC851994:ROC852039 RXY851994:RXY852039 SHU851994:SHU852039 SRQ851994:SRQ852039 TBM851994:TBM852039 TLI851994:TLI852039 TVE851994:TVE852039 UFA851994:UFA852039 UOW851994:UOW852039 UYS851994:UYS852039 VIO851994:VIO852039 VSK851994:VSK852039 WCG851994:WCG852039 WMC851994:WMC852039 WVY851994:WVY852039 Q917530:Q917575 JM917530:JM917575 TI917530:TI917575 ADE917530:ADE917575 ANA917530:ANA917575 AWW917530:AWW917575 BGS917530:BGS917575 BQO917530:BQO917575 CAK917530:CAK917575 CKG917530:CKG917575 CUC917530:CUC917575 DDY917530:DDY917575 DNU917530:DNU917575 DXQ917530:DXQ917575 EHM917530:EHM917575 ERI917530:ERI917575 FBE917530:FBE917575 FLA917530:FLA917575 FUW917530:FUW917575 GES917530:GES917575 GOO917530:GOO917575 GYK917530:GYK917575 HIG917530:HIG917575 HSC917530:HSC917575 IBY917530:IBY917575 ILU917530:ILU917575 IVQ917530:IVQ917575 JFM917530:JFM917575 JPI917530:JPI917575 JZE917530:JZE917575 KJA917530:KJA917575 KSW917530:KSW917575 LCS917530:LCS917575 LMO917530:LMO917575 LWK917530:LWK917575 MGG917530:MGG917575 MQC917530:MQC917575 MZY917530:MZY917575 NJU917530:NJU917575 NTQ917530:NTQ917575 ODM917530:ODM917575 ONI917530:ONI917575 OXE917530:OXE917575 PHA917530:PHA917575 PQW917530:PQW917575 QAS917530:QAS917575 QKO917530:QKO917575 QUK917530:QUK917575 REG917530:REG917575 ROC917530:ROC917575 RXY917530:RXY917575 SHU917530:SHU917575 SRQ917530:SRQ917575 TBM917530:TBM917575 TLI917530:TLI917575 TVE917530:TVE917575 UFA917530:UFA917575 UOW917530:UOW917575 UYS917530:UYS917575 VIO917530:VIO917575 VSK917530:VSK917575 WCG917530:WCG917575 WMC917530:WMC917575 WVY917530:WVY917575 Q983066:Q983111 JM983066:JM983111 TI983066:TI983111 ADE983066:ADE983111 ANA983066:ANA983111 AWW983066:AWW983111 BGS983066:BGS983111 BQO983066:BQO983111 CAK983066:CAK983111 CKG983066:CKG983111 CUC983066:CUC983111 DDY983066:DDY983111 DNU983066:DNU983111 DXQ983066:DXQ983111 EHM983066:EHM983111 ERI983066:ERI983111 FBE983066:FBE983111 FLA983066:FLA983111 FUW983066:FUW983111 GES983066:GES983111 GOO983066:GOO983111 GYK983066:GYK983111 HIG983066:HIG983111 HSC983066:HSC983111 IBY983066:IBY983111 ILU983066:ILU983111 IVQ983066:IVQ983111 JFM983066:JFM983111 JPI983066:JPI983111 JZE983066:JZE983111 KJA983066:KJA983111 KSW983066:KSW983111 LCS983066:LCS983111 LMO983066:LMO983111 LWK983066:LWK983111 MGG983066:MGG983111 MQC983066:MQC983111 MZY983066:MZY983111 NJU983066:NJU983111 NTQ983066:NTQ983111 ODM983066:ODM983111 ONI983066:ONI983111 OXE983066:OXE983111 PHA983066:PHA983111 PQW983066:PQW983111 QAS983066:QAS983111 QKO983066:QKO983111 QUK983066:QUK983111 REG983066:REG983111 ROC983066:ROC983111 RXY983066:RXY983111 SHU983066:SHU983111 SRQ983066:SRQ983111 TBM983066:TBM983111 TLI983066:TLI983111 TVE983066:TVE983111 UFA983066:UFA983111 UOW983066:UOW983111 UYS983066:UYS983111 VIO983066:VIO983111 VSK983066:VSK983111 WCG983066:WCG983111 WMC983066:WMC983111 WVY983066:WVY983111">
      <formula1>IMPACTO</formula1>
    </dataValidation>
    <dataValidation type="whole" allowBlank="1" showInputMessage="1" showErrorMessage="1" sqref="AB9:AB71 JX9:JX71 TT9:TT71 ADP9:ADP71 ANL9:ANL71 AXH9:AXH71 BHD9:BHD71 BQZ9:BQZ71 CAV9:CAV71 CKR9:CKR71 CUN9:CUN71 DEJ9:DEJ71 DOF9:DOF71 DYB9:DYB71 EHX9:EHX71 ERT9:ERT71 FBP9:FBP71 FLL9:FLL71 FVH9:FVH71 GFD9:GFD71 GOZ9:GOZ71 GYV9:GYV71 HIR9:HIR71 HSN9:HSN71 ICJ9:ICJ71 IMF9:IMF71 IWB9:IWB71 JFX9:JFX71 JPT9:JPT71 JZP9:JZP71 KJL9:KJL71 KTH9:KTH71 LDD9:LDD71 LMZ9:LMZ71 LWV9:LWV71 MGR9:MGR71 MQN9:MQN71 NAJ9:NAJ71 NKF9:NKF71 NUB9:NUB71 ODX9:ODX71 ONT9:ONT71 OXP9:OXP71 PHL9:PHL71 PRH9:PRH71 QBD9:QBD71 QKZ9:QKZ71 QUV9:QUV71 RER9:RER71 RON9:RON71 RYJ9:RYJ71 SIF9:SIF71 SSB9:SSB71 TBX9:TBX71 TLT9:TLT71 TVP9:TVP71 UFL9:UFL71 UPH9:UPH71 UZD9:UZD71 VIZ9:VIZ71 VSV9:VSV71 WCR9:WCR71 WMN9:WMN71 WWJ9:WWJ71 AB65545:AB65607 JX65545:JX65607 TT65545:TT65607 ADP65545:ADP65607 ANL65545:ANL65607 AXH65545:AXH65607 BHD65545:BHD65607 BQZ65545:BQZ65607 CAV65545:CAV65607 CKR65545:CKR65607 CUN65545:CUN65607 DEJ65545:DEJ65607 DOF65545:DOF65607 DYB65545:DYB65607 EHX65545:EHX65607 ERT65545:ERT65607 FBP65545:FBP65607 FLL65545:FLL65607 FVH65545:FVH65607 GFD65545:GFD65607 GOZ65545:GOZ65607 GYV65545:GYV65607 HIR65545:HIR65607 HSN65545:HSN65607 ICJ65545:ICJ65607 IMF65545:IMF65607 IWB65545:IWB65607 JFX65545:JFX65607 JPT65545:JPT65607 JZP65545:JZP65607 KJL65545:KJL65607 KTH65545:KTH65607 LDD65545:LDD65607 LMZ65545:LMZ65607 LWV65545:LWV65607 MGR65545:MGR65607 MQN65545:MQN65607 NAJ65545:NAJ65607 NKF65545:NKF65607 NUB65545:NUB65607 ODX65545:ODX65607 ONT65545:ONT65607 OXP65545:OXP65607 PHL65545:PHL65607 PRH65545:PRH65607 QBD65545:QBD65607 QKZ65545:QKZ65607 QUV65545:QUV65607 RER65545:RER65607 RON65545:RON65607 RYJ65545:RYJ65607 SIF65545:SIF65607 SSB65545:SSB65607 TBX65545:TBX65607 TLT65545:TLT65607 TVP65545:TVP65607 UFL65545:UFL65607 UPH65545:UPH65607 UZD65545:UZD65607 VIZ65545:VIZ65607 VSV65545:VSV65607 WCR65545:WCR65607 WMN65545:WMN65607 WWJ65545:WWJ65607 AB131081:AB131143 JX131081:JX131143 TT131081:TT131143 ADP131081:ADP131143 ANL131081:ANL131143 AXH131081:AXH131143 BHD131081:BHD131143 BQZ131081:BQZ131143 CAV131081:CAV131143 CKR131081:CKR131143 CUN131081:CUN131143 DEJ131081:DEJ131143 DOF131081:DOF131143 DYB131081:DYB131143 EHX131081:EHX131143 ERT131081:ERT131143 FBP131081:FBP131143 FLL131081:FLL131143 FVH131081:FVH131143 GFD131081:GFD131143 GOZ131081:GOZ131143 GYV131081:GYV131143 HIR131081:HIR131143 HSN131081:HSN131143 ICJ131081:ICJ131143 IMF131081:IMF131143 IWB131081:IWB131143 JFX131081:JFX131143 JPT131081:JPT131143 JZP131081:JZP131143 KJL131081:KJL131143 KTH131081:KTH131143 LDD131081:LDD131143 LMZ131081:LMZ131143 LWV131081:LWV131143 MGR131081:MGR131143 MQN131081:MQN131143 NAJ131081:NAJ131143 NKF131081:NKF131143 NUB131081:NUB131143 ODX131081:ODX131143 ONT131081:ONT131143 OXP131081:OXP131143 PHL131081:PHL131143 PRH131081:PRH131143 QBD131081:QBD131143 QKZ131081:QKZ131143 QUV131081:QUV131143 RER131081:RER131143 RON131081:RON131143 RYJ131081:RYJ131143 SIF131081:SIF131143 SSB131081:SSB131143 TBX131081:TBX131143 TLT131081:TLT131143 TVP131081:TVP131143 UFL131081:UFL131143 UPH131081:UPH131143 UZD131081:UZD131143 VIZ131081:VIZ131143 VSV131081:VSV131143 WCR131081:WCR131143 WMN131081:WMN131143 WWJ131081:WWJ131143 AB196617:AB196679 JX196617:JX196679 TT196617:TT196679 ADP196617:ADP196679 ANL196617:ANL196679 AXH196617:AXH196679 BHD196617:BHD196679 BQZ196617:BQZ196679 CAV196617:CAV196679 CKR196617:CKR196679 CUN196617:CUN196679 DEJ196617:DEJ196679 DOF196617:DOF196679 DYB196617:DYB196679 EHX196617:EHX196679 ERT196617:ERT196679 FBP196617:FBP196679 FLL196617:FLL196679 FVH196617:FVH196679 GFD196617:GFD196679 GOZ196617:GOZ196679 GYV196617:GYV196679 HIR196617:HIR196679 HSN196617:HSN196679 ICJ196617:ICJ196679 IMF196617:IMF196679 IWB196617:IWB196679 JFX196617:JFX196679 JPT196617:JPT196679 JZP196617:JZP196679 KJL196617:KJL196679 KTH196617:KTH196679 LDD196617:LDD196679 LMZ196617:LMZ196679 LWV196617:LWV196679 MGR196617:MGR196679 MQN196617:MQN196679 NAJ196617:NAJ196679 NKF196617:NKF196679 NUB196617:NUB196679 ODX196617:ODX196679 ONT196617:ONT196679 OXP196617:OXP196679 PHL196617:PHL196679 PRH196617:PRH196679 QBD196617:QBD196679 QKZ196617:QKZ196679 QUV196617:QUV196679 RER196617:RER196679 RON196617:RON196679 RYJ196617:RYJ196679 SIF196617:SIF196679 SSB196617:SSB196679 TBX196617:TBX196679 TLT196617:TLT196679 TVP196617:TVP196679 UFL196617:UFL196679 UPH196617:UPH196679 UZD196617:UZD196679 VIZ196617:VIZ196679 VSV196617:VSV196679 WCR196617:WCR196679 WMN196617:WMN196679 WWJ196617:WWJ196679 AB262153:AB262215 JX262153:JX262215 TT262153:TT262215 ADP262153:ADP262215 ANL262153:ANL262215 AXH262153:AXH262215 BHD262153:BHD262215 BQZ262153:BQZ262215 CAV262153:CAV262215 CKR262153:CKR262215 CUN262153:CUN262215 DEJ262153:DEJ262215 DOF262153:DOF262215 DYB262153:DYB262215 EHX262153:EHX262215 ERT262153:ERT262215 FBP262153:FBP262215 FLL262153:FLL262215 FVH262153:FVH262215 GFD262153:GFD262215 GOZ262153:GOZ262215 GYV262153:GYV262215 HIR262153:HIR262215 HSN262153:HSN262215 ICJ262153:ICJ262215 IMF262153:IMF262215 IWB262153:IWB262215 JFX262153:JFX262215 JPT262153:JPT262215 JZP262153:JZP262215 KJL262153:KJL262215 KTH262153:KTH262215 LDD262153:LDD262215 LMZ262153:LMZ262215 LWV262153:LWV262215 MGR262153:MGR262215 MQN262153:MQN262215 NAJ262153:NAJ262215 NKF262153:NKF262215 NUB262153:NUB262215 ODX262153:ODX262215 ONT262153:ONT262215 OXP262153:OXP262215 PHL262153:PHL262215 PRH262153:PRH262215 QBD262153:QBD262215 QKZ262153:QKZ262215 QUV262153:QUV262215 RER262153:RER262215 RON262153:RON262215 RYJ262153:RYJ262215 SIF262153:SIF262215 SSB262153:SSB262215 TBX262153:TBX262215 TLT262153:TLT262215 TVP262153:TVP262215 UFL262153:UFL262215 UPH262153:UPH262215 UZD262153:UZD262215 VIZ262153:VIZ262215 VSV262153:VSV262215 WCR262153:WCR262215 WMN262153:WMN262215 WWJ262153:WWJ262215 AB327689:AB327751 JX327689:JX327751 TT327689:TT327751 ADP327689:ADP327751 ANL327689:ANL327751 AXH327689:AXH327751 BHD327689:BHD327751 BQZ327689:BQZ327751 CAV327689:CAV327751 CKR327689:CKR327751 CUN327689:CUN327751 DEJ327689:DEJ327751 DOF327689:DOF327751 DYB327689:DYB327751 EHX327689:EHX327751 ERT327689:ERT327751 FBP327689:FBP327751 FLL327689:FLL327751 FVH327689:FVH327751 GFD327689:GFD327751 GOZ327689:GOZ327751 GYV327689:GYV327751 HIR327689:HIR327751 HSN327689:HSN327751 ICJ327689:ICJ327751 IMF327689:IMF327751 IWB327689:IWB327751 JFX327689:JFX327751 JPT327689:JPT327751 JZP327689:JZP327751 KJL327689:KJL327751 KTH327689:KTH327751 LDD327689:LDD327751 LMZ327689:LMZ327751 LWV327689:LWV327751 MGR327689:MGR327751 MQN327689:MQN327751 NAJ327689:NAJ327751 NKF327689:NKF327751 NUB327689:NUB327751 ODX327689:ODX327751 ONT327689:ONT327751 OXP327689:OXP327751 PHL327689:PHL327751 PRH327689:PRH327751 QBD327689:QBD327751 QKZ327689:QKZ327751 QUV327689:QUV327751 RER327689:RER327751 RON327689:RON327751 RYJ327689:RYJ327751 SIF327689:SIF327751 SSB327689:SSB327751 TBX327689:TBX327751 TLT327689:TLT327751 TVP327689:TVP327751 UFL327689:UFL327751 UPH327689:UPH327751 UZD327689:UZD327751 VIZ327689:VIZ327751 VSV327689:VSV327751 WCR327689:WCR327751 WMN327689:WMN327751 WWJ327689:WWJ327751 AB393225:AB393287 JX393225:JX393287 TT393225:TT393287 ADP393225:ADP393287 ANL393225:ANL393287 AXH393225:AXH393287 BHD393225:BHD393287 BQZ393225:BQZ393287 CAV393225:CAV393287 CKR393225:CKR393287 CUN393225:CUN393287 DEJ393225:DEJ393287 DOF393225:DOF393287 DYB393225:DYB393287 EHX393225:EHX393287 ERT393225:ERT393287 FBP393225:FBP393287 FLL393225:FLL393287 FVH393225:FVH393287 GFD393225:GFD393287 GOZ393225:GOZ393287 GYV393225:GYV393287 HIR393225:HIR393287 HSN393225:HSN393287 ICJ393225:ICJ393287 IMF393225:IMF393287 IWB393225:IWB393287 JFX393225:JFX393287 JPT393225:JPT393287 JZP393225:JZP393287 KJL393225:KJL393287 KTH393225:KTH393287 LDD393225:LDD393287 LMZ393225:LMZ393287 LWV393225:LWV393287 MGR393225:MGR393287 MQN393225:MQN393287 NAJ393225:NAJ393287 NKF393225:NKF393287 NUB393225:NUB393287 ODX393225:ODX393287 ONT393225:ONT393287 OXP393225:OXP393287 PHL393225:PHL393287 PRH393225:PRH393287 QBD393225:QBD393287 QKZ393225:QKZ393287 QUV393225:QUV393287 RER393225:RER393287 RON393225:RON393287 RYJ393225:RYJ393287 SIF393225:SIF393287 SSB393225:SSB393287 TBX393225:TBX393287 TLT393225:TLT393287 TVP393225:TVP393287 UFL393225:UFL393287 UPH393225:UPH393287 UZD393225:UZD393287 VIZ393225:VIZ393287 VSV393225:VSV393287 WCR393225:WCR393287 WMN393225:WMN393287 WWJ393225:WWJ393287 AB458761:AB458823 JX458761:JX458823 TT458761:TT458823 ADP458761:ADP458823 ANL458761:ANL458823 AXH458761:AXH458823 BHD458761:BHD458823 BQZ458761:BQZ458823 CAV458761:CAV458823 CKR458761:CKR458823 CUN458761:CUN458823 DEJ458761:DEJ458823 DOF458761:DOF458823 DYB458761:DYB458823 EHX458761:EHX458823 ERT458761:ERT458823 FBP458761:FBP458823 FLL458761:FLL458823 FVH458761:FVH458823 GFD458761:GFD458823 GOZ458761:GOZ458823 GYV458761:GYV458823 HIR458761:HIR458823 HSN458761:HSN458823 ICJ458761:ICJ458823 IMF458761:IMF458823 IWB458761:IWB458823 JFX458761:JFX458823 JPT458761:JPT458823 JZP458761:JZP458823 KJL458761:KJL458823 KTH458761:KTH458823 LDD458761:LDD458823 LMZ458761:LMZ458823 LWV458761:LWV458823 MGR458761:MGR458823 MQN458761:MQN458823 NAJ458761:NAJ458823 NKF458761:NKF458823 NUB458761:NUB458823 ODX458761:ODX458823 ONT458761:ONT458823 OXP458761:OXP458823 PHL458761:PHL458823 PRH458761:PRH458823 QBD458761:QBD458823 QKZ458761:QKZ458823 QUV458761:QUV458823 RER458761:RER458823 RON458761:RON458823 RYJ458761:RYJ458823 SIF458761:SIF458823 SSB458761:SSB458823 TBX458761:TBX458823 TLT458761:TLT458823 TVP458761:TVP458823 UFL458761:UFL458823 UPH458761:UPH458823 UZD458761:UZD458823 VIZ458761:VIZ458823 VSV458761:VSV458823 WCR458761:WCR458823 WMN458761:WMN458823 WWJ458761:WWJ458823 AB524297:AB524359 JX524297:JX524359 TT524297:TT524359 ADP524297:ADP524359 ANL524297:ANL524359 AXH524297:AXH524359 BHD524297:BHD524359 BQZ524297:BQZ524359 CAV524297:CAV524359 CKR524297:CKR524359 CUN524297:CUN524359 DEJ524297:DEJ524359 DOF524297:DOF524359 DYB524297:DYB524359 EHX524297:EHX524359 ERT524297:ERT524359 FBP524297:FBP524359 FLL524297:FLL524359 FVH524297:FVH524359 GFD524297:GFD524359 GOZ524297:GOZ524359 GYV524297:GYV524359 HIR524297:HIR524359 HSN524297:HSN524359 ICJ524297:ICJ524359 IMF524297:IMF524359 IWB524297:IWB524359 JFX524297:JFX524359 JPT524297:JPT524359 JZP524297:JZP524359 KJL524297:KJL524359 KTH524297:KTH524359 LDD524297:LDD524359 LMZ524297:LMZ524359 LWV524297:LWV524359 MGR524297:MGR524359 MQN524297:MQN524359 NAJ524297:NAJ524359 NKF524297:NKF524359 NUB524297:NUB524359 ODX524297:ODX524359 ONT524297:ONT524359 OXP524297:OXP524359 PHL524297:PHL524359 PRH524297:PRH524359 QBD524297:QBD524359 QKZ524297:QKZ524359 QUV524297:QUV524359 RER524297:RER524359 RON524297:RON524359 RYJ524297:RYJ524359 SIF524297:SIF524359 SSB524297:SSB524359 TBX524297:TBX524359 TLT524297:TLT524359 TVP524297:TVP524359 UFL524297:UFL524359 UPH524297:UPH524359 UZD524297:UZD524359 VIZ524297:VIZ524359 VSV524297:VSV524359 WCR524297:WCR524359 WMN524297:WMN524359 WWJ524297:WWJ524359 AB589833:AB589895 JX589833:JX589895 TT589833:TT589895 ADP589833:ADP589895 ANL589833:ANL589895 AXH589833:AXH589895 BHD589833:BHD589895 BQZ589833:BQZ589895 CAV589833:CAV589895 CKR589833:CKR589895 CUN589833:CUN589895 DEJ589833:DEJ589895 DOF589833:DOF589895 DYB589833:DYB589895 EHX589833:EHX589895 ERT589833:ERT589895 FBP589833:FBP589895 FLL589833:FLL589895 FVH589833:FVH589895 GFD589833:GFD589895 GOZ589833:GOZ589895 GYV589833:GYV589895 HIR589833:HIR589895 HSN589833:HSN589895 ICJ589833:ICJ589895 IMF589833:IMF589895 IWB589833:IWB589895 JFX589833:JFX589895 JPT589833:JPT589895 JZP589833:JZP589895 KJL589833:KJL589895 KTH589833:KTH589895 LDD589833:LDD589895 LMZ589833:LMZ589895 LWV589833:LWV589895 MGR589833:MGR589895 MQN589833:MQN589895 NAJ589833:NAJ589895 NKF589833:NKF589895 NUB589833:NUB589895 ODX589833:ODX589895 ONT589833:ONT589895 OXP589833:OXP589895 PHL589833:PHL589895 PRH589833:PRH589895 QBD589833:QBD589895 QKZ589833:QKZ589895 QUV589833:QUV589895 RER589833:RER589895 RON589833:RON589895 RYJ589833:RYJ589895 SIF589833:SIF589895 SSB589833:SSB589895 TBX589833:TBX589895 TLT589833:TLT589895 TVP589833:TVP589895 UFL589833:UFL589895 UPH589833:UPH589895 UZD589833:UZD589895 VIZ589833:VIZ589895 VSV589833:VSV589895 WCR589833:WCR589895 WMN589833:WMN589895 WWJ589833:WWJ589895 AB655369:AB655431 JX655369:JX655431 TT655369:TT655431 ADP655369:ADP655431 ANL655369:ANL655431 AXH655369:AXH655431 BHD655369:BHD655431 BQZ655369:BQZ655431 CAV655369:CAV655431 CKR655369:CKR655431 CUN655369:CUN655431 DEJ655369:DEJ655431 DOF655369:DOF655431 DYB655369:DYB655431 EHX655369:EHX655431 ERT655369:ERT655431 FBP655369:FBP655431 FLL655369:FLL655431 FVH655369:FVH655431 GFD655369:GFD655431 GOZ655369:GOZ655431 GYV655369:GYV655431 HIR655369:HIR655431 HSN655369:HSN655431 ICJ655369:ICJ655431 IMF655369:IMF655431 IWB655369:IWB655431 JFX655369:JFX655431 JPT655369:JPT655431 JZP655369:JZP655431 KJL655369:KJL655431 KTH655369:KTH655431 LDD655369:LDD655431 LMZ655369:LMZ655431 LWV655369:LWV655431 MGR655369:MGR655431 MQN655369:MQN655431 NAJ655369:NAJ655431 NKF655369:NKF655431 NUB655369:NUB655431 ODX655369:ODX655431 ONT655369:ONT655431 OXP655369:OXP655431 PHL655369:PHL655431 PRH655369:PRH655431 QBD655369:QBD655431 QKZ655369:QKZ655431 QUV655369:QUV655431 RER655369:RER655431 RON655369:RON655431 RYJ655369:RYJ655431 SIF655369:SIF655431 SSB655369:SSB655431 TBX655369:TBX655431 TLT655369:TLT655431 TVP655369:TVP655431 UFL655369:UFL655431 UPH655369:UPH655431 UZD655369:UZD655431 VIZ655369:VIZ655431 VSV655369:VSV655431 WCR655369:WCR655431 WMN655369:WMN655431 WWJ655369:WWJ655431 AB720905:AB720967 JX720905:JX720967 TT720905:TT720967 ADP720905:ADP720967 ANL720905:ANL720967 AXH720905:AXH720967 BHD720905:BHD720967 BQZ720905:BQZ720967 CAV720905:CAV720967 CKR720905:CKR720967 CUN720905:CUN720967 DEJ720905:DEJ720967 DOF720905:DOF720967 DYB720905:DYB720967 EHX720905:EHX720967 ERT720905:ERT720967 FBP720905:FBP720967 FLL720905:FLL720967 FVH720905:FVH720967 GFD720905:GFD720967 GOZ720905:GOZ720967 GYV720905:GYV720967 HIR720905:HIR720967 HSN720905:HSN720967 ICJ720905:ICJ720967 IMF720905:IMF720967 IWB720905:IWB720967 JFX720905:JFX720967 JPT720905:JPT720967 JZP720905:JZP720967 KJL720905:KJL720967 KTH720905:KTH720967 LDD720905:LDD720967 LMZ720905:LMZ720967 LWV720905:LWV720967 MGR720905:MGR720967 MQN720905:MQN720967 NAJ720905:NAJ720967 NKF720905:NKF720967 NUB720905:NUB720967 ODX720905:ODX720967 ONT720905:ONT720967 OXP720905:OXP720967 PHL720905:PHL720967 PRH720905:PRH720967 QBD720905:QBD720967 QKZ720905:QKZ720967 QUV720905:QUV720967 RER720905:RER720967 RON720905:RON720967 RYJ720905:RYJ720967 SIF720905:SIF720967 SSB720905:SSB720967 TBX720905:TBX720967 TLT720905:TLT720967 TVP720905:TVP720967 UFL720905:UFL720967 UPH720905:UPH720967 UZD720905:UZD720967 VIZ720905:VIZ720967 VSV720905:VSV720967 WCR720905:WCR720967 WMN720905:WMN720967 WWJ720905:WWJ720967 AB786441:AB786503 JX786441:JX786503 TT786441:TT786503 ADP786441:ADP786503 ANL786441:ANL786503 AXH786441:AXH786503 BHD786441:BHD786503 BQZ786441:BQZ786503 CAV786441:CAV786503 CKR786441:CKR786503 CUN786441:CUN786503 DEJ786441:DEJ786503 DOF786441:DOF786503 DYB786441:DYB786503 EHX786441:EHX786503 ERT786441:ERT786503 FBP786441:FBP786503 FLL786441:FLL786503 FVH786441:FVH786503 GFD786441:GFD786503 GOZ786441:GOZ786503 GYV786441:GYV786503 HIR786441:HIR786503 HSN786441:HSN786503 ICJ786441:ICJ786503 IMF786441:IMF786503 IWB786441:IWB786503 JFX786441:JFX786503 JPT786441:JPT786503 JZP786441:JZP786503 KJL786441:KJL786503 KTH786441:KTH786503 LDD786441:LDD786503 LMZ786441:LMZ786503 LWV786441:LWV786503 MGR786441:MGR786503 MQN786441:MQN786503 NAJ786441:NAJ786503 NKF786441:NKF786503 NUB786441:NUB786503 ODX786441:ODX786503 ONT786441:ONT786503 OXP786441:OXP786503 PHL786441:PHL786503 PRH786441:PRH786503 QBD786441:QBD786503 QKZ786441:QKZ786503 QUV786441:QUV786503 RER786441:RER786503 RON786441:RON786503 RYJ786441:RYJ786503 SIF786441:SIF786503 SSB786441:SSB786503 TBX786441:TBX786503 TLT786441:TLT786503 TVP786441:TVP786503 UFL786441:UFL786503 UPH786441:UPH786503 UZD786441:UZD786503 VIZ786441:VIZ786503 VSV786441:VSV786503 WCR786441:WCR786503 WMN786441:WMN786503 WWJ786441:WWJ786503 AB851977:AB852039 JX851977:JX852039 TT851977:TT852039 ADP851977:ADP852039 ANL851977:ANL852039 AXH851977:AXH852039 BHD851977:BHD852039 BQZ851977:BQZ852039 CAV851977:CAV852039 CKR851977:CKR852039 CUN851977:CUN852039 DEJ851977:DEJ852039 DOF851977:DOF852039 DYB851977:DYB852039 EHX851977:EHX852039 ERT851977:ERT852039 FBP851977:FBP852039 FLL851977:FLL852039 FVH851977:FVH852039 GFD851977:GFD852039 GOZ851977:GOZ852039 GYV851977:GYV852039 HIR851977:HIR852039 HSN851977:HSN852039 ICJ851977:ICJ852039 IMF851977:IMF852039 IWB851977:IWB852039 JFX851977:JFX852039 JPT851977:JPT852039 JZP851977:JZP852039 KJL851977:KJL852039 KTH851977:KTH852039 LDD851977:LDD852039 LMZ851977:LMZ852039 LWV851977:LWV852039 MGR851977:MGR852039 MQN851977:MQN852039 NAJ851977:NAJ852039 NKF851977:NKF852039 NUB851977:NUB852039 ODX851977:ODX852039 ONT851977:ONT852039 OXP851977:OXP852039 PHL851977:PHL852039 PRH851977:PRH852039 QBD851977:QBD852039 QKZ851977:QKZ852039 QUV851977:QUV852039 RER851977:RER852039 RON851977:RON852039 RYJ851977:RYJ852039 SIF851977:SIF852039 SSB851977:SSB852039 TBX851977:TBX852039 TLT851977:TLT852039 TVP851977:TVP852039 UFL851977:UFL852039 UPH851977:UPH852039 UZD851977:UZD852039 VIZ851977:VIZ852039 VSV851977:VSV852039 WCR851977:WCR852039 WMN851977:WMN852039 WWJ851977:WWJ852039 AB917513:AB917575 JX917513:JX917575 TT917513:TT917575 ADP917513:ADP917575 ANL917513:ANL917575 AXH917513:AXH917575 BHD917513:BHD917575 BQZ917513:BQZ917575 CAV917513:CAV917575 CKR917513:CKR917575 CUN917513:CUN917575 DEJ917513:DEJ917575 DOF917513:DOF917575 DYB917513:DYB917575 EHX917513:EHX917575 ERT917513:ERT917575 FBP917513:FBP917575 FLL917513:FLL917575 FVH917513:FVH917575 GFD917513:GFD917575 GOZ917513:GOZ917575 GYV917513:GYV917575 HIR917513:HIR917575 HSN917513:HSN917575 ICJ917513:ICJ917575 IMF917513:IMF917575 IWB917513:IWB917575 JFX917513:JFX917575 JPT917513:JPT917575 JZP917513:JZP917575 KJL917513:KJL917575 KTH917513:KTH917575 LDD917513:LDD917575 LMZ917513:LMZ917575 LWV917513:LWV917575 MGR917513:MGR917575 MQN917513:MQN917575 NAJ917513:NAJ917575 NKF917513:NKF917575 NUB917513:NUB917575 ODX917513:ODX917575 ONT917513:ONT917575 OXP917513:OXP917575 PHL917513:PHL917575 PRH917513:PRH917575 QBD917513:QBD917575 QKZ917513:QKZ917575 QUV917513:QUV917575 RER917513:RER917575 RON917513:RON917575 RYJ917513:RYJ917575 SIF917513:SIF917575 SSB917513:SSB917575 TBX917513:TBX917575 TLT917513:TLT917575 TVP917513:TVP917575 UFL917513:UFL917575 UPH917513:UPH917575 UZD917513:UZD917575 VIZ917513:VIZ917575 VSV917513:VSV917575 WCR917513:WCR917575 WMN917513:WMN917575 WWJ917513:WWJ917575 AB983049:AB983111 JX983049:JX983111 TT983049:TT983111 ADP983049:ADP983111 ANL983049:ANL983111 AXH983049:AXH983111 BHD983049:BHD983111 BQZ983049:BQZ983111 CAV983049:CAV983111 CKR983049:CKR983111 CUN983049:CUN983111 DEJ983049:DEJ983111 DOF983049:DOF983111 DYB983049:DYB983111 EHX983049:EHX983111 ERT983049:ERT983111 FBP983049:FBP983111 FLL983049:FLL983111 FVH983049:FVH983111 GFD983049:GFD983111 GOZ983049:GOZ983111 GYV983049:GYV983111 HIR983049:HIR983111 HSN983049:HSN983111 ICJ983049:ICJ983111 IMF983049:IMF983111 IWB983049:IWB983111 JFX983049:JFX983111 JPT983049:JPT983111 JZP983049:JZP983111 KJL983049:KJL983111 KTH983049:KTH983111 LDD983049:LDD983111 LMZ983049:LMZ983111 LWV983049:LWV983111 MGR983049:MGR983111 MQN983049:MQN983111 NAJ983049:NAJ983111 NKF983049:NKF983111 NUB983049:NUB983111 ODX983049:ODX983111 ONT983049:ONT983111 OXP983049:OXP983111 PHL983049:PHL983111 PRH983049:PRH983111 QBD983049:QBD983111 QKZ983049:QKZ983111 QUV983049:QUV983111 RER983049:RER983111 RON983049:RON983111 RYJ983049:RYJ983111 SIF983049:SIF983111 SSB983049:SSB983111 TBX983049:TBX983111 TLT983049:TLT983111 TVP983049:TVP983111 UFL983049:UFL983111 UPH983049:UPH983111 UZD983049:UZD983111 VIZ983049:VIZ983111 VSV983049:VSV983111 WCR983049:WCR983111 WMN983049:WMN983111 WWJ983049:WWJ983111">
      <formula1>0</formula1>
      <formula2>100</formula2>
    </dataValidation>
  </dataValidations>
  <printOptions horizontalCentered="1" verticalCentered="1"/>
  <pageMargins left="0.19685039370078741" right="0.19685039370078741" top="0.59055118110236227" bottom="0.39370078740157483" header="0" footer="0.19685039370078741"/>
  <pageSetup scale="54" orientation="landscape" r:id="rId1"/>
  <headerFooter alignWithMargins="0">
    <oddFooter xml:space="preserve">&amp;LFormato: FO-AC-07 Versión: 2&amp;CPágina &amp;P&amp;R </oddFooter>
  </headerFooter>
  <rowBreaks count="4" manualBreakCount="4">
    <brk id="21" max="35" man="1"/>
    <brk id="28" max="35" man="1"/>
    <brk id="39" max="35" man="1"/>
    <brk id="79" max="36"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PROBAB</xm:f>
          </x14:formula1>
          <xm: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P40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P65576 JL65576 TH65576 ADD65576 AMZ65576 AWV65576 BGR65576 BQN65576 CAJ65576 CKF65576 CUB65576 DDX65576 DNT65576 DXP65576 EHL65576 ERH65576 FBD65576 FKZ65576 FUV65576 GER65576 GON65576 GYJ65576 HIF65576 HSB65576 IBX65576 ILT65576 IVP65576 JFL65576 JPH65576 JZD65576 KIZ65576 KSV65576 LCR65576 LMN65576 LWJ65576 MGF65576 MQB65576 MZX65576 NJT65576 NTP65576 ODL65576 ONH65576 OXD65576 PGZ65576 PQV65576 QAR65576 QKN65576 QUJ65576 REF65576 ROB65576 RXX65576 SHT65576 SRP65576 TBL65576 TLH65576 TVD65576 UEZ65576 UOV65576 UYR65576 VIN65576 VSJ65576 WCF65576 WMB65576 WVX65576 P131112 JL131112 TH131112 ADD131112 AMZ131112 AWV131112 BGR131112 BQN131112 CAJ131112 CKF131112 CUB131112 DDX131112 DNT131112 DXP131112 EHL131112 ERH131112 FBD131112 FKZ131112 FUV131112 GER131112 GON131112 GYJ131112 HIF131112 HSB131112 IBX131112 ILT131112 IVP131112 JFL131112 JPH131112 JZD131112 KIZ131112 KSV131112 LCR131112 LMN131112 LWJ131112 MGF131112 MQB131112 MZX131112 NJT131112 NTP131112 ODL131112 ONH131112 OXD131112 PGZ131112 PQV131112 QAR131112 QKN131112 QUJ131112 REF131112 ROB131112 RXX131112 SHT131112 SRP131112 TBL131112 TLH131112 TVD131112 UEZ131112 UOV131112 UYR131112 VIN131112 VSJ131112 WCF131112 WMB131112 WVX131112 P196648 JL196648 TH196648 ADD196648 AMZ196648 AWV196648 BGR196648 BQN196648 CAJ196648 CKF196648 CUB196648 DDX196648 DNT196648 DXP196648 EHL196648 ERH196648 FBD196648 FKZ196648 FUV196648 GER196648 GON196648 GYJ196648 HIF196648 HSB196648 IBX196648 ILT196648 IVP196648 JFL196648 JPH196648 JZD196648 KIZ196648 KSV196648 LCR196648 LMN196648 LWJ196648 MGF196648 MQB196648 MZX196648 NJT196648 NTP196648 ODL196648 ONH196648 OXD196648 PGZ196648 PQV196648 QAR196648 QKN196648 QUJ196648 REF196648 ROB196648 RXX196648 SHT196648 SRP196648 TBL196648 TLH196648 TVD196648 UEZ196648 UOV196648 UYR196648 VIN196648 VSJ196648 WCF196648 WMB196648 WVX196648 P262184 JL262184 TH262184 ADD262184 AMZ262184 AWV262184 BGR262184 BQN262184 CAJ262184 CKF262184 CUB262184 DDX262184 DNT262184 DXP262184 EHL262184 ERH262184 FBD262184 FKZ262184 FUV262184 GER262184 GON262184 GYJ262184 HIF262184 HSB262184 IBX262184 ILT262184 IVP262184 JFL262184 JPH262184 JZD262184 KIZ262184 KSV262184 LCR262184 LMN262184 LWJ262184 MGF262184 MQB262184 MZX262184 NJT262184 NTP262184 ODL262184 ONH262184 OXD262184 PGZ262184 PQV262184 QAR262184 QKN262184 QUJ262184 REF262184 ROB262184 RXX262184 SHT262184 SRP262184 TBL262184 TLH262184 TVD262184 UEZ262184 UOV262184 UYR262184 VIN262184 VSJ262184 WCF262184 WMB262184 WVX262184 P327720 JL327720 TH327720 ADD327720 AMZ327720 AWV327720 BGR327720 BQN327720 CAJ327720 CKF327720 CUB327720 DDX327720 DNT327720 DXP327720 EHL327720 ERH327720 FBD327720 FKZ327720 FUV327720 GER327720 GON327720 GYJ327720 HIF327720 HSB327720 IBX327720 ILT327720 IVP327720 JFL327720 JPH327720 JZD327720 KIZ327720 KSV327720 LCR327720 LMN327720 LWJ327720 MGF327720 MQB327720 MZX327720 NJT327720 NTP327720 ODL327720 ONH327720 OXD327720 PGZ327720 PQV327720 QAR327720 QKN327720 QUJ327720 REF327720 ROB327720 RXX327720 SHT327720 SRP327720 TBL327720 TLH327720 TVD327720 UEZ327720 UOV327720 UYR327720 VIN327720 VSJ327720 WCF327720 WMB327720 WVX327720 P393256 JL393256 TH393256 ADD393256 AMZ393256 AWV393256 BGR393256 BQN393256 CAJ393256 CKF393256 CUB393256 DDX393256 DNT393256 DXP393256 EHL393256 ERH393256 FBD393256 FKZ393256 FUV393256 GER393256 GON393256 GYJ393256 HIF393256 HSB393256 IBX393256 ILT393256 IVP393256 JFL393256 JPH393256 JZD393256 KIZ393256 KSV393256 LCR393256 LMN393256 LWJ393256 MGF393256 MQB393256 MZX393256 NJT393256 NTP393256 ODL393256 ONH393256 OXD393256 PGZ393256 PQV393256 QAR393256 QKN393256 QUJ393256 REF393256 ROB393256 RXX393256 SHT393256 SRP393256 TBL393256 TLH393256 TVD393256 UEZ393256 UOV393256 UYR393256 VIN393256 VSJ393256 WCF393256 WMB393256 WVX393256 P458792 JL458792 TH458792 ADD458792 AMZ458792 AWV458792 BGR458792 BQN458792 CAJ458792 CKF458792 CUB458792 DDX458792 DNT458792 DXP458792 EHL458792 ERH458792 FBD458792 FKZ458792 FUV458792 GER458792 GON458792 GYJ458792 HIF458792 HSB458792 IBX458792 ILT458792 IVP458792 JFL458792 JPH458792 JZD458792 KIZ458792 KSV458792 LCR458792 LMN458792 LWJ458792 MGF458792 MQB458792 MZX458792 NJT458792 NTP458792 ODL458792 ONH458792 OXD458792 PGZ458792 PQV458792 QAR458792 QKN458792 QUJ458792 REF458792 ROB458792 RXX458792 SHT458792 SRP458792 TBL458792 TLH458792 TVD458792 UEZ458792 UOV458792 UYR458792 VIN458792 VSJ458792 WCF458792 WMB458792 WVX458792 P524328 JL524328 TH524328 ADD524328 AMZ524328 AWV524328 BGR524328 BQN524328 CAJ524328 CKF524328 CUB524328 DDX524328 DNT524328 DXP524328 EHL524328 ERH524328 FBD524328 FKZ524328 FUV524328 GER524328 GON524328 GYJ524328 HIF524328 HSB524328 IBX524328 ILT524328 IVP524328 JFL524328 JPH524328 JZD524328 KIZ524328 KSV524328 LCR524328 LMN524328 LWJ524328 MGF524328 MQB524328 MZX524328 NJT524328 NTP524328 ODL524328 ONH524328 OXD524328 PGZ524328 PQV524328 QAR524328 QKN524328 QUJ524328 REF524328 ROB524328 RXX524328 SHT524328 SRP524328 TBL524328 TLH524328 TVD524328 UEZ524328 UOV524328 UYR524328 VIN524328 VSJ524328 WCF524328 WMB524328 WVX524328 P589864 JL589864 TH589864 ADD589864 AMZ589864 AWV589864 BGR589864 BQN589864 CAJ589864 CKF589864 CUB589864 DDX589864 DNT589864 DXP589864 EHL589864 ERH589864 FBD589864 FKZ589864 FUV589864 GER589864 GON589864 GYJ589864 HIF589864 HSB589864 IBX589864 ILT589864 IVP589864 JFL589864 JPH589864 JZD589864 KIZ589864 KSV589864 LCR589864 LMN589864 LWJ589864 MGF589864 MQB589864 MZX589864 NJT589864 NTP589864 ODL589864 ONH589864 OXD589864 PGZ589864 PQV589864 QAR589864 QKN589864 QUJ589864 REF589864 ROB589864 RXX589864 SHT589864 SRP589864 TBL589864 TLH589864 TVD589864 UEZ589864 UOV589864 UYR589864 VIN589864 VSJ589864 WCF589864 WMB589864 WVX589864 P655400 JL655400 TH655400 ADD655400 AMZ655400 AWV655400 BGR655400 BQN655400 CAJ655400 CKF655400 CUB655400 DDX655400 DNT655400 DXP655400 EHL655400 ERH655400 FBD655400 FKZ655400 FUV655400 GER655400 GON655400 GYJ655400 HIF655400 HSB655400 IBX655400 ILT655400 IVP655400 JFL655400 JPH655400 JZD655400 KIZ655400 KSV655400 LCR655400 LMN655400 LWJ655400 MGF655400 MQB655400 MZX655400 NJT655400 NTP655400 ODL655400 ONH655400 OXD655400 PGZ655400 PQV655400 QAR655400 QKN655400 QUJ655400 REF655400 ROB655400 RXX655400 SHT655400 SRP655400 TBL655400 TLH655400 TVD655400 UEZ655400 UOV655400 UYR655400 VIN655400 VSJ655400 WCF655400 WMB655400 WVX655400 P720936 JL720936 TH720936 ADD720936 AMZ720936 AWV720936 BGR720936 BQN720936 CAJ720936 CKF720936 CUB720936 DDX720936 DNT720936 DXP720936 EHL720936 ERH720936 FBD720936 FKZ720936 FUV720936 GER720936 GON720936 GYJ720936 HIF720936 HSB720936 IBX720936 ILT720936 IVP720936 JFL720936 JPH720936 JZD720936 KIZ720936 KSV720936 LCR720936 LMN720936 LWJ720936 MGF720936 MQB720936 MZX720936 NJT720936 NTP720936 ODL720936 ONH720936 OXD720936 PGZ720936 PQV720936 QAR720936 QKN720936 QUJ720936 REF720936 ROB720936 RXX720936 SHT720936 SRP720936 TBL720936 TLH720936 TVD720936 UEZ720936 UOV720936 UYR720936 VIN720936 VSJ720936 WCF720936 WMB720936 WVX720936 P786472 JL786472 TH786472 ADD786472 AMZ786472 AWV786472 BGR786472 BQN786472 CAJ786472 CKF786472 CUB786472 DDX786472 DNT786472 DXP786472 EHL786472 ERH786472 FBD786472 FKZ786472 FUV786472 GER786472 GON786472 GYJ786472 HIF786472 HSB786472 IBX786472 ILT786472 IVP786472 JFL786472 JPH786472 JZD786472 KIZ786472 KSV786472 LCR786472 LMN786472 LWJ786472 MGF786472 MQB786472 MZX786472 NJT786472 NTP786472 ODL786472 ONH786472 OXD786472 PGZ786472 PQV786472 QAR786472 QKN786472 QUJ786472 REF786472 ROB786472 RXX786472 SHT786472 SRP786472 TBL786472 TLH786472 TVD786472 UEZ786472 UOV786472 UYR786472 VIN786472 VSJ786472 WCF786472 WMB786472 WVX786472 P852008 JL852008 TH852008 ADD852008 AMZ852008 AWV852008 BGR852008 BQN852008 CAJ852008 CKF852008 CUB852008 DDX852008 DNT852008 DXP852008 EHL852008 ERH852008 FBD852008 FKZ852008 FUV852008 GER852008 GON852008 GYJ852008 HIF852008 HSB852008 IBX852008 ILT852008 IVP852008 JFL852008 JPH852008 JZD852008 KIZ852008 KSV852008 LCR852008 LMN852008 LWJ852008 MGF852008 MQB852008 MZX852008 NJT852008 NTP852008 ODL852008 ONH852008 OXD852008 PGZ852008 PQV852008 QAR852008 QKN852008 QUJ852008 REF852008 ROB852008 RXX852008 SHT852008 SRP852008 TBL852008 TLH852008 TVD852008 UEZ852008 UOV852008 UYR852008 VIN852008 VSJ852008 WCF852008 WMB852008 WVX852008 P917544 JL917544 TH917544 ADD917544 AMZ917544 AWV917544 BGR917544 BQN917544 CAJ917544 CKF917544 CUB917544 DDX917544 DNT917544 DXP917544 EHL917544 ERH917544 FBD917544 FKZ917544 FUV917544 GER917544 GON917544 GYJ917544 HIF917544 HSB917544 IBX917544 ILT917544 IVP917544 JFL917544 JPH917544 JZD917544 KIZ917544 KSV917544 LCR917544 LMN917544 LWJ917544 MGF917544 MQB917544 MZX917544 NJT917544 NTP917544 ODL917544 ONH917544 OXD917544 PGZ917544 PQV917544 QAR917544 QKN917544 QUJ917544 REF917544 ROB917544 RXX917544 SHT917544 SRP917544 TBL917544 TLH917544 TVD917544 UEZ917544 UOV917544 UYR917544 VIN917544 VSJ917544 WCF917544 WMB917544 WVX917544 P983080 JL983080 TH983080 ADD983080 AMZ983080 AWV983080 BGR983080 BQN983080 CAJ983080 CKF983080 CUB983080 DDX983080 DNT983080 DXP983080 EHL983080 ERH983080 FBD983080 FKZ983080 FUV983080 GER983080 GON983080 GYJ983080 HIF983080 HSB983080 IBX983080 ILT983080 IVP983080 JFL983080 JPH983080 JZD983080 KIZ983080 KSV983080 LCR983080 LMN983080 LWJ983080 MGF983080 MQB983080 MZX983080 NJT983080 NTP983080 ODL983080 ONH983080 OXD983080 PGZ983080 PQV983080 QAR983080 QKN983080 QUJ983080 REF983080 ROB983080 RXX983080 SHT983080 SRP983080 TBL983080 TLH983080 TVD983080 UEZ983080 UOV983080 UYR983080 VIN983080 VSJ983080 WCF983080 WMB983080 WVX983080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P28:P29 JL28:JL29 TH28:TH29 ADD28:ADD29 AMZ28:AMZ29 AWV28:AWV29 BGR28:BGR29 BQN28:BQN29 CAJ28:CAJ29 CKF28:CKF29 CUB28:CUB29 DDX28:DDX29 DNT28:DNT29 DXP28:DXP29 EHL28:EHL29 ERH28:ERH29 FBD28:FBD29 FKZ28:FKZ29 FUV28:FUV29 GER28:GER29 GON28:GON29 GYJ28:GYJ29 HIF28:HIF29 HSB28:HSB29 IBX28:IBX29 ILT28:ILT29 IVP28:IVP29 JFL28:JFL29 JPH28:JPH29 JZD28:JZD29 KIZ28:KIZ29 KSV28:KSV29 LCR28:LCR29 LMN28:LMN29 LWJ28:LWJ29 MGF28:MGF29 MQB28:MQB29 MZX28:MZX29 NJT28:NJT29 NTP28:NTP29 ODL28:ODL29 ONH28:ONH29 OXD28:OXD29 PGZ28:PGZ29 PQV28:PQV29 QAR28:QAR29 QKN28:QKN29 QUJ28:QUJ29 REF28:REF29 ROB28:ROB29 RXX28:RXX29 SHT28:SHT29 SRP28:SRP29 TBL28:TBL29 TLH28:TLH29 TVD28:TVD29 UEZ28:UEZ29 UOV28:UOV29 UYR28:UYR29 VIN28:VIN29 VSJ28:VSJ29 WCF28:WCF29 WMB28:WMB29 WVX28:WVX29 P65564:P65565 JL65564:JL65565 TH65564:TH65565 ADD65564:ADD65565 AMZ65564:AMZ65565 AWV65564:AWV65565 BGR65564:BGR65565 BQN65564:BQN65565 CAJ65564:CAJ65565 CKF65564:CKF65565 CUB65564:CUB65565 DDX65564:DDX65565 DNT65564:DNT65565 DXP65564:DXP65565 EHL65564:EHL65565 ERH65564:ERH65565 FBD65564:FBD65565 FKZ65564:FKZ65565 FUV65564:FUV65565 GER65564:GER65565 GON65564:GON65565 GYJ65564:GYJ65565 HIF65564:HIF65565 HSB65564:HSB65565 IBX65564:IBX65565 ILT65564:ILT65565 IVP65564:IVP65565 JFL65564:JFL65565 JPH65564:JPH65565 JZD65564:JZD65565 KIZ65564:KIZ65565 KSV65564:KSV65565 LCR65564:LCR65565 LMN65564:LMN65565 LWJ65564:LWJ65565 MGF65564:MGF65565 MQB65564:MQB65565 MZX65564:MZX65565 NJT65564:NJT65565 NTP65564:NTP65565 ODL65564:ODL65565 ONH65564:ONH65565 OXD65564:OXD65565 PGZ65564:PGZ65565 PQV65564:PQV65565 QAR65564:QAR65565 QKN65564:QKN65565 QUJ65564:QUJ65565 REF65564:REF65565 ROB65564:ROB65565 RXX65564:RXX65565 SHT65564:SHT65565 SRP65564:SRP65565 TBL65564:TBL65565 TLH65564:TLH65565 TVD65564:TVD65565 UEZ65564:UEZ65565 UOV65564:UOV65565 UYR65564:UYR65565 VIN65564:VIN65565 VSJ65564:VSJ65565 WCF65564:WCF65565 WMB65564:WMB65565 WVX65564:WVX65565 P131100:P131101 JL131100:JL131101 TH131100:TH131101 ADD131100:ADD131101 AMZ131100:AMZ131101 AWV131100:AWV131101 BGR131100:BGR131101 BQN131100:BQN131101 CAJ131100:CAJ131101 CKF131100:CKF131101 CUB131100:CUB131101 DDX131100:DDX131101 DNT131100:DNT131101 DXP131100:DXP131101 EHL131100:EHL131101 ERH131100:ERH131101 FBD131100:FBD131101 FKZ131100:FKZ131101 FUV131100:FUV131101 GER131100:GER131101 GON131100:GON131101 GYJ131100:GYJ131101 HIF131100:HIF131101 HSB131100:HSB131101 IBX131100:IBX131101 ILT131100:ILT131101 IVP131100:IVP131101 JFL131100:JFL131101 JPH131100:JPH131101 JZD131100:JZD131101 KIZ131100:KIZ131101 KSV131100:KSV131101 LCR131100:LCR131101 LMN131100:LMN131101 LWJ131100:LWJ131101 MGF131100:MGF131101 MQB131100:MQB131101 MZX131100:MZX131101 NJT131100:NJT131101 NTP131100:NTP131101 ODL131100:ODL131101 ONH131100:ONH131101 OXD131100:OXD131101 PGZ131100:PGZ131101 PQV131100:PQV131101 QAR131100:QAR131101 QKN131100:QKN131101 QUJ131100:QUJ131101 REF131100:REF131101 ROB131100:ROB131101 RXX131100:RXX131101 SHT131100:SHT131101 SRP131100:SRP131101 TBL131100:TBL131101 TLH131100:TLH131101 TVD131100:TVD131101 UEZ131100:UEZ131101 UOV131100:UOV131101 UYR131100:UYR131101 VIN131100:VIN131101 VSJ131100:VSJ131101 WCF131100:WCF131101 WMB131100:WMB131101 WVX131100:WVX131101 P196636:P196637 JL196636:JL196637 TH196636:TH196637 ADD196636:ADD196637 AMZ196636:AMZ196637 AWV196636:AWV196637 BGR196636:BGR196637 BQN196636:BQN196637 CAJ196636:CAJ196637 CKF196636:CKF196637 CUB196636:CUB196637 DDX196636:DDX196637 DNT196636:DNT196637 DXP196636:DXP196637 EHL196636:EHL196637 ERH196636:ERH196637 FBD196636:FBD196637 FKZ196636:FKZ196637 FUV196636:FUV196637 GER196636:GER196637 GON196636:GON196637 GYJ196636:GYJ196637 HIF196636:HIF196637 HSB196636:HSB196637 IBX196636:IBX196637 ILT196636:ILT196637 IVP196636:IVP196637 JFL196636:JFL196637 JPH196636:JPH196637 JZD196636:JZD196637 KIZ196636:KIZ196637 KSV196636:KSV196637 LCR196636:LCR196637 LMN196636:LMN196637 LWJ196636:LWJ196637 MGF196636:MGF196637 MQB196636:MQB196637 MZX196636:MZX196637 NJT196636:NJT196637 NTP196636:NTP196637 ODL196636:ODL196637 ONH196636:ONH196637 OXD196636:OXD196637 PGZ196636:PGZ196637 PQV196636:PQV196637 QAR196636:QAR196637 QKN196636:QKN196637 QUJ196636:QUJ196637 REF196636:REF196637 ROB196636:ROB196637 RXX196636:RXX196637 SHT196636:SHT196637 SRP196636:SRP196637 TBL196636:TBL196637 TLH196636:TLH196637 TVD196636:TVD196637 UEZ196636:UEZ196637 UOV196636:UOV196637 UYR196636:UYR196637 VIN196636:VIN196637 VSJ196636:VSJ196637 WCF196636:WCF196637 WMB196636:WMB196637 WVX196636:WVX196637 P262172:P262173 JL262172:JL262173 TH262172:TH262173 ADD262172:ADD262173 AMZ262172:AMZ262173 AWV262172:AWV262173 BGR262172:BGR262173 BQN262172:BQN262173 CAJ262172:CAJ262173 CKF262172:CKF262173 CUB262172:CUB262173 DDX262172:DDX262173 DNT262172:DNT262173 DXP262172:DXP262173 EHL262172:EHL262173 ERH262172:ERH262173 FBD262172:FBD262173 FKZ262172:FKZ262173 FUV262172:FUV262173 GER262172:GER262173 GON262172:GON262173 GYJ262172:GYJ262173 HIF262172:HIF262173 HSB262172:HSB262173 IBX262172:IBX262173 ILT262172:ILT262173 IVP262172:IVP262173 JFL262172:JFL262173 JPH262172:JPH262173 JZD262172:JZD262173 KIZ262172:KIZ262173 KSV262172:KSV262173 LCR262172:LCR262173 LMN262172:LMN262173 LWJ262172:LWJ262173 MGF262172:MGF262173 MQB262172:MQB262173 MZX262172:MZX262173 NJT262172:NJT262173 NTP262172:NTP262173 ODL262172:ODL262173 ONH262172:ONH262173 OXD262172:OXD262173 PGZ262172:PGZ262173 PQV262172:PQV262173 QAR262172:QAR262173 QKN262172:QKN262173 QUJ262172:QUJ262173 REF262172:REF262173 ROB262172:ROB262173 RXX262172:RXX262173 SHT262172:SHT262173 SRP262172:SRP262173 TBL262172:TBL262173 TLH262172:TLH262173 TVD262172:TVD262173 UEZ262172:UEZ262173 UOV262172:UOV262173 UYR262172:UYR262173 VIN262172:VIN262173 VSJ262172:VSJ262173 WCF262172:WCF262173 WMB262172:WMB262173 WVX262172:WVX262173 P327708:P327709 JL327708:JL327709 TH327708:TH327709 ADD327708:ADD327709 AMZ327708:AMZ327709 AWV327708:AWV327709 BGR327708:BGR327709 BQN327708:BQN327709 CAJ327708:CAJ327709 CKF327708:CKF327709 CUB327708:CUB327709 DDX327708:DDX327709 DNT327708:DNT327709 DXP327708:DXP327709 EHL327708:EHL327709 ERH327708:ERH327709 FBD327708:FBD327709 FKZ327708:FKZ327709 FUV327708:FUV327709 GER327708:GER327709 GON327708:GON327709 GYJ327708:GYJ327709 HIF327708:HIF327709 HSB327708:HSB327709 IBX327708:IBX327709 ILT327708:ILT327709 IVP327708:IVP327709 JFL327708:JFL327709 JPH327708:JPH327709 JZD327708:JZD327709 KIZ327708:KIZ327709 KSV327708:KSV327709 LCR327708:LCR327709 LMN327708:LMN327709 LWJ327708:LWJ327709 MGF327708:MGF327709 MQB327708:MQB327709 MZX327708:MZX327709 NJT327708:NJT327709 NTP327708:NTP327709 ODL327708:ODL327709 ONH327708:ONH327709 OXD327708:OXD327709 PGZ327708:PGZ327709 PQV327708:PQV327709 QAR327708:QAR327709 QKN327708:QKN327709 QUJ327708:QUJ327709 REF327708:REF327709 ROB327708:ROB327709 RXX327708:RXX327709 SHT327708:SHT327709 SRP327708:SRP327709 TBL327708:TBL327709 TLH327708:TLH327709 TVD327708:TVD327709 UEZ327708:UEZ327709 UOV327708:UOV327709 UYR327708:UYR327709 VIN327708:VIN327709 VSJ327708:VSJ327709 WCF327708:WCF327709 WMB327708:WMB327709 WVX327708:WVX327709 P393244:P393245 JL393244:JL393245 TH393244:TH393245 ADD393244:ADD393245 AMZ393244:AMZ393245 AWV393244:AWV393245 BGR393244:BGR393245 BQN393244:BQN393245 CAJ393244:CAJ393245 CKF393244:CKF393245 CUB393244:CUB393245 DDX393244:DDX393245 DNT393244:DNT393245 DXP393244:DXP393245 EHL393244:EHL393245 ERH393244:ERH393245 FBD393244:FBD393245 FKZ393244:FKZ393245 FUV393244:FUV393245 GER393244:GER393245 GON393244:GON393245 GYJ393244:GYJ393245 HIF393244:HIF393245 HSB393244:HSB393245 IBX393244:IBX393245 ILT393244:ILT393245 IVP393244:IVP393245 JFL393244:JFL393245 JPH393244:JPH393245 JZD393244:JZD393245 KIZ393244:KIZ393245 KSV393244:KSV393245 LCR393244:LCR393245 LMN393244:LMN393245 LWJ393244:LWJ393245 MGF393244:MGF393245 MQB393244:MQB393245 MZX393244:MZX393245 NJT393244:NJT393245 NTP393244:NTP393245 ODL393244:ODL393245 ONH393244:ONH393245 OXD393244:OXD393245 PGZ393244:PGZ393245 PQV393244:PQV393245 QAR393244:QAR393245 QKN393244:QKN393245 QUJ393244:QUJ393245 REF393244:REF393245 ROB393244:ROB393245 RXX393244:RXX393245 SHT393244:SHT393245 SRP393244:SRP393245 TBL393244:TBL393245 TLH393244:TLH393245 TVD393244:TVD393245 UEZ393244:UEZ393245 UOV393244:UOV393245 UYR393244:UYR393245 VIN393244:VIN393245 VSJ393244:VSJ393245 WCF393244:WCF393245 WMB393244:WMB393245 WVX393244:WVX393245 P458780:P458781 JL458780:JL458781 TH458780:TH458781 ADD458780:ADD458781 AMZ458780:AMZ458781 AWV458780:AWV458781 BGR458780:BGR458781 BQN458780:BQN458781 CAJ458780:CAJ458781 CKF458780:CKF458781 CUB458780:CUB458781 DDX458780:DDX458781 DNT458780:DNT458781 DXP458780:DXP458781 EHL458780:EHL458781 ERH458780:ERH458781 FBD458780:FBD458781 FKZ458780:FKZ458781 FUV458780:FUV458781 GER458780:GER458781 GON458780:GON458781 GYJ458780:GYJ458781 HIF458780:HIF458781 HSB458780:HSB458781 IBX458780:IBX458781 ILT458780:ILT458781 IVP458780:IVP458781 JFL458780:JFL458781 JPH458780:JPH458781 JZD458780:JZD458781 KIZ458780:KIZ458781 KSV458780:KSV458781 LCR458780:LCR458781 LMN458780:LMN458781 LWJ458780:LWJ458781 MGF458780:MGF458781 MQB458780:MQB458781 MZX458780:MZX458781 NJT458780:NJT458781 NTP458780:NTP458781 ODL458780:ODL458781 ONH458780:ONH458781 OXD458780:OXD458781 PGZ458780:PGZ458781 PQV458780:PQV458781 QAR458780:QAR458781 QKN458780:QKN458781 QUJ458780:QUJ458781 REF458780:REF458781 ROB458780:ROB458781 RXX458780:RXX458781 SHT458780:SHT458781 SRP458780:SRP458781 TBL458780:TBL458781 TLH458780:TLH458781 TVD458780:TVD458781 UEZ458780:UEZ458781 UOV458780:UOV458781 UYR458780:UYR458781 VIN458780:VIN458781 VSJ458780:VSJ458781 WCF458780:WCF458781 WMB458780:WMB458781 WVX458780:WVX458781 P524316:P524317 JL524316:JL524317 TH524316:TH524317 ADD524316:ADD524317 AMZ524316:AMZ524317 AWV524316:AWV524317 BGR524316:BGR524317 BQN524316:BQN524317 CAJ524316:CAJ524317 CKF524316:CKF524317 CUB524316:CUB524317 DDX524316:DDX524317 DNT524316:DNT524317 DXP524316:DXP524317 EHL524316:EHL524317 ERH524316:ERH524317 FBD524316:FBD524317 FKZ524316:FKZ524317 FUV524316:FUV524317 GER524316:GER524317 GON524316:GON524317 GYJ524316:GYJ524317 HIF524316:HIF524317 HSB524316:HSB524317 IBX524316:IBX524317 ILT524316:ILT524317 IVP524316:IVP524317 JFL524316:JFL524317 JPH524316:JPH524317 JZD524316:JZD524317 KIZ524316:KIZ524317 KSV524316:KSV524317 LCR524316:LCR524317 LMN524316:LMN524317 LWJ524316:LWJ524317 MGF524316:MGF524317 MQB524316:MQB524317 MZX524316:MZX524317 NJT524316:NJT524317 NTP524316:NTP524317 ODL524316:ODL524317 ONH524316:ONH524317 OXD524316:OXD524317 PGZ524316:PGZ524317 PQV524316:PQV524317 QAR524316:QAR524317 QKN524316:QKN524317 QUJ524316:QUJ524317 REF524316:REF524317 ROB524316:ROB524317 RXX524316:RXX524317 SHT524316:SHT524317 SRP524316:SRP524317 TBL524316:TBL524317 TLH524316:TLH524317 TVD524316:TVD524317 UEZ524316:UEZ524317 UOV524316:UOV524317 UYR524316:UYR524317 VIN524316:VIN524317 VSJ524316:VSJ524317 WCF524316:WCF524317 WMB524316:WMB524317 WVX524316:WVX524317 P589852:P589853 JL589852:JL589853 TH589852:TH589853 ADD589852:ADD589853 AMZ589852:AMZ589853 AWV589852:AWV589853 BGR589852:BGR589853 BQN589852:BQN589853 CAJ589852:CAJ589853 CKF589852:CKF589853 CUB589852:CUB589853 DDX589852:DDX589853 DNT589852:DNT589853 DXP589852:DXP589853 EHL589852:EHL589853 ERH589852:ERH589853 FBD589852:FBD589853 FKZ589852:FKZ589853 FUV589852:FUV589853 GER589852:GER589853 GON589852:GON589853 GYJ589852:GYJ589853 HIF589852:HIF589853 HSB589852:HSB589853 IBX589852:IBX589853 ILT589852:ILT589853 IVP589852:IVP589853 JFL589852:JFL589853 JPH589852:JPH589853 JZD589852:JZD589853 KIZ589852:KIZ589853 KSV589852:KSV589853 LCR589852:LCR589853 LMN589852:LMN589853 LWJ589852:LWJ589853 MGF589852:MGF589853 MQB589852:MQB589853 MZX589852:MZX589853 NJT589852:NJT589853 NTP589852:NTP589853 ODL589852:ODL589853 ONH589852:ONH589853 OXD589852:OXD589853 PGZ589852:PGZ589853 PQV589852:PQV589853 QAR589852:QAR589853 QKN589852:QKN589853 QUJ589852:QUJ589853 REF589852:REF589853 ROB589852:ROB589853 RXX589852:RXX589853 SHT589852:SHT589853 SRP589852:SRP589853 TBL589852:TBL589853 TLH589852:TLH589853 TVD589852:TVD589853 UEZ589852:UEZ589853 UOV589852:UOV589853 UYR589852:UYR589853 VIN589852:VIN589853 VSJ589852:VSJ589853 WCF589852:WCF589853 WMB589852:WMB589853 WVX589852:WVX589853 P655388:P655389 JL655388:JL655389 TH655388:TH655389 ADD655388:ADD655389 AMZ655388:AMZ655389 AWV655388:AWV655389 BGR655388:BGR655389 BQN655388:BQN655389 CAJ655388:CAJ655389 CKF655388:CKF655389 CUB655388:CUB655389 DDX655388:DDX655389 DNT655388:DNT655389 DXP655388:DXP655389 EHL655388:EHL655389 ERH655388:ERH655389 FBD655388:FBD655389 FKZ655388:FKZ655389 FUV655388:FUV655389 GER655388:GER655389 GON655388:GON655389 GYJ655388:GYJ655389 HIF655388:HIF655389 HSB655388:HSB655389 IBX655388:IBX655389 ILT655388:ILT655389 IVP655388:IVP655389 JFL655388:JFL655389 JPH655388:JPH655389 JZD655388:JZD655389 KIZ655388:KIZ655389 KSV655388:KSV655389 LCR655388:LCR655389 LMN655388:LMN655389 LWJ655388:LWJ655389 MGF655388:MGF655389 MQB655388:MQB655389 MZX655388:MZX655389 NJT655388:NJT655389 NTP655388:NTP655389 ODL655388:ODL655389 ONH655388:ONH655389 OXD655388:OXD655389 PGZ655388:PGZ655389 PQV655388:PQV655389 QAR655388:QAR655389 QKN655388:QKN655389 QUJ655388:QUJ655389 REF655388:REF655389 ROB655388:ROB655389 RXX655388:RXX655389 SHT655388:SHT655389 SRP655388:SRP655389 TBL655388:TBL655389 TLH655388:TLH655389 TVD655388:TVD655389 UEZ655388:UEZ655389 UOV655388:UOV655389 UYR655388:UYR655389 VIN655388:VIN655389 VSJ655388:VSJ655389 WCF655388:WCF655389 WMB655388:WMB655389 WVX655388:WVX655389 P720924:P720925 JL720924:JL720925 TH720924:TH720925 ADD720924:ADD720925 AMZ720924:AMZ720925 AWV720924:AWV720925 BGR720924:BGR720925 BQN720924:BQN720925 CAJ720924:CAJ720925 CKF720924:CKF720925 CUB720924:CUB720925 DDX720924:DDX720925 DNT720924:DNT720925 DXP720924:DXP720925 EHL720924:EHL720925 ERH720924:ERH720925 FBD720924:FBD720925 FKZ720924:FKZ720925 FUV720924:FUV720925 GER720924:GER720925 GON720924:GON720925 GYJ720924:GYJ720925 HIF720924:HIF720925 HSB720924:HSB720925 IBX720924:IBX720925 ILT720924:ILT720925 IVP720924:IVP720925 JFL720924:JFL720925 JPH720924:JPH720925 JZD720924:JZD720925 KIZ720924:KIZ720925 KSV720924:KSV720925 LCR720924:LCR720925 LMN720924:LMN720925 LWJ720924:LWJ720925 MGF720924:MGF720925 MQB720924:MQB720925 MZX720924:MZX720925 NJT720924:NJT720925 NTP720924:NTP720925 ODL720924:ODL720925 ONH720924:ONH720925 OXD720924:OXD720925 PGZ720924:PGZ720925 PQV720924:PQV720925 QAR720924:QAR720925 QKN720924:QKN720925 QUJ720924:QUJ720925 REF720924:REF720925 ROB720924:ROB720925 RXX720924:RXX720925 SHT720924:SHT720925 SRP720924:SRP720925 TBL720924:TBL720925 TLH720924:TLH720925 TVD720924:TVD720925 UEZ720924:UEZ720925 UOV720924:UOV720925 UYR720924:UYR720925 VIN720924:VIN720925 VSJ720924:VSJ720925 WCF720924:WCF720925 WMB720924:WMB720925 WVX720924:WVX720925 P786460:P786461 JL786460:JL786461 TH786460:TH786461 ADD786460:ADD786461 AMZ786460:AMZ786461 AWV786460:AWV786461 BGR786460:BGR786461 BQN786460:BQN786461 CAJ786460:CAJ786461 CKF786460:CKF786461 CUB786460:CUB786461 DDX786460:DDX786461 DNT786460:DNT786461 DXP786460:DXP786461 EHL786460:EHL786461 ERH786460:ERH786461 FBD786460:FBD786461 FKZ786460:FKZ786461 FUV786460:FUV786461 GER786460:GER786461 GON786460:GON786461 GYJ786460:GYJ786461 HIF786460:HIF786461 HSB786460:HSB786461 IBX786460:IBX786461 ILT786460:ILT786461 IVP786460:IVP786461 JFL786460:JFL786461 JPH786460:JPH786461 JZD786460:JZD786461 KIZ786460:KIZ786461 KSV786460:KSV786461 LCR786460:LCR786461 LMN786460:LMN786461 LWJ786460:LWJ786461 MGF786460:MGF786461 MQB786460:MQB786461 MZX786460:MZX786461 NJT786460:NJT786461 NTP786460:NTP786461 ODL786460:ODL786461 ONH786460:ONH786461 OXD786460:OXD786461 PGZ786460:PGZ786461 PQV786460:PQV786461 QAR786460:QAR786461 QKN786460:QKN786461 QUJ786460:QUJ786461 REF786460:REF786461 ROB786460:ROB786461 RXX786460:RXX786461 SHT786460:SHT786461 SRP786460:SRP786461 TBL786460:TBL786461 TLH786460:TLH786461 TVD786460:TVD786461 UEZ786460:UEZ786461 UOV786460:UOV786461 UYR786460:UYR786461 VIN786460:VIN786461 VSJ786460:VSJ786461 WCF786460:WCF786461 WMB786460:WMB786461 WVX786460:WVX786461 P851996:P851997 JL851996:JL851997 TH851996:TH851997 ADD851996:ADD851997 AMZ851996:AMZ851997 AWV851996:AWV851997 BGR851996:BGR851997 BQN851996:BQN851997 CAJ851996:CAJ851997 CKF851996:CKF851997 CUB851996:CUB851997 DDX851996:DDX851997 DNT851996:DNT851997 DXP851996:DXP851997 EHL851996:EHL851997 ERH851996:ERH851997 FBD851996:FBD851997 FKZ851996:FKZ851997 FUV851996:FUV851997 GER851996:GER851997 GON851996:GON851997 GYJ851996:GYJ851997 HIF851996:HIF851997 HSB851996:HSB851997 IBX851996:IBX851997 ILT851996:ILT851997 IVP851996:IVP851997 JFL851996:JFL851997 JPH851996:JPH851997 JZD851996:JZD851997 KIZ851996:KIZ851997 KSV851996:KSV851997 LCR851996:LCR851997 LMN851996:LMN851997 LWJ851996:LWJ851997 MGF851996:MGF851997 MQB851996:MQB851997 MZX851996:MZX851997 NJT851996:NJT851997 NTP851996:NTP851997 ODL851996:ODL851997 ONH851996:ONH851997 OXD851996:OXD851997 PGZ851996:PGZ851997 PQV851996:PQV851997 QAR851996:QAR851997 QKN851996:QKN851997 QUJ851996:QUJ851997 REF851996:REF851997 ROB851996:ROB851997 RXX851996:RXX851997 SHT851996:SHT851997 SRP851996:SRP851997 TBL851996:TBL851997 TLH851996:TLH851997 TVD851996:TVD851997 UEZ851996:UEZ851997 UOV851996:UOV851997 UYR851996:UYR851997 VIN851996:VIN851997 VSJ851996:VSJ851997 WCF851996:WCF851997 WMB851996:WMB851997 WVX851996:WVX851997 P917532:P917533 JL917532:JL917533 TH917532:TH917533 ADD917532:ADD917533 AMZ917532:AMZ917533 AWV917532:AWV917533 BGR917532:BGR917533 BQN917532:BQN917533 CAJ917532:CAJ917533 CKF917532:CKF917533 CUB917532:CUB917533 DDX917532:DDX917533 DNT917532:DNT917533 DXP917532:DXP917533 EHL917532:EHL917533 ERH917532:ERH917533 FBD917532:FBD917533 FKZ917532:FKZ917533 FUV917532:FUV917533 GER917532:GER917533 GON917532:GON917533 GYJ917532:GYJ917533 HIF917532:HIF917533 HSB917532:HSB917533 IBX917532:IBX917533 ILT917532:ILT917533 IVP917532:IVP917533 JFL917532:JFL917533 JPH917532:JPH917533 JZD917532:JZD917533 KIZ917532:KIZ917533 KSV917532:KSV917533 LCR917532:LCR917533 LMN917532:LMN917533 LWJ917532:LWJ917533 MGF917532:MGF917533 MQB917532:MQB917533 MZX917532:MZX917533 NJT917532:NJT917533 NTP917532:NTP917533 ODL917532:ODL917533 ONH917532:ONH917533 OXD917532:OXD917533 PGZ917532:PGZ917533 PQV917532:PQV917533 QAR917532:QAR917533 QKN917532:QKN917533 QUJ917532:QUJ917533 REF917532:REF917533 ROB917532:ROB917533 RXX917532:RXX917533 SHT917532:SHT917533 SRP917532:SRP917533 TBL917532:TBL917533 TLH917532:TLH917533 TVD917532:TVD917533 UEZ917532:UEZ917533 UOV917532:UOV917533 UYR917532:UYR917533 VIN917532:VIN917533 VSJ917532:VSJ917533 WCF917532:WCF917533 WMB917532:WMB917533 WVX917532:WVX917533 P983068:P983069 JL983068:JL983069 TH983068:TH983069 ADD983068:ADD983069 AMZ983068:AMZ983069 AWV983068:AWV983069 BGR983068:BGR983069 BQN983068:BQN983069 CAJ983068:CAJ983069 CKF983068:CKF983069 CUB983068:CUB983069 DDX983068:DDX983069 DNT983068:DNT983069 DXP983068:DXP983069 EHL983068:EHL983069 ERH983068:ERH983069 FBD983068:FBD983069 FKZ983068:FKZ983069 FUV983068:FUV983069 GER983068:GER983069 GON983068:GON983069 GYJ983068:GYJ983069 HIF983068:HIF983069 HSB983068:HSB983069 IBX983068:IBX983069 ILT983068:ILT983069 IVP983068:IVP983069 JFL983068:JFL983069 JPH983068:JPH983069 JZD983068:JZD983069 KIZ983068:KIZ983069 KSV983068:KSV983069 LCR983068:LCR983069 LMN983068:LMN983069 LWJ983068:LWJ983069 MGF983068:MGF983069 MQB983068:MQB983069 MZX983068:MZX983069 NJT983068:NJT983069 NTP983068:NTP983069 ODL983068:ODL983069 ONH983068:ONH983069 OXD983068:OXD983069 PGZ983068:PGZ983069 PQV983068:PQV983069 QAR983068:QAR983069 QKN983068:QKN983069 QUJ983068:QUJ983069 REF983068:REF983069 ROB983068:ROB983069 RXX983068:RXX983069 SHT983068:SHT983069 SRP983068:SRP983069 TBL983068:TBL983069 TLH983068:TLH983069 TVD983068:TVD983069 UEZ983068:UEZ983069 UOV983068:UOV983069 UYR983068:UYR983069 VIN983068:VIN983069 VSJ983068:VSJ983069 WCF983068:WCF983069 WMB983068:WMB983069 WVX983068:WVX983069 P36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P65572 JL65572 TH65572 ADD65572 AMZ65572 AWV65572 BGR65572 BQN65572 CAJ65572 CKF65572 CUB65572 DDX65572 DNT65572 DXP65572 EHL65572 ERH65572 FBD65572 FKZ65572 FUV65572 GER65572 GON65572 GYJ65572 HIF65572 HSB65572 IBX65572 ILT65572 IVP65572 JFL65572 JPH65572 JZD65572 KIZ65572 KSV65572 LCR65572 LMN65572 LWJ65572 MGF65572 MQB65572 MZX65572 NJT65572 NTP65572 ODL65572 ONH65572 OXD65572 PGZ65572 PQV65572 QAR65572 QKN65572 QUJ65572 REF65572 ROB65572 RXX65572 SHT65572 SRP65572 TBL65572 TLH65572 TVD65572 UEZ65572 UOV65572 UYR65572 VIN65572 VSJ65572 WCF65572 WMB65572 WVX65572 P131108 JL131108 TH131108 ADD131108 AMZ131108 AWV131108 BGR131108 BQN131108 CAJ131108 CKF131108 CUB131108 DDX131108 DNT131108 DXP131108 EHL131108 ERH131108 FBD131108 FKZ131108 FUV131108 GER131108 GON131108 GYJ131108 HIF131108 HSB131108 IBX131108 ILT131108 IVP131108 JFL131108 JPH131108 JZD131108 KIZ131108 KSV131108 LCR131108 LMN131108 LWJ131108 MGF131108 MQB131108 MZX131108 NJT131108 NTP131108 ODL131108 ONH131108 OXD131108 PGZ131108 PQV131108 QAR131108 QKN131108 QUJ131108 REF131108 ROB131108 RXX131108 SHT131108 SRP131108 TBL131108 TLH131108 TVD131108 UEZ131108 UOV131108 UYR131108 VIN131108 VSJ131108 WCF131108 WMB131108 WVX131108 P196644 JL196644 TH196644 ADD196644 AMZ196644 AWV196644 BGR196644 BQN196644 CAJ196644 CKF196644 CUB196644 DDX196644 DNT196644 DXP196644 EHL196644 ERH196644 FBD196644 FKZ196644 FUV196644 GER196644 GON196644 GYJ196644 HIF196644 HSB196644 IBX196644 ILT196644 IVP196644 JFL196644 JPH196644 JZD196644 KIZ196644 KSV196644 LCR196644 LMN196644 LWJ196644 MGF196644 MQB196644 MZX196644 NJT196644 NTP196644 ODL196644 ONH196644 OXD196644 PGZ196644 PQV196644 QAR196644 QKN196644 QUJ196644 REF196644 ROB196644 RXX196644 SHT196644 SRP196644 TBL196644 TLH196644 TVD196644 UEZ196644 UOV196644 UYR196644 VIN196644 VSJ196644 WCF196644 WMB196644 WVX196644 P262180 JL262180 TH262180 ADD262180 AMZ262180 AWV262180 BGR262180 BQN262180 CAJ262180 CKF262180 CUB262180 DDX262180 DNT262180 DXP262180 EHL262180 ERH262180 FBD262180 FKZ262180 FUV262180 GER262180 GON262180 GYJ262180 HIF262180 HSB262180 IBX262180 ILT262180 IVP262180 JFL262180 JPH262180 JZD262180 KIZ262180 KSV262180 LCR262180 LMN262180 LWJ262180 MGF262180 MQB262180 MZX262180 NJT262180 NTP262180 ODL262180 ONH262180 OXD262180 PGZ262180 PQV262180 QAR262180 QKN262180 QUJ262180 REF262180 ROB262180 RXX262180 SHT262180 SRP262180 TBL262180 TLH262180 TVD262180 UEZ262180 UOV262180 UYR262180 VIN262180 VSJ262180 WCF262180 WMB262180 WVX262180 P327716 JL327716 TH327716 ADD327716 AMZ327716 AWV327716 BGR327716 BQN327716 CAJ327716 CKF327716 CUB327716 DDX327716 DNT327716 DXP327716 EHL327716 ERH327716 FBD327716 FKZ327716 FUV327716 GER327716 GON327716 GYJ327716 HIF327716 HSB327716 IBX327716 ILT327716 IVP327716 JFL327716 JPH327716 JZD327716 KIZ327716 KSV327716 LCR327716 LMN327716 LWJ327716 MGF327716 MQB327716 MZX327716 NJT327716 NTP327716 ODL327716 ONH327716 OXD327716 PGZ327716 PQV327716 QAR327716 QKN327716 QUJ327716 REF327716 ROB327716 RXX327716 SHT327716 SRP327716 TBL327716 TLH327716 TVD327716 UEZ327716 UOV327716 UYR327716 VIN327716 VSJ327716 WCF327716 WMB327716 WVX327716 P393252 JL393252 TH393252 ADD393252 AMZ393252 AWV393252 BGR393252 BQN393252 CAJ393252 CKF393252 CUB393252 DDX393252 DNT393252 DXP393252 EHL393252 ERH393252 FBD393252 FKZ393252 FUV393252 GER393252 GON393252 GYJ393252 HIF393252 HSB393252 IBX393252 ILT393252 IVP393252 JFL393252 JPH393252 JZD393252 KIZ393252 KSV393252 LCR393252 LMN393252 LWJ393252 MGF393252 MQB393252 MZX393252 NJT393252 NTP393252 ODL393252 ONH393252 OXD393252 PGZ393252 PQV393252 QAR393252 QKN393252 QUJ393252 REF393252 ROB393252 RXX393252 SHT393252 SRP393252 TBL393252 TLH393252 TVD393252 UEZ393252 UOV393252 UYR393252 VIN393252 VSJ393252 WCF393252 WMB393252 WVX393252 P458788 JL458788 TH458788 ADD458788 AMZ458788 AWV458788 BGR458788 BQN458788 CAJ458788 CKF458788 CUB458788 DDX458788 DNT458788 DXP458788 EHL458788 ERH458788 FBD458788 FKZ458788 FUV458788 GER458788 GON458788 GYJ458788 HIF458788 HSB458788 IBX458788 ILT458788 IVP458788 JFL458788 JPH458788 JZD458788 KIZ458788 KSV458788 LCR458788 LMN458788 LWJ458788 MGF458788 MQB458788 MZX458788 NJT458788 NTP458788 ODL458788 ONH458788 OXD458788 PGZ458788 PQV458788 QAR458788 QKN458788 QUJ458788 REF458788 ROB458788 RXX458788 SHT458788 SRP458788 TBL458788 TLH458788 TVD458788 UEZ458788 UOV458788 UYR458788 VIN458788 VSJ458788 WCF458788 WMB458788 WVX458788 P524324 JL524324 TH524324 ADD524324 AMZ524324 AWV524324 BGR524324 BQN524324 CAJ524324 CKF524324 CUB524324 DDX524324 DNT524324 DXP524324 EHL524324 ERH524324 FBD524324 FKZ524324 FUV524324 GER524324 GON524324 GYJ524324 HIF524324 HSB524324 IBX524324 ILT524324 IVP524324 JFL524324 JPH524324 JZD524324 KIZ524324 KSV524324 LCR524324 LMN524324 LWJ524324 MGF524324 MQB524324 MZX524324 NJT524324 NTP524324 ODL524324 ONH524324 OXD524324 PGZ524324 PQV524324 QAR524324 QKN524324 QUJ524324 REF524324 ROB524324 RXX524324 SHT524324 SRP524324 TBL524324 TLH524324 TVD524324 UEZ524324 UOV524324 UYR524324 VIN524324 VSJ524324 WCF524324 WMB524324 WVX524324 P589860 JL589860 TH589860 ADD589860 AMZ589860 AWV589860 BGR589860 BQN589860 CAJ589860 CKF589860 CUB589860 DDX589860 DNT589860 DXP589860 EHL589860 ERH589860 FBD589860 FKZ589860 FUV589860 GER589860 GON589860 GYJ589860 HIF589860 HSB589860 IBX589860 ILT589860 IVP589860 JFL589860 JPH589860 JZD589860 KIZ589860 KSV589860 LCR589860 LMN589860 LWJ589860 MGF589860 MQB589860 MZX589860 NJT589860 NTP589860 ODL589860 ONH589860 OXD589860 PGZ589860 PQV589860 QAR589860 QKN589860 QUJ589860 REF589860 ROB589860 RXX589860 SHT589860 SRP589860 TBL589860 TLH589860 TVD589860 UEZ589860 UOV589860 UYR589860 VIN589860 VSJ589860 WCF589860 WMB589860 WVX589860 P655396 JL655396 TH655396 ADD655396 AMZ655396 AWV655396 BGR655396 BQN655396 CAJ655396 CKF655396 CUB655396 DDX655396 DNT655396 DXP655396 EHL655396 ERH655396 FBD655396 FKZ655396 FUV655396 GER655396 GON655396 GYJ655396 HIF655396 HSB655396 IBX655396 ILT655396 IVP655396 JFL655396 JPH655396 JZD655396 KIZ655396 KSV655396 LCR655396 LMN655396 LWJ655396 MGF655396 MQB655396 MZX655396 NJT655396 NTP655396 ODL655396 ONH655396 OXD655396 PGZ655396 PQV655396 QAR655396 QKN655396 QUJ655396 REF655396 ROB655396 RXX655396 SHT655396 SRP655396 TBL655396 TLH655396 TVD655396 UEZ655396 UOV655396 UYR655396 VIN655396 VSJ655396 WCF655396 WMB655396 WVX655396 P720932 JL720932 TH720932 ADD720932 AMZ720932 AWV720932 BGR720932 BQN720932 CAJ720932 CKF720932 CUB720932 DDX720932 DNT720932 DXP720932 EHL720932 ERH720932 FBD720932 FKZ720932 FUV720932 GER720932 GON720932 GYJ720932 HIF720932 HSB720932 IBX720932 ILT720932 IVP720932 JFL720932 JPH720932 JZD720932 KIZ720932 KSV720932 LCR720932 LMN720932 LWJ720932 MGF720932 MQB720932 MZX720932 NJT720932 NTP720932 ODL720932 ONH720932 OXD720932 PGZ720932 PQV720932 QAR720932 QKN720932 QUJ720932 REF720932 ROB720932 RXX720932 SHT720932 SRP720932 TBL720932 TLH720932 TVD720932 UEZ720932 UOV720932 UYR720932 VIN720932 VSJ720932 WCF720932 WMB720932 WVX720932 P786468 JL786468 TH786468 ADD786468 AMZ786468 AWV786468 BGR786468 BQN786468 CAJ786468 CKF786468 CUB786468 DDX786468 DNT786468 DXP786468 EHL786468 ERH786468 FBD786468 FKZ786468 FUV786468 GER786468 GON786468 GYJ786468 HIF786468 HSB786468 IBX786468 ILT786468 IVP786468 JFL786468 JPH786468 JZD786468 KIZ786468 KSV786468 LCR786468 LMN786468 LWJ786468 MGF786468 MQB786468 MZX786468 NJT786468 NTP786468 ODL786468 ONH786468 OXD786468 PGZ786468 PQV786468 QAR786468 QKN786468 QUJ786468 REF786468 ROB786468 RXX786468 SHT786468 SRP786468 TBL786468 TLH786468 TVD786468 UEZ786468 UOV786468 UYR786468 VIN786468 VSJ786468 WCF786468 WMB786468 WVX786468 P852004 JL852004 TH852004 ADD852004 AMZ852004 AWV852004 BGR852004 BQN852004 CAJ852004 CKF852004 CUB852004 DDX852004 DNT852004 DXP852004 EHL852004 ERH852004 FBD852004 FKZ852004 FUV852004 GER852004 GON852004 GYJ852004 HIF852004 HSB852004 IBX852004 ILT852004 IVP852004 JFL852004 JPH852004 JZD852004 KIZ852004 KSV852004 LCR852004 LMN852004 LWJ852004 MGF852004 MQB852004 MZX852004 NJT852004 NTP852004 ODL852004 ONH852004 OXD852004 PGZ852004 PQV852004 QAR852004 QKN852004 QUJ852004 REF852004 ROB852004 RXX852004 SHT852004 SRP852004 TBL852004 TLH852004 TVD852004 UEZ852004 UOV852004 UYR852004 VIN852004 VSJ852004 WCF852004 WMB852004 WVX852004 P917540 JL917540 TH917540 ADD917540 AMZ917540 AWV917540 BGR917540 BQN917540 CAJ917540 CKF917540 CUB917540 DDX917540 DNT917540 DXP917540 EHL917540 ERH917540 FBD917540 FKZ917540 FUV917540 GER917540 GON917540 GYJ917540 HIF917540 HSB917540 IBX917540 ILT917540 IVP917540 JFL917540 JPH917540 JZD917540 KIZ917540 KSV917540 LCR917540 LMN917540 LWJ917540 MGF917540 MQB917540 MZX917540 NJT917540 NTP917540 ODL917540 ONH917540 OXD917540 PGZ917540 PQV917540 QAR917540 QKN917540 QUJ917540 REF917540 ROB917540 RXX917540 SHT917540 SRP917540 TBL917540 TLH917540 TVD917540 UEZ917540 UOV917540 UYR917540 VIN917540 VSJ917540 WCF917540 WMB917540 WVX917540 P983076 JL983076 TH983076 ADD983076 AMZ983076 AWV983076 BGR983076 BQN983076 CAJ983076 CKF983076 CUB983076 DDX983076 DNT983076 DXP983076 EHL983076 ERH983076 FBD983076 FKZ983076 FUV983076 GER983076 GON983076 GYJ983076 HIF983076 HSB983076 IBX983076 ILT983076 IVP983076 JFL983076 JPH983076 JZD983076 KIZ983076 KSV983076 LCR983076 LMN983076 LWJ983076 MGF983076 MQB983076 MZX983076 NJT983076 NTP983076 ODL983076 ONH983076 OXD983076 PGZ983076 PQV983076 QAR983076 QKN983076 QUJ983076 REF983076 ROB983076 RXX983076 SHT983076 SRP983076 TBL983076 TLH983076 TVD983076 UEZ983076 UOV983076 UYR983076 VIN983076 VSJ983076 WCF983076 WMB983076 WVX983076 P52:P71 JL52:JL71 TH52:TH71 ADD52:ADD71 AMZ52:AMZ71 AWV52:AWV71 BGR52:BGR71 BQN52:BQN71 CAJ52:CAJ71 CKF52:CKF71 CUB52:CUB71 DDX52:DDX71 DNT52:DNT71 DXP52:DXP71 EHL52:EHL71 ERH52:ERH71 FBD52:FBD71 FKZ52:FKZ71 FUV52:FUV71 GER52:GER71 GON52:GON71 GYJ52:GYJ71 HIF52:HIF71 HSB52:HSB71 IBX52:IBX71 ILT52:ILT71 IVP52:IVP71 JFL52:JFL71 JPH52:JPH71 JZD52:JZD71 KIZ52:KIZ71 KSV52:KSV71 LCR52:LCR71 LMN52:LMN71 LWJ52:LWJ71 MGF52:MGF71 MQB52:MQB71 MZX52:MZX71 NJT52:NJT71 NTP52:NTP71 ODL52:ODL71 ONH52:ONH71 OXD52:OXD71 PGZ52:PGZ71 PQV52:PQV71 QAR52:QAR71 QKN52:QKN71 QUJ52:QUJ71 REF52:REF71 ROB52:ROB71 RXX52:RXX71 SHT52:SHT71 SRP52:SRP71 TBL52:TBL71 TLH52:TLH71 TVD52:TVD71 UEZ52:UEZ71 UOV52:UOV71 UYR52:UYR71 VIN52:VIN71 VSJ52:VSJ71 WCF52:WCF71 WMB52:WMB71 WVX52:WVX71 P65588:P65607 JL65588:JL65607 TH65588:TH65607 ADD65588:ADD65607 AMZ65588:AMZ65607 AWV65588:AWV65607 BGR65588:BGR65607 BQN65588:BQN65607 CAJ65588:CAJ65607 CKF65588:CKF65607 CUB65588:CUB65607 DDX65588:DDX65607 DNT65588:DNT65607 DXP65588:DXP65607 EHL65588:EHL65607 ERH65588:ERH65607 FBD65588:FBD65607 FKZ65588:FKZ65607 FUV65588:FUV65607 GER65588:GER65607 GON65588:GON65607 GYJ65588:GYJ65607 HIF65588:HIF65607 HSB65588:HSB65607 IBX65588:IBX65607 ILT65588:ILT65607 IVP65588:IVP65607 JFL65588:JFL65607 JPH65588:JPH65607 JZD65588:JZD65607 KIZ65588:KIZ65607 KSV65588:KSV65607 LCR65588:LCR65607 LMN65588:LMN65607 LWJ65588:LWJ65607 MGF65588:MGF65607 MQB65588:MQB65607 MZX65588:MZX65607 NJT65588:NJT65607 NTP65588:NTP65607 ODL65588:ODL65607 ONH65588:ONH65607 OXD65588:OXD65607 PGZ65588:PGZ65607 PQV65588:PQV65607 QAR65588:QAR65607 QKN65588:QKN65607 QUJ65588:QUJ65607 REF65588:REF65607 ROB65588:ROB65607 RXX65588:RXX65607 SHT65588:SHT65607 SRP65588:SRP65607 TBL65588:TBL65607 TLH65588:TLH65607 TVD65588:TVD65607 UEZ65588:UEZ65607 UOV65588:UOV65607 UYR65588:UYR65607 VIN65588:VIN65607 VSJ65588:VSJ65607 WCF65588:WCF65607 WMB65588:WMB65607 WVX65588:WVX65607 P131124:P131143 JL131124:JL131143 TH131124:TH131143 ADD131124:ADD131143 AMZ131124:AMZ131143 AWV131124:AWV131143 BGR131124:BGR131143 BQN131124:BQN131143 CAJ131124:CAJ131143 CKF131124:CKF131143 CUB131124:CUB131143 DDX131124:DDX131143 DNT131124:DNT131143 DXP131124:DXP131143 EHL131124:EHL131143 ERH131124:ERH131143 FBD131124:FBD131143 FKZ131124:FKZ131143 FUV131124:FUV131143 GER131124:GER131143 GON131124:GON131143 GYJ131124:GYJ131143 HIF131124:HIF131143 HSB131124:HSB131143 IBX131124:IBX131143 ILT131124:ILT131143 IVP131124:IVP131143 JFL131124:JFL131143 JPH131124:JPH131143 JZD131124:JZD131143 KIZ131124:KIZ131143 KSV131124:KSV131143 LCR131124:LCR131143 LMN131124:LMN131143 LWJ131124:LWJ131143 MGF131124:MGF131143 MQB131124:MQB131143 MZX131124:MZX131143 NJT131124:NJT131143 NTP131124:NTP131143 ODL131124:ODL131143 ONH131124:ONH131143 OXD131124:OXD131143 PGZ131124:PGZ131143 PQV131124:PQV131143 QAR131124:QAR131143 QKN131124:QKN131143 QUJ131124:QUJ131143 REF131124:REF131143 ROB131124:ROB131143 RXX131124:RXX131143 SHT131124:SHT131143 SRP131124:SRP131143 TBL131124:TBL131143 TLH131124:TLH131143 TVD131124:TVD131143 UEZ131124:UEZ131143 UOV131124:UOV131143 UYR131124:UYR131143 VIN131124:VIN131143 VSJ131124:VSJ131143 WCF131124:WCF131143 WMB131124:WMB131143 WVX131124:WVX131143 P196660:P196679 JL196660:JL196679 TH196660:TH196679 ADD196660:ADD196679 AMZ196660:AMZ196679 AWV196660:AWV196679 BGR196660:BGR196679 BQN196660:BQN196679 CAJ196660:CAJ196679 CKF196660:CKF196679 CUB196660:CUB196679 DDX196660:DDX196679 DNT196660:DNT196679 DXP196660:DXP196679 EHL196660:EHL196679 ERH196660:ERH196679 FBD196660:FBD196679 FKZ196660:FKZ196679 FUV196660:FUV196679 GER196660:GER196679 GON196660:GON196679 GYJ196660:GYJ196679 HIF196660:HIF196679 HSB196660:HSB196679 IBX196660:IBX196679 ILT196660:ILT196679 IVP196660:IVP196679 JFL196660:JFL196679 JPH196660:JPH196679 JZD196660:JZD196679 KIZ196660:KIZ196679 KSV196660:KSV196679 LCR196660:LCR196679 LMN196660:LMN196679 LWJ196660:LWJ196679 MGF196660:MGF196679 MQB196660:MQB196679 MZX196660:MZX196679 NJT196660:NJT196679 NTP196660:NTP196679 ODL196660:ODL196679 ONH196660:ONH196679 OXD196660:OXD196679 PGZ196660:PGZ196679 PQV196660:PQV196679 QAR196660:QAR196679 QKN196660:QKN196679 QUJ196660:QUJ196679 REF196660:REF196679 ROB196660:ROB196679 RXX196660:RXX196679 SHT196660:SHT196679 SRP196660:SRP196679 TBL196660:TBL196679 TLH196660:TLH196679 TVD196660:TVD196679 UEZ196660:UEZ196679 UOV196660:UOV196679 UYR196660:UYR196679 VIN196660:VIN196679 VSJ196660:VSJ196679 WCF196660:WCF196679 WMB196660:WMB196679 WVX196660:WVX196679 P262196:P262215 JL262196:JL262215 TH262196:TH262215 ADD262196:ADD262215 AMZ262196:AMZ262215 AWV262196:AWV262215 BGR262196:BGR262215 BQN262196:BQN262215 CAJ262196:CAJ262215 CKF262196:CKF262215 CUB262196:CUB262215 DDX262196:DDX262215 DNT262196:DNT262215 DXP262196:DXP262215 EHL262196:EHL262215 ERH262196:ERH262215 FBD262196:FBD262215 FKZ262196:FKZ262215 FUV262196:FUV262215 GER262196:GER262215 GON262196:GON262215 GYJ262196:GYJ262215 HIF262196:HIF262215 HSB262196:HSB262215 IBX262196:IBX262215 ILT262196:ILT262215 IVP262196:IVP262215 JFL262196:JFL262215 JPH262196:JPH262215 JZD262196:JZD262215 KIZ262196:KIZ262215 KSV262196:KSV262215 LCR262196:LCR262215 LMN262196:LMN262215 LWJ262196:LWJ262215 MGF262196:MGF262215 MQB262196:MQB262215 MZX262196:MZX262215 NJT262196:NJT262215 NTP262196:NTP262215 ODL262196:ODL262215 ONH262196:ONH262215 OXD262196:OXD262215 PGZ262196:PGZ262215 PQV262196:PQV262215 QAR262196:QAR262215 QKN262196:QKN262215 QUJ262196:QUJ262215 REF262196:REF262215 ROB262196:ROB262215 RXX262196:RXX262215 SHT262196:SHT262215 SRP262196:SRP262215 TBL262196:TBL262215 TLH262196:TLH262215 TVD262196:TVD262215 UEZ262196:UEZ262215 UOV262196:UOV262215 UYR262196:UYR262215 VIN262196:VIN262215 VSJ262196:VSJ262215 WCF262196:WCF262215 WMB262196:WMB262215 WVX262196:WVX262215 P327732:P327751 JL327732:JL327751 TH327732:TH327751 ADD327732:ADD327751 AMZ327732:AMZ327751 AWV327732:AWV327751 BGR327732:BGR327751 BQN327732:BQN327751 CAJ327732:CAJ327751 CKF327732:CKF327751 CUB327732:CUB327751 DDX327732:DDX327751 DNT327732:DNT327751 DXP327732:DXP327751 EHL327732:EHL327751 ERH327732:ERH327751 FBD327732:FBD327751 FKZ327732:FKZ327751 FUV327732:FUV327751 GER327732:GER327751 GON327732:GON327751 GYJ327732:GYJ327751 HIF327732:HIF327751 HSB327732:HSB327751 IBX327732:IBX327751 ILT327732:ILT327751 IVP327732:IVP327751 JFL327732:JFL327751 JPH327732:JPH327751 JZD327732:JZD327751 KIZ327732:KIZ327751 KSV327732:KSV327751 LCR327732:LCR327751 LMN327732:LMN327751 LWJ327732:LWJ327751 MGF327732:MGF327751 MQB327732:MQB327751 MZX327732:MZX327751 NJT327732:NJT327751 NTP327732:NTP327751 ODL327732:ODL327751 ONH327732:ONH327751 OXD327732:OXD327751 PGZ327732:PGZ327751 PQV327732:PQV327751 QAR327732:QAR327751 QKN327732:QKN327751 QUJ327732:QUJ327751 REF327732:REF327751 ROB327732:ROB327751 RXX327732:RXX327751 SHT327732:SHT327751 SRP327732:SRP327751 TBL327732:TBL327751 TLH327732:TLH327751 TVD327732:TVD327751 UEZ327732:UEZ327751 UOV327732:UOV327751 UYR327732:UYR327751 VIN327732:VIN327751 VSJ327732:VSJ327751 WCF327732:WCF327751 WMB327732:WMB327751 WVX327732:WVX327751 P393268:P393287 JL393268:JL393287 TH393268:TH393287 ADD393268:ADD393287 AMZ393268:AMZ393287 AWV393268:AWV393287 BGR393268:BGR393287 BQN393268:BQN393287 CAJ393268:CAJ393287 CKF393268:CKF393287 CUB393268:CUB393287 DDX393268:DDX393287 DNT393268:DNT393287 DXP393268:DXP393287 EHL393268:EHL393287 ERH393268:ERH393287 FBD393268:FBD393287 FKZ393268:FKZ393287 FUV393268:FUV393287 GER393268:GER393287 GON393268:GON393287 GYJ393268:GYJ393287 HIF393268:HIF393287 HSB393268:HSB393287 IBX393268:IBX393287 ILT393268:ILT393287 IVP393268:IVP393287 JFL393268:JFL393287 JPH393268:JPH393287 JZD393268:JZD393287 KIZ393268:KIZ393287 KSV393268:KSV393287 LCR393268:LCR393287 LMN393268:LMN393287 LWJ393268:LWJ393287 MGF393268:MGF393287 MQB393268:MQB393287 MZX393268:MZX393287 NJT393268:NJT393287 NTP393268:NTP393287 ODL393268:ODL393287 ONH393268:ONH393287 OXD393268:OXD393287 PGZ393268:PGZ393287 PQV393268:PQV393287 QAR393268:QAR393287 QKN393268:QKN393287 QUJ393268:QUJ393287 REF393268:REF393287 ROB393268:ROB393287 RXX393268:RXX393287 SHT393268:SHT393287 SRP393268:SRP393287 TBL393268:TBL393287 TLH393268:TLH393287 TVD393268:TVD393287 UEZ393268:UEZ393287 UOV393268:UOV393287 UYR393268:UYR393287 VIN393268:VIN393287 VSJ393268:VSJ393287 WCF393268:WCF393287 WMB393268:WMB393287 WVX393268:WVX393287 P458804:P458823 JL458804:JL458823 TH458804:TH458823 ADD458804:ADD458823 AMZ458804:AMZ458823 AWV458804:AWV458823 BGR458804:BGR458823 BQN458804:BQN458823 CAJ458804:CAJ458823 CKF458804:CKF458823 CUB458804:CUB458823 DDX458804:DDX458823 DNT458804:DNT458823 DXP458804:DXP458823 EHL458804:EHL458823 ERH458804:ERH458823 FBD458804:FBD458823 FKZ458804:FKZ458823 FUV458804:FUV458823 GER458804:GER458823 GON458804:GON458823 GYJ458804:GYJ458823 HIF458804:HIF458823 HSB458804:HSB458823 IBX458804:IBX458823 ILT458804:ILT458823 IVP458804:IVP458823 JFL458804:JFL458823 JPH458804:JPH458823 JZD458804:JZD458823 KIZ458804:KIZ458823 KSV458804:KSV458823 LCR458804:LCR458823 LMN458804:LMN458823 LWJ458804:LWJ458823 MGF458804:MGF458823 MQB458804:MQB458823 MZX458804:MZX458823 NJT458804:NJT458823 NTP458804:NTP458823 ODL458804:ODL458823 ONH458804:ONH458823 OXD458804:OXD458823 PGZ458804:PGZ458823 PQV458804:PQV458823 QAR458804:QAR458823 QKN458804:QKN458823 QUJ458804:QUJ458823 REF458804:REF458823 ROB458804:ROB458823 RXX458804:RXX458823 SHT458804:SHT458823 SRP458804:SRP458823 TBL458804:TBL458823 TLH458804:TLH458823 TVD458804:TVD458823 UEZ458804:UEZ458823 UOV458804:UOV458823 UYR458804:UYR458823 VIN458804:VIN458823 VSJ458804:VSJ458823 WCF458804:WCF458823 WMB458804:WMB458823 WVX458804:WVX458823 P524340:P524359 JL524340:JL524359 TH524340:TH524359 ADD524340:ADD524359 AMZ524340:AMZ524359 AWV524340:AWV524359 BGR524340:BGR524359 BQN524340:BQN524359 CAJ524340:CAJ524359 CKF524340:CKF524359 CUB524340:CUB524359 DDX524340:DDX524359 DNT524340:DNT524359 DXP524340:DXP524359 EHL524340:EHL524359 ERH524340:ERH524359 FBD524340:FBD524359 FKZ524340:FKZ524359 FUV524340:FUV524359 GER524340:GER524359 GON524340:GON524359 GYJ524340:GYJ524359 HIF524340:HIF524359 HSB524340:HSB524359 IBX524340:IBX524359 ILT524340:ILT524359 IVP524340:IVP524359 JFL524340:JFL524359 JPH524340:JPH524359 JZD524340:JZD524359 KIZ524340:KIZ524359 KSV524340:KSV524359 LCR524340:LCR524359 LMN524340:LMN524359 LWJ524340:LWJ524359 MGF524340:MGF524359 MQB524340:MQB524359 MZX524340:MZX524359 NJT524340:NJT524359 NTP524340:NTP524359 ODL524340:ODL524359 ONH524340:ONH524359 OXD524340:OXD524359 PGZ524340:PGZ524359 PQV524340:PQV524359 QAR524340:QAR524359 QKN524340:QKN524359 QUJ524340:QUJ524359 REF524340:REF524359 ROB524340:ROB524359 RXX524340:RXX524359 SHT524340:SHT524359 SRP524340:SRP524359 TBL524340:TBL524359 TLH524340:TLH524359 TVD524340:TVD524359 UEZ524340:UEZ524359 UOV524340:UOV524359 UYR524340:UYR524359 VIN524340:VIN524359 VSJ524340:VSJ524359 WCF524340:WCF524359 WMB524340:WMB524359 WVX524340:WVX524359 P589876:P589895 JL589876:JL589895 TH589876:TH589895 ADD589876:ADD589895 AMZ589876:AMZ589895 AWV589876:AWV589895 BGR589876:BGR589895 BQN589876:BQN589895 CAJ589876:CAJ589895 CKF589876:CKF589895 CUB589876:CUB589895 DDX589876:DDX589895 DNT589876:DNT589895 DXP589876:DXP589895 EHL589876:EHL589895 ERH589876:ERH589895 FBD589876:FBD589895 FKZ589876:FKZ589895 FUV589876:FUV589895 GER589876:GER589895 GON589876:GON589895 GYJ589876:GYJ589895 HIF589876:HIF589895 HSB589876:HSB589895 IBX589876:IBX589895 ILT589876:ILT589895 IVP589876:IVP589895 JFL589876:JFL589895 JPH589876:JPH589895 JZD589876:JZD589895 KIZ589876:KIZ589895 KSV589876:KSV589895 LCR589876:LCR589895 LMN589876:LMN589895 LWJ589876:LWJ589895 MGF589876:MGF589895 MQB589876:MQB589895 MZX589876:MZX589895 NJT589876:NJT589895 NTP589876:NTP589895 ODL589876:ODL589895 ONH589876:ONH589895 OXD589876:OXD589895 PGZ589876:PGZ589895 PQV589876:PQV589895 QAR589876:QAR589895 QKN589876:QKN589895 QUJ589876:QUJ589895 REF589876:REF589895 ROB589876:ROB589895 RXX589876:RXX589895 SHT589876:SHT589895 SRP589876:SRP589895 TBL589876:TBL589895 TLH589876:TLH589895 TVD589876:TVD589895 UEZ589876:UEZ589895 UOV589876:UOV589895 UYR589876:UYR589895 VIN589876:VIN589895 VSJ589876:VSJ589895 WCF589876:WCF589895 WMB589876:WMB589895 WVX589876:WVX589895 P655412:P655431 JL655412:JL655431 TH655412:TH655431 ADD655412:ADD655431 AMZ655412:AMZ655431 AWV655412:AWV655431 BGR655412:BGR655431 BQN655412:BQN655431 CAJ655412:CAJ655431 CKF655412:CKF655431 CUB655412:CUB655431 DDX655412:DDX655431 DNT655412:DNT655431 DXP655412:DXP655431 EHL655412:EHL655431 ERH655412:ERH655431 FBD655412:FBD655431 FKZ655412:FKZ655431 FUV655412:FUV655431 GER655412:GER655431 GON655412:GON655431 GYJ655412:GYJ655431 HIF655412:HIF655431 HSB655412:HSB655431 IBX655412:IBX655431 ILT655412:ILT655431 IVP655412:IVP655431 JFL655412:JFL655431 JPH655412:JPH655431 JZD655412:JZD655431 KIZ655412:KIZ655431 KSV655412:KSV655431 LCR655412:LCR655431 LMN655412:LMN655431 LWJ655412:LWJ655431 MGF655412:MGF655431 MQB655412:MQB655431 MZX655412:MZX655431 NJT655412:NJT655431 NTP655412:NTP655431 ODL655412:ODL655431 ONH655412:ONH655431 OXD655412:OXD655431 PGZ655412:PGZ655431 PQV655412:PQV655431 QAR655412:QAR655431 QKN655412:QKN655431 QUJ655412:QUJ655431 REF655412:REF655431 ROB655412:ROB655431 RXX655412:RXX655431 SHT655412:SHT655431 SRP655412:SRP655431 TBL655412:TBL655431 TLH655412:TLH655431 TVD655412:TVD655431 UEZ655412:UEZ655431 UOV655412:UOV655431 UYR655412:UYR655431 VIN655412:VIN655431 VSJ655412:VSJ655431 WCF655412:WCF655431 WMB655412:WMB655431 WVX655412:WVX655431 P720948:P720967 JL720948:JL720967 TH720948:TH720967 ADD720948:ADD720967 AMZ720948:AMZ720967 AWV720948:AWV720967 BGR720948:BGR720967 BQN720948:BQN720967 CAJ720948:CAJ720967 CKF720948:CKF720967 CUB720948:CUB720967 DDX720948:DDX720967 DNT720948:DNT720967 DXP720948:DXP720967 EHL720948:EHL720967 ERH720948:ERH720967 FBD720948:FBD720967 FKZ720948:FKZ720967 FUV720948:FUV720967 GER720948:GER720967 GON720948:GON720967 GYJ720948:GYJ720967 HIF720948:HIF720967 HSB720948:HSB720967 IBX720948:IBX720967 ILT720948:ILT720967 IVP720948:IVP720967 JFL720948:JFL720967 JPH720948:JPH720967 JZD720948:JZD720967 KIZ720948:KIZ720967 KSV720948:KSV720967 LCR720948:LCR720967 LMN720948:LMN720967 LWJ720948:LWJ720967 MGF720948:MGF720967 MQB720948:MQB720967 MZX720948:MZX720967 NJT720948:NJT720967 NTP720948:NTP720967 ODL720948:ODL720967 ONH720948:ONH720967 OXD720948:OXD720967 PGZ720948:PGZ720967 PQV720948:PQV720967 QAR720948:QAR720967 QKN720948:QKN720967 QUJ720948:QUJ720967 REF720948:REF720967 ROB720948:ROB720967 RXX720948:RXX720967 SHT720948:SHT720967 SRP720948:SRP720967 TBL720948:TBL720967 TLH720948:TLH720967 TVD720948:TVD720967 UEZ720948:UEZ720967 UOV720948:UOV720967 UYR720948:UYR720967 VIN720948:VIN720967 VSJ720948:VSJ720967 WCF720948:WCF720967 WMB720948:WMB720967 WVX720948:WVX720967 P786484:P786503 JL786484:JL786503 TH786484:TH786503 ADD786484:ADD786503 AMZ786484:AMZ786503 AWV786484:AWV786503 BGR786484:BGR786503 BQN786484:BQN786503 CAJ786484:CAJ786503 CKF786484:CKF786503 CUB786484:CUB786503 DDX786484:DDX786503 DNT786484:DNT786503 DXP786484:DXP786503 EHL786484:EHL786503 ERH786484:ERH786503 FBD786484:FBD786503 FKZ786484:FKZ786503 FUV786484:FUV786503 GER786484:GER786503 GON786484:GON786503 GYJ786484:GYJ786503 HIF786484:HIF786503 HSB786484:HSB786503 IBX786484:IBX786503 ILT786484:ILT786503 IVP786484:IVP786503 JFL786484:JFL786503 JPH786484:JPH786503 JZD786484:JZD786503 KIZ786484:KIZ786503 KSV786484:KSV786503 LCR786484:LCR786503 LMN786484:LMN786503 LWJ786484:LWJ786503 MGF786484:MGF786503 MQB786484:MQB786503 MZX786484:MZX786503 NJT786484:NJT786503 NTP786484:NTP786503 ODL786484:ODL786503 ONH786484:ONH786503 OXD786484:OXD786503 PGZ786484:PGZ786503 PQV786484:PQV786503 QAR786484:QAR786503 QKN786484:QKN786503 QUJ786484:QUJ786503 REF786484:REF786503 ROB786484:ROB786503 RXX786484:RXX786503 SHT786484:SHT786503 SRP786484:SRP786503 TBL786484:TBL786503 TLH786484:TLH786503 TVD786484:TVD786503 UEZ786484:UEZ786503 UOV786484:UOV786503 UYR786484:UYR786503 VIN786484:VIN786503 VSJ786484:VSJ786503 WCF786484:WCF786503 WMB786484:WMB786503 WVX786484:WVX786503 P852020:P852039 JL852020:JL852039 TH852020:TH852039 ADD852020:ADD852039 AMZ852020:AMZ852039 AWV852020:AWV852039 BGR852020:BGR852039 BQN852020:BQN852039 CAJ852020:CAJ852039 CKF852020:CKF852039 CUB852020:CUB852039 DDX852020:DDX852039 DNT852020:DNT852039 DXP852020:DXP852039 EHL852020:EHL852039 ERH852020:ERH852039 FBD852020:FBD852039 FKZ852020:FKZ852039 FUV852020:FUV852039 GER852020:GER852039 GON852020:GON852039 GYJ852020:GYJ852039 HIF852020:HIF852039 HSB852020:HSB852039 IBX852020:IBX852039 ILT852020:ILT852039 IVP852020:IVP852039 JFL852020:JFL852039 JPH852020:JPH852039 JZD852020:JZD852039 KIZ852020:KIZ852039 KSV852020:KSV852039 LCR852020:LCR852039 LMN852020:LMN852039 LWJ852020:LWJ852039 MGF852020:MGF852039 MQB852020:MQB852039 MZX852020:MZX852039 NJT852020:NJT852039 NTP852020:NTP852039 ODL852020:ODL852039 ONH852020:ONH852039 OXD852020:OXD852039 PGZ852020:PGZ852039 PQV852020:PQV852039 QAR852020:QAR852039 QKN852020:QKN852039 QUJ852020:QUJ852039 REF852020:REF852039 ROB852020:ROB852039 RXX852020:RXX852039 SHT852020:SHT852039 SRP852020:SRP852039 TBL852020:TBL852039 TLH852020:TLH852039 TVD852020:TVD852039 UEZ852020:UEZ852039 UOV852020:UOV852039 UYR852020:UYR852039 VIN852020:VIN852039 VSJ852020:VSJ852039 WCF852020:WCF852039 WMB852020:WMB852039 WVX852020:WVX852039 P917556:P917575 JL917556:JL917575 TH917556:TH917575 ADD917556:ADD917575 AMZ917556:AMZ917575 AWV917556:AWV917575 BGR917556:BGR917575 BQN917556:BQN917575 CAJ917556:CAJ917575 CKF917556:CKF917575 CUB917556:CUB917575 DDX917556:DDX917575 DNT917556:DNT917575 DXP917556:DXP917575 EHL917556:EHL917575 ERH917556:ERH917575 FBD917556:FBD917575 FKZ917556:FKZ917575 FUV917556:FUV917575 GER917556:GER917575 GON917556:GON917575 GYJ917556:GYJ917575 HIF917556:HIF917575 HSB917556:HSB917575 IBX917556:IBX917575 ILT917556:ILT917575 IVP917556:IVP917575 JFL917556:JFL917575 JPH917556:JPH917575 JZD917556:JZD917575 KIZ917556:KIZ917575 KSV917556:KSV917575 LCR917556:LCR917575 LMN917556:LMN917575 LWJ917556:LWJ917575 MGF917556:MGF917575 MQB917556:MQB917575 MZX917556:MZX917575 NJT917556:NJT917575 NTP917556:NTP917575 ODL917556:ODL917575 ONH917556:ONH917575 OXD917556:OXD917575 PGZ917556:PGZ917575 PQV917556:PQV917575 QAR917556:QAR917575 QKN917556:QKN917575 QUJ917556:QUJ917575 REF917556:REF917575 ROB917556:ROB917575 RXX917556:RXX917575 SHT917556:SHT917575 SRP917556:SRP917575 TBL917556:TBL917575 TLH917556:TLH917575 TVD917556:TVD917575 UEZ917556:UEZ917575 UOV917556:UOV917575 UYR917556:UYR917575 VIN917556:VIN917575 VSJ917556:VSJ917575 WCF917556:WCF917575 WMB917556:WMB917575 WVX917556:WVX917575 P983092:P983111 JL983092:JL983111 TH983092:TH983111 ADD983092:ADD983111 AMZ983092:AMZ983111 AWV983092:AWV983111 BGR983092:BGR983111 BQN983092:BQN983111 CAJ983092:CAJ983111 CKF983092:CKF983111 CUB983092:CUB983111 DDX983092:DDX983111 DNT983092:DNT983111 DXP983092:DXP983111 EHL983092:EHL983111 ERH983092:ERH983111 FBD983092:FBD983111 FKZ983092:FKZ983111 FUV983092:FUV983111 GER983092:GER983111 GON983092:GON983111 GYJ983092:GYJ983111 HIF983092:HIF983111 HSB983092:HSB983111 IBX983092:IBX983111 ILT983092:ILT983111 IVP983092:IVP983111 JFL983092:JFL983111 JPH983092:JPH983111 JZD983092:JZD983111 KIZ983092:KIZ983111 KSV983092:KSV983111 LCR983092:LCR983111 LMN983092:LMN983111 LWJ983092:LWJ983111 MGF983092:MGF983111 MQB983092:MQB983111 MZX983092:MZX983111 NJT983092:NJT983111 NTP983092:NTP983111 ODL983092:ODL983111 ONH983092:ONH983111 OXD983092:OXD983111 PGZ983092:PGZ983111 PQV983092:PQV983111 QAR983092:QAR983111 QKN983092:QKN983111 QUJ983092:QUJ983111 REF983092:REF983111 ROB983092:ROB983111 RXX983092:RXX983111 SHT983092:SHT983111 SRP983092:SRP983111 TBL983092:TBL983111 TLH983092:TLH983111 TVD983092:TVD983111 UEZ983092:UEZ983111 UOV983092:UOV983111 UYR983092:UYR983111 VIN983092:VIN983111 VSJ983092:VSJ983111 WCF983092:WCF983111 WMB983092:WMB983111 WVX983092:WVX983111</xm:sqref>
        </x14:dataValidation>
        <x14:dataValidation type="list" showInputMessage="1" showErrorMessage="1" errorTitle="Rechazado" error="Solo son validadas las opciones de la lista">
          <x14:formula1>
            <xm:f>Efecto</xm:f>
          </x14:formula1>
          <xm: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AA48 JW48 TS48 ADO48 ANK48 AXG48 BHC48 BQY48 CAU48 CKQ48 CUM48 DEI48 DOE48 DYA48 EHW48 ERS48 FBO48 FLK48 FVG48 GFC48 GOY48 GYU48 HIQ48 HSM48 ICI48 IME48 IWA48 JFW48 JPS48 JZO48 KJK48 KTG48 LDC48 LMY48 LWU48 MGQ48 MQM48 NAI48 NKE48 NUA48 ODW48 ONS48 OXO48 PHK48 PRG48 QBC48 QKY48 QUU48 REQ48 ROM48 RYI48 SIE48 SSA48 TBW48 TLS48 TVO48 UFK48 UPG48 UZC48 VIY48 VSU48 WCQ48 WMM48 WWI48 AA65584 JW65584 TS65584 ADO65584 ANK65584 AXG65584 BHC65584 BQY65584 CAU65584 CKQ65584 CUM65584 DEI65584 DOE65584 DYA65584 EHW65584 ERS65584 FBO65584 FLK65584 FVG65584 GFC65584 GOY65584 GYU65584 HIQ65584 HSM65584 ICI65584 IME65584 IWA65584 JFW65584 JPS65584 JZO65584 KJK65584 KTG65584 LDC65584 LMY65584 LWU65584 MGQ65584 MQM65584 NAI65584 NKE65584 NUA65584 ODW65584 ONS65584 OXO65584 PHK65584 PRG65584 QBC65584 QKY65584 QUU65584 REQ65584 ROM65584 RYI65584 SIE65584 SSA65584 TBW65584 TLS65584 TVO65584 UFK65584 UPG65584 UZC65584 VIY65584 VSU65584 WCQ65584 WMM65584 WWI65584 AA131120 JW131120 TS131120 ADO131120 ANK131120 AXG131120 BHC131120 BQY131120 CAU131120 CKQ131120 CUM131120 DEI131120 DOE131120 DYA131120 EHW131120 ERS131120 FBO131120 FLK131120 FVG131120 GFC131120 GOY131120 GYU131120 HIQ131120 HSM131120 ICI131120 IME131120 IWA131120 JFW131120 JPS131120 JZO131120 KJK131120 KTG131120 LDC131120 LMY131120 LWU131120 MGQ131120 MQM131120 NAI131120 NKE131120 NUA131120 ODW131120 ONS131120 OXO131120 PHK131120 PRG131120 QBC131120 QKY131120 QUU131120 REQ131120 ROM131120 RYI131120 SIE131120 SSA131120 TBW131120 TLS131120 TVO131120 UFK131120 UPG131120 UZC131120 VIY131120 VSU131120 WCQ131120 WMM131120 WWI131120 AA196656 JW196656 TS196656 ADO196656 ANK196656 AXG196656 BHC196656 BQY196656 CAU196656 CKQ196656 CUM196656 DEI196656 DOE196656 DYA196656 EHW196656 ERS196656 FBO196656 FLK196656 FVG196656 GFC196656 GOY196656 GYU196656 HIQ196656 HSM196656 ICI196656 IME196656 IWA196656 JFW196656 JPS196656 JZO196656 KJK196656 KTG196656 LDC196656 LMY196656 LWU196656 MGQ196656 MQM196656 NAI196656 NKE196656 NUA196656 ODW196656 ONS196656 OXO196656 PHK196656 PRG196656 QBC196656 QKY196656 QUU196656 REQ196656 ROM196656 RYI196656 SIE196656 SSA196656 TBW196656 TLS196656 TVO196656 UFK196656 UPG196656 UZC196656 VIY196656 VSU196656 WCQ196656 WMM196656 WWI196656 AA262192 JW262192 TS262192 ADO262192 ANK262192 AXG262192 BHC262192 BQY262192 CAU262192 CKQ262192 CUM262192 DEI262192 DOE262192 DYA262192 EHW262192 ERS262192 FBO262192 FLK262192 FVG262192 GFC262192 GOY262192 GYU262192 HIQ262192 HSM262192 ICI262192 IME262192 IWA262192 JFW262192 JPS262192 JZO262192 KJK262192 KTG262192 LDC262192 LMY262192 LWU262192 MGQ262192 MQM262192 NAI262192 NKE262192 NUA262192 ODW262192 ONS262192 OXO262192 PHK262192 PRG262192 QBC262192 QKY262192 QUU262192 REQ262192 ROM262192 RYI262192 SIE262192 SSA262192 TBW262192 TLS262192 TVO262192 UFK262192 UPG262192 UZC262192 VIY262192 VSU262192 WCQ262192 WMM262192 WWI262192 AA327728 JW327728 TS327728 ADO327728 ANK327728 AXG327728 BHC327728 BQY327728 CAU327728 CKQ327728 CUM327728 DEI327728 DOE327728 DYA327728 EHW327728 ERS327728 FBO327728 FLK327728 FVG327728 GFC327728 GOY327728 GYU327728 HIQ327728 HSM327728 ICI327728 IME327728 IWA327728 JFW327728 JPS327728 JZO327728 KJK327728 KTG327728 LDC327728 LMY327728 LWU327728 MGQ327728 MQM327728 NAI327728 NKE327728 NUA327728 ODW327728 ONS327728 OXO327728 PHK327728 PRG327728 QBC327728 QKY327728 QUU327728 REQ327728 ROM327728 RYI327728 SIE327728 SSA327728 TBW327728 TLS327728 TVO327728 UFK327728 UPG327728 UZC327728 VIY327728 VSU327728 WCQ327728 WMM327728 WWI327728 AA393264 JW393264 TS393264 ADO393264 ANK393264 AXG393264 BHC393264 BQY393264 CAU393264 CKQ393264 CUM393264 DEI393264 DOE393264 DYA393264 EHW393264 ERS393264 FBO393264 FLK393264 FVG393264 GFC393264 GOY393264 GYU393264 HIQ393264 HSM393264 ICI393264 IME393264 IWA393264 JFW393264 JPS393264 JZO393264 KJK393264 KTG393264 LDC393264 LMY393264 LWU393264 MGQ393264 MQM393264 NAI393264 NKE393264 NUA393264 ODW393264 ONS393264 OXO393264 PHK393264 PRG393264 QBC393264 QKY393264 QUU393264 REQ393264 ROM393264 RYI393264 SIE393264 SSA393264 TBW393264 TLS393264 TVO393264 UFK393264 UPG393264 UZC393264 VIY393264 VSU393264 WCQ393264 WMM393264 WWI393264 AA458800 JW458800 TS458800 ADO458800 ANK458800 AXG458800 BHC458800 BQY458800 CAU458800 CKQ458800 CUM458800 DEI458800 DOE458800 DYA458800 EHW458800 ERS458800 FBO458800 FLK458800 FVG458800 GFC458800 GOY458800 GYU458800 HIQ458800 HSM458800 ICI458800 IME458800 IWA458800 JFW458800 JPS458800 JZO458800 KJK458800 KTG458800 LDC458800 LMY458800 LWU458800 MGQ458800 MQM458800 NAI458800 NKE458800 NUA458800 ODW458800 ONS458800 OXO458800 PHK458800 PRG458800 QBC458800 QKY458800 QUU458800 REQ458800 ROM458800 RYI458800 SIE458800 SSA458800 TBW458800 TLS458800 TVO458800 UFK458800 UPG458800 UZC458800 VIY458800 VSU458800 WCQ458800 WMM458800 WWI458800 AA524336 JW524336 TS524336 ADO524336 ANK524336 AXG524336 BHC524336 BQY524336 CAU524336 CKQ524336 CUM524336 DEI524336 DOE524336 DYA524336 EHW524336 ERS524336 FBO524336 FLK524336 FVG524336 GFC524336 GOY524336 GYU524336 HIQ524336 HSM524336 ICI524336 IME524336 IWA524336 JFW524336 JPS524336 JZO524336 KJK524336 KTG524336 LDC524336 LMY524336 LWU524336 MGQ524336 MQM524336 NAI524336 NKE524336 NUA524336 ODW524336 ONS524336 OXO524336 PHK524336 PRG524336 QBC524336 QKY524336 QUU524336 REQ524336 ROM524336 RYI524336 SIE524336 SSA524336 TBW524336 TLS524336 TVO524336 UFK524336 UPG524336 UZC524336 VIY524336 VSU524336 WCQ524336 WMM524336 WWI524336 AA589872 JW589872 TS589872 ADO589872 ANK589872 AXG589872 BHC589872 BQY589872 CAU589872 CKQ589872 CUM589872 DEI589872 DOE589872 DYA589872 EHW589872 ERS589872 FBO589872 FLK589872 FVG589872 GFC589872 GOY589872 GYU589872 HIQ589872 HSM589872 ICI589872 IME589872 IWA589872 JFW589872 JPS589872 JZO589872 KJK589872 KTG589872 LDC589872 LMY589872 LWU589872 MGQ589872 MQM589872 NAI589872 NKE589872 NUA589872 ODW589872 ONS589872 OXO589872 PHK589872 PRG589872 QBC589872 QKY589872 QUU589872 REQ589872 ROM589872 RYI589872 SIE589872 SSA589872 TBW589872 TLS589872 TVO589872 UFK589872 UPG589872 UZC589872 VIY589872 VSU589872 WCQ589872 WMM589872 WWI589872 AA655408 JW655408 TS655408 ADO655408 ANK655408 AXG655408 BHC655408 BQY655408 CAU655408 CKQ655408 CUM655408 DEI655408 DOE655408 DYA655408 EHW655408 ERS655408 FBO655408 FLK655408 FVG655408 GFC655408 GOY655408 GYU655408 HIQ655408 HSM655408 ICI655408 IME655408 IWA655408 JFW655408 JPS655408 JZO655408 KJK655408 KTG655408 LDC655408 LMY655408 LWU655408 MGQ655408 MQM655408 NAI655408 NKE655408 NUA655408 ODW655408 ONS655408 OXO655408 PHK655408 PRG655408 QBC655408 QKY655408 QUU655408 REQ655408 ROM655408 RYI655408 SIE655408 SSA655408 TBW655408 TLS655408 TVO655408 UFK655408 UPG655408 UZC655408 VIY655408 VSU655408 WCQ655408 WMM655408 WWI655408 AA720944 JW720944 TS720944 ADO720944 ANK720944 AXG720944 BHC720944 BQY720944 CAU720944 CKQ720944 CUM720944 DEI720944 DOE720944 DYA720944 EHW720944 ERS720944 FBO720944 FLK720944 FVG720944 GFC720944 GOY720944 GYU720944 HIQ720944 HSM720944 ICI720944 IME720944 IWA720944 JFW720944 JPS720944 JZO720944 KJK720944 KTG720944 LDC720944 LMY720944 LWU720944 MGQ720944 MQM720944 NAI720944 NKE720944 NUA720944 ODW720944 ONS720944 OXO720944 PHK720944 PRG720944 QBC720944 QKY720944 QUU720944 REQ720944 ROM720944 RYI720944 SIE720944 SSA720944 TBW720944 TLS720944 TVO720944 UFK720944 UPG720944 UZC720944 VIY720944 VSU720944 WCQ720944 WMM720944 WWI720944 AA786480 JW786480 TS786480 ADO786480 ANK786480 AXG786480 BHC786480 BQY786480 CAU786480 CKQ786480 CUM786480 DEI786480 DOE786480 DYA786480 EHW786480 ERS786480 FBO786480 FLK786480 FVG786480 GFC786480 GOY786480 GYU786480 HIQ786480 HSM786480 ICI786480 IME786480 IWA786480 JFW786480 JPS786480 JZO786480 KJK786480 KTG786480 LDC786480 LMY786480 LWU786480 MGQ786480 MQM786480 NAI786480 NKE786480 NUA786480 ODW786480 ONS786480 OXO786480 PHK786480 PRG786480 QBC786480 QKY786480 QUU786480 REQ786480 ROM786480 RYI786480 SIE786480 SSA786480 TBW786480 TLS786480 TVO786480 UFK786480 UPG786480 UZC786480 VIY786480 VSU786480 WCQ786480 WMM786480 WWI786480 AA852016 JW852016 TS852016 ADO852016 ANK852016 AXG852016 BHC852016 BQY852016 CAU852016 CKQ852016 CUM852016 DEI852016 DOE852016 DYA852016 EHW852016 ERS852016 FBO852016 FLK852016 FVG852016 GFC852016 GOY852016 GYU852016 HIQ852016 HSM852016 ICI852016 IME852016 IWA852016 JFW852016 JPS852016 JZO852016 KJK852016 KTG852016 LDC852016 LMY852016 LWU852016 MGQ852016 MQM852016 NAI852016 NKE852016 NUA852016 ODW852016 ONS852016 OXO852016 PHK852016 PRG852016 QBC852016 QKY852016 QUU852016 REQ852016 ROM852016 RYI852016 SIE852016 SSA852016 TBW852016 TLS852016 TVO852016 UFK852016 UPG852016 UZC852016 VIY852016 VSU852016 WCQ852016 WMM852016 WWI852016 AA917552 JW917552 TS917552 ADO917552 ANK917552 AXG917552 BHC917552 BQY917552 CAU917552 CKQ917552 CUM917552 DEI917552 DOE917552 DYA917552 EHW917552 ERS917552 FBO917552 FLK917552 FVG917552 GFC917552 GOY917552 GYU917552 HIQ917552 HSM917552 ICI917552 IME917552 IWA917552 JFW917552 JPS917552 JZO917552 KJK917552 KTG917552 LDC917552 LMY917552 LWU917552 MGQ917552 MQM917552 NAI917552 NKE917552 NUA917552 ODW917552 ONS917552 OXO917552 PHK917552 PRG917552 QBC917552 QKY917552 QUU917552 REQ917552 ROM917552 RYI917552 SIE917552 SSA917552 TBW917552 TLS917552 TVO917552 UFK917552 UPG917552 UZC917552 VIY917552 VSU917552 WCQ917552 WMM917552 WWI917552 AA983088 JW983088 TS983088 ADO983088 ANK983088 AXG983088 BHC983088 BQY983088 CAU983088 CKQ983088 CUM983088 DEI983088 DOE983088 DYA983088 EHW983088 ERS983088 FBO983088 FLK983088 FVG983088 GFC983088 GOY983088 GYU983088 HIQ983088 HSM983088 ICI983088 IME983088 IWA983088 JFW983088 JPS983088 JZO983088 KJK983088 KTG983088 LDC983088 LMY983088 LWU983088 MGQ983088 MQM983088 NAI983088 NKE983088 NUA983088 ODW983088 ONS983088 OXO983088 PHK983088 PRG983088 QBC983088 QKY983088 QUU983088 REQ983088 ROM983088 RYI983088 SIE983088 SSA983088 TBW983088 TLS983088 TVO983088 UFK983088 UPG983088 UZC983088 VIY983088 VSU983088 WCQ983088 WMM983088 WWI983088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AA28:AA29 JW28:JW29 TS28:TS29 ADO28:ADO29 ANK28:ANK29 AXG28:AXG29 BHC28:BHC29 BQY28:BQY29 CAU28:CAU29 CKQ28:CKQ29 CUM28:CUM29 DEI28:DEI29 DOE28:DOE29 DYA28:DYA29 EHW28:EHW29 ERS28:ERS29 FBO28:FBO29 FLK28:FLK29 FVG28:FVG29 GFC28:GFC29 GOY28:GOY29 GYU28:GYU29 HIQ28:HIQ29 HSM28:HSM29 ICI28:ICI29 IME28:IME29 IWA28:IWA29 JFW28:JFW29 JPS28:JPS29 JZO28:JZO29 KJK28:KJK29 KTG28:KTG29 LDC28:LDC29 LMY28:LMY29 LWU28:LWU29 MGQ28:MGQ29 MQM28:MQM29 NAI28:NAI29 NKE28:NKE29 NUA28:NUA29 ODW28:ODW29 ONS28:ONS29 OXO28:OXO29 PHK28:PHK29 PRG28:PRG29 QBC28:QBC29 QKY28:QKY29 QUU28:QUU29 REQ28:REQ29 ROM28:ROM29 RYI28:RYI29 SIE28:SIE29 SSA28:SSA29 TBW28:TBW29 TLS28:TLS29 TVO28:TVO29 UFK28:UFK29 UPG28:UPG29 UZC28:UZC29 VIY28:VIY29 VSU28:VSU29 WCQ28:WCQ29 WMM28:WMM29 WWI28:WWI29 AA65564:AA65565 JW65564:JW65565 TS65564:TS65565 ADO65564:ADO65565 ANK65564:ANK65565 AXG65564:AXG65565 BHC65564:BHC65565 BQY65564:BQY65565 CAU65564:CAU65565 CKQ65564:CKQ65565 CUM65564:CUM65565 DEI65564:DEI65565 DOE65564:DOE65565 DYA65564:DYA65565 EHW65564:EHW65565 ERS65564:ERS65565 FBO65564:FBO65565 FLK65564:FLK65565 FVG65564:FVG65565 GFC65564:GFC65565 GOY65564:GOY65565 GYU65564:GYU65565 HIQ65564:HIQ65565 HSM65564:HSM65565 ICI65564:ICI65565 IME65564:IME65565 IWA65564:IWA65565 JFW65564:JFW65565 JPS65564:JPS65565 JZO65564:JZO65565 KJK65564:KJK65565 KTG65564:KTG65565 LDC65564:LDC65565 LMY65564:LMY65565 LWU65564:LWU65565 MGQ65564:MGQ65565 MQM65564:MQM65565 NAI65564:NAI65565 NKE65564:NKE65565 NUA65564:NUA65565 ODW65564:ODW65565 ONS65564:ONS65565 OXO65564:OXO65565 PHK65564:PHK65565 PRG65564:PRG65565 QBC65564:QBC65565 QKY65564:QKY65565 QUU65564:QUU65565 REQ65564:REQ65565 ROM65564:ROM65565 RYI65564:RYI65565 SIE65564:SIE65565 SSA65564:SSA65565 TBW65564:TBW65565 TLS65564:TLS65565 TVO65564:TVO65565 UFK65564:UFK65565 UPG65564:UPG65565 UZC65564:UZC65565 VIY65564:VIY65565 VSU65564:VSU65565 WCQ65564:WCQ65565 WMM65564:WMM65565 WWI65564:WWI65565 AA131100:AA131101 JW131100:JW131101 TS131100:TS131101 ADO131100:ADO131101 ANK131100:ANK131101 AXG131100:AXG131101 BHC131100:BHC131101 BQY131100:BQY131101 CAU131100:CAU131101 CKQ131100:CKQ131101 CUM131100:CUM131101 DEI131100:DEI131101 DOE131100:DOE131101 DYA131100:DYA131101 EHW131100:EHW131101 ERS131100:ERS131101 FBO131100:FBO131101 FLK131100:FLK131101 FVG131100:FVG131101 GFC131100:GFC131101 GOY131100:GOY131101 GYU131100:GYU131101 HIQ131100:HIQ131101 HSM131100:HSM131101 ICI131100:ICI131101 IME131100:IME131101 IWA131100:IWA131101 JFW131100:JFW131101 JPS131100:JPS131101 JZO131100:JZO131101 KJK131100:KJK131101 KTG131100:KTG131101 LDC131100:LDC131101 LMY131100:LMY131101 LWU131100:LWU131101 MGQ131100:MGQ131101 MQM131100:MQM131101 NAI131100:NAI131101 NKE131100:NKE131101 NUA131100:NUA131101 ODW131100:ODW131101 ONS131100:ONS131101 OXO131100:OXO131101 PHK131100:PHK131101 PRG131100:PRG131101 QBC131100:QBC131101 QKY131100:QKY131101 QUU131100:QUU131101 REQ131100:REQ131101 ROM131100:ROM131101 RYI131100:RYI131101 SIE131100:SIE131101 SSA131100:SSA131101 TBW131100:TBW131101 TLS131100:TLS131101 TVO131100:TVO131101 UFK131100:UFK131101 UPG131100:UPG131101 UZC131100:UZC131101 VIY131100:VIY131101 VSU131100:VSU131101 WCQ131100:WCQ131101 WMM131100:WMM131101 WWI131100:WWI131101 AA196636:AA196637 JW196636:JW196637 TS196636:TS196637 ADO196636:ADO196637 ANK196636:ANK196637 AXG196636:AXG196637 BHC196636:BHC196637 BQY196636:BQY196637 CAU196636:CAU196637 CKQ196636:CKQ196637 CUM196636:CUM196637 DEI196636:DEI196637 DOE196636:DOE196637 DYA196636:DYA196637 EHW196636:EHW196637 ERS196636:ERS196637 FBO196636:FBO196637 FLK196636:FLK196637 FVG196636:FVG196637 GFC196636:GFC196637 GOY196636:GOY196637 GYU196636:GYU196637 HIQ196636:HIQ196637 HSM196636:HSM196637 ICI196636:ICI196637 IME196636:IME196637 IWA196636:IWA196637 JFW196636:JFW196637 JPS196636:JPS196637 JZO196636:JZO196637 KJK196636:KJK196637 KTG196636:KTG196637 LDC196636:LDC196637 LMY196636:LMY196637 LWU196636:LWU196637 MGQ196636:MGQ196637 MQM196636:MQM196637 NAI196636:NAI196637 NKE196636:NKE196637 NUA196636:NUA196637 ODW196636:ODW196637 ONS196636:ONS196637 OXO196636:OXO196637 PHK196636:PHK196637 PRG196636:PRG196637 QBC196636:QBC196637 QKY196636:QKY196637 QUU196636:QUU196637 REQ196636:REQ196637 ROM196636:ROM196637 RYI196636:RYI196637 SIE196636:SIE196637 SSA196636:SSA196637 TBW196636:TBW196637 TLS196636:TLS196637 TVO196636:TVO196637 UFK196636:UFK196637 UPG196636:UPG196637 UZC196636:UZC196637 VIY196636:VIY196637 VSU196636:VSU196637 WCQ196636:WCQ196637 WMM196636:WMM196637 WWI196636:WWI196637 AA262172:AA262173 JW262172:JW262173 TS262172:TS262173 ADO262172:ADO262173 ANK262172:ANK262173 AXG262172:AXG262173 BHC262172:BHC262173 BQY262172:BQY262173 CAU262172:CAU262173 CKQ262172:CKQ262173 CUM262172:CUM262173 DEI262172:DEI262173 DOE262172:DOE262173 DYA262172:DYA262173 EHW262172:EHW262173 ERS262172:ERS262173 FBO262172:FBO262173 FLK262172:FLK262173 FVG262172:FVG262173 GFC262172:GFC262173 GOY262172:GOY262173 GYU262172:GYU262173 HIQ262172:HIQ262173 HSM262172:HSM262173 ICI262172:ICI262173 IME262172:IME262173 IWA262172:IWA262173 JFW262172:JFW262173 JPS262172:JPS262173 JZO262172:JZO262173 KJK262172:KJK262173 KTG262172:KTG262173 LDC262172:LDC262173 LMY262172:LMY262173 LWU262172:LWU262173 MGQ262172:MGQ262173 MQM262172:MQM262173 NAI262172:NAI262173 NKE262172:NKE262173 NUA262172:NUA262173 ODW262172:ODW262173 ONS262172:ONS262173 OXO262172:OXO262173 PHK262172:PHK262173 PRG262172:PRG262173 QBC262172:QBC262173 QKY262172:QKY262173 QUU262172:QUU262173 REQ262172:REQ262173 ROM262172:ROM262173 RYI262172:RYI262173 SIE262172:SIE262173 SSA262172:SSA262173 TBW262172:TBW262173 TLS262172:TLS262173 TVO262172:TVO262173 UFK262172:UFK262173 UPG262172:UPG262173 UZC262172:UZC262173 VIY262172:VIY262173 VSU262172:VSU262173 WCQ262172:WCQ262173 WMM262172:WMM262173 WWI262172:WWI262173 AA327708:AA327709 JW327708:JW327709 TS327708:TS327709 ADO327708:ADO327709 ANK327708:ANK327709 AXG327708:AXG327709 BHC327708:BHC327709 BQY327708:BQY327709 CAU327708:CAU327709 CKQ327708:CKQ327709 CUM327708:CUM327709 DEI327708:DEI327709 DOE327708:DOE327709 DYA327708:DYA327709 EHW327708:EHW327709 ERS327708:ERS327709 FBO327708:FBO327709 FLK327708:FLK327709 FVG327708:FVG327709 GFC327708:GFC327709 GOY327708:GOY327709 GYU327708:GYU327709 HIQ327708:HIQ327709 HSM327708:HSM327709 ICI327708:ICI327709 IME327708:IME327709 IWA327708:IWA327709 JFW327708:JFW327709 JPS327708:JPS327709 JZO327708:JZO327709 KJK327708:KJK327709 KTG327708:KTG327709 LDC327708:LDC327709 LMY327708:LMY327709 LWU327708:LWU327709 MGQ327708:MGQ327709 MQM327708:MQM327709 NAI327708:NAI327709 NKE327708:NKE327709 NUA327708:NUA327709 ODW327708:ODW327709 ONS327708:ONS327709 OXO327708:OXO327709 PHK327708:PHK327709 PRG327708:PRG327709 QBC327708:QBC327709 QKY327708:QKY327709 QUU327708:QUU327709 REQ327708:REQ327709 ROM327708:ROM327709 RYI327708:RYI327709 SIE327708:SIE327709 SSA327708:SSA327709 TBW327708:TBW327709 TLS327708:TLS327709 TVO327708:TVO327709 UFK327708:UFK327709 UPG327708:UPG327709 UZC327708:UZC327709 VIY327708:VIY327709 VSU327708:VSU327709 WCQ327708:WCQ327709 WMM327708:WMM327709 WWI327708:WWI327709 AA393244:AA393245 JW393244:JW393245 TS393244:TS393245 ADO393244:ADO393245 ANK393244:ANK393245 AXG393244:AXG393245 BHC393244:BHC393245 BQY393244:BQY393245 CAU393244:CAU393245 CKQ393244:CKQ393245 CUM393244:CUM393245 DEI393244:DEI393245 DOE393244:DOE393245 DYA393244:DYA393245 EHW393244:EHW393245 ERS393244:ERS393245 FBO393244:FBO393245 FLK393244:FLK393245 FVG393244:FVG393245 GFC393244:GFC393245 GOY393244:GOY393245 GYU393244:GYU393245 HIQ393244:HIQ393245 HSM393244:HSM393245 ICI393244:ICI393245 IME393244:IME393245 IWA393244:IWA393245 JFW393244:JFW393245 JPS393244:JPS393245 JZO393244:JZO393245 KJK393244:KJK393245 KTG393244:KTG393245 LDC393244:LDC393245 LMY393244:LMY393245 LWU393244:LWU393245 MGQ393244:MGQ393245 MQM393244:MQM393245 NAI393244:NAI393245 NKE393244:NKE393245 NUA393244:NUA393245 ODW393244:ODW393245 ONS393244:ONS393245 OXO393244:OXO393245 PHK393244:PHK393245 PRG393244:PRG393245 QBC393244:QBC393245 QKY393244:QKY393245 QUU393244:QUU393245 REQ393244:REQ393245 ROM393244:ROM393245 RYI393244:RYI393245 SIE393244:SIE393245 SSA393244:SSA393245 TBW393244:TBW393245 TLS393244:TLS393245 TVO393244:TVO393245 UFK393244:UFK393245 UPG393244:UPG393245 UZC393244:UZC393245 VIY393244:VIY393245 VSU393244:VSU393245 WCQ393244:WCQ393245 WMM393244:WMM393245 WWI393244:WWI393245 AA458780:AA458781 JW458780:JW458781 TS458780:TS458781 ADO458780:ADO458781 ANK458780:ANK458781 AXG458780:AXG458781 BHC458780:BHC458781 BQY458780:BQY458781 CAU458780:CAU458781 CKQ458780:CKQ458781 CUM458780:CUM458781 DEI458780:DEI458781 DOE458780:DOE458781 DYA458780:DYA458781 EHW458780:EHW458781 ERS458780:ERS458781 FBO458780:FBO458781 FLK458780:FLK458781 FVG458780:FVG458781 GFC458780:GFC458781 GOY458780:GOY458781 GYU458780:GYU458781 HIQ458780:HIQ458781 HSM458780:HSM458781 ICI458780:ICI458781 IME458780:IME458781 IWA458780:IWA458781 JFW458780:JFW458781 JPS458780:JPS458781 JZO458780:JZO458781 KJK458780:KJK458781 KTG458780:KTG458781 LDC458780:LDC458781 LMY458780:LMY458781 LWU458780:LWU458781 MGQ458780:MGQ458781 MQM458780:MQM458781 NAI458780:NAI458781 NKE458780:NKE458781 NUA458780:NUA458781 ODW458780:ODW458781 ONS458780:ONS458781 OXO458780:OXO458781 PHK458780:PHK458781 PRG458780:PRG458781 QBC458780:QBC458781 QKY458780:QKY458781 QUU458780:QUU458781 REQ458780:REQ458781 ROM458780:ROM458781 RYI458780:RYI458781 SIE458780:SIE458781 SSA458780:SSA458781 TBW458780:TBW458781 TLS458780:TLS458781 TVO458780:TVO458781 UFK458780:UFK458781 UPG458780:UPG458781 UZC458780:UZC458781 VIY458780:VIY458781 VSU458780:VSU458781 WCQ458780:WCQ458781 WMM458780:WMM458781 WWI458780:WWI458781 AA524316:AA524317 JW524316:JW524317 TS524316:TS524317 ADO524316:ADO524317 ANK524316:ANK524317 AXG524316:AXG524317 BHC524316:BHC524317 BQY524316:BQY524317 CAU524316:CAU524317 CKQ524316:CKQ524317 CUM524316:CUM524317 DEI524316:DEI524317 DOE524316:DOE524317 DYA524316:DYA524317 EHW524316:EHW524317 ERS524316:ERS524317 FBO524316:FBO524317 FLK524316:FLK524317 FVG524316:FVG524317 GFC524316:GFC524317 GOY524316:GOY524317 GYU524316:GYU524317 HIQ524316:HIQ524317 HSM524316:HSM524317 ICI524316:ICI524317 IME524316:IME524317 IWA524316:IWA524317 JFW524316:JFW524317 JPS524316:JPS524317 JZO524316:JZO524317 KJK524316:KJK524317 KTG524316:KTG524317 LDC524316:LDC524317 LMY524316:LMY524317 LWU524316:LWU524317 MGQ524316:MGQ524317 MQM524316:MQM524317 NAI524316:NAI524317 NKE524316:NKE524317 NUA524316:NUA524317 ODW524316:ODW524317 ONS524316:ONS524317 OXO524316:OXO524317 PHK524316:PHK524317 PRG524316:PRG524317 QBC524316:QBC524317 QKY524316:QKY524317 QUU524316:QUU524317 REQ524316:REQ524317 ROM524316:ROM524317 RYI524316:RYI524317 SIE524316:SIE524317 SSA524316:SSA524317 TBW524316:TBW524317 TLS524316:TLS524317 TVO524316:TVO524317 UFK524316:UFK524317 UPG524316:UPG524317 UZC524316:UZC524317 VIY524316:VIY524317 VSU524316:VSU524317 WCQ524316:WCQ524317 WMM524316:WMM524317 WWI524316:WWI524317 AA589852:AA589853 JW589852:JW589853 TS589852:TS589853 ADO589852:ADO589853 ANK589852:ANK589853 AXG589852:AXG589853 BHC589852:BHC589853 BQY589852:BQY589853 CAU589852:CAU589853 CKQ589852:CKQ589853 CUM589852:CUM589853 DEI589852:DEI589853 DOE589852:DOE589853 DYA589852:DYA589853 EHW589852:EHW589853 ERS589852:ERS589853 FBO589852:FBO589853 FLK589852:FLK589853 FVG589852:FVG589853 GFC589852:GFC589853 GOY589852:GOY589853 GYU589852:GYU589853 HIQ589852:HIQ589853 HSM589852:HSM589853 ICI589852:ICI589853 IME589852:IME589853 IWA589852:IWA589853 JFW589852:JFW589853 JPS589852:JPS589853 JZO589852:JZO589853 KJK589852:KJK589853 KTG589852:KTG589853 LDC589852:LDC589853 LMY589852:LMY589853 LWU589852:LWU589853 MGQ589852:MGQ589853 MQM589852:MQM589853 NAI589852:NAI589853 NKE589852:NKE589853 NUA589852:NUA589853 ODW589852:ODW589853 ONS589852:ONS589853 OXO589852:OXO589853 PHK589852:PHK589853 PRG589852:PRG589853 QBC589852:QBC589853 QKY589852:QKY589853 QUU589852:QUU589853 REQ589852:REQ589853 ROM589852:ROM589853 RYI589852:RYI589853 SIE589852:SIE589853 SSA589852:SSA589853 TBW589852:TBW589853 TLS589852:TLS589853 TVO589852:TVO589853 UFK589852:UFK589853 UPG589852:UPG589853 UZC589852:UZC589853 VIY589852:VIY589853 VSU589852:VSU589853 WCQ589852:WCQ589853 WMM589852:WMM589853 WWI589852:WWI589853 AA655388:AA655389 JW655388:JW655389 TS655388:TS655389 ADO655388:ADO655389 ANK655388:ANK655389 AXG655388:AXG655389 BHC655388:BHC655389 BQY655388:BQY655389 CAU655388:CAU655389 CKQ655388:CKQ655389 CUM655388:CUM655389 DEI655388:DEI655389 DOE655388:DOE655389 DYA655388:DYA655389 EHW655388:EHW655389 ERS655388:ERS655389 FBO655388:FBO655389 FLK655388:FLK655389 FVG655388:FVG655389 GFC655388:GFC655389 GOY655388:GOY655389 GYU655388:GYU655389 HIQ655388:HIQ655389 HSM655388:HSM655389 ICI655388:ICI655389 IME655388:IME655389 IWA655388:IWA655389 JFW655388:JFW655389 JPS655388:JPS655389 JZO655388:JZO655389 KJK655388:KJK655389 KTG655388:KTG655389 LDC655388:LDC655389 LMY655388:LMY655389 LWU655388:LWU655389 MGQ655388:MGQ655389 MQM655388:MQM655389 NAI655388:NAI655389 NKE655388:NKE655389 NUA655388:NUA655389 ODW655388:ODW655389 ONS655388:ONS655389 OXO655388:OXO655389 PHK655388:PHK655389 PRG655388:PRG655389 QBC655388:QBC655389 QKY655388:QKY655389 QUU655388:QUU655389 REQ655388:REQ655389 ROM655388:ROM655389 RYI655388:RYI655389 SIE655388:SIE655389 SSA655388:SSA655389 TBW655388:TBW655389 TLS655388:TLS655389 TVO655388:TVO655389 UFK655388:UFK655389 UPG655388:UPG655389 UZC655388:UZC655389 VIY655388:VIY655389 VSU655388:VSU655389 WCQ655388:WCQ655389 WMM655388:WMM655389 WWI655388:WWI655389 AA720924:AA720925 JW720924:JW720925 TS720924:TS720925 ADO720924:ADO720925 ANK720924:ANK720925 AXG720924:AXG720925 BHC720924:BHC720925 BQY720924:BQY720925 CAU720924:CAU720925 CKQ720924:CKQ720925 CUM720924:CUM720925 DEI720924:DEI720925 DOE720924:DOE720925 DYA720924:DYA720925 EHW720924:EHW720925 ERS720924:ERS720925 FBO720924:FBO720925 FLK720924:FLK720925 FVG720924:FVG720925 GFC720924:GFC720925 GOY720924:GOY720925 GYU720924:GYU720925 HIQ720924:HIQ720925 HSM720924:HSM720925 ICI720924:ICI720925 IME720924:IME720925 IWA720924:IWA720925 JFW720924:JFW720925 JPS720924:JPS720925 JZO720924:JZO720925 KJK720924:KJK720925 KTG720924:KTG720925 LDC720924:LDC720925 LMY720924:LMY720925 LWU720924:LWU720925 MGQ720924:MGQ720925 MQM720924:MQM720925 NAI720924:NAI720925 NKE720924:NKE720925 NUA720924:NUA720925 ODW720924:ODW720925 ONS720924:ONS720925 OXO720924:OXO720925 PHK720924:PHK720925 PRG720924:PRG720925 QBC720924:QBC720925 QKY720924:QKY720925 QUU720924:QUU720925 REQ720924:REQ720925 ROM720924:ROM720925 RYI720924:RYI720925 SIE720924:SIE720925 SSA720924:SSA720925 TBW720924:TBW720925 TLS720924:TLS720925 TVO720924:TVO720925 UFK720924:UFK720925 UPG720924:UPG720925 UZC720924:UZC720925 VIY720924:VIY720925 VSU720924:VSU720925 WCQ720924:WCQ720925 WMM720924:WMM720925 WWI720924:WWI720925 AA786460:AA786461 JW786460:JW786461 TS786460:TS786461 ADO786460:ADO786461 ANK786460:ANK786461 AXG786460:AXG786461 BHC786460:BHC786461 BQY786460:BQY786461 CAU786460:CAU786461 CKQ786460:CKQ786461 CUM786460:CUM786461 DEI786460:DEI786461 DOE786460:DOE786461 DYA786460:DYA786461 EHW786460:EHW786461 ERS786460:ERS786461 FBO786460:FBO786461 FLK786460:FLK786461 FVG786460:FVG786461 GFC786460:GFC786461 GOY786460:GOY786461 GYU786460:GYU786461 HIQ786460:HIQ786461 HSM786460:HSM786461 ICI786460:ICI786461 IME786460:IME786461 IWA786460:IWA786461 JFW786460:JFW786461 JPS786460:JPS786461 JZO786460:JZO786461 KJK786460:KJK786461 KTG786460:KTG786461 LDC786460:LDC786461 LMY786460:LMY786461 LWU786460:LWU786461 MGQ786460:MGQ786461 MQM786460:MQM786461 NAI786460:NAI786461 NKE786460:NKE786461 NUA786460:NUA786461 ODW786460:ODW786461 ONS786460:ONS786461 OXO786460:OXO786461 PHK786460:PHK786461 PRG786460:PRG786461 QBC786460:QBC786461 QKY786460:QKY786461 QUU786460:QUU786461 REQ786460:REQ786461 ROM786460:ROM786461 RYI786460:RYI786461 SIE786460:SIE786461 SSA786460:SSA786461 TBW786460:TBW786461 TLS786460:TLS786461 TVO786460:TVO786461 UFK786460:UFK786461 UPG786460:UPG786461 UZC786460:UZC786461 VIY786460:VIY786461 VSU786460:VSU786461 WCQ786460:WCQ786461 WMM786460:WMM786461 WWI786460:WWI786461 AA851996:AA851997 JW851996:JW851997 TS851996:TS851997 ADO851996:ADO851997 ANK851996:ANK851997 AXG851996:AXG851997 BHC851996:BHC851997 BQY851996:BQY851997 CAU851996:CAU851997 CKQ851996:CKQ851997 CUM851996:CUM851997 DEI851996:DEI851997 DOE851996:DOE851997 DYA851996:DYA851997 EHW851996:EHW851997 ERS851996:ERS851997 FBO851996:FBO851997 FLK851996:FLK851997 FVG851996:FVG851997 GFC851996:GFC851997 GOY851996:GOY851997 GYU851996:GYU851997 HIQ851996:HIQ851997 HSM851996:HSM851997 ICI851996:ICI851997 IME851996:IME851997 IWA851996:IWA851997 JFW851996:JFW851997 JPS851996:JPS851997 JZO851996:JZO851997 KJK851996:KJK851997 KTG851996:KTG851997 LDC851996:LDC851997 LMY851996:LMY851997 LWU851996:LWU851997 MGQ851996:MGQ851997 MQM851996:MQM851997 NAI851996:NAI851997 NKE851996:NKE851997 NUA851996:NUA851997 ODW851996:ODW851997 ONS851996:ONS851997 OXO851996:OXO851997 PHK851996:PHK851997 PRG851996:PRG851997 QBC851996:QBC851997 QKY851996:QKY851997 QUU851996:QUU851997 REQ851996:REQ851997 ROM851996:ROM851997 RYI851996:RYI851997 SIE851996:SIE851997 SSA851996:SSA851997 TBW851996:TBW851997 TLS851996:TLS851997 TVO851996:TVO851997 UFK851996:UFK851997 UPG851996:UPG851997 UZC851996:UZC851997 VIY851996:VIY851997 VSU851996:VSU851997 WCQ851996:WCQ851997 WMM851996:WMM851997 WWI851996:WWI851997 AA917532:AA917533 JW917532:JW917533 TS917532:TS917533 ADO917532:ADO917533 ANK917532:ANK917533 AXG917532:AXG917533 BHC917532:BHC917533 BQY917532:BQY917533 CAU917532:CAU917533 CKQ917532:CKQ917533 CUM917532:CUM917533 DEI917532:DEI917533 DOE917532:DOE917533 DYA917532:DYA917533 EHW917532:EHW917533 ERS917532:ERS917533 FBO917532:FBO917533 FLK917532:FLK917533 FVG917532:FVG917533 GFC917532:GFC917533 GOY917532:GOY917533 GYU917532:GYU917533 HIQ917532:HIQ917533 HSM917532:HSM917533 ICI917532:ICI917533 IME917532:IME917533 IWA917532:IWA917533 JFW917532:JFW917533 JPS917532:JPS917533 JZO917532:JZO917533 KJK917532:KJK917533 KTG917532:KTG917533 LDC917532:LDC917533 LMY917532:LMY917533 LWU917532:LWU917533 MGQ917532:MGQ917533 MQM917532:MQM917533 NAI917532:NAI917533 NKE917532:NKE917533 NUA917532:NUA917533 ODW917532:ODW917533 ONS917532:ONS917533 OXO917532:OXO917533 PHK917532:PHK917533 PRG917532:PRG917533 QBC917532:QBC917533 QKY917532:QKY917533 QUU917532:QUU917533 REQ917532:REQ917533 ROM917532:ROM917533 RYI917532:RYI917533 SIE917532:SIE917533 SSA917532:SSA917533 TBW917532:TBW917533 TLS917532:TLS917533 TVO917532:TVO917533 UFK917532:UFK917533 UPG917532:UPG917533 UZC917532:UZC917533 VIY917532:VIY917533 VSU917532:VSU917533 WCQ917532:WCQ917533 WMM917532:WMM917533 WWI917532:WWI917533 AA983068:AA983069 JW983068:JW983069 TS983068:TS983069 ADO983068:ADO983069 ANK983068:ANK983069 AXG983068:AXG983069 BHC983068:BHC983069 BQY983068:BQY983069 CAU983068:CAU983069 CKQ983068:CKQ983069 CUM983068:CUM983069 DEI983068:DEI983069 DOE983068:DOE983069 DYA983068:DYA983069 EHW983068:EHW983069 ERS983068:ERS983069 FBO983068:FBO983069 FLK983068:FLK983069 FVG983068:FVG983069 GFC983068:GFC983069 GOY983068:GOY983069 GYU983068:GYU983069 HIQ983068:HIQ983069 HSM983068:HSM983069 ICI983068:ICI983069 IME983068:IME983069 IWA983068:IWA983069 JFW983068:JFW983069 JPS983068:JPS983069 JZO983068:JZO983069 KJK983068:KJK983069 KTG983068:KTG983069 LDC983068:LDC983069 LMY983068:LMY983069 LWU983068:LWU983069 MGQ983068:MGQ983069 MQM983068:MQM983069 NAI983068:NAI983069 NKE983068:NKE983069 NUA983068:NUA983069 ODW983068:ODW983069 ONS983068:ONS983069 OXO983068:OXO983069 PHK983068:PHK983069 PRG983068:PRG983069 QBC983068:QBC983069 QKY983068:QKY983069 QUU983068:QUU983069 REQ983068:REQ983069 ROM983068:ROM983069 RYI983068:RYI983069 SIE983068:SIE983069 SSA983068:SSA983069 TBW983068:TBW983069 TLS983068:TLS983069 TVO983068:TVO983069 UFK983068:UFK983069 UPG983068:UPG983069 UZC983068:UZC983069 VIY983068:VIY983069 VSU983068:VSU983069 WCQ983068:WCQ983069 WMM983068:WMM983069 WWI983068:WWI983069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AA52:AA71 JW52:JW71 TS52:TS71 ADO52:ADO71 ANK52:ANK71 AXG52:AXG71 BHC52:BHC71 BQY52:BQY71 CAU52:CAU71 CKQ52:CKQ71 CUM52:CUM71 DEI52:DEI71 DOE52:DOE71 DYA52:DYA71 EHW52:EHW71 ERS52:ERS71 FBO52:FBO71 FLK52:FLK71 FVG52:FVG71 GFC52:GFC71 GOY52:GOY71 GYU52:GYU71 HIQ52:HIQ71 HSM52:HSM71 ICI52:ICI71 IME52:IME71 IWA52:IWA71 JFW52:JFW71 JPS52:JPS71 JZO52:JZO71 KJK52:KJK71 KTG52:KTG71 LDC52:LDC71 LMY52:LMY71 LWU52:LWU71 MGQ52:MGQ71 MQM52:MQM71 NAI52:NAI71 NKE52:NKE71 NUA52:NUA71 ODW52:ODW71 ONS52:ONS71 OXO52:OXO71 PHK52:PHK71 PRG52:PRG71 QBC52:QBC71 QKY52:QKY71 QUU52:QUU71 REQ52:REQ71 ROM52:ROM71 RYI52:RYI71 SIE52:SIE71 SSA52:SSA71 TBW52:TBW71 TLS52:TLS71 TVO52:TVO71 UFK52:UFK71 UPG52:UPG71 UZC52:UZC71 VIY52:VIY71 VSU52:VSU71 WCQ52:WCQ71 WMM52:WMM71 WWI52:WWI71 AA65588:AA65607 JW65588:JW65607 TS65588:TS65607 ADO65588:ADO65607 ANK65588:ANK65607 AXG65588:AXG65607 BHC65588:BHC65607 BQY65588:BQY65607 CAU65588:CAU65607 CKQ65588:CKQ65607 CUM65588:CUM65607 DEI65588:DEI65607 DOE65588:DOE65607 DYA65588:DYA65607 EHW65588:EHW65607 ERS65588:ERS65607 FBO65588:FBO65607 FLK65588:FLK65607 FVG65588:FVG65607 GFC65588:GFC65607 GOY65588:GOY65607 GYU65588:GYU65607 HIQ65588:HIQ65607 HSM65588:HSM65607 ICI65588:ICI65607 IME65588:IME65607 IWA65588:IWA65607 JFW65588:JFW65607 JPS65588:JPS65607 JZO65588:JZO65607 KJK65588:KJK65607 KTG65588:KTG65607 LDC65588:LDC65607 LMY65588:LMY65607 LWU65588:LWU65607 MGQ65588:MGQ65607 MQM65588:MQM65607 NAI65588:NAI65607 NKE65588:NKE65607 NUA65588:NUA65607 ODW65588:ODW65607 ONS65588:ONS65607 OXO65588:OXO65607 PHK65588:PHK65607 PRG65588:PRG65607 QBC65588:QBC65607 QKY65588:QKY65607 QUU65588:QUU65607 REQ65588:REQ65607 ROM65588:ROM65607 RYI65588:RYI65607 SIE65588:SIE65607 SSA65588:SSA65607 TBW65588:TBW65607 TLS65588:TLS65607 TVO65588:TVO65607 UFK65588:UFK65607 UPG65588:UPG65607 UZC65588:UZC65607 VIY65588:VIY65607 VSU65588:VSU65607 WCQ65588:WCQ65607 WMM65588:WMM65607 WWI65588:WWI65607 AA131124:AA131143 JW131124:JW131143 TS131124:TS131143 ADO131124:ADO131143 ANK131124:ANK131143 AXG131124:AXG131143 BHC131124:BHC131143 BQY131124:BQY131143 CAU131124:CAU131143 CKQ131124:CKQ131143 CUM131124:CUM131143 DEI131124:DEI131143 DOE131124:DOE131143 DYA131124:DYA131143 EHW131124:EHW131143 ERS131124:ERS131143 FBO131124:FBO131143 FLK131124:FLK131143 FVG131124:FVG131143 GFC131124:GFC131143 GOY131124:GOY131143 GYU131124:GYU131143 HIQ131124:HIQ131143 HSM131124:HSM131143 ICI131124:ICI131143 IME131124:IME131143 IWA131124:IWA131143 JFW131124:JFW131143 JPS131124:JPS131143 JZO131124:JZO131143 KJK131124:KJK131143 KTG131124:KTG131143 LDC131124:LDC131143 LMY131124:LMY131143 LWU131124:LWU131143 MGQ131124:MGQ131143 MQM131124:MQM131143 NAI131124:NAI131143 NKE131124:NKE131143 NUA131124:NUA131143 ODW131124:ODW131143 ONS131124:ONS131143 OXO131124:OXO131143 PHK131124:PHK131143 PRG131124:PRG131143 QBC131124:QBC131143 QKY131124:QKY131143 QUU131124:QUU131143 REQ131124:REQ131143 ROM131124:ROM131143 RYI131124:RYI131143 SIE131124:SIE131143 SSA131124:SSA131143 TBW131124:TBW131143 TLS131124:TLS131143 TVO131124:TVO131143 UFK131124:UFK131143 UPG131124:UPG131143 UZC131124:UZC131143 VIY131124:VIY131143 VSU131124:VSU131143 WCQ131124:WCQ131143 WMM131124:WMM131143 WWI131124:WWI131143 AA196660:AA196679 JW196660:JW196679 TS196660:TS196679 ADO196660:ADO196679 ANK196660:ANK196679 AXG196660:AXG196679 BHC196660:BHC196679 BQY196660:BQY196679 CAU196660:CAU196679 CKQ196660:CKQ196679 CUM196660:CUM196679 DEI196660:DEI196679 DOE196660:DOE196679 DYA196660:DYA196679 EHW196660:EHW196679 ERS196660:ERS196679 FBO196660:FBO196679 FLK196660:FLK196679 FVG196660:FVG196679 GFC196660:GFC196679 GOY196660:GOY196679 GYU196660:GYU196679 HIQ196660:HIQ196679 HSM196660:HSM196679 ICI196660:ICI196679 IME196660:IME196679 IWA196660:IWA196679 JFW196660:JFW196679 JPS196660:JPS196679 JZO196660:JZO196679 KJK196660:KJK196679 KTG196660:KTG196679 LDC196660:LDC196679 LMY196660:LMY196679 LWU196660:LWU196679 MGQ196660:MGQ196679 MQM196660:MQM196679 NAI196660:NAI196679 NKE196660:NKE196679 NUA196660:NUA196679 ODW196660:ODW196679 ONS196660:ONS196679 OXO196660:OXO196679 PHK196660:PHK196679 PRG196660:PRG196679 QBC196660:QBC196679 QKY196660:QKY196679 QUU196660:QUU196679 REQ196660:REQ196679 ROM196660:ROM196679 RYI196660:RYI196679 SIE196660:SIE196679 SSA196660:SSA196679 TBW196660:TBW196679 TLS196660:TLS196679 TVO196660:TVO196679 UFK196660:UFK196679 UPG196660:UPG196679 UZC196660:UZC196679 VIY196660:VIY196679 VSU196660:VSU196679 WCQ196660:WCQ196679 WMM196660:WMM196679 WWI196660:WWI196679 AA262196:AA262215 JW262196:JW262215 TS262196:TS262215 ADO262196:ADO262215 ANK262196:ANK262215 AXG262196:AXG262215 BHC262196:BHC262215 BQY262196:BQY262215 CAU262196:CAU262215 CKQ262196:CKQ262215 CUM262196:CUM262215 DEI262196:DEI262215 DOE262196:DOE262215 DYA262196:DYA262215 EHW262196:EHW262215 ERS262196:ERS262215 FBO262196:FBO262215 FLK262196:FLK262215 FVG262196:FVG262215 GFC262196:GFC262215 GOY262196:GOY262215 GYU262196:GYU262215 HIQ262196:HIQ262215 HSM262196:HSM262215 ICI262196:ICI262215 IME262196:IME262215 IWA262196:IWA262215 JFW262196:JFW262215 JPS262196:JPS262215 JZO262196:JZO262215 KJK262196:KJK262215 KTG262196:KTG262215 LDC262196:LDC262215 LMY262196:LMY262215 LWU262196:LWU262215 MGQ262196:MGQ262215 MQM262196:MQM262215 NAI262196:NAI262215 NKE262196:NKE262215 NUA262196:NUA262215 ODW262196:ODW262215 ONS262196:ONS262215 OXO262196:OXO262215 PHK262196:PHK262215 PRG262196:PRG262215 QBC262196:QBC262215 QKY262196:QKY262215 QUU262196:QUU262215 REQ262196:REQ262215 ROM262196:ROM262215 RYI262196:RYI262215 SIE262196:SIE262215 SSA262196:SSA262215 TBW262196:TBW262215 TLS262196:TLS262215 TVO262196:TVO262215 UFK262196:UFK262215 UPG262196:UPG262215 UZC262196:UZC262215 VIY262196:VIY262215 VSU262196:VSU262215 WCQ262196:WCQ262215 WMM262196:WMM262215 WWI262196:WWI262215 AA327732:AA327751 JW327732:JW327751 TS327732:TS327751 ADO327732:ADO327751 ANK327732:ANK327751 AXG327732:AXG327751 BHC327732:BHC327751 BQY327732:BQY327751 CAU327732:CAU327751 CKQ327732:CKQ327751 CUM327732:CUM327751 DEI327732:DEI327751 DOE327732:DOE327751 DYA327732:DYA327751 EHW327732:EHW327751 ERS327732:ERS327751 FBO327732:FBO327751 FLK327732:FLK327751 FVG327732:FVG327751 GFC327732:GFC327751 GOY327732:GOY327751 GYU327732:GYU327751 HIQ327732:HIQ327751 HSM327732:HSM327751 ICI327732:ICI327751 IME327732:IME327751 IWA327732:IWA327751 JFW327732:JFW327751 JPS327732:JPS327751 JZO327732:JZO327751 KJK327732:KJK327751 KTG327732:KTG327751 LDC327732:LDC327751 LMY327732:LMY327751 LWU327732:LWU327751 MGQ327732:MGQ327751 MQM327732:MQM327751 NAI327732:NAI327751 NKE327732:NKE327751 NUA327732:NUA327751 ODW327732:ODW327751 ONS327732:ONS327751 OXO327732:OXO327751 PHK327732:PHK327751 PRG327732:PRG327751 QBC327732:QBC327751 QKY327732:QKY327751 QUU327732:QUU327751 REQ327732:REQ327751 ROM327732:ROM327751 RYI327732:RYI327751 SIE327732:SIE327751 SSA327732:SSA327751 TBW327732:TBW327751 TLS327732:TLS327751 TVO327732:TVO327751 UFK327732:UFK327751 UPG327732:UPG327751 UZC327732:UZC327751 VIY327732:VIY327751 VSU327732:VSU327751 WCQ327732:WCQ327751 WMM327732:WMM327751 WWI327732:WWI327751 AA393268:AA393287 JW393268:JW393287 TS393268:TS393287 ADO393268:ADO393287 ANK393268:ANK393287 AXG393268:AXG393287 BHC393268:BHC393287 BQY393268:BQY393287 CAU393268:CAU393287 CKQ393268:CKQ393287 CUM393268:CUM393287 DEI393268:DEI393287 DOE393268:DOE393287 DYA393268:DYA393287 EHW393268:EHW393287 ERS393268:ERS393287 FBO393268:FBO393287 FLK393268:FLK393287 FVG393268:FVG393287 GFC393268:GFC393287 GOY393268:GOY393287 GYU393268:GYU393287 HIQ393268:HIQ393287 HSM393268:HSM393287 ICI393268:ICI393287 IME393268:IME393287 IWA393268:IWA393287 JFW393268:JFW393287 JPS393268:JPS393287 JZO393268:JZO393287 KJK393268:KJK393287 KTG393268:KTG393287 LDC393268:LDC393287 LMY393268:LMY393287 LWU393268:LWU393287 MGQ393268:MGQ393287 MQM393268:MQM393287 NAI393268:NAI393287 NKE393268:NKE393287 NUA393268:NUA393287 ODW393268:ODW393287 ONS393268:ONS393287 OXO393268:OXO393287 PHK393268:PHK393287 PRG393268:PRG393287 QBC393268:QBC393287 QKY393268:QKY393287 QUU393268:QUU393287 REQ393268:REQ393287 ROM393268:ROM393287 RYI393268:RYI393287 SIE393268:SIE393287 SSA393268:SSA393287 TBW393268:TBW393287 TLS393268:TLS393287 TVO393268:TVO393287 UFK393268:UFK393287 UPG393268:UPG393287 UZC393268:UZC393287 VIY393268:VIY393287 VSU393268:VSU393287 WCQ393268:WCQ393287 WMM393268:WMM393287 WWI393268:WWI393287 AA458804:AA458823 JW458804:JW458823 TS458804:TS458823 ADO458804:ADO458823 ANK458804:ANK458823 AXG458804:AXG458823 BHC458804:BHC458823 BQY458804:BQY458823 CAU458804:CAU458823 CKQ458804:CKQ458823 CUM458804:CUM458823 DEI458804:DEI458823 DOE458804:DOE458823 DYA458804:DYA458823 EHW458804:EHW458823 ERS458804:ERS458823 FBO458804:FBO458823 FLK458804:FLK458823 FVG458804:FVG458823 GFC458804:GFC458823 GOY458804:GOY458823 GYU458804:GYU458823 HIQ458804:HIQ458823 HSM458804:HSM458823 ICI458804:ICI458823 IME458804:IME458823 IWA458804:IWA458823 JFW458804:JFW458823 JPS458804:JPS458823 JZO458804:JZO458823 KJK458804:KJK458823 KTG458804:KTG458823 LDC458804:LDC458823 LMY458804:LMY458823 LWU458804:LWU458823 MGQ458804:MGQ458823 MQM458804:MQM458823 NAI458804:NAI458823 NKE458804:NKE458823 NUA458804:NUA458823 ODW458804:ODW458823 ONS458804:ONS458823 OXO458804:OXO458823 PHK458804:PHK458823 PRG458804:PRG458823 QBC458804:QBC458823 QKY458804:QKY458823 QUU458804:QUU458823 REQ458804:REQ458823 ROM458804:ROM458823 RYI458804:RYI458823 SIE458804:SIE458823 SSA458804:SSA458823 TBW458804:TBW458823 TLS458804:TLS458823 TVO458804:TVO458823 UFK458804:UFK458823 UPG458804:UPG458823 UZC458804:UZC458823 VIY458804:VIY458823 VSU458804:VSU458823 WCQ458804:WCQ458823 WMM458804:WMM458823 WWI458804:WWI458823 AA524340:AA524359 JW524340:JW524359 TS524340:TS524359 ADO524340:ADO524359 ANK524340:ANK524359 AXG524340:AXG524359 BHC524340:BHC524359 BQY524340:BQY524359 CAU524340:CAU524359 CKQ524340:CKQ524359 CUM524340:CUM524359 DEI524340:DEI524359 DOE524340:DOE524359 DYA524340:DYA524359 EHW524340:EHW524359 ERS524340:ERS524359 FBO524340:FBO524359 FLK524340:FLK524359 FVG524340:FVG524359 GFC524340:GFC524359 GOY524340:GOY524359 GYU524340:GYU524359 HIQ524340:HIQ524359 HSM524340:HSM524359 ICI524340:ICI524359 IME524340:IME524359 IWA524340:IWA524359 JFW524340:JFW524359 JPS524340:JPS524359 JZO524340:JZO524359 KJK524340:KJK524359 KTG524340:KTG524359 LDC524340:LDC524359 LMY524340:LMY524359 LWU524340:LWU524359 MGQ524340:MGQ524359 MQM524340:MQM524359 NAI524340:NAI524359 NKE524340:NKE524359 NUA524340:NUA524359 ODW524340:ODW524359 ONS524340:ONS524359 OXO524340:OXO524359 PHK524340:PHK524359 PRG524340:PRG524359 QBC524340:QBC524359 QKY524340:QKY524359 QUU524340:QUU524359 REQ524340:REQ524359 ROM524340:ROM524359 RYI524340:RYI524359 SIE524340:SIE524359 SSA524340:SSA524359 TBW524340:TBW524359 TLS524340:TLS524359 TVO524340:TVO524359 UFK524340:UFK524359 UPG524340:UPG524359 UZC524340:UZC524359 VIY524340:VIY524359 VSU524340:VSU524359 WCQ524340:WCQ524359 WMM524340:WMM524359 WWI524340:WWI524359 AA589876:AA589895 JW589876:JW589895 TS589876:TS589895 ADO589876:ADO589895 ANK589876:ANK589895 AXG589876:AXG589895 BHC589876:BHC589895 BQY589876:BQY589895 CAU589876:CAU589895 CKQ589876:CKQ589895 CUM589876:CUM589895 DEI589876:DEI589895 DOE589876:DOE589895 DYA589876:DYA589895 EHW589876:EHW589895 ERS589876:ERS589895 FBO589876:FBO589895 FLK589876:FLK589895 FVG589876:FVG589895 GFC589876:GFC589895 GOY589876:GOY589895 GYU589876:GYU589895 HIQ589876:HIQ589895 HSM589876:HSM589895 ICI589876:ICI589895 IME589876:IME589895 IWA589876:IWA589895 JFW589876:JFW589895 JPS589876:JPS589895 JZO589876:JZO589895 KJK589876:KJK589895 KTG589876:KTG589895 LDC589876:LDC589895 LMY589876:LMY589895 LWU589876:LWU589895 MGQ589876:MGQ589895 MQM589876:MQM589895 NAI589876:NAI589895 NKE589876:NKE589895 NUA589876:NUA589895 ODW589876:ODW589895 ONS589876:ONS589895 OXO589876:OXO589895 PHK589876:PHK589895 PRG589876:PRG589895 QBC589876:QBC589895 QKY589876:QKY589895 QUU589876:QUU589895 REQ589876:REQ589895 ROM589876:ROM589895 RYI589876:RYI589895 SIE589876:SIE589895 SSA589876:SSA589895 TBW589876:TBW589895 TLS589876:TLS589895 TVO589876:TVO589895 UFK589876:UFK589895 UPG589876:UPG589895 UZC589876:UZC589895 VIY589876:VIY589895 VSU589876:VSU589895 WCQ589876:WCQ589895 WMM589876:WMM589895 WWI589876:WWI589895 AA655412:AA655431 JW655412:JW655431 TS655412:TS655431 ADO655412:ADO655431 ANK655412:ANK655431 AXG655412:AXG655431 BHC655412:BHC655431 BQY655412:BQY655431 CAU655412:CAU655431 CKQ655412:CKQ655431 CUM655412:CUM655431 DEI655412:DEI655431 DOE655412:DOE655431 DYA655412:DYA655431 EHW655412:EHW655431 ERS655412:ERS655431 FBO655412:FBO655431 FLK655412:FLK655431 FVG655412:FVG655431 GFC655412:GFC655431 GOY655412:GOY655431 GYU655412:GYU655431 HIQ655412:HIQ655431 HSM655412:HSM655431 ICI655412:ICI655431 IME655412:IME655431 IWA655412:IWA655431 JFW655412:JFW655431 JPS655412:JPS655431 JZO655412:JZO655431 KJK655412:KJK655431 KTG655412:KTG655431 LDC655412:LDC655431 LMY655412:LMY655431 LWU655412:LWU655431 MGQ655412:MGQ655431 MQM655412:MQM655431 NAI655412:NAI655431 NKE655412:NKE655431 NUA655412:NUA655431 ODW655412:ODW655431 ONS655412:ONS655431 OXO655412:OXO655431 PHK655412:PHK655431 PRG655412:PRG655431 QBC655412:QBC655431 QKY655412:QKY655431 QUU655412:QUU655431 REQ655412:REQ655431 ROM655412:ROM655431 RYI655412:RYI655431 SIE655412:SIE655431 SSA655412:SSA655431 TBW655412:TBW655431 TLS655412:TLS655431 TVO655412:TVO655431 UFK655412:UFK655431 UPG655412:UPG655431 UZC655412:UZC655431 VIY655412:VIY655431 VSU655412:VSU655431 WCQ655412:WCQ655431 WMM655412:WMM655431 WWI655412:WWI655431 AA720948:AA720967 JW720948:JW720967 TS720948:TS720967 ADO720948:ADO720967 ANK720948:ANK720967 AXG720948:AXG720967 BHC720948:BHC720967 BQY720948:BQY720967 CAU720948:CAU720967 CKQ720948:CKQ720967 CUM720948:CUM720967 DEI720948:DEI720967 DOE720948:DOE720967 DYA720948:DYA720967 EHW720948:EHW720967 ERS720948:ERS720967 FBO720948:FBO720967 FLK720948:FLK720967 FVG720948:FVG720967 GFC720948:GFC720967 GOY720948:GOY720967 GYU720948:GYU720967 HIQ720948:HIQ720967 HSM720948:HSM720967 ICI720948:ICI720967 IME720948:IME720967 IWA720948:IWA720967 JFW720948:JFW720967 JPS720948:JPS720967 JZO720948:JZO720967 KJK720948:KJK720967 KTG720948:KTG720967 LDC720948:LDC720967 LMY720948:LMY720967 LWU720948:LWU720967 MGQ720948:MGQ720967 MQM720948:MQM720967 NAI720948:NAI720967 NKE720948:NKE720967 NUA720948:NUA720967 ODW720948:ODW720967 ONS720948:ONS720967 OXO720948:OXO720967 PHK720948:PHK720967 PRG720948:PRG720967 QBC720948:QBC720967 QKY720948:QKY720967 QUU720948:QUU720967 REQ720948:REQ720967 ROM720948:ROM720967 RYI720948:RYI720967 SIE720948:SIE720967 SSA720948:SSA720967 TBW720948:TBW720967 TLS720948:TLS720967 TVO720948:TVO720967 UFK720948:UFK720967 UPG720948:UPG720967 UZC720948:UZC720967 VIY720948:VIY720967 VSU720948:VSU720967 WCQ720948:WCQ720967 WMM720948:WMM720967 WWI720948:WWI720967 AA786484:AA786503 JW786484:JW786503 TS786484:TS786503 ADO786484:ADO786503 ANK786484:ANK786503 AXG786484:AXG786503 BHC786484:BHC786503 BQY786484:BQY786503 CAU786484:CAU786503 CKQ786484:CKQ786503 CUM786484:CUM786503 DEI786484:DEI786503 DOE786484:DOE786503 DYA786484:DYA786503 EHW786484:EHW786503 ERS786484:ERS786503 FBO786484:FBO786503 FLK786484:FLK786503 FVG786484:FVG786503 GFC786484:GFC786503 GOY786484:GOY786503 GYU786484:GYU786503 HIQ786484:HIQ786503 HSM786484:HSM786503 ICI786484:ICI786503 IME786484:IME786503 IWA786484:IWA786503 JFW786484:JFW786503 JPS786484:JPS786503 JZO786484:JZO786503 KJK786484:KJK786503 KTG786484:KTG786503 LDC786484:LDC786503 LMY786484:LMY786503 LWU786484:LWU786503 MGQ786484:MGQ786503 MQM786484:MQM786503 NAI786484:NAI786503 NKE786484:NKE786503 NUA786484:NUA786503 ODW786484:ODW786503 ONS786484:ONS786503 OXO786484:OXO786503 PHK786484:PHK786503 PRG786484:PRG786503 QBC786484:QBC786503 QKY786484:QKY786503 QUU786484:QUU786503 REQ786484:REQ786503 ROM786484:ROM786503 RYI786484:RYI786503 SIE786484:SIE786503 SSA786484:SSA786503 TBW786484:TBW786503 TLS786484:TLS786503 TVO786484:TVO786503 UFK786484:UFK786503 UPG786484:UPG786503 UZC786484:UZC786503 VIY786484:VIY786503 VSU786484:VSU786503 WCQ786484:WCQ786503 WMM786484:WMM786503 WWI786484:WWI786503 AA852020:AA852039 JW852020:JW852039 TS852020:TS852039 ADO852020:ADO852039 ANK852020:ANK852039 AXG852020:AXG852039 BHC852020:BHC852039 BQY852020:BQY852039 CAU852020:CAU852039 CKQ852020:CKQ852039 CUM852020:CUM852039 DEI852020:DEI852039 DOE852020:DOE852039 DYA852020:DYA852039 EHW852020:EHW852039 ERS852020:ERS852039 FBO852020:FBO852039 FLK852020:FLK852039 FVG852020:FVG852039 GFC852020:GFC852039 GOY852020:GOY852039 GYU852020:GYU852039 HIQ852020:HIQ852039 HSM852020:HSM852039 ICI852020:ICI852039 IME852020:IME852039 IWA852020:IWA852039 JFW852020:JFW852039 JPS852020:JPS852039 JZO852020:JZO852039 KJK852020:KJK852039 KTG852020:KTG852039 LDC852020:LDC852039 LMY852020:LMY852039 LWU852020:LWU852039 MGQ852020:MGQ852039 MQM852020:MQM852039 NAI852020:NAI852039 NKE852020:NKE852039 NUA852020:NUA852039 ODW852020:ODW852039 ONS852020:ONS852039 OXO852020:OXO852039 PHK852020:PHK852039 PRG852020:PRG852039 QBC852020:QBC852039 QKY852020:QKY852039 QUU852020:QUU852039 REQ852020:REQ852039 ROM852020:ROM852039 RYI852020:RYI852039 SIE852020:SIE852039 SSA852020:SSA852039 TBW852020:TBW852039 TLS852020:TLS852039 TVO852020:TVO852039 UFK852020:UFK852039 UPG852020:UPG852039 UZC852020:UZC852039 VIY852020:VIY852039 VSU852020:VSU852039 WCQ852020:WCQ852039 WMM852020:WMM852039 WWI852020:WWI852039 AA917556:AA917575 JW917556:JW917575 TS917556:TS917575 ADO917556:ADO917575 ANK917556:ANK917575 AXG917556:AXG917575 BHC917556:BHC917575 BQY917556:BQY917575 CAU917556:CAU917575 CKQ917556:CKQ917575 CUM917556:CUM917575 DEI917556:DEI917575 DOE917556:DOE917575 DYA917556:DYA917575 EHW917556:EHW917575 ERS917556:ERS917575 FBO917556:FBO917575 FLK917556:FLK917575 FVG917556:FVG917575 GFC917556:GFC917575 GOY917556:GOY917575 GYU917556:GYU917575 HIQ917556:HIQ917575 HSM917556:HSM917575 ICI917556:ICI917575 IME917556:IME917575 IWA917556:IWA917575 JFW917556:JFW917575 JPS917556:JPS917575 JZO917556:JZO917575 KJK917556:KJK917575 KTG917556:KTG917575 LDC917556:LDC917575 LMY917556:LMY917575 LWU917556:LWU917575 MGQ917556:MGQ917575 MQM917556:MQM917575 NAI917556:NAI917575 NKE917556:NKE917575 NUA917556:NUA917575 ODW917556:ODW917575 ONS917556:ONS917575 OXO917556:OXO917575 PHK917556:PHK917575 PRG917556:PRG917575 QBC917556:QBC917575 QKY917556:QKY917575 QUU917556:QUU917575 REQ917556:REQ917575 ROM917556:ROM917575 RYI917556:RYI917575 SIE917556:SIE917575 SSA917556:SSA917575 TBW917556:TBW917575 TLS917556:TLS917575 TVO917556:TVO917575 UFK917556:UFK917575 UPG917556:UPG917575 UZC917556:UZC917575 VIY917556:VIY917575 VSU917556:VSU917575 WCQ917556:WCQ917575 WMM917556:WMM917575 WWI917556:WWI917575 AA983092:AA983111 JW983092:JW983111 TS983092:TS983111 ADO983092:ADO983111 ANK983092:ANK983111 AXG983092:AXG983111 BHC983092:BHC983111 BQY983092:BQY983111 CAU983092:CAU983111 CKQ983092:CKQ983111 CUM983092:CUM983111 DEI983092:DEI983111 DOE983092:DOE983111 DYA983092:DYA983111 EHW983092:EHW983111 ERS983092:ERS983111 FBO983092:FBO983111 FLK983092:FLK983111 FVG983092:FVG983111 GFC983092:GFC983111 GOY983092:GOY983111 GYU983092:GYU983111 HIQ983092:HIQ983111 HSM983092:HSM983111 ICI983092:ICI983111 IME983092:IME983111 IWA983092:IWA983111 JFW983092:JFW983111 JPS983092:JPS983111 JZO983092:JZO983111 KJK983092:KJK983111 KTG983092:KTG983111 LDC983092:LDC983111 LMY983092:LMY983111 LWU983092:LWU983111 MGQ983092:MGQ983111 MQM983092:MQM983111 NAI983092:NAI983111 NKE983092:NKE983111 NUA983092:NUA983111 ODW983092:ODW983111 ONS983092:ONS983111 OXO983092:OXO983111 PHK983092:PHK983111 PRG983092:PRG983111 QBC983092:QBC983111 QKY983092:QKY983111 QUU983092:QUU983111 REQ983092:REQ983111 ROM983092:ROM983111 RYI983092:RYI983111 SIE983092:SIE983111 SSA983092:SSA983111 TBW983092:TBW983111 TLS983092:TLS983111 TVO983092:TVO983111 UFK983092:UFK983111 UPG983092:UPG983111 UZC983092:UZC983111 VIY983092:VIY983111 VSU983092:VSU983111 WCQ983092:WCQ983111 WMM983092:WMM983111 WWI983092:WWI983111</xm:sqref>
        </x14:dataValidation>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AH48 KD48 TZ48 ADV48 ANR48 AXN48 BHJ48 BRF48 CBB48 CKX48 CUT48 DEP48 DOL48 DYH48 EID48 ERZ48 FBV48 FLR48 FVN48 GFJ48 GPF48 GZB48 HIX48 HST48 ICP48 IML48 IWH48 JGD48 JPZ48 JZV48 KJR48 KTN48 LDJ48 LNF48 LXB48 MGX48 MQT48 NAP48 NKL48 NUH48 OED48 ONZ48 OXV48 PHR48 PRN48 QBJ48 QLF48 QVB48 REX48 ROT48 RYP48 SIL48 SSH48 TCD48 TLZ48 TVV48 UFR48 UPN48 UZJ48 VJF48 VTB48 WCX48 WMT48 WWP48 AH65584 KD65584 TZ65584 ADV65584 ANR65584 AXN65584 BHJ65584 BRF65584 CBB65584 CKX65584 CUT65584 DEP65584 DOL65584 DYH65584 EID65584 ERZ65584 FBV65584 FLR65584 FVN65584 GFJ65584 GPF65584 GZB65584 HIX65584 HST65584 ICP65584 IML65584 IWH65584 JGD65584 JPZ65584 JZV65584 KJR65584 KTN65584 LDJ65584 LNF65584 LXB65584 MGX65584 MQT65584 NAP65584 NKL65584 NUH65584 OED65584 ONZ65584 OXV65584 PHR65584 PRN65584 QBJ65584 QLF65584 QVB65584 REX65584 ROT65584 RYP65584 SIL65584 SSH65584 TCD65584 TLZ65584 TVV65584 UFR65584 UPN65584 UZJ65584 VJF65584 VTB65584 WCX65584 WMT65584 WWP65584 AH131120 KD131120 TZ131120 ADV131120 ANR131120 AXN131120 BHJ131120 BRF131120 CBB131120 CKX131120 CUT131120 DEP131120 DOL131120 DYH131120 EID131120 ERZ131120 FBV131120 FLR131120 FVN131120 GFJ131120 GPF131120 GZB131120 HIX131120 HST131120 ICP131120 IML131120 IWH131120 JGD131120 JPZ131120 JZV131120 KJR131120 KTN131120 LDJ131120 LNF131120 LXB131120 MGX131120 MQT131120 NAP131120 NKL131120 NUH131120 OED131120 ONZ131120 OXV131120 PHR131120 PRN131120 QBJ131120 QLF131120 QVB131120 REX131120 ROT131120 RYP131120 SIL131120 SSH131120 TCD131120 TLZ131120 TVV131120 UFR131120 UPN131120 UZJ131120 VJF131120 VTB131120 WCX131120 WMT131120 WWP131120 AH196656 KD196656 TZ196656 ADV196656 ANR196656 AXN196656 BHJ196656 BRF196656 CBB196656 CKX196656 CUT196656 DEP196656 DOL196656 DYH196656 EID196656 ERZ196656 FBV196656 FLR196656 FVN196656 GFJ196656 GPF196656 GZB196656 HIX196656 HST196656 ICP196656 IML196656 IWH196656 JGD196656 JPZ196656 JZV196656 KJR196656 KTN196656 LDJ196656 LNF196656 LXB196656 MGX196656 MQT196656 NAP196656 NKL196656 NUH196656 OED196656 ONZ196656 OXV196656 PHR196656 PRN196656 QBJ196656 QLF196656 QVB196656 REX196656 ROT196656 RYP196656 SIL196656 SSH196656 TCD196656 TLZ196656 TVV196656 UFR196656 UPN196656 UZJ196656 VJF196656 VTB196656 WCX196656 WMT196656 WWP196656 AH262192 KD262192 TZ262192 ADV262192 ANR262192 AXN262192 BHJ262192 BRF262192 CBB262192 CKX262192 CUT262192 DEP262192 DOL262192 DYH262192 EID262192 ERZ262192 FBV262192 FLR262192 FVN262192 GFJ262192 GPF262192 GZB262192 HIX262192 HST262192 ICP262192 IML262192 IWH262192 JGD262192 JPZ262192 JZV262192 KJR262192 KTN262192 LDJ262192 LNF262192 LXB262192 MGX262192 MQT262192 NAP262192 NKL262192 NUH262192 OED262192 ONZ262192 OXV262192 PHR262192 PRN262192 QBJ262192 QLF262192 QVB262192 REX262192 ROT262192 RYP262192 SIL262192 SSH262192 TCD262192 TLZ262192 TVV262192 UFR262192 UPN262192 UZJ262192 VJF262192 VTB262192 WCX262192 WMT262192 WWP262192 AH327728 KD327728 TZ327728 ADV327728 ANR327728 AXN327728 BHJ327728 BRF327728 CBB327728 CKX327728 CUT327728 DEP327728 DOL327728 DYH327728 EID327728 ERZ327728 FBV327728 FLR327728 FVN327728 GFJ327728 GPF327728 GZB327728 HIX327728 HST327728 ICP327728 IML327728 IWH327728 JGD327728 JPZ327728 JZV327728 KJR327728 KTN327728 LDJ327728 LNF327728 LXB327728 MGX327728 MQT327728 NAP327728 NKL327728 NUH327728 OED327728 ONZ327728 OXV327728 PHR327728 PRN327728 QBJ327728 QLF327728 QVB327728 REX327728 ROT327728 RYP327728 SIL327728 SSH327728 TCD327728 TLZ327728 TVV327728 UFR327728 UPN327728 UZJ327728 VJF327728 VTB327728 WCX327728 WMT327728 WWP327728 AH393264 KD393264 TZ393264 ADV393264 ANR393264 AXN393264 BHJ393264 BRF393264 CBB393264 CKX393264 CUT393264 DEP393264 DOL393264 DYH393264 EID393264 ERZ393264 FBV393264 FLR393264 FVN393264 GFJ393264 GPF393264 GZB393264 HIX393264 HST393264 ICP393264 IML393264 IWH393264 JGD393264 JPZ393264 JZV393264 KJR393264 KTN393264 LDJ393264 LNF393264 LXB393264 MGX393264 MQT393264 NAP393264 NKL393264 NUH393264 OED393264 ONZ393264 OXV393264 PHR393264 PRN393264 QBJ393264 QLF393264 QVB393264 REX393264 ROT393264 RYP393264 SIL393264 SSH393264 TCD393264 TLZ393264 TVV393264 UFR393264 UPN393264 UZJ393264 VJF393264 VTB393264 WCX393264 WMT393264 WWP393264 AH458800 KD458800 TZ458800 ADV458800 ANR458800 AXN458800 BHJ458800 BRF458800 CBB458800 CKX458800 CUT458800 DEP458800 DOL458800 DYH458800 EID458800 ERZ458800 FBV458800 FLR458800 FVN458800 GFJ458800 GPF458800 GZB458800 HIX458800 HST458800 ICP458800 IML458800 IWH458800 JGD458800 JPZ458800 JZV458800 KJR458800 KTN458800 LDJ458800 LNF458800 LXB458800 MGX458800 MQT458800 NAP458800 NKL458800 NUH458800 OED458800 ONZ458800 OXV458800 PHR458800 PRN458800 QBJ458800 QLF458800 QVB458800 REX458800 ROT458800 RYP458800 SIL458800 SSH458800 TCD458800 TLZ458800 TVV458800 UFR458800 UPN458800 UZJ458800 VJF458800 VTB458800 WCX458800 WMT458800 WWP458800 AH524336 KD524336 TZ524336 ADV524336 ANR524336 AXN524336 BHJ524336 BRF524336 CBB524336 CKX524336 CUT524336 DEP524336 DOL524336 DYH524336 EID524336 ERZ524336 FBV524336 FLR524336 FVN524336 GFJ524336 GPF524336 GZB524336 HIX524336 HST524336 ICP524336 IML524336 IWH524336 JGD524336 JPZ524336 JZV524336 KJR524336 KTN524336 LDJ524336 LNF524336 LXB524336 MGX524336 MQT524336 NAP524336 NKL524336 NUH524336 OED524336 ONZ524336 OXV524336 PHR524336 PRN524336 QBJ524336 QLF524336 QVB524336 REX524336 ROT524336 RYP524336 SIL524336 SSH524336 TCD524336 TLZ524336 TVV524336 UFR524336 UPN524336 UZJ524336 VJF524336 VTB524336 WCX524336 WMT524336 WWP524336 AH589872 KD589872 TZ589872 ADV589872 ANR589872 AXN589872 BHJ589872 BRF589872 CBB589872 CKX589872 CUT589872 DEP589872 DOL589872 DYH589872 EID589872 ERZ589872 FBV589872 FLR589872 FVN589872 GFJ589872 GPF589872 GZB589872 HIX589872 HST589872 ICP589872 IML589872 IWH589872 JGD589872 JPZ589872 JZV589872 KJR589872 KTN589872 LDJ589872 LNF589872 LXB589872 MGX589872 MQT589872 NAP589872 NKL589872 NUH589872 OED589872 ONZ589872 OXV589872 PHR589872 PRN589872 QBJ589872 QLF589872 QVB589872 REX589872 ROT589872 RYP589872 SIL589872 SSH589872 TCD589872 TLZ589872 TVV589872 UFR589872 UPN589872 UZJ589872 VJF589872 VTB589872 WCX589872 WMT589872 WWP589872 AH655408 KD655408 TZ655408 ADV655408 ANR655408 AXN655408 BHJ655408 BRF655408 CBB655408 CKX655408 CUT655408 DEP655408 DOL655408 DYH655408 EID655408 ERZ655408 FBV655408 FLR655408 FVN655408 GFJ655408 GPF655408 GZB655408 HIX655408 HST655408 ICP655408 IML655408 IWH655408 JGD655408 JPZ655408 JZV655408 KJR655408 KTN655408 LDJ655408 LNF655408 LXB655408 MGX655408 MQT655408 NAP655408 NKL655408 NUH655408 OED655408 ONZ655408 OXV655408 PHR655408 PRN655408 QBJ655408 QLF655408 QVB655408 REX655408 ROT655408 RYP655408 SIL655408 SSH655408 TCD655408 TLZ655408 TVV655408 UFR655408 UPN655408 UZJ655408 VJF655408 VTB655408 WCX655408 WMT655408 WWP655408 AH720944 KD720944 TZ720944 ADV720944 ANR720944 AXN720944 BHJ720944 BRF720944 CBB720944 CKX720944 CUT720944 DEP720944 DOL720944 DYH720944 EID720944 ERZ720944 FBV720944 FLR720944 FVN720944 GFJ720944 GPF720944 GZB720944 HIX720944 HST720944 ICP720944 IML720944 IWH720944 JGD720944 JPZ720944 JZV720944 KJR720944 KTN720944 LDJ720944 LNF720944 LXB720944 MGX720944 MQT720944 NAP720944 NKL720944 NUH720944 OED720944 ONZ720944 OXV720944 PHR720944 PRN720944 QBJ720944 QLF720944 QVB720944 REX720944 ROT720944 RYP720944 SIL720944 SSH720944 TCD720944 TLZ720944 TVV720944 UFR720944 UPN720944 UZJ720944 VJF720944 VTB720944 WCX720944 WMT720944 WWP720944 AH786480 KD786480 TZ786480 ADV786480 ANR786480 AXN786480 BHJ786480 BRF786480 CBB786480 CKX786480 CUT786480 DEP786480 DOL786480 DYH786480 EID786480 ERZ786480 FBV786480 FLR786480 FVN786480 GFJ786480 GPF786480 GZB786480 HIX786480 HST786480 ICP786480 IML786480 IWH786480 JGD786480 JPZ786480 JZV786480 KJR786480 KTN786480 LDJ786480 LNF786480 LXB786480 MGX786480 MQT786480 NAP786480 NKL786480 NUH786480 OED786480 ONZ786480 OXV786480 PHR786480 PRN786480 QBJ786480 QLF786480 QVB786480 REX786480 ROT786480 RYP786480 SIL786480 SSH786480 TCD786480 TLZ786480 TVV786480 UFR786480 UPN786480 UZJ786480 VJF786480 VTB786480 WCX786480 WMT786480 WWP786480 AH852016 KD852016 TZ852016 ADV852016 ANR852016 AXN852016 BHJ852016 BRF852016 CBB852016 CKX852016 CUT852016 DEP852016 DOL852016 DYH852016 EID852016 ERZ852016 FBV852016 FLR852016 FVN852016 GFJ852016 GPF852016 GZB852016 HIX852016 HST852016 ICP852016 IML852016 IWH852016 JGD852016 JPZ852016 JZV852016 KJR852016 KTN852016 LDJ852016 LNF852016 LXB852016 MGX852016 MQT852016 NAP852016 NKL852016 NUH852016 OED852016 ONZ852016 OXV852016 PHR852016 PRN852016 QBJ852016 QLF852016 QVB852016 REX852016 ROT852016 RYP852016 SIL852016 SSH852016 TCD852016 TLZ852016 TVV852016 UFR852016 UPN852016 UZJ852016 VJF852016 VTB852016 WCX852016 WMT852016 WWP852016 AH917552 KD917552 TZ917552 ADV917552 ANR917552 AXN917552 BHJ917552 BRF917552 CBB917552 CKX917552 CUT917552 DEP917552 DOL917552 DYH917552 EID917552 ERZ917552 FBV917552 FLR917552 FVN917552 GFJ917552 GPF917552 GZB917552 HIX917552 HST917552 ICP917552 IML917552 IWH917552 JGD917552 JPZ917552 JZV917552 KJR917552 KTN917552 LDJ917552 LNF917552 LXB917552 MGX917552 MQT917552 NAP917552 NKL917552 NUH917552 OED917552 ONZ917552 OXV917552 PHR917552 PRN917552 QBJ917552 QLF917552 QVB917552 REX917552 ROT917552 RYP917552 SIL917552 SSH917552 TCD917552 TLZ917552 TVV917552 UFR917552 UPN917552 UZJ917552 VJF917552 VTB917552 WCX917552 WMT917552 WWP917552 AH983088 KD983088 TZ983088 ADV983088 ANR983088 AXN983088 BHJ983088 BRF983088 CBB983088 CKX983088 CUT983088 DEP983088 DOL983088 DYH983088 EID983088 ERZ983088 FBV983088 FLR983088 FVN983088 GFJ983088 GPF983088 GZB983088 HIX983088 HST983088 ICP983088 IML983088 IWH983088 JGD983088 JPZ983088 JZV983088 KJR983088 KTN983088 LDJ983088 LNF983088 LXB983088 MGX983088 MQT983088 NAP983088 NKL983088 NUH983088 OED983088 ONZ983088 OXV983088 PHR983088 PRN983088 QBJ983088 QLF983088 QVB983088 REX983088 ROT983088 RYP983088 SIL983088 SSH983088 TCD983088 TLZ983088 TVV983088 UFR983088 UPN983088 UZJ983088 VJF983088 VTB983088 WCX983088 WMT983088 WWP983088 AF40 KB40 TX40 ADT40 ANP40 AXL40 BHH40 BRD40 CAZ40 CKV40 CUR40 DEN40 DOJ40 DYF40 EIB40 ERX40 FBT40 FLP40 FVL40 GFH40 GPD40 GYZ40 HIV40 HSR40 ICN40 IMJ40 IWF40 JGB40 JPX40 JZT40 KJP40 KTL40 LDH40 LND40 LWZ40 MGV40 MQR40 NAN40 NKJ40 NUF40 OEB40 ONX40 OXT40 PHP40 PRL40 QBH40 QLD40 QUZ40 REV40 ROR40 RYN40 SIJ40 SSF40 TCB40 TLX40 TVT40 UFP40 UPL40 UZH40 VJD40 VSZ40 WCV40 WMR40 WWN40 AF65576 KB65576 TX65576 ADT65576 ANP65576 AXL65576 BHH65576 BRD65576 CAZ65576 CKV65576 CUR65576 DEN65576 DOJ65576 DYF65576 EIB65576 ERX65576 FBT65576 FLP65576 FVL65576 GFH65576 GPD65576 GYZ65576 HIV65576 HSR65576 ICN65576 IMJ65576 IWF65576 JGB65576 JPX65576 JZT65576 KJP65576 KTL65576 LDH65576 LND65576 LWZ65576 MGV65576 MQR65576 NAN65576 NKJ65576 NUF65576 OEB65576 ONX65576 OXT65576 PHP65576 PRL65576 QBH65576 QLD65576 QUZ65576 REV65576 ROR65576 RYN65576 SIJ65576 SSF65576 TCB65576 TLX65576 TVT65576 UFP65576 UPL65576 UZH65576 VJD65576 VSZ65576 WCV65576 WMR65576 WWN65576 AF131112 KB131112 TX131112 ADT131112 ANP131112 AXL131112 BHH131112 BRD131112 CAZ131112 CKV131112 CUR131112 DEN131112 DOJ131112 DYF131112 EIB131112 ERX131112 FBT131112 FLP131112 FVL131112 GFH131112 GPD131112 GYZ131112 HIV131112 HSR131112 ICN131112 IMJ131112 IWF131112 JGB131112 JPX131112 JZT131112 KJP131112 KTL131112 LDH131112 LND131112 LWZ131112 MGV131112 MQR131112 NAN131112 NKJ131112 NUF131112 OEB131112 ONX131112 OXT131112 PHP131112 PRL131112 QBH131112 QLD131112 QUZ131112 REV131112 ROR131112 RYN131112 SIJ131112 SSF131112 TCB131112 TLX131112 TVT131112 UFP131112 UPL131112 UZH131112 VJD131112 VSZ131112 WCV131112 WMR131112 WWN131112 AF196648 KB196648 TX196648 ADT196648 ANP196648 AXL196648 BHH196648 BRD196648 CAZ196648 CKV196648 CUR196648 DEN196648 DOJ196648 DYF196648 EIB196648 ERX196648 FBT196648 FLP196648 FVL196648 GFH196648 GPD196648 GYZ196648 HIV196648 HSR196648 ICN196648 IMJ196648 IWF196648 JGB196648 JPX196648 JZT196648 KJP196648 KTL196648 LDH196648 LND196648 LWZ196648 MGV196648 MQR196648 NAN196648 NKJ196648 NUF196648 OEB196648 ONX196648 OXT196648 PHP196648 PRL196648 QBH196648 QLD196648 QUZ196648 REV196648 ROR196648 RYN196648 SIJ196648 SSF196648 TCB196648 TLX196648 TVT196648 UFP196648 UPL196648 UZH196648 VJD196648 VSZ196648 WCV196648 WMR196648 WWN196648 AF262184 KB262184 TX262184 ADT262184 ANP262184 AXL262184 BHH262184 BRD262184 CAZ262184 CKV262184 CUR262184 DEN262184 DOJ262184 DYF262184 EIB262184 ERX262184 FBT262184 FLP262184 FVL262184 GFH262184 GPD262184 GYZ262184 HIV262184 HSR262184 ICN262184 IMJ262184 IWF262184 JGB262184 JPX262184 JZT262184 KJP262184 KTL262184 LDH262184 LND262184 LWZ262184 MGV262184 MQR262184 NAN262184 NKJ262184 NUF262184 OEB262184 ONX262184 OXT262184 PHP262184 PRL262184 QBH262184 QLD262184 QUZ262184 REV262184 ROR262184 RYN262184 SIJ262184 SSF262184 TCB262184 TLX262184 TVT262184 UFP262184 UPL262184 UZH262184 VJD262184 VSZ262184 WCV262184 WMR262184 WWN262184 AF327720 KB327720 TX327720 ADT327720 ANP327720 AXL327720 BHH327720 BRD327720 CAZ327720 CKV327720 CUR327720 DEN327720 DOJ327720 DYF327720 EIB327720 ERX327720 FBT327720 FLP327720 FVL327720 GFH327720 GPD327720 GYZ327720 HIV327720 HSR327720 ICN327720 IMJ327720 IWF327720 JGB327720 JPX327720 JZT327720 KJP327720 KTL327720 LDH327720 LND327720 LWZ327720 MGV327720 MQR327720 NAN327720 NKJ327720 NUF327720 OEB327720 ONX327720 OXT327720 PHP327720 PRL327720 QBH327720 QLD327720 QUZ327720 REV327720 ROR327720 RYN327720 SIJ327720 SSF327720 TCB327720 TLX327720 TVT327720 UFP327720 UPL327720 UZH327720 VJD327720 VSZ327720 WCV327720 WMR327720 WWN327720 AF393256 KB393256 TX393256 ADT393256 ANP393256 AXL393256 BHH393256 BRD393256 CAZ393256 CKV393256 CUR393256 DEN393256 DOJ393256 DYF393256 EIB393256 ERX393256 FBT393256 FLP393256 FVL393256 GFH393256 GPD393256 GYZ393256 HIV393256 HSR393256 ICN393256 IMJ393256 IWF393256 JGB393256 JPX393256 JZT393256 KJP393256 KTL393256 LDH393256 LND393256 LWZ393256 MGV393256 MQR393256 NAN393256 NKJ393256 NUF393256 OEB393256 ONX393256 OXT393256 PHP393256 PRL393256 QBH393256 QLD393256 QUZ393256 REV393256 ROR393256 RYN393256 SIJ393256 SSF393256 TCB393256 TLX393256 TVT393256 UFP393256 UPL393256 UZH393256 VJD393256 VSZ393256 WCV393256 WMR393256 WWN393256 AF458792 KB458792 TX458792 ADT458792 ANP458792 AXL458792 BHH458792 BRD458792 CAZ458792 CKV458792 CUR458792 DEN458792 DOJ458792 DYF458792 EIB458792 ERX458792 FBT458792 FLP458792 FVL458792 GFH458792 GPD458792 GYZ458792 HIV458792 HSR458792 ICN458792 IMJ458792 IWF458792 JGB458792 JPX458792 JZT458792 KJP458792 KTL458792 LDH458792 LND458792 LWZ458792 MGV458792 MQR458792 NAN458792 NKJ458792 NUF458792 OEB458792 ONX458792 OXT458792 PHP458792 PRL458792 QBH458792 QLD458792 QUZ458792 REV458792 ROR458792 RYN458792 SIJ458792 SSF458792 TCB458792 TLX458792 TVT458792 UFP458792 UPL458792 UZH458792 VJD458792 VSZ458792 WCV458792 WMR458792 WWN458792 AF524328 KB524328 TX524328 ADT524328 ANP524328 AXL524328 BHH524328 BRD524328 CAZ524328 CKV524328 CUR524328 DEN524328 DOJ524328 DYF524328 EIB524328 ERX524328 FBT524328 FLP524328 FVL524328 GFH524328 GPD524328 GYZ524328 HIV524328 HSR524328 ICN524328 IMJ524328 IWF524328 JGB524328 JPX524328 JZT524328 KJP524328 KTL524328 LDH524328 LND524328 LWZ524328 MGV524328 MQR524328 NAN524328 NKJ524328 NUF524328 OEB524328 ONX524328 OXT524328 PHP524328 PRL524328 QBH524328 QLD524328 QUZ524328 REV524328 ROR524328 RYN524328 SIJ524328 SSF524328 TCB524328 TLX524328 TVT524328 UFP524328 UPL524328 UZH524328 VJD524328 VSZ524328 WCV524328 WMR524328 WWN524328 AF589864 KB589864 TX589864 ADT589864 ANP589864 AXL589864 BHH589864 BRD589864 CAZ589864 CKV589864 CUR589864 DEN589864 DOJ589864 DYF589864 EIB589864 ERX589864 FBT589864 FLP589864 FVL589864 GFH589864 GPD589864 GYZ589864 HIV589864 HSR589864 ICN589864 IMJ589864 IWF589864 JGB589864 JPX589864 JZT589864 KJP589864 KTL589864 LDH589864 LND589864 LWZ589864 MGV589864 MQR589864 NAN589864 NKJ589864 NUF589864 OEB589864 ONX589864 OXT589864 PHP589864 PRL589864 QBH589864 QLD589864 QUZ589864 REV589864 ROR589864 RYN589864 SIJ589864 SSF589864 TCB589864 TLX589864 TVT589864 UFP589864 UPL589864 UZH589864 VJD589864 VSZ589864 WCV589864 WMR589864 WWN589864 AF655400 KB655400 TX655400 ADT655400 ANP655400 AXL655400 BHH655400 BRD655400 CAZ655400 CKV655400 CUR655400 DEN655400 DOJ655400 DYF655400 EIB655400 ERX655400 FBT655400 FLP655400 FVL655400 GFH655400 GPD655400 GYZ655400 HIV655400 HSR655400 ICN655400 IMJ655400 IWF655400 JGB655400 JPX655400 JZT655400 KJP655400 KTL655400 LDH655400 LND655400 LWZ655400 MGV655400 MQR655400 NAN655400 NKJ655400 NUF655400 OEB655400 ONX655400 OXT655400 PHP655400 PRL655400 QBH655400 QLD655400 QUZ655400 REV655400 ROR655400 RYN655400 SIJ655400 SSF655400 TCB655400 TLX655400 TVT655400 UFP655400 UPL655400 UZH655400 VJD655400 VSZ655400 WCV655400 WMR655400 WWN655400 AF720936 KB720936 TX720936 ADT720936 ANP720936 AXL720936 BHH720936 BRD720936 CAZ720936 CKV720936 CUR720936 DEN720936 DOJ720936 DYF720936 EIB720936 ERX720936 FBT720936 FLP720936 FVL720936 GFH720936 GPD720936 GYZ720936 HIV720936 HSR720936 ICN720936 IMJ720936 IWF720936 JGB720936 JPX720936 JZT720936 KJP720936 KTL720936 LDH720936 LND720936 LWZ720936 MGV720936 MQR720936 NAN720936 NKJ720936 NUF720936 OEB720936 ONX720936 OXT720936 PHP720936 PRL720936 QBH720936 QLD720936 QUZ720936 REV720936 ROR720936 RYN720936 SIJ720936 SSF720936 TCB720936 TLX720936 TVT720936 UFP720936 UPL720936 UZH720936 VJD720936 VSZ720936 WCV720936 WMR720936 WWN720936 AF786472 KB786472 TX786472 ADT786472 ANP786472 AXL786472 BHH786472 BRD786472 CAZ786472 CKV786472 CUR786472 DEN786472 DOJ786472 DYF786472 EIB786472 ERX786472 FBT786472 FLP786472 FVL786472 GFH786472 GPD786472 GYZ786472 HIV786472 HSR786472 ICN786472 IMJ786472 IWF786472 JGB786472 JPX786472 JZT786472 KJP786472 KTL786472 LDH786472 LND786472 LWZ786472 MGV786472 MQR786472 NAN786472 NKJ786472 NUF786472 OEB786472 ONX786472 OXT786472 PHP786472 PRL786472 QBH786472 QLD786472 QUZ786472 REV786472 ROR786472 RYN786472 SIJ786472 SSF786472 TCB786472 TLX786472 TVT786472 UFP786472 UPL786472 UZH786472 VJD786472 VSZ786472 WCV786472 WMR786472 WWN786472 AF852008 KB852008 TX852008 ADT852008 ANP852008 AXL852008 BHH852008 BRD852008 CAZ852008 CKV852008 CUR852008 DEN852008 DOJ852008 DYF852008 EIB852008 ERX852008 FBT852008 FLP852008 FVL852008 GFH852008 GPD852008 GYZ852008 HIV852008 HSR852008 ICN852008 IMJ852008 IWF852008 JGB852008 JPX852008 JZT852008 KJP852008 KTL852008 LDH852008 LND852008 LWZ852008 MGV852008 MQR852008 NAN852008 NKJ852008 NUF852008 OEB852008 ONX852008 OXT852008 PHP852008 PRL852008 QBH852008 QLD852008 QUZ852008 REV852008 ROR852008 RYN852008 SIJ852008 SSF852008 TCB852008 TLX852008 TVT852008 UFP852008 UPL852008 UZH852008 VJD852008 VSZ852008 WCV852008 WMR852008 WWN852008 AF917544 KB917544 TX917544 ADT917544 ANP917544 AXL917544 BHH917544 BRD917544 CAZ917544 CKV917544 CUR917544 DEN917544 DOJ917544 DYF917544 EIB917544 ERX917544 FBT917544 FLP917544 FVL917544 GFH917544 GPD917544 GYZ917544 HIV917544 HSR917544 ICN917544 IMJ917544 IWF917544 JGB917544 JPX917544 JZT917544 KJP917544 KTL917544 LDH917544 LND917544 LWZ917544 MGV917544 MQR917544 NAN917544 NKJ917544 NUF917544 OEB917544 ONX917544 OXT917544 PHP917544 PRL917544 QBH917544 QLD917544 QUZ917544 REV917544 ROR917544 RYN917544 SIJ917544 SSF917544 TCB917544 TLX917544 TVT917544 UFP917544 UPL917544 UZH917544 VJD917544 VSZ917544 WCV917544 WMR917544 WWN917544 AF983080 KB983080 TX983080 ADT983080 ANP983080 AXL983080 BHH983080 BRD983080 CAZ983080 CKV983080 CUR983080 DEN983080 DOJ983080 DYF983080 EIB983080 ERX983080 FBT983080 FLP983080 FVL983080 GFH983080 GPD983080 GYZ983080 HIV983080 HSR983080 ICN983080 IMJ983080 IWF983080 JGB983080 JPX983080 JZT983080 KJP983080 KTL983080 LDH983080 LND983080 LWZ983080 MGV983080 MQR983080 NAN983080 NKJ983080 NUF983080 OEB983080 ONX983080 OXT983080 PHP983080 PRL983080 QBH983080 QLD983080 QUZ983080 REV983080 ROR983080 RYN983080 SIJ983080 SSF983080 TCB983080 TLX983080 TVT983080 UFP983080 UPL983080 UZH983080 VJD983080 VSZ983080 WCV983080 WMR983080 WWN983080 AH40 KD40 TZ40 ADV40 ANR40 AXN40 BHJ40 BRF40 CBB40 CKX40 CUT40 DEP40 DOL40 DYH40 EID40 ERZ40 FBV40 FLR40 FVN40 GFJ40 GPF40 GZB40 HIX40 HST40 ICP40 IML40 IWH40 JGD40 JPZ40 JZV40 KJR40 KTN40 LDJ40 LNF40 LXB40 MGX40 MQT40 NAP40 NKL40 NUH40 OED40 ONZ40 OXV40 PHR40 PRN40 QBJ40 QLF40 QVB40 REX40 ROT40 RYP40 SIL40 SSH40 TCD40 TLZ40 TVV40 UFR40 UPN40 UZJ40 VJF40 VTB40 WCX40 WMT40 WWP40 AH65576 KD65576 TZ65576 ADV65576 ANR65576 AXN65576 BHJ65576 BRF65576 CBB65576 CKX65576 CUT65576 DEP65576 DOL65576 DYH65576 EID65576 ERZ65576 FBV65576 FLR65576 FVN65576 GFJ65576 GPF65576 GZB65576 HIX65576 HST65576 ICP65576 IML65576 IWH65576 JGD65576 JPZ65576 JZV65576 KJR65576 KTN65576 LDJ65576 LNF65576 LXB65576 MGX65576 MQT65576 NAP65576 NKL65576 NUH65576 OED65576 ONZ65576 OXV65576 PHR65576 PRN65576 QBJ65576 QLF65576 QVB65576 REX65576 ROT65576 RYP65576 SIL65576 SSH65576 TCD65576 TLZ65576 TVV65576 UFR65576 UPN65576 UZJ65576 VJF65576 VTB65576 WCX65576 WMT65576 WWP65576 AH131112 KD131112 TZ131112 ADV131112 ANR131112 AXN131112 BHJ131112 BRF131112 CBB131112 CKX131112 CUT131112 DEP131112 DOL131112 DYH131112 EID131112 ERZ131112 FBV131112 FLR131112 FVN131112 GFJ131112 GPF131112 GZB131112 HIX131112 HST131112 ICP131112 IML131112 IWH131112 JGD131112 JPZ131112 JZV131112 KJR131112 KTN131112 LDJ131112 LNF131112 LXB131112 MGX131112 MQT131112 NAP131112 NKL131112 NUH131112 OED131112 ONZ131112 OXV131112 PHR131112 PRN131112 QBJ131112 QLF131112 QVB131112 REX131112 ROT131112 RYP131112 SIL131112 SSH131112 TCD131112 TLZ131112 TVV131112 UFR131112 UPN131112 UZJ131112 VJF131112 VTB131112 WCX131112 WMT131112 WWP131112 AH196648 KD196648 TZ196648 ADV196648 ANR196648 AXN196648 BHJ196648 BRF196648 CBB196648 CKX196648 CUT196648 DEP196648 DOL196648 DYH196648 EID196648 ERZ196648 FBV196648 FLR196648 FVN196648 GFJ196648 GPF196648 GZB196648 HIX196648 HST196648 ICP196648 IML196648 IWH196648 JGD196648 JPZ196648 JZV196648 KJR196648 KTN196648 LDJ196648 LNF196648 LXB196648 MGX196648 MQT196648 NAP196648 NKL196648 NUH196648 OED196648 ONZ196648 OXV196648 PHR196648 PRN196648 QBJ196648 QLF196648 QVB196648 REX196648 ROT196648 RYP196648 SIL196648 SSH196648 TCD196648 TLZ196648 TVV196648 UFR196648 UPN196648 UZJ196648 VJF196648 VTB196648 WCX196648 WMT196648 WWP196648 AH262184 KD262184 TZ262184 ADV262184 ANR262184 AXN262184 BHJ262184 BRF262184 CBB262184 CKX262184 CUT262184 DEP262184 DOL262184 DYH262184 EID262184 ERZ262184 FBV262184 FLR262184 FVN262184 GFJ262184 GPF262184 GZB262184 HIX262184 HST262184 ICP262184 IML262184 IWH262184 JGD262184 JPZ262184 JZV262184 KJR262184 KTN262184 LDJ262184 LNF262184 LXB262184 MGX262184 MQT262184 NAP262184 NKL262184 NUH262184 OED262184 ONZ262184 OXV262184 PHR262184 PRN262184 QBJ262184 QLF262184 QVB262184 REX262184 ROT262184 RYP262184 SIL262184 SSH262184 TCD262184 TLZ262184 TVV262184 UFR262184 UPN262184 UZJ262184 VJF262184 VTB262184 WCX262184 WMT262184 WWP262184 AH327720 KD327720 TZ327720 ADV327720 ANR327720 AXN327720 BHJ327720 BRF327720 CBB327720 CKX327720 CUT327720 DEP327720 DOL327720 DYH327720 EID327720 ERZ327720 FBV327720 FLR327720 FVN327720 GFJ327720 GPF327720 GZB327720 HIX327720 HST327720 ICP327720 IML327720 IWH327720 JGD327720 JPZ327720 JZV327720 KJR327720 KTN327720 LDJ327720 LNF327720 LXB327720 MGX327720 MQT327720 NAP327720 NKL327720 NUH327720 OED327720 ONZ327720 OXV327720 PHR327720 PRN327720 QBJ327720 QLF327720 QVB327720 REX327720 ROT327720 RYP327720 SIL327720 SSH327720 TCD327720 TLZ327720 TVV327720 UFR327720 UPN327720 UZJ327720 VJF327720 VTB327720 WCX327720 WMT327720 WWP327720 AH393256 KD393256 TZ393256 ADV393256 ANR393256 AXN393256 BHJ393256 BRF393256 CBB393256 CKX393256 CUT393256 DEP393256 DOL393256 DYH393256 EID393256 ERZ393256 FBV393256 FLR393256 FVN393256 GFJ393256 GPF393256 GZB393256 HIX393256 HST393256 ICP393256 IML393256 IWH393256 JGD393256 JPZ393256 JZV393256 KJR393256 KTN393256 LDJ393256 LNF393256 LXB393256 MGX393256 MQT393256 NAP393256 NKL393256 NUH393256 OED393256 ONZ393256 OXV393256 PHR393256 PRN393256 QBJ393256 QLF393256 QVB393256 REX393256 ROT393256 RYP393256 SIL393256 SSH393256 TCD393256 TLZ393256 TVV393256 UFR393256 UPN393256 UZJ393256 VJF393256 VTB393256 WCX393256 WMT393256 WWP393256 AH458792 KD458792 TZ458792 ADV458792 ANR458792 AXN458792 BHJ458792 BRF458792 CBB458792 CKX458792 CUT458792 DEP458792 DOL458792 DYH458792 EID458792 ERZ458792 FBV458792 FLR458792 FVN458792 GFJ458792 GPF458792 GZB458792 HIX458792 HST458792 ICP458792 IML458792 IWH458792 JGD458792 JPZ458792 JZV458792 KJR458792 KTN458792 LDJ458792 LNF458792 LXB458792 MGX458792 MQT458792 NAP458792 NKL458792 NUH458792 OED458792 ONZ458792 OXV458792 PHR458792 PRN458792 QBJ458792 QLF458792 QVB458792 REX458792 ROT458792 RYP458792 SIL458792 SSH458792 TCD458792 TLZ458792 TVV458792 UFR458792 UPN458792 UZJ458792 VJF458792 VTB458792 WCX458792 WMT458792 WWP458792 AH524328 KD524328 TZ524328 ADV524328 ANR524328 AXN524328 BHJ524328 BRF524328 CBB524328 CKX524328 CUT524328 DEP524328 DOL524328 DYH524328 EID524328 ERZ524328 FBV524328 FLR524328 FVN524328 GFJ524328 GPF524328 GZB524328 HIX524328 HST524328 ICP524328 IML524328 IWH524328 JGD524328 JPZ524328 JZV524328 KJR524328 KTN524328 LDJ524328 LNF524328 LXB524328 MGX524328 MQT524328 NAP524328 NKL524328 NUH524328 OED524328 ONZ524328 OXV524328 PHR524328 PRN524328 QBJ524328 QLF524328 QVB524328 REX524328 ROT524328 RYP524328 SIL524328 SSH524328 TCD524328 TLZ524328 TVV524328 UFR524328 UPN524328 UZJ524328 VJF524328 VTB524328 WCX524328 WMT524328 WWP524328 AH589864 KD589864 TZ589864 ADV589864 ANR589864 AXN589864 BHJ589864 BRF589864 CBB589864 CKX589864 CUT589864 DEP589864 DOL589864 DYH589864 EID589864 ERZ589864 FBV589864 FLR589864 FVN589864 GFJ589864 GPF589864 GZB589864 HIX589864 HST589864 ICP589864 IML589864 IWH589864 JGD589864 JPZ589864 JZV589864 KJR589864 KTN589864 LDJ589864 LNF589864 LXB589864 MGX589864 MQT589864 NAP589864 NKL589864 NUH589864 OED589864 ONZ589864 OXV589864 PHR589864 PRN589864 QBJ589864 QLF589864 QVB589864 REX589864 ROT589864 RYP589864 SIL589864 SSH589864 TCD589864 TLZ589864 TVV589864 UFR589864 UPN589864 UZJ589864 VJF589864 VTB589864 WCX589864 WMT589864 WWP589864 AH655400 KD655400 TZ655400 ADV655400 ANR655400 AXN655400 BHJ655400 BRF655400 CBB655400 CKX655400 CUT655400 DEP655400 DOL655400 DYH655400 EID655400 ERZ655400 FBV655400 FLR655400 FVN655400 GFJ655400 GPF655400 GZB655400 HIX655400 HST655400 ICP655400 IML655400 IWH655400 JGD655400 JPZ655400 JZV655400 KJR655400 KTN655400 LDJ655400 LNF655400 LXB655400 MGX655400 MQT655400 NAP655400 NKL655400 NUH655400 OED655400 ONZ655400 OXV655400 PHR655400 PRN655400 QBJ655400 QLF655400 QVB655400 REX655400 ROT655400 RYP655400 SIL655400 SSH655400 TCD655400 TLZ655400 TVV655400 UFR655400 UPN655400 UZJ655400 VJF655400 VTB655400 WCX655400 WMT655400 WWP655400 AH720936 KD720936 TZ720936 ADV720936 ANR720936 AXN720936 BHJ720936 BRF720936 CBB720936 CKX720936 CUT720936 DEP720936 DOL720936 DYH720936 EID720936 ERZ720936 FBV720936 FLR720936 FVN720936 GFJ720936 GPF720936 GZB720936 HIX720936 HST720936 ICP720936 IML720936 IWH720936 JGD720936 JPZ720936 JZV720936 KJR720936 KTN720936 LDJ720936 LNF720936 LXB720936 MGX720936 MQT720936 NAP720936 NKL720936 NUH720936 OED720936 ONZ720936 OXV720936 PHR720936 PRN720936 QBJ720936 QLF720936 QVB720936 REX720936 ROT720936 RYP720936 SIL720936 SSH720936 TCD720936 TLZ720936 TVV720936 UFR720936 UPN720936 UZJ720936 VJF720936 VTB720936 WCX720936 WMT720936 WWP720936 AH786472 KD786472 TZ786472 ADV786472 ANR786472 AXN786472 BHJ786472 BRF786472 CBB786472 CKX786472 CUT786472 DEP786472 DOL786472 DYH786472 EID786472 ERZ786472 FBV786472 FLR786472 FVN786472 GFJ786472 GPF786472 GZB786472 HIX786472 HST786472 ICP786472 IML786472 IWH786472 JGD786472 JPZ786472 JZV786472 KJR786472 KTN786472 LDJ786472 LNF786472 LXB786472 MGX786472 MQT786472 NAP786472 NKL786472 NUH786472 OED786472 ONZ786472 OXV786472 PHR786472 PRN786472 QBJ786472 QLF786472 QVB786472 REX786472 ROT786472 RYP786472 SIL786472 SSH786472 TCD786472 TLZ786472 TVV786472 UFR786472 UPN786472 UZJ786472 VJF786472 VTB786472 WCX786472 WMT786472 WWP786472 AH852008 KD852008 TZ852008 ADV852008 ANR852008 AXN852008 BHJ852008 BRF852008 CBB852008 CKX852008 CUT852008 DEP852008 DOL852008 DYH852008 EID852008 ERZ852008 FBV852008 FLR852008 FVN852008 GFJ852008 GPF852008 GZB852008 HIX852008 HST852008 ICP852008 IML852008 IWH852008 JGD852008 JPZ852008 JZV852008 KJR852008 KTN852008 LDJ852008 LNF852008 LXB852008 MGX852008 MQT852008 NAP852008 NKL852008 NUH852008 OED852008 ONZ852008 OXV852008 PHR852008 PRN852008 QBJ852008 QLF852008 QVB852008 REX852008 ROT852008 RYP852008 SIL852008 SSH852008 TCD852008 TLZ852008 TVV852008 UFR852008 UPN852008 UZJ852008 VJF852008 VTB852008 WCX852008 WMT852008 WWP852008 AH917544 KD917544 TZ917544 ADV917544 ANR917544 AXN917544 BHJ917544 BRF917544 CBB917544 CKX917544 CUT917544 DEP917544 DOL917544 DYH917544 EID917544 ERZ917544 FBV917544 FLR917544 FVN917544 GFJ917544 GPF917544 GZB917544 HIX917544 HST917544 ICP917544 IML917544 IWH917544 JGD917544 JPZ917544 JZV917544 KJR917544 KTN917544 LDJ917544 LNF917544 LXB917544 MGX917544 MQT917544 NAP917544 NKL917544 NUH917544 OED917544 ONZ917544 OXV917544 PHR917544 PRN917544 QBJ917544 QLF917544 QVB917544 REX917544 ROT917544 RYP917544 SIL917544 SSH917544 TCD917544 TLZ917544 TVV917544 UFR917544 UPN917544 UZJ917544 VJF917544 VTB917544 WCX917544 WMT917544 WWP917544 AH983080 KD983080 TZ983080 ADV983080 ANR983080 AXN983080 BHJ983080 BRF983080 CBB983080 CKX983080 CUT983080 DEP983080 DOL983080 DYH983080 EID983080 ERZ983080 FBV983080 FLR983080 FVN983080 GFJ983080 GPF983080 GZB983080 HIX983080 HST983080 ICP983080 IML983080 IWH983080 JGD983080 JPZ983080 JZV983080 KJR983080 KTN983080 LDJ983080 LNF983080 LXB983080 MGX983080 MQT983080 NAP983080 NKL983080 NUH983080 OED983080 ONZ983080 OXV983080 PHR983080 PRN983080 QBJ983080 QLF983080 QVB983080 REX983080 ROT983080 RYP983080 SIL983080 SSH983080 TCD983080 TLZ983080 TVV983080 UFR983080 UPN983080 UZJ983080 VJF983080 VTB983080 WCX983080 WMT983080 WWP983080 AH43 KD43 TZ43 ADV43 ANR43 AXN43 BHJ43 BRF43 CBB43 CKX43 CUT43 DEP43 DOL43 DYH43 EID43 ERZ43 FBV43 FLR43 FVN43 GFJ43 GPF43 GZB43 HIX43 HST43 ICP43 IML43 IWH43 JGD43 JPZ43 JZV43 KJR43 KTN43 LDJ43 LNF43 LXB43 MGX43 MQT43 NAP43 NKL43 NUH43 OED43 ONZ43 OXV43 PHR43 PRN43 QBJ43 QLF43 QVB43 REX43 ROT43 RYP43 SIL43 SSH43 TCD43 TLZ43 TVV43 UFR43 UPN43 UZJ43 VJF43 VTB43 WCX43 WMT43 WWP43 AH65579 KD65579 TZ65579 ADV65579 ANR65579 AXN65579 BHJ65579 BRF65579 CBB65579 CKX65579 CUT65579 DEP65579 DOL65579 DYH65579 EID65579 ERZ65579 FBV65579 FLR65579 FVN65579 GFJ65579 GPF65579 GZB65579 HIX65579 HST65579 ICP65579 IML65579 IWH65579 JGD65579 JPZ65579 JZV65579 KJR65579 KTN65579 LDJ65579 LNF65579 LXB65579 MGX65579 MQT65579 NAP65579 NKL65579 NUH65579 OED65579 ONZ65579 OXV65579 PHR65579 PRN65579 QBJ65579 QLF65579 QVB65579 REX65579 ROT65579 RYP65579 SIL65579 SSH65579 TCD65579 TLZ65579 TVV65579 UFR65579 UPN65579 UZJ65579 VJF65579 VTB65579 WCX65579 WMT65579 WWP65579 AH131115 KD131115 TZ131115 ADV131115 ANR131115 AXN131115 BHJ131115 BRF131115 CBB131115 CKX131115 CUT131115 DEP131115 DOL131115 DYH131115 EID131115 ERZ131115 FBV131115 FLR131115 FVN131115 GFJ131115 GPF131115 GZB131115 HIX131115 HST131115 ICP131115 IML131115 IWH131115 JGD131115 JPZ131115 JZV131115 KJR131115 KTN131115 LDJ131115 LNF131115 LXB131115 MGX131115 MQT131115 NAP131115 NKL131115 NUH131115 OED131115 ONZ131115 OXV131115 PHR131115 PRN131115 QBJ131115 QLF131115 QVB131115 REX131115 ROT131115 RYP131115 SIL131115 SSH131115 TCD131115 TLZ131115 TVV131115 UFR131115 UPN131115 UZJ131115 VJF131115 VTB131115 WCX131115 WMT131115 WWP131115 AH196651 KD196651 TZ196651 ADV196651 ANR196651 AXN196651 BHJ196651 BRF196651 CBB196651 CKX196651 CUT196651 DEP196651 DOL196651 DYH196651 EID196651 ERZ196651 FBV196651 FLR196651 FVN196651 GFJ196651 GPF196651 GZB196651 HIX196651 HST196651 ICP196651 IML196651 IWH196651 JGD196651 JPZ196651 JZV196651 KJR196651 KTN196651 LDJ196651 LNF196651 LXB196651 MGX196651 MQT196651 NAP196651 NKL196651 NUH196651 OED196651 ONZ196651 OXV196651 PHR196651 PRN196651 QBJ196651 QLF196651 QVB196651 REX196651 ROT196651 RYP196651 SIL196651 SSH196651 TCD196651 TLZ196651 TVV196651 UFR196651 UPN196651 UZJ196651 VJF196651 VTB196651 WCX196651 WMT196651 WWP196651 AH262187 KD262187 TZ262187 ADV262187 ANR262187 AXN262187 BHJ262187 BRF262187 CBB262187 CKX262187 CUT262187 DEP262187 DOL262187 DYH262187 EID262187 ERZ262187 FBV262187 FLR262187 FVN262187 GFJ262187 GPF262187 GZB262187 HIX262187 HST262187 ICP262187 IML262187 IWH262187 JGD262187 JPZ262187 JZV262187 KJR262187 KTN262187 LDJ262187 LNF262187 LXB262187 MGX262187 MQT262187 NAP262187 NKL262187 NUH262187 OED262187 ONZ262187 OXV262187 PHR262187 PRN262187 QBJ262187 QLF262187 QVB262187 REX262187 ROT262187 RYP262187 SIL262187 SSH262187 TCD262187 TLZ262187 TVV262187 UFR262187 UPN262187 UZJ262187 VJF262187 VTB262187 WCX262187 WMT262187 WWP262187 AH327723 KD327723 TZ327723 ADV327723 ANR327723 AXN327723 BHJ327723 BRF327723 CBB327723 CKX327723 CUT327723 DEP327723 DOL327723 DYH327723 EID327723 ERZ327723 FBV327723 FLR327723 FVN327723 GFJ327723 GPF327723 GZB327723 HIX327723 HST327723 ICP327723 IML327723 IWH327723 JGD327723 JPZ327723 JZV327723 KJR327723 KTN327723 LDJ327723 LNF327723 LXB327723 MGX327723 MQT327723 NAP327723 NKL327723 NUH327723 OED327723 ONZ327723 OXV327723 PHR327723 PRN327723 QBJ327723 QLF327723 QVB327723 REX327723 ROT327723 RYP327723 SIL327723 SSH327723 TCD327723 TLZ327723 TVV327723 UFR327723 UPN327723 UZJ327723 VJF327723 VTB327723 WCX327723 WMT327723 WWP327723 AH393259 KD393259 TZ393259 ADV393259 ANR393259 AXN393259 BHJ393259 BRF393259 CBB393259 CKX393259 CUT393259 DEP393259 DOL393259 DYH393259 EID393259 ERZ393259 FBV393259 FLR393259 FVN393259 GFJ393259 GPF393259 GZB393259 HIX393259 HST393259 ICP393259 IML393259 IWH393259 JGD393259 JPZ393259 JZV393259 KJR393259 KTN393259 LDJ393259 LNF393259 LXB393259 MGX393259 MQT393259 NAP393259 NKL393259 NUH393259 OED393259 ONZ393259 OXV393259 PHR393259 PRN393259 QBJ393259 QLF393259 QVB393259 REX393259 ROT393259 RYP393259 SIL393259 SSH393259 TCD393259 TLZ393259 TVV393259 UFR393259 UPN393259 UZJ393259 VJF393259 VTB393259 WCX393259 WMT393259 WWP393259 AH458795 KD458795 TZ458795 ADV458795 ANR458795 AXN458795 BHJ458795 BRF458795 CBB458795 CKX458795 CUT458795 DEP458795 DOL458795 DYH458795 EID458795 ERZ458795 FBV458795 FLR458795 FVN458795 GFJ458795 GPF458795 GZB458795 HIX458795 HST458795 ICP458795 IML458795 IWH458795 JGD458795 JPZ458795 JZV458795 KJR458795 KTN458795 LDJ458795 LNF458795 LXB458795 MGX458795 MQT458795 NAP458795 NKL458795 NUH458795 OED458795 ONZ458795 OXV458795 PHR458795 PRN458795 QBJ458795 QLF458795 QVB458795 REX458795 ROT458795 RYP458795 SIL458795 SSH458795 TCD458795 TLZ458795 TVV458795 UFR458795 UPN458795 UZJ458795 VJF458795 VTB458795 WCX458795 WMT458795 WWP458795 AH524331 KD524331 TZ524331 ADV524331 ANR524331 AXN524331 BHJ524331 BRF524331 CBB524331 CKX524331 CUT524331 DEP524331 DOL524331 DYH524331 EID524331 ERZ524331 FBV524331 FLR524331 FVN524331 GFJ524331 GPF524331 GZB524331 HIX524331 HST524331 ICP524331 IML524331 IWH524331 JGD524331 JPZ524331 JZV524331 KJR524331 KTN524331 LDJ524331 LNF524331 LXB524331 MGX524331 MQT524331 NAP524331 NKL524331 NUH524331 OED524331 ONZ524331 OXV524331 PHR524331 PRN524331 QBJ524331 QLF524331 QVB524331 REX524331 ROT524331 RYP524331 SIL524331 SSH524331 TCD524331 TLZ524331 TVV524331 UFR524331 UPN524331 UZJ524331 VJF524331 VTB524331 WCX524331 WMT524331 WWP524331 AH589867 KD589867 TZ589867 ADV589867 ANR589867 AXN589867 BHJ589867 BRF589867 CBB589867 CKX589867 CUT589867 DEP589867 DOL589867 DYH589867 EID589867 ERZ589867 FBV589867 FLR589867 FVN589867 GFJ589867 GPF589867 GZB589867 HIX589867 HST589867 ICP589867 IML589867 IWH589867 JGD589867 JPZ589867 JZV589867 KJR589867 KTN589867 LDJ589867 LNF589867 LXB589867 MGX589867 MQT589867 NAP589867 NKL589867 NUH589867 OED589867 ONZ589867 OXV589867 PHR589867 PRN589867 QBJ589867 QLF589867 QVB589867 REX589867 ROT589867 RYP589867 SIL589867 SSH589867 TCD589867 TLZ589867 TVV589867 UFR589867 UPN589867 UZJ589867 VJF589867 VTB589867 WCX589867 WMT589867 WWP589867 AH655403 KD655403 TZ655403 ADV655403 ANR655403 AXN655403 BHJ655403 BRF655403 CBB655403 CKX655403 CUT655403 DEP655403 DOL655403 DYH655403 EID655403 ERZ655403 FBV655403 FLR655403 FVN655403 GFJ655403 GPF655403 GZB655403 HIX655403 HST655403 ICP655403 IML655403 IWH655403 JGD655403 JPZ655403 JZV655403 KJR655403 KTN655403 LDJ655403 LNF655403 LXB655403 MGX655403 MQT655403 NAP655403 NKL655403 NUH655403 OED655403 ONZ655403 OXV655403 PHR655403 PRN655403 QBJ655403 QLF655403 QVB655403 REX655403 ROT655403 RYP655403 SIL655403 SSH655403 TCD655403 TLZ655403 TVV655403 UFR655403 UPN655403 UZJ655403 VJF655403 VTB655403 WCX655403 WMT655403 WWP655403 AH720939 KD720939 TZ720939 ADV720939 ANR720939 AXN720939 BHJ720939 BRF720939 CBB720939 CKX720939 CUT720939 DEP720939 DOL720939 DYH720939 EID720939 ERZ720939 FBV720939 FLR720939 FVN720939 GFJ720939 GPF720939 GZB720939 HIX720939 HST720939 ICP720939 IML720939 IWH720939 JGD720939 JPZ720939 JZV720939 KJR720939 KTN720939 LDJ720939 LNF720939 LXB720939 MGX720939 MQT720939 NAP720939 NKL720939 NUH720939 OED720939 ONZ720939 OXV720939 PHR720939 PRN720939 QBJ720939 QLF720939 QVB720939 REX720939 ROT720939 RYP720939 SIL720939 SSH720939 TCD720939 TLZ720939 TVV720939 UFR720939 UPN720939 UZJ720939 VJF720939 VTB720939 WCX720939 WMT720939 WWP720939 AH786475 KD786475 TZ786475 ADV786475 ANR786475 AXN786475 BHJ786475 BRF786475 CBB786475 CKX786475 CUT786475 DEP786475 DOL786475 DYH786475 EID786475 ERZ786475 FBV786475 FLR786475 FVN786475 GFJ786475 GPF786475 GZB786475 HIX786475 HST786475 ICP786475 IML786475 IWH786475 JGD786475 JPZ786475 JZV786475 KJR786475 KTN786475 LDJ786475 LNF786475 LXB786475 MGX786475 MQT786475 NAP786475 NKL786475 NUH786475 OED786475 ONZ786475 OXV786475 PHR786475 PRN786475 QBJ786475 QLF786475 QVB786475 REX786475 ROT786475 RYP786475 SIL786475 SSH786475 TCD786475 TLZ786475 TVV786475 UFR786475 UPN786475 UZJ786475 VJF786475 VTB786475 WCX786475 WMT786475 WWP786475 AH852011 KD852011 TZ852011 ADV852011 ANR852011 AXN852011 BHJ852011 BRF852011 CBB852011 CKX852011 CUT852011 DEP852011 DOL852011 DYH852011 EID852011 ERZ852011 FBV852011 FLR852011 FVN852011 GFJ852011 GPF852011 GZB852011 HIX852011 HST852011 ICP852011 IML852011 IWH852011 JGD852011 JPZ852011 JZV852011 KJR852011 KTN852011 LDJ852011 LNF852011 LXB852011 MGX852011 MQT852011 NAP852011 NKL852011 NUH852011 OED852011 ONZ852011 OXV852011 PHR852011 PRN852011 QBJ852011 QLF852011 QVB852011 REX852011 ROT852011 RYP852011 SIL852011 SSH852011 TCD852011 TLZ852011 TVV852011 UFR852011 UPN852011 UZJ852011 VJF852011 VTB852011 WCX852011 WMT852011 WWP852011 AH917547 KD917547 TZ917547 ADV917547 ANR917547 AXN917547 BHJ917547 BRF917547 CBB917547 CKX917547 CUT917547 DEP917547 DOL917547 DYH917547 EID917547 ERZ917547 FBV917547 FLR917547 FVN917547 GFJ917547 GPF917547 GZB917547 HIX917547 HST917547 ICP917547 IML917547 IWH917547 JGD917547 JPZ917547 JZV917547 KJR917547 KTN917547 LDJ917547 LNF917547 LXB917547 MGX917547 MQT917547 NAP917547 NKL917547 NUH917547 OED917547 ONZ917547 OXV917547 PHR917547 PRN917547 QBJ917547 QLF917547 QVB917547 REX917547 ROT917547 RYP917547 SIL917547 SSH917547 TCD917547 TLZ917547 TVV917547 UFR917547 UPN917547 UZJ917547 VJF917547 VTB917547 WCX917547 WMT917547 WWP917547 AH983083 KD983083 TZ983083 ADV983083 ANR983083 AXN983083 BHJ983083 BRF983083 CBB983083 CKX983083 CUT983083 DEP983083 DOL983083 DYH983083 EID983083 ERZ983083 FBV983083 FLR983083 FVN983083 GFJ983083 GPF983083 GZB983083 HIX983083 HST983083 ICP983083 IML983083 IWH983083 JGD983083 JPZ983083 JZV983083 KJR983083 KTN983083 LDJ983083 LNF983083 LXB983083 MGX983083 MQT983083 NAP983083 NKL983083 NUH983083 OED983083 ONZ983083 OXV983083 PHR983083 PRN983083 QBJ983083 QLF983083 QVB983083 REX983083 ROT983083 RYP983083 SIL983083 SSH983083 TCD983083 TLZ983083 TVV983083 UFR983083 UPN983083 UZJ983083 VJF983083 VTB983083 WCX983083 WMT983083 WWP983083 AF43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AF65579 KB65579 TX65579 ADT65579 ANP65579 AXL65579 BHH65579 BRD65579 CAZ65579 CKV65579 CUR65579 DEN65579 DOJ65579 DYF65579 EIB65579 ERX65579 FBT65579 FLP65579 FVL65579 GFH65579 GPD65579 GYZ65579 HIV65579 HSR65579 ICN65579 IMJ65579 IWF65579 JGB65579 JPX65579 JZT65579 KJP65579 KTL65579 LDH65579 LND65579 LWZ65579 MGV65579 MQR65579 NAN65579 NKJ65579 NUF65579 OEB65579 ONX65579 OXT65579 PHP65579 PRL65579 QBH65579 QLD65579 QUZ65579 REV65579 ROR65579 RYN65579 SIJ65579 SSF65579 TCB65579 TLX65579 TVT65579 UFP65579 UPL65579 UZH65579 VJD65579 VSZ65579 WCV65579 WMR65579 WWN65579 AF131115 KB131115 TX131115 ADT131115 ANP131115 AXL131115 BHH131115 BRD131115 CAZ131115 CKV131115 CUR131115 DEN131115 DOJ131115 DYF131115 EIB131115 ERX131115 FBT131115 FLP131115 FVL131115 GFH131115 GPD131115 GYZ131115 HIV131115 HSR131115 ICN131115 IMJ131115 IWF131115 JGB131115 JPX131115 JZT131115 KJP131115 KTL131115 LDH131115 LND131115 LWZ131115 MGV131115 MQR131115 NAN131115 NKJ131115 NUF131115 OEB131115 ONX131115 OXT131115 PHP131115 PRL131115 QBH131115 QLD131115 QUZ131115 REV131115 ROR131115 RYN131115 SIJ131115 SSF131115 TCB131115 TLX131115 TVT131115 UFP131115 UPL131115 UZH131115 VJD131115 VSZ131115 WCV131115 WMR131115 WWN131115 AF196651 KB196651 TX196651 ADT196651 ANP196651 AXL196651 BHH196651 BRD196651 CAZ196651 CKV196651 CUR196651 DEN196651 DOJ196651 DYF196651 EIB196651 ERX196651 FBT196651 FLP196651 FVL196651 GFH196651 GPD196651 GYZ196651 HIV196651 HSR196651 ICN196651 IMJ196651 IWF196651 JGB196651 JPX196651 JZT196651 KJP196651 KTL196651 LDH196651 LND196651 LWZ196651 MGV196651 MQR196651 NAN196651 NKJ196651 NUF196651 OEB196651 ONX196651 OXT196651 PHP196651 PRL196651 QBH196651 QLD196651 QUZ196651 REV196651 ROR196651 RYN196651 SIJ196651 SSF196651 TCB196651 TLX196651 TVT196651 UFP196651 UPL196651 UZH196651 VJD196651 VSZ196651 WCV196651 WMR196651 WWN196651 AF262187 KB262187 TX262187 ADT262187 ANP262187 AXL262187 BHH262187 BRD262187 CAZ262187 CKV262187 CUR262187 DEN262187 DOJ262187 DYF262187 EIB262187 ERX262187 FBT262187 FLP262187 FVL262187 GFH262187 GPD262187 GYZ262187 HIV262187 HSR262187 ICN262187 IMJ262187 IWF262187 JGB262187 JPX262187 JZT262187 KJP262187 KTL262187 LDH262187 LND262187 LWZ262187 MGV262187 MQR262187 NAN262187 NKJ262187 NUF262187 OEB262187 ONX262187 OXT262187 PHP262187 PRL262187 QBH262187 QLD262187 QUZ262187 REV262187 ROR262187 RYN262187 SIJ262187 SSF262187 TCB262187 TLX262187 TVT262187 UFP262187 UPL262187 UZH262187 VJD262187 VSZ262187 WCV262187 WMR262187 WWN262187 AF327723 KB327723 TX327723 ADT327723 ANP327723 AXL327723 BHH327723 BRD327723 CAZ327723 CKV327723 CUR327723 DEN327723 DOJ327723 DYF327723 EIB327723 ERX327723 FBT327723 FLP327723 FVL327723 GFH327723 GPD327723 GYZ327723 HIV327723 HSR327723 ICN327723 IMJ327723 IWF327723 JGB327723 JPX327723 JZT327723 KJP327723 KTL327723 LDH327723 LND327723 LWZ327723 MGV327723 MQR327723 NAN327723 NKJ327723 NUF327723 OEB327723 ONX327723 OXT327723 PHP327723 PRL327723 QBH327723 QLD327723 QUZ327723 REV327723 ROR327723 RYN327723 SIJ327723 SSF327723 TCB327723 TLX327723 TVT327723 UFP327723 UPL327723 UZH327723 VJD327723 VSZ327723 WCV327723 WMR327723 WWN327723 AF393259 KB393259 TX393259 ADT393259 ANP393259 AXL393259 BHH393259 BRD393259 CAZ393259 CKV393259 CUR393259 DEN393259 DOJ393259 DYF393259 EIB393259 ERX393259 FBT393259 FLP393259 FVL393259 GFH393259 GPD393259 GYZ393259 HIV393259 HSR393259 ICN393259 IMJ393259 IWF393259 JGB393259 JPX393259 JZT393259 KJP393259 KTL393259 LDH393259 LND393259 LWZ393259 MGV393259 MQR393259 NAN393259 NKJ393259 NUF393259 OEB393259 ONX393259 OXT393259 PHP393259 PRL393259 QBH393259 QLD393259 QUZ393259 REV393259 ROR393259 RYN393259 SIJ393259 SSF393259 TCB393259 TLX393259 TVT393259 UFP393259 UPL393259 UZH393259 VJD393259 VSZ393259 WCV393259 WMR393259 WWN393259 AF458795 KB458795 TX458795 ADT458795 ANP458795 AXL458795 BHH458795 BRD458795 CAZ458795 CKV458795 CUR458795 DEN458795 DOJ458795 DYF458795 EIB458795 ERX458795 FBT458795 FLP458795 FVL458795 GFH458795 GPD458795 GYZ458795 HIV458795 HSR458795 ICN458795 IMJ458795 IWF458795 JGB458795 JPX458795 JZT458795 KJP458795 KTL458795 LDH458795 LND458795 LWZ458795 MGV458795 MQR458795 NAN458795 NKJ458795 NUF458795 OEB458795 ONX458795 OXT458795 PHP458795 PRL458795 QBH458795 QLD458795 QUZ458795 REV458795 ROR458795 RYN458795 SIJ458795 SSF458795 TCB458795 TLX458795 TVT458795 UFP458795 UPL458795 UZH458795 VJD458795 VSZ458795 WCV458795 WMR458795 WWN458795 AF524331 KB524331 TX524331 ADT524331 ANP524331 AXL524331 BHH524331 BRD524331 CAZ524331 CKV524331 CUR524331 DEN524331 DOJ524331 DYF524331 EIB524331 ERX524331 FBT524331 FLP524331 FVL524331 GFH524331 GPD524331 GYZ524331 HIV524331 HSR524331 ICN524331 IMJ524331 IWF524331 JGB524331 JPX524331 JZT524331 KJP524331 KTL524331 LDH524331 LND524331 LWZ524331 MGV524331 MQR524331 NAN524331 NKJ524331 NUF524331 OEB524331 ONX524331 OXT524331 PHP524331 PRL524331 QBH524331 QLD524331 QUZ524331 REV524331 ROR524331 RYN524331 SIJ524331 SSF524331 TCB524331 TLX524331 TVT524331 UFP524331 UPL524331 UZH524331 VJD524331 VSZ524331 WCV524331 WMR524331 WWN524331 AF589867 KB589867 TX589867 ADT589867 ANP589867 AXL589867 BHH589867 BRD589867 CAZ589867 CKV589867 CUR589867 DEN589867 DOJ589867 DYF589867 EIB589867 ERX589867 FBT589867 FLP589867 FVL589867 GFH589867 GPD589867 GYZ589867 HIV589867 HSR589867 ICN589867 IMJ589867 IWF589867 JGB589867 JPX589867 JZT589867 KJP589867 KTL589867 LDH589867 LND589867 LWZ589867 MGV589867 MQR589867 NAN589867 NKJ589867 NUF589867 OEB589867 ONX589867 OXT589867 PHP589867 PRL589867 QBH589867 QLD589867 QUZ589867 REV589867 ROR589867 RYN589867 SIJ589867 SSF589867 TCB589867 TLX589867 TVT589867 UFP589867 UPL589867 UZH589867 VJD589867 VSZ589867 WCV589867 WMR589867 WWN589867 AF655403 KB655403 TX655403 ADT655403 ANP655403 AXL655403 BHH655403 BRD655403 CAZ655403 CKV655403 CUR655403 DEN655403 DOJ655403 DYF655403 EIB655403 ERX655403 FBT655403 FLP655403 FVL655403 GFH655403 GPD655403 GYZ655403 HIV655403 HSR655403 ICN655403 IMJ655403 IWF655403 JGB655403 JPX655403 JZT655403 KJP655403 KTL655403 LDH655403 LND655403 LWZ655403 MGV655403 MQR655403 NAN655403 NKJ655403 NUF655403 OEB655403 ONX655403 OXT655403 PHP655403 PRL655403 QBH655403 QLD655403 QUZ655403 REV655403 ROR655403 RYN655403 SIJ655403 SSF655403 TCB655403 TLX655403 TVT655403 UFP655403 UPL655403 UZH655403 VJD655403 VSZ655403 WCV655403 WMR655403 WWN655403 AF720939 KB720939 TX720939 ADT720939 ANP720939 AXL720939 BHH720939 BRD720939 CAZ720939 CKV720939 CUR720939 DEN720939 DOJ720939 DYF720939 EIB720939 ERX720939 FBT720939 FLP720939 FVL720939 GFH720939 GPD720939 GYZ720939 HIV720939 HSR720939 ICN720939 IMJ720939 IWF720939 JGB720939 JPX720939 JZT720939 KJP720939 KTL720939 LDH720939 LND720939 LWZ720939 MGV720939 MQR720939 NAN720939 NKJ720939 NUF720939 OEB720939 ONX720939 OXT720939 PHP720939 PRL720939 QBH720939 QLD720939 QUZ720939 REV720939 ROR720939 RYN720939 SIJ720939 SSF720939 TCB720939 TLX720939 TVT720939 UFP720939 UPL720939 UZH720939 VJD720939 VSZ720939 WCV720939 WMR720939 WWN720939 AF786475 KB786475 TX786475 ADT786475 ANP786475 AXL786475 BHH786475 BRD786475 CAZ786475 CKV786475 CUR786475 DEN786475 DOJ786475 DYF786475 EIB786475 ERX786475 FBT786475 FLP786475 FVL786475 GFH786475 GPD786475 GYZ786475 HIV786475 HSR786475 ICN786475 IMJ786475 IWF786475 JGB786475 JPX786475 JZT786475 KJP786475 KTL786475 LDH786475 LND786475 LWZ786475 MGV786475 MQR786475 NAN786475 NKJ786475 NUF786475 OEB786475 ONX786475 OXT786475 PHP786475 PRL786475 QBH786475 QLD786475 QUZ786475 REV786475 ROR786475 RYN786475 SIJ786475 SSF786475 TCB786475 TLX786475 TVT786475 UFP786475 UPL786475 UZH786475 VJD786475 VSZ786475 WCV786475 WMR786475 WWN786475 AF852011 KB852011 TX852011 ADT852011 ANP852011 AXL852011 BHH852011 BRD852011 CAZ852011 CKV852011 CUR852011 DEN852011 DOJ852011 DYF852011 EIB852011 ERX852011 FBT852011 FLP852011 FVL852011 GFH852011 GPD852011 GYZ852011 HIV852011 HSR852011 ICN852011 IMJ852011 IWF852011 JGB852011 JPX852011 JZT852011 KJP852011 KTL852011 LDH852011 LND852011 LWZ852011 MGV852011 MQR852011 NAN852011 NKJ852011 NUF852011 OEB852011 ONX852011 OXT852011 PHP852011 PRL852011 QBH852011 QLD852011 QUZ852011 REV852011 ROR852011 RYN852011 SIJ852011 SSF852011 TCB852011 TLX852011 TVT852011 UFP852011 UPL852011 UZH852011 VJD852011 VSZ852011 WCV852011 WMR852011 WWN852011 AF917547 KB917547 TX917547 ADT917547 ANP917547 AXL917547 BHH917547 BRD917547 CAZ917547 CKV917547 CUR917547 DEN917547 DOJ917547 DYF917547 EIB917547 ERX917547 FBT917547 FLP917547 FVL917547 GFH917547 GPD917547 GYZ917547 HIV917547 HSR917547 ICN917547 IMJ917547 IWF917547 JGB917547 JPX917547 JZT917547 KJP917547 KTL917547 LDH917547 LND917547 LWZ917547 MGV917547 MQR917547 NAN917547 NKJ917547 NUF917547 OEB917547 ONX917547 OXT917547 PHP917547 PRL917547 QBH917547 QLD917547 QUZ917547 REV917547 ROR917547 RYN917547 SIJ917547 SSF917547 TCB917547 TLX917547 TVT917547 UFP917547 UPL917547 UZH917547 VJD917547 VSZ917547 WCV917547 WMR917547 WWN917547 AF983083 KB983083 TX983083 ADT983083 ANP983083 AXL983083 BHH983083 BRD983083 CAZ983083 CKV983083 CUR983083 DEN983083 DOJ983083 DYF983083 EIB983083 ERX983083 FBT983083 FLP983083 FVL983083 GFH983083 GPD983083 GYZ983083 HIV983083 HSR983083 ICN983083 IMJ983083 IWF983083 JGB983083 JPX983083 JZT983083 KJP983083 KTL983083 LDH983083 LND983083 LWZ983083 MGV983083 MQR983083 NAN983083 NKJ983083 NUF983083 OEB983083 ONX983083 OXT983083 PHP983083 PRL983083 QBH983083 QLD983083 QUZ983083 REV983083 ROR983083 RYN983083 SIJ983083 SSF983083 TCB983083 TLX983083 TVT983083 UFP983083 UPL983083 UZH983083 VJD983083 VSZ983083 WCV983083 WMR983083 WWN983083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AF65584 KB65584 TX65584 ADT65584 ANP65584 AXL65584 BHH65584 BRD65584 CAZ65584 CKV65584 CUR65584 DEN65584 DOJ65584 DYF65584 EIB65584 ERX65584 FBT65584 FLP65584 FVL65584 GFH65584 GPD65584 GYZ65584 HIV65584 HSR65584 ICN65584 IMJ65584 IWF65584 JGB65584 JPX65584 JZT65584 KJP65584 KTL65584 LDH65584 LND65584 LWZ65584 MGV65584 MQR65584 NAN65584 NKJ65584 NUF65584 OEB65584 ONX65584 OXT65584 PHP65584 PRL65584 QBH65584 QLD65584 QUZ65584 REV65584 ROR65584 RYN65584 SIJ65584 SSF65584 TCB65584 TLX65584 TVT65584 UFP65584 UPL65584 UZH65584 VJD65584 VSZ65584 WCV65584 WMR65584 WWN65584 AF131120 KB131120 TX131120 ADT131120 ANP131120 AXL131120 BHH131120 BRD131120 CAZ131120 CKV131120 CUR131120 DEN131120 DOJ131120 DYF131120 EIB131120 ERX131120 FBT131120 FLP131120 FVL131120 GFH131120 GPD131120 GYZ131120 HIV131120 HSR131120 ICN131120 IMJ131120 IWF131120 JGB131120 JPX131120 JZT131120 KJP131120 KTL131120 LDH131120 LND131120 LWZ131120 MGV131120 MQR131120 NAN131120 NKJ131120 NUF131120 OEB131120 ONX131120 OXT131120 PHP131120 PRL131120 QBH131120 QLD131120 QUZ131120 REV131120 ROR131120 RYN131120 SIJ131120 SSF131120 TCB131120 TLX131120 TVT131120 UFP131120 UPL131120 UZH131120 VJD131120 VSZ131120 WCV131120 WMR131120 WWN131120 AF196656 KB196656 TX196656 ADT196656 ANP196656 AXL196656 BHH196656 BRD196656 CAZ196656 CKV196656 CUR196656 DEN196656 DOJ196656 DYF196656 EIB196656 ERX196656 FBT196656 FLP196656 FVL196656 GFH196656 GPD196656 GYZ196656 HIV196656 HSR196656 ICN196656 IMJ196656 IWF196656 JGB196656 JPX196656 JZT196656 KJP196656 KTL196656 LDH196656 LND196656 LWZ196656 MGV196656 MQR196656 NAN196656 NKJ196656 NUF196656 OEB196656 ONX196656 OXT196656 PHP196656 PRL196656 QBH196656 QLD196656 QUZ196656 REV196656 ROR196656 RYN196656 SIJ196656 SSF196656 TCB196656 TLX196656 TVT196656 UFP196656 UPL196656 UZH196656 VJD196656 VSZ196656 WCV196656 WMR196656 WWN196656 AF262192 KB262192 TX262192 ADT262192 ANP262192 AXL262192 BHH262192 BRD262192 CAZ262192 CKV262192 CUR262192 DEN262192 DOJ262192 DYF262192 EIB262192 ERX262192 FBT262192 FLP262192 FVL262192 GFH262192 GPD262192 GYZ262192 HIV262192 HSR262192 ICN262192 IMJ262192 IWF262192 JGB262192 JPX262192 JZT262192 KJP262192 KTL262192 LDH262192 LND262192 LWZ262192 MGV262192 MQR262192 NAN262192 NKJ262192 NUF262192 OEB262192 ONX262192 OXT262192 PHP262192 PRL262192 QBH262192 QLD262192 QUZ262192 REV262192 ROR262192 RYN262192 SIJ262192 SSF262192 TCB262192 TLX262192 TVT262192 UFP262192 UPL262192 UZH262192 VJD262192 VSZ262192 WCV262192 WMR262192 WWN262192 AF327728 KB327728 TX327728 ADT327728 ANP327728 AXL327728 BHH327728 BRD327728 CAZ327728 CKV327728 CUR327728 DEN327728 DOJ327728 DYF327728 EIB327728 ERX327728 FBT327728 FLP327728 FVL327728 GFH327728 GPD327728 GYZ327728 HIV327728 HSR327728 ICN327728 IMJ327728 IWF327728 JGB327728 JPX327728 JZT327728 KJP327728 KTL327728 LDH327728 LND327728 LWZ327728 MGV327728 MQR327728 NAN327728 NKJ327728 NUF327728 OEB327728 ONX327728 OXT327728 PHP327728 PRL327728 QBH327728 QLD327728 QUZ327728 REV327728 ROR327728 RYN327728 SIJ327728 SSF327728 TCB327728 TLX327728 TVT327728 UFP327728 UPL327728 UZH327728 VJD327728 VSZ327728 WCV327728 WMR327728 WWN327728 AF393264 KB393264 TX393264 ADT393264 ANP393264 AXL393264 BHH393264 BRD393264 CAZ393264 CKV393264 CUR393264 DEN393264 DOJ393264 DYF393264 EIB393264 ERX393264 FBT393264 FLP393264 FVL393264 GFH393264 GPD393264 GYZ393264 HIV393264 HSR393264 ICN393264 IMJ393264 IWF393264 JGB393264 JPX393264 JZT393264 KJP393264 KTL393264 LDH393264 LND393264 LWZ393264 MGV393264 MQR393264 NAN393264 NKJ393264 NUF393264 OEB393264 ONX393264 OXT393264 PHP393264 PRL393264 QBH393264 QLD393264 QUZ393264 REV393264 ROR393264 RYN393264 SIJ393264 SSF393264 TCB393264 TLX393264 TVT393264 UFP393264 UPL393264 UZH393264 VJD393264 VSZ393264 WCV393264 WMR393264 WWN393264 AF458800 KB458800 TX458800 ADT458800 ANP458800 AXL458800 BHH458800 BRD458800 CAZ458800 CKV458800 CUR458800 DEN458800 DOJ458800 DYF458800 EIB458800 ERX458800 FBT458800 FLP458800 FVL458800 GFH458800 GPD458800 GYZ458800 HIV458800 HSR458800 ICN458800 IMJ458800 IWF458800 JGB458800 JPX458800 JZT458800 KJP458800 KTL458800 LDH458800 LND458800 LWZ458800 MGV458800 MQR458800 NAN458800 NKJ458800 NUF458800 OEB458800 ONX458800 OXT458800 PHP458800 PRL458800 QBH458800 QLD458800 QUZ458800 REV458800 ROR458800 RYN458800 SIJ458800 SSF458800 TCB458800 TLX458800 TVT458800 UFP458800 UPL458800 UZH458800 VJD458800 VSZ458800 WCV458800 WMR458800 WWN458800 AF524336 KB524336 TX524336 ADT524336 ANP524336 AXL524336 BHH524336 BRD524336 CAZ524336 CKV524336 CUR524336 DEN524336 DOJ524336 DYF524336 EIB524336 ERX524336 FBT524336 FLP524336 FVL524336 GFH524336 GPD524336 GYZ524336 HIV524336 HSR524336 ICN524336 IMJ524336 IWF524336 JGB524336 JPX524336 JZT524336 KJP524336 KTL524336 LDH524336 LND524336 LWZ524336 MGV524336 MQR524336 NAN524336 NKJ524336 NUF524336 OEB524336 ONX524336 OXT524336 PHP524336 PRL524336 QBH524336 QLD524336 QUZ524336 REV524336 ROR524336 RYN524336 SIJ524336 SSF524336 TCB524336 TLX524336 TVT524336 UFP524336 UPL524336 UZH524336 VJD524336 VSZ524336 WCV524336 WMR524336 WWN524336 AF589872 KB589872 TX589872 ADT589872 ANP589872 AXL589872 BHH589872 BRD589872 CAZ589872 CKV589872 CUR589872 DEN589872 DOJ589872 DYF589872 EIB589872 ERX589872 FBT589872 FLP589872 FVL589872 GFH589872 GPD589872 GYZ589872 HIV589872 HSR589872 ICN589872 IMJ589872 IWF589872 JGB589872 JPX589872 JZT589872 KJP589872 KTL589872 LDH589872 LND589872 LWZ589872 MGV589872 MQR589872 NAN589872 NKJ589872 NUF589872 OEB589872 ONX589872 OXT589872 PHP589872 PRL589872 QBH589872 QLD589872 QUZ589872 REV589872 ROR589872 RYN589872 SIJ589872 SSF589872 TCB589872 TLX589872 TVT589872 UFP589872 UPL589872 UZH589872 VJD589872 VSZ589872 WCV589872 WMR589872 WWN589872 AF655408 KB655408 TX655408 ADT655408 ANP655408 AXL655408 BHH655408 BRD655408 CAZ655408 CKV655408 CUR655408 DEN655408 DOJ655408 DYF655408 EIB655408 ERX655408 FBT655408 FLP655408 FVL655408 GFH655408 GPD655408 GYZ655408 HIV655408 HSR655408 ICN655408 IMJ655408 IWF655408 JGB655408 JPX655408 JZT655408 KJP655408 KTL655408 LDH655408 LND655408 LWZ655408 MGV655408 MQR655408 NAN655408 NKJ655408 NUF655408 OEB655408 ONX655408 OXT655408 PHP655408 PRL655408 QBH655408 QLD655408 QUZ655408 REV655408 ROR655408 RYN655408 SIJ655408 SSF655408 TCB655408 TLX655408 TVT655408 UFP655408 UPL655408 UZH655408 VJD655408 VSZ655408 WCV655408 WMR655408 WWN655408 AF720944 KB720944 TX720944 ADT720944 ANP720944 AXL720944 BHH720944 BRD720944 CAZ720944 CKV720944 CUR720944 DEN720944 DOJ720944 DYF720944 EIB720944 ERX720944 FBT720944 FLP720944 FVL720944 GFH720944 GPD720944 GYZ720944 HIV720944 HSR720944 ICN720944 IMJ720944 IWF720944 JGB720944 JPX720944 JZT720944 KJP720944 KTL720944 LDH720944 LND720944 LWZ720944 MGV720944 MQR720944 NAN720944 NKJ720944 NUF720944 OEB720944 ONX720944 OXT720944 PHP720944 PRL720944 QBH720944 QLD720944 QUZ720944 REV720944 ROR720944 RYN720944 SIJ720944 SSF720944 TCB720944 TLX720944 TVT720944 UFP720944 UPL720944 UZH720944 VJD720944 VSZ720944 WCV720944 WMR720944 WWN720944 AF786480 KB786480 TX786480 ADT786480 ANP786480 AXL786480 BHH786480 BRD786480 CAZ786480 CKV786480 CUR786480 DEN786480 DOJ786480 DYF786480 EIB786480 ERX786480 FBT786480 FLP786480 FVL786480 GFH786480 GPD786480 GYZ786480 HIV786480 HSR786480 ICN786480 IMJ786480 IWF786480 JGB786480 JPX786480 JZT786480 KJP786480 KTL786480 LDH786480 LND786480 LWZ786480 MGV786480 MQR786480 NAN786480 NKJ786480 NUF786480 OEB786480 ONX786480 OXT786480 PHP786480 PRL786480 QBH786480 QLD786480 QUZ786480 REV786480 ROR786480 RYN786480 SIJ786480 SSF786480 TCB786480 TLX786480 TVT786480 UFP786480 UPL786480 UZH786480 VJD786480 VSZ786480 WCV786480 WMR786480 WWN786480 AF852016 KB852016 TX852016 ADT852016 ANP852016 AXL852016 BHH852016 BRD852016 CAZ852016 CKV852016 CUR852016 DEN852016 DOJ852016 DYF852016 EIB852016 ERX852016 FBT852016 FLP852016 FVL852016 GFH852016 GPD852016 GYZ852016 HIV852016 HSR852016 ICN852016 IMJ852016 IWF852016 JGB852016 JPX852016 JZT852016 KJP852016 KTL852016 LDH852016 LND852016 LWZ852016 MGV852016 MQR852016 NAN852016 NKJ852016 NUF852016 OEB852016 ONX852016 OXT852016 PHP852016 PRL852016 QBH852016 QLD852016 QUZ852016 REV852016 ROR852016 RYN852016 SIJ852016 SSF852016 TCB852016 TLX852016 TVT852016 UFP852016 UPL852016 UZH852016 VJD852016 VSZ852016 WCV852016 WMR852016 WWN852016 AF917552 KB917552 TX917552 ADT917552 ANP917552 AXL917552 BHH917552 BRD917552 CAZ917552 CKV917552 CUR917552 DEN917552 DOJ917552 DYF917552 EIB917552 ERX917552 FBT917552 FLP917552 FVL917552 GFH917552 GPD917552 GYZ917552 HIV917552 HSR917552 ICN917552 IMJ917552 IWF917552 JGB917552 JPX917552 JZT917552 KJP917552 KTL917552 LDH917552 LND917552 LWZ917552 MGV917552 MQR917552 NAN917552 NKJ917552 NUF917552 OEB917552 ONX917552 OXT917552 PHP917552 PRL917552 QBH917552 QLD917552 QUZ917552 REV917552 ROR917552 RYN917552 SIJ917552 SSF917552 TCB917552 TLX917552 TVT917552 UFP917552 UPL917552 UZH917552 VJD917552 VSZ917552 WCV917552 WMR917552 WWN917552 AF983088 KB983088 TX983088 ADT983088 ANP983088 AXL983088 BHH983088 BRD983088 CAZ983088 CKV983088 CUR983088 DEN983088 DOJ983088 DYF983088 EIB983088 ERX983088 FBT983088 FLP983088 FVL983088 GFH983088 GPD983088 GYZ983088 HIV983088 HSR983088 ICN983088 IMJ983088 IWF983088 JGB983088 JPX983088 JZT983088 KJP983088 KTL983088 LDH983088 LND983088 LWZ983088 MGV983088 MQR983088 NAN983088 NKJ983088 NUF983088 OEB983088 ONX983088 OXT983088 PHP983088 PRL983088 QBH983088 QLD983088 QUZ983088 REV983088 ROR983088 RYN983088 SIJ983088 SSF983088 TCB983088 TLX983088 TVT983088 UFP983088 UPL983088 UZH983088 VJD983088 VSZ983088 WCV983088 WMR983088 WWN983088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AH28:AH29 KD28:KD29 TZ28:TZ29 ADV28:ADV29 ANR28:ANR29 AXN28:AXN29 BHJ28:BHJ29 BRF28:BRF29 CBB28:CBB29 CKX28:CKX29 CUT28:CUT29 DEP28:DEP29 DOL28:DOL29 DYH28:DYH29 EID28:EID29 ERZ28:ERZ29 FBV28:FBV29 FLR28:FLR29 FVN28:FVN29 GFJ28:GFJ29 GPF28:GPF29 GZB28:GZB29 HIX28:HIX29 HST28:HST29 ICP28:ICP29 IML28:IML29 IWH28:IWH29 JGD28:JGD29 JPZ28:JPZ29 JZV28:JZV29 KJR28:KJR29 KTN28:KTN29 LDJ28:LDJ29 LNF28:LNF29 LXB28:LXB29 MGX28:MGX29 MQT28:MQT29 NAP28:NAP29 NKL28:NKL29 NUH28:NUH29 OED28:OED29 ONZ28:ONZ29 OXV28:OXV29 PHR28:PHR29 PRN28:PRN29 QBJ28:QBJ29 QLF28:QLF29 QVB28:QVB29 REX28:REX29 ROT28:ROT29 RYP28:RYP29 SIL28:SIL29 SSH28:SSH29 TCD28:TCD29 TLZ28:TLZ29 TVV28:TVV29 UFR28:UFR29 UPN28:UPN29 UZJ28:UZJ29 VJF28:VJF29 VTB28:VTB29 WCX28:WCX29 WMT28:WMT29 WWP28:WWP29 AH65564:AH65565 KD65564:KD65565 TZ65564:TZ65565 ADV65564:ADV65565 ANR65564:ANR65565 AXN65564:AXN65565 BHJ65564:BHJ65565 BRF65564:BRF65565 CBB65564:CBB65565 CKX65564:CKX65565 CUT65564:CUT65565 DEP65564:DEP65565 DOL65564:DOL65565 DYH65564:DYH65565 EID65564:EID65565 ERZ65564:ERZ65565 FBV65564:FBV65565 FLR65564:FLR65565 FVN65564:FVN65565 GFJ65564:GFJ65565 GPF65564:GPF65565 GZB65564:GZB65565 HIX65564:HIX65565 HST65564:HST65565 ICP65564:ICP65565 IML65564:IML65565 IWH65564:IWH65565 JGD65564:JGD65565 JPZ65564:JPZ65565 JZV65564:JZV65565 KJR65564:KJR65565 KTN65564:KTN65565 LDJ65564:LDJ65565 LNF65564:LNF65565 LXB65564:LXB65565 MGX65564:MGX65565 MQT65564:MQT65565 NAP65564:NAP65565 NKL65564:NKL65565 NUH65564:NUH65565 OED65564:OED65565 ONZ65564:ONZ65565 OXV65564:OXV65565 PHR65564:PHR65565 PRN65564:PRN65565 QBJ65564:QBJ65565 QLF65564:QLF65565 QVB65564:QVB65565 REX65564:REX65565 ROT65564:ROT65565 RYP65564:RYP65565 SIL65564:SIL65565 SSH65564:SSH65565 TCD65564:TCD65565 TLZ65564:TLZ65565 TVV65564:TVV65565 UFR65564:UFR65565 UPN65564:UPN65565 UZJ65564:UZJ65565 VJF65564:VJF65565 VTB65564:VTB65565 WCX65564:WCX65565 WMT65564:WMT65565 WWP65564:WWP65565 AH131100:AH131101 KD131100:KD131101 TZ131100:TZ131101 ADV131100:ADV131101 ANR131100:ANR131101 AXN131100:AXN131101 BHJ131100:BHJ131101 BRF131100:BRF131101 CBB131100:CBB131101 CKX131100:CKX131101 CUT131100:CUT131101 DEP131100:DEP131101 DOL131100:DOL131101 DYH131100:DYH131101 EID131100:EID131101 ERZ131100:ERZ131101 FBV131100:FBV131101 FLR131100:FLR131101 FVN131100:FVN131101 GFJ131100:GFJ131101 GPF131100:GPF131101 GZB131100:GZB131101 HIX131100:HIX131101 HST131100:HST131101 ICP131100:ICP131101 IML131100:IML131101 IWH131100:IWH131101 JGD131100:JGD131101 JPZ131100:JPZ131101 JZV131100:JZV131101 KJR131100:KJR131101 KTN131100:KTN131101 LDJ131100:LDJ131101 LNF131100:LNF131101 LXB131100:LXB131101 MGX131100:MGX131101 MQT131100:MQT131101 NAP131100:NAP131101 NKL131100:NKL131101 NUH131100:NUH131101 OED131100:OED131101 ONZ131100:ONZ131101 OXV131100:OXV131101 PHR131100:PHR131101 PRN131100:PRN131101 QBJ131100:QBJ131101 QLF131100:QLF131101 QVB131100:QVB131101 REX131100:REX131101 ROT131100:ROT131101 RYP131100:RYP131101 SIL131100:SIL131101 SSH131100:SSH131101 TCD131100:TCD131101 TLZ131100:TLZ131101 TVV131100:TVV131101 UFR131100:UFR131101 UPN131100:UPN131101 UZJ131100:UZJ131101 VJF131100:VJF131101 VTB131100:VTB131101 WCX131100:WCX131101 WMT131100:WMT131101 WWP131100:WWP131101 AH196636:AH196637 KD196636:KD196637 TZ196636:TZ196637 ADV196636:ADV196637 ANR196636:ANR196637 AXN196636:AXN196637 BHJ196636:BHJ196637 BRF196636:BRF196637 CBB196636:CBB196637 CKX196636:CKX196637 CUT196636:CUT196637 DEP196636:DEP196637 DOL196636:DOL196637 DYH196636:DYH196637 EID196636:EID196637 ERZ196636:ERZ196637 FBV196636:FBV196637 FLR196636:FLR196637 FVN196636:FVN196637 GFJ196636:GFJ196637 GPF196636:GPF196637 GZB196636:GZB196637 HIX196636:HIX196637 HST196636:HST196637 ICP196636:ICP196637 IML196636:IML196637 IWH196636:IWH196637 JGD196636:JGD196637 JPZ196636:JPZ196637 JZV196636:JZV196637 KJR196636:KJR196637 KTN196636:KTN196637 LDJ196636:LDJ196637 LNF196636:LNF196637 LXB196636:LXB196637 MGX196636:MGX196637 MQT196636:MQT196637 NAP196636:NAP196637 NKL196636:NKL196637 NUH196636:NUH196637 OED196636:OED196637 ONZ196636:ONZ196637 OXV196636:OXV196637 PHR196636:PHR196637 PRN196636:PRN196637 QBJ196636:QBJ196637 QLF196636:QLF196637 QVB196636:QVB196637 REX196636:REX196637 ROT196636:ROT196637 RYP196636:RYP196637 SIL196636:SIL196637 SSH196636:SSH196637 TCD196636:TCD196637 TLZ196636:TLZ196637 TVV196636:TVV196637 UFR196636:UFR196637 UPN196636:UPN196637 UZJ196636:UZJ196637 VJF196636:VJF196637 VTB196636:VTB196637 WCX196636:WCX196637 WMT196636:WMT196637 WWP196636:WWP196637 AH262172:AH262173 KD262172:KD262173 TZ262172:TZ262173 ADV262172:ADV262173 ANR262172:ANR262173 AXN262172:AXN262173 BHJ262172:BHJ262173 BRF262172:BRF262173 CBB262172:CBB262173 CKX262172:CKX262173 CUT262172:CUT262173 DEP262172:DEP262173 DOL262172:DOL262173 DYH262172:DYH262173 EID262172:EID262173 ERZ262172:ERZ262173 FBV262172:FBV262173 FLR262172:FLR262173 FVN262172:FVN262173 GFJ262172:GFJ262173 GPF262172:GPF262173 GZB262172:GZB262173 HIX262172:HIX262173 HST262172:HST262173 ICP262172:ICP262173 IML262172:IML262173 IWH262172:IWH262173 JGD262172:JGD262173 JPZ262172:JPZ262173 JZV262172:JZV262173 KJR262172:KJR262173 KTN262172:KTN262173 LDJ262172:LDJ262173 LNF262172:LNF262173 LXB262172:LXB262173 MGX262172:MGX262173 MQT262172:MQT262173 NAP262172:NAP262173 NKL262172:NKL262173 NUH262172:NUH262173 OED262172:OED262173 ONZ262172:ONZ262173 OXV262172:OXV262173 PHR262172:PHR262173 PRN262172:PRN262173 QBJ262172:QBJ262173 QLF262172:QLF262173 QVB262172:QVB262173 REX262172:REX262173 ROT262172:ROT262173 RYP262172:RYP262173 SIL262172:SIL262173 SSH262172:SSH262173 TCD262172:TCD262173 TLZ262172:TLZ262173 TVV262172:TVV262173 UFR262172:UFR262173 UPN262172:UPN262173 UZJ262172:UZJ262173 VJF262172:VJF262173 VTB262172:VTB262173 WCX262172:WCX262173 WMT262172:WMT262173 WWP262172:WWP262173 AH327708:AH327709 KD327708:KD327709 TZ327708:TZ327709 ADV327708:ADV327709 ANR327708:ANR327709 AXN327708:AXN327709 BHJ327708:BHJ327709 BRF327708:BRF327709 CBB327708:CBB327709 CKX327708:CKX327709 CUT327708:CUT327709 DEP327708:DEP327709 DOL327708:DOL327709 DYH327708:DYH327709 EID327708:EID327709 ERZ327708:ERZ327709 FBV327708:FBV327709 FLR327708:FLR327709 FVN327708:FVN327709 GFJ327708:GFJ327709 GPF327708:GPF327709 GZB327708:GZB327709 HIX327708:HIX327709 HST327708:HST327709 ICP327708:ICP327709 IML327708:IML327709 IWH327708:IWH327709 JGD327708:JGD327709 JPZ327708:JPZ327709 JZV327708:JZV327709 KJR327708:KJR327709 KTN327708:KTN327709 LDJ327708:LDJ327709 LNF327708:LNF327709 LXB327708:LXB327709 MGX327708:MGX327709 MQT327708:MQT327709 NAP327708:NAP327709 NKL327708:NKL327709 NUH327708:NUH327709 OED327708:OED327709 ONZ327708:ONZ327709 OXV327708:OXV327709 PHR327708:PHR327709 PRN327708:PRN327709 QBJ327708:QBJ327709 QLF327708:QLF327709 QVB327708:QVB327709 REX327708:REX327709 ROT327708:ROT327709 RYP327708:RYP327709 SIL327708:SIL327709 SSH327708:SSH327709 TCD327708:TCD327709 TLZ327708:TLZ327709 TVV327708:TVV327709 UFR327708:UFR327709 UPN327708:UPN327709 UZJ327708:UZJ327709 VJF327708:VJF327709 VTB327708:VTB327709 WCX327708:WCX327709 WMT327708:WMT327709 WWP327708:WWP327709 AH393244:AH393245 KD393244:KD393245 TZ393244:TZ393245 ADV393244:ADV393245 ANR393244:ANR393245 AXN393244:AXN393245 BHJ393244:BHJ393245 BRF393244:BRF393245 CBB393244:CBB393245 CKX393244:CKX393245 CUT393244:CUT393245 DEP393244:DEP393245 DOL393244:DOL393245 DYH393244:DYH393245 EID393244:EID393245 ERZ393244:ERZ393245 FBV393244:FBV393245 FLR393244:FLR393245 FVN393244:FVN393245 GFJ393244:GFJ393245 GPF393244:GPF393245 GZB393244:GZB393245 HIX393244:HIX393245 HST393244:HST393245 ICP393244:ICP393245 IML393244:IML393245 IWH393244:IWH393245 JGD393244:JGD393245 JPZ393244:JPZ393245 JZV393244:JZV393245 KJR393244:KJR393245 KTN393244:KTN393245 LDJ393244:LDJ393245 LNF393244:LNF393245 LXB393244:LXB393245 MGX393244:MGX393245 MQT393244:MQT393245 NAP393244:NAP393245 NKL393244:NKL393245 NUH393244:NUH393245 OED393244:OED393245 ONZ393244:ONZ393245 OXV393244:OXV393245 PHR393244:PHR393245 PRN393244:PRN393245 QBJ393244:QBJ393245 QLF393244:QLF393245 QVB393244:QVB393245 REX393244:REX393245 ROT393244:ROT393245 RYP393244:RYP393245 SIL393244:SIL393245 SSH393244:SSH393245 TCD393244:TCD393245 TLZ393244:TLZ393245 TVV393244:TVV393245 UFR393244:UFR393245 UPN393244:UPN393245 UZJ393244:UZJ393245 VJF393244:VJF393245 VTB393244:VTB393245 WCX393244:WCX393245 WMT393244:WMT393245 WWP393244:WWP393245 AH458780:AH458781 KD458780:KD458781 TZ458780:TZ458781 ADV458780:ADV458781 ANR458780:ANR458781 AXN458780:AXN458781 BHJ458780:BHJ458781 BRF458780:BRF458781 CBB458780:CBB458781 CKX458780:CKX458781 CUT458780:CUT458781 DEP458780:DEP458781 DOL458780:DOL458781 DYH458780:DYH458781 EID458780:EID458781 ERZ458780:ERZ458781 FBV458780:FBV458781 FLR458780:FLR458781 FVN458780:FVN458781 GFJ458780:GFJ458781 GPF458780:GPF458781 GZB458780:GZB458781 HIX458780:HIX458781 HST458780:HST458781 ICP458780:ICP458781 IML458780:IML458781 IWH458780:IWH458781 JGD458780:JGD458781 JPZ458780:JPZ458781 JZV458780:JZV458781 KJR458780:KJR458781 KTN458780:KTN458781 LDJ458780:LDJ458781 LNF458780:LNF458781 LXB458780:LXB458781 MGX458780:MGX458781 MQT458780:MQT458781 NAP458780:NAP458781 NKL458780:NKL458781 NUH458780:NUH458781 OED458780:OED458781 ONZ458780:ONZ458781 OXV458780:OXV458781 PHR458780:PHR458781 PRN458780:PRN458781 QBJ458780:QBJ458781 QLF458780:QLF458781 QVB458780:QVB458781 REX458780:REX458781 ROT458780:ROT458781 RYP458780:RYP458781 SIL458780:SIL458781 SSH458780:SSH458781 TCD458780:TCD458781 TLZ458780:TLZ458781 TVV458780:TVV458781 UFR458780:UFR458781 UPN458780:UPN458781 UZJ458780:UZJ458781 VJF458780:VJF458781 VTB458780:VTB458781 WCX458780:WCX458781 WMT458780:WMT458781 WWP458780:WWP458781 AH524316:AH524317 KD524316:KD524317 TZ524316:TZ524317 ADV524316:ADV524317 ANR524316:ANR524317 AXN524316:AXN524317 BHJ524316:BHJ524317 BRF524316:BRF524317 CBB524316:CBB524317 CKX524316:CKX524317 CUT524316:CUT524317 DEP524316:DEP524317 DOL524316:DOL524317 DYH524316:DYH524317 EID524316:EID524317 ERZ524316:ERZ524317 FBV524316:FBV524317 FLR524316:FLR524317 FVN524316:FVN524317 GFJ524316:GFJ524317 GPF524316:GPF524317 GZB524316:GZB524317 HIX524316:HIX524317 HST524316:HST524317 ICP524316:ICP524317 IML524316:IML524317 IWH524316:IWH524317 JGD524316:JGD524317 JPZ524316:JPZ524317 JZV524316:JZV524317 KJR524316:KJR524317 KTN524316:KTN524317 LDJ524316:LDJ524317 LNF524316:LNF524317 LXB524316:LXB524317 MGX524316:MGX524317 MQT524316:MQT524317 NAP524316:NAP524317 NKL524316:NKL524317 NUH524316:NUH524317 OED524316:OED524317 ONZ524316:ONZ524317 OXV524316:OXV524317 PHR524316:PHR524317 PRN524316:PRN524317 QBJ524316:QBJ524317 QLF524316:QLF524317 QVB524316:QVB524317 REX524316:REX524317 ROT524316:ROT524317 RYP524316:RYP524317 SIL524316:SIL524317 SSH524316:SSH524317 TCD524316:TCD524317 TLZ524316:TLZ524317 TVV524316:TVV524317 UFR524316:UFR524317 UPN524316:UPN524317 UZJ524316:UZJ524317 VJF524316:VJF524317 VTB524316:VTB524317 WCX524316:WCX524317 WMT524316:WMT524317 WWP524316:WWP524317 AH589852:AH589853 KD589852:KD589853 TZ589852:TZ589853 ADV589852:ADV589853 ANR589852:ANR589853 AXN589852:AXN589853 BHJ589852:BHJ589853 BRF589852:BRF589853 CBB589852:CBB589853 CKX589852:CKX589853 CUT589852:CUT589853 DEP589852:DEP589853 DOL589852:DOL589853 DYH589852:DYH589853 EID589852:EID589853 ERZ589852:ERZ589853 FBV589852:FBV589853 FLR589852:FLR589853 FVN589852:FVN589853 GFJ589852:GFJ589853 GPF589852:GPF589853 GZB589852:GZB589853 HIX589852:HIX589853 HST589852:HST589853 ICP589852:ICP589853 IML589852:IML589853 IWH589852:IWH589853 JGD589852:JGD589853 JPZ589852:JPZ589853 JZV589852:JZV589853 KJR589852:KJR589853 KTN589852:KTN589853 LDJ589852:LDJ589853 LNF589852:LNF589853 LXB589852:LXB589853 MGX589852:MGX589853 MQT589852:MQT589853 NAP589852:NAP589853 NKL589852:NKL589853 NUH589852:NUH589853 OED589852:OED589853 ONZ589852:ONZ589853 OXV589852:OXV589853 PHR589852:PHR589853 PRN589852:PRN589853 QBJ589852:QBJ589853 QLF589852:QLF589853 QVB589852:QVB589853 REX589852:REX589853 ROT589852:ROT589853 RYP589852:RYP589853 SIL589852:SIL589853 SSH589852:SSH589853 TCD589852:TCD589853 TLZ589852:TLZ589853 TVV589852:TVV589853 UFR589852:UFR589853 UPN589852:UPN589853 UZJ589852:UZJ589853 VJF589852:VJF589853 VTB589852:VTB589853 WCX589852:WCX589853 WMT589852:WMT589853 WWP589852:WWP589853 AH655388:AH655389 KD655388:KD655389 TZ655388:TZ655389 ADV655388:ADV655389 ANR655388:ANR655389 AXN655388:AXN655389 BHJ655388:BHJ655389 BRF655388:BRF655389 CBB655388:CBB655389 CKX655388:CKX655389 CUT655388:CUT655389 DEP655388:DEP655389 DOL655388:DOL655389 DYH655388:DYH655389 EID655388:EID655389 ERZ655388:ERZ655389 FBV655388:FBV655389 FLR655388:FLR655389 FVN655388:FVN655389 GFJ655388:GFJ655389 GPF655388:GPF655389 GZB655388:GZB655389 HIX655388:HIX655389 HST655388:HST655389 ICP655388:ICP655389 IML655388:IML655389 IWH655388:IWH655389 JGD655388:JGD655389 JPZ655388:JPZ655389 JZV655388:JZV655389 KJR655388:KJR655389 KTN655388:KTN655389 LDJ655388:LDJ655389 LNF655388:LNF655389 LXB655388:LXB655389 MGX655388:MGX655389 MQT655388:MQT655389 NAP655388:NAP655389 NKL655388:NKL655389 NUH655388:NUH655389 OED655388:OED655389 ONZ655388:ONZ655389 OXV655388:OXV655389 PHR655388:PHR655389 PRN655388:PRN655389 QBJ655388:QBJ655389 QLF655388:QLF655389 QVB655388:QVB655389 REX655388:REX655389 ROT655388:ROT655389 RYP655388:RYP655389 SIL655388:SIL655389 SSH655388:SSH655389 TCD655388:TCD655389 TLZ655388:TLZ655389 TVV655388:TVV655389 UFR655388:UFR655389 UPN655388:UPN655389 UZJ655388:UZJ655389 VJF655388:VJF655389 VTB655388:VTB655389 WCX655388:WCX655389 WMT655388:WMT655389 WWP655388:WWP655389 AH720924:AH720925 KD720924:KD720925 TZ720924:TZ720925 ADV720924:ADV720925 ANR720924:ANR720925 AXN720924:AXN720925 BHJ720924:BHJ720925 BRF720924:BRF720925 CBB720924:CBB720925 CKX720924:CKX720925 CUT720924:CUT720925 DEP720924:DEP720925 DOL720924:DOL720925 DYH720924:DYH720925 EID720924:EID720925 ERZ720924:ERZ720925 FBV720924:FBV720925 FLR720924:FLR720925 FVN720924:FVN720925 GFJ720924:GFJ720925 GPF720924:GPF720925 GZB720924:GZB720925 HIX720924:HIX720925 HST720924:HST720925 ICP720924:ICP720925 IML720924:IML720925 IWH720924:IWH720925 JGD720924:JGD720925 JPZ720924:JPZ720925 JZV720924:JZV720925 KJR720924:KJR720925 KTN720924:KTN720925 LDJ720924:LDJ720925 LNF720924:LNF720925 LXB720924:LXB720925 MGX720924:MGX720925 MQT720924:MQT720925 NAP720924:NAP720925 NKL720924:NKL720925 NUH720924:NUH720925 OED720924:OED720925 ONZ720924:ONZ720925 OXV720924:OXV720925 PHR720924:PHR720925 PRN720924:PRN720925 QBJ720924:QBJ720925 QLF720924:QLF720925 QVB720924:QVB720925 REX720924:REX720925 ROT720924:ROT720925 RYP720924:RYP720925 SIL720924:SIL720925 SSH720924:SSH720925 TCD720924:TCD720925 TLZ720924:TLZ720925 TVV720924:TVV720925 UFR720924:UFR720925 UPN720924:UPN720925 UZJ720924:UZJ720925 VJF720924:VJF720925 VTB720924:VTB720925 WCX720924:WCX720925 WMT720924:WMT720925 WWP720924:WWP720925 AH786460:AH786461 KD786460:KD786461 TZ786460:TZ786461 ADV786460:ADV786461 ANR786460:ANR786461 AXN786460:AXN786461 BHJ786460:BHJ786461 BRF786460:BRF786461 CBB786460:CBB786461 CKX786460:CKX786461 CUT786460:CUT786461 DEP786460:DEP786461 DOL786460:DOL786461 DYH786460:DYH786461 EID786460:EID786461 ERZ786460:ERZ786461 FBV786460:FBV786461 FLR786460:FLR786461 FVN786460:FVN786461 GFJ786460:GFJ786461 GPF786460:GPF786461 GZB786460:GZB786461 HIX786460:HIX786461 HST786460:HST786461 ICP786460:ICP786461 IML786460:IML786461 IWH786460:IWH786461 JGD786460:JGD786461 JPZ786460:JPZ786461 JZV786460:JZV786461 KJR786460:KJR786461 KTN786460:KTN786461 LDJ786460:LDJ786461 LNF786460:LNF786461 LXB786460:LXB786461 MGX786460:MGX786461 MQT786460:MQT786461 NAP786460:NAP786461 NKL786460:NKL786461 NUH786460:NUH786461 OED786460:OED786461 ONZ786460:ONZ786461 OXV786460:OXV786461 PHR786460:PHR786461 PRN786460:PRN786461 QBJ786460:QBJ786461 QLF786460:QLF786461 QVB786460:QVB786461 REX786460:REX786461 ROT786460:ROT786461 RYP786460:RYP786461 SIL786460:SIL786461 SSH786460:SSH786461 TCD786460:TCD786461 TLZ786460:TLZ786461 TVV786460:TVV786461 UFR786460:UFR786461 UPN786460:UPN786461 UZJ786460:UZJ786461 VJF786460:VJF786461 VTB786460:VTB786461 WCX786460:WCX786461 WMT786460:WMT786461 WWP786460:WWP786461 AH851996:AH851997 KD851996:KD851997 TZ851996:TZ851997 ADV851996:ADV851997 ANR851996:ANR851997 AXN851996:AXN851997 BHJ851996:BHJ851997 BRF851996:BRF851997 CBB851996:CBB851997 CKX851996:CKX851997 CUT851996:CUT851997 DEP851996:DEP851997 DOL851996:DOL851997 DYH851996:DYH851997 EID851996:EID851997 ERZ851996:ERZ851997 FBV851996:FBV851997 FLR851996:FLR851997 FVN851996:FVN851997 GFJ851996:GFJ851997 GPF851996:GPF851997 GZB851996:GZB851997 HIX851996:HIX851997 HST851996:HST851997 ICP851996:ICP851997 IML851996:IML851997 IWH851996:IWH851997 JGD851996:JGD851997 JPZ851996:JPZ851997 JZV851996:JZV851997 KJR851996:KJR851997 KTN851996:KTN851997 LDJ851996:LDJ851997 LNF851996:LNF851997 LXB851996:LXB851997 MGX851996:MGX851997 MQT851996:MQT851997 NAP851996:NAP851997 NKL851996:NKL851997 NUH851996:NUH851997 OED851996:OED851997 ONZ851996:ONZ851997 OXV851996:OXV851997 PHR851996:PHR851997 PRN851996:PRN851997 QBJ851996:QBJ851997 QLF851996:QLF851997 QVB851996:QVB851997 REX851996:REX851997 ROT851996:ROT851997 RYP851996:RYP851997 SIL851996:SIL851997 SSH851996:SSH851997 TCD851996:TCD851997 TLZ851996:TLZ851997 TVV851996:TVV851997 UFR851996:UFR851997 UPN851996:UPN851997 UZJ851996:UZJ851997 VJF851996:VJF851997 VTB851996:VTB851997 WCX851996:WCX851997 WMT851996:WMT851997 WWP851996:WWP851997 AH917532:AH917533 KD917532:KD917533 TZ917532:TZ917533 ADV917532:ADV917533 ANR917532:ANR917533 AXN917532:AXN917533 BHJ917532:BHJ917533 BRF917532:BRF917533 CBB917532:CBB917533 CKX917532:CKX917533 CUT917532:CUT917533 DEP917532:DEP917533 DOL917532:DOL917533 DYH917532:DYH917533 EID917532:EID917533 ERZ917532:ERZ917533 FBV917532:FBV917533 FLR917532:FLR917533 FVN917532:FVN917533 GFJ917532:GFJ917533 GPF917532:GPF917533 GZB917532:GZB917533 HIX917532:HIX917533 HST917532:HST917533 ICP917532:ICP917533 IML917532:IML917533 IWH917532:IWH917533 JGD917532:JGD917533 JPZ917532:JPZ917533 JZV917532:JZV917533 KJR917532:KJR917533 KTN917532:KTN917533 LDJ917532:LDJ917533 LNF917532:LNF917533 LXB917532:LXB917533 MGX917532:MGX917533 MQT917532:MQT917533 NAP917532:NAP917533 NKL917532:NKL917533 NUH917532:NUH917533 OED917532:OED917533 ONZ917532:ONZ917533 OXV917532:OXV917533 PHR917532:PHR917533 PRN917532:PRN917533 QBJ917532:QBJ917533 QLF917532:QLF917533 QVB917532:QVB917533 REX917532:REX917533 ROT917532:ROT917533 RYP917532:RYP917533 SIL917532:SIL917533 SSH917532:SSH917533 TCD917532:TCD917533 TLZ917532:TLZ917533 TVV917532:TVV917533 UFR917532:UFR917533 UPN917532:UPN917533 UZJ917532:UZJ917533 VJF917532:VJF917533 VTB917532:VTB917533 WCX917532:WCX917533 WMT917532:WMT917533 WWP917532:WWP917533 AH983068:AH983069 KD983068:KD983069 TZ983068:TZ983069 ADV983068:ADV983069 ANR983068:ANR983069 AXN983068:AXN983069 BHJ983068:BHJ983069 BRF983068:BRF983069 CBB983068:CBB983069 CKX983068:CKX983069 CUT983068:CUT983069 DEP983068:DEP983069 DOL983068:DOL983069 DYH983068:DYH983069 EID983068:EID983069 ERZ983068:ERZ983069 FBV983068:FBV983069 FLR983068:FLR983069 FVN983068:FVN983069 GFJ983068:GFJ983069 GPF983068:GPF983069 GZB983068:GZB983069 HIX983068:HIX983069 HST983068:HST983069 ICP983068:ICP983069 IML983068:IML983069 IWH983068:IWH983069 JGD983068:JGD983069 JPZ983068:JPZ983069 JZV983068:JZV983069 KJR983068:KJR983069 KTN983068:KTN983069 LDJ983068:LDJ983069 LNF983068:LNF983069 LXB983068:LXB983069 MGX983068:MGX983069 MQT983068:MQT983069 NAP983068:NAP983069 NKL983068:NKL983069 NUH983068:NUH983069 OED983068:OED983069 ONZ983068:ONZ983069 OXV983068:OXV983069 PHR983068:PHR983069 PRN983068:PRN983069 QBJ983068:QBJ983069 QLF983068:QLF983069 QVB983068:QVB983069 REX983068:REX983069 ROT983068:ROT983069 RYP983068:RYP983069 SIL983068:SIL983069 SSH983068:SSH983069 TCD983068:TCD983069 TLZ983068:TLZ983069 TVV983068:TVV983069 UFR983068:UFR983069 UPN983068:UPN983069 UZJ983068:UZJ983069 VJF983068:VJF983069 VTB983068:VTB983069 WCX983068:WCX983069 WMT983068:WMT983069 WWP983068:WWP983069 AF28:AF29 KB28:KB29 TX28:TX29 ADT28:ADT29 ANP28:ANP29 AXL28:AXL29 BHH28:BHH29 BRD28:BRD29 CAZ28:CAZ29 CKV28:CKV29 CUR28:CUR29 DEN28:DEN29 DOJ28:DOJ29 DYF28:DYF29 EIB28:EIB29 ERX28:ERX29 FBT28:FBT29 FLP28:FLP29 FVL28:FVL29 GFH28:GFH29 GPD28:GPD29 GYZ28:GYZ29 HIV28:HIV29 HSR28:HSR29 ICN28:ICN29 IMJ28:IMJ29 IWF28:IWF29 JGB28:JGB29 JPX28:JPX29 JZT28:JZT29 KJP28:KJP29 KTL28:KTL29 LDH28:LDH29 LND28:LND29 LWZ28:LWZ29 MGV28:MGV29 MQR28:MQR29 NAN28:NAN29 NKJ28:NKJ29 NUF28:NUF29 OEB28:OEB29 ONX28:ONX29 OXT28:OXT29 PHP28:PHP29 PRL28:PRL29 QBH28:QBH29 QLD28:QLD29 QUZ28:QUZ29 REV28:REV29 ROR28:ROR29 RYN28:RYN29 SIJ28:SIJ29 SSF28:SSF29 TCB28:TCB29 TLX28:TLX29 TVT28:TVT29 UFP28:UFP29 UPL28:UPL29 UZH28:UZH29 VJD28:VJD29 VSZ28:VSZ29 WCV28:WCV29 WMR28:WMR29 WWN28:WWN29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AH36 KD36 TZ36 ADV36 ANR36 AXN36 BHJ36 BRF36 CBB36 CKX36 CUT36 DEP36 DOL36 DYH36 EID36 ERZ36 FBV36 FLR36 FVN36 GFJ36 GPF36 GZB36 HIX36 HST36 ICP36 IML36 IWH36 JGD36 JPZ36 JZV36 KJR36 KTN36 LDJ36 LNF36 LXB36 MGX36 MQT36 NAP36 NKL36 NUH36 OED36 ONZ36 OXV36 PHR36 PRN36 QBJ36 QLF36 QVB36 REX36 ROT36 RYP36 SIL36 SSH36 TCD36 TLZ36 TVV36 UFR36 UPN36 UZJ36 VJF36 VTB36 WCX36 WMT36 WWP36 AH65572 KD65572 TZ65572 ADV65572 ANR65572 AXN65572 BHJ65572 BRF65572 CBB65572 CKX65572 CUT65572 DEP65572 DOL65572 DYH65572 EID65572 ERZ65572 FBV65572 FLR65572 FVN65572 GFJ65572 GPF65572 GZB65572 HIX65572 HST65572 ICP65572 IML65572 IWH65572 JGD65572 JPZ65572 JZV65572 KJR65572 KTN65572 LDJ65572 LNF65572 LXB65572 MGX65572 MQT65572 NAP65572 NKL65572 NUH65572 OED65572 ONZ65572 OXV65572 PHR65572 PRN65572 QBJ65572 QLF65572 QVB65572 REX65572 ROT65572 RYP65572 SIL65572 SSH65572 TCD65572 TLZ65572 TVV65572 UFR65572 UPN65572 UZJ65572 VJF65572 VTB65572 WCX65572 WMT65572 WWP65572 AH131108 KD131108 TZ131108 ADV131108 ANR131108 AXN131108 BHJ131108 BRF131108 CBB131108 CKX131108 CUT131108 DEP131108 DOL131108 DYH131108 EID131108 ERZ131108 FBV131108 FLR131108 FVN131108 GFJ131108 GPF131108 GZB131108 HIX131108 HST131108 ICP131108 IML131108 IWH131108 JGD131108 JPZ131108 JZV131108 KJR131108 KTN131108 LDJ131108 LNF131108 LXB131108 MGX131108 MQT131108 NAP131108 NKL131108 NUH131108 OED131108 ONZ131108 OXV131108 PHR131108 PRN131108 QBJ131108 QLF131108 QVB131108 REX131108 ROT131108 RYP131108 SIL131108 SSH131108 TCD131108 TLZ131108 TVV131108 UFR131108 UPN131108 UZJ131108 VJF131108 VTB131108 WCX131108 WMT131108 WWP131108 AH196644 KD196644 TZ196644 ADV196644 ANR196644 AXN196644 BHJ196644 BRF196644 CBB196644 CKX196644 CUT196644 DEP196644 DOL196644 DYH196644 EID196644 ERZ196644 FBV196644 FLR196644 FVN196644 GFJ196644 GPF196644 GZB196644 HIX196644 HST196644 ICP196644 IML196644 IWH196644 JGD196644 JPZ196644 JZV196644 KJR196644 KTN196644 LDJ196644 LNF196644 LXB196644 MGX196644 MQT196644 NAP196644 NKL196644 NUH196644 OED196644 ONZ196644 OXV196644 PHR196644 PRN196644 QBJ196644 QLF196644 QVB196644 REX196644 ROT196644 RYP196644 SIL196644 SSH196644 TCD196644 TLZ196644 TVV196644 UFR196644 UPN196644 UZJ196644 VJF196644 VTB196644 WCX196644 WMT196644 WWP196644 AH262180 KD262180 TZ262180 ADV262180 ANR262180 AXN262180 BHJ262180 BRF262180 CBB262180 CKX262180 CUT262180 DEP262180 DOL262180 DYH262180 EID262180 ERZ262180 FBV262180 FLR262180 FVN262180 GFJ262180 GPF262180 GZB262180 HIX262180 HST262180 ICP262180 IML262180 IWH262180 JGD262180 JPZ262180 JZV262180 KJR262180 KTN262180 LDJ262180 LNF262180 LXB262180 MGX262180 MQT262180 NAP262180 NKL262180 NUH262180 OED262180 ONZ262180 OXV262180 PHR262180 PRN262180 QBJ262180 QLF262180 QVB262180 REX262180 ROT262180 RYP262180 SIL262180 SSH262180 TCD262180 TLZ262180 TVV262180 UFR262180 UPN262180 UZJ262180 VJF262180 VTB262180 WCX262180 WMT262180 WWP262180 AH327716 KD327716 TZ327716 ADV327716 ANR327716 AXN327716 BHJ327716 BRF327716 CBB327716 CKX327716 CUT327716 DEP327716 DOL327716 DYH327716 EID327716 ERZ327716 FBV327716 FLR327716 FVN327716 GFJ327716 GPF327716 GZB327716 HIX327716 HST327716 ICP327716 IML327716 IWH327716 JGD327716 JPZ327716 JZV327716 KJR327716 KTN327716 LDJ327716 LNF327716 LXB327716 MGX327716 MQT327716 NAP327716 NKL327716 NUH327716 OED327716 ONZ327716 OXV327716 PHR327716 PRN327716 QBJ327716 QLF327716 QVB327716 REX327716 ROT327716 RYP327716 SIL327716 SSH327716 TCD327716 TLZ327716 TVV327716 UFR327716 UPN327716 UZJ327716 VJF327716 VTB327716 WCX327716 WMT327716 WWP327716 AH393252 KD393252 TZ393252 ADV393252 ANR393252 AXN393252 BHJ393252 BRF393252 CBB393252 CKX393252 CUT393252 DEP393252 DOL393252 DYH393252 EID393252 ERZ393252 FBV393252 FLR393252 FVN393252 GFJ393252 GPF393252 GZB393252 HIX393252 HST393252 ICP393252 IML393252 IWH393252 JGD393252 JPZ393252 JZV393252 KJR393252 KTN393252 LDJ393252 LNF393252 LXB393252 MGX393252 MQT393252 NAP393252 NKL393252 NUH393252 OED393252 ONZ393252 OXV393252 PHR393252 PRN393252 QBJ393252 QLF393252 QVB393252 REX393252 ROT393252 RYP393252 SIL393252 SSH393252 TCD393252 TLZ393252 TVV393252 UFR393252 UPN393252 UZJ393252 VJF393252 VTB393252 WCX393252 WMT393252 WWP393252 AH458788 KD458788 TZ458788 ADV458788 ANR458788 AXN458788 BHJ458788 BRF458788 CBB458788 CKX458788 CUT458788 DEP458788 DOL458788 DYH458788 EID458788 ERZ458788 FBV458788 FLR458788 FVN458788 GFJ458788 GPF458788 GZB458788 HIX458788 HST458788 ICP458788 IML458788 IWH458788 JGD458788 JPZ458788 JZV458788 KJR458788 KTN458788 LDJ458788 LNF458788 LXB458788 MGX458788 MQT458788 NAP458788 NKL458788 NUH458788 OED458788 ONZ458788 OXV458788 PHR458788 PRN458788 QBJ458788 QLF458788 QVB458788 REX458788 ROT458788 RYP458788 SIL458788 SSH458788 TCD458788 TLZ458788 TVV458788 UFR458788 UPN458788 UZJ458788 VJF458788 VTB458788 WCX458788 WMT458788 WWP458788 AH524324 KD524324 TZ524324 ADV524324 ANR524324 AXN524324 BHJ524324 BRF524324 CBB524324 CKX524324 CUT524324 DEP524324 DOL524324 DYH524324 EID524324 ERZ524324 FBV524324 FLR524324 FVN524324 GFJ524324 GPF524324 GZB524324 HIX524324 HST524324 ICP524324 IML524324 IWH524324 JGD524324 JPZ524324 JZV524324 KJR524324 KTN524324 LDJ524324 LNF524324 LXB524324 MGX524324 MQT524324 NAP524324 NKL524324 NUH524324 OED524324 ONZ524324 OXV524324 PHR524324 PRN524324 QBJ524324 QLF524324 QVB524324 REX524324 ROT524324 RYP524324 SIL524324 SSH524324 TCD524324 TLZ524324 TVV524324 UFR524324 UPN524324 UZJ524324 VJF524324 VTB524324 WCX524324 WMT524324 WWP524324 AH589860 KD589860 TZ589860 ADV589860 ANR589860 AXN589860 BHJ589860 BRF589860 CBB589860 CKX589860 CUT589860 DEP589860 DOL589860 DYH589860 EID589860 ERZ589860 FBV589860 FLR589860 FVN589860 GFJ589860 GPF589860 GZB589860 HIX589860 HST589860 ICP589860 IML589860 IWH589860 JGD589860 JPZ589860 JZV589860 KJR589860 KTN589860 LDJ589860 LNF589860 LXB589860 MGX589860 MQT589860 NAP589860 NKL589860 NUH589860 OED589860 ONZ589860 OXV589860 PHR589860 PRN589860 QBJ589860 QLF589860 QVB589860 REX589860 ROT589860 RYP589860 SIL589860 SSH589860 TCD589860 TLZ589860 TVV589860 UFR589860 UPN589860 UZJ589860 VJF589860 VTB589860 WCX589860 WMT589860 WWP589860 AH655396 KD655396 TZ655396 ADV655396 ANR655396 AXN655396 BHJ655396 BRF655396 CBB655396 CKX655396 CUT655396 DEP655396 DOL655396 DYH655396 EID655396 ERZ655396 FBV655396 FLR655396 FVN655396 GFJ655396 GPF655396 GZB655396 HIX655396 HST655396 ICP655396 IML655396 IWH655396 JGD655396 JPZ655396 JZV655396 KJR655396 KTN655396 LDJ655396 LNF655396 LXB655396 MGX655396 MQT655396 NAP655396 NKL655396 NUH655396 OED655396 ONZ655396 OXV655396 PHR655396 PRN655396 QBJ655396 QLF655396 QVB655396 REX655396 ROT655396 RYP655396 SIL655396 SSH655396 TCD655396 TLZ655396 TVV655396 UFR655396 UPN655396 UZJ655396 VJF655396 VTB655396 WCX655396 WMT655396 WWP655396 AH720932 KD720932 TZ720932 ADV720932 ANR720932 AXN720932 BHJ720932 BRF720932 CBB720932 CKX720932 CUT720932 DEP720932 DOL720932 DYH720932 EID720932 ERZ720932 FBV720932 FLR720932 FVN720932 GFJ720932 GPF720932 GZB720932 HIX720932 HST720932 ICP720932 IML720932 IWH720932 JGD720932 JPZ720932 JZV720932 KJR720932 KTN720932 LDJ720932 LNF720932 LXB720932 MGX720932 MQT720932 NAP720932 NKL720932 NUH720932 OED720932 ONZ720932 OXV720932 PHR720932 PRN720932 QBJ720932 QLF720932 QVB720932 REX720932 ROT720932 RYP720932 SIL720932 SSH720932 TCD720932 TLZ720932 TVV720932 UFR720932 UPN720932 UZJ720932 VJF720932 VTB720932 WCX720932 WMT720932 WWP720932 AH786468 KD786468 TZ786468 ADV786468 ANR786468 AXN786468 BHJ786468 BRF786468 CBB786468 CKX786468 CUT786468 DEP786468 DOL786468 DYH786468 EID786468 ERZ786468 FBV786468 FLR786468 FVN786468 GFJ786468 GPF786468 GZB786468 HIX786468 HST786468 ICP786468 IML786468 IWH786468 JGD786468 JPZ786468 JZV786468 KJR786468 KTN786468 LDJ786468 LNF786468 LXB786468 MGX786468 MQT786468 NAP786468 NKL786468 NUH786468 OED786468 ONZ786468 OXV786468 PHR786468 PRN786468 QBJ786468 QLF786468 QVB786468 REX786468 ROT786468 RYP786468 SIL786468 SSH786468 TCD786468 TLZ786468 TVV786468 UFR786468 UPN786468 UZJ786468 VJF786468 VTB786468 WCX786468 WMT786468 WWP786468 AH852004 KD852004 TZ852004 ADV852004 ANR852004 AXN852004 BHJ852004 BRF852004 CBB852004 CKX852004 CUT852004 DEP852004 DOL852004 DYH852004 EID852004 ERZ852004 FBV852004 FLR852004 FVN852004 GFJ852004 GPF852004 GZB852004 HIX852004 HST852004 ICP852004 IML852004 IWH852004 JGD852004 JPZ852004 JZV852004 KJR852004 KTN852004 LDJ852004 LNF852004 LXB852004 MGX852004 MQT852004 NAP852004 NKL852004 NUH852004 OED852004 ONZ852004 OXV852004 PHR852004 PRN852004 QBJ852004 QLF852004 QVB852004 REX852004 ROT852004 RYP852004 SIL852004 SSH852004 TCD852004 TLZ852004 TVV852004 UFR852004 UPN852004 UZJ852004 VJF852004 VTB852004 WCX852004 WMT852004 WWP852004 AH917540 KD917540 TZ917540 ADV917540 ANR917540 AXN917540 BHJ917540 BRF917540 CBB917540 CKX917540 CUT917540 DEP917540 DOL917540 DYH917540 EID917540 ERZ917540 FBV917540 FLR917540 FVN917540 GFJ917540 GPF917540 GZB917540 HIX917540 HST917540 ICP917540 IML917540 IWH917540 JGD917540 JPZ917540 JZV917540 KJR917540 KTN917540 LDJ917540 LNF917540 LXB917540 MGX917540 MQT917540 NAP917540 NKL917540 NUH917540 OED917540 ONZ917540 OXV917540 PHR917540 PRN917540 QBJ917540 QLF917540 QVB917540 REX917540 ROT917540 RYP917540 SIL917540 SSH917540 TCD917540 TLZ917540 TVV917540 UFR917540 UPN917540 UZJ917540 VJF917540 VTB917540 WCX917540 WMT917540 WWP917540 AH983076 KD983076 TZ983076 ADV983076 ANR983076 AXN983076 BHJ983076 BRF983076 CBB983076 CKX983076 CUT983076 DEP983076 DOL983076 DYH983076 EID983076 ERZ983076 FBV983076 FLR983076 FVN983076 GFJ983076 GPF983076 GZB983076 HIX983076 HST983076 ICP983076 IML983076 IWH983076 JGD983076 JPZ983076 JZV983076 KJR983076 KTN983076 LDJ983076 LNF983076 LXB983076 MGX983076 MQT983076 NAP983076 NKL983076 NUH983076 OED983076 ONZ983076 OXV983076 PHR983076 PRN983076 QBJ983076 QLF983076 QVB983076 REX983076 ROT983076 RYP983076 SIL983076 SSH983076 TCD983076 TLZ983076 TVV983076 UFR983076 UPN983076 UZJ983076 VJF983076 VTB983076 WCX983076 WMT983076 WWP983076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AD52:AH71 JZ52:KD71 TV52:TZ71 ADR52:ADV71 ANN52:ANR71 AXJ52:AXN71 BHF52:BHJ71 BRB52:BRF71 CAX52:CBB71 CKT52:CKX71 CUP52:CUT71 DEL52:DEP71 DOH52:DOL71 DYD52:DYH71 EHZ52:EID71 ERV52:ERZ71 FBR52:FBV71 FLN52:FLR71 FVJ52:FVN71 GFF52:GFJ71 GPB52:GPF71 GYX52:GZB71 HIT52:HIX71 HSP52:HST71 ICL52:ICP71 IMH52:IML71 IWD52:IWH71 JFZ52:JGD71 JPV52:JPZ71 JZR52:JZV71 KJN52:KJR71 KTJ52:KTN71 LDF52:LDJ71 LNB52:LNF71 LWX52:LXB71 MGT52:MGX71 MQP52:MQT71 NAL52:NAP71 NKH52:NKL71 NUD52:NUH71 ODZ52:OED71 ONV52:ONZ71 OXR52:OXV71 PHN52:PHR71 PRJ52:PRN71 QBF52:QBJ71 QLB52:QLF71 QUX52:QVB71 RET52:REX71 ROP52:ROT71 RYL52:RYP71 SIH52:SIL71 SSD52:SSH71 TBZ52:TCD71 TLV52:TLZ71 TVR52:TVV71 UFN52:UFR71 UPJ52:UPN71 UZF52:UZJ71 VJB52:VJF71 VSX52:VTB71 WCT52:WCX71 WMP52:WMT71 WWL52:WWP71 AD65588:AH65607 JZ65588:KD65607 TV65588:TZ65607 ADR65588:ADV65607 ANN65588:ANR65607 AXJ65588:AXN65607 BHF65588:BHJ65607 BRB65588:BRF65607 CAX65588:CBB65607 CKT65588:CKX65607 CUP65588:CUT65607 DEL65588:DEP65607 DOH65588:DOL65607 DYD65588:DYH65607 EHZ65588:EID65607 ERV65588:ERZ65607 FBR65588:FBV65607 FLN65588:FLR65607 FVJ65588:FVN65607 GFF65588:GFJ65607 GPB65588:GPF65607 GYX65588:GZB65607 HIT65588:HIX65607 HSP65588:HST65607 ICL65588:ICP65607 IMH65588:IML65607 IWD65588:IWH65607 JFZ65588:JGD65607 JPV65588:JPZ65607 JZR65588:JZV65607 KJN65588:KJR65607 KTJ65588:KTN65607 LDF65588:LDJ65607 LNB65588:LNF65607 LWX65588:LXB65607 MGT65588:MGX65607 MQP65588:MQT65607 NAL65588:NAP65607 NKH65588:NKL65607 NUD65588:NUH65607 ODZ65588:OED65607 ONV65588:ONZ65607 OXR65588:OXV65607 PHN65588:PHR65607 PRJ65588:PRN65607 QBF65588:QBJ65607 QLB65588:QLF65607 QUX65588:QVB65607 RET65588:REX65607 ROP65588:ROT65607 RYL65588:RYP65607 SIH65588:SIL65607 SSD65588:SSH65607 TBZ65588:TCD65607 TLV65588:TLZ65607 TVR65588:TVV65607 UFN65588:UFR65607 UPJ65588:UPN65607 UZF65588:UZJ65607 VJB65588:VJF65607 VSX65588:VTB65607 WCT65588:WCX65607 WMP65588:WMT65607 WWL65588:WWP65607 AD131124:AH131143 JZ131124:KD131143 TV131124:TZ131143 ADR131124:ADV131143 ANN131124:ANR131143 AXJ131124:AXN131143 BHF131124:BHJ131143 BRB131124:BRF131143 CAX131124:CBB131143 CKT131124:CKX131143 CUP131124:CUT131143 DEL131124:DEP131143 DOH131124:DOL131143 DYD131124:DYH131143 EHZ131124:EID131143 ERV131124:ERZ131143 FBR131124:FBV131143 FLN131124:FLR131143 FVJ131124:FVN131143 GFF131124:GFJ131143 GPB131124:GPF131143 GYX131124:GZB131143 HIT131124:HIX131143 HSP131124:HST131143 ICL131124:ICP131143 IMH131124:IML131143 IWD131124:IWH131143 JFZ131124:JGD131143 JPV131124:JPZ131143 JZR131124:JZV131143 KJN131124:KJR131143 KTJ131124:KTN131143 LDF131124:LDJ131143 LNB131124:LNF131143 LWX131124:LXB131143 MGT131124:MGX131143 MQP131124:MQT131143 NAL131124:NAP131143 NKH131124:NKL131143 NUD131124:NUH131143 ODZ131124:OED131143 ONV131124:ONZ131143 OXR131124:OXV131143 PHN131124:PHR131143 PRJ131124:PRN131143 QBF131124:QBJ131143 QLB131124:QLF131143 QUX131124:QVB131143 RET131124:REX131143 ROP131124:ROT131143 RYL131124:RYP131143 SIH131124:SIL131143 SSD131124:SSH131143 TBZ131124:TCD131143 TLV131124:TLZ131143 TVR131124:TVV131143 UFN131124:UFR131143 UPJ131124:UPN131143 UZF131124:UZJ131143 VJB131124:VJF131143 VSX131124:VTB131143 WCT131124:WCX131143 WMP131124:WMT131143 WWL131124:WWP131143 AD196660:AH196679 JZ196660:KD196679 TV196660:TZ196679 ADR196660:ADV196679 ANN196660:ANR196679 AXJ196660:AXN196679 BHF196660:BHJ196679 BRB196660:BRF196679 CAX196660:CBB196679 CKT196660:CKX196679 CUP196660:CUT196679 DEL196660:DEP196679 DOH196660:DOL196679 DYD196660:DYH196679 EHZ196660:EID196679 ERV196660:ERZ196679 FBR196660:FBV196679 FLN196660:FLR196679 FVJ196660:FVN196679 GFF196660:GFJ196679 GPB196660:GPF196679 GYX196660:GZB196679 HIT196660:HIX196679 HSP196660:HST196679 ICL196660:ICP196679 IMH196660:IML196679 IWD196660:IWH196679 JFZ196660:JGD196679 JPV196660:JPZ196679 JZR196660:JZV196679 KJN196660:KJR196679 KTJ196660:KTN196679 LDF196660:LDJ196679 LNB196660:LNF196679 LWX196660:LXB196679 MGT196660:MGX196679 MQP196660:MQT196679 NAL196660:NAP196679 NKH196660:NKL196679 NUD196660:NUH196679 ODZ196660:OED196679 ONV196660:ONZ196679 OXR196660:OXV196679 PHN196660:PHR196679 PRJ196660:PRN196679 QBF196660:QBJ196679 QLB196660:QLF196679 QUX196660:QVB196679 RET196660:REX196679 ROP196660:ROT196679 RYL196660:RYP196679 SIH196660:SIL196679 SSD196660:SSH196679 TBZ196660:TCD196679 TLV196660:TLZ196679 TVR196660:TVV196679 UFN196660:UFR196679 UPJ196660:UPN196679 UZF196660:UZJ196679 VJB196660:VJF196679 VSX196660:VTB196679 WCT196660:WCX196679 WMP196660:WMT196679 WWL196660:WWP196679 AD262196:AH262215 JZ262196:KD262215 TV262196:TZ262215 ADR262196:ADV262215 ANN262196:ANR262215 AXJ262196:AXN262215 BHF262196:BHJ262215 BRB262196:BRF262215 CAX262196:CBB262215 CKT262196:CKX262215 CUP262196:CUT262215 DEL262196:DEP262215 DOH262196:DOL262215 DYD262196:DYH262215 EHZ262196:EID262215 ERV262196:ERZ262215 FBR262196:FBV262215 FLN262196:FLR262215 FVJ262196:FVN262215 GFF262196:GFJ262215 GPB262196:GPF262215 GYX262196:GZB262215 HIT262196:HIX262215 HSP262196:HST262215 ICL262196:ICP262215 IMH262196:IML262215 IWD262196:IWH262215 JFZ262196:JGD262215 JPV262196:JPZ262215 JZR262196:JZV262215 KJN262196:KJR262215 KTJ262196:KTN262215 LDF262196:LDJ262215 LNB262196:LNF262215 LWX262196:LXB262215 MGT262196:MGX262215 MQP262196:MQT262215 NAL262196:NAP262215 NKH262196:NKL262215 NUD262196:NUH262215 ODZ262196:OED262215 ONV262196:ONZ262215 OXR262196:OXV262215 PHN262196:PHR262215 PRJ262196:PRN262215 QBF262196:QBJ262215 QLB262196:QLF262215 QUX262196:QVB262215 RET262196:REX262215 ROP262196:ROT262215 RYL262196:RYP262215 SIH262196:SIL262215 SSD262196:SSH262215 TBZ262196:TCD262215 TLV262196:TLZ262215 TVR262196:TVV262215 UFN262196:UFR262215 UPJ262196:UPN262215 UZF262196:UZJ262215 VJB262196:VJF262215 VSX262196:VTB262215 WCT262196:WCX262215 WMP262196:WMT262215 WWL262196:WWP262215 AD327732:AH327751 JZ327732:KD327751 TV327732:TZ327751 ADR327732:ADV327751 ANN327732:ANR327751 AXJ327732:AXN327751 BHF327732:BHJ327751 BRB327732:BRF327751 CAX327732:CBB327751 CKT327732:CKX327751 CUP327732:CUT327751 DEL327732:DEP327751 DOH327732:DOL327751 DYD327732:DYH327751 EHZ327732:EID327751 ERV327732:ERZ327751 FBR327732:FBV327751 FLN327732:FLR327751 FVJ327732:FVN327751 GFF327732:GFJ327751 GPB327732:GPF327751 GYX327732:GZB327751 HIT327732:HIX327751 HSP327732:HST327751 ICL327732:ICP327751 IMH327732:IML327751 IWD327732:IWH327751 JFZ327732:JGD327751 JPV327732:JPZ327751 JZR327732:JZV327751 KJN327732:KJR327751 KTJ327732:KTN327751 LDF327732:LDJ327751 LNB327732:LNF327751 LWX327732:LXB327751 MGT327732:MGX327751 MQP327732:MQT327751 NAL327732:NAP327751 NKH327732:NKL327751 NUD327732:NUH327751 ODZ327732:OED327751 ONV327732:ONZ327751 OXR327732:OXV327751 PHN327732:PHR327751 PRJ327732:PRN327751 QBF327732:QBJ327751 QLB327732:QLF327751 QUX327732:QVB327751 RET327732:REX327751 ROP327732:ROT327751 RYL327732:RYP327751 SIH327732:SIL327751 SSD327732:SSH327751 TBZ327732:TCD327751 TLV327732:TLZ327751 TVR327732:TVV327751 UFN327732:UFR327751 UPJ327732:UPN327751 UZF327732:UZJ327751 VJB327732:VJF327751 VSX327732:VTB327751 WCT327732:WCX327751 WMP327732:WMT327751 WWL327732:WWP327751 AD393268:AH393287 JZ393268:KD393287 TV393268:TZ393287 ADR393268:ADV393287 ANN393268:ANR393287 AXJ393268:AXN393287 BHF393268:BHJ393287 BRB393268:BRF393287 CAX393268:CBB393287 CKT393268:CKX393287 CUP393268:CUT393287 DEL393268:DEP393287 DOH393268:DOL393287 DYD393268:DYH393287 EHZ393268:EID393287 ERV393268:ERZ393287 FBR393268:FBV393287 FLN393268:FLR393287 FVJ393268:FVN393287 GFF393268:GFJ393287 GPB393268:GPF393287 GYX393268:GZB393287 HIT393268:HIX393287 HSP393268:HST393287 ICL393268:ICP393287 IMH393268:IML393287 IWD393268:IWH393287 JFZ393268:JGD393287 JPV393268:JPZ393287 JZR393268:JZV393287 KJN393268:KJR393287 KTJ393268:KTN393287 LDF393268:LDJ393287 LNB393268:LNF393287 LWX393268:LXB393287 MGT393268:MGX393287 MQP393268:MQT393287 NAL393268:NAP393287 NKH393268:NKL393287 NUD393268:NUH393287 ODZ393268:OED393287 ONV393268:ONZ393287 OXR393268:OXV393287 PHN393268:PHR393287 PRJ393268:PRN393287 QBF393268:QBJ393287 QLB393268:QLF393287 QUX393268:QVB393287 RET393268:REX393287 ROP393268:ROT393287 RYL393268:RYP393287 SIH393268:SIL393287 SSD393268:SSH393287 TBZ393268:TCD393287 TLV393268:TLZ393287 TVR393268:TVV393287 UFN393268:UFR393287 UPJ393268:UPN393287 UZF393268:UZJ393287 VJB393268:VJF393287 VSX393268:VTB393287 WCT393268:WCX393287 WMP393268:WMT393287 WWL393268:WWP393287 AD458804:AH458823 JZ458804:KD458823 TV458804:TZ458823 ADR458804:ADV458823 ANN458804:ANR458823 AXJ458804:AXN458823 BHF458804:BHJ458823 BRB458804:BRF458823 CAX458804:CBB458823 CKT458804:CKX458823 CUP458804:CUT458823 DEL458804:DEP458823 DOH458804:DOL458823 DYD458804:DYH458823 EHZ458804:EID458823 ERV458804:ERZ458823 FBR458804:FBV458823 FLN458804:FLR458823 FVJ458804:FVN458823 GFF458804:GFJ458823 GPB458804:GPF458823 GYX458804:GZB458823 HIT458804:HIX458823 HSP458804:HST458823 ICL458804:ICP458823 IMH458804:IML458823 IWD458804:IWH458823 JFZ458804:JGD458823 JPV458804:JPZ458823 JZR458804:JZV458823 KJN458804:KJR458823 KTJ458804:KTN458823 LDF458804:LDJ458823 LNB458804:LNF458823 LWX458804:LXB458823 MGT458804:MGX458823 MQP458804:MQT458823 NAL458804:NAP458823 NKH458804:NKL458823 NUD458804:NUH458823 ODZ458804:OED458823 ONV458804:ONZ458823 OXR458804:OXV458823 PHN458804:PHR458823 PRJ458804:PRN458823 QBF458804:QBJ458823 QLB458804:QLF458823 QUX458804:QVB458823 RET458804:REX458823 ROP458804:ROT458823 RYL458804:RYP458823 SIH458804:SIL458823 SSD458804:SSH458823 TBZ458804:TCD458823 TLV458804:TLZ458823 TVR458804:TVV458823 UFN458804:UFR458823 UPJ458804:UPN458823 UZF458804:UZJ458823 VJB458804:VJF458823 VSX458804:VTB458823 WCT458804:WCX458823 WMP458804:WMT458823 WWL458804:WWP458823 AD524340:AH524359 JZ524340:KD524359 TV524340:TZ524359 ADR524340:ADV524359 ANN524340:ANR524359 AXJ524340:AXN524359 BHF524340:BHJ524359 BRB524340:BRF524359 CAX524340:CBB524359 CKT524340:CKX524359 CUP524340:CUT524359 DEL524340:DEP524359 DOH524340:DOL524359 DYD524340:DYH524359 EHZ524340:EID524359 ERV524340:ERZ524359 FBR524340:FBV524359 FLN524340:FLR524359 FVJ524340:FVN524359 GFF524340:GFJ524359 GPB524340:GPF524359 GYX524340:GZB524359 HIT524340:HIX524359 HSP524340:HST524359 ICL524340:ICP524359 IMH524340:IML524359 IWD524340:IWH524359 JFZ524340:JGD524359 JPV524340:JPZ524359 JZR524340:JZV524359 KJN524340:KJR524359 KTJ524340:KTN524359 LDF524340:LDJ524359 LNB524340:LNF524359 LWX524340:LXB524359 MGT524340:MGX524359 MQP524340:MQT524359 NAL524340:NAP524359 NKH524340:NKL524359 NUD524340:NUH524359 ODZ524340:OED524359 ONV524340:ONZ524359 OXR524340:OXV524359 PHN524340:PHR524359 PRJ524340:PRN524359 QBF524340:QBJ524359 QLB524340:QLF524359 QUX524340:QVB524359 RET524340:REX524359 ROP524340:ROT524359 RYL524340:RYP524359 SIH524340:SIL524359 SSD524340:SSH524359 TBZ524340:TCD524359 TLV524340:TLZ524359 TVR524340:TVV524359 UFN524340:UFR524359 UPJ524340:UPN524359 UZF524340:UZJ524359 VJB524340:VJF524359 VSX524340:VTB524359 WCT524340:WCX524359 WMP524340:WMT524359 WWL524340:WWP524359 AD589876:AH589895 JZ589876:KD589895 TV589876:TZ589895 ADR589876:ADV589895 ANN589876:ANR589895 AXJ589876:AXN589895 BHF589876:BHJ589895 BRB589876:BRF589895 CAX589876:CBB589895 CKT589876:CKX589895 CUP589876:CUT589895 DEL589876:DEP589895 DOH589876:DOL589895 DYD589876:DYH589895 EHZ589876:EID589895 ERV589876:ERZ589895 FBR589876:FBV589895 FLN589876:FLR589895 FVJ589876:FVN589895 GFF589876:GFJ589895 GPB589876:GPF589895 GYX589876:GZB589895 HIT589876:HIX589895 HSP589876:HST589895 ICL589876:ICP589895 IMH589876:IML589895 IWD589876:IWH589895 JFZ589876:JGD589895 JPV589876:JPZ589895 JZR589876:JZV589895 KJN589876:KJR589895 KTJ589876:KTN589895 LDF589876:LDJ589895 LNB589876:LNF589895 LWX589876:LXB589895 MGT589876:MGX589895 MQP589876:MQT589895 NAL589876:NAP589895 NKH589876:NKL589895 NUD589876:NUH589895 ODZ589876:OED589895 ONV589876:ONZ589895 OXR589876:OXV589895 PHN589876:PHR589895 PRJ589876:PRN589895 QBF589876:QBJ589895 QLB589876:QLF589895 QUX589876:QVB589895 RET589876:REX589895 ROP589876:ROT589895 RYL589876:RYP589895 SIH589876:SIL589895 SSD589876:SSH589895 TBZ589876:TCD589895 TLV589876:TLZ589895 TVR589876:TVV589895 UFN589876:UFR589895 UPJ589876:UPN589895 UZF589876:UZJ589895 VJB589876:VJF589895 VSX589876:VTB589895 WCT589876:WCX589895 WMP589876:WMT589895 WWL589876:WWP589895 AD655412:AH655431 JZ655412:KD655431 TV655412:TZ655431 ADR655412:ADV655431 ANN655412:ANR655431 AXJ655412:AXN655431 BHF655412:BHJ655431 BRB655412:BRF655431 CAX655412:CBB655431 CKT655412:CKX655431 CUP655412:CUT655431 DEL655412:DEP655431 DOH655412:DOL655431 DYD655412:DYH655431 EHZ655412:EID655431 ERV655412:ERZ655431 FBR655412:FBV655431 FLN655412:FLR655431 FVJ655412:FVN655431 GFF655412:GFJ655431 GPB655412:GPF655431 GYX655412:GZB655431 HIT655412:HIX655431 HSP655412:HST655431 ICL655412:ICP655431 IMH655412:IML655431 IWD655412:IWH655431 JFZ655412:JGD655431 JPV655412:JPZ655431 JZR655412:JZV655431 KJN655412:KJR655431 KTJ655412:KTN655431 LDF655412:LDJ655431 LNB655412:LNF655431 LWX655412:LXB655431 MGT655412:MGX655431 MQP655412:MQT655431 NAL655412:NAP655431 NKH655412:NKL655431 NUD655412:NUH655431 ODZ655412:OED655431 ONV655412:ONZ655431 OXR655412:OXV655431 PHN655412:PHR655431 PRJ655412:PRN655431 QBF655412:QBJ655431 QLB655412:QLF655431 QUX655412:QVB655431 RET655412:REX655431 ROP655412:ROT655431 RYL655412:RYP655431 SIH655412:SIL655431 SSD655412:SSH655431 TBZ655412:TCD655431 TLV655412:TLZ655431 TVR655412:TVV655431 UFN655412:UFR655431 UPJ655412:UPN655431 UZF655412:UZJ655431 VJB655412:VJF655431 VSX655412:VTB655431 WCT655412:WCX655431 WMP655412:WMT655431 WWL655412:WWP655431 AD720948:AH720967 JZ720948:KD720967 TV720948:TZ720967 ADR720948:ADV720967 ANN720948:ANR720967 AXJ720948:AXN720967 BHF720948:BHJ720967 BRB720948:BRF720967 CAX720948:CBB720967 CKT720948:CKX720967 CUP720948:CUT720967 DEL720948:DEP720967 DOH720948:DOL720967 DYD720948:DYH720967 EHZ720948:EID720967 ERV720948:ERZ720967 FBR720948:FBV720967 FLN720948:FLR720967 FVJ720948:FVN720967 GFF720948:GFJ720967 GPB720948:GPF720967 GYX720948:GZB720967 HIT720948:HIX720967 HSP720948:HST720967 ICL720948:ICP720967 IMH720948:IML720967 IWD720948:IWH720967 JFZ720948:JGD720967 JPV720948:JPZ720967 JZR720948:JZV720967 KJN720948:KJR720967 KTJ720948:KTN720967 LDF720948:LDJ720967 LNB720948:LNF720967 LWX720948:LXB720967 MGT720948:MGX720967 MQP720948:MQT720967 NAL720948:NAP720967 NKH720948:NKL720967 NUD720948:NUH720967 ODZ720948:OED720967 ONV720948:ONZ720967 OXR720948:OXV720967 PHN720948:PHR720967 PRJ720948:PRN720967 QBF720948:QBJ720967 QLB720948:QLF720967 QUX720948:QVB720967 RET720948:REX720967 ROP720948:ROT720967 RYL720948:RYP720967 SIH720948:SIL720967 SSD720948:SSH720967 TBZ720948:TCD720967 TLV720948:TLZ720967 TVR720948:TVV720967 UFN720948:UFR720967 UPJ720948:UPN720967 UZF720948:UZJ720967 VJB720948:VJF720967 VSX720948:VTB720967 WCT720948:WCX720967 WMP720948:WMT720967 WWL720948:WWP720967 AD786484:AH786503 JZ786484:KD786503 TV786484:TZ786503 ADR786484:ADV786503 ANN786484:ANR786503 AXJ786484:AXN786503 BHF786484:BHJ786503 BRB786484:BRF786503 CAX786484:CBB786503 CKT786484:CKX786503 CUP786484:CUT786503 DEL786484:DEP786503 DOH786484:DOL786503 DYD786484:DYH786503 EHZ786484:EID786503 ERV786484:ERZ786503 FBR786484:FBV786503 FLN786484:FLR786503 FVJ786484:FVN786503 GFF786484:GFJ786503 GPB786484:GPF786503 GYX786484:GZB786503 HIT786484:HIX786503 HSP786484:HST786503 ICL786484:ICP786503 IMH786484:IML786503 IWD786484:IWH786503 JFZ786484:JGD786503 JPV786484:JPZ786503 JZR786484:JZV786503 KJN786484:KJR786503 KTJ786484:KTN786503 LDF786484:LDJ786503 LNB786484:LNF786503 LWX786484:LXB786503 MGT786484:MGX786503 MQP786484:MQT786503 NAL786484:NAP786503 NKH786484:NKL786503 NUD786484:NUH786503 ODZ786484:OED786503 ONV786484:ONZ786503 OXR786484:OXV786503 PHN786484:PHR786503 PRJ786484:PRN786503 QBF786484:QBJ786503 QLB786484:QLF786503 QUX786484:QVB786503 RET786484:REX786503 ROP786484:ROT786503 RYL786484:RYP786503 SIH786484:SIL786503 SSD786484:SSH786503 TBZ786484:TCD786503 TLV786484:TLZ786503 TVR786484:TVV786503 UFN786484:UFR786503 UPJ786484:UPN786503 UZF786484:UZJ786503 VJB786484:VJF786503 VSX786484:VTB786503 WCT786484:WCX786503 WMP786484:WMT786503 WWL786484:WWP786503 AD852020:AH852039 JZ852020:KD852039 TV852020:TZ852039 ADR852020:ADV852039 ANN852020:ANR852039 AXJ852020:AXN852039 BHF852020:BHJ852039 BRB852020:BRF852039 CAX852020:CBB852039 CKT852020:CKX852039 CUP852020:CUT852039 DEL852020:DEP852039 DOH852020:DOL852039 DYD852020:DYH852039 EHZ852020:EID852039 ERV852020:ERZ852039 FBR852020:FBV852039 FLN852020:FLR852039 FVJ852020:FVN852039 GFF852020:GFJ852039 GPB852020:GPF852039 GYX852020:GZB852039 HIT852020:HIX852039 HSP852020:HST852039 ICL852020:ICP852039 IMH852020:IML852039 IWD852020:IWH852039 JFZ852020:JGD852039 JPV852020:JPZ852039 JZR852020:JZV852039 KJN852020:KJR852039 KTJ852020:KTN852039 LDF852020:LDJ852039 LNB852020:LNF852039 LWX852020:LXB852039 MGT852020:MGX852039 MQP852020:MQT852039 NAL852020:NAP852039 NKH852020:NKL852039 NUD852020:NUH852039 ODZ852020:OED852039 ONV852020:ONZ852039 OXR852020:OXV852039 PHN852020:PHR852039 PRJ852020:PRN852039 QBF852020:QBJ852039 QLB852020:QLF852039 QUX852020:QVB852039 RET852020:REX852039 ROP852020:ROT852039 RYL852020:RYP852039 SIH852020:SIL852039 SSD852020:SSH852039 TBZ852020:TCD852039 TLV852020:TLZ852039 TVR852020:TVV852039 UFN852020:UFR852039 UPJ852020:UPN852039 UZF852020:UZJ852039 VJB852020:VJF852039 VSX852020:VTB852039 WCT852020:WCX852039 WMP852020:WMT852039 WWL852020:WWP852039 AD917556:AH917575 JZ917556:KD917575 TV917556:TZ917575 ADR917556:ADV917575 ANN917556:ANR917575 AXJ917556:AXN917575 BHF917556:BHJ917575 BRB917556:BRF917575 CAX917556:CBB917575 CKT917556:CKX917575 CUP917556:CUT917575 DEL917556:DEP917575 DOH917556:DOL917575 DYD917556:DYH917575 EHZ917556:EID917575 ERV917556:ERZ917575 FBR917556:FBV917575 FLN917556:FLR917575 FVJ917556:FVN917575 GFF917556:GFJ917575 GPB917556:GPF917575 GYX917556:GZB917575 HIT917556:HIX917575 HSP917556:HST917575 ICL917556:ICP917575 IMH917556:IML917575 IWD917556:IWH917575 JFZ917556:JGD917575 JPV917556:JPZ917575 JZR917556:JZV917575 KJN917556:KJR917575 KTJ917556:KTN917575 LDF917556:LDJ917575 LNB917556:LNF917575 LWX917556:LXB917575 MGT917556:MGX917575 MQP917556:MQT917575 NAL917556:NAP917575 NKH917556:NKL917575 NUD917556:NUH917575 ODZ917556:OED917575 ONV917556:ONZ917575 OXR917556:OXV917575 PHN917556:PHR917575 PRJ917556:PRN917575 QBF917556:QBJ917575 QLB917556:QLF917575 QUX917556:QVB917575 RET917556:REX917575 ROP917556:ROT917575 RYL917556:RYP917575 SIH917556:SIL917575 SSD917556:SSH917575 TBZ917556:TCD917575 TLV917556:TLZ917575 TVR917556:TVV917575 UFN917556:UFR917575 UPJ917556:UPN917575 UZF917556:UZJ917575 VJB917556:VJF917575 VSX917556:VTB917575 WCT917556:WCX917575 WMP917556:WMT917575 WWL917556:WWP917575 AD983092:AH983111 JZ983092:KD983111 TV983092:TZ983111 ADR983092:ADV983111 ANN983092:ANR983111 AXJ983092:AXN983111 BHF983092:BHJ983111 BRB983092:BRF983111 CAX983092:CBB983111 CKT983092:CKX983111 CUP983092:CUT983111 DEL983092:DEP983111 DOH983092:DOL983111 DYD983092:DYH983111 EHZ983092:EID983111 ERV983092:ERZ983111 FBR983092:FBV983111 FLN983092:FLR983111 FVJ983092:FVN983111 GFF983092:GFJ983111 GPB983092:GPF983111 GYX983092:GZB983111 HIT983092:HIX983111 HSP983092:HST983111 ICL983092:ICP983111 IMH983092:IML983111 IWD983092:IWH983111 JFZ983092:JGD983111 JPV983092:JPZ983111 JZR983092:JZV983111 KJN983092:KJR983111 KTJ983092:KTN983111 LDF983092:LDJ983111 LNB983092:LNF983111 LWX983092:LXB983111 MGT983092:MGX983111 MQP983092:MQT983111 NAL983092:NAP983111 NKH983092:NKL983111 NUD983092:NUH983111 ODZ983092:OED983111 ONV983092:ONZ983111 OXR983092:OXV983111 PHN983092:PHR983111 PRJ983092:PRN983111 QBF983092:QBJ983111 QLB983092:QLF983111 QUX983092:QVB983111 RET983092:REX983111 ROP983092:ROT983111 RYL983092:RYP983111 SIH983092:SIL983111 SSD983092:SSH983111 TBZ983092:TCD983111 TLV983092:TLZ983111 TVR983092:TVV983111 UFN983092:UFR983111 UPJ983092:UPN983111 UZF983092:UZJ983111 VJB983092:VJF983111 VSX983092:VTB983111 WCT983092:WCX983111 WMP983092:WMT983111 WWL983092:WWP983111 AD9:AE51 JZ9:KA51 TV9:TW51 ADR9:ADS51 ANN9:ANO51 AXJ9:AXK51 BHF9:BHG51 BRB9:BRC51 CAX9:CAY51 CKT9:CKU51 CUP9:CUQ51 DEL9:DEM51 DOH9:DOI51 DYD9:DYE51 EHZ9:EIA51 ERV9:ERW51 FBR9:FBS51 FLN9:FLO51 FVJ9:FVK51 GFF9:GFG51 GPB9:GPC51 GYX9:GYY51 HIT9:HIU51 HSP9:HSQ51 ICL9:ICM51 IMH9:IMI51 IWD9:IWE51 JFZ9:JGA51 JPV9:JPW51 JZR9:JZS51 KJN9:KJO51 KTJ9:KTK51 LDF9:LDG51 LNB9:LNC51 LWX9:LWY51 MGT9:MGU51 MQP9:MQQ51 NAL9:NAM51 NKH9:NKI51 NUD9:NUE51 ODZ9:OEA51 ONV9:ONW51 OXR9:OXS51 PHN9:PHO51 PRJ9:PRK51 QBF9:QBG51 QLB9:QLC51 QUX9:QUY51 RET9:REU51 ROP9:ROQ51 RYL9:RYM51 SIH9:SII51 SSD9:SSE51 TBZ9:TCA51 TLV9:TLW51 TVR9:TVS51 UFN9:UFO51 UPJ9:UPK51 UZF9:UZG51 VJB9:VJC51 VSX9:VSY51 WCT9:WCU51 WMP9:WMQ51 WWL9:WWM51 AD65545:AE65587 JZ65545:KA65587 TV65545:TW65587 ADR65545:ADS65587 ANN65545:ANO65587 AXJ65545:AXK65587 BHF65545:BHG65587 BRB65545:BRC65587 CAX65545:CAY65587 CKT65545:CKU65587 CUP65545:CUQ65587 DEL65545:DEM65587 DOH65545:DOI65587 DYD65545:DYE65587 EHZ65545:EIA65587 ERV65545:ERW65587 FBR65545:FBS65587 FLN65545:FLO65587 FVJ65545:FVK65587 GFF65545:GFG65587 GPB65545:GPC65587 GYX65545:GYY65587 HIT65545:HIU65587 HSP65545:HSQ65587 ICL65545:ICM65587 IMH65545:IMI65587 IWD65545:IWE65587 JFZ65545:JGA65587 JPV65545:JPW65587 JZR65545:JZS65587 KJN65545:KJO65587 KTJ65545:KTK65587 LDF65545:LDG65587 LNB65545:LNC65587 LWX65545:LWY65587 MGT65545:MGU65587 MQP65545:MQQ65587 NAL65545:NAM65587 NKH65545:NKI65587 NUD65545:NUE65587 ODZ65545:OEA65587 ONV65545:ONW65587 OXR65545:OXS65587 PHN65545:PHO65587 PRJ65545:PRK65587 QBF65545:QBG65587 QLB65545:QLC65587 QUX65545:QUY65587 RET65545:REU65587 ROP65545:ROQ65587 RYL65545:RYM65587 SIH65545:SII65587 SSD65545:SSE65587 TBZ65545:TCA65587 TLV65545:TLW65587 TVR65545:TVS65587 UFN65545:UFO65587 UPJ65545:UPK65587 UZF65545:UZG65587 VJB65545:VJC65587 VSX65545:VSY65587 WCT65545:WCU65587 WMP65545:WMQ65587 WWL65545:WWM65587 AD131081:AE131123 JZ131081:KA131123 TV131081:TW131123 ADR131081:ADS131123 ANN131081:ANO131123 AXJ131081:AXK131123 BHF131081:BHG131123 BRB131081:BRC131123 CAX131081:CAY131123 CKT131081:CKU131123 CUP131081:CUQ131123 DEL131081:DEM131123 DOH131081:DOI131123 DYD131081:DYE131123 EHZ131081:EIA131123 ERV131081:ERW131123 FBR131081:FBS131123 FLN131081:FLO131123 FVJ131081:FVK131123 GFF131081:GFG131123 GPB131081:GPC131123 GYX131081:GYY131123 HIT131081:HIU131123 HSP131081:HSQ131123 ICL131081:ICM131123 IMH131081:IMI131123 IWD131081:IWE131123 JFZ131081:JGA131123 JPV131081:JPW131123 JZR131081:JZS131123 KJN131081:KJO131123 KTJ131081:KTK131123 LDF131081:LDG131123 LNB131081:LNC131123 LWX131081:LWY131123 MGT131081:MGU131123 MQP131081:MQQ131123 NAL131081:NAM131123 NKH131081:NKI131123 NUD131081:NUE131123 ODZ131081:OEA131123 ONV131081:ONW131123 OXR131081:OXS131123 PHN131081:PHO131123 PRJ131081:PRK131123 QBF131081:QBG131123 QLB131081:QLC131123 QUX131081:QUY131123 RET131081:REU131123 ROP131081:ROQ131123 RYL131081:RYM131123 SIH131081:SII131123 SSD131081:SSE131123 TBZ131081:TCA131123 TLV131081:TLW131123 TVR131081:TVS131123 UFN131081:UFO131123 UPJ131081:UPK131123 UZF131081:UZG131123 VJB131081:VJC131123 VSX131081:VSY131123 WCT131081:WCU131123 WMP131081:WMQ131123 WWL131081:WWM131123 AD196617:AE196659 JZ196617:KA196659 TV196617:TW196659 ADR196617:ADS196659 ANN196617:ANO196659 AXJ196617:AXK196659 BHF196617:BHG196659 BRB196617:BRC196659 CAX196617:CAY196659 CKT196617:CKU196659 CUP196617:CUQ196659 DEL196617:DEM196659 DOH196617:DOI196659 DYD196617:DYE196659 EHZ196617:EIA196659 ERV196617:ERW196659 FBR196617:FBS196659 FLN196617:FLO196659 FVJ196617:FVK196659 GFF196617:GFG196659 GPB196617:GPC196659 GYX196617:GYY196659 HIT196617:HIU196659 HSP196617:HSQ196659 ICL196617:ICM196659 IMH196617:IMI196659 IWD196617:IWE196659 JFZ196617:JGA196659 JPV196617:JPW196659 JZR196617:JZS196659 KJN196617:KJO196659 KTJ196617:KTK196659 LDF196617:LDG196659 LNB196617:LNC196659 LWX196617:LWY196659 MGT196617:MGU196659 MQP196617:MQQ196659 NAL196617:NAM196659 NKH196617:NKI196659 NUD196617:NUE196659 ODZ196617:OEA196659 ONV196617:ONW196659 OXR196617:OXS196659 PHN196617:PHO196659 PRJ196617:PRK196659 QBF196617:QBG196659 QLB196617:QLC196659 QUX196617:QUY196659 RET196617:REU196659 ROP196617:ROQ196659 RYL196617:RYM196659 SIH196617:SII196659 SSD196617:SSE196659 TBZ196617:TCA196659 TLV196617:TLW196659 TVR196617:TVS196659 UFN196617:UFO196659 UPJ196617:UPK196659 UZF196617:UZG196659 VJB196617:VJC196659 VSX196617:VSY196659 WCT196617:WCU196659 WMP196617:WMQ196659 WWL196617:WWM196659 AD262153:AE262195 JZ262153:KA262195 TV262153:TW262195 ADR262153:ADS262195 ANN262153:ANO262195 AXJ262153:AXK262195 BHF262153:BHG262195 BRB262153:BRC262195 CAX262153:CAY262195 CKT262153:CKU262195 CUP262153:CUQ262195 DEL262153:DEM262195 DOH262153:DOI262195 DYD262153:DYE262195 EHZ262153:EIA262195 ERV262153:ERW262195 FBR262153:FBS262195 FLN262153:FLO262195 FVJ262153:FVK262195 GFF262153:GFG262195 GPB262153:GPC262195 GYX262153:GYY262195 HIT262153:HIU262195 HSP262153:HSQ262195 ICL262153:ICM262195 IMH262153:IMI262195 IWD262153:IWE262195 JFZ262153:JGA262195 JPV262153:JPW262195 JZR262153:JZS262195 KJN262153:KJO262195 KTJ262153:KTK262195 LDF262153:LDG262195 LNB262153:LNC262195 LWX262153:LWY262195 MGT262153:MGU262195 MQP262153:MQQ262195 NAL262153:NAM262195 NKH262153:NKI262195 NUD262153:NUE262195 ODZ262153:OEA262195 ONV262153:ONW262195 OXR262153:OXS262195 PHN262153:PHO262195 PRJ262153:PRK262195 QBF262153:QBG262195 QLB262153:QLC262195 QUX262153:QUY262195 RET262153:REU262195 ROP262153:ROQ262195 RYL262153:RYM262195 SIH262153:SII262195 SSD262153:SSE262195 TBZ262153:TCA262195 TLV262153:TLW262195 TVR262153:TVS262195 UFN262153:UFO262195 UPJ262153:UPK262195 UZF262153:UZG262195 VJB262153:VJC262195 VSX262153:VSY262195 WCT262153:WCU262195 WMP262153:WMQ262195 WWL262153:WWM262195 AD327689:AE327731 JZ327689:KA327731 TV327689:TW327731 ADR327689:ADS327731 ANN327689:ANO327731 AXJ327689:AXK327731 BHF327689:BHG327731 BRB327689:BRC327731 CAX327689:CAY327731 CKT327689:CKU327731 CUP327689:CUQ327731 DEL327689:DEM327731 DOH327689:DOI327731 DYD327689:DYE327731 EHZ327689:EIA327731 ERV327689:ERW327731 FBR327689:FBS327731 FLN327689:FLO327731 FVJ327689:FVK327731 GFF327689:GFG327731 GPB327689:GPC327731 GYX327689:GYY327731 HIT327689:HIU327731 HSP327689:HSQ327731 ICL327689:ICM327731 IMH327689:IMI327731 IWD327689:IWE327731 JFZ327689:JGA327731 JPV327689:JPW327731 JZR327689:JZS327731 KJN327689:KJO327731 KTJ327689:KTK327731 LDF327689:LDG327731 LNB327689:LNC327731 LWX327689:LWY327731 MGT327689:MGU327731 MQP327689:MQQ327731 NAL327689:NAM327731 NKH327689:NKI327731 NUD327689:NUE327731 ODZ327689:OEA327731 ONV327689:ONW327731 OXR327689:OXS327731 PHN327689:PHO327731 PRJ327689:PRK327731 QBF327689:QBG327731 QLB327689:QLC327731 QUX327689:QUY327731 RET327689:REU327731 ROP327689:ROQ327731 RYL327689:RYM327731 SIH327689:SII327731 SSD327689:SSE327731 TBZ327689:TCA327731 TLV327689:TLW327731 TVR327689:TVS327731 UFN327689:UFO327731 UPJ327689:UPK327731 UZF327689:UZG327731 VJB327689:VJC327731 VSX327689:VSY327731 WCT327689:WCU327731 WMP327689:WMQ327731 WWL327689:WWM327731 AD393225:AE393267 JZ393225:KA393267 TV393225:TW393267 ADR393225:ADS393267 ANN393225:ANO393267 AXJ393225:AXK393267 BHF393225:BHG393267 BRB393225:BRC393267 CAX393225:CAY393267 CKT393225:CKU393267 CUP393225:CUQ393267 DEL393225:DEM393267 DOH393225:DOI393267 DYD393225:DYE393267 EHZ393225:EIA393267 ERV393225:ERW393267 FBR393225:FBS393267 FLN393225:FLO393267 FVJ393225:FVK393267 GFF393225:GFG393267 GPB393225:GPC393267 GYX393225:GYY393267 HIT393225:HIU393267 HSP393225:HSQ393267 ICL393225:ICM393267 IMH393225:IMI393267 IWD393225:IWE393267 JFZ393225:JGA393267 JPV393225:JPW393267 JZR393225:JZS393267 KJN393225:KJO393267 KTJ393225:KTK393267 LDF393225:LDG393267 LNB393225:LNC393267 LWX393225:LWY393267 MGT393225:MGU393267 MQP393225:MQQ393267 NAL393225:NAM393267 NKH393225:NKI393267 NUD393225:NUE393267 ODZ393225:OEA393267 ONV393225:ONW393267 OXR393225:OXS393267 PHN393225:PHO393267 PRJ393225:PRK393267 QBF393225:QBG393267 QLB393225:QLC393267 QUX393225:QUY393267 RET393225:REU393267 ROP393225:ROQ393267 RYL393225:RYM393267 SIH393225:SII393267 SSD393225:SSE393267 TBZ393225:TCA393267 TLV393225:TLW393267 TVR393225:TVS393267 UFN393225:UFO393267 UPJ393225:UPK393267 UZF393225:UZG393267 VJB393225:VJC393267 VSX393225:VSY393267 WCT393225:WCU393267 WMP393225:WMQ393267 WWL393225:WWM393267 AD458761:AE458803 JZ458761:KA458803 TV458761:TW458803 ADR458761:ADS458803 ANN458761:ANO458803 AXJ458761:AXK458803 BHF458761:BHG458803 BRB458761:BRC458803 CAX458761:CAY458803 CKT458761:CKU458803 CUP458761:CUQ458803 DEL458761:DEM458803 DOH458761:DOI458803 DYD458761:DYE458803 EHZ458761:EIA458803 ERV458761:ERW458803 FBR458761:FBS458803 FLN458761:FLO458803 FVJ458761:FVK458803 GFF458761:GFG458803 GPB458761:GPC458803 GYX458761:GYY458803 HIT458761:HIU458803 HSP458761:HSQ458803 ICL458761:ICM458803 IMH458761:IMI458803 IWD458761:IWE458803 JFZ458761:JGA458803 JPV458761:JPW458803 JZR458761:JZS458803 KJN458761:KJO458803 KTJ458761:KTK458803 LDF458761:LDG458803 LNB458761:LNC458803 LWX458761:LWY458803 MGT458761:MGU458803 MQP458761:MQQ458803 NAL458761:NAM458803 NKH458761:NKI458803 NUD458761:NUE458803 ODZ458761:OEA458803 ONV458761:ONW458803 OXR458761:OXS458803 PHN458761:PHO458803 PRJ458761:PRK458803 QBF458761:QBG458803 QLB458761:QLC458803 QUX458761:QUY458803 RET458761:REU458803 ROP458761:ROQ458803 RYL458761:RYM458803 SIH458761:SII458803 SSD458761:SSE458803 TBZ458761:TCA458803 TLV458761:TLW458803 TVR458761:TVS458803 UFN458761:UFO458803 UPJ458761:UPK458803 UZF458761:UZG458803 VJB458761:VJC458803 VSX458761:VSY458803 WCT458761:WCU458803 WMP458761:WMQ458803 WWL458761:WWM458803 AD524297:AE524339 JZ524297:KA524339 TV524297:TW524339 ADR524297:ADS524339 ANN524297:ANO524339 AXJ524297:AXK524339 BHF524297:BHG524339 BRB524297:BRC524339 CAX524297:CAY524339 CKT524297:CKU524339 CUP524297:CUQ524339 DEL524297:DEM524339 DOH524297:DOI524339 DYD524297:DYE524339 EHZ524297:EIA524339 ERV524297:ERW524339 FBR524297:FBS524339 FLN524297:FLO524339 FVJ524297:FVK524339 GFF524297:GFG524339 GPB524297:GPC524339 GYX524297:GYY524339 HIT524297:HIU524339 HSP524297:HSQ524339 ICL524297:ICM524339 IMH524297:IMI524339 IWD524297:IWE524339 JFZ524297:JGA524339 JPV524297:JPW524339 JZR524297:JZS524339 KJN524297:KJO524339 KTJ524297:KTK524339 LDF524297:LDG524339 LNB524297:LNC524339 LWX524297:LWY524339 MGT524297:MGU524339 MQP524297:MQQ524339 NAL524297:NAM524339 NKH524297:NKI524339 NUD524297:NUE524339 ODZ524297:OEA524339 ONV524297:ONW524339 OXR524297:OXS524339 PHN524297:PHO524339 PRJ524297:PRK524339 QBF524297:QBG524339 QLB524297:QLC524339 QUX524297:QUY524339 RET524297:REU524339 ROP524297:ROQ524339 RYL524297:RYM524339 SIH524297:SII524339 SSD524297:SSE524339 TBZ524297:TCA524339 TLV524297:TLW524339 TVR524297:TVS524339 UFN524297:UFO524339 UPJ524297:UPK524339 UZF524297:UZG524339 VJB524297:VJC524339 VSX524297:VSY524339 WCT524297:WCU524339 WMP524297:WMQ524339 WWL524297:WWM524339 AD589833:AE589875 JZ589833:KA589875 TV589833:TW589875 ADR589833:ADS589875 ANN589833:ANO589875 AXJ589833:AXK589875 BHF589833:BHG589875 BRB589833:BRC589875 CAX589833:CAY589875 CKT589833:CKU589875 CUP589833:CUQ589875 DEL589833:DEM589875 DOH589833:DOI589875 DYD589833:DYE589875 EHZ589833:EIA589875 ERV589833:ERW589875 FBR589833:FBS589875 FLN589833:FLO589875 FVJ589833:FVK589875 GFF589833:GFG589875 GPB589833:GPC589875 GYX589833:GYY589875 HIT589833:HIU589875 HSP589833:HSQ589875 ICL589833:ICM589875 IMH589833:IMI589875 IWD589833:IWE589875 JFZ589833:JGA589875 JPV589833:JPW589875 JZR589833:JZS589875 KJN589833:KJO589875 KTJ589833:KTK589875 LDF589833:LDG589875 LNB589833:LNC589875 LWX589833:LWY589875 MGT589833:MGU589875 MQP589833:MQQ589875 NAL589833:NAM589875 NKH589833:NKI589875 NUD589833:NUE589875 ODZ589833:OEA589875 ONV589833:ONW589875 OXR589833:OXS589875 PHN589833:PHO589875 PRJ589833:PRK589875 QBF589833:QBG589875 QLB589833:QLC589875 QUX589833:QUY589875 RET589833:REU589875 ROP589833:ROQ589875 RYL589833:RYM589875 SIH589833:SII589875 SSD589833:SSE589875 TBZ589833:TCA589875 TLV589833:TLW589875 TVR589833:TVS589875 UFN589833:UFO589875 UPJ589833:UPK589875 UZF589833:UZG589875 VJB589833:VJC589875 VSX589833:VSY589875 WCT589833:WCU589875 WMP589833:WMQ589875 WWL589833:WWM589875 AD655369:AE655411 JZ655369:KA655411 TV655369:TW655411 ADR655369:ADS655411 ANN655369:ANO655411 AXJ655369:AXK655411 BHF655369:BHG655411 BRB655369:BRC655411 CAX655369:CAY655411 CKT655369:CKU655411 CUP655369:CUQ655411 DEL655369:DEM655411 DOH655369:DOI655411 DYD655369:DYE655411 EHZ655369:EIA655411 ERV655369:ERW655411 FBR655369:FBS655411 FLN655369:FLO655411 FVJ655369:FVK655411 GFF655369:GFG655411 GPB655369:GPC655411 GYX655369:GYY655411 HIT655369:HIU655411 HSP655369:HSQ655411 ICL655369:ICM655411 IMH655369:IMI655411 IWD655369:IWE655411 JFZ655369:JGA655411 JPV655369:JPW655411 JZR655369:JZS655411 KJN655369:KJO655411 KTJ655369:KTK655411 LDF655369:LDG655411 LNB655369:LNC655411 LWX655369:LWY655411 MGT655369:MGU655411 MQP655369:MQQ655411 NAL655369:NAM655411 NKH655369:NKI655411 NUD655369:NUE655411 ODZ655369:OEA655411 ONV655369:ONW655411 OXR655369:OXS655411 PHN655369:PHO655411 PRJ655369:PRK655411 QBF655369:QBG655411 QLB655369:QLC655411 QUX655369:QUY655411 RET655369:REU655411 ROP655369:ROQ655411 RYL655369:RYM655411 SIH655369:SII655411 SSD655369:SSE655411 TBZ655369:TCA655411 TLV655369:TLW655411 TVR655369:TVS655411 UFN655369:UFO655411 UPJ655369:UPK655411 UZF655369:UZG655411 VJB655369:VJC655411 VSX655369:VSY655411 WCT655369:WCU655411 WMP655369:WMQ655411 WWL655369:WWM655411 AD720905:AE720947 JZ720905:KA720947 TV720905:TW720947 ADR720905:ADS720947 ANN720905:ANO720947 AXJ720905:AXK720947 BHF720905:BHG720947 BRB720905:BRC720947 CAX720905:CAY720947 CKT720905:CKU720947 CUP720905:CUQ720947 DEL720905:DEM720947 DOH720905:DOI720947 DYD720905:DYE720947 EHZ720905:EIA720947 ERV720905:ERW720947 FBR720905:FBS720947 FLN720905:FLO720947 FVJ720905:FVK720947 GFF720905:GFG720947 GPB720905:GPC720947 GYX720905:GYY720947 HIT720905:HIU720947 HSP720905:HSQ720947 ICL720905:ICM720947 IMH720905:IMI720947 IWD720905:IWE720947 JFZ720905:JGA720947 JPV720905:JPW720947 JZR720905:JZS720947 KJN720905:KJO720947 KTJ720905:KTK720947 LDF720905:LDG720947 LNB720905:LNC720947 LWX720905:LWY720947 MGT720905:MGU720947 MQP720905:MQQ720947 NAL720905:NAM720947 NKH720905:NKI720947 NUD720905:NUE720947 ODZ720905:OEA720947 ONV720905:ONW720947 OXR720905:OXS720947 PHN720905:PHO720947 PRJ720905:PRK720947 QBF720905:QBG720947 QLB720905:QLC720947 QUX720905:QUY720947 RET720905:REU720947 ROP720905:ROQ720947 RYL720905:RYM720947 SIH720905:SII720947 SSD720905:SSE720947 TBZ720905:TCA720947 TLV720905:TLW720947 TVR720905:TVS720947 UFN720905:UFO720947 UPJ720905:UPK720947 UZF720905:UZG720947 VJB720905:VJC720947 VSX720905:VSY720947 WCT720905:WCU720947 WMP720905:WMQ720947 WWL720905:WWM720947 AD786441:AE786483 JZ786441:KA786483 TV786441:TW786483 ADR786441:ADS786483 ANN786441:ANO786483 AXJ786441:AXK786483 BHF786441:BHG786483 BRB786441:BRC786483 CAX786441:CAY786483 CKT786441:CKU786483 CUP786441:CUQ786483 DEL786441:DEM786483 DOH786441:DOI786483 DYD786441:DYE786483 EHZ786441:EIA786483 ERV786441:ERW786483 FBR786441:FBS786483 FLN786441:FLO786483 FVJ786441:FVK786483 GFF786441:GFG786483 GPB786441:GPC786483 GYX786441:GYY786483 HIT786441:HIU786483 HSP786441:HSQ786483 ICL786441:ICM786483 IMH786441:IMI786483 IWD786441:IWE786483 JFZ786441:JGA786483 JPV786441:JPW786483 JZR786441:JZS786483 KJN786441:KJO786483 KTJ786441:KTK786483 LDF786441:LDG786483 LNB786441:LNC786483 LWX786441:LWY786483 MGT786441:MGU786483 MQP786441:MQQ786483 NAL786441:NAM786483 NKH786441:NKI786483 NUD786441:NUE786483 ODZ786441:OEA786483 ONV786441:ONW786483 OXR786441:OXS786483 PHN786441:PHO786483 PRJ786441:PRK786483 QBF786441:QBG786483 QLB786441:QLC786483 QUX786441:QUY786483 RET786441:REU786483 ROP786441:ROQ786483 RYL786441:RYM786483 SIH786441:SII786483 SSD786441:SSE786483 TBZ786441:TCA786483 TLV786441:TLW786483 TVR786441:TVS786483 UFN786441:UFO786483 UPJ786441:UPK786483 UZF786441:UZG786483 VJB786441:VJC786483 VSX786441:VSY786483 WCT786441:WCU786483 WMP786441:WMQ786483 WWL786441:WWM786483 AD851977:AE852019 JZ851977:KA852019 TV851977:TW852019 ADR851977:ADS852019 ANN851977:ANO852019 AXJ851977:AXK852019 BHF851977:BHG852019 BRB851977:BRC852019 CAX851977:CAY852019 CKT851977:CKU852019 CUP851977:CUQ852019 DEL851977:DEM852019 DOH851977:DOI852019 DYD851977:DYE852019 EHZ851977:EIA852019 ERV851977:ERW852019 FBR851977:FBS852019 FLN851977:FLO852019 FVJ851977:FVK852019 GFF851977:GFG852019 GPB851977:GPC852019 GYX851977:GYY852019 HIT851977:HIU852019 HSP851977:HSQ852019 ICL851977:ICM852019 IMH851977:IMI852019 IWD851977:IWE852019 JFZ851977:JGA852019 JPV851977:JPW852019 JZR851977:JZS852019 KJN851977:KJO852019 KTJ851977:KTK852019 LDF851977:LDG852019 LNB851977:LNC852019 LWX851977:LWY852019 MGT851977:MGU852019 MQP851977:MQQ852019 NAL851977:NAM852019 NKH851977:NKI852019 NUD851977:NUE852019 ODZ851977:OEA852019 ONV851977:ONW852019 OXR851977:OXS852019 PHN851977:PHO852019 PRJ851977:PRK852019 QBF851977:QBG852019 QLB851977:QLC852019 QUX851977:QUY852019 RET851977:REU852019 ROP851977:ROQ852019 RYL851977:RYM852019 SIH851977:SII852019 SSD851977:SSE852019 TBZ851977:TCA852019 TLV851977:TLW852019 TVR851977:TVS852019 UFN851977:UFO852019 UPJ851977:UPK852019 UZF851977:UZG852019 VJB851977:VJC852019 VSX851977:VSY852019 WCT851977:WCU852019 WMP851977:WMQ852019 WWL851977:WWM852019 AD917513:AE917555 JZ917513:KA917555 TV917513:TW917555 ADR917513:ADS917555 ANN917513:ANO917555 AXJ917513:AXK917555 BHF917513:BHG917555 BRB917513:BRC917555 CAX917513:CAY917555 CKT917513:CKU917555 CUP917513:CUQ917555 DEL917513:DEM917555 DOH917513:DOI917555 DYD917513:DYE917555 EHZ917513:EIA917555 ERV917513:ERW917555 FBR917513:FBS917555 FLN917513:FLO917555 FVJ917513:FVK917555 GFF917513:GFG917555 GPB917513:GPC917555 GYX917513:GYY917555 HIT917513:HIU917555 HSP917513:HSQ917555 ICL917513:ICM917555 IMH917513:IMI917555 IWD917513:IWE917555 JFZ917513:JGA917555 JPV917513:JPW917555 JZR917513:JZS917555 KJN917513:KJO917555 KTJ917513:KTK917555 LDF917513:LDG917555 LNB917513:LNC917555 LWX917513:LWY917555 MGT917513:MGU917555 MQP917513:MQQ917555 NAL917513:NAM917555 NKH917513:NKI917555 NUD917513:NUE917555 ODZ917513:OEA917555 ONV917513:ONW917555 OXR917513:OXS917555 PHN917513:PHO917555 PRJ917513:PRK917555 QBF917513:QBG917555 QLB917513:QLC917555 QUX917513:QUY917555 RET917513:REU917555 ROP917513:ROQ917555 RYL917513:RYM917555 SIH917513:SII917555 SSD917513:SSE917555 TBZ917513:TCA917555 TLV917513:TLW917555 TVR917513:TVS917555 UFN917513:UFO917555 UPJ917513:UPK917555 UZF917513:UZG917555 VJB917513:VJC917555 VSX917513:VSY917555 WCT917513:WCU917555 WMP917513:WMQ917555 WWL917513:WWM917555 AD983049:AE983091 JZ983049:KA983091 TV983049:TW983091 ADR983049:ADS983091 ANN983049:ANO983091 AXJ983049:AXK983091 BHF983049:BHG983091 BRB983049:BRC983091 CAX983049:CAY983091 CKT983049:CKU983091 CUP983049:CUQ983091 DEL983049:DEM983091 DOH983049:DOI983091 DYD983049:DYE983091 EHZ983049:EIA983091 ERV983049:ERW983091 FBR983049:FBS983091 FLN983049:FLO983091 FVJ983049:FVK983091 GFF983049:GFG983091 GPB983049:GPC983091 GYX983049:GYY983091 HIT983049:HIU983091 HSP983049:HSQ983091 ICL983049:ICM983091 IMH983049:IMI983091 IWD983049:IWE983091 JFZ983049:JGA983091 JPV983049:JPW983091 JZR983049:JZS983091 KJN983049:KJO983091 KTJ983049:KTK983091 LDF983049:LDG983091 LNB983049:LNC983091 LWX983049:LWY983091 MGT983049:MGU983091 MQP983049:MQQ983091 NAL983049:NAM983091 NKH983049:NKI983091 NUD983049:NUE983091 ODZ983049:OEA983091 ONV983049:ONW983091 OXR983049:OXS983091 PHN983049:PHO983091 PRJ983049:PRK983091 QBF983049:QBG983091 QLB983049:QLC983091 QUX983049:QUY983091 RET983049:REU983091 ROP983049:ROQ983091 RYL983049:RYM983091 SIH983049:SII983091 SSD983049:SSE983091 TBZ983049:TCA983091 TLV983049:TLW983091 TVR983049:TVS983091 UFN983049:UFO983091 UPJ983049:UPK983091 UZF983049:UZG983091 VJB983049:VJC983091 VSX983049:VSY983091 WCT983049:WCU983091 WMP983049:WMQ983091 WWL983049:WWM983091 AG9:AG51 KC9:KC51 TY9:TY51 ADU9:ADU51 ANQ9:ANQ51 AXM9:AXM51 BHI9:BHI51 BRE9:BRE51 CBA9:CBA51 CKW9:CKW51 CUS9:CUS51 DEO9:DEO51 DOK9:DOK51 DYG9:DYG51 EIC9:EIC51 ERY9:ERY51 FBU9:FBU51 FLQ9:FLQ51 FVM9:FVM51 GFI9:GFI51 GPE9:GPE51 GZA9:GZA51 HIW9:HIW51 HSS9:HSS51 ICO9:ICO51 IMK9:IMK51 IWG9:IWG51 JGC9:JGC51 JPY9:JPY51 JZU9:JZU51 KJQ9:KJQ51 KTM9:KTM51 LDI9:LDI51 LNE9:LNE51 LXA9:LXA51 MGW9:MGW51 MQS9:MQS51 NAO9:NAO51 NKK9:NKK51 NUG9:NUG51 OEC9:OEC51 ONY9:ONY51 OXU9:OXU51 PHQ9:PHQ51 PRM9:PRM51 QBI9:QBI51 QLE9:QLE51 QVA9:QVA51 REW9:REW51 ROS9:ROS51 RYO9:RYO51 SIK9:SIK51 SSG9:SSG51 TCC9:TCC51 TLY9:TLY51 TVU9:TVU51 UFQ9:UFQ51 UPM9:UPM51 UZI9:UZI51 VJE9:VJE51 VTA9:VTA51 WCW9:WCW51 WMS9:WMS51 WWO9:WWO51 AG65545:AG65587 KC65545:KC65587 TY65545:TY65587 ADU65545:ADU65587 ANQ65545:ANQ65587 AXM65545:AXM65587 BHI65545:BHI65587 BRE65545:BRE65587 CBA65545:CBA65587 CKW65545:CKW65587 CUS65545:CUS65587 DEO65545:DEO65587 DOK65545:DOK65587 DYG65545:DYG65587 EIC65545:EIC65587 ERY65545:ERY65587 FBU65545:FBU65587 FLQ65545:FLQ65587 FVM65545:FVM65587 GFI65545:GFI65587 GPE65545:GPE65587 GZA65545:GZA65587 HIW65545:HIW65587 HSS65545:HSS65587 ICO65545:ICO65587 IMK65545:IMK65587 IWG65545:IWG65587 JGC65545:JGC65587 JPY65545:JPY65587 JZU65545:JZU65587 KJQ65545:KJQ65587 KTM65545:KTM65587 LDI65545:LDI65587 LNE65545:LNE65587 LXA65545:LXA65587 MGW65545:MGW65587 MQS65545:MQS65587 NAO65545:NAO65587 NKK65545:NKK65587 NUG65545:NUG65587 OEC65545:OEC65587 ONY65545:ONY65587 OXU65545:OXU65587 PHQ65545:PHQ65587 PRM65545:PRM65587 QBI65545:QBI65587 QLE65545:QLE65587 QVA65545:QVA65587 REW65545:REW65587 ROS65545:ROS65587 RYO65545:RYO65587 SIK65545:SIK65587 SSG65545:SSG65587 TCC65545:TCC65587 TLY65545:TLY65587 TVU65545:TVU65587 UFQ65545:UFQ65587 UPM65545:UPM65587 UZI65545:UZI65587 VJE65545:VJE65587 VTA65545:VTA65587 WCW65545:WCW65587 WMS65545:WMS65587 WWO65545:WWO65587 AG131081:AG131123 KC131081:KC131123 TY131081:TY131123 ADU131081:ADU131123 ANQ131081:ANQ131123 AXM131081:AXM131123 BHI131081:BHI131123 BRE131081:BRE131123 CBA131081:CBA131123 CKW131081:CKW131123 CUS131081:CUS131123 DEO131081:DEO131123 DOK131081:DOK131123 DYG131081:DYG131123 EIC131081:EIC131123 ERY131081:ERY131123 FBU131081:FBU131123 FLQ131081:FLQ131123 FVM131081:FVM131123 GFI131081:GFI131123 GPE131081:GPE131123 GZA131081:GZA131123 HIW131081:HIW131123 HSS131081:HSS131123 ICO131081:ICO131123 IMK131081:IMK131123 IWG131081:IWG131123 JGC131081:JGC131123 JPY131081:JPY131123 JZU131081:JZU131123 KJQ131081:KJQ131123 KTM131081:KTM131123 LDI131081:LDI131123 LNE131081:LNE131123 LXA131081:LXA131123 MGW131081:MGW131123 MQS131081:MQS131123 NAO131081:NAO131123 NKK131081:NKK131123 NUG131081:NUG131123 OEC131081:OEC131123 ONY131081:ONY131123 OXU131081:OXU131123 PHQ131081:PHQ131123 PRM131081:PRM131123 QBI131081:QBI131123 QLE131081:QLE131123 QVA131081:QVA131123 REW131081:REW131123 ROS131081:ROS131123 RYO131081:RYO131123 SIK131081:SIK131123 SSG131081:SSG131123 TCC131081:TCC131123 TLY131081:TLY131123 TVU131081:TVU131123 UFQ131081:UFQ131123 UPM131081:UPM131123 UZI131081:UZI131123 VJE131081:VJE131123 VTA131081:VTA131123 WCW131081:WCW131123 WMS131081:WMS131123 WWO131081:WWO131123 AG196617:AG196659 KC196617:KC196659 TY196617:TY196659 ADU196617:ADU196659 ANQ196617:ANQ196659 AXM196617:AXM196659 BHI196617:BHI196659 BRE196617:BRE196659 CBA196617:CBA196659 CKW196617:CKW196659 CUS196617:CUS196659 DEO196617:DEO196659 DOK196617:DOK196659 DYG196617:DYG196659 EIC196617:EIC196659 ERY196617:ERY196659 FBU196617:FBU196659 FLQ196617:FLQ196659 FVM196617:FVM196659 GFI196617:GFI196659 GPE196617:GPE196659 GZA196617:GZA196659 HIW196617:HIW196659 HSS196617:HSS196659 ICO196617:ICO196659 IMK196617:IMK196659 IWG196617:IWG196659 JGC196617:JGC196659 JPY196617:JPY196659 JZU196617:JZU196659 KJQ196617:KJQ196659 KTM196617:KTM196659 LDI196617:LDI196659 LNE196617:LNE196659 LXA196617:LXA196659 MGW196617:MGW196659 MQS196617:MQS196659 NAO196617:NAO196659 NKK196617:NKK196659 NUG196617:NUG196659 OEC196617:OEC196659 ONY196617:ONY196659 OXU196617:OXU196659 PHQ196617:PHQ196659 PRM196617:PRM196659 QBI196617:QBI196659 QLE196617:QLE196659 QVA196617:QVA196659 REW196617:REW196659 ROS196617:ROS196659 RYO196617:RYO196659 SIK196617:SIK196659 SSG196617:SSG196659 TCC196617:TCC196659 TLY196617:TLY196659 TVU196617:TVU196659 UFQ196617:UFQ196659 UPM196617:UPM196659 UZI196617:UZI196659 VJE196617:VJE196659 VTA196617:VTA196659 WCW196617:WCW196659 WMS196617:WMS196659 WWO196617:WWO196659 AG262153:AG262195 KC262153:KC262195 TY262153:TY262195 ADU262153:ADU262195 ANQ262153:ANQ262195 AXM262153:AXM262195 BHI262153:BHI262195 BRE262153:BRE262195 CBA262153:CBA262195 CKW262153:CKW262195 CUS262153:CUS262195 DEO262153:DEO262195 DOK262153:DOK262195 DYG262153:DYG262195 EIC262153:EIC262195 ERY262153:ERY262195 FBU262153:FBU262195 FLQ262153:FLQ262195 FVM262153:FVM262195 GFI262153:GFI262195 GPE262153:GPE262195 GZA262153:GZA262195 HIW262153:HIW262195 HSS262153:HSS262195 ICO262153:ICO262195 IMK262153:IMK262195 IWG262153:IWG262195 JGC262153:JGC262195 JPY262153:JPY262195 JZU262153:JZU262195 KJQ262153:KJQ262195 KTM262153:KTM262195 LDI262153:LDI262195 LNE262153:LNE262195 LXA262153:LXA262195 MGW262153:MGW262195 MQS262153:MQS262195 NAO262153:NAO262195 NKK262153:NKK262195 NUG262153:NUG262195 OEC262153:OEC262195 ONY262153:ONY262195 OXU262153:OXU262195 PHQ262153:PHQ262195 PRM262153:PRM262195 QBI262153:QBI262195 QLE262153:QLE262195 QVA262153:QVA262195 REW262153:REW262195 ROS262153:ROS262195 RYO262153:RYO262195 SIK262153:SIK262195 SSG262153:SSG262195 TCC262153:TCC262195 TLY262153:TLY262195 TVU262153:TVU262195 UFQ262153:UFQ262195 UPM262153:UPM262195 UZI262153:UZI262195 VJE262153:VJE262195 VTA262153:VTA262195 WCW262153:WCW262195 WMS262153:WMS262195 WWO262153:WWO262195 AG327689:AG327731 KC327689:KC327731 TY327689:TY327731 ADU327689:ADU327731 ANQ327689:ANQ327731 AXM327689:AXM327731 BHI327689:BHI327731 BRE327689:BRE327731 CBA327689:CBA327731 CKW327689:CKW327731 CUS327689:CUS327731 DEO327689:DEO327731 DOK327689:DOK327731 DYG327689:DYG327731 EIC327689:EIC327731 ERY327689:ERY327731 FBU327689:FBU327731 FLQ327689:FLQ327731 FVM327689:FVM327731 GFI327689:GFI327731 GPE327689:GPE327731 GZA327689:GZA327731 HIW327689:HIW327731 HSS327689:HSS327731 ICO327689:ICO327731 IMK327689:IMK327731 IWG327689:IWG327731 JGC327689:JGC327731 JPY327689:JPY327731 JZU327689:JZU327731 KJQ327689:KJQ327731 KTM327689:KTM327731 LDI327689:LDI327731 LNE327689:LNE327731 LXA327689:LXA327731 MGW327689:MGW327731 MQS327689:MQS327731 NAO327689:NAO327731 NKK327689:NKK327731 NUG327689:NUG327731 OEC327689:OEC327731 ONY327689:ONY327731 OXU327689:OXU327731 PHQ327689:PHQ327731 PRM327689:PRM327731 QBI327689:QBI327731 QLE327689:QLE327731 QVA327689:QVA327731 REW327689:REW327731 ROS327689:ROS327731 RYO327689:RYO327731 SIK327689:SIK327731 SSG327689:SSG327731 TCC327689:TCC327731 TLY327689:TLY327731 TVU327689:TVU327731 UFQ327689:UFQ327731 UPM327689:UPM327731 UZI327689:UZI327731 VJE327689:VJE327731 VTA327689:VTA327731 WCW327689:WCW327731 WMS327689:WMS327731 WWO327689:WWO327731 AG393225:AG393267 KC393225:KC393267 TY393225:TY393267 ADU393225:ADU393267 ANQ393225:ANQ393267 AXM393225:AXM393267 BHI393225:BHI393267 BRE393225:BRE393267 CBA393225:CBA393267 CKW393225:CKW393267 CUS393225:CUS393267 DEO393225:DEO393267 DOK393225:DOK393267 DYG393225:DYG393267 EIC393225:EIC393267 ERY393225:ERY393267 FBU393225:FBU393267 FLQ393225:FLQ393267 FVM393225:FVM393267 GFI393225:GFI393267 GPE393225:GPE393267 GZA393225:GZA393267 HIW393225:HIW393267 HSS393225:HSS393267 ICO393225:ICO393267 IMK393225:IMK393267 IWG393225:IWG393267 JGC393225:JGC393267 JPY393225:JPY393267 JZU393225:JZU393267 KJQ393225:KJQ393267 KTM393225:KTM393267 LDI393225:LDI393267 LNE393225:LNE393267 LXA393225:LXA393267 MGW393225:MGW393267 MQS393225:MQS393267 NAO393225:NAO393267 NKK393225:NKK393267 NUG393225:NUG393267 OEC393225:OEC393267 ONY393225:ONY393267 OXU393225:OXU393267 PHQ393225:PHQ393267 PRM393225:PRM393267 QBI393225:QBI393267 QLE393225:QLE393267 QVA393225:QVA393267 REW393225:REW393267 ROS393225:ROS393267 RYO393225:RYO393267 SIK393225:SIK393267 SSG393225:SSG393267 TCC393225:TCC393267 TLY393225:TLY393267 TVU393225:TVU393267 UFQ393225:UFQ393267 UPM393225:UPM393267 UZI393225:UZI393267 VJE393225:VJE393267 VTA393225:VTA393267 WCW393225:WCW393267 WMS393225:WMS393267 WWO393225:WWO393267 AG458761:AG458803 KC458761:KC458803 TY458761:TY458803 ADU458761:ADU458803 ANQ458761:ANQ458803 AXM458761:AXM458803 BHI458761:BHI458803 BRE458761:BRE458803 CBA458761:CBA458803 CKW458761:CKW458803 CUS458761:CUS458803 DEO458761:DEO458803 DOK458761:DOK458803 DYG458761:DYG458803 EIC458761:EIC458803 ERY458761:ERY458803 FBU458761:FBU458803 FLQ458761:FLQ458803 FVM458761:FVM458803 GFI458761:GFI458803 GPE458761:GPE458803 GZA458761:GZA458803 HIW458761:HIW458803 HSS458761:HSS458803 ICO458761:ICO458803 IMK458761:IMK458803 IWG458761:IWG458803 JGC458761:JGC458803 JPY458761:JPY458803 JZU458761:JZU458803 KJQ458761:KJQ458803 KTM458761:KTM458803 LDI458761:LDI458803 LNE458761:LNE458803 LXA458761:LXA458803 MGW458761:MGW458803 MQS458761:MQS458803 NAO458761:NAO458803 NKK458761:NKK458803 NUG458761:NUG458803 OEC458761:OEC458803 ONY458761:ONY458803 OXU458761:OXU458803 PHQ458761:PHQ458803 PRM458761:PRM458803 QBI458761:QBI458803 QLE458761:QLE458803 QVA458761:QVA458803 REW458761:REW458803 ROS458761:ROS458803 RYO458761:RYO458803 SIK458761:SIK458803 SSG458761:SSG458803 TCC458761:TCC458803 TLY458761:TLY458803 TVU458761:TVU458803 UFQ458761:UFQ458803 UPM458761:UPM458803 UZI458761:UZI458803 VJE458761:VJE458803 VTA458761:VTA458803 WCW458761:WCW458803 WMS458761:WMS458803 WWO458761:WWO458803 AG524297:AG524339 KC524297:KC524339 TY524297:TY524339 ADU524297:ADU524339 ANQ524297:ANQ524339 AXM524297:AXM524339 BHI524297:BHI524339 BRE524297:BRE524339 CBA524297:CBA524339 CKW524297:CKW524339 CUS524297:CUS524339 DEO524297:DEO524339 DOK524297:DOK524339 DYG524297:DYG524339 EIC524297:EIC524339 ERY524297:ERY524339 FBU524297:FBU524339 FLQ524297:FLQ524339 FVM524297:FVM524339 GFI524297:GFI524339 GPE524297:GPE524339 GZA524297:GZA524339 HIW524297:HIW524339 HSS524297:HSS524339 ICO524297:ICO524339 IMK524297:IMK524339 IWG524297:IWG524339 JGC524297:JGC524339 JPY524297:JPY524339 JZU524297:JZU524339 KJQ524297:KJQ524339 KTM524297:KTM524339 LDI524297:LDI524339 LNE524297:LNE524339 LXA524297:LXA524339 MGW524297:MGW524339 MQS524297:MQS524339 NAO524297:NAO524339 NKK524297:NKK524339 NUG524297:NUG524339 OEC524297:OEC524339 ONY524297:ONY524339 OXU524297:OXU524339 PHQ524297:PHQ524339 PRM524297:PRM524339 QBI524297:QBI524339 QLE524297:QLE524339 QVA524297:QVA524339 REW524297:REW524339 ROS524297:ROS524339 RYO524297:RYO524339 SIK524297:SIK524339 SSG524297:SSG524339 TCC524297:TCC524339 TLY524297:TLY524339 TVU524297:TVU524339 UFQ524297:UFQ524339 UPM524297:UPM524339 UZI524297:UZI524339 VJE524297:VJE524339 VTA524297:VTA524339 WCW524297:WCW524339 WMS524297:WMS524339 WWO524297:WWO524339 AG589833:AG589875 KC589833:KC589875 TY589833:TY589875 ADU589833:ADU589875 ANQ589833:ANQ589875 AXM589833:AXM589875 BHI589833:BHI589875 BRE589833:BRE589875 CBA589833:CBA589875 CKW589833:CKW589875 CUS589833:CUS589875 DEO589833:DEO589875 DOK589833:DOK589875 DYG589833:DYG589875 EIC589833:EIC589875 ERY589833:ERY589875 FBU589833:FBU589875 FLQ589833:FLQ589875 FVM589833:FVM589875 GFI589833:GFI589875 GPE589833:GPE589875 GZA589833:GZA589875 HIW589833:HIW589875 HSS589833:HSS589875 ICO589833:ICO589875 IMK589833:IMK589875 IWG589833:IWG589875 JGC589833:JGC589875 JPY589833:JPY589875 JZU589833:JZU589875 KJQ589833:KJQ589875 KTM589833:KTM589875 LDI589833:LDI589875 LNE589833:LNE589875 LXA589833:LXA589875 MGW589833:MGW589875 MQS589833:MQS589875 NAO589833:NAO589875 NKK589833:NKK589875 NUG589833:NUG589875 OEC589833:OEC589875 ONY589833:ONY589875 OXU589833:OXU589875 PHQ589833:PHQ589875 PRM589833:PRM589875 QBI589833:QBI589875 QLE589833:QLE589875 QVA589833:QVA589875 REW589833:REW589875 ROS589833:ROS589875 RYO589833:RYO589875 SIK589833:SIK589875 SSG589833:SSG589875 TCC589833:TCC589875 TLY589833:TLY589875 TVU589833:TVU589875 UFQ589833:UFQ589875 UPM589833:UPM589875 UZI589833:UZI589875 VJE589833:VJE589875 VTA589833:VTA589875 WCW589833:WCW589875 WMS589833:WMS589875 WWO589833:WWO589875 AG655369:AG655411 KC655369:KC655411 TY655369:TY655411 ADU655369:ADU655411 ANQ655369:ANQ655411 AXM655369:AXM655411 BHI655369:BHI655411 BRE655369:BRE655411 CBA655369:CBA655411 CKW655369:CKW655411 CUS655369:CUS655411 DEO655369:DEO655411 DOK655369:DOK655411 DYG655369:DYG655411 EIC655369:EIC655411 ERY655369:ERY655411 FBU655369:FBU655411 FLQ655369:FLQ655411 FVM655369:FVM655411 GFI655369:GFI655411 GPE655369:GPE655411 GZA655369:GZA655411 HIW655369:HIW655411 HSS655369:HSS655411 ICO655369:ICO655411 IMK655369:IMK655411 IWG655369:IWG655411 JGC655369:JGC655411 JPY655369:JPY655411 JZU655369:JZU655411 KJQ655369:KJQ655411 KTM655369:KTM655411 LDI655369:LDI655411 LNE655369:LNE655411 LXA655369:LXA655411 MGW655369:MGW655411 MQS655369:MQS655411 NAO655369:NAO655411 NKK655369:NKK655411 NUG655369:NUG655411 OEC655369:OEC655411 ONY655369:ONY655411 OXU655369:OXU655411 PHQ655369:PHQ655411 PRM655369:PRM655411 QBI655369:QBI655411 QLE655369:QLE655411 QVA655369:QVA655411 REW655369:REW655411 ROS655369:ROS655411 RYO655369:RYO655411 SIK655369:SIK655411 SSG655369:SSG655411 TCC655369:TCC655411 TLY655369:TLY655411 TVU655369:TVU655411 UFQ655369:UFQ655411 UPM655369:UPM655411 UZI655369:UZI655411 VJE655369:VJE655411 VTA655369:VTA655411 WCW655369:WCW655411 WMS655369:WMS655411 WWO655369:WWO655411 AG720905:AG720947 KC720905:KC720947 TY720905:TY720947 ADU720905:ADU720947 ANQ720905:ANQ720947 AXM720905:AXM720947 BHI720905:BHI720947 BRE720905:BRE720947 CBA720905:CBA720947 CKW720905:CKW720947 CUS720905:CUS720947 DEO720905:DEO720947 DOK720905:DOK720947 DYG720905:DYG720947 EIC720905:EIC720947 ERY720905:ERY720947 FBU720905:FBU720947 FLQ720905:FLQ720947 FVM720905:FVM720947 GFI720905:GFI720947 GPE720905:GPE720947 GZA720905:GZA720947 HIW720905:HIW720947 HSS720905:HSS720947 ICO720905:ICO720947 IMK720905:IMK720947 IWG720905:IWG720947 JGC720905:JGC720947 JPY720905:JPY720947 JZU720905:JZU720947 KJQ720905:KJQ720947 KTM720905:KTM720947 LDI720905:LDI720947 LNE720905:LNE720947 LXA720905:LXA720947 MGW720905:MGW720947 MQS720905:MQS720947 NAO720905:NAO720947 NKK720905:NKK720947 NUG720905:NUG720947 OEC720905:OEC720947 ONY720905:ONY720947 OXU720905:OXU720947 PHQ720905:PHQ720947 PRM720905:PRM720947 QBI720905:QBI720947 QLE720905:QLE720947 QVA720905:QVA720947 REW720905:REW720947 ROS720905:ROS720947 RYO720905:RYO720947 SIK720905:SIK720947 SSG720905:SSG720947 TCC720905:TCC720947 TLY720905:TLY720947 TVU720905:TVU720947 UFQ720905:UFQ720947 UPM720905:UPM720947 UZI720905:UZI720947 VJE720905:VJE720947 VTA720905:VTA720947 WCW720905:WCW720947 WMS720905:WMS720947 WWO720905:WWO720947 AG786441:AG786483 KC786441:KC786483 TY786441:TY786483 ADU786441:ADU786483 ANQ786441:ANQ786483 AXM786441:AXM786483 BHI786441:BHI786483 BRE786441:BRE786483 CBA786441:CBA786483 CKW786441:CKW786483 CUS786441:CUS786483 DEO786441:DEO786483 DOK786441:DOK786483 DYG786441:DYG786483 EIC786441:EIC786483 ERY786441:ERY786483 FBU786441:FBU786483 FLQ786441:FLQ786483 FVM786441:FVM786483 GFI786441:GFI786483 GPE786441:GPE786483 GZA786441:GZA786483 HIW786441:HIW786483 HSS786441:HSS786483 ICO786441:ICO786483 IMK786441:IMK786483 IWG786441:IWG786483 JGC786441:JGC786483 JPY786441:JPY786483 JZU786441:JZU786483 KJQ786441:KJQ786483 KTM786441:KTM786483 LDI786441:LDI786483 LNE786441:LNE786483 LXA786441:LXA786483 MGW786441:MGW786483 MQS786441:MQS786483 NAO786441:NAO786483 NKK786441:NKK786483 NUG786441:NUG786483 OEC786441:OEC786483 ONY786441:ONY786483 OXU786441:OXU786483 PHQ786441:PHQ786483 PRM786441:PRM786483 QBI786441:QBI786483 QLE786441:QLE786483 QVA786441:QVA786483 REW786441:REW786483 ROS786441:ROS786483 RYO786441:RYO786483 SIK786441:SIK786483 SSG786441:SSG786483 TCC786441:TCC786483 TLY786441:TLY786483 TVU786441:TVU786483 UFQ786441:UFQ786483 UPM786441:UPM786483 UZI786441:UZI786483 VJE786441:VJE786483 VTA786441:VTA786483 WCW786441:WCW786483 WMS786441:WMS786483 WWO786441:WWO786483 AG851977:AG852019 KC851977:KC852019 TY851977:TY852019 ADU851977:ADU852019 ANQ851977:ANQ852019 AXM851977:AXM852019 BHI851977:BHI852019 BRE851977:BRE852019 CBA851977:CBA852019 CKW851977:CKW852019 CUS851977:CUS852019 DEO851977:DEO852019 DOK851977:DOK852019 DYG851977:DYG852019 EIC851977:EIC852019 ERY851977:ERY852019 FBU851977:FBU852019 FLQ851977:FLQ852019 FVM851977:FVM852019 GFI851977:GFI852019 GPE851977:GPE852019 GZA851977:GZA852019 HIW851977:HIW852019 HSS851977:HSS852019 ICO851977:ICO852019 IMK851977:IMK852019 IWG851977:IWG852019 JGC851977:JGC852019 JPY851977:JPY852019 JZU851977:JZU852019 KJQ851977:KJQ852019 KTM851977:KTM852019 LDI851977:LDI852019 LNE851977:LNE852019 LXA851977:LXA852019 MGW851977:MGW852019 MQS851977:MQS852019 NAO851977:NAO852019 NKK851977:NKK852019 NUG851977:NUG852019 OEC851977:OEC852019 ONY851977:ONY852019 OXU851977:OXU852019 PHQ851977:PHQ852019 PRM851977:PRM852019 QBI851977:QBI852019 QLE851977:QLE852019 QVA851977:QVA852019 REW851977:REW852019 ROS851977:ROS852019 RYO851977:RYO852019 SIK851977:SIK852019 SSG851977:SSG852019 TCC851977:TCC852019 TLY851977:TLY852019 TVU851977:TVU852019 UFQ851977:UFQ852019 UPM851977:UPM852019 UZI851977:UZI852019 VJE851977:VJE852019 VTA851977:VTA852019 WCW851977:WCW852019 WMS851977:WMS852019 WWO851977:WWO852019 AG917513:AG917555 KC917513:KC917555 TY917513:TY917555 ADU917513:ADU917555 ANQ917513:ANQ917555 AXM917513:AXM917555 BHI917513:BHI917555 BRE917513:BRE917555 CBA917513:CBA917555 CKW917513:CKW917555 CUS917513:CUS917555 DEO917513:DEO917555 DOK917513:DOK917555 DYG917513:DYG917555 EIC917513:EIC917555 ERY917513:ERY917555 FBU917513:FBU917555 FLQ917513:FLQ917555 FVM917513:FVM917555 GFI917513:GFI917555 GPE917513:GPE917555 GZA917513:GZA917555 HIW917513:HIW917555 HSS917513:HSS917555 ICO917513:ICO917555 IMK917513:IMK917555 IWG917513:IWG917555 JGC917513:JGC917555 JPY917513:JPY917555 JZU917513:JZU917555 KJQ917513:KJQ917555 KTM917513:KTM917555 LDI917513:LDI917555 LNE917513:LNE917555 LXA917513:LXA917555 MGW917513:MGW917555 MQS917513:MQS917555 NAO917513:NAO917555 NKK917513:NKK917555 NUG917513:NUG917555 OEC917513:OEC917555 ONY917513:ONY917555 OXU917513:OXU917555 PHQ917513:PHQ917555 PRM917513:PRM917555 QBI917513:QBI917555 QLE917513:QLE917555 QVA917513:QVA917555 REW917513:REW917555 ROS917513:ROS917555 RYO917513:RYO917555 SIK917513:SIK917555 SSG917513:SSG917555 TCC917513:TCC917555 TLY917513:TLY917555 TVU917513:TVU917555 UFQ917513:UFQ917555 UPM917513:UPM917555 UZI917513:UZI917555 VJE917513:VJE917555 VTA917513:VTA917555 WCW917513:WCW917555 WMS917513:WMS917555 WWO917513:WWO917555 AG983049:AG983091 KC983049:KC983091 TY983049:TY983091 ADU983049:ADU983091 ANQ983049:ANQ983091 AXM983049:AXM983091 BHI983049:BHI983091 BRE983049:BRE983091 CBA983049:CBA983091 CKW983049:CKW983091 CUS983049:CUS983091 DEO983049:DEO983091 DOK983049:DOK983091 DYG983049:DYG983091 EIC983049:EIC983091 ERY983049:ERY983091 FBU983049:FBU983091 FLQ983049:FLQ983091 FVM983049:FVM983091 GFI983049:GFI983091 GPE983049:GPE983091 GZA983049:GZA983091 HIW983049:HIW983091 HSS983049:HSS983091 ICO983049:ICO983091 IMK983049:IMK983091 IWG983049:IWG983091 JGC983049:JGC983091 JPY983049:JPY983091 JZU983049:JZU983091 KJQ983049:KJQ983091 KTM983049:KTM983091 LDI983049:LDI983091 LNE983049:LNE983091 LXA983049:LXA983091 MGW983049:MGW983091 MQS983049:MQS983091 NAO983049:NAO983091 NKK983049:NKK983091 NUG983049:NUG983091 OEC983049:OEC983091 ONY983049:ONY983091 OXU983049:OXU983091 PHQ983049:PHQ983091 PRM983049:PRM983091 QBI983049:QBI983091 QLE983049:QLE983091 QVA983049:QVA983091 REW983049:REW983091 ROS983049:ROS983091 RYO983049:RYO983091 SIK983049:SIK983091 SSG983049:SSG983091 TCC983049:TCC983091 TLY983049:TLY983091 TVU983049:TVU983091 UFQ983049:UFQ983091 UPM983049:UPM983091 UZI983049:UZI983091 VJE983049:VJE983091 VTA983049:VTA983091 WCW983049:WCW983091 WMS983049:WMS983091 WWO983049:WWO983091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0" width="3.85546875" style="353" hidden="1" customWidth="1"/>
    <col min="31" max="31" width="8.42578125" style="353" hidden="1" customWidth="1"/>
    <col min="32" max="32" width="4.85546875" style="353" customWidth="1"/>
    <col min="33" max="33" width="3.85546875" style="353" hidden="1" customWidth="1"/>
    <col min="34" max="34" width="4.42578125" style="353" customWidth="1"/>
    <col min="35" max="35" width="3.85546875" style="353" hidden="1" customWidth="1"/>
    <col min="36" max="36" width="6.28515625" style="371" customWidth="1"/>
    <col min="37" max="37" width="4.140625" style="329" customWidth="1"/>
    <col min="38"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171</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5.7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42914</v>
      </c>
      <c r="O3" s="796"/>
      <c r="P3" s="796"/>
      <c r="Q3" s="796"/>
      <c r="R3" s="796"/>
      <c r="S3" s="796"/>
      <c r="T3" s="796"/>
      <c r="U3" s="797"/>
      <c r="V3" s="307"/>
      <c r="W3" s="801" t="s">
        <v>1708</v>
      </c>
      <c r="X3" s="751" t="s">
        <v>2322</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53" customHeight="1" x14ac:dyDescent="0.2">
      <c r="A9" s="1597" t="s">
        <v>1172</v>
      </c>
      <c r="B9" s="1600" t="s">
        <v>173</v>
      </c>
      <c r="C9" s="1084" t="s">
        <v>2323</v>
      </c>
      <c r="D9" s="1085"/>
      <c r="E9" s="1086"/>
      <c r="F9" s="330">
        <v>1</v>
      </c>
      <c r="G9" s="815" t="s">
        <v>1173</v>
      </c>
      <c r="H9" s="816"/>
      <c r="I9" s="817"/>
      <c r="J9" s="1084" t="s">
        <v>2324</v>
      </c>
      <c r="K9" s="1085"/>
      <c r="L9" s="1086"/>
      <c r="M9" s="1178"/>
      <c r="N9" s="1178"/>
      <c r="O9" s="330"/>
      <c r="P9" s="1360" t="s">
        <v>101</v>
      </c>
      <c r="Q9" s="1360" t="s">
        <v>1717</v>
      </c>
      <c r="R9" s="346"/>
      <c r="S9" s="347">
        <f>VLOOKUP(P9,[36]Listas!$D$6:$E$10,2,0)</f>
        <v>3</v>
      </c>
      <c r="T9" s="347">
        <f>HLOOKUP(Q9,[36]Listas!$F$4:$J$5,2,0)</f>
        <v>2</v>
      </c>
      <c r="U9" s="1196" t="str">
        <f>INDEX([36]Listas!$F$6:$J$10,MATCH(P9,[36]Listas!$D$6:$D$10,0),MATCH(Q9,[36]Listas!$F$4:$J$4,0))</f>
        <v>6
MODERADO</v>
      </c>
      <c r="V9" s="346"/>
      <c r="W9" s="818" t="s">
        <v>2325</v>
      </c>
      <c r="X9" s="818"/>
      <c r="Y9" s="818"/>
      <c r="Z9" s="330" t="s">
        <v>1174</v>
      </c>
      <c r="AA9" s="1181" t="s">
        <v>322</v>
      </c>
      <c r="AB9" s="1178">
        <v>75</v>
      </c>
      <c r="AC9" s="346"/>
      <c r="AD9" s="347">
        <f>IF(AB9&lt;=33,0,IF(AB9&gt;81,2,1))</f>
        <v>1</v>
      </c>
      <c r="AE9" s="348">
        <f>IF(OR(AA9="Probabilidad",AA9="Ambos"),S9-AD9,S9)</f>
        <v>2</v>
      </c>
      <c r="AF9" s="1354" t="str">
        <f>IF(AE9&lt;=1,"Remota",VLOOKUP(AE9,[36]Listas!$C$6:$D$10,2,0))</f>
        <v>Baja</v>
      </c>
      <c r="AG9" s="348">
        <f>IF(OR(AA9="Impacto",AA9="Ambos"),T9-AD9,T9)</f>
        <v>1</v>
      </c>
      <c r="AH9" s="1354" t="str">
        <f>IF(AG9&lt;=1,"Insignificante",HLOOKUP(AG9,[36]Listas!$F$3:$J$4,2,0))</f>
        <v>Insignificante</v>
      </c>
      <c r="AI9" s="349">
        <f>AE9*AG9</f>
        <v>2</v>
      </c>
      <c r="AJ9" s="1196" t="str">
        <f>INDEX([36]Listas!$F$6:$J$10,MATCH(AF9,[36]Listas!$D$6:$D$10,0),MATCH(AH9,[36]Listas!$F$4:$J$4,0))</f>
        <v>2
INFERIOR</v>
      </c>
    </row>
    <row r="10" spans="1:45" s="340" customFormat="1" ht="77.25" customHeight="1" x14ac:dyDescent="0.2">
      <c r="A10" s="1598"/>
      <c r="B10" s="1601"/>
      <c r="C10" s="1122"/>
      <c r="D10" s="1123"/>
      <c r="E10" s="1124"/>
      <c r="F10" s="330">
        <v>2</v>
      </c>
      <c r="G10" s="1593" t="s">
        <v>2326</v>
      </c>
      <c r="H10" s="1593"/>
      <c r="I10" s="1593"/>
      <c r="J10" s="1122"/>
      <c r="K10" s="1123"/>
      <c r="L10" s="1124"/>
      <c r="M10" s="1179"/>
      <c r="N10" s="1179"/>
      <c r="O10" s="330"/>
      <c r="P10" s="1361"/>
      <c r="Q10" s="1361"/>
      <c r="R10" s="346"/>
      <c r="S10" s="347" t="e">
        <f>VLOOKUP(P10,[36]Listas!$D$6:$E$10,2,0)</f>
        <v>#N/A</v>
      </c>
      <c r="T10" s="347" t="e">
        <f>HLOOKUP(Q10,[36]Listas!$F$4:$J$5,2,0)</f>
        <v>#N/A</v>
      </c>
      <c r="U10" s="1197"/>
      <c r="V10" s="346"/>
      <c r="W10" s="818" t="s">
        <v>2327</v>
      </c>
      <c r="X10" s="818"/>
      <c r="Y10" s="818"/>
      <c r="Z10" s="330" t="s">
        <v>1175</v>
      </c>
      <c r="AA10" s="1182"/>
      <c r="AB10" s="117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340" customFormat="1" ht="88.5" customHeight="1" x14ac:dyDescent="0.2">
      <c r="A11" s="1598"/>
      <c r="B11" s="1601"/>
      <c r="C11" s="1122"/>
      <c r="D11" s="1123"/>
      <c r="E11" s="1124"/>
      <c r="F11" s="330">
        <v>3</v>
      </c>
      <c r="G11" s="1593" t="s">
        <v>1176</v>
      </c>
      <c r="H11" s="1593"/>
      <c r="I11" s="1593"/>
      <c r="J11" s="1122"/>
      <c r="K11" s="1123"/>
      <c r="L11" s="1124"/>
      <c r="M11" s="1179"/>
      <c r="N11" s="1179"/>
      <c r="O11" s="330"/>
      <c r="P11" s="1361"/>
      <c r="Q11" s="1361"/>
      <c r="R11" s="346"/>
      <c r="S11" s="347" t="e">
        <f>VLOOKUP(P11,[36]Listas!$D$6:$E$10,2,0)</f>
        <v>#N/A</v>
      </c>
      <c r="T11" s="347" t="e">
        <f>HLOOKUP(Q11,[36]Listas!$F$4:$J$5,2,0)</f>
        <v>#N/A</v>
      </c>
      <c r="U11" s="1197"/>
      <c r="V11" s="346"/>
      <c r="W11" s="818" t="s">
        <v>2328</v>
      </c>
      <c r="X11" s="818"/>
      <c r="Y11" s="818"/>
      <c r="Z11" s="330" t="s">
        <v>1177</v>
      </c>
      <c r="AA11" s="1182"/>
      <c r="AB11" s="1179"/>
      <c r="AC11" s="346"/>
      <c r="AD11" s="347">
        <f t="shared" ref="AD11:AD18" si="0">IF(AB11&lt;=33,0,IF(AB11&gt;81,2,1))</f>
        <v>0</v>
      </c>
      <c r="AE11" s="348" t="e">
        <f t="shared" ref="AE11:AE18" si="1">IF(OR(AA11="Probabilidad",AA11="Ambos"),S11-AD11,S11)</f>
        <v>#N/A</v>
      </c>
      <c r="AF11" s="1355"/>
      <c r="AG11" s="348" t="e">
        <f t="shared" ref="AG11:AG18" si="2">IF(OR(AA11="Impacto",AA11="Ambos"),T11-AD11,T11)</f>
        <v>#N/A</v>
      </c>
      <c r="AH11" s="1355"/>
      <c r="AI11" s="349" t="e">
        <f t="shared" ref="AI11:AI18" si="3">AE11*AG11</f>
        <v>#N/A</v>
      </c>
      <c r="AJ11" s="1197"/>
    </row>
    <row r="12" spans="1:45" s="340" customFormat="1" ht="38.25" customHeight="1" x14ac:dyDescent="0.2">
      <c r="A12" s="1599"/>
      <c r="B12" s="1602"/>
      <c r="C12" s="1125"/>
      <c r="D12" s="1126"/>
      <c r="E12" s="1127"/>
      <c r="F12" s="330">
        <v>4</v>
      </c>
      <c r="G12" s="815" t="s">
        <v>1178</v>
      </c>
      <c r="H12" s="816"/>
      <c r="I12" s="817"/>
      <c r="J12" s="1125"/>
      <c r="K12" s="1126"/>
      <c r="L12" s="1127"/>
      <c r="M12" s="1180"/>
      <c r="N12" s="1180"/>
      <c r="O12" s="330"/>
      <c r="P12" s="1362"/>
      <c r="Q12" s="1362"/>
      <c r="R12" s="346"/>
      <c r="S12" s="347" t="e">
        <f>VLOOKUP(P12,[36]Listas!$D$6:$E$10,2,0)</f>
        <v>#N/A</v>
      </c>
      <c r="T12" s="347" t="e">
        <f>HLOOKUP(Q12,[36]Listas!$F$4:$J$5,2,0)</f>
        <v>#N/A</v>
      </c>
      <c r="U12" s="1198"/>
      <c r="V12" s="346"/>
      <c r="W12" s="818" t="s">
        <v>2329</v>
      </c>
      <c r="X12" s="818"/>
      <c r="Y12" s="818"/>
      <c r="Z12" s="330" t="s">
        <v>1179</v>
      </c>
      <c r="AA12" s="1183"/>
      <c r="AB12" s="1180"/>
      <c r="AC12" s="346"/>
      <c r="AD12" s="347">
        <f t="shared" si="0"/>
        <v>0</v>
      </c>
      <c r="AE12" s="348" t="e">
        <f t="shared" si="1"/>
        <v>#N/A</v>
      </c>
      <c r="AF12" s="1356"/>
      <c r="AG12" s="348" t="e">
        <f t="shared" si="2"/>
        <v>#N/A</v>
      </c>
      <c r="AH12" s="1356"/>
      <c r="AI12" s="349" t="e">
        <f t="shared" si="3"/>
        <v>#N/A</v>
      </c>
      <c r="AJ12" s="1198"/>
    </row>
    <row r="13" spans="1:45" s="340" customFormat="1" ht="58.5" customHeight="1" x14ac:dyDescent="0.2">
      <c r="A13" s="1178" t="s">
        <v>1180</v>
      </c>
      <c r="B13" s="1181" t="s">
        <v>177</v>
      </c>
      <c r="C13" s="1084" t="s">
        <v>449</v>
      </c>
      <c r="D13" s="1085"/>
      <c r="E13" s="1086"/>
      <c r="F13" s="330">
        <v>1</v>
      </c>
      <c r="G13" s="1594" t="s">
        <v>2330</v>
      </c>
      <c r="H13" s="1595"/>
      <c r="I13" s="1596"/>
      <c r="J13" s="1084" t="s">
        <v>175</v>
      </c>
      <c r="K13" s="1085"/>
      <c r="L13" s="1086"/>
      <c r="M13" s="1178"/>
      <c r="N13" s="1178" t="s">
        <v>23</v>
      </c>
      <c r="O13" s="330"/>
      <c r="P13" s="1360" t="s">
        <v>1723</v>
      </c>
      <c r="Q13" s="1360" t="s">
        <v>1717</v>
      </c>
      <c r="R13" s="346"/>
      <c r="S13" s="347">
        <f>VLOOKUP(P13,[36]Listas!$D$6:$E$10,2,0)</f>
        <v>4</v>
      </c>
      <c r="T13" s="347">
        <f>HLOOKUP(Q13,[36]Listas!$F$4:$J$5,2,0)</f>
        <v>2</v>
      </c>
      <c r="U13" s="1196" t="str">
        <f>INDEX([36]Listas!$F$6:$J$10,MATCH(P13,[36]Listas!$D$6:$D$10,0),MATCH(Q13,[36]Listas!$F$4:$J$4,0))</f>
        <v>8
MODERADO</v>
      </c>
      <c r="V13" s="346"/>
      <c r="W13" s="1396" t="s">
        <v>2331</v>
      </c>
      <c r="X13" s="1397"/>
      <c r="Y13" s="1398"/>
      <c r="Z13" s="1178" t="s">
        <v>450</v>
      </c>
      <c r="AA13" s="1181" t="s">
        <v>323</v>
      </c>
      <c r="AB13" s="1178">
        <v>84</v>
      </c>
      <c r="AC13" s="346"/>
      <c r="AD13" s="347">
        <f t="shared" si="0"/>
        <v>2</v>
      </c>
      <c r="AE13" s="348">
        <f t="shared" si="1"/>
        <v>2</v>
      </c>
      <c r="AF13" s="1354" t="str">
        <f>IF(AE13&lt;=1,"Remota",VLOOKUP(AE13,[36]Listas!$C$6:$D$10,2,0))</f>
        <v>Baja</v>
      </c>
      <c r="AG13" s="348">
        <f t="shared" si="2"/>
        <v>2</v>
      </c>
      <c r="AH13" s="1354" t="str">
        <f>IF(AG13&lt;=1,"Insignificante",HLOOKUP(AG13,[36]Listas!$F$3:$J$4,2,0))</f>
        <v>Menor</v>
      </c>
      <c r="AI13" s="349">
        <f t="shared" si="3"/>
        <v>4</v>
      </c>
      <c r="AJ13" s="1196" t="str">
        <f>INDEX([36]Listas!$F$6:$J$10,MATCH(AF13,[36]Listas!$D$6:$D$10,0),MATCH(AH13,[36]Listas!$F$4:$J$4,0))</f>
        <v>4
INFERIOR</v>
      </c>
    </row>
    <row r="14" spans="1:45" s="340" customFormat="1" ht="65.25" customHeight="1" x14ac:dyDescent="0.2">
      <c r="A14" s="1180"/>
      <c r="B14" s="1183"/>
      <c r="C14" s="1125"/>
      <c r="D14" s="1126"/>
      <c r="E14" s="1127"/>
      <c r="F14" s="330">
        <v>2</v>
      </c>
      <c r="G14" s="815" t="s">
        <v>2332</v>
      </c>
      <c r="H14" s="816"/>
      <c r="I14" s="817"/>
      <c r="J14" s="1125"/>
      <c r="K14" s="1126"/>
      <c r="L14" s="1127"/>
      <c r="M14" s="1180"/>
      <c r="N14" s="1180"/>
      <c r="O14" s="330"/>
      <c r="P14" s="1362"/>
      <c r="Q14" s="1362"/>
      <c r="R14" s="346"/>
      <c r="S14" s="347" t="e">
        <f>VLOOKUP(P14,[36]Listas!$D$6:$E$10,2,0)</f>
        <v>#N/A</v>
      </c>
      <c r="T14" s="347" t="e">
        <f>HLOOKUP(Q14,[36]Listas!$F$4:$J$5,2,0)</f>
        <v>#N/A</v>
      </c>
      <c r="U14" s="1198"/>
      <c r="V14" s="346"/>
      <c r="W14" s="1541"/>
      <c r="X14" s="1542"/>
      <c r="Y14" s="1543"/>
      <c r="Z14" s="1180"/>
      <c r="AA14" s="1183"/>
      <c r="AB14" s="1180"/>
      <c r="AC14" s="346"/>
      <c r="AD14" s="347">
        <f t="shared" si="0"/>
        <v>0</v>
      </c>
      <c r="AE14" s="348" t="e">
        <f t="shared" si="1"/>
        <v>#N/A</v>
      </c>
      <c r="AF14" s="1356"/>
      <c r="AG14" s="348" t="e">
        <f t="shared" si="2"/>
        <v>#N/A</v>
      </c>
      <c r="AH14" s="1356"/>
      <c r="AI14" s="349" t="e">
        <f t="shared" si="3"/>
        <v>#N/A</v>
      </c>
      <c r="AJ14" s="1198"/>
    </row>
    <row r="15" spans="1:45" s="340" customFormat="1" ht="89.25" customHeight="1" x14ac:dyDescent="0.2">
      <c r="A15" s="1178" t="s">
        <v>176</v>
      </c>
      <c r="B15" s="1181" t="s">
        <v>174</v>
      </c>
      <c r="C15" s="1084" t="s">
        <v>2333</v>
      </c>
      <c r="D15" s="1085"/>
      <c r="E15" s="1086"/>
      <c r="F15" s="330">
        <v>1</v>
      </c>
      <c r="G15" s="815" t="s">
        <v>1181</v>
      </c>
      <c r="H15" s="816"/>
      <c r="I15" s="817"/>
      <c r="J15" s="1084" t="s">
        <v>2334</v>
      </c>
      <c r="K15" s="1085"/>
      <c r="L15" s="1086"/>
      <c r="M15" s="1178"/>
      <c r="N15" s="1178"/>
      <c r="O15" s="330"/>
      <c r="P15" s="1360" t="s">
        <v>1723</v>
      </c>
      <c r="Q15" s="1360" t="s">
        <v>1717</v>
      </c>
      <c r="R15" s="346"/>
      <c r="S15" s="347">
        <f>VLOOKUP(P15,[36]Listas!$D$6:$E$10,2,0)</f>
        <v>4</v>
      </c>
      <c r="T15" s="347">
        <f>HLOOKUP(Q15,[36]Listas!$F$4:$J$5,2,0)</f>
        <v>2</v>
      </c>
      <c r="U15" s="1196" t="str">
        <f>INDEX([36]Listas!$F$6:$J$10,MATCH(P15,[36]Listas!$D$6:$D$10,0),MATCH(Q15,[36]Listas!$F$4:$J$4,0))</f>
        <v>8
MODERADO</v>
      </c>
      <c r="V15" s="346"/>
      <c r="W15" s="818" t="s">
        <v>2335</v>
      </c>
      <c r="X15" s="818"/>
      <c r="Y15" s="818"/>
      <c r="Z15" s="330" t="s">
        <v>1182</v>
      </c>
      <c r="AA15" s="1181" t="s">
        <v>322</v>
      </c>
      <c r="AB15" s="1178">
        <v>64</v>
      </c>
      <c r="AC15" s="346"/>
      <c r="AD15" s="347">
        <f t="shared" si="0"/>
        <v>1</v>
      </c>
      <c r="AE15" s="348">
        <f t="shared" si="1"/>
        <v>3</v>
      </c>
      <c r="AF15" s="1354" t="str">
        <f>IF(AE15&lt;=1,"Remota",VLOOKUP(AE15,[36]Listas!$C$6:$D$10,2,0))</f>
        <v>Posible</v>
      </c>
      <c r="AG15" s="348">
        <f t="shared" si="2"/>
        <v>1</v>
      </c>
      <c r="AH15" s="1354" t="str">
        <f>IF(AG15&lt;=1,"Insignificante",HLOOKUP(AG15,[36]Listas!$F$3:$J$4,2,0))</f>
        <v>Insignificante</v>
      </c>
      <c r="AI15" s="349">
        <f t="shared" si="3"/>
        <v>3</v>
      </c>
      <c r="AJ15" s="1196" t="str">
        <f>INDEX([36]Listas!$F$6:$J$10,MATCH(AF15,[36]Listas!$D$6:$D$10,0),MATCH(AH15,[36]Listas!$F$4:$J$4,0))</f>
        <v>3
INFERIOR</v>
      </c>
    </row>
    <row r="16" spans="1:45" s="340" customFormat="1" ht="78" customHeight="1" x14ac:dyDescent="0.2">
      <c r="A16" s="1179"/>
      <c r="B16" s="1182"/>
      <c r="C16" s="1122"/>
      <c r="D16" s="1123"/>
      <c r="E16" s="1124"/>
      <c r="F16" s="330">
        <v>2</v>
      </c>
      <c r="G16" s="815" t="s">
        <v>2336</v>
      </c>
      <c r="H16" s="816"/>
      <c r="I16" s="817"/>
      <c r="J16" s="1122"/>
      <c r="K16" s="1123"/>
      <c r="L16" s="1124"/>
      <c r="M16" s="1179"/>
      <c r="N16" s="1179"/>
      <c r="O16" s="330"/>
      <c r="P16" s="1361"/>
      <c r="Q16" s="1361"/>
      <c r="R16" s="346"/>
      <c r="S16" s="347" t="e">
        <f>VLOOKUP(P16,[36]Listas!$D$6:$E$10,2,0)</f>
        <v>#N/A</v>
      </c>
      <c r="T16" s="347" t="e">
        <f>HLOOKUP(Q16,[36]Listas!$F$4:$J$5,2,0)</f>
        <v>#N/A</v>
      </c>
      <c r="U16" s="1197"/>
      <c r="V16" s="346"/>
      <c r="W16" s="818" t="s">
        <v>2337</v>
      </c>
      <c r="X16" s="818"/>
      <c r="Y16" s="818"/>
      <c r="Z16" s="330" t="s">
        <v>1183</v>
      </c>
      <c r="AA16" s="1182"/>
      <c r="AB16" s="1179"/>
      <c r="AC16" s="346"/>
      <c r="AD16" s="347">
        <f t="shared" si="0"/>
        <v>0</v>
      </c>
      <c r="AE16" s="348" t="e">
        <f t="shared" si="1"/>
        <v>#N/A</v>
      </c>
      <c r="AF16" s="1355"/>
      <c r="AG16" s="348" t="e">
        <f t="shared" si="2"/>
        <v>#N/A</v>
      </c>
      <c r="AH16" s="1355"/>
      <c r="AI16" s="349" t="e">
        <f t="shared" si="3"/>
        <v>#N/A</v>
      </c>
      <c r="AJ16" s="1197"/>
    </row>
    <row r="17" spans="1:36" s="340" customFormat="1" ht="78" customHeight="1" x14ac:dyDescent="0.2">
      <c r="A17" s="1180"/>
      <c r="B17" s="1183"/>
      <c r="C17" s="1125"/>
      <c r="D17" s="1126"/>
      <c r="E17" s="1127"/>
      <c r="F17" s="330">
        <v>3</v>
      </c>
      <c r="G17" s="815" t="s">
        <v>2338</v>
      </c>
      <c r="H17" s="816"/>
      <c r="I17" s="817"/>
      <c r="J17" s="1125"/>
      <c r="K17" s="1126"/>
      <c r="L17" s="1127"/>
      <c r="M17" s="1180"/>
      <c r="N17" s="1180"/>
      <c r="O17" s="330"/>
      <c r="P17" s="1362"/>
      <c r="Q17" s="1362"/>
      <c r="R17" s="346"/>
      <c r="S17" s="347" t="e">
        <f>VLOOKUP(P17,[36]Listas!$D$6:$E$10,2,0)</f>
        <v>#N/A</v>
      </c>
      <c r="T17" s="347" t="e">
        <f>HLOOKUP(Q17,[36]Listas!$F$4:$J$5,2,0)</f>
        <v>#N/A</v>
      </c>
      <c r="U17" s="1198"/>
      <c r="V17" s="346"/>
      <c r="W17" s="818" t="s">
        <v>2339</v>
      </c>
      <c r="X17" s="818"/>
      <c r="Y17" s="818"/>
      <c r="Z17" s="330" t="s">
        <v>451</v>
      </c>
      <c r="AA17" s="1183"/>
      <c r="AB17" s="1180"/>
      <c r="AC17" s="346"/>
      <c r="AD17" s="347">
        <f t="shared" si="0"/>
        <v>0</v>
      </c>
      <c r="AE17" s="348" t="e">
        <f t="shared" si="1"/>
        <v>#N/A</v>
      </c>
      <c r="AF17" s="1356"/>
      <c r="AG17" s="348" t="e">
        <f t="shared" si="2"/>
        <v>#N/A</v>
      </c>
      <c r="AH17" s="1356"/>
      <c r="AI17" s="349" t="e">
        <f t="shared" si="3"/>
        <v>#N/A</v>
      </c>
      <c r="AJ17" s="1198"/>
    </row>
    <row r="18" spans="1:36" s="340" customFormat="1" ht="78" customHeight="1" x14ac:dyDescent="0.2">
      <c r="A18" s="1178" t="s">
        <v>181</v>
      </c>
      <c r="B18" s="1181" t="s">
        <v>178</v>
      </c>
      <c r="C18" s="1084" t="s">
        <v>452</v>
      </c>
      <c r="D18" s="1085"/>
      <c r="E18" s="1086"/>
      <c r="F18" s="330">
        <v>1</v>
      </c>
      <c r="G18" s="1242" t="s">
        <v>1184</v>
      </c>
      <c r="H18" s="1242"/>
      <c r="I18" s="1242"/>
      <c r="J18" s="1084" t="s">
        <v>1185</v>
      </c>
      <c r="K18" s="1085"/>
      <c r="L18" s="1086"/>
      <c r="M18" s="1178"/>
      <c r="N18" s="1178"/>
      <c r="O18" s="330"/>
      <c r="P18" s="1360" t="s">
        <v>1723</v>
      </c>
      <c r="Q18" s="1360" t="s">
        <v>1717</v>
      </c>
      <c r="R18" s="346"/>
      <c r="S18" s="347">
        <f>VLOOKUP(P18,[36]Listas!$D$6:$E$10,2,0)</f>
        <v>4</v>
      </c>
      <c r="T18" s="347">
        <f>HLOOKUP(Q18,[36]Listas!$F$4:$J$5,2,0)</f>
        <v>2</v>
      </c>
      <c r="U18" s="1196" t="str">
        <f>INDEX([36]Listas!$F$6:$J$10,MATCH(P18,[36]Listas!$D$6:$D$10,0),MATCH(Q18,[36]Listas!$F$4:$J$4,0))</f>
        <v>8
MODERADO</v>
      </c>
      <c r="V18" s="346"/>
      <c r="W18" s="818" t="s">
        <v>1186</v>
      </c>
      <c r="X18" s="818"/>
      <c r="Y18" s="818"/>
      <c r="Z18" s="330" t="s">
        <v>1187</v>
      </c>
      <c r="AA18" s="1181" t="s">
        <v>322</v>
      </c>
      <c r="AB18" s="1178">
        <v>64</v>
      </c>
      <c r="AC18" s="346"/>
      <c r="AD18" s="347">
        <f t="shared" si="0"/>
        <v>1</v>
      </c>
      <c r="AE18" s="348">
        <f t="shared" si="1"/>
        <v>3</v>
      </c>
      <c r="AF18" s="1354" t="str">
        <f>IF(AE18&lt;=1,"Remota",VLOOKUP(AE18,[36]Listas!$C$6:$D$10,2,0))</f>
        <v>Posible</v>
      </c>
      <c r="AG18" s="348">
        <f t="shared" si="2"/>
        <v>1</v>
      </c>
      <c r="AH18" s="1354" t="str">
        <f>IF(AG18&lt;=1,"Insignificante",HLOOKUP(AG18,[36]Listas!$F$3:$J$4,2,0))</f>
        <v>Insignificante</v>
      </c>
      <c r="AI18" s="349">
        <f t="shared" si="3"/>
        <v>3</v>
      </c>
      <c r="AJ18" s="1196" t="str">
        <f>INDEX([36]Listas!$F$6:$J$10,MATCH(AF18,[36]Listas!$D$6:$D$10,0),MATCH(AH18,[36]Listas!$F$4:$J$4,0))</f>
        <v>3
INFERIOR</v>
      </c>
    </row>
    <row r="19" spans="1:36" s="340" customFormat="1" ht="66" customHeight="1" x14ac:dyDescent="0.2">
      <c r="A19" s="1179"/>
      <c r="B19" s="1182"/>
      <c r="C19" s="1122"/>
      <c r="D19" s="1123"/>
      <c r="E19" s="1124"/>
      <c r="F19" s="330">
        <v>2</v>
      </c>
      <c r="G19" s="815" t="s">
        <v>453</v>
      </c>
      <c r="H19" s="816"/>
      <c r="I19" s="817"/>
      <c r="J19" s="1122"/>
      <c r="K19" s="1123"/>
      <c r="L19" s="1124"/>
      <c r="M19" s="1179"/>
      <c r="N19" s="1179"/>
      <c r="O19" s="330"/>
      <c r="P19" s="1361"/>
      <c r="Q19" s="1361"/>
      <c r="R19" s="346"/>
      <c r="S19" s="347" t="e">
        <f>VLOOKUP(P19,[36]Listas!$D$6:$E$10,2,0)</f>
        <v>#N/A</v>
      </c>
      <c r="T19" s="347" t="e">
        <f>HLOOKUP(Q19,[36]Listas!$F$4:$J$5,2,0)</f>
        <v>#N/A</v>
      </c>
      <c r="U19" s="1197"/>
      <c r="V19" s="346"/>
      <c r="W19" s="818" t="s">
        <v>2340</v>
      </c>
      <c r="X19" s="818"/>
      <c r="Y19" s="818"/>
      <c r="Z19" s="330" t="s">
        <v>1188</v>
      </c>
      <c r="AA19" s="1182"/>
      <c r="AB19" s="1179"/>
      <c r="AC19" s="346"/>
      <c r="AD19" s="347">
        <f>IF(AB19&lt;=33,0,IF(AB19&gt;81,2,1))</f>
        <v>0</v>
      </c>
      <c r="AE19" s="348" t="e">
        <f>IF(OR(AA19="Probabilidad",AA19="Ambos"),S19-AD19,S19)</f>
        <v>#N/A</v>
      </c>
      <c r="AF19" s="1355"/>
      <c r="AG19" s="348" t="e">
        <f>IF(OR(AA19="Impacto",AA19="Ambos"),T19-AD19,T19)</f>
        <v>#N/A</v>
      </c>
      <c r="AH19" s="1355"/>
      <c r="AI19" s="349" t="e">
        <f>AE19*AG19</f>
        <v>#N/A</v>
      </c>
      <c r="AJ19" s="1197"/>
    </row>
    <row r="20" spans="1:36" s="340" customFormat="1" ht="102.75" customHeight="1" x14ac:dyDescent="0.2">
      <c r="A20" s="1179"/>
      <c r="B20" s="1182"/>
      <c r="C20" s="1122"/>
      <c r="D20" s="1123"/>
      <c r="E20" s="1124"/>
      <c r="F20" s="330">
        <v>3</v>
      </c>
      <c r="G20" s="815" t="s">
        <v>182</v>
      </c>
      <c r="H20" s="816"/>
      <c r="I20" s="817"/>
      <c r="J20" s="1122"/>
      <c r="K20" s="1123"/>
      <c r="L20" s="1124"/>
      <c r="M20" s="1179"/>
      <c r="N20" s="1179"/>
      <c r="O20" s="330"/>
      <c r="P20" s="1361"/>
      <c r="Q20" s="1361"/>
      <c r="R20" s="346"/>
      <c r="S20" s="347" t="e">
        <f>VLOOKUP(P20,[36]Listas!$D$6:$E$10,2,0)</f>
        <v>#N/A</v>
      </c>
      <c r="T20" s="347" t="e">
        <f>HLOOKUP(Q20,[36]Listas!$F$4:$J$5,2,0)</f>
        <v>#N/A</v>
      </c>
      <c r="U20" s="1197"/>
      <c r="V20" s="346"/>
      <c r="W20" s="818" t="s">
        <v>2341</v>
      </c>
      <c r="X20" s="818"/>
      <c r="Y20" s="818"/>
      <c r="Z20" s="330" t="s">
        <v>1189</v>
      </c>
      <c r="AA20" s="1182"/>
      <c r="AB20" s="1179"/>
      <c r="AC20" s="346"/>
      <c r="AD20" s="347">
        <f t="shared" ref="AD20:AD27" si="4">IF(AB20&lt;=33,0,IF(AB20&gt;81,2,1))</f>
        <v>0</v>
      </c>
      <c r="AE20" s="348" t="e">
        <f t="shared" ref="AE20:AE27" si="5">IF(OR(AA20="Probabilidad",AA20="Ambos"),S20-AD20,S20)</f>
        <v>#N/A</v>
      </c>
      <c r="AF20" s="1355"/>
      <c r="AG20" s="348" t="e">
        <f t="shared" ref="AG20:AG27" si="6">IF(OR(AA20="Impacto",AA20="Ambos"),T20-AD20,T20)</f>
        <v>#N/A</v>
      </c>
      <c r="AH20" s="1355"/>
      <c r="AI20" s="349" t="e">
        <f t="shared" ref="AI20:AI27" si="7">AE20*AG20</f>
        <v>#N/A</v>
      </c>
      <c r="AJ20" s="1197"/>
    </row>
    <row r="21" spans="1:36" s="340" customFormat="1" ht="70.5" customHeight="1" x14ac:dyDescent="0.2">
      <c r="A21" s="1180"/>
      <c r="B21" s="1183"/>
      <c r="C21" s="1125"/>
      <c r="D21" s="1126"/>
      <c r="E21" s="1127"/>
      <c r="F21" s="330">
        <v>4</v>
      </c>
      <c r="G21" s="815" t="s">
        <v>1190</v>
      </c>
      <c r="H21" s="816"/>
      <c r="I21" s="817"/>
      <c r="J21" s="1125"/>
      <c r="K21" s="1126"/>
      <c r="L21" s="1127"/>
      <c r="M21" s="1180"/>
      <c r="N21" s="1180"/>
      <c r="O21" s="330"/>
      <c r="P21" s="1362"/>
      <c r="Q21" s="1362"/>
      <c r="R21" s="346"/>
      <c r="S21" s="347" t="e">
        <f>VLOOKUP(P21,[36]Listas!$D$6:$E$10,2,0)</f>
        <v>#N/A</v>
      </c>
      <c r="T21" s="347" t="e">
        <f>HLOOKUP(Q21,[36]Listas!$F$4:$J$5,2,0)</f>
        <v>#N/A</v>
      </c>
      <c r="U21" s="1198"/>
      <c r="V21" s="346"/>
      <c r="W21" s="818" t="s">
        <v>2342</v>
      </c>
      <c r="X21" s="818"/>
      <c r="Y21" s="818"/>
      <c r="Z21" s="330" t="s">
        <v>454</v>
      </c>
      <c r="AA21" s="1183"/>
      <c r="AB21" s="1180"/>
      <c r="AC21" s="346"/>
      <c r="AD21" s="347">
        <f t="shared" si="4"/>
        <v>0</v>
      </c>
      <c r="AE21" s="348" t="e">
        <f t="shared" si="5"/>
        <v>#N/A</v>
      </c>
      <c r="AF21" s="1356"/>
      <c r="AG21" s="348" t="e">
        <f t="shared" si="6"/>
        <v>#N/A</v>
      </c>
      <c r="AH21" s="1356"/>
      <c r="AI21" s="349" t="e">
        <f t="shared" si="7"/>
        <v>#N/A</v>
      </c>
      <c r="AJ21" s="1198"/>
    </row>
    <row r="22" spans="1:36" s="340" customFormat="1" ht="78" customHeight="1" x14ac:dyDescent="0.2">
      <c r="A22" s="330" t="s">
        <v>183</v>
      </c>
      <c r="B22" s="331" t="s">
        <v>179</v>
      </c>
      <c r="C22" s="814" t="s">
        <v>2343</v>
      </c>
      <c r="D22" s="814"/>
      <c r="E22" s="814"/>
      <c r="F22" s="330">
        <v>1</v>
      </c>
      <c r="G22" s="815" t="s">
        <v>2344</v>
      </c>
      <c r="H22" s="816"/>
      <c r="I22" s="817"/>
      <c r="J22" s="814" t="s">
        <v>2345</v>
      </c>
      <c r="K22" s="814"/>
      <c r="L22" s="814"/>
      <c r="M22" s="330"/>
      <c r="N22" s="330" t="s">
        <v>23</v>
      </c>
      <c r="O22" s="330"/>
      <c r="P22" s="332" t="s">
        <v>1723</v>
      </c>
      <c r="Q22" s="332" t="s">
        <v>1717</v>
      </c>
      <c r="R22" s="346"/>
      <c r="S22" s="347">
        <f>VLOOKUP(P22,[36]Listas!$D$6:$E$10,2,0)</f>
        <v>4</v>
      </c>
      <c r="T22" s="347">
        <f>HLOOKUP(Q22,[36]Listas!$F$4:$J$5,2,0)</f>
        <v>2</v>
      </c>
      <c r="U22" s="339" t="str">
        <f>INDEX([36]Listas!$F$6:$J$10,MATCH(P22,[36]Listas!$D$6:$D$10,0),MATCH(Q22,[36]Listas!$F$4:$J$4,0))</f>
        <v>8
MODERADO</v>
      </c>
      <c r="V22" s="346"/>
      <c r="W22" s="818" t="s">
        <v>2346</v>
      </c>
      <c r="X22" s="818"/>
      <c r="Y22" s="818"/>
      <c r="Z22" s="330" t="s">
        <v>1191</v>
      </c>
      <c r="AA22" s="331" t="s">
        <v>323</v>
      </c>
      <c r="AB22" s="330">
        <v>55</v>
      </c>
      <c r="AC22" s="346"/>
      <c r="AD22" s="347">
        <f t="shared" si="4"/>
        <v>1</v>
      </c>
      <c r="AE22" s="348">
        <f t="shared" si="5"/>
        <v>3</v>
      </c>
      <c r="AF22" s="336" t="str">
        <f>IF(AE22&lt;=1,"Remota",VLOOKUP(AE22,[36]Listas!$C$6:$D$10,2,0))</f>
        <v>Posible</v>
      </c>
      <c r="AG22" s="348">
        <f t="shared" si="6"/>
        <v>2</v>
      </c>
      <c r="AH22" s="336" t="str">
        <f>IF(AG22&lt;=1,"Insignificante",HLOOKUP(AG22,[36]Listas!$F$3:$J$4,2,0))</f>
        <v>Menor</v>
      </c>
      <c r="AI22" s="349">
        <f t="shared" si="7"/>
        <v>6</v>
      </c>
      <c r="AJ22" s="339" t="str">
        <f>INDEX([36]Listas!$F$6:$J$10,MATCH(AF22,[36]Listas!$D$6:$D$10,0),MATCH(AH22,[36]Listas!$F$4:$J$4,0))</f>
        <v>6
MODERADO</v>
      </c>
    </row>
    <row r="23" spans="1:36" s="340" customFormat="1" ht="78" customHeight="1" x14ac:dyDescent="0.2">
      <c r="A23" s="1178" t="s">
        <v>183</v>
      </c>
      <c r="B23" s="1181" t="s">
        <v>180</v>
      </c>
      <c r="C23" s="1084" t="s">
        <v>1192</v>
      </c>
      <c r="D23" s="1085"/>
      <c r="E23" s="1086"/>
      <c r="F23" s="330">
        <v>1</v>
      </c>
      <c r="G23" s="815" t="s">
        <v>455</v>
      </c>
      <c r="H23" s="816"/>
      <c r="I23" s="817"/>
      <c r="J23" s="1603" t="s">
        <v>1193</v>
      </c>
      <c r="K23" s="1604"/>
      <c r="L23" s="1605"/>
      <c r="M23" s="1178"/>
      <c r="N23" s="1178" t="s">
        <v>23</v>
      </c>
      <c r="O23" s="330"/>
      <c r="P23" s="1360" t="s">
        <v>63</v>
      </c>
      <c r="Q23" s="1360" t="s">
        <v>1717</v>
      </c>
      <c r="R23" s="346"/>
      <c r="S23" s="347">
        <f>VLOOKUP(P23,[36]Listas!$D$6:$E$10,2,0)</f>
        <v>5</v>
      </c>
      <c r="T23" s="347">
        <f>HLOOKUP(Q23,[36]Listas!$F$4:$J$5,2,0)</f>
        <v>2</v>
      </c>
      <c r="U23" s="1196" t="str">
        <f>INDEX([36]Listas!$F$6:$J$10,MATCH(P23,[36]Listas!$D$6:$D$10,0),MATCH(Q23,[36]Listas!$F$4:$J$4,0))</f>
        <v>10
ALTO</v>
      </c>
      <c r="V23" s="346"/>
      <c r="W23" s="1387" t="s">
        <v>2347</v>
      </c>
      <c r="X23" s="1388"/>
      <c r="Y23" s="1389"/>
      <c r="Z23" s="330" t="s">
        <v>456</v>
      </c>
      <c r="AA23" s="1181" t="s">
        <v>322</v>
      </c>
      <c r="AB23" s="1178">
        <v>76</v>
      </c>
      <c r="AC23" s="346"/>
      <c r="AD23" s="347">
        <f t="shared" si="4"/>
        <v>1</v>
      </c>
      <c r="AE23" s="348">
        <f t="shared" si="5"/>
        <v>4</v>
      </c>
      <c r="AF23" s="1354" t="str">
        <f>IF(AE23&lt;=1,"Remota",VLOOKUP(AE23,[36]Listas!$C$6:$D$10,2,0))</f>
        <v>Alta</v>
      </c>
      <c r="AG23" s="348">
        <f t="shared" si="6"/>
        <v>1</v>
      </c>
      <c r="AH23" s="1354" t="str">
        <f>IF(AG23&lt;=1,"Insignificante",HLOOKUP(AG23,[36]Listas!$F$3:$J$4,2,0))</f>
        <v>Insignificante</v>
      </c>
      <c r="AI23" s="349">
        <f t="shared" si="7"/>
        <v>4</v>
      </c>
      <c r="AJ23" s="1196" t="str">
        <f>INDEX([36]Listas!$F$6:$J$10,MATCH(AF23,[36]Listas!$D$6:$D$10,0),MATCH(AH23,[36]Listas!$F$4:$J$4,0))</f>
        <v>4
MODERADO</v>
      </c>
    </row>
    <row r="24" spans="1:36" s="340" customFormat="1" ht="78" customHeight="1" x14ac:dyDescent="0.2">
      <c r="A24" s="1179"/>
      <c r="B24" s="1182"/>
      <c r="C24" s="1122"/>
      <c r="D24" s="1123"/>
      <c r="E24" s="1124"/>
      <c r="F24" s="330">
        <v>2</v>
      </c>
      <c r="G24" s="815" t="s">
        <v>1194</v>
      </c>
      <c r="H24" s="816"/>
      <c r="I24" s="817"/>
      <c r="J24" s="1606"/>
      <c r="K24" s="1607"/>
      <c r="L24" s="1608"/>
      <c r="M24" s="1179"/>
      <c r="N24" s="1179"/>
      <c r="O24" s="330"/>
      <c r="P24" s="1361"/>
      <c r="Q24" s="1361"/>
      <c r="R24" s="346"/>
      <c r="S24" s="347" t="e">
        <f>VLOOKUP(P24,[36]Listas!$D$6:$E$10,2,0)</f>
        <v>#N/A</v>
      </c>
      <c r="T24" s="347" t="e">
        <f>HLOOKUP(Q24,[36]Listas!$F$4:$J$5,2,0)</f>
        <v>#N/A</v>
      </c>
      <c r="U24" s="1197"/>
      <c r="V24" s="346"/>
      <c r="W24" s="1390"/>
      <c r="X24" s="1391"/>
      <c r="Y24" s="1392"/>
      <c r="Z24" s="330" t="s">
        <v>1195</v>
      </c>
      <c r="AA24" s="1182"/>
      <c r="AB24" s="1179"/>
      <c r="AC24" s="346"/>
      <c r="AD24" s="347">
        <f t="shared" si="4"/>
        <v>0</v>
      </c>
      <c r="AE24" s="348" t="e">
        <f t="shared" si="5"/>
        <v>#N/A</v>
      </c>
      <c r="AF24" s="1355"/>
      <c r="AG24" s="348" t="e">
        <f t="shared" si="6"/>
        <v>#N/A</v>
      </c>
      <c r="AH24" s="1355"/>
      <c r="AI24" s="349" t="e">
        <f t="shared" si="7"/>
        <v>#N/A</v>
      </c>
      <c r="AJ24" s="1197"/>
    </row>
    <row r="25" spans="1:36" s="340" customFormat="1" ht="78" customHeight="1" x14ac:dyDescent="0.2">
      <c r="A25" s="1180"/>
      <c r="B25" s="1183"/>
      <c r="C25" s="1125"/>
      <c r="D25" s="1126"/>
      <c r="E25" s="1127"/>
      <c r="F25" s="330">
        <v>3</v>
      </c>
      <c r="G25" s="815" t="s">
        <v>1196</v>
      </c>
      <c r="H25" s="816"/>
      <c r="I25" s="817"/>
      <c r="J25" s="1609"/>
      <c r="K25" s="1610"/>
      <c r="L25" s="1611"/>
      <c r="M25" s="1180"/>
      <c r="N25" s="1180"/>
      <c r="O25" s="330"/>
      <c r="P25" s="1362"/>
      <c r="Q25" s="1362"/>
      <c r="R25" s="346"/>
      <c r="S25" s="347" t="e">
        <f>VLOOKUP(P25,[36]Listas!$D$6:$E$10,2,0)</f>
        <v>#N/A</v>
      </c>
      <c r="T25" s="347" t="e">
        <f>HLOOKUP(Q25,[36]Listas!$F$4:$J$5,2,0)</f>
        <v>#N/A</v>
      </c>
      <c r="U25" s="1198"/>
      <c r="V25" s="346"/>
      <c r="W25" s="1572"/>
      <c r="X25" s="1573"/>
      <c r="Y25" s="1574"/>
      <c r="Z25" s="330" t="s">
        <v>457</v>
      </c>
      <c r="AA25" s="1183"/>
      <c r="AB25" s="1180"/>
      <c r="AC25" s="346"/>
      <c r="AD25" s="347">
        <f t="shared" si="4"/>
        <v>0</v>
      </c>
      <c r="AE25" s="348" t="e">
        <f t="shared" si="5"/>
        <v>#N/A</v>
      </c>
      <c r="AF25" s="1356"/>
      <c r="AG25" s="348" t="e">
        <f t="shared" si="6"/>
        <v>#N/A</v>
      </c>
      <c r="AH25" s="1356"/>
      <c r="AI25" s="349" t="e">
        <f t="shared" si="7"/>
        <v>#N/A</v>
      </c>
      <c r="AJ25" s="1198"/>
    </row>
    <row r="26" spans="1:36" s="340" customFormat="1" ht="78" customHeight="1" x14ac:dyDescent="0.2">
      <c r="A26" s="1178" t="s">
        <v>184</v>
      </c>
      <c r="B26" s="1181" t="s">
        <v>1197</v>
      </c>
      <c r="C26" s="1084" t="s">
        <v>1198</v>
      </c>
      <c r="D26" s="1085"/>
      <c r="E26" s="1086"/>
      <c r="F26" s="330">
        <v>1</v>
      </c>
      <c r="G26" s="815" t="s">
        <v>2348</v>
      </c>
      <c r="H26" s="816"/>
      <c r="I26" s="817"/>
      <c r="J26" s="1084" t="s">
        <v>1199</v>
      </c>
      <c r="K26" s="1085"/>
      <c r="L26" s="1086"/>
      <c r="M26" s="1178"/>
      <c r="N26" s="1178" t="s">
        <v>23</v>
      </c>
      <c r="O26" s="330"/>
      <c r="P26" s="1360" t="s">
        <v>1723</v>
      </c>
      <c r="Q26" s="1360" t="s">
        <v>1717</v>
      </c>
      <c r="R26" s="346"/>
      <c r="S26" s="347">
        <f>VLOOKUP(P26,[36]Listas!$D$6:$E$10,2,0)</f>
        <v>4</v>
      </c>
      <c r="T26" s="347">
        <f>HLOOKUP(Q26,[36]Listas!$F$4:$J$5,2,0)</f>
        <v>2</v>
      </c>
      <c r="U26" s="1196" t="str">
        <f>INDEX([36]Listas!$F$6:$J$10,MATCH(P26,[36]Listas!$D$6:$D$10,0),MATCH(Q26,[36]Listas!$F$4:$J$4,0))</f>
        <v>8
MODERADO</v>
      </c>
      <c r="V26" s="346"/>
      <c r="W26" s="818" t="s">
        <v>2349</v>
      </c>
      <c r="X26" s="818"/>
      <c r="Y26" s="818"/>
      <c r="Z26" s="330" t="s">
        <v>1200</v>
      </c>
      <c r="AA26" s="1181" t="s">
        <v>323</v>
      </c>
      <c r="AB26" s="1178">
        <v>76</v>
      </c>
      <c r="AC26" s="346"/>
      <c r="AD26" s="347">
        <f t="shared" si="4"/>
        <v>1</v>
      </c>
      <c r="AE26" s="348">
        <f t="shared" si="5"/>
        <v>3</v>
      </c>
      <c r="AF26" s="1354" t="str">
        <f>IF(AE26&lt;=1,"Remota",VLOOKUP(AE26,[36]Listas!$C$6:$D$10,2,0))</f>
        <v>Posible</v>
      </c>
      <c r="AG26" s="348">
        <f t="shared" si="6"/>
        <v>2</v>
      </c>
      <c r="AH26" s="1354" t="str">
        <f>IF(AG26&lt;=1,"Insignificante",HLOOKUP(AG26,[36]Listas!$F$3:$J$4,2,0))</f>
        <v>Menor</v>
      </c>
      <c r="AI26" s="349">
        <f t="shared" si="7"/>
        <v>6</v>
      </c>
      <c r="AJ26" s="1196" t="str">
        <f>INDEX([36]Listas!$F$6:$J$10,MATCH(AF26,[36]Listas!$D$6:$D$10,0),MATCH(AH26,[36]Listas!$F$4:$J$4,0))</f>
        <v>6
MODERADO</v>
      </c>
    </row>
    <row r="27" spans="1:36" s="340" customFormat="1" ht="78" customHeight="1" x14ac:dyDescent="0.2">
      <c r="A27" s="1179"/>
      <c r="B27" s="1182"/>
      <c r="C27" s="1122"/>
      <c r="D27" s="1123"/>
      <c r="E27" s="1124"/>
      <c r="F27" s="330">
        <v>2</v>
      </c>
      <c r="G27" s="815" t="s">
        <v>458</v>
      </c>
      <c r="H27" s="816"/>
      <c r="I27" s="817"/>
      <c r="J27" s="1122"/>
      <c r="K27" s="1123"/>
      <c r="L27" s="1124"/>
      <c r="M27" s="1179"/>
      <c r="N27" s="1179"/>
      <c r="O27" s="330"/>
      <c r="P27" s="1361"/>
      <c r="Q27" s="1361"/>
      <c r="R27" s="346"/>
      <c r="S27" s="347" t="e">
        <f>VLOOKUP(P27,[36]Listas!$D$6:$E$10,2,0)</f>
        <v>#N/A</v>
      </c>
      <c r="T27" s="347" t="e">
        <f>HLOOKUP(Q27,[36]Listas!$F$4:$J$5,2,0)</f>
        <v>#N/A</v>
      </c>
      <c r="U27" s="1197"/>
      <c r="V27" s="346"/>
      <c r="W27" s="818" t="s">
        <v>2350</v>
      </c>
      <c r="X27" s="818"/>
      <c r="Y27" s="818"/>
      <c r="Z27" s="330" t="s">
        <v>1201</v>
      </c>
      <c r="AA27" s="1182"/>
      <c r="AB27" s="1179"/>
      <c r="AC27" s="346"/>
      <c r="AD27" s="347">
        <f t="shared" si="4"/>
        <v>0</v>
      </c>
      <c r="AE27" s="348" t="e">
        <f t="shared" si="5"/>
        <v>#N/A</v>
      </c>
      <c r="AF27" s="1355"/>
      <c r="AG27" s="348" t="e">
        <f t="shared" si="6"/>
        <v>#N/A</v>
      </c>
      <c r="AH27" s="1355"/>
      <c r="AI27" s="349" t="e">
        <f t="shared" si="7"/>
        <v>#N/A</v>
      </c>
      <c r="AJ27" s="1197"/>
    </row>
    <row r="28" spans="1:36" s="340" customFormat="1" ht="124.5" customHeight="1" x14ac:dyDescent="0.2">
      <c r="A28" s="1180"/>
      <c r="B28" s="1183"/>
      <c r="C28" s="1125"/>
      <c r="D28" s="1126"/>
      <c r="E28" s="1127"/>
      <c r="F28" s="330">
        <v>3</v>
      </c>
      <c r="G28" s="815" t="s">
        <v>109</v>
      </c>
      <c r="H28" s="816"/>
      <c r="I28" s="817"/>
      <c r="J28" s="1125"/>
      <c r="K28" s="1126"/>
      <c r="L28" s="1127"/>
      <c r="M28" s="1180"/>
      <c r="N28" s="1180"/>
      <c r="O28" s="330"/>
      <c r="P28" s="1362"/>
      <c r="Q28" s="1362"/>
      <c r="R28" s="346"/>
      <c r="S28" s="347" t="e">
        <f>VLOOKUP(P28,[36]Listas!$D$6:$E$10,2,0)</f>
        <v>#N/A</v>
      </c>
      <c r="T28" s="347" t="e">
        <f>HLOOKUP(Q28,[36]Listas!$F$4:$J$5,2,0)</f>
        <v>#N/A</v>
      </c>
      <c r="U28" s="1198"/>
      <c r="V28" s="346"/>
      <c r="W28" s="818" t="s">
        <v>2351</v>
      </c>
      <c r="X28" s="818"/>
      <c r="Y28" s="818"/>
      <c r="Z28" s="330" t="s">
        <v>1202</v>
      </c>
      <c r="AA28" s="1183"/>
      <c r="AB28" s="1180"/>
      <c r="AC28" s="346"/>
      <c r="AD28" s="347">
        <f>IF(AB28&lt;=33,0,IF(AB28&gt;81,2,1))</f>
        <v>0</v>
      </c>
      <c r="AE28" s="348" t="e">
        <f>IF(OR(AA28="Probabilidad",AA28="Ambos"),S28-AD28,S28)</f>
        <v>#N/A</v>
      </c>
      <c r="AF28" s="1356"/>
      <c r="AG28" s="348" t="e">
        <f>IF(OR(AA28="Impacto",AA28="Ambos"),T28-AD28,T28)</f>
        <v>#N/A</v>
      </c>
      <c r="AH28" s="1356"/>
      <c r="AI28" s="349" t="e">
        <f>AE28*AG28</f>
        <v>#N/A</v>
      </c>
      <c r="AJ28" s="1198"/>
    </row>
    <row r="29" spans="1:36" s="340" customFormat="1" ht="78"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VLOOKUP(P29,[36]Listas!$D$6:$E$10,2,0)</f>
        <v>#N/A</v>
      </c>
      <c r="T29" s="347" t="e">
        <f>HLOOKUP(Q29,[36]Listas!$F$4:$J$5,2,0)</f>
        <v>#N/A</v>
      </c>
      <c r="U29" s="339" t="e">
        <f>INDEX([36]Listas!$F$6:$J$10,MATCH(P29,[36]Listas!$D$6:$D$10,0),MATCH(Q29,[36]Listas!$F$4:$J$4,0))</f>
        <v>#N/A</v>
      </c>
      <c r="V29" s="346"/>
      <c r="W29" s="818"/>
      <c r="X29" s="818"/>
      <c r="Y29" s="818"/>
      <c r="Z29" s="330"/>
      <c r="AA29" s="331"/>
      <c r="AB29" s="330"/>
      <c r="AC29" s="346"/>
      <c r="AD29" s="347">
        <f t="shared" ref="AD29:AD37" si="8">IF(AB29&lt;=33,0,IF(AB29&gt;81,2,1))</f>
        <v>0</v>
      </c>
      <c r="AE29" s="348" t="e">
        <f t="shared" ref="AE29:AE37" si="9">IF(OR(AA29="Probabilidad",AA29="Ambos"),S29-AD29,S29)</f>
        <v>#N/A</v>
      </c>
      <c r="AF29" s="336" t="e">
        <f>IF(AE29&lt;=1,"Remota",VLOOKUP(AE29,[36]Listas!$C$6:$D$10,2,0))</f>
        <v>#N/A</v>
      </c>
      <c r="AG29" s="348" t="e">
        <f t="shared" ref="AG29:AG37" si="10">IF(OR(AA29="Impacto",AA29="Ambos"),T29-AD29,T29)</f>
        <v>#N/A</v>
      </c>
      <c r="AH29" s="336" t="e">
        <f>IF(AG29&lt;=1,"Insignificante",HLOOKUP(AG29,[36]Listas!$F$3:$J$4,2,0))</f>
        <v>#N/A</v>
      </c>
      <c r="AI29" s="349" t="e">
        <f t="shared" ref="AI29:AI37" si="11">AE29*AG29</f>
        <v>#N/A</v>
      </c>
      <c r="AJ29" s="339" t="e">
        <f>INDEX([36]Listas!$F$6:$J$10,MATCH(AF29,[36]Listas!$D$6:$D$10,0),MATCH(AH29,[36]Listas!$F$4:$J$4,0))</f>
        <v>#N/A</v>
      </c>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VLOOKUP(P30,[36]Listas!$D$6:$E$10,2,0)</f>
        <v>#N/A</v>
      </c>
      <c r="T30" s="347" t="e">
        <f>HLOOKUP(Q30,[36]Listas!$F$4:$J$5,2,0)</f>
        <v>#N/A</v>
      </c>
      <c r="U30" s="339" t="e">
        <f>INDEX([36]Listas!$F$6:$J$10,MATCH(P30,[36]Listas!$D$6:$D$10,0),MATCH(Q30,[36]Listas!$F$4:$J$4,0))</f>
        <v>#N/A</v>
      </c>
      <c r="V30" s="346"/>
      <c r="W30" s="818"/>
      <c r="X30" s="818"/>
      <c r="Y30" s="818"/>
      <c r="Z30" s="330"/>
      <c r="AA30" s="331"/>
      <c r="AB30" s="330"/>
      <c r="AC30" s="346"/>
      <c r="AD30" s="347">
        <f t="shared" si="8"/>
        <v>0</v>
      </c>
      <c r="AE30" s="348" t="e">
        <f t="shared" si="9"/>
        <v>#N/A</v>
      </c>
      <c r="AF30" s="336" t="e">
        <f>IF(AE30&lt;=1,"Remota",VLOOKUP(AE30,[36]Listas!$C$6:$D$10,2,0))</f>
        <v>#N/A</v>
      </c>
      <c r="AG30" s="348" t="e">
        <f t="shared" si="10"/>
        <v>#N/A</v>
      </c>
      <c r="AH30" s="336" t="e">
        <f>IF(AG30&lt;=1,"Insignificante",HLOOKUP(AG30,[36]Listas!$F$3:$J$4,2,0))</f>
        <v>#N/A</v>
      </c>
      <c r="AI30" s="349" t="e">
        <f t="shared" si="11"/>
        <v>#N/A</v>
      </c>
      <c r="AJ30" s="339" t="e">
        <f>INDEX([36]Listas!$F$6:$J$10,MATCH(AF30,[36]Listas!$D$6:$D$10,0),MATCH(AH30,[36]Listas!$F$4:$J$4,0))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VLOOKUP(P31,[36]Listas!$D$6:$E$10,2,0)</f>
        <v>#N/A</v>
      </c>
      <c r="T31" s="347" t="e">
        <f>HLOOKUP(Q31,[36]Listas!$F$4:$J$5,2,0)</f>
        <v>#N/A</v>
      </c>
      <c r="U31" s="339" t="e">
        <f>INDEX([36]Listas!$F$6:$J$10,MATCH(P31,[36]Listas!$D$6:$D$10,0),MATCH(Q31,[36]Listas!$F$4:$J$4,0))</f>
        <v>#N/A</v>
      </c>
      <c r="V31" s="346"/>
      <c r="W31" s="818"/>
      <c r="X31" s="818"/>
      <c r="Y31" s="818"/>
      <c r="Z31" s="330"/>
      <c r="AA31" s="331"/>
      <c r="AB31" s="330"/>
      <c r="AC31" s="346"/>
      <c r="AD31" s="347">
        <f t="shared" si="8"/>
        <v>0</v>
      </c>
      <c r="AE31" s="348" t="e">
        <f t="shared" si="9"/>
        <v>#N/A</v>
      </c>
      <c r="AF31" s="336" t="e">
        <f>IF(AE31&lt;=1,"Remota",VLOOKUP(AE31,[36]Listas!$C$6:$D$10,2,0))</f>
        <v>#N/A</v>
      </c>
      <c r="AG31" s="348" t="e">
        <f t="shared" si="10"/>
        <v>#N/A</v>
      </c>
      <c r="AH31" s="336" t="e">
        <f>IF(AG31&lt;=1,"Insignificante",HLOOKUP(AG31,[36]Listas!$F$3:$J$4,2,0))</f>
        <v>#N/A</v>
      </c>
      <c r="AI31" s="349" t="e">
        <f t="shared" si="11"/>
        <v>#N/A</v>
      </c>
      <c r="AJ31" s="339" t="e">
        <f>INDEX([36]Listas!$F$6:$J$10,MATCH(AF31,[36]Listas!$D$6:$D$10,0),MATCH(AH31,[36]Listas!$F$4:$J$4,0))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VLOOKUP(P32,[36]Listas!$D$6:$E$10,2,0)</f>
        <v>#N/A</v>
      </c>
      <c r="T32" s="347" t="e">
        <f>HLOOKUP(Q32,[36]Listas!$F$4:$J$5,2,0)</f>
        <v>#N/A</v>
      </c>
      <c r="U32" s="339" t="e">
        <f>INDEX([36]Listas!$F$6:$J$10,MATCH(P32,[36]Listas!$D$6:$D$10,0),MATCH(Q32,[36]Listas!$F$4:$J$4,0))</f>
        <v>#N/A</v>
      </c>
      <c r="V32" s="346"/>
      <c r="W32" s="818"/>
      <c r="X32" s="818"/>
      <c r="Y32" s="818"/>
      <c r="Z32" s="330"/>
      <c r="AA32" s="331"/>
      <c r="AB32" s="330"/>
      <c r="AC32" s="346"/>
      <c r="AD32" s="347">
        <f t="shared" si="8"/>
        <v>0</v>
      </c>
      <c r="AE32" s="348" t="e">
        <f t="shared" si="9"/>
        <v>#N/A</v>
      </c>
      <c r="AF32" s="336" t="e">
        <f>IF(AE32&lt;=1,"Remota",VLOOKUP(AE32,[36]Listas!$C$6:$D$10,2,0))</f>
        <v>#N/A</v>
      </c>
      <c r="AG32" s="348" t="e">
        <f t="shared" si="10"/>
        <v>#N/A</v>
      </c>
      <c r="AH32" s="336" t="e">
        <f>IF(AG32&lt;=1,"Insignificante",HLOOKUP(AG32,[36]Listas!$F$3:$J$4,2,0))</f>
        <v>#N/A</v>
      </c>
      <c r="AI32" s="349" t="e">
        <f t="shared" si="11"/>
        <v>#N/A</v>
      </c>
      <c r="AJ32" s="339" t="e">
        <f>INDEX([36]Listas!$F$6:$J$10,MATCH(AF32,[36]Listas!$D$6:$D$10,0),MATCH(AH32,[36]Listas!$F$4:$J$4,0))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VLOOKUP(P33,[36]Listas!$D$6:$E$10,2,0)</f>
        <v>#N/A</v>
      </c>
      <c r="T33" s="347" t="e">
        <f>HLOOKUP(Q33,[36]Listas!$F$4:$J$5,2,0)</f>
        <v>#N/A</v>
      </c>
      <c r="U33" s="339" t="e">
        <f>INDEX([36]Listas!$F$6:$J$10,MATCH(P33,[36]Listas!$D$6:$D$10,0),MATCH(Q33,[36]Listas!$F$4:$J$4,0))</f>
        <v>#N/A</v>
      </c>
      <c r="V33" s="346"/>
      <c r="W33" s="818"/>
      <c r="X33" s="818"/>
      <c r="Y33" s="818"/>
      <c r="Z33" s="330"/>
      <c r="AA33" s="331"/>
      <c r="AB33" s="330"/>
      <c r="AC33" s="346"/>
      <c r="AD33" s="347">
        <f t="shared" si="8"/>
        <v>0</v>
      </c>
      <c r="AE33" s="348" t="e">
        <f t="shared" si="9"/>
        <v>#N/A</v>
      </c>
      <c r="AF33" s="336" t="e">
        <f>IF(AE33&lt;=1,"Remota",VLOOKUP(AE33,[36]Listas!$C$6:$D$10,2,0))</f>
        <v>#N/A</v>
      </c>
      <c r="AG33" s="348" t="e">
        <f t="shared" si="10"/>
        <v>#N/A</v>
      </c>
      <c r="AH33" s="336" t="e">
        <f>IF(AG33&lt;=1,"Insignificante",HLOOKUP(AG33,[36]Listas!$F$3:$J$4,2,0))</f>
        <v>#N/A</v>
      </c>
      <c r="AI33" s="349" t="e">
        <f t="shared" si="11"/>
        <v>#N/A</v>
      </c>
      <c r="AJ33" s="339" t="e">
        <f>INDEX([36]Listas!$F$6:$J$10,MATCH(AF33,[36]Listas!$D$6:$D$10,0),MATCH(AH33,[36]Listas!$F$4:$J$4,0))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VLOOKUP(P34,[36]Listas!$D$6:$E$10,2,0)</f>
        <v>#N/A</v>
      </c>
      <c r="T34" s="347" t="e">
        <f>HLOOKUP(Q34,[36]Listas!$F$4:$J$5,2,0)</f>
        <v>#N/A</v>
      </c>
      <c r="U34" s="339" t="e">
        <f>INDEX([36]Listas!$F$6:$J$10,MATCH(P34,[36]Listas!$D$6:$D$10,0),MATCH(Q34,[36]Listas!$F$4:$J$4,0))</f>
        <v>#N/A</v>
      </c>
      <c r="V34" s="346"/>
      <c r="W34" s="818"/>
      <c r="X34" s="818"/>
      <c r="Y34" s="818"/>
      <c r="Z34" s="330"/>
      <c r="AA34" s="331"/>
      <c r="AB34" s="330"/>
      <c r="AC34" s="346"/>
      <c r="AD34" s="347">
        <f t="shared" si="8"/>
        <v>0</v>
      </c>
      <c r="AE34" s="348" t="e">
        <f t="shared" si="9"/>
        <v>#N/A</v>
      </c>
      <c r="AF34" s="336" t="e">
        <f>IF(AE34&lt;=1,"Remota",VLOOKUP(AE34,[36]Listas!$C$6:$D$10,2,0))</f>
        <v>#N/A</v>
      </c>
      <c r="AG34" s="348" t="e">
        <f t="shared" si="10"/>
        <v>#N/A</v>
      </c>
      <c r="AH34" s="336" t="e">
        <f>IF(AG34&lt;=1,"Insignificante",HLOOKUP(AG34,[36]Listas!$F$3:$J$4,2,0))</f>
        <v>#N/A</v>
      </c>
      <c r="AI34" s="349" t="e">
        <f t="shared" si="11"/>
        <v>#N/A</v>
      </c>
      <c r="AJ34" s="339" t="e">
        <f>INDEX([36]Listas!$F$6:$J$10,MATCH(AF34,[36]Listas!$D$6:$D$10,0),MATCH(AH34,[36]Listas!$F$4:$J$4,0))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VLOOKUP(P35,[36]Listas!$D$6:$E$10,2,0)</f>
        <v>#N/A</v>
      </c>
      <c r="T35" s="347" t="e">
        <f>HLOOKUP(Q35,[36]Listas!$F$4:$J$5,2,0)</f>
        <v>#N/A</v>
      </c>
      <c r="U35" s="339" t="e">
        <f>INDEX([36]Listas!$F$6:$J$10,MATCH(P35,[36]Listas!$D$6:$D$10,0),MATCH(Q35,[36]Listas!$F$4:$J$4,0))</f>
        <v>#N/A</v>
      </c>
      <c r="V35" s="346"/>
      <c r="W35" s="818"/>
      <c r="X35" s="818"/>
      <c r="Y35" s="818"/>
      <c r="Z35" s="330"/>
      <c r="AA35" s="331"/>
      <c r="AB35" s="330"/>
      <c r="AC35" s="346"/>
      <c r="AD35" s="347">
        <f t="shared" si="8"/>
        <v>0</v>
      </c>
      <c r="AE35" s="348" t="e">
        <f t="shared" si="9"/>
        <v>#N/A</v>
      </c>
      <c r="AF35" s="336" t="e">
        <f>IF(AE35&lt;=1,"Remota",VLOOKUP(AE35,[36]Listas!$C$6:$D$10,2,0))</f>
        <v>#N/A</v>
      </c>
      <c r="AG35" s="348" t="e">
        <f t="shared" si="10"/>
        <v>#N/A</v>
      </c>
      <c r="AH35" s="336" t="e">
        <f>IF(AG35&lt;=1,"Insignificante",HLOOKUP(AG35,[36]Listas!$F$3:$J$4,2,0))</f>
        <v>#N/A</v>
      </c>
      <c r="AI35" s="349" t="e">
        <f t="shared" si="11"/>
        <v>#N/A</v>
      </c>
      <c r="AJ35" s="339" t="e">
        <f>INDEX([36]Listas!$F$6:$J$10,MATCH(AF35,[36]Listas!$D$6:$D$10,0),MATCH(AH35,[36]Listas!$F$4:$J$4,0))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VLOOKUP(P36,[36]Listas!$D$6:$E$10,2,0)</f>
        <v>#N/A</v>
      </c>
      <c r="T36" s="347" t="e">
        <f>HLOOKUP(Q36,[36]Listas!$F$4:$J$5,2,0)</f>
        <v>#N/A</v>
      </c>
      <c r="U36" s="339" t="e">
        <f>INDEX([36]Listas!$F$6:$J$10,MATCH(P36,[36]Listas!$D$6:$D$10,0),MATCH(Q36,[36]Listas!$F$4:$J$4,0))</f>
        <v>#N/A</v>
      </c>
      <c r="V36" s="346"/>
      <c r="W36" s="818"/>
      <c r="X36" s="818"/>
      <c r="Y36" s="818"/>
      <c r="Z36" s="330"/>
      <c r="AA36" s="331"/>
      <c r="AB36" s="330"/>
      <c r="AC36" s="346"/>
      <c r="AD36" s="347">
        <f t="shared" si="8"/>
        <v>0</v>
      </c>
      <c r="AE36" s="348" t="e">
        <f t="shared" si="9"/>
        <v>#N/A</v>
      </c>
      <c r="AF36" s="336" t="e">
        <f>IF(AE36&lt;=1,"Remota",VLOOKUP(AE36,[36]Listas!$C$6:$D$10,2,0))</f>
        <v>#N/A</v>
      </c>
      <c r="AG36" s="348" t="e">
        <f t="shared" si="10"/>
        <v>#N/A</v>
      </c>
      <c r="AH36" s="336" t="e">
        <f>IF(AG36&lt;=1,"Insignificante",HLOOKUP(AG36,[36]Listas!$F$3:$J$4,2,0))</f>
        <v>#N/A</v>
      </c>
      <c r="AI36" s="349" t="e">
        <f t="shared" si="11"/>
        <v>#N/A</v>
      </c>
      <c r="AJ36" s="339" t="e">
        <f>INDEX([36]Listas!$F$6:$J$10,MATCH(AF36,[36]Listas!$D$6:$D$10,0),MATCH(AH36,[36]Listas!$F$4:$J$4,0))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VLOOKUP(P37,[36]Listas!$D$6:$E$10,2,0)</f>
        <v>#N/A</v>
      </c>
      <c r="T37" s="347" t="e">
        <f>HLOOKUP(Q37,[36]Listas!$F$4:$J$5,2,0)</f>
        <v>#N/A</v>
      </c>
      <c r="U37" s="339" t="e">
        <f>INDEX([36]Listas!$F$6:$J$10,MATCH(P37,[36]Listas!$D$6:$D$10,0),MATCH(Q37,[36]Listas!$F$4:$J$4,0))</f>
        <v>#N/A</v>
      </c>
      <c r="V37" s="346"/>
      <c r="W37" s="818"/>
      <c r="X37" s="818"/>
      <c r="Y37" s="818"/>
      <c r="Z37" s="330"/>
      <c r="AA37" s="331"/>
      <c r="AB37" s="330"/>
      <c r="AC37" s="346"/>
      <c r="AD37" s="347">
        <f t="shared" si="8"/>
        <v>0</v>
      </c>
      <c r="AE37" s="348" t="e">
        <f t="shared" si="9"/>
        <v>#N/A</v>
      </c>
      <c r="AF37" s="336" t="e">
        <f>IF(AE37&lt;=1,"Remota",VLOOKUP(AE37,[36]Listas!$C$6:$D$10,2,0))</f>
        <v>#N/A</v>
      </c>
      <c r="AG37" s="348" t="e">
        <f t="shared" si="10"/>
        <v>#N/A</v>
      </c>
      <c r="AH37" s="336" t="e">
        <f>IF(AG37&lt;=1,"Insignificante",HLOOKUP(AG37,[36]Listas!$F$3:$J$4,2,0))</f>
        <v>#N/A</v>
      </c>
      <c r="AI37" s="349" t="e">
        <f t="shared" si="11"/>
        <v>#N/A</v>
      </c>
      <c r="AJ37" s="339" t="e">
        <f>INDEX([36]Listas!$F$6:$J$10,MATCH(AF37,[36]Listas!$D$6:$D$10,0),MATCH(AH37,[36]Listas!$F$4:$J$4,0))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VLOOKUP(P38,[36]Listas!$D$6:$E$10,2,0)</f>
        <v>#N/A</v>
      </c>
      <c r="T38" s="347" t="e">
        <f>HLOOKUP(Q38,[36]Listas!$F$4:$J$5,2,0)</f>
        <v>#N/A</v>
      </c>
      <c r="U38" s="339" t="e">
        <f>INDEX([36]Listas!$F$6:$J$10,MATCH(P38,[36]Listas!$D$6:$D$10,0),MATCH(Q38,[36]Listas!$F$4:$J$4,0))</f>
        <v>#N/A</v>
      </c>
      <c r="V38" s="346"/>
      <c r="W38" s="818"/>
      <c r="X38" s="818"/>
      <c r="Y38" s="818"/>
      <c r="Z38" s="330"/>
      <c r="AA38" s="331"/>
      <c r="AB38" s="330"/>
      <c r="AC38" s="346"/>
      <c r="AD38" s="347">
        <f>IF(AB38&lt;=33,0,IF(AB38&gt;81,2,1))</f>
        <v>0</v>
      </c>
      <c r="AE38" s="348" t="e">
        <f>IF(OR(AA38="Probabilidad",AA38="Ambos"),S38-AD38,S38)</f>
        <v>#N/A</v>
      </c>
      <c r="AF38" s="336" t="e">
        <f>IF(AE38&lt;=1,"Remota",VLOOKUP(AE38,[36]Listas!$C$6:$D$10,2,0))</f>
        <v>#N/A</v>
      </c>
      <c r="AG38" s="348" t="e">
        <f>IF(OR(AA38="Impacto",AA38="Ambos"),T38-AD38,T38)</f>
        <v>#N/A</v>
      </c>
      <c r="AH38" s="336" t="e">
        <f>IF(AG38&lt;=1,"Insignificante",HLOOKUP(AG38,[36]Listas!$F$3:$J$4,2,0))</f>
        <v>#N/A</v>
      </c>
      <c r="AI38" s="349" t="e">
        <f>AE38*AG38</f>
        <v>#N/A</v>
      </c>
      <c r="AJ38" s="339" t="e">
        <f>INDEX([36]Listas!$F$6:$J$10,MATCH(AF38,[36]Listas!$D$6:$D$10,0),MATCH(AH38,[36]Listas!$F$4:$J$4,0))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VLOOKUP(P39,[36]Listas!$D$6:$E$10,2,0)</f>
        <v>#N/A</v>
      </c>
      <c r="T39" s="347" t="e">
        <f>HLOOKUP(Q39,[36]Listas!$F$4:$J$5,2,0)</f>
        <v>#N/A</v>
      </c>
      <c r="U39" s="339" t="e">
        <f>INDEX([36]Listas!$F$6:$J$10,MATCH(P39,[36]Listas!$D$6:$D$10,0),MATCH(Q39,[36]Listas!$F$4:$J$4,0))</f>
        <v>#N/A</v>
      </c>
      <c r="V39" s="346"/>
      <c r="W39" s="818"/>
      <c r="X39" s="818"/>
      <c r="Y39" s="818"/>
      <c r="Z39" s="330"/>
      <c r="AA39" s="331"/>
      <c r="AB39" s="330"/>
      <c r="AC39" s="346"/>
      <c r="AD39" s="347">
        <f>IF(AB39&lt;=33,0,IF(AB39&gt;81,2,1))</f>
        <v>0</v>
      </c>
      <c r="AE39" s="348" t="e">
        <f>IF(OR(AA39="Probabilidad",AA39="Ambos"),S39-AD39,S39)</f>
        <v>#N/A</v>
      </c>
      <c r="AF39" s="336" t="e">
        <f>IF(AE39&lt;=1,"Remota",VLOOKUP(AE39,[36]Listas!$C$6:$D$10,2,0))</f>
        <v>#N/A</v>
      </c>
      <c r="AG39" s="348" t="e">
        <f>IF(OR(AA39="Impacto",AA39="Ambos"),T39-AD39,T39)</f>
        <v>#N/A</v>
      </c>
      <c r="AH39" s="336" t="e">
        <f>IF(AG39&lt;=1,"Insignificante",HLOOKUP(AG39,[36]Listas!$F$3:$J$4,2,0))</f>
        <v>#N/A</v>
      </c>
      <c r="AI39" s="349" t="e">
        <f>AE39*AG39</f>
        <v>#N/A</v>
      </c>
      <c r="AJ39" s="339" t="e">
        <f>INDEX([36]Listas!$F$6:$J$10,MATCH(AF39,[36]Listas!$D$6:$D$10,0),MATCH(AH39,[36]Listas!$F$4:$J$4,0))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VLOOKUP(P40,[36]Listas!$D$6:$E$10,2,0)</f>
        <v>#N/A</v>
      </c>
      <c r="T40" s="347" t="e">
        <f>HLOOKUP(Q40,[36]Listas!$F$4:$J$5,2,0)</f>
        <v>#N/A</v>
      </c>
      <c r="U40" s="339" t="e">
        <f>INDEX([36]Listas!$F$6:$J$10,MATCH(P40,[36]Listas!$D$6:$D$10,0),MATCH(Q40,[36]Listas!$F$4:$J$4,0))</f>
        <v>#N/A</v>
      </c>
      <c r="V40" s="346"/>
      <c r="W40" s="818"/>
      <c r="X40" s="818"/>
      <c r="Y40" s="818"/>
      <c r="Z40" s="330"/>
      <c r="AA40" s="331"/>
      <c r="AB40" s="330"/>
      <c r="AC40" s="346"/>
      <c r="AD40" s="347">
        <f t="shared" ref="AD40:AD48" si="12">IF(AB40&lt;=33,0,IF(AB40&gt;81,2,1))</f>
        <v>0</v>
      </c>
      <c r="AE40" s="348" t="e">
        <f t="shared" ref="AE40:AE48" si="13">IF(OR(AA40="Probabilidad",AA40="Ambos"),S40-AD40,S40)</f>
        <v>#N/A</v>
      </c>
      <c r="AF40" s="336" t="e">
        <f>IF(AE40&lt;=1,"Remota",VLOOKUP(AE40,[36]Listas!$C$6:$D$10,2,0))</f>
        <v>#N/A</v>
      </c>
      <c r="AG40" s="348" t="e">
        <f t="shared" ref="AG40:AG48" si="14">IF(OR(AA40="Impacto",AA40="Ambos"),T40-AD40,T40)</f>
        <v>#N/A</v>
      </c>
      <c r="AH40" s="336" t="e">
        <f>IF(AG40&lt;=1,"Insignificante",HLOOKUP(AG40,[36]Listas!$F$3:$J$4,2,0))</f>
        <v>#N/A</v>
      </c>
      <c r="AI40" s="349" t="e">
        <f t="shared" ref="AI40:AI48" si="15">AE40*AG40</f>
        <v>#N/A</v>
      </c>
      <c r="AJ40" s="339" t="e">
        <f>INDEX([36]Listas!$F$6:$J$10,MATCH(AF40,[36]Listas!$D$6:$D$10,0),MATCH(AH40,[36]Listas!$F$4:$J$4,0))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VLOOKUP(P41,[36]Listas!$D$6:$E$10,2,0)</f>
        <v>#N/A</v>
      </c>
      <c r="T41" s="347" t="e">
        <f>HLOOKUP(Q41,[36]Listas!$F$4:$J$5,2,0)</f>
        <v>#N/A</v>
      </c>
      <c r="U41" s="339" t="e">
        <f>INDEX([36]Listas!$F$6:$J$10,MATCH(P41,[36]Listas!$D$6:$D$10,0),MATCH(Q41,[36]Listas!$F$4:$J$4,0))</f>
        <v>#N/A</v>
      </c>
      <c r="V41" s="346"/>
      <c r="W41" s="818"/>
      <c r="X41" s="818"/>
      <c r="Y41" s="818"/>
      <c r="Z41" s="330"/>
      <c r="AA41" s="331"/>
      <c r="AB41" s="330"/>
      <c r="AC41" s="346"/>
      <c r="AD41" s="347">
        <f>IF(AB41&lt;=33,0,IF(AB41&gt;81,2,1))</f>
        <v>0</v>
      </c>
      <c r="AE41" s="348" t="e">
        <f>IF(OR(AA41="Probabilidad",AA41="Ambos"),S41-AD41,S41)</f>
        <v>#N/A</v>
      </c>
      <c r="AF41" s="336" t="e">
        <f>IF(AE41&lt;=1,"Remota",VLOOKUP(AE41,[36]Listas!$C$6:$D$10,2,0))</f>
        <v>#N/A</v>
      </c>
      <c r="AG41" s="348" t="e">
        <f>IF(OR(AA41="Impacto",AA41="Ambos"),T41-AD41,T41)</f>
        <v>#N/A</v>
      </c>
      <c r="AH41" s="336" t="e">
        <f>IF(AG41&lt;=1,"Insignificante",HLOOKUP(AG41,[36]Listas!$F$3:$J$4,2,0))</f>
        <v>#N/A</v>
      </c>
      <c r="AI41" s="349" t="e">
        <f>AE41*AG41</f>
        <v>#N/A</v>
      </c>
      <c r="AJ41" s="339" t="e">
        <f>INDEX([36]Listas!$F$6:$J$10,MATCH(AF41,[36]Listas!$D$6:$D$10,0),MATCH(AH41,[36]Listas!$F$4:$J$4,0))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VLOOKUP(P42,[36]Listas!$D$6:$E$10,2,0)</f>
        <v>#N/A</v>
      </c>
      <c r="T42" s="347" t="e">
        <f>HLOOKUP(Q42,[36]Listas!$F$4:$J$5,2,0)</f>
        <v>#N/A</v>
      </c>
      <c r="U42" s="339" t="e">
        <f>INDEX([36]Listas!$F$6:$J$10,MATCH(P42,[36]Listas!$D$6:$D$10,0),MATCH(Q42,[36]Listas!$F$4:$J$4,0))</f>
        <v>#N/A</v>
      </c>
      <c r="V42" s="346"/>
      <c r="W42" s="818"/>
      <c r="X42" s="818"/>
      <c r="Y42" s="818"/>
      <c r="Z42" s="330"/>
      <c r="AA42" s="331"/>
      <c r="AB42" s="330"/>
      <c r="AC42" s="346"/>
      <c r="AD42" s="347">
        <f>IF(AB42&lt;=33,0,IF(AB42&gt;81,2,1))</f>
        <v>0</v>
      </c>
      <c r="AE42" s="348" t="e">
        <f>IF(OR(AA42="Probabilidad",AA42="Ambos"),S42-AD42,S42)</f>
        <v>#N/A</v>
      </c>
      <c r="AF42" s="336" t="e">
        <f>IF(AE42&lt;=1,"Remota",VLOOKUP(AE42,[36]Listas!$C$6:$D$10,2,0))</f>
        <v>#N/A</v>
      </c>
      <c r="AG42" s="348" t="e">
        <f>IF(OR(AA42="Impacto",AA42="Ambos"),T42-AD42,T42)</f>
        <v>#N/A</v>
      </c>
      <c r="AH42" s="336" t="e">
        <f>IF(AG42&lt;=1,"Insignificante",HLOOKUP(AG42,[36]Listas!$F$3:$J$4,2,0))</f>
        <v>#N/A</v>
      </c>
      <c r="AI42" s="349" t="e">
        <f>AE42*AG42</f>
        <v>#N/A</v>
      </c>
      <c r="AJ42" s="339" t="e">
        <f>INDEX([36]Listas!$F$6:$J$10,MATCH(AF42,[36]Listas!$D$6:$D$10,0),MATCH(AH42,[36]Listas!$F$4:$J$4,0))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VLOOKUP(P43,[36]Listas!$D$6:$E$10,2,0)</f>
        <v>#N/A</v>
      </c>
      <c r="T43" s="347" t="e">
        <f>HLOOKUP(Q43,[36]Listas!$F$4:$J$5,2,0)</f>
        <v>#N/A</v>
      </c>
      <c r="U43" s="339" t="e">
        <f>INDEX([36]Listas!$F$6:$J$10,MATCH(P43,[36]Listas!$D$6:$D$10,0),MATCH(Q43,[36]Listas!$F$4:$J$4,0))</f>
        <v>#N/A</v>
      </c>
      <c r="V43" s="346"/>
      <c r="W43" s="818"/>
      <c r="X43" s="818"/>
      <c r="Y43" s="818"/>
      <c r="Z43" s="330"/>
      <c r="AA43" s="331"/>
      <c r="AB43" s="330"/>
      <c r="AC43" s="346"/>
      <c r="AD43" s="347">
        <f>IF(AB43&lt;=33,0,IF(AB43&gt;81,2,1))</f>
        <v>0</v>
      </c>
      <c r="AE43" s="348" t="e">
        <f>IF(OR(AA43="Probabilidad",AA43="Ambos"),S43-AD43,S43)</f>
        <v>#N/A</v>
      </c>
      <c r="AF43" s="336" t="e">
        <f>IF(AE43&lt;=1,"Remota",VLOOKUP(AE43,[36]Listas!$C$6:$D$10,2,0))</f>
        <v>#N/A</v>
      </c>
      <c r="AG43" s="348" t="e">
        <f>IF(OR(AA43="Impacto",AA43="Ambos"),T43-AD43,T43)</f>
        <v>#N/A</v>
      </c>
      <c r="AH43" s="336" t="e">
        <f>IF(AG43&lt;=1,"Insignificante",HLOOKUP(AG43,[36]Listas!$F$3:$J$4,2,0))</f>
        <v>#N/A</v>
      </c>
      <c r="AI43" s="349" t="e">
        <f>AE43*AG43</f>
        <v>#N/A</v>
      </c>
      <c r="AJ43" s="339" t="e">
        <f>INDEX([36]Listas!$F$6:$J$10,MATCH(AF43,[36]Listas!$D$6:$D$10,0),MATCH(AH43,[36]Listas!$F$4:$J$4,0))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VLOOKUP(P44,[36]Listas!$D$6:$E$10,2,0)</f>
        <v>#N/A</v>
      </c>
      <c r="T44" s="347" t="e">
        <f>HLOOKUP(Q44,[36]Listas!$F$4:$J$5,2,0)</f>
        <v>#N/A</v>
      </c>
      <c r="U44" s="339" t="e">
        <f>INDEX([36]Listas!$F$6:$J$10,MATCH(P44,[36]Listas!$D$6:$D$10,0),MATCH(Q44,[36]Listas!$F$4:$J$4,0))</f>
        <v>#N/A</v>
      </c>
      <c r="V44" s="346"/>
      <c r="W44" s="818"/>
      <c r="X44" s="818"/>
      <c r="Y44" s="818"/>
      <c r="Z44" s="330"/>
      <c r="AA44" s="331"/>
      <c r="AB44" s="330"/>
      <c r="AC44" s="346"/>
      <c r="AD44" s="347">
        <f>IF(AB44&lt;=33,0,IF(AB44&gt;81,2,1))</f>
        <v>0</v>
      </c>
      <c r="AE44" s="348" t="e">
        <f>IF(OR(AA44="Probabilidad",AA44="Ambos"),S44-AD44,S44)</f>
        <v>#N/A</v>
      </c>
      <c r="AF44" s="336" t="e">
        <f>IF(AE44&lt;=1,"Remota",VLOOKUP(AE44,[36]Listas!$C$6:$D$10,2,0))</f>
        <v>#N/A</v>
      </c>
      <c r="AG44" s="348" t="e">
        <f>IF(OR(AA44="Impacto",AA44="Ambos"),T44-AD44,T44)</f>
        <v>#N/A</v>
      </c>
      <c r="AH44" s="336" t="e">
        <f>IF(AG44&lt;=1,"Insignificante",HLOOKUP(AG44,[36]Listas!$F$3:$J$4,2,0))</f>
        <v>#N/A</v>
      </c>
      <c r="AI44" s="349" t="e">
        <f>AE44*AG44</f>
        <v>#N/A</v>
      </c>
      <c r="AJ44" s="339" t="e">
        <f>INDEX([36]Listas!$F$6:$J$10,MATCH(AF44,[36]Listas!$D$6:$D$10,0),MATCH(AH44,[36]Listas!$F$4:$J$4,0))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VLOOKUP(P45,[36]Listas!$D$6:$E$10,2,0)</f>
        <v>#N/A</v>
      </c>
      <c r="T45" s="347" t="e">
        <f>HLOOKUP(Q45,[36]Listas!$F$4:$J$5,2,0)</f>
        <v>#N/A</v>
      </c>
      <c r="U45" s="339" t="e">
        <f>INDEX([36]Listas!$F$6:$J$10,MATCH(P45,[36]Listas!$D$6:$D$10,0),MATCH(Q45,[36]Listas!$F$4:$J$4,0))</f>
        <v>#N/A</v>
      </c>
      <c r="V45" s="346"/>
      <c r="W45" s="818"/>
      <c r="X45" s="818"/>
      <c r="Y45" s="818"/>
      <c r="Z45" s="330"/>
      <c r="AA45" s="331"/>
      <c r="AB45" s="330"/>
      <c r="AC45" s="346"/>
      <c r="AD45" s="347">
        <f t="shared" si="12"/>
        <v>0</v>
      </c>
      <c r="AE45" s="348" t="e">
        <f t="shared" si="13"/>
        <v>#N/A</v>
      </c>
      <c r="AF45" s="336" t="e">
        <f>IF(AE45&lt;=1,"Remota",VLOOKUP(AE45,[36]Listas!$C$6:$D$10,2,0))</f>
        <v>#N/A</v>
      </c>
      <c r="AG45" s="348" t="e">
        <f t="shared" si="14"/>
        <v>#N/A</v>
      </c>
      <c r="AH45" s="336" t="e">
        <f>IF(AG45&lt;=1,"Insignificante",HLOOKUP(AG45,[36]Listas!$F$3:$J$4,2,0))</f>
        <v>#N/A</v>
      </c>
      <c r="AI45" s="349" t="e">
        <f t="shared" si="15"/>
        <v>#N/A</v>
      </c>
      <c r="AJ45" s="339" t="e">
        <f>INDEX([36]Listas!$F$6:$J$10,MATCH(AF45,[36]Listas!$D$6:$D$10,0),MATCH(AH45,[36]Listas!$F$4:$J$4,0))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VLOOKUP(P46,[36]Listas!$D$6:$E$10,2,0)</f>
        <v>#N/A</v>
      </c>
      <c r="T46" s="347" t="e">
        <f>HLOOKUP(Q46,[36]Listas!$F$4:$J$5,2,0)</f>
        <v>#N/A</v>
      </c>
      <c r="U46" s="339" t="e">
        <f>INDEX([36]Listas!$F$6:$J$10,MATCH(P46,[36]Listas!$D$6:$D$10,0),MATCH(Q46,[36]Listas!$F$4:$J$4,0))</f>
        <v>#N/A</v>
      </c>
      <c r="V46" s="346"/>
      <c r="W46" s="818"/>
      <c r="X46" s="818"/>
      <c r="Y46" s="818"/>
      <c r="Z46" s="330"/>
      <c r="AA46" s="331"/>
      <c r="AB46" s="330"/>
      <c r="AC46" s="346"/>
      <c r="AD46" s="347">
        <f t="shared" si="12"/>
        <v>0</v>
      </c>
      <c r="AE46" s="348" t="e">
        <f t="shared" si="13"/>
        <v>#N/A</v>
      </c>
      <c r="AF46" s="336" t="e">
        <f>IF(AE46&lt;=1,"Remota",VLOOKUP(AE46,[36]Listas!$C$6:$D$10,2,0))</f>
        <v>#N/A</v>
      </c>
      <c r="AG46" s="348" t="e">
        <f t="shared" si="14"/>
        <v>#N/A</v>
      </c>
      <c r="AH46" s="336" t="e">
        <f>IF(AG46&lt;=1,"Insignificante",HLOOKUP(AG46,[36]Listas!$F$3:$J$4,2,0))</f>
        <v>#N/A</v>
      </c>
      <c r="AI46" s="349" t="e">
        <f t="shared" si="15"/>
        <v>#N/A</v>
      </c>
      <c r="AJ46" s="339" t="e">
        <f>INDEX([36]Listas!$F$6:$J$10,MATCH(AF46,[36]Listas!$D$6:$D$10,0),MATCH(AH46,[36]Listas!$F$4:$J$4,0))</f>
        <v>#N/A</v>
      </c>
    </row>
    <row r="47" spans="1:36" s="340" customFormat="1" ht="78"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VLOOKUP(P47,[36]Listas!$D$6:$E$10,2,0)</f>
        <v>#N/A</v>
      </c>
      <c r="T47" s="347" t="e">
        <f>HLOOKUP(Q47,[36]Listas!$F$4:$J$5,2,0)</f>
        <v>#N/A</v>
      </c>
      <c r="U47" s="339" t="e">
        <f>INDEX([36]Listas!$F$6:$J$10,MATCH(P47,[36]Listas!$D$6:$D$10,0),MATCH(Q47,[36]Listas!$F$4:$J$4,0))</f>
        <v>#N/A</v>
      </c>
      <c r="V47" s="346"/>
      <c r="W47" s="818"/>
      <c r="X47" s="818"/>
      <c r="Y47" s="818"/>
      <c r="Z47" s="330"/>
      <c r="AA47" s="331"/>
      <c r="AB47" s="330"/>
      <c r="AC47" s="346"/>
      <c r="AD47" s="347">
        <f t="shared" si="12"/>
        <v>0</v>
      </c>
      <c r="AE47" s="348" t="e">
        <f t="shared" si="13"/>
        <v>#N/A</v>
      </c>
      <c r="AF47" s="336" t="e">
        <f>IF(AE47&lt;=1,"Remota",VLOOKUP(AE47,[36]Listas!$C$6:$D$10,2,0))</f>
        <v>#N/A</v>
      </c>
      <c r="AG47" s="348" t="e">
        <f t="shared" si="14"/>
        <v>#N/A</v>
      </c>
      <c r="AH47" s="336" t="e">
        <f>IF(AG47&lt;=1,"Insignificante",HLOOKUP(AG47,[36]Listas!$F$3:$J$4,2,0))</f>
        <v>#N/A</v>
      </c>
      <c r="AI47" s="349" t="e">
        <f t="shared" si="15"/>
        <v>#N/A</v>
      </c>
      <c r="AJ47" s="339" t="e">
        <f>INDEX([36]Listas!$F$6:$J$10,MATCH(AF47,[36]Listas!$D$6:$D$10,0),MATCH(AH47,[36]Listas!$F$4:$J$4,0))</f>
        <v>#N/A</v>
      </c>
    </row>
    <row r="48" spans="1:36" s="340" customFormat="1" ht="78"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VLOOKUP(P48,[36]Listas!$D$6:$E$10,2,0)</f>
        <v>#N/A</v>
      </c>
      <c r="T48" s="347" t="e">
        <f>HLOOKUP(Q48,[36]Listas!$F$4:$J$5,2,0)</f>
        <v>#N/A</v>
      </c>
      <c r="U48" s="339" t="e">
        <f>INDEX([36]Listas!$F$6:$J$10,MATCH(P48,[36]Listas!$D$6:$D$10,0),MATCH(Q48,[36]Listas!$F$4:$J$4,0))</f>
        <v>#N/A</v>
      </c>
      <c r="V48" s="346"/>
      <c r="W48" s="818"/>
      <c r="X48" s="818"/>
      <c r="Y48" s="818"/>
      <c r="Z48" s="330"/>
      <c r="AA48" s="331"/>
      <c r="AB48" s="330"/>
      <c r="AC48" s="346"/>
      <c r="AD48" s="347">
        <f t="shared" si="12"/>
        <v>0</v>
      </c>
      <c r="AE48" s="348" t="e">
        <f t="shared" si="13"/>
        <v>#N/A</v>
      </c>
      <c r="AF48" s="336" t="e">
        <f>IF(AE48&lt;=1,"Remota",VLOOKUP(AE48,[36]Listas!$C$6:$D$10,2,0))</f>
        <v>#N/A</v>
      </c>
      <c r="AG48" s="348" t="e">
        <f t="shared" si="14"/>
        <v>#N/A</v>
      </c>
      <c r="AH48" s="336" t="e">
        <f>IF(AG48&lt;=1,"Insignificante",HLOOKUP(AG48,[36]Listas!$F$3:$J$4,2,0))</f>
        <v>#N/A</v>
      </c>
      <c r="AI48" s="349" t="e">
        <f t="shared" si="15"/>
        <v>#N/A</v>
      </c>
      <c r="AJ48" s="339" t="e">
        <f>INDEX([36]Listas!$F$6:$J$10,MATCH(AF48,[36]Listas!$D$6:$D$10,0),MATCH(AH48,[36]Listas!$F$4:$J$4,0))</f>
        <v>#N/A</v>
      </c>
    </row>
    <row r="49" spans="1:36" ht="5.25" customHeight="1" x14ac:dyDescent="0.2">
      <c r="A49" s="350"/>
      <c r="B49" s="350"/>
      <c r="C49" s="351"/>
      <c r="D49" s="351"/>
      <c r="E49" s="351"/>
      <c r="F49" s="350"/>
      <c r="G49" s="352"/>
      <c r="H49" s="352"/>
      <c r="I49" s="352"/>
      <c r="J49" s="350"/>
      <c r="L49" s="354"/>
      <c r="M49" s="354"/>
      <c r="N49" s="354"/>
      <c r="O49" s="354"/>
      <c r="P49" s="354"/>
      <c r="Q49" s="354"/>
      <c r="R49" s="354"/>
      <c r="S49" s="354"/>
      <c r="T49" s="354"/>
      <c r="U49" s="350"/>
      <c r="V49" s="350"/>
      <c r="W49" s="352"/>
      <c r="X49" s="352"/>
      <c r="Y49" s="352"/>
      <c r="Z49" s="352"/>
      <c r="AA49" s="350"/>
      <c r="AB49" s="350"/>
      <c r="AC49" s="350"/>
      <c r="AD49" s="350"/>
      <c r="AE49" s="350"/>
      <c r="AF49" s="350"/>
      <c r="AG49" s="350"/>
      <c r="AH49" s="350"/>
      <c r="AI49" s="350"/>
      <c r="AJ49" s="355"/>
    </row>
    <row r="50" spans="1:36" ht="11.25" customHeight="1" x14ac:dyDescent="0.2">
      <c r="A50" s="819" t="s">
        <v>1801</v>
      </c>
      <c r="B50" s="820"/>
      <c r="C50" s="820"/>
      <c r="D50" s="820"/>
      <c r="E50" s="820"/>
      <c r="F50" s="820"/>
      <c r="G50" s="820"/>
      <c r="H50" s="820"/>
      <c r="I50" s="820"/>
      <c r="J50" s="820"/>
      <c r="K50" s="820"/>
      <c r="L50" s="821"/>
      <c r="N50" s="354" t="s">
        <v>1727</v>
      </c>
      <c r="AG50" s="350"/>
      <c r="AH50" s="350"/>
      <c r="AI50" s="350"/>
      <c r="AJ50" s="355"/>
    </row>
    <row r="51" spans="1:36" x14ac:dyDescent="0.2">
      <c r="A51" s="822"/>
      <c r="B51" s="823"/>
      <c r="C51" s="823"/>
      <c r="D51" s="823"/>
      <c r="E51" s="823"/>
      <c r="F51" s="823"/>
      <c r="G51" s="823"/>
      <c r="H51" s="823"/>
      <c r="I51" s="823"/>
      <c r="J51" s="823"/>
      <c r="K51" s="823"/>
      <c r="L51" s="824"/>
      <c r="M51" s="357"/>
      <c r="N51" s="825" t="s">
        <v>656</v>
      </c>
      <c r="O51" s="826"/>
      <c r="P51" s="826"/>
      <c r="Q51" s="827"/>
      <c r="R51" s="358"/>
      <c r="S51" s="358"/>
      <c r="T51" s="358"/>
      <c r="U51" s="825" t="s">
        <v>368</v>
      </c>
      <c r="V51" s="826"/>
      <c r="W51" s="826"/>
      <c r="X51" s="827"/>
      <c r="Y51" s="828" t="s">
        <v>369</v>
      </c>
      <c r="Z51" s="828"/>
      <c r="AA51" s="828" t="s">
        <v>370</v>
      </c>
      <c r="AB51" s="828"/>
      <c r="AC51" s="828"/>
      <c r="AD51" s="828"/>
      <c r="AE51" s="828"/>
      <c r="AF51" s="828"/>
      <c r="AG51" s="828"/>
      <c r="AH51" s="828"/>
      <c r="AI51" s="828"/>
      <c r="AJ51" s="828"/>
    </row>
    <row r="52" spans="1:36" s="325" customFormat="1" ht="30" customHeight="1" x14ac:dyDescent="0.2">
      <c r="A52" s="829"/>
      <c r="B52" s="830"/>
      <c r="C52" s="830"/>
      <c r="D52" s="830"/>
      <c r="E52" s="830"/>
      <c r="F52" s="830"/>
      <c r="G52" s="830"/>
      <c r="H52" s="830"/>
      <c r="I52" s="830"/>
      <c r="J52" s="830"/>
      <c r="K52" s="830"/>
      <c r="L52" s="831"/>
      <c r="M52" s="359"/>
      <c r="N52" s="835" t="s">
        <v>429</v>
      </c>
      <c r="O52" s="836"/>
      <c r="P52" s="836"/>
      <c r="Q52" s="837"/>
      <c r="R52" s="360"/>
      <c r="S52" s="360"/>
      <c r="T52" s="360"/>
      <c r="U52" s="835" t="s">
        <v>765</v>
      </c>
      <c r="V52" s="836"/>
      <c r="W52" s="836"/>
      <c r="X52" s="837"/>
      <c r="Y52" s="838" t="s">
        <v>1084</v>
      </c>
      <c r="Z52" s="838"/>
      <c r="AA52" s="838"/>
      <c r="AB52" s="838"/>
      <c r="AC52" s="838"/>
      <c r="AD52" s="838"/>
      <c r="AE52" s="838"/>
      <c r="AF52" s="838"/>
      <c r="AG52" s="838"/>
      <c r="AH52" s="838"/>
      <c r="AI52" s="838"/>
      <c r="AJ52" s="838"/>
    </row>
    <row r="53" spans="1:36" s="325" customFormat="1" ht="30" customHeight="1" x14ac:dyDescent="0.2">
      <c r="A53" s="829"/>
      <c r="B53" s="830"/>
      <c r="C53" s="830"/>
      <c r="D53" s="830"/>
      <c r="E53" s="830"/>
      <c r="F53" s="830"/>
      <c r="G53" s="830"/>
      <c r="H53" s="830"/>
      <c r="I53" s="830"/>
      <c r="J53" s="830"/>
      <c r="K53" s="830"/>
      <c r="L53" s="831"/>
      <c r="M53" s="359"/>
      <c r="N53" s="835" t="s">
        <v>430</v>
      </c>
      <c r="O53" s="836"/>
      <c r="P53" s="836"/>
      <c r="Q53" s="837"/>
      <c r="R53" s="360"/>
      <c r="S53" s="360"/>
      <c r="T53" s="360"/>
      <c r="U53" s="835" t="s">
        <v>1633</v>
      </c>
      <c r="V53" s="836"/>
      <c r="W53" s="836"/>
      <c r="X53" s="837"/>
      <c r="Y53" s="838" t="s">
        <v>542</v>
      </c>
      <c r="Z53" s="838"/>
      <c r="AA53" s="838"/>
      <c r="AB53" s="838"/>
      <c r="AC53" s="838"/>
      <c r="AD53" s="838"/>
      <c r="AE53" s="838"/>
      <c r="AF53" s="838"/>
      <c r="AG53" s="838"/>
      <c r="AH53" s="838"/>
      <c r="AI53" s="838"/>
      <c r="AJ53" s="838"/>
    </row>
    <row r="54" spans="1:36" s="325" customFormat="1" ht="30" customHeight="1" x14ac:dyDescent="0.2">
      <c r="A54" s="829"/>
      <c r="B54" s="830"/>
      <c r="C54" s="830"/>
      <c r="D54" s="830"/>
      <c r="E54" s="830"/>
      <c r="F54" s="830"/>
      <c r="G54" s="830"/>
      <c r="H54" s="830"/>
      <c r="I54" s="830"/>
      <c r="J54" s="830"/>
      <c r="K54" s="830"/>
      <c r="L54" s="831"/>
      <c r="M54" s="359"/>
      <c r="N54" s="838" t="s">
        <v>424</v>
      </c>
      <c r="O54" s="838"/>
      <c r="P54" s="838"/>
      <c r="Q54" s="838"/>
      <c r="R54" s="434"/>
      <c r="S54" s="434"/>
      <c r="T54" s="434"/>
      <c r="U54" s="838" t="s">
        <v>2352</v>
      </c>
      <c r="V54" s="838"/>
      <c r="W54" s="838"/>
      <c r="X54" s="838"/>
      <c r="Y54" s="838" t="s">
        <v>2353</v>
      </c>
      <c r="Z54" s="838"/>
      <c r="AA54" s="838"/>
      <c r="AB54" s="838"/>
      <c r="AC54" s="838"/>
      <c r="AD54" s="838"/>
      <c r="AE54" s="838"/>
      <c r="AF54" s="838"/>
      <c r="AG54" s="838"/>
      <c r="AH54" s="838"/>
      <c r="AI54" s="838"/>
      <c r="AJ54" s="838"/>
    </row>
    <row r="55" spans="1:36" s="325" customFormat="1" ht="30" customHeight="1" x14ac:dyDescent="0.2">
      <c r="A55" s="832"/>
      <c r="B55" s="833"/>
      <c r="C55" s="833"/>
      <c r="D55" s="833"/>
      <c r="E55" s="833"/>
      <c r="F55" s="833"/>
      <c r="G55" s="833"/>
      <c r="H55" s="833"/>
      <c r="I55" s="833"/>
      <c r="J55" s="833"/>
      <c r="K55" s="833"/>
      <c r="L55" s="834"/>
      <c r="M55" s="359"/>
      <c r="N55" s="1612"/>
      <c r="O55" s="1612"/>
      <c r="P55" s="1612"/>
      <c r="Q55" s="1612"/>
      <c r="R55" s="435"/>
      <c r="S55" s="435"/>
      <c r="T55" s="435"/>
      <c r="U55" s="1612"/>
      <c r="V55" s="1612"/>
      <c r="W55" s="1612"/>
      <c r="X55" s="1612"/>
      <c r="Y55" s="1612"/>
      <c r="Z55" s="1612"/>
      <c r="AA55" s="1612"/>
      <c r="AB55" s="1612"/>
      <c r="AC55" s="1612"/>
      <c r="AD55" s="1612"/>
      <c r="AE55" s="1612"/>
      <c r="AF55" s="1612"/>
      <c r="AG55" s="1612"/>
      <c r="AH55" s="1612"/>
      <c r="AI55" s="1612"/>
      <c r="AJ55" s="1612"/>
    </row>
    <row r="56" spans="1:36" s="325" customFormat="1" ht="30" customHeight="1" x14ac:dyDescent="0.2">
      <c r="A56" s="361"/>
      <c r="B56" s="361"/>
      <c r="C56" s="361"/>
      <c r="D56" s="361"/>
      <c r="E56" s="361"/>
      <c r="F56" s="361"/>
      <c r="G56" s="361"/>
      <c r="H56" s="361"/>
      <c r="I56" s="361"/>
      <c r="J56" s="361"/>
      <c r="K56" s="361"/>
      <c r="L56" s="361"/>
      <c r="M56" s="359"/>
      <c r="N56" s="840"/>
      <c r="O56" s="840"/>
      <c r="P56" s="840"/>
      <c r="Q56" s="840"/>
      <c r="R56" s="359"/>
      <c r="S56" s="359"/>
      <c r="T56" s="359"/>
      <c r="U56" s="840"/>
      <c r="V56" s="840"/>
      <c r="W56" s="840"/>
      <c r="X56" s="840"/>
      <c r="Y56" s="840"/>
      <c r="Z56" s="840"/>
      <c r="AA56" s="840"/>
      <c r="AB56" s="840"/>
      <c r="AC56" s="840"/>
      <c r="AD56" s="840"/>
      <c r="AE56" s="840"/>
      <c r="AF56" s="840"/>
      <c r="AG56" s="840"/>
      <c r="AH56" s="840"/>
      <c r="AI56" s="840"/>
      <c r="AJ56" s="840"/>
    </row>
    <row r="57" spans="1:36" s="325" customFormat="1" ht="30" customHeight="1" x14ac:dyDescent="0.2">
      <c r="A57" s="361"/>
      <c r="B57" s="361"/>
      <c r="C57" s="361"/>
      <c r="D57" s="361"/>
      <c r="E57" s="361"/>
      <c r="F57" s="361"/>
      <c r="G57" s="361"/>
      <c r="H57" s="361"/>
      <c r="I57" s="361"/>
      <c r="J57" s="361"/>
      <c r="K57" s="361"/>
      <c r="L57" s="361"/>
      <c r="M57" s="359"/>
      <c r="N57" s="840"/>
      <c r="O57" s="840"/>
      <c r="P57" s="840"/>
      <c r="Q57" s="840"/>
      <c r="R57" s="359"/>
      <c r="S57" s="359"/>
      <c r="T57" s="359"/>
      <c r="U57" s="840"/>
      <c r="V57" s="840"/>
      <c r="W57" s="840"/>
      <c r="X57" s="840"/>
      <c r="Y57" s="840"/>
      <c r="Z57" s="840"/>
      <c r="AA57" s="840"/>
      <c r="AB57" s="840"/>
      <c r="AC57" s="840"/>
      <c r="AD57" s="840"/>
      <c r="AE57" s="840"/>
      <c r="AF57" s="840"/>
      <c r="AG57" s="840"/>
      <c r="AH57" s="840"/>
      <c r="AI57" s="840"/>
      <c r="AJ57" s="840"/>
    </row>
    <row r="58" spans="1:36" s="325" customFormat="1" ht="30" customHeight="1" x14ac:dyDescent="0.2">
      <c r="A58" s="361"/>
      <c r="B58" s="361"/>
      <c r="C58" s="361"/>
      <c r="D58" s="361"/>
      <c r="E58" s="361"/>
      <c r="F58" s="361"/>
      <c r="G58" s="361"/>
      <c r="H58" s="361"/>
      <c r="I58" s="361"/>
      <c r="J58" s="361"/>
      <c r="K58" s="361"/>
      <c r="L58" s="361"/>
      <c r="M58" s="359"/>
      <c r="N58" s="840"/>
      <c r="O58" s="840"/>
      <c r="P58" s="840"/>
      <c r="Q58" s="840"/>
      <c r="R58" s="359"/>
      <c r="S58" s="359"/>
      <c r="T58" s="359"/>
      <c r="U58" s="840"/>
      <c r="V58" s="840"/>
      <c r="W58" s="840"/>
      <c r="X58" s="840"/>
      <c r="Y58" s="840"/>
      <c r="Z58" s="840"/>
      <c r="AA58" s="840"/>
      <c r="AB58" s="840"/>
      <c r="AC58" s="840"/>
      <c r="AD58" s="840"/>
      <c r="AE58" s="840"/>
      <c r="AF58" s="840"/>
      <c r="AG58" s="840"/>
      <c r="AH58" s="840"/>
      <c r="AI58" s="840"/>
      <c r="AJ58" s="840"/>
    </row>
    <row r="59" spans="1:36" s="325" customFormat="1" ht="30" customHeight="1" x14ac:dyDescent="0.2">
      <c r="A59" s="363"/>
      <c r="B59" s="363"/>
      <c r="C59" s="363"/>
      <c r="D59" s="363"/>
      <c r="E59" s="363"/>
      <c r="F59" s="364"/>
      <c r="G59" s="364"/>
      <c r="H59" s="364"/>
      <c r="I59" s="364"/>
      <c r="J59" s="364"/>
      <c r="K59" s="365"/>
      <c r="L59" s="365"/>
      <c r="M59" s="359"/>
      <c r="N59" s="840"/>
      <c r="O59" s="840"/>
      <c r="P59" s="840"/>
      <c r="Q59" s="840"/>
      <c r="R59" s="359"/>
      <c r="S59" s="359"/>
      <c r="T59" s="359"/>
      <c r="U59" s="840"/>
      <c r="V59" s="840"/>
      <c r="W59" s="840"/>
      <c r="X59" s="840"/>
      <c r="Y59" s="840"/>
      <c r="Z59" s="840"/>
      <c r="AA59" s="840"/>
      <c r="AB59" s="840"/>
      <c r="AC59" s="840"/>
      <c r="AD59" s="840"/>
      <c r="AE59" s="840"/>
      <c r="AF59" s="840"/>
      <c r="AG59" s="840"/>
      <c r="AH59" s="840"/>
      <c r="AI59" s="840"/>
      <c r="AJ59" s="840"/>
    </row>
    <row r="60" spans="1:36" x14ac:dyDescent="0.2">
      <c r="A60" s="366"/>
      <c r="B60" s="366"/>
      <c r="C60" s="367"/>
      <c r="D60" s="367"/>
      <c r="E60" s="367"/>
      <c r="F60" s="366"/>
      <c r="G60" s="368"/>
      <c r="H60" s="368"/>
      <c r="I60" s="368"/>
      <c r="J60" s="366"/>
      <c r="K60" s="366"/>
      <c r="L60" s="366"/>
      <c r="M60" s="366"/>
      <c r="N60" s="366"/>
      <c r="O60" s="366"/>
      <c r="P60" s="366"/>
      <c r="Q60" s="366"/>
      <c r="R60" s="366"/>
      <c r="S60" s="366"/>
      <c r="T60" s="366"/>
      <c r="U60" s="366"/>
      <c r="V60" s="366"/>
      <c r="W60" s="368"/>
      <c r="X60" s="368"/>
      <c r="Y60" s="368"/>
      <c r="Z60" s="366"/>
      <c r="AA60" s="366"/>
      <c r="AB60" s="366"/>
      <c r="AC60" s="366"/>
      <c r="AD60" s="366"/>
      <c r="AE60" s="366"/>
      <c r="AF60" s="366"/>
      <c r="AG60" s="366"/>
      <c r="AH60" s="366"/>
      <c r="AI60" s="366"/>
      <c r="AJ60" s="369"/>
    </row>
    <row r="61" spans="1:36" x14ac:dyDescent="0.2">
      <c r="A61" s="366"/>
      <c r="B61" s="366"/>
      <c r="C61" s="367"/>
      <c r="D61" s="367"/>
      <c r="E61" s="367"/>
      <c r="F61" s="366"/>
      <c r="G61" s="368"/>
      <c r="H61" s="368"/>
      <c r="I61" s="368"/>
      <c r="J61" s="366"/>
      <c r="K61" s="366"/>
      <c r="L61" s="366"/>
      <c r="M61" s="366"/>
      <c r="N61" s="366"/>
      <c r="O61" s="366"/>
      <c r="P61" s="366"/>
      <c r="Q61" s="366"/>
      <c r="R61" s="366"/>
      <c r="S61" s="366"/>
      <c r="T61" s="366"/>
      <c r="U61" s="366"/>
      <c r="V61" s="366"/>
      <c r="W61" s="368"/>
      <c r="X61" s="368"/>
      <c r="Y61" s="368"/>
      <c r="Z61" s="366"/>
      <c r="AA61" s="366"/>
      <c r="AB61" s="366"/>
      <c r="AC61" s="366"/>
      <c r="AD61" s="366"/>
      <c r="AE61" s="366"/>
      <c r="AF61" s="366"/>
      <c r="AG61" s="366"/>
      <c r="AH61" s="366"/>
      <c r="AI61" s="366"/>
      <c r="AJ61" s="369"/>
    </row>
    <row r="62" spans="1:36" x14ac:dyDescent="0.2">
      <c r="A62" s="366"/>
      <c r="B62" s="366"/>
      <c r="C62" s="367"/>
      <c r="D62" s="367"/>
      <c r="E62" s="367"/>
      <c r="F62" s="366"/>
      <c r="G62" s="368"/>
      <c r="H62" s="368"/>
      <c r="I62" s="368"/>
      <c r="J62" s="366"/>
      <c r="K62" s="366"/>
      <c r="L62" s="366"/>
      <c r="M62" s="366"/>
      <c r="N62" s="366"/>
      <c r="O62" s="366"/>
      <c r="P62" s="366"/>
      <c r="Q62" s="366"/>
      <c r="R62" s="366"/>
      <c r="S62" s="366"/>
      <c r="T62" s="366"/>
      <c r="U62" s="366"/>
      <c r="V62" s="366"/>
      <c r="W62" s="368"/>
      <c r="X62" s="368"/>
      <c r="Y62" s="368"/>
      <c r="Z62" s="366"/>
      <c r="AA62" s="366"/>
      <c r="AB62" s="366"/>
      <c r="AC62" s="366"/>
      <c r="AD62" s="366"/>
      <c r="AE62" s="366"/>
      <c r="AF62" s="366"/>
      <c r="AG62" s="366"/>
      <c r="AH62" s="366"/>
      <c r="AI62" s="366"/>
      <c r="AJ62" s="369"/>
    </row>
    <row r="63" spans="1:36" x14ac:dyDescent="0.2">
      <c r="A63" s="366"/>
      <c r="B63" s="366"/>
      <c r="C63" s="367"/>
      <c r="D63" s="367"/>
      <c r="E63" s="367"/>
      <c r="F63" s="366"/>
      <c r="G63" s="368"/>
      <c r="H63" s="368"/>
      <c r="I63" s="368"/>
      <c r="J63" s="366"/>
      <c r="K63" s="366"/>
      <c r="L63" s="366"/>
      <c r="M63" s="366"/>
      <c r="N63" s="366"/>
      <c r="O63" s="366"/>
      <c r="P63" s="366"/>
      <c r="Q63" s="366"/>
      <c r="R63" s="366"/>
      <c r="S63" s="366"/>
      <c r="T63" s="366"/>
      <c r="U63" s="366"/>
      <c r="V63" s="366"/>
      <c r="W63" s="368"/>
      <c r="X63" s="368"/>
      <c r="Y63" s="368"/>
      <c r="Z63" s="366"/>
      <c r="AA63" s="366"/>
      <c r="AB63" s="366"/>
      <c r="AC63" s="366"/>
      <c r="AD63" s="366"/>
      <c r="AE63" s="366"/>
      <c r="AF63" s="366"/>
      <c r="AG63" s="366"/>
      <c r="AH63" s="366"/>
      <c r="AI63" s="366"/>
      <c r="AJ63" s="369"/>
    </row>
    <row r="64" spans="1:36" x14ac:dyDescent="0.2">
      <c r="A64" s="366"/>
      <c r="B64" s="366"/>
      <c r="C64" s="367"/>
      <c r="D64" s="367"/>
      <c r="E64" s="367"/>
      <c r="F64" s="366"/>
      <c r="G64" s="368"/>
      <c r="H64" s="368"/>
      <c r="I64" s="368"/>
      <c r="J64" s="366"/>
      <c r="K64" s="366"/>
      <c r="L64" s="366"/>
      <c r="M64" s="366"/>
      <c r="N64" s="366"/>
      <c r="O64" s="366"/>
      <c r="P64" s="366"/>
      <c r="Q64" s="366"/>
      <c r="R64" s="366"/>
      <c r="S64" s="366"/>
      <c r="T64" s="366"/>
      <c r="U64" s="366"/>
      <c r="V64" s="366"/>
      <c r="W64" s="368"/>
      <c r="X64" s="368"/>
      <c r="Y64" s="368"/>
      <c r="Z64" s="366"/>
      <c r="AA64" s="366"/>
      <c r="AB64" s="366"/>
      <c r="AC64" s="366"/>
      <c r="AD64" s="366"/>
      <c r="AE64" s="366"/>
      <c r="AF64" s="366"/>
      <c r="AG64" s="366"/>
      <c r="AH64" s="366"/>
      <c r="AI64" s="366"/>
      <c r="AJ64" s="369"/>
    </row>
  </sheetData>
  <sheetProtection formatCells="0" formatColumns="0" formatRows="0" insertRows="0" sort="0" autoFilter="0" pivotTables="0"/>
  <mergeCells count="269">
    <mergeCell ref="N59:Q59"/>
    <mergeCell ref="U59:X59"/>
    <mergeCell ref="Y59:Z59"/>
    <mergeCell ref="AA59:AJ59"/>
    <mergeCell ref="N57:Q57"/>
    <mergeCell ref="U57:X57"/>
    <mergeCell ref="Y57:Z57"/>
    <mergeCell ref="AA57:AJ57"/>
    <mergeCell ref="N58:Q58"/>
    <mergeCell ref="U58:X58"/>
    <mergeCell ref="Y58:Z58"/>
    <mergeCell ref="AA58:AJ58"/>
    <mergeCell ref="N56:Q56"/>
    <mergeCell ref="U56:X56"/>
    <mergeCell ref="Y56:Z56"/>
    <mergeCell ref="AA56:AJ56"/>
    <mergeCell ref="N53:Q53"/>
    <mergeCell ref="U53:X53"/>
    <mergeCell ref="Y53:Z53"/>
    <mergeCell ref="AA53:AJ53"/>
    <mergeCell ref="N54:Q54"/>
    <mergeCell ref="U54:X54"/>
    <mergeCell ref="Y54:Z54"/>
    <mergeCell ref="AA54:AJ54"/>
    <mergeCell ref="A50:L51"/>
    <mergeCell ref="N51:Q51"/>
    <mergeCell ref="U51:X51"/>
    <mergeCell ref="Y51:Z51"/>
    <mergeCell ref="AA51:AJ51"/>
    <mergeCell ref="A52:L55"/>
    <mergeCell ref="N52:Q52"/>
    <mergeCell ref="U52:X52"/>
    <mergeCell ref="Y52:Z52"/>
    <mergeCell ref="AA52:AJ52"/>
    <mergeCell ref="N55:Q55"/>
    <mergeCell ref="U55:X55"/>
    <mergeCell ref="Y55:Z55"/>
    <mergeCell ref="AA55:AJ55"/>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AJ26:AJ28"/>
    <mergeCell ref="G27:I27"/>
    <mergeCell ref="W27:Y27"/>
    <mergeCell ref="G28:I28"/>
    <mergeCell ref="W28:Y28"/>
    <mergeCell ref="N26:N28"/>
    <mergeCell ref="P26:P28"/>
    <mergeCell ref="Q26:Q28"/>
    <mergeCell ref="U26:U28"/>
    <mergeCell ref="W26:Y26"/>
    <mergeCell ref="AA26:AA28"/>
    <mergeCell ref="A26:A28"/>
    <mergeCell ref="B26:B28"/>
    <mergeCell ref="C26:E28"/>
    <mergeCell ref="G26:I26"/>
    <mergeCell ref="J26:L28"/>
    <mergeCell ref="M26:M28"/>
    <mergeCell ref="AB23:AB25"/>
    <mergeCell ref="AF23:AF25"/>
    <mergeCell ref="AH23:AH25"/>
    <mergeCell ref="AB26:AB28"/>
    <mergeCell ref="AF26:AF28"/>
    <mergeCell ref="AH26:AH28"/>
    <mergeCell ref="AJ23:AJ25"/>
    <mergeCell ref="G24:I24"/>
    <mergeCell ref="G25:I25"/>
    <mergeCell ref="N23:N25"/>
    <mergeCell ref="P23:P25"/>
    <mergeCell ref="Q23:Q25"/>
    <mergeCell ref="U23:U25"/>
    <mergeCell ref="W23:Y25"/>
    <mergeCell ref="AA23:AA25"/>
    <mergeCell ref="C22:E22"/>
    <mergeCell ref="G22:I22"/>
    <mergeCell ref="J22:L22"/>
    <mergeCell ref="W22:Y22"/>
    <mergeCell ref="A23:A25"/>
    <mergeCell ref="B23:B25"/>
    <mergeCell ref="C23:E25"/>
    <mergeCell ref="G23:I23"/>
    <mergeCell ref="J23:L25"/>
    <mergeCell ref="M23:M25"/>
    <mergeCell ref="AJ18:AJ21"/>
    <mergeCell ref="G19:I19"/>
    <mergeCell ref="W19:Y19"/>
    <mergeCell ref="G20:I20"/>
    <mergeCell ref="W20:Y20"/>
    <mergeCell ref="G21:I21"/>
    <mergeCell ref="W21:Y21"/>
    <mergeCell ref="N18:N21"/>
    <mergeCell ref="P18:P21"/>
    <mergeCell ref="Q18:Q21"/>
    <mergeCell ref="U18:U21"/>
    <mergeCell ref="W18:Y18"/>
    <mergeCell ref="AA18:AA21"/>
    <mergeCell ref="A18:A21"/>
    <mergeCell ref="B18:B21"/>
    <mergeCell ref="C18:E21"/>
    <mergeCell ref="G18:I18"/>
    <mergeCell ref="J18:L21"/>
    <mergeCell ref="M18:M21"/>
    <mergeCell ref="AB15:AB17"/>
    <mergeCell ref="AF15:AF17"/>
    <mergeCell ref="AH15:AH17"/>
    <mergeCell ref="A15:A17"/>
    <mergeCell ref="B15:B17"/>
    <mergeCell ref="C15:E17"/>
    <mergeCell ref="AB18:AB21"/>
    <mergeCell ref="AF18:AF21"/>
    <mergeCell ref="AH18:AH21"/>
    <mergeCell ref="AJ13:AJ14"/>
    <mergeCell ref="G14:I14"/>
    <mergeCell ref="N13:N14"/>
    <mergeCell ref="P13:P14"/>
    <mergeCell ref="Q13:Q14"/>
    <mergeCell ref="U13:U14"/>
    <mergeCell ref="W13:Y14"/>
    <mergeCell ref="Z13:Z14"/>
    <mergeCell ref="AJ15:AJ17"/>
    <mergeCell ref="G16:I16"/>
    <mergeCell ref="W16:Y16"/>
    <mergeCell ref="G17:I17"/>
    <mergeCell ref="W17:Y17"/>
    <mergeCell ref="N15:N17"/>
    <mergeCell ref="P15:P17"/>
    <mergeCell ref="Q15:Q17"/>
    <mergeCell ref="U15:U17"/>
    <mergeCell ref="W15:Y15"/>
    <mergeCell ref="AA15:AA17"/>
    <mergeCell ref="G15:I15"/>
    <mergeCell ref="J15:L17"/>
    <mergeCell ref="M15:M17"/>
    <mergeCell ref="A13:A14"/>
    <mergeCell ref="B13:B14"/>
    <mergeCell ref="C13:E14"/>
    <mergeCell ref="G13:I13"/>
    <mergeCell ref="J13:L14"/>
    <mergeCell ref="M13:M14"/>
    <mergeCell ref="AB9:AB12"/>
    <mergeCell ref="AF9:AF12"/>
    <mergeCell ref="AH9:AH12"/>
    <mergeCell ref="A9:A12"/>
    <mergeCell ref="B9:B12"/>
    <mergeCell ref="C9:E12"/>
    <mergeCell ref="AA13:AA14"/>
    <mergeCell ref="AB13:AB14"/>
    <mergeCell ref="AF13:AF14"/>
    <mergeCell ref="AH13:AH14"/>
    <mergeCell ref="AJ9:AJ12"/>
    <mergeCell ref="G10:I10"/>
    <mergeCell ref="W10:Y10"/>
    <mergeCell ref="G11:I11"/>
    <mergeCell ref="W11:Y11"/>
    <mergeCell ref="G12:I12"/>
    <mergeCell ref="W12:Y12"/>
    <mergeCell ref="N9:N12"/>
    <mergeCell ref="P9:P12"/>
    <mergeCell ref="Q9:Q12"/>
    <mergeCell ref="U9:U12"/>
    <mergeCell ref="W9:Y9"/>
    <mergeCell ref="AA9:AA12"/>
    <mergeCell ref="G9:I9"/>
    <mergeCell ref="J9:L12"/>
    <mergeCell ref="M9:M12"/>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 P13 P15 P18 P29:P48 P26 P22:P23">
      <formula1>PROBAB</formula1>
    </dataValidation>
    <dataValidation type="list" allowBlank="1" showInputMessage="1" showErrorMessage="1" sqref="Q9 Q13 Q15 Q18 Q29:Q48 Q26 Q22:Q23">
      <formula1>IMPACTO</formula1>
    </dataValidation>
    <dataValidation type="list" showInputMessage="1" showErrorMessage="1" errorTitle="Rechazado" error="Solo son validadas las opciones de la lista" sqref="AA9 AA13 AA15 AA18 AA29:AA48 AA26 AA22:AA23">
      <formula1>Efecto</formula1>
    </dataValidation>
    <dataValidation showInputMessage="1" showErrorMessage="1" sqref="AF9 AH9 AF13 AH13 AF15 AH15 AF18 AH18 AH29:AH48 AF29:AF48 AH22:AH23 AF22:AF23 AF26 AG9:AG48 AD9:AE48 AH26"/>
    <dataValidation type="whole" allowBlank="1" showInputMessage="1" showErrorMessage="1" sqref="AB9 AB13 AB15 AB18 AB29:AB48 AB26 AB22:AB23">
      <formula1>0</formula1>
      <formula2>100</formula2>
    </dataValidation>
  </dataValidations>
  <printOptions horizontalCentered="1"/>
  <pageMargins left="0.19685039370078741" right="0.19685039370078741" top="0.59055118110236227" bottom="0.39370078740157483" header="0" footer="0.19685039370078741"/>
  <pageSetup scale="65" orientation="landscape" r:id="rId1"/>
  <headerFooter alignWithMargins="0">
    <oddFooter xml:space="preserve">&amp;LFormato: FO-AC-07 Versión: 2&amp;CPágina &amp;P&amp;R </oddFooter>
  </headerFooter>
  <rowBreaks count="3" manualBreakCount="3">
    <brk id="17" max="35" man="1"/>
    <brk id="25" max="35" man="1"/>
    <brk id="56" max="3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0.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2.42578125" style="356" customWidth="1"/>
    <col min="26" max="26" width="21.7109375"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0.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2.42578125" style="329" customWidth="1"/>
    <col min="282" max="282" width="21.7109375"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0.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2.42578125" style="329" customWidth="1"/>
    <col min="538" max="538" width="21.7109375"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0.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2.42578125" style="329" customWidth="1"/>
    <col min="794" max="794" width="21.7109375"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0.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2.42578125" style="329" customWidth="1"/>
    <col min="1050" max="1050" width="21.7109375"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0.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2.42578125" style="329" customWidth="1"/>
    <col min="1306" max="1306" width="21.7109375"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0.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2.42578125" style="329" customWidth="1"/>
    <col min="1562" max="1562" width="21.7109375"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0.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2.42578125" style="329" customWidth="1"/>
    <col min="1818" max="1818" width="21.7109375"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0.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2.42578125" style="329" customWidth="1"/>
    <col min="2074" max="2074" width="21.7109375"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0.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2.42578125" style="329" customWidth="1"/>
    <col min="2330" max="2330" width="21.7109375"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0.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2.42578125" style="329" customWidth="1"/>
    <col min="2586" max="2586" width="21.7109375"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0.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2.42578125" style="329" customWidth="1"/>
    <col min="2842" max="2842" width="21.7109375"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0.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2.42578125" style="329" customWidth="1"/>
    <col min="3098" max="3098" width="21.7109375"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0.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2.42578125" style="329" customWidth="1"/>
    <col min="3354" max="3354" width="21.7109375"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0.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2.42578125" style="329" customWidth="1"/>
    <col min="3610" max="3610" width="21.7109375"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0.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2.42578125" style="329" customWidth="1"/>
    <col min="3866" max="3866" width="21.7109375"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0.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2.42578125" style="329" customWidth="1"/>
    <col min="4122" max="4122" width="21.7109375"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0.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2.42578125" style="329" customWidth="1"/>
    <col min="4378" max="4378" width="21.7109375"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0.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2.42578125" style="329" customWidth="1"/>
    <col min="4634" max="4634" width="21.7109375"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0.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2.42578125" style="329" customWidth="1"/>
    <col min="4890" max="4890" width="21.7109375"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0.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2.42578125" style="329" customWidth="1"/>
    <col min="5146" max="5146" width="21.7109375"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0.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2.42578125" style="329" customWidth="1"/>
    <col min="5402" max="5402" width="21.7109375"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0.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2.42578125" style="329" customWidth="1"/>
    <col min="5658" max="5658" width="21.7109375"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0.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2.42578125" style="329" customWidth="1"/>
    <col min="5914" max="5914" width="21.7109375"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0.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2.42578125" style="329" customWidth="1"/>
    <col min="6170" max="6170" width="21.7109375"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0.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2.42578125" style="329" customWidth="1"/>
    <col min="6426" max="6426" width="21.7109375"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0.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2.42578125" style="329" customWidth="1"/>
    <col min="6682" max="6682" width="21.7109375"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0.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2.42578125" style="329" customWidth="1"/>
    <col min="6938" max="6938" width="21.7109375"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0.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2.42578125" style="329" customWidth="1"/>
    <col min="7194" max="7194" width="21.7109375"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0.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2.42578125" style="329" customWidth="1"/>
    <col min="7450" max="7450" width="21.7109375"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0.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2.42578125" style="329" customWidth="1"/>
    <col min="7706" max="7706" width="21.7109375"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0.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2.42578125" style="329" customWidth="1"/>
    <col min="7962" max="7962" width="21.7109375"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0.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2.42578125" style="329" customWidth="1"/>
    <col min="8218" max="8218" width="21.7109375"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0.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2.42578125" style="329" customWidth="1"/>
    <col min="8474" max="8474" width="21.7109375"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0.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2.42578125" style="329" customWidth="1"/>
    <col min="8730" max="8730" width="21.7109375"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0.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2.42578125" style="329" customWidth="1"/>
    <col min="8986" max="8986" width="21.7109375"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0.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2.42578125" style="329" customWidth="1"/>
    <col min="9242" max="9242" width="21.7109375"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0.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2.42578125" style="329" customWidth="1"/>
    <col min="9498" max="9498" width="21.7109375"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0.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2.42578125" style="329" customWidth="1"/>
    <col min="9754" max="9754" width="21.7109375"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0.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2.42578125" style="329" customWidth="1"/>
    <col min="10010" max="10010" width="21.7109375"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0.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2.42578125" style="329" customWidth="1"/>
    <col min="10266" max="10266" width="21.7109375"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0.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2.42578125" style="329" customWidth="1"/>
    <col min="10522" max="10522" width="21.7109375"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0.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2.42578125" style="329" customWidth="1"/>
    <col min="10778" max="10778" width="21.7109375"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0.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2.42578125" style="329" customWidth="1"/>
    <col min="11034" max="11034" width="21.7109375"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0.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2.42578125" style="329" customWidth="1"/>
    <col min="11290" max="11290" width="21.7109375"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0.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2.42578125" style="329" customWidth="1"/>
    <col min="11546" max="11546" width="21.7109375"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0.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2.42578125" style="329" customWidth="1"/>
    <col min="11802" max="11802" width="21.7109375"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0.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2.42578125" style="329" customWidth="1"/>
    <col min="12058" max="12058" width="21.7109375"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0.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2.42578125" style="329" customWidth="1"/>
    <col min="12314" max="12314" width="21.7109375"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0.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2.42578125" style="329" customWidth="1"/>
    <col min="12570" max="12570" width="21.7109375"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0.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2.42578125" style="329" customWidth="1"/>
    <col min="12826" max="12826" width="21.7109375"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0.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2.42578125" style="329" customWidth="1"/>
    <col min="13082" max="13082" width="21.7109375"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0.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2.42578125" style="329" customWidth="1"/>
    <col min="13338" max="13338" width="21.7109375"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0.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2.42578125" style="329" customWidth="1"/>
    <col min="13594" max="13594" width="21.7109375"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0.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2.42578125" style="329" customWidth="1"/>
    <col min="13850" max="13850" width="21.7109375"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0.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2.42578125" style="329" customWidth="1"/>
    <col min="14106" max="14106" width="21.7109375"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0.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2.42578125" style="329" customWidth="1"/>
    <col min="14362" max="14362" width="21.7109375"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0.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2.42578125" style="329" customWidth="1"/>
    <col min="14618" max="14618" width="21.7109375"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0.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2.42578125" style="329" customWidth="1"/>
    <col min="14874" max="14874" width="21.7109375"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0.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2.42578125" style="329" customWidth="1"/>
    <col min="15130" max="15130" width="21.7109375"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0.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2.42578125" style="329" customWidth="1"/>
    <col min="15386" max="15386" width="21.7109375"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0.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2.42578125" style="329" customWidth="1"/>
    <col min="15642" max="15642" width="21.7109375"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0.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2.42578125" style="329" customWidth="1"/>
    <col min="15898" max="15898" width="21.7109375"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0.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2.42578125" style="329" customWidth="1"/>
    <col min="16154" max="16154" width="21.7109375"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326</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42887</v>
      </c>
      <c r="O3" s="796"/>
      <c r="P3" s="796"/>
      <c r="Q3" s="796"/>
      <c r="R3" s="796"/>
      <c r="S3" s="796"/>
      <c r="T3" s="796"/>
      <c r="U3" s="797"/>
      <c r="V3" s="307"/>
      <c r="W3" s="801" t="s">
        <v>1708</v>
      </c>
      <c r="X3" s="751" t="s">
        <v>1947</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205.5" customHeight="1" x14ac:dyDescent="0.2">
      <c r="A9" s="330" t="s">
        <v>1948</v>
      </c>
      <c r="B9" s="331" t="s">
        <v>936</v>
      </c>
      <c r="C9" s="814" t="s">
        <v>1949</v>
      </c>
      <c r="D9" s="814"/>
      <c r="E9" s="814"/>
      <c r="F9" s="330" t="s">
        <v>1950</v>
      </c>
      <c r="G9" s="815" t="s">
        <v>1951</v>
      </c>
      <c r="H9" s="816"/>
      <c r="I9" s="817"/>
      <c r="J9" s="814" t="s">
        <v>1952</v>
      </c>
      <c r="K9" s="814"/>
      <c r="L9" s="814"/>
      <c r="M9" s="330" t="s">
        <v>23</v>
      </c>
      <c r="N9" s="330"/>
      <c r="O9" s="330"/>
      <c r="P9" s="332" t="s">
        <v>1723</v>
      </c>
      <c r="Q9" s="332" t="s">
        <v>652</v>
      </c>
      <c r="R9" s="346"/>
      <c r="S9" s="347">
        <f>VLOOKUP(P9,[49]Listas!$D$6:$E$10,2,0)</f>
        <v>4</v>
      </c>
      <c r="T9" s="347">
        <f>HLOOKUP(Q9,[49]Listas!$F$4:$J$5,2,0)</f>
        <v>3</v>
      </c>
      <c r="U9" s="339" t="str">
        <f>INDEX([49]Listas!$F$6:$J$10,MATCH(P9,[49]Listas!$D$6:$D$10,0),MATCH(Q9,[49]Listas!$F$4:$J$4,0))</f>
        <v>12
ALTO</v>
      </c>
      <c r="V9" s="346"/>
      <c r="W9" s="818" t="s">
        <v>1953</v>
      </c>
      <c r="X9" s="818"/>
      <c r="Y9" s="818"/>
      <c r="Z9" s="330" t="s">
        <v>1954</v>
      </c>
      <c r="AA9" s="331" t="s">
        <v>322</v>
      </c>
      <c r="AB9" s="330">
        <v>72</v>
      </c>
      <c r="AC9" s="346"/>
      <c r="AD9" s="347">
        <f>IF(AB9&lt;=33,0,IF(AB9&gt;81,2,1))</f>
        <v>1</v>
      </c>
      <c r="AE9" s="348">
        <f>IF(OR(AA9="Probabilidad",AA9="Ambos"),S9-AD9,S9)</f>
        <v>3</v>
      </c>
      <c r="AF9" s="336" t="str">
        <f>IF(AE9&lt;=1,"Remota",VLOOKUP(AE9,[49]Listas!$C$6:$D$10,2,0))</f>
        <v>Posible</v>
      </c>
      <c r="AG9" s="348">
        <f>IF(OR(AA9="Impacto",AA9="Ambos"),T9-AD9,T9)</f>
        <v>2</v>
      </c>
      <c r="AH9" s="336" t="str">
        <f>IF(AG9&lt;=1,"Insignificante",HLOOKUP(AG9,[49]Listas!$F$3:$J$4,2,0))</f>
        <v>Menor</v>
      </c>
      <c r="AI9" s="349">
        <f>AE9*AG9</f>
        <v>6</v>
      </c>
      <c r="AJ9" s="339" t="str">
        <f>INDEX([49]Listas!$F$6:$J$10,MATCH(AF9,[49]Listas!$D$6:$D$10,0),MATCH(AH9,[49]Listas!$F$4:$J$4,0))</f>
        <v>6
MODERADO</v>
      </c>
    </row>
    <row r="10" spans="1:45" s="340" customFormat="1" ht="226.5" customHeight="1" x14ac:dyDescent="0.2">
      <c r="A10" s="330" t="s">
        <v>1948</v>
      </c>
      <c r="B10" s="331" t="s">
        <v>937</v>
      </c>
      <c r="C10" s="814" t="s">
        <v>1955</v>
      </c>
      <c r="D10" s="814"/>
      <c r="E10" s="814"/>
      <c r="F10" s="393" t="s">
        <v>1956</v>
      </c>
      <c r="G10" s="815" t="s">
        <v>1957</v>
      </c>
      <c r="H10" s="816"/>
      <c r="I10" s="817"/>
      <c r="J10" s="814" t="s">
        <v>1958</v>
      </c>
      <c r="K10" s="814"/>
      <c r="L10" s="814"/>
      <c r="M10" s="330" t="s">
        <v>23</v>
      </c>
      <c r="N10" s="330"/>
      <c r="O10" s="330"/>
      <c r="P10" s="332" t="s">
        <v>101</v>
      </c>
      <c r="Q10" s="332" t="s">
        <v>652</v>
      </c>
      <c r="R10" s="346"/>
      <c r="S10" s="347">
        <f>VLOOKUP(P10,[49]Listas!$D$6:$E$10,2,0)</f>
        <v>3</v>
      </c>
      <c r="T10" s="347">
        <f>HLOOKUP(Q10,[49]Listas!$F$4:$J$5,2,0)</f>
        <v>3</v>
      </c>
      <c r="U10" s="339" t="str">
        <f>INDEX([49]Listas!$F$6:$J$10,MATCH(P10,[49]Listas!$D$6:$D$10,0),MATCH(Q10,[49]Listas!$F$4:$J$4,0))</f>
        <v>9
MODERADO</v>
      </c>
      <c r="V10" s="346"/>
      <c r="W10" s="818" t="s">
        <v>1959</v>
      </c>
      <c r="X10" s="818"/>
      <c r="Y10" s="818"/>
      <c r="Z10" s="330" t="s">
        <v>1960</v>
      </c>
      <c r="AA10" s="331" t="s">
        <v>322</v>
      </c>
      <c r="AB10" s="330">
        <v>72</v>
      </c>
      <c r="AC10" s="346"/>
      <c r="AD10" s="347">
        <f>IF(AB10&lt;=33,0,IF(AB10&gt;81,2,1))</f>
        <v>1</v>
      </c>
      <c r="AE10" s="348">
        <f>IF(OR(AA10="Probabilidad",AA10="Ambos"),S10-AD10,S10)</f>
        <v>2</v>
      </c>
      <c r="AF10" s="336" t="str">
        <f>IF(AE10&lt;=1,"Remota",VLOOKUP(AE10,[49]Listas!$C$6:$D$10,2,0))</f>
        <v>Baja</v>
      </c>
      <c r="AG10" s="348">
        <f>IF(OR(AA10="Impacto",AA10="Ambos"),T10-AD10,T10)</f>
        <v>2</v>
      </c>
      <c r="AH10" s="336" t="str">
        <f>IF(AG10&lt;=1,"Insignificante",HLOOKUP(AG10,[49]Listas!$F$3:$J$4,2,0))</f>
        <v>Menor</v>
      </c>
      <c r="AI10" s="349">
        <f>AE10*AG10</f>
        <v>4</v>
      </c>
      <c r="AJ10" s="339" t="str">
        <f>INDEX([49]Listas!$F$6:$J$10,MATCH(AF10,[49]Listas!$D$6:$D$10,0),MATCH(AH10,[49]Listas!$F$4:$J$4,0))</f>
        <v>4
INFERIOR</v>
      </c>
    </row>
    <row r="11" spans="1:45" s="340" customFormat="1" ht="124.5" hidden="1" customHeight="1" x14ac:dyDescent="0.2">
      <c r="A11" s="330"/>
      <c r="B11" s="331" t="s">
        <v>1230</v>
      </c>
      <c r="C11" s="814"/>
      <c r="D11" s="814"/>
      <c r="E11" s="814"/>
      <c r="F11" s="330"/>
      <c r="G11" s="815"/>
      <c r="H11" s="816"/>
      <c r="I11" s="817"/>
      <c r="J11" s="814"/>
      <c r="K11" s="814"/>
      <c r="L11" s="814"/>
      <c r="M11" s="330"/>
      <c r="N11" s="330"/>
      <c r="O11" s="330"/>
      <c r="P11" s="332"/>
      <c r="Q11" s="332"/>
      <c r="R11" s="346"/>
      <c r="S11" s="347" t="e">
        <f>VLOOKUP(P11,[49]Listas!$D$6:$E$10,2,0)</f>
        <v>#N/A</v>
      </c>
      <c r="T11" s="347" t="e">
        <f>HLOOKUP(Q11,[49]Listas!$F$4:$J$5,2,0)</f>
        <v>#N/A</v>
      </c>
      <c r="U11" s="339" t="e">
        <f>INDEX([49]Listas!$F$6:$J$10,MATCH(P11,[49]Listas!$D$6:$D$10,0),MATCH(Q11,[49]Listas!$F$4:$J$4,0))</f>
        <v>#N/A</v>
      </c>
      <c r="V11" s="346"/>
      <c r="W11" s="818"/>
      <c r="X11" s="818"/>
      <c r="Y11" s="818"/>
      <c r="Z11" s="330"/>
      <c r="AA11" s="331"/>
      <c r="AB11" s="330"/>
      <c r="AC11" s="346"/>
      <c r="AD11" s="347">
        <f t="shared" ref="AD11:AD18" si="0">IF(AB11&lt;=33,0,IF(AB11&gt;81,2,1))</f>
        <v>0</v>
      </c>
      <c r="AE11" s="348" t="e">
        <f t="shared" ref="AE11:AE18" si="1">IF(OR(AA11="Probabilidad",AA11="Ambos"),S11-AD11,S11)</f>
        <v>#N/A</v>
      </c>
      <c r="AF11" s="336" t="e">
        <f>IF(AE11&lt;=1,"Remota",VLOOKUP(AE11,[49]Listas!$C$6:$D$10,2,0))</f>
        <v>#N/A</v>
      </c>
      <c r="AG11" s="348" t="e">
        <f t="shared" ref="AG11:AG18" si="2">IF(OR(AA11="Impacto",AA11="Ambos"),T11-AD11,T11)</f>
        <v>#N/A</v>
      </c>
      <c r="AH11" s="336" t="e">
        <f>IF(AG11&lt;=1,"Insignificante",HLOOKUP(AG11,[49]Listas!$F$3:$J$4,2,0))</f>
        <v>#N/A</v>
      </c>
      <c r="AI11" s="349" t="e">
        <f t="shared" ref="AI11:AI18" si="3">AE11*AG11</f>
        <v>#N/A</v>
      </c>
      <c r="AJ11" s="339" t="e">
        <f>INDEX([49]Listas!$F$6:$J$10,MATCH(AF11,[49]Listas!$D$6:$D$10,0),MATCH(AH11,[49]Listas!$F$4:$J$4,0))</f>
        <v>#N/A</v>
      </c>
    </row>
    <row r="12" spans="1:45" s="340" customFormat="1" ht="78" hidden="1" customHeight="1" x14ac:dyDescent="0.2">
      <c r="A12" s="330"/>
      <c r="B12" s="331" t="s">
        <v>1230</v>
      </c>
      <c r="C12" s="814"/>
      <c r="D12" s="814"/>
      <c r="E12" s="814"/>
      <c r="F12" s="330"/>
      <c r="G12" s="815"/>
      <c r="H12" s="816"/>
      <c r="I12" s="817"/>
      <c r="J12" s="814"/>
      <c r="K12" s="814"/>
      <c r="L12" s="814"/>
      <c r="M12" s="330"/>
      <c r="N12" s="330"/>
      <c r="O12" s="330"/>
      <c r="P12" s="332"/>
      <c r="Q12" s="332"/>
      <c r="R12" s="346"/>
      <c r="S12" s="347" t="e">
        <f>VLOOKUP(P12,[49]Listas!$D$6:$E$10,2,0)</f>
        <v>#N/A</v>
      </c>
      <c r="T12" s="347" t="e">
        <f>HLOOKUP(Q12,[49]Listas!$F$4:$J$5,2,0)</f>
        <v>#N/A</v>
      </c>
      <c r="U12" s="339" t="e">
        <f>INDEX([49]Listas!$F$6:$J$10,MATCH(P12,[49]Listas!$D$6:$D$10,0),MATCH(Q12,[49]Listas!$F$4:$J$4,0))</f>
        <v>#N/A</v>
      </c>
      <c r="V12" s="346"/>
      <c r="W12" s="818"/>
      <c r="X12" s="818"/>
      <c r="Y12" s="818"/>
      <c r="Z12" s="330"/>
      <c r="AA12" s="331"/>
      <c r="AB12" s="330"/>
      <c r="AC12" s="346"/>
      <c r="AD12" s="347">
        <f t="shared" si="0"/>
        <v>0</v>
      </c>
      <c r="AE12" s="348" t="e">
        <f t="shared" si="1"/>
        <v>#N/A</v>
      </c>
      <c r="AF12" s="336" t="e">
        <f>IF(AE12&lt;=1,"Remota",VLOOKUP(AE12,[49]Listas!$C$6:$D$10,2,0))</f>
        <v>#N/A</v>
      </c>
      <c r="AG12" s="348" t="e">
        <f t="shared" si="2"/>
        <v>#N/A</v>
      </c>
      <c r="AH12" s="336" t="e">
        <f>IF(AG12&lt;=1,"Insignificante",HLOOKUP(AG12,[49]Listas!$F$3:$J$4,2,0))</f>
        <v>#N/A</v>
      </c>
      <c r="AI12" s="349" t="e">
        <f t="shared" si="3"/>
        <v>#N/A</v>
      </c>
      <c r="AJ12" s="339" t="e">
        <f>INDEX([49]Listas!$F$6:$J$10,MATCH(AF12,[49]Listas!$D$6:$D$10,0),MATCH(AH12,[49]Listas!$F$4:$J$4,0))</f>
        <v>#N/A</v>
      </c>
    </row>
    <row r="13" spans="1:45" s="340" customFormat="1" ht="78" hidden="1" customHeight="1" x14ac:dyDescent="0.2">
      <c r="A13" s="330"/>
      <c r="B13" s="331" t="s">
        <v>1230</v>
      </c>
      <c r="C13" s="814"/>
      <c r="D13" s="814"/>
      <c r="E13" s="814"/>
      <c r="F13" s="330"/>
      <c r="G13" s="815"/>
      <c r="H13" s="816"/>
      <c r="I13" s="817"/>
      <c r="J13" s="814"/>
      <c r="K13" s="814"/>
      <c r="L13" s="814"/>
      <c r="M13" s="330"/>
      <c r="N13" s="330"/>
      <c r="O13" s="330"/>
      <c r="P13" s="332"/>
      <c r="Q13" s="332"/>
      <c r="R13" s="346"/>
      <c r="S13" s="347" t="e">
        <f>VLOOKUP(P13,[49]Listas!$D$6:$E$10,2,0)</f>
        <v>#N/A</v>
      </c>
      <c r="T13" s="347" t="e">
        <f>HLOOKUP(Q13,[49]Listas!$F$4:$J$5,2,0)</f>
        <v>#N/A</v>
      </c>
      <c r="U13" s="339" t="e">
        <f>INDEX([49]Listas!$F$6:$J$10,MATCH(P13,[49]Listas!$D$6:$D$10,0),MATCH(Q13,[49]Listas!$F$4:$J$4,0))</f>
        <v>#N/A</v>
      </c>
      <c r="V13" s="346"/>
      <c r="W13" s="818"/>
      <c r="X13" s="818"/>
      <c r="Y13" s="818"/>
      <c r="Z13" s="330"/>
      <c r="AA13" s="331"/>
      <c r="AB13" s="330"/>
      <c r="AC13" s="346"/>
      <c r="AD13" s="347">
        <f t="shared" si="0"/>
        <v>0</v>
      </c>
      <c r="AE13" s="348" t="e">
        <f t="shared" si="1"/>
        <v>#N/A</v>
      </c>
      <c r="AF13" s="336" t="e">
        <f>IF(AE13&lt;=1,"Remota",VLOOKUP(AE13,[49]Listas!$C$6:$D$10,2,0))</f>
        <v>#N/A</v>
      </c>
      <c r="AG13" s="348" t="e">
        <f t="shared" si="2"/>
        <v>#N/A</v>
      </c>
      <c r="AH13" s="336" t="e">
        <f>IF(AG13&lt;=1,"Insignificante",HLOOKUP(AG13,[49]Listas!$F$3:$J$4,2,0))</f>
        <v>#N/A</v>
      </c>
      <c r="AI13" s="349" t="e">
        <f t="shared" si="3"/>
        <v>#N/A</v>
      </c>
      <c r="AJ13" s="339" t="e">
        <f>INDEX([49]Listas!$F$6:$J$10,MATCH(AF13,[49]Listas!$D$6:$D$10,0),MATCH(AH13,[49]Listas!$F$4:$J$4,0))</f>
        <v>#N/A</v>
      </c>
    </row>
    <row r="14" spans="1:45" s="340" customFormat="1" ht="78" hidden="1" customHeight="1" x14ac:dyDescent="0.2">
      <c r="A14" s="330"/>
      <c r="B14" s="331" t="s">
        <v>1230</v>
      </c>
      <c r="C14" s="814"/>
      <c r="D14" s="814"/>
      <c r="E14" s="814"/>
      <c r="F14" s="330"/>
      <c r="G14" s="815"/>
      <c r="H14" s="816"/>
      <c r="I14" s="817"/>
      <c r="J14" s="814"/>
      <c r="K14" s="814"/>
      <c r="L14" s="814"/>
      <c r="M14" s="330"/>
      <c r="N14" s="330"/>
      <c r="O14" s="330"/>
      <c r="P14" s="332"/>
      <c r="Q14" s="332"/>
      <c r="R14" s="346"/>
      <c r="S14" s="347" t="e">
        <f>VLOOKUP(P14,[49]Listas!$D$6:$E$10,2,0)</f>
        <v>#N/A</v>
      </c>
      <c r="T14" s="347" t="e">
        <f>HLOOKUP(Q14,[49]Listas!$F$4:$J$5,2,0)</f>
        <v>#N/A</v>
      </c>
      <c r="U14" s="339" t="e">
        <f>INDEX([49]Listas!$F$6:$J$10,MATCH(P14,[49]Listas!$D$6:$D$10,0),MATCH(Q14,[49]Listas!$F$4:$J$4,0))</f>
        <v>#N/A</v>
      </c>
      <c r="V14" s="346"/>
      <c r="W14" s="818"/>
      <c r="X14" s="818"/>
      <c r="Y14" s="818"/>
      <c r="Z14" s="330"/>
      <c r="AA14" s="331"/>
      <c r="AB14" s="330"/>
      <c r="AC14" s="346"/>
      <c r="AD14" s="347">
        <f t="shared" si="0"/>
        <v>0</v>
      </c>
      <c r="AE14" s="348" t="e">
        <f t="shared" si="1"/>
        <v>#N/A</v>
      </c>
      <c r="AF14" s="336" t="e">
        <f>IF(AE14&lt;=1,"Remota",VLOOKUP(AE14,[49]Listas!$C$6:$D$10,2,0))</f>
        <v>#N/A</v>
      </c>
      <c r="AG14" s="348" t="e">
        <f t="shared" si="2"/>
        <v>#N/A</v>
      </c>
      <c r="AH14" s="336" t="e">
        <f>IF(AG14&lt;=1,"Insignificante",HLOOKUP(AG14,[49]Listas!$F$3:$J$4,2,0))</f>
        <v>#N/A</v>
      </c>
      <c r="AI14" s="349" t="e">
        <f t="shared" si="3"/>
        <v>#N/A</v>
      </c>
      <c r="AJ14" s="339" t="e">
        <f>INDEX([49]Listas!$F$6:$J$10,MATCH(AF14,[49]Listas!$D$6:$D$10,0),MATCH(AH14,[49]Listas!$F$4:$J$4,0))</f>
        <v>#N/A</v>
      </c>
    </row>
    <row r="15" spans="1:45" s="340" customFormat="1" ht="78" hidden="1" customHeight="1" x14ac:dyDescent="0.2">
      <c r="A15" s="330"/>
      <c r="B15" s="331" t="s">
        <v>1230</v>
      </c>
      <c r="C15" s="814"/>
      <c r="D15" s="814"/>
      <c r="E15" s="814"/>
      <c r="F15" s="330"/>
      <c r="G15" s="815"/>
      <c r="H15" s="816"/>
      <c r="I15" s="817"/>
      <c r="J15" s="814"/>
      <c r="K15" s="814"/>
      <c r="L15" s="814"/>
      <c r="M15" s="330"/>
      <c r="N15" s="330"/>
      <c r="O15" s="330"/>
      <c r="P15" s="332"/>
      <c r="Q15" s="332"/>
      <c r="R15" s="346"/>
      <c r="S15" s="347" t="e">
        <f>VLOOKUP(P15,[49]Listas!$D$6:$E$10,2,0)</f>
        <v>#N/A</v>
      </c>
      <c r="T15" s="347" t="e">
        <f>HLOOKUP(Q15,[49]Listas!$F$4:$J$5,2,0)</f>
        <v>#N/A</v>
      </c>
      <c r="U15" s="339" t="e">
        <f>INDEX([49]Listas!$F$6:$J$10,MATCH(P15,[49]Listas!$D$6:$D$10,0),MATCH(Q15,[49]Listas!$F$4:$J$4,0))</f>
        <v>#N/A</v>
      </c>
      <c r="V15" s="346"/>
      <c r="W15" s="818"/>
      <c r="X15" s="818"/>
      <c r="Y15" s="818"/>
      <c r="Z15" s="330"/>
      <c r="AA15" s="331"/>
      <c r="AB15" s="330"/>
      <c r="AC15" s="346"/>
      <c r="AD15" s="347">
        <f t="shared" si="0"/>
        <v>0</v>
      </c>
      <c r="AE15" s="348" t="e">
        <f t="shared" si="1"/>
        <v>#N/A</v>
      </c>
      <c r="AF15" s="336" t="e">
        <f>IF(AE15&lt;=1,"Remota",VLOOKUP(AE15,[49]Listas!$C$6:$D$10,2,0))</f>
        <v>#N/A</v>
      </c>
      <c r="AG15" s="348" t="e">
        <f t="shared" si="2"/>
        <v>#N/A</v>
      </c>
      <c r="AH15" s="336" t="e">
        <f>IF(AG15&lt;=1,"Insignificante",HLOOKUP(AG15,[49]Listas!$F$3:$J$4,2,0))</f>
        <v>#N/A</v>
      </c>
      <c r="AI15" s="349" t="e">
        <f t="shared" si="3"/>
        <v>#N/A</v>
      </c>
      <c r="AJ15" s="339" t="e">
        <f>INDEX([49]Listas!$F$6:$J$10,MATCH(AF15,[49]Listas!$D$6:$D$10,0),MATCH(AH15,[49]Listas!$F$4:$J$4,0))</f>
        <v>#N/A</v>
      </c>
    </row>
    <row r="16" spans="1:45" s="340" customFormat="1" ht="78" hidden="1" customHeight="1" x14ac:dyDescent="0.2">
      <c r="A16" s="330"/>
      <c r="B16" s="331" t="s">
        <v>1230</v>
      </c>
      <c r="C16" s="814"/>
      <c r="D16" s="814"/>
      <c r="E16" s="814"/>
      <c r="F16" s="330"/>
      <c r="G16" s="815"/>
      <c r="H16" s="816"/>
      <c r="I16" s="817"/>
      <c r="J16" s="814"/>
      <c r="K16" s="814"/>
      <c r="L16" s="814"/>
      <c r="M16" s="330"/>
      <c r="N16" s="330"/>
      <c r="O16" s="330"/>
      <c r="P16" s="332"/>
      <c r="Q16" s="332"/>
      <c r="R16" s="346"/>
      <c r="S16" s="347" t="e">
        <f>VLOOKUP(P16,[49]Listas!$D$6:$E$10,2,0)</f>
        <v>#N/A</v>
      </c>
      <c r="T16" s="347" t="e">
        <f>HLOOKUP(Q16,[49]Listas!$F$4:$J$5,2,0)</f>
        <v>#N/A</v>
      </c>
      <c r="U16" s="339" t="e">
        <f>INDEX([49]Listas!$F$6:$J$10,MATCH(P16,[49]Listas!$D$6:$D$10,0),MATCH(Q16,[49]Listas!$F$4:$J$4,0))</f>
        <v>#N/A</v>
      </c>
      <c r="V16" s="346"/>
      <c r="W16" s="818"/>
      <c r="X16" s="818"/>
      <c r="Y16" s="818"/>
      <c r="Z16" s="330"/>
      <c r="AA16" s="331"/>
      <c r="AB16" s="330"/>
      <c r="AC16" s="346"/>
      <c r="AD16" s="347">
        <f t="shared" si="0"/>
        <v>0</v>
      </c>
      <c r="AE16" s="348" t="e">
        <f t="shared" si="1"/>
        <v>#N/A</v>
      </c>
      <c r="AF16" s="336" t="e">
        <f>IF(AE16&lt;=1,"Remota",VLOOKUP(AE16,[49]Listas!$C$6:$D$10,2,0))</f>
        <v>#N/A</v>
      </c>
      <c r="AG16" s="348" t="e">
        <f t="shared" si="2"/>
        <v>#N/A</v>
      </c>
      <c r="AH16" s="336" t="e">
        <f>IF(AG16&lt;=1,"Insignificante",HLOOKUP(AG16,[49]Listas!$F$3:$J$4,2,0))</f>
        <v>#N/A</v>
      </c>
      <c r="AI16" s="349" t="e">
        <f t="shared" si="3"/>
        <v>#N/A</v>
      </c>
      <c r="AJ16" s="339" t="e">
        <f>INDEX([49]Listas!$F$6:$J$10,MATCH(AF16,[49]Listas!$D$6:$D$10,0),MATCH(AH16,[49]Listas!$F$4:$J$4,0))</f>
        <v>#N/A</v>
      </c>
    </row>
    <row r="17" spans="1:36" s="340" customFormat="1" ht="78" hidden="1" customHeight="1" x14ac:dyDescent="0.2">
      <c r="A17" s="330"/>
      <c r="B17" s="331" t="s">
        <v>1230</v>
      </c>
      <c r="C17" s="814"/>
      <c r="D17" s="814"/>
      <c r="E17" s="814"/>
      <c r="F17" s="330"/>
      <c r="G17" s="815"/>
      <c r="H17" s="816"/>
      <c r="I17" s="817"/>
      <c r="J17" s="814"/>
      <c r="K17" s="814"/>
      <c r="L17" s="814"/>
      <c r="M17" s="330"/>
      <c r="N17" s="330"/>
      <c r="O17" s="330"/>
      <c r="P17" s="332"/>
      <c r="Q17" s="332"/>
      <c r="R17" s="346"/>
      <c r="S17" s="347" t="e">
        <f>VLOOKUP(P17,[49]Listas!$D$6:$E$10,2,0)</f>
        <v>#N/A</v>
      </c>
      <c r="T17" s="347" t="e">
        <f>HLOOKUP(Q17,[49]Listas!$F$4:$J$5,2,0)</f>
        <v>#N/A</v>
      </c>
      <c r="U17" s="339" t="e">
        <f>INDEX([49]Listas!$F$6:$J$10,MATCH(P17,[49]Listas!$D$6:$D$10,0),MATCH(Q17,[49]Listas!$F$4:$J$4,0))</f>
        <v>#N/A</v>
      </c>
      <c r="V17" s="346"/>
      <c r="W17" s="818"/>
      <c r="X17" s="818"/>
      <c r="Y17" s="818"/>
      <c r="Z17" s="330"/>
      <c r="AA17" s="331"/>
      <c r="AB17" s="330"/>
      <c r="AC17" s="346"/>
      <c r="AD17" s="347">
        <f t="shared" si="0"/>
        <v>0</v>
      </c>
      <c r="AE17" s="348" t="e">
        <f t="shared" si="1"/>
        <v>#N/A</v>
      </c>
      <c r="AF17" s="336" t="e">
        <f>IF(AE17&lt;=1,"Remota",VLOOKUP(AE17,[49]Listas!$C$6:$D$10,2,0))</f>
        <v>#N/A</v>
      </c>
      <c r="AG17" s="348" t="e">
        <f t="shared" si="2"/>
        <v>#N/A</v>
      </c>
      <c r="AH17" s="336" t="e">
        <f>IF(AG17&lt;=1,"Insignificante",HLOOKUP(AG17,[49]Listas!$F$3:$J$4,2,0))</f>
        <v>#N/A</v>
      </c>
      <c r="AI17" s="349" t="e">
        <f t="shared" si="3"/>
        <v>#N/A</v>
      </c>
      <c r="AJ17" s="339" t="e">
        <f>INDEX([49]Listas!$F$6:$J$10,MATCH(AF17,[49]Listas!$D$6:$D$10,0),MATCH(AH17,[49]Listas!$F$4:$J$4,0))</f>
        <v>#N/A</v>
      </c>
    </row>
    <row r="18" spans="1:36" s="340" customFormat="1" ht="78" hidden="1" customHeight="1" x14ac:dyDescent="0.2">
      <c r="A18" s="330"/>
      <c r="B18" s="331" t="s">
        <v>1230</v>
      </c>
      <c r="C18" s="814"/>
      <c r="D18" s="814"/>
      <c r="E18" s="814"/>
      <c r="F18" s="330"/>
      <c r="G18" s="815"/>
      <c r="H18" s="816"/>
      <c r="I18" s="817"/>
      <c r="J18" s="814"/>
      <c r="K18" s="814"/>
      <c r="L18" s="814"/>
      <c r="M18" s="330"/>
      <c r="N18" s="330"/>
      <c r="O18" s="330"/>
      <c r="P18" s="332"/>
      <c r="Q18" s="332"/>
      <c r="R18" s="346"/>
      <c r="S18" s="347" t="e">
        <f>VLOOKUP(P18,[49]Listas!$D$6:$E$10,2,0)</f>
        <v>#N/A</v>
      </c>
      <c r="T18" s="347" t="e">
        <f>HLOOKUP(Q18,[49]Listas!$F$4:$J$5,2,0)</f>
        <v>#N/A</v>
      </c>
      <c r="U18" s="339" t="e">
        <f>INDEX([49]Listas!$F$6:$J$10,MATCH(P18,[49]Listas!$D$6:$D$10,0),MATCH(Q18,[49]Listas!$F$4:$J$4,0))</f>
        <v>#N/A</v>
      </c>
      <c r="V18" s="346"/>
      <c r="W18" s="818"/>
      <c r="X18" s="818"/>
      <c r="Y18" s="818"/>
      <c r="Z18" s="330"/>
      <c r="AA18" s="331"/>
      <c r="AB18" s="330"/>
      <c r="AC18" s="346"/>
      <c r="AD18" s="347">
        <f t="shared" si="0"/>
        <v>0</v>
      </c>
      <c r="AE18" s="348" t="e">
        <f t="shared" si="1"/>
        <v>#N/A</v>
      </c>
      <c r="AF18" s="336" t="e">
        <f>IF(AE18&lt;=1,"Remota",VLOOKUP(AE18,[49]Listas!$C$6:$D$10,2,0))</f>
        <v>#N/A</v>
      </c>
      <c r="AG18" s="348" t="e">
        <f t="shared" si="2"/>
        <v>#N/A</v>
      </c>
      <c r="AH18" s="336" t="e">
        <f>IF(AG18&lt;=1,"Insignificante",HLOOKUP(AG18,[49]Listas!$F$3:$J$4,2,0))</f>
        <v>#N/A</v>
      </c>
      <c r="AI18" s="349" t="e">
        <f t="shared" si="3"/>
        <v>#N/A</v>
      </c>
      <c r="AJ18" s="339" t="e">
        <f>INDEX([49]Listas!$F$6:$J$10,MATCH(AF18,[49]Listas!$D$6:$D$10,0),MATCH(AH18,[49]Listas!$F$4:$J$4,0))</f>
        <v>#N/A</v>
      </c>
    </row>
    <row r="19" spans="1:36" s="340" customFormat="1" ht="78" hidden="1" customHeight="1" x14ac:dyDescent="0.2">
      <c r="A19" s="330"/>
      <c r="B19" s="331" t="s">
        <v>1230</v>
      </c>
      <c r="C19" s="814"/>
      <c r="D19" s="814"/>
      <c r="E19" s="814"/>
      <c r="F19" s="330"/>
      <c r="G19" s="815"/>
      <c r="H19" s="816"/>
      <c r="I19" s="817"/>
      <c r="J19" s="814"/>
      <c r="K19" s="814"/>
      <c r="L19" s="814"/>
      <c r="M19" s="330"/>
      <c r="N19" s="330"/>
      <c r="O19" s="330"/>
      <c r="P19" s="332"/>
      <c r="Q19" s="332"/>
      <c r="R19" s="346"/>
      <c r="S19" s="347" t="e">
        <f>VLOOKUP(P19,[49]Listas!$D$6:$E$10,2,0)</f>
        <v>#N/A</v>
      </c>
      <c r="T19" s="347" t="e">
        <f>HLOOKUP(Q19,[49]Listas!$F$4:$J$5,2,0)</f>
        <v>#N/A</v>
      </c>
      <c r="U19" s="339" t="e">
        <f>INDEX([49]Listas!$F$6:$J$10,MATCH(P19,[49]Listas!$D$6:$D$10,0),MATCH(Q19,[49]Listas!$F$4:$J$4,0))</f>
        <v>#N/A</v>
      </c>
      <c r="V19" s="346"/>
      <c r="W19" s="818"/>
      <c r="X19" s="818"/>
      <c r="Y19" s="818"/>
      <c r="Z19" s="330"/>
      <c r="AA19" s="331"/>
      <c r="AB19" s="330"/>
      <c r="AC19" s="346"/>
      <c r="AD19" s="347">
        <f>IF(AB19&lt;=33,0,IF(AB19&gt;81,2,1))</f>
        <v>0</v>
      </c>
      <c r="AE19" s="348" t="e">
        <f>IF(OR(AA19="Probabilidad",AA19="Ambos"),S19-AD19,S19)</f>
        <v>#N/A</v>
      </c>
      <c r="AF19" s="336" t="e">
        <f>IF(AE19&lt;=1,"Remota",VLOOKUP(AE19,[49]Listas!$C$6:$D$10,2,0))</f>
        <v>#N/A</v>
      </c>
      <c r="AG19" s="348" t="e">
        <f>IF(OR(AA19="Impacto",AA19="Ambos"),T19-AD19,T19)</f>
        <v>#N/A</v>
      </c>
      <c r="AH19" s="336" t="e">
        <f>IF(AG19&lt;=1,"Insignificante",HLOOKUP(AG19,[49]Listas!$F$3:$J$4,2,0))</f>
        <v>#N/A</v>
      </c>
      <c r="AI19" s="349" t="e">
        <f>AE19*AG19</f>
        <v>#N/A</v>
      </c>
      <c r="AJ19" s="339" t="e">
        <f>INDEX([49]Listas!$F$6:$J$10,MATCH(AF19,[49]Listas!$D$6:$D$10,0),MATCH(AH19,[49]Listas!$F$4:$J$4,0))</f>
        <v>#N/A</v>
      </c>
    </row>
    <row r="20" spans="1:36" s="340" customFormat="1" ht="78" hidden="1" customHeight="1" x14ac:dyDescent="0.2">
      <c r="A20" s="330"/>
      <c r="B20" s="331" t="s">
        <v>1230</v>
      </c>
      <c r="C20" s="814"/>
      <c r="D20" s="814"/>
      <c r="E20" s="814"/>
      <c r="F20" s="330"/>
      <c r="G20" s="815"/>
      <c r="H20" s="816"/>
      <c r="I20" s="817"/>
      <c r="J20" s="814"/>
      <c r="K20" s="814"/>
      <c r="L20" s="814"/>
      <c r="M20" s="330"/>
      <c r="N20" s="330"/>
      <c r="O20" s="330"/>
      <c r="P20" s="332"/>
      <c r="Q20" s="332"/>
      <c r="R20" s="346"/>
      <c r="S20" s="347" t="e">
        <f>VLOOKUP(P20,[49]Listas!$D$6:$E$10,2,0)</f>
        <v>#N/A</v>
      </c>
      <c r="T20" s="347" t="e">
        <f>HLOOKUP(Q20,[49]Listas!$F$4:$J$5,2,0)</f>
        <v>#N/A</v>
      </c>
      <c r="U20" s="339" t="e">
        <f>INDEX([49]Listas!$F$6:$J$10,MATCH(P20,[49]Listas!$D$6:$D$10,0),MATCH(Q20,[49]Listas!$F$4:$J$4,0))</f>
        <v>#N/A</v>
      </c>
      <c r="V20" s="346"/>
      <c r="W20" s="818"/>
      <c r="X20" s="818"/>
      <c r="Y20" s="818"/>
      <c r="Z20" s="330"/>
      <c r="AA20" s="331"/>
      <c r="AB20" s="330"/>
      <c r="AC20" s="346"/>
      <c r="AD20" s="347">
        <f t="shared" ref="AD20:AD27" si="4">IF(AB20&lt;=33,0,IF(AB20&gt;81,2,1))</f>
        <v>0</v>
      </c>
      <c r="AE20" s="348" t="e">
        <f t="shared" ref="AE20:AE27" si="5">IF(OR(AA20="Probabilidad",AA20="Ambos"),S20-AD20,S20)</f>
        <v>#N/A</v>
      </c>
      <c r="AF20" s="336" t="e">
        <f>IF(AE20&lt;=1,"Remota",VLOOKUP(AE20,[49]Listas!$C$6:$D$10,2,0))</f>
        <v>#N/A</v>
      </c>
      <c r="AG20" s="348" t="e">
        <f t="shared" ref="AG20:AG27" si="6">IF(OR(AA20="Impacto",AA20="Ambos"),T20-AD20,T20)</f>
        <v>#N/A</v>
      </c>
      <c r="AH20" s="336" t="e">
        <f>IF(AG20&lt;=1,"Insignificante",HLOOKUP(AG20,[49]Listas!$F$3:$J$4,2,0))</f>
        <v>#N/A</v>
      </c>
      <c r="AI20" s="349" t="e">
        <f t="shared" ref="AI20:AI27" si="7">AE20*AG20</f>
        <v>#N/A</v>
      </c>
      <c r="AJ20" s="339" t="e">
        <f>INDEX([49]Listas!$F$6:$J$10,MATCH(AF20,[49]Listas!$D$6:$D$10,0),MATCH(AH20,[49]Listas!$F$4:$J$4,0))</f>
        <v>#N/A</v>
      </c>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VLOOKUP(P21,[49]Listas!$D$6:$E$10,2,0)</f>
        <v>#N/A</v>
      </c>
      <c r="T21" s="347" t="e">
        <f>HLOOKUP(Q21,[49]Listas!$F$4:$J$5,2,0)</f>
        <v>#N/A</v>
      </c>
      <c r="U21" s="339" t="e">
        <f>INDEX([49]Listas!$F$6:$J$10,MATCH(P21,[49]Listas!$D$6:$D$10,0),MATCH(Q21,[49]Listas!$F$4:$J$4,0))</f>
        <v>#N/A</v>
      </c>
      <c r="V21" s="346"/>
      <c r="W21" s="818"/>
      <c r="X21" s="818"/>
      <c r="Y21" s="818"/>
      <c r="Z21" s="330"/>
      <c r="AA21" s="331"/>
      <c r="AB21" s="330"/>
      <c r="AC21" s="346"/>
      <c r="AD21" s="347">
        <f t="shared" si="4"/>
        <v>0</v>
      </c>
      <c r="AE21" s="348" t="e">
        <f t="shared" si="5"/>
        <v>#N/A</v>
      </c>
      <c r="AF21" s="336" t="e">
        <f>IF(AE21&lt;=1,"Remota",VLOOKUP(AE21,[49]Listas!$C$6:$D$10,2,0))</f>
        <v>#N/A</v>
      </c>
      <c r="AG21" s="348" t="e">
        <f t="shared" si="6"/>
        <v>#N/A</v>
      </c>
      <c r="AH21" s="336" t="e">
        <f>IF(AG21&lt;=1,"Insignificante",HLOOKUP(AG21,[49]Listas!$F$3:$J$4,2,0))</f>
        <v>#N/A</v>
      </c>
      <c r="AI21" s="349" t="e">
        <f t="shared" si="7"/>
        <v>#N/A</v>
      </c>
      <c r="AJ21" s="339" t="e">
        <f>INDEX([49]Listas!$F$6:$J$10,MATCH(AF21,[49]Listas!$D$6:$D$10,0),MATCH(AH21,[49]Listas!$F$4:$J$4,0))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VLOOKUP(P22,[49]Listas!$D$6:$E$10,2,0)</f>
        <v>#N/A</v>
      </c>
      <c r="T22" s="347" t="e">
        <f>HLOOKUP(Q22,[49]Listas!$F$4:$J$5,2,0)</f>
        <v>#N/A</v>
      </c>
      <c r="U22" s="339" t="e">
        <f>INDEX([49]Listas!$F$6:$J$10,MATCH(P22,[49]Listas!$D$6:$D$10,0),MATCH(Q22,[49]Listas!$F$4:$J$4,0))</f>
        <v>#N/A</v>
      </c>
      <c r="V22" s="346"/>
      <c r="W22" s="818"/>
      <c r="X22" s="818"/>
      <c r="Y22" s="818"/>
      <c r="Z22" s="330"/>
      <c r="AA22" s="331"/>
      <c r="AB22" s="330"/>
      <c r="AC22" s="346"/>
      <c r="AD22" s="347">
        <f t="shared" si="4"/>
        <v>0</v>
      </c>
      <c r="AE22" s="348" t="e">
        <f t="shared" si="5"/>
        <v>#N/A</v>
      </c>
      <c r="AF22" s="336" t="e">
        <f>IF(AE22&lt;=1,"Remota",VLOOKUP(AE22,[49]Listas!$C$6:$D$10,2,0))</f>
        <v>#N/A</v>
      </c>
      <c r="AG22" s="348" t="e">
        <f t="shared" si="6"/>
        <v>#N/A</v>
      </c>
      <c r="AH22" s="336" t="e">
        <f>IF(AG22&lt;=1,"Insignificante",HLOOKUP(AG22,[49]Listas!$F$3:$J$4,2,0))</f>
        <v>#N/A</v>
      </c>
      <c r="AI22" s="349" t="e">
        <f t="shared" si="7"/>
        <v>#N/A</v>
      </c>
      <c r="AJ22" s="339" t="e">
        <f>INDEX([49]Listas!$F$6:$J$10,MATCH(AF22,[49]Listas!$D$6:$D$10,0),MATCH(AH22,[49]Listas!$F$4:$J$4,0))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VLOOKUP(P23,[49]Listas!$D$6:$E$10,2,0)</f>
        <v>#N/A</v>
      </c>
      <c r="T23" s="347" t="e">
        <f>HLOOKUP(Q23,[49]Listas!$F$4:$J$5,2,0)</f>
        <v>#N/A</v>
      </c>
      <c r="U23" s="339" t="e">
        <f>INDEX([49]Listas!$F$6:$J$10,MATCH(P23,[49]Listas!$D$6:$D$10,0),MATCH(Q23,[49]Listas!$F$4:$J$4,0))</f>
        <v>#N/A</v>
      </c>
      <c r="V23" s="346"/>
      <c r="W23" s="818"/>
      <c r="X23" s="818"/>
      <c r="Y23" s="818"/>
      <c r="Z23" s="330"/>
      <c r="AA23" s="331"/>
      <c r="AB23" s="330"/>
      <c r="AC23" s="346"/>
      <c r="AD23" s="347">
        <f t="shared" si="4"/>
        <v>0</v>
      </c>
      <c r="AE23" s="348" t="e">
        <f t="shared" si="5"/>
        <v>#N/A</v>
      </c>
      <c r="AF23" s="336" t="e">
        <f>IF(AE23&lt;=1,"Remota",VLOOKUP(AE23,[49]Listas!$C$6:$D$10,2,0))</f>
        <v>#N/A</v>
      </c>
      <c r="AG23" s="348" t="e">
        <f t="shared" si="6"/>
        <v>#N/A</v>
      </c>
      <c r="AH23" s="336" t="e">
        <f>IF(AG23&lt;=1,"Insignificante",HLOOKUP(AG23,[49]Listas!$F$3:$J$4,2,0))</f>
        <v>#N/A</v>
      </c>
      <c r="AI23" s="349" t="e">
        <f t="shared" si="7"/>
        <v>#N/A</v>
      </c>
      <c r="AJ23" s="339" t="e">
        <f>INDEX([49]Listas!$F$6:$J$10,MATCH(AF23,[49]Listas!$D$6:$D$10,0),MATCH(AH23,[49]Listas!$F$4:$J$4,0))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VLOOKUP(P24,[49]Listas!$D$6:$E$10,2,0)</f>
        <v>#N/A</v>
      </c>
      <c r="T24" s="347" t="e">
        <f>HLOOKUP(Q24,[49]Listas!$F$4:$J$5,2,0)</f>
        <v>#N/A</v>
      </c>
      <c r="U24" s="339" t="e">
        <f>INDEX([49]Listas!$F$6:$J$10,MATCH(P24,[49]Listas!$D$6:$D$10,0),MATCH(Q24,[49]Listas!$F$4:$J$4,0))</f>
        <v>#N/A</v>
      </c>
      <c r="V24" s="346"/>
      <c r="W24" s="818"/>
      <c r="X24" s="818"/>
      <c r="Y24" s="818"/>
      <c r="Z24" s="330"/>
      <c r="AA24" s="331"/>
      <c r="AB24" s="330"/>
      <c r="AC24" s="346"/>
      <c r="AD24" s="347">
        <f t="shared" si="4"/>
        <v>0</v>
      </c>
      <c r="AE24" s="348" t="e">
        <f t="shared" si="5"/>
        <v>#N/A</v>
      </c>
      <c r="AF24" s="336" t="e">
        <f>IF(AE24&lt;=1,"Remota",VLOOKUP(AE24,[49]Listas!$C$6:$D$10,2,0))</f>
        <v>#N/A</v>
      </c>
      <c r="AG24" s="348" t="e">
        <f t="shared" si="6"/>
        <v>#N/A</v>
      </c>
      <c r="AH24" s="336" t="e">
        <f>IF(AG24&lt;=1,"Insignificante",HLOOKUP(AG24,[49]Listas!$F$3:$J$4,2,0))</f>
        <v>#N/A</v>
      </c>
      <c r="AI24" s="349" t="e">
        <f t="shared" si="7"/>
        <v>#N/A</v>
      </c>
      <c r="AJ24" s="339" t="e">
        <f>INDEX([49]Listas!$F$6:$J$10,MATCH(AF24,[49]Listas!$D$6:$D$10,0),MATCH(AH24,[49]Listas!$F$4:$J$4,0))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VLOOKUP(P25,[49]Listas!$D$6:$E$10,2,0)</f>
        <v>#N/A</v>
      </c>
      <c r="T25" s="347" t="e">
        <f>HLOOKUP(Q25,[49]Listas!$F$4:$J$5,2,0)</f>
        <v>#N/A</v>
      </c>
      <c r="U25" s="339" t="e">
        <f>INDEX([49]Listas!$F$6:$J$10,MATCH(P25,[49]Listas!$D$6:$D$10,0),MATCH(Q25,[49]Listas!$F$4:$J$4,0))</f>
        <v>#N/A</v>
      </c>
      <c r="V25" s="346"/>
      <c r="W25" s="818"/>
      <c r="X25" s="818"/>
      <c r="Y25" s="818"/>
      <c r="Z25" s="330"/>
      <c r="AA25" s="331"/>
      <c r="AB25" s="330"/>
      <c r="AC25" s="346"/>
      <c r="AD25" s="347">
        <f t="shared" si="4"/>
        <v>0</v>
      </c>
      <c r="AE25" s="348" t="e">
        <f t="shared" si="5"/>
        <v>#N/A</v>
      </c>
      <c r="AF25" s="336" t="e">
        <f>IF(AE25&lt;=1,"Remota",VLOOKUP(AE25,[49]Listas!$C$6:$D$10,2,0))</f>
        <v>#N/A</v>
      </c>
      <c r="AG25" s="348" t="e">
        <f t="shared" si="6"/>
        <v>#N/A</v>
      </c>
      <c r="AH25" s="336" t="e">
        <f>IF(AG25&lt;=1,"Insignificante",HLOOKUP(AG25,[49]Listas!$F$3:$J$4,2,0))</f>
        <v>#N/A</v>
      </c>
      <c r="AI25" s="349" t="e">
        <f t="shared" si="7"/>
        <v>#N/A</v>
      </c>
      <c r="AJ25" s="339" t="e">
        <f>INDEX([49]Listas!$F$6:$J$10,MATCH(AF25,[49]Listas!$D$6:$D$10,0),MATCH(AH25,[49]Listas!$F$4:$J$4,0))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VLOOKUP(P26,[49]Listas!$D$6:$E$10,2,0)</f>
        <v>#N/A</v>
      </c>
      <c r="T26" s="347" t="e">
        <f>HLOOKUP(Q26,[49]Listas!$F$4:$J$5,2,0)</f>
        <v>#N/A</v>
      </c>
      <c r="U26" s="339" t="e">
        <f>INDEX([49]Listas!$F$6:$J$10,MATCH(P26,[49]Listas!$D$6:$D$10,0),MATCH(Q26,[49]Listas!$F$4:$J$4,0))</f>
        <v>#N/A</v>
      </c>
      <c r="V26" s="346"/>
      <c r="W26" s="818"/>
      <c r="X26" s="818"/>
      <c r="Y26" s="818"/>
      <c r="Z26" s="330"/>
      <c r="AA26" s="331"/>
      <c r="AB26" s="330"/>
      <c r="AC26" s="346"/>
      <c r="AD26" s="347">
        <f t="shared" si="4"/>
        <v>0</v>
      </c>
      <c r="AE26" s="348" t="e">
        <f t="shared" si="5"/>
        <v>#N/A</v>
      </c>
      <c r="AF26" s="336" t="e">
        <f>IF(AE26&lt;=1,"Remota",VLOOKUP(AE26,[49]Listas!$C$6:$D$10,2,0))</f>
        <v>#N/A</v>
      </c>
      <c r="AG26" s="348" t="e">
        <f t="shared" si="6"/>
        <v>#N/A</v>
      </c>
      <c r="AH26" s="336" t="e">
        <f>IF(AG26&lt;=1,"Insignificante",HLOOKUP(AG26,[49]Listas!$F$3:$J$4,2,0))</f>
        <v>#N/A</v>
      </c>
      <c r="AI26" s="349" t="e">
        <f t="shared" si="7"/>
        <v>#N/A</v>
      </c>
      <c r="AJ26" s="339" t="e">
        <f>INDEX([49]Listas!$F$6:$J$10,MATCH(AF26,[49]Listas!$D$6:$D$10,0),MATCH(AH26,[49]Listas!$F$4:$J$4,0))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VLOOKUP(P27,[49]Listas!$D$6:$E$10,2,0)</f>
        <v>#N/A</v>
      </c>
      <c r="T27" s="347" t="e">
        <f>HLOOKUP(Q27,[49]Listas!$F$4:$J$5,2,0)</f>
        <v>#N/A</v>
      </c>
      <c r="U27" s="339" t="e">
        <f>INDEX([49]Listas!$F$6:$J$10,MATCH(P27,[49]Listas!$D$6:$D$10,0),MATCH(Q27,[49]Listas!$F$4:$J$4,0))</f>
        <v>#N/A</v>
      </c>
      <c r="V27" s="346"/>
      <c r="W27" s="818"/>
      <c r="X27" s="818"/>
      <c r="Y27" s="818"/>
      <c r="Z27" s="330"/>
      <c r="AA27" s="331"/>
      <c r="AB27" s="330"/>
      <c r="AC27" s="346"/>
      <c r="AD27" s="347">
        <f t="shared" si="4"/>
        <v>0</v>
      </c>
      <c r="AE27" s="348" t="e">
        <f t="shared" si="5"/>
        <v>#N/A</v>
      </c>
      <c r="AF27" s="336" t="e">
        <f>IF(AE27&lt;=1,"Remota",VLOOKUP(AE27,[49]Listas!$C$6:$D$10,2,0))</f>
        <v>#N/A</v>
      </c>
      <c r="AG27" s="348" t="e">
        <f t="shared" si="6"/>
        <v>#N/A</v>
      </c>
      <c r="AH27" s="336" t="e">
        <f>IF(AG27&lt;=1,"Insignificante",HLOOKUP(AG27,[49]Listas!$F$3:$J$4,2,0))</f>
        <v>#N/A</v>
      </c>
      <c r="AI27" s="349" t="e">
        <f t="shared" si="7"/>
        <v>#N/A</v>
      </c>
      <c r="AJ27" s="339" t="e">
        <f>INDEX([49]Listas!$F$6:$J$10,MATCH(AF27,[49]Listas!$D$6:$D$10,0),MATCH(AH27,[49]Listas!$F$4:$J$4,0))</f>
        <v>#N/A</v>
      </c>
    </row>
    <row r="28" spans="1:36" s="340" customFormat="1" ht="124.5"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VLOOKUP(P28,[49]Listas!$D$6:$E$10,2,0)</f>
        <v>#N/A</v>
      </c>
      <c r="T28" s="347" t="e">
        <f>HLOOKUP(Q28,[49]Listas!$F$4:$J$5,2,0)</f>
        <v>#N/A</v>
      </c>
      <c r="U28" s="339" t="e">
        <f>INDEX([49]Listas!$F$6:$J$10,MATCH(P28,[49]Listas!$D$6:$D$10,0),MATCH(Q28,[49]Listas!$F$4:$J$4,0))</f>
        <v>#N/A</v>
      </c>
      <c r="V28" s="346"/>
      <c r="W28" s="818"/>
      <c r="X28" s="818"/>
      <c r="Y28" s="818"/>
      <c r="Z28" s="330"/>
      <c r="AA28" s="331"/>
      <c r="AB28" s="330"/>
      <c r="AC28" s="346"/>
      <c r="AD28" s="347">
        <f>IF(AB28&lt;=33,0,IF(AB28&gt;81,2,1))</f>
        <v>0</v>
      </c>
      <c r="AE28" s="348" t="e">
        <f>IF(OR(AA28="Probabilidad",AA28="Ambos"),S28-AD28,S28)</f>
        <v>#N/A</v>
      </c>
      <c r="AF28" s="336" t="e">
        <f>IF(AE28&lt;=1,"Remota",VLOOKUP(AE28,[49]Listas!$C$6:$D$10,2,0))</f>
        <v>#N/A</v>
      </c>
      <c r="AG28" s="348" t="e">
        <f>IF(OR(AA28="Impacto",AA28="Ambos"),T28-AD28,T28)</f>
        <v>#N/A</v>
      </c>
      <c r="AH28" s="336" t="e">
        <f>IF(AG28&lt;=1,"Insignificante",HLOOKUP(AG28,[49]Listas!$F$3:$J$4,2,0))</f>
        <v>#N/A</v>
      </c>
      <c r="AI28" s="349" t="e">
        <f>AE28*AG28</f>
        <v>#N/A</v>
      </c>
      <c r="AJ28" s="339" t="e">
        <f>INDEX([49]Listas!$F$6:$J$10,MATCH(AF28,[49]Listas!$D$6:$D$10,0),MATCH(AH28,[49]Listas!$F$4:$J$4,0))</f>
        <v>#N/A</v>
      </c>
    </row>
    <row r="29" spans="1:36" s="340" customFormat="1" ht="124.5"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VLOOKUP(P29,[49]Listas!$D$6:$E$10,2,0)</f>
        <v>#N/A</v>
      </c>
      <c r="T29" s="347" t="e">
        <f>HLOOKUP(Q29,[49]Listas!$F$4:$J$5,2,0)</f>
        <v>#N/A</v>
      </c>
      <c r="U29" s="339" t="e">
        <f>INDEX([49]Listas!$F$6:$J$10,MATCH(P29,[49]Listas!$D$6:$D$10,0),MATCH(Q29,[49]Listas!$F$4:$J$4,0))</f>
        <v>#N/A</v>
      </c>
      <c r="V29" s="346"/>
      <c r="W29" s="818"/>
      <c r="X29" s="818"/>
      <c r="Y29" s="818"/>
      <c r="Z29" s="330"/>
      <c r="AA29" s="331"/>
      <c r="AB29" s="330"/>
      <c r="AC29" s="346"/>
      <c r="AD29" s="347">
        <f>IF(AB29&lt;=33,0,IF(AB29&gt;81,2,1))</f>
        <v>0</v>
      </c>
      <c r="AE29" s="348" t="e">
        <f>IF(OR(AA29="Probabilidad",AA29="Ambos"),S29-AD29,S29)</f>
        <v>#N/A</v>
      </c>
      <c r="AF29" s="336" t="e">
        <f>IF(AE29&lt;=1,"Remota",VLOOKUP(AE29,[49]Listas!$C$6:$D$10,2,0))</f>
        <v>#N/A</v>
      </c>
      <c r="AG29" s="348" t="e">
        <f>IF(OR(AA29="Impacto",AA29="Ambos"),T29-AD29,T29)</f>
        <v>#N/A</v>
      </c>
      <c r="AH29" s="336" t="e">
        <f>IF(AG29&lt;=1,"Insignificante",HLOOKUP(AG29,[49]Listas!$F$3:$J$4,2,0))</f>
        <v>#N/A</v>
      </c>
      <c r="AI29" s="349" t="e">
        <f>AE29*AG29</f>
        <v>#N/A</v>
      </c>
      <c r="AJ29" s="339" t="e">
        <f>INDEX([49]Listas!$F$6:$J$10,MATCH(AF29,[49]Listas!$D$6:$D$10,0),MATCH(AH29,[49]Listas!$F$4:$J$4,0))</f>
        <v>#N/A</v>
      </c>
    </row>
    <row r="30" spans="1:36" s="340" customFormat="1" ht="124.5"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VLOOKUP(P30,[49]Listas!$D$6:$E$10,2,0)</f>
        <v>#N/A</v>
      </c>
      <c r="T30" s="347" t="e">
        <f>HLOOKUP(Q30,[49]Listas!$F$4:$J$5,2,0)</f>
        <v>#N/A</v>
      </c>
      <c r="U30" s="339" t="e">
        <f>INDEX([49]Listas!$F$6:$J$10,MATCH(P30,[49]Listas!$D$6:$D$10,0),MATCH(Q30,[49]Listas!$F$4:$J$4,0))</f>
        <v>#N/A</v>
      </c>
      <c r="V30" s="346"/>
      <c r="W30" s="818"/>
      <c r="X30" s="818"/>
      <c r="Y30" s="818"/>
      <c r="Z30" s="330"/>
      <c r="AA30" s="331"/>
      <c r="AB30" s="330"/>
      <c r="AC30" s="346"/>
      <c r="AD30" s="347">
        <f t="shared" ref="AD30:AD37" si="8">IF(AB30&lt;=33,0,IF(AB30&gt;81,2,1))</f>
        <v>0</v>
      </c>
      <c r="AE30" s="348" t="e">
        <f t="shared" ref="AE30:AE37" si="9">IF(OR(AA30="Probabilidad",AA30="Ambos"),S30-AD30,S30)</f>
        <v>#N/A</v>
      </c>
      <c r="AF30" s="336" t="e">
        <f>IF(AE30&lt;=1,"Remota",VLOOKUP(AE30,[49]Listas!$C$6:$D$10,2,0))</f>
        <v>#N/A</v>
      </c>
      <c r="AG30" s="348" t="e">
        <f t="shared" ref="AG30:AG37" si="10">IF(OR(AA30="Impacto",AA30="Ambos"),T30-AD30,T30)</f>
        <v>#N/A</v>
      </c>
      <c r="AH30" s="336" t="e">
        <f>IF(AG30&lt;=1,"Insignificante",HLOOKUP(AG30,[49]Listas!$F$3:$J$4,2,0))</f>
        <v>#N/A</v>
      </c>
      <c r="AI30" s="349" t="e">
        <f t="shared" ref="AI30:AI37" si="11">AE30*AG30</f>
        <v>#N/A</v>
      </c>
      <c r="AJ30" s="339" t="e">
        <f>INDEX([49]Listas!$F$6:$J$10,MATCH(AF30,[49]Listas!$D$6:$D$10,0),MATCH(AH30,[49]Listas!$F$4:$J$4,0))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VLOOKUP(P31,[49]Listas!$D$6:$E$10,2,0)</f>
        <v>#N/A</v>
      </c>
      <c r="T31" s="347" t="e">
        <f>HLOOKUP(Q31,[49]Listas!$F$4:$J$5,2,0)</f>
        <v>#N/A</v>
      </c>
      <c r="U31" s="339" t="e">
        <f>INDEX([49]Listas!$F$6:$J$10,MATCH(P31,[49]Listas!$D$6:$D$10,0),MATCH(Q31,[49]Listas!$F$4:$J$4,0))</f>
        <v>#N/A</v>
      </c>
      <c r="V31" s="346"/>
      <c r="W31" s="818"/>
      <c r="X31" s="818"/>
      <c r="Y31" s="818"/>
      <c r="Z31" s="330"/>
      <c r="AA31" s="331"/>
      <c r="AB31" s="330"/>
      <c r="AC31" s="346"/>
      <c r="AD31" s="347">
        <f t="shared" si="8"/>
        <v>0</v>
      </c>
      <c r="AE31" s="348" t="e">
        <f t="shared" si="9"/>
        <v>#N/A</v>
      </c>
      <c r="AF31" s="336" t="e">
        <f>IF(AE31&lt;=1,"Remota",VLOOKUP(AE31,[49]Listas!$C$6:$D$10,2,0))</f>
        <v>#N/A</v>
      </c>
      <c r="AG31" s="348" t="e">
        <f t="shared" si="10"/>
        <v>#N/A</v>
      </c>
      <c r="AH31" s="336" t="e">
        <f>IF(AG31&lt;=1,"Insignificante",HLOOKUP(AG31,[49]Listas!$F$3:$J$4,2,0))</f>
        <v>#N/A</v>
      </c>
      <c r="AI31" s="349" t="e">
        <f t="shared" si="11"/>
        <v>#N/A</v>
      </c>
      <c r="AJ31" s="339" t="e">
        <f>INDEX([49]Listas!$F$6:$J$10,MATCH(AF31,[49]Listas!$D$6:$D$10,0),MATCH(AH31,[49]Listas!$F$4:$J$4,0))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VLOOKUP(P32,[49]Listas!$D$6:$E$10,2,0)</f>
        <v>#N/A</v>
      </c>
      <c r="T32" s="347" t="e">
        <f>HLOOKUP(Q32,[49]Listas!$F$4:$J$5,2,0)</f>
        <v>#N/A</v>
      </c>
      <c r="U32" s="339" t="e">
        <f>INDEX([49]Listas!$F$6:$J$10,MATCH(P32,[49]Listas!$D$6:$D$10,0),MATCH(Q32,[49]Listas!$F$4:$J$4,0))</f>
        <v>#N/A</v>
      </c>
      <c r="V32" s="346"/>
      <c r="W32" s="818"/>
      <c r="X32" s="818"/>
      <c r="Y32" s="818"/>
      <c r="Z32" s="330"/>
      <c r="AA32" s="331"/>
      <c r="AB32" s="330"/>
      <c r="AC32" s="346"/>
      <c r="AD32" s="347">
        <f t="shared" si="8"/>
        <v>0</v>
      </c>
      <c r="AE32" s="348" t="e">
        <f t="shared" si="9"/>
        <v>#N/A</v>
      </c>
      <c r="AF32" s="336" t="e">
        <f>IF(AE32&lt;=1,"Remota",VLOOKUP(AE32,[49]Listas!$C$6:$D$10,2,0))</f>
        <v>#N/A</v>
      </c>
      <c r="AG32" s="348" t="e">
        <f t="shared" si="10"/>
        <v>#N/A</v>
      </c>
      <c r="AH32" s="336" t="e">
        <f>IF(AG32&lt;=1,"Insignificante",HLOOKUP(AG32,[49]Listas!$F$3:$J$4,2,0))</f>
        <v>#N/A</v>
      </c>
      <c r="AI32" s="349" t="e">
        <f t="shared" si="11"/>
        <v>#N/A</v>
      </c>
      <c r="AJ32" s="339" t="e">
        <f>INDEX([49]Listas!$F$6:$J$10,MATCH(AF32,[49]Listas!$D$6:$D$10,0),MATCH(AH32,[49]Listas!$F$4:$J$4,0))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VLOOKUP(P33,[49]Listas!$D$6:$E$10,2,0)</f>
        <v>#N/A</v>
      </c>
      <c r="T33" s="347" t="e">
        <f>HLOOKUP(Q33,[49]Listas!$F$4:$J$5,2,0)</f>
        <v>#N/A</v>
      </c>
      <c r="U33" s="339" t="e">
        <f>INDEX([49]Listas!$F$6:$J$10,MATCH(P33,[49]Listas!$D$6:$D$10,0),MATCH(Q33,[49]Listas!$F$4:$J$4,0))</f>
        <v>#N/A</v>
      </c>
      <c r="V33" s="346"/>
      <c r="W33" s="818"/>
      <c r="X33" s="818"/>
      <c r="Y33" s="818"/>
      <c r="Z33" s="330"/>
      <c r="AA33" s="331"/>
      <c r="AB33" s="330"/>
      <c r="AC33" s="346"/>
      <c r="AD33" s="347">
        <f t="shared" si="8"/>
        <v>0</v>
      </c>
      <c r="AE33" s="348" t="e">
        <f t="shared" si="9"/>
        <v>#N/A</v>
      </c>
      <c r="AF33" s="336" t="e">
        <f>IF(AE33&lt;=1,"Remota",VLOOKUP(AE33,[49]Listas!$C$6:$D$10,2,0))</f>
        <v>#N/A</v>
      </c>
      <c r="AG33" s="348" t="e">
        <f t="shared" si="10"/>
        <v>#N/A</v>
      </c>
      <c r="AH33" s="336" t="e">
        <f>IF(AG33&lt;=1,"Insignificante",HLOOKUP(AG33,[49]Listas!$F$3:$J$4,2,0))</f>
        <v>#N/A</v>
      </c>
      <c r="AI33" s="349" t="e">
        <f t="shared" si="11"/>
        <v>#N/A</v>
      </c>
      <c r="AJ33" s="339" t="e">
        <f>INDEX([49]Listas!$F$6:$J$10,MATCH(AF33,[49]Listas!$D$6:$D$10,0),MATCH(AH33,[49]Listas!$F$4:$J$4,0))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VLOOKUP(P34,[49]Listas!$D$6:$E$10,2,0)</f>
        <v>#N/A</v>
      </c>
      <c r="T34" s="347" t="e">
        <f>HLOOKUP(Q34,[49]Listas!$F$4:$J$5,2,0)</f>
        <v>#N/A</v>
      </c>
      <c r="U34" s="339" t="e">
        <f>INDEX([49]Listas!$F$6:$J$10,MATCH(P34,[49]Listas!$D$6:$D$10,0),MATCH(Q34,[49]Listas!$F$4:$J$4,0))</f>
        <v>#N/A</v>
      </c>
      <c r="V34" s="346"/>
      <c r="W34" s="818"/>
      <c r="X34" s="818"/>
      <c r="Y34" s="818"/>
      <c r="Z34" s="330"/>
      <c r="AA34" s="331"/>
      <c r="AB34" s="330"/>
      <c r="AC34" s="346"/>
      <c r="AD34" s="347">
        <f t="shared" si="8"/>
        <v>0</v>
      </c>
      <c r="AE34" s="348" t="e">
        <f t="shared" si="9"/>
        <v>#N/A</v>
      </c>
      <c r="AF34" s="336" t="e">
        <f>IF(AE34&lt;=1,"Remota",VLOOKUP(AE34,[49]Listas!$C$6:$D$10,2,0))</f>
        <v>#N/A</v>
      </c>
      <c r="AG34" s="348" t="e">
        <f t="shared" si="10"/>
        <v>#N/A</v>
      </c>
      <c r="AH34" s="336" t="e">
        <f>IF(AG34&lt;=1,"Insignificante",HLOOKUP(AG34,[49]Listas!$F$3:$J$4,2,0))</f>
        <v>#N/A</v>
      </c>
      <c r="AI34" s="349" t="e">
        <f t="shared" si="11"/>
        <v>#N/A</v>
      </c>
      <c r="AJ34" s="339" t="e">
        <f>INDEX([49]Listas!$F$6:$J$10,MATCH(AF34,[49]Listas!$D$6:$D$10,0),MATCH(AH34,[49]Listas!$F$4:$J$4,0))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VLOOKUP(P35,[49]Listas!$D$6:$E$10,2,0)</f>
        <v>#N/A</v>
      </c>
      <c r="T35" s="347" t="e">
        <f>HLOOKUP(Q35,[49]Listas!$F$4:$J$5,2,0)</f>
        <v>#N/A</v>
      </c>
      <c r="U35" s="339" t="e">
        <f>INDEX([49]Listas!$F$6:$J$10,MATCH(P35,[49]Listas!$D$6:$D$10,0),MATCH(Q35,[49]Listas!$F$4:$J$4,0))</f>
        <v>#N/A</v>
      </c>
      <c r="V35" s="346"/>
      <c r="W35" s="818"/>
      <c r="X35" s="818"/>
      <c r="Y35" s="818"/>
      <c r="Z35" s="330"/>
      <c r="AA35" s="331"/>
      <c r="AB35" s="330"/>
      <c r="AC35" s="346"/>
      <c r="AD35" s="347">
        <f t="shared" si="8"/>
        <v>0</v>
      </c>
      <c r="AE35" s="348" t="e">
        <f t="shared" si="9"/>
        <v>#N/A</v>
      </c>
      <c r="AF35" s="336" t="e">
        <f>IF(AE35&lt;=1,"Remota",VLOOKUP(AE35,[49]Listas!$C$6:$D$10,2,0))</f>
        <v>#N/A</v>
      </c>
      <c r="AG35" s="348" t="e">
        <f t="shared" si="10"/>
        <v>#N/A</v>
      </c>
      <c r="AH35" s="336" t="e">
        <f>IF(AG35&lt;=1,"Insignificante",HLOOKUP(AG35,[49]Listas!$F$3:$J$4,2,0))</f>
        <v>#N/A</v>
      </c>
      <c r="AI35" s="349" t="e">
        <f t="shared" si="11"/>
        <v>#N/A</v>
      </c>
      <c r="AJ35" s="339" t="e">
        <f>INDEX([49]Listas!$F$6:$J$10,MATCH(AF35,[49]Listas!$D$6:$D$10,0),MATCH(AH35,[49]Listas!$F$4:$J$4,0))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VLOOKUP(P36,[49]Listas!$D$6:$E$10,2,0)</f>
        <v>#N/A</v>
      </c>
      <c r="T36" s="347" t="e">
        <f>HLOOKUP(Q36,[49]Listas!$F$4:$J$5,2,0)</f>
        <v>#N/A</v>
      </c>
      <c r="U36" s="339" t="e">
        <f>INDEX([49]Listas!$F$6:$J$10,MATCH(P36,[49]Listas!$D$6:$D$10,0),MATCH(Q36,[49]Listas!$F$4:$J$4,0))</f>
        <v>#N/A</v>
      </c>
      <c r="V36" s="346"/>
      <c r="W36" s="818"/>
      <c r="X36" s="818"/>
      <c r="Y36" s="818"/>
      <c r="Z36" s="330"/>
      <c r="AA36" s="331"/>
      <c r="AB36" s="330"/>
      <c r="AC36" s="346"/>
      <c r="AD36" s="347">
        <f t="shared" si="8"/>
        <v>0</v>
      </c>
      <c r="AE36" s="348" t="e">
        <f t="shared" si="9"/>
        <v>#N/A</v>
      </c>
      <c r="AF36" s="336" t="e">
        <f>IF(AE36&lt;=1,"Remota",VLOOKUP(AE36,[49]Listas!$C$6:$D$10,2,0))</f>
        <v>#N/A</v>
      </c>
      <c r="AG36" s="348" t="e">
        <f t="shared" si="10"/>
        <v>#N/A</v>
      </c>
      <c r="AH36" s="336" t="e">
        <f>IF(AG36&lt;=1,"Insignificante",HLOOKUP(AG36,[49]Listas!$F$3:$J$4,2,0))</f>
        <v>#N/A</v>
      </c>
      <c r="AI36" s="349" t="e">
        <f t="shared" si="11"/>
        <v>#N/A</v>
      </c>
      <c r="AJ36" s="339" t="e">
        <f>INDEX([49]Listas!$F$6:$J$10,MATCH(AF36,[49]Listas!$D$6:$D$10,0),MATCH(AH36,[49]Listas!$F$4:$J$4,0))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VLOOKUP(P37,[49]Listas!$D$6:$E$10,2,0)</f>
        <v>#N/A</v>
      </c>
      <c r="T37" s="347" t="e">
        <f>HLOOKUP(Q37,[49]Listas!$F$4:$J$5,2,0)</f>
        <v>#N/A</v>
      </c>
      <c r="U37" s="339" t="e">
        <f>INDEX([49]Listas!$F$6:$J$10,MATCH(P37,[49]Listas!$D$6:$D$10,0),MATCH(Q37,[49]Listas!$F$4:$J$4,0))</f>
        <v>#N/A</v>
      </c>
      <c r="V37" s="346"/>
      <c r="W37" s="818"/>
      <c r="X37" s="818"/>
      <c r="Y37" s="818"/>
      <c r="Z37" s="330"/>
      <c r="AA37" s="331"/>
      <c r="AB37" s="330"/>
      <c r="AC37" s="346"/>
      <c r="AD37" s="347">
        <f t="shared" si="8"/>
        <v>0</v>
      </c>
      <c r="AE37" s="348" t="e">
        <f t="shared" si="9"/>
        <v>#N/A</v>
      </c>
      <c r="AF37" s="336" t="e">
        <f>IF(AE37&lt;=1,"Remota",VLOOKUP(AE37,[49]Listas!$C$6:$D$10,2,0))</f>
        <v>#N/A</v>
      </c>
      <c r="AG37" s="348" t="e">
        <f t="shared" si="10"/>
        <v>#N/A</v>
      </c>
      <c r="AH37" s="336" t="e">
        <f>IF(AG37&lt;=1,"Insignificante",HLOOKUP(AG37,[49]Listas!$F$3:$J$4,2,0))</f>
        <v>#N/A</v>
      </c>
      <c r="AI37" s="349" t="e">
        <f t="shared" si="11"/>
        <v>#N/A</v>
      </c>
      <c r="AJ37" s="339" t="e">
        <f>INDEX([49]Listas!$F$6:$J$10,MATCH(AF37,[49]Listas!$D$6:$D$10,0),MATCH(AH37,[49]Listas!$F$4:$J$4,0))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VLOOKUP(P38,[49]Listas!$D$6:$E$10,2,0)</f>
        <v>#N/A</v>
      </c>
      <c r="T38" s="347" t="e">
        <f>HLOOKUP(Q38,[49]Listas!$F$4:$J$5,2,0)</f>
        <v>#N/A</v>
      </c>
      <c r="U38" s="339" t="e">
        <f>INDEX([49]Listas!$F$6:$J$10,MATCH(P38,[49]Listas!$D$6:$D$10,0),MATCH(Q38,[49]Listas!$F$4:$J$4,0))</f>
        <v>#N/A</v>
      </c>
      <c r="V38" s="346"/>
      <c r="W38" s="818"/>
      <c r="X38" s="818"/>
      <c r="Y38" s="818"/>
      <c r="Z38" s="330"/>
      <c r="AA38" s="331"/>
      <c r="AB38" s="330"/>
      <c r="AC38" s="346"/>
      <c r="AD38" s="347">
        <f>IF(AB38&lt;=33,0,IF(AB38&gt;81,2,1))</f>
        <v>0</v>
      </c>
      <c r="AE38" s="348" t="e">
        <f>IF(OR(AA38="Probabilidad",AA38="Ambos"),S38-AD38,S38)</f>
        <v>#N/A</v>
      </c>
      <c r="AF38" s="336" t="e">
        <f>IF(AE38&lt;=1,"Remota",VLOOKUP(AE38,[49]Listas!$C$6:$D$10,2,0))</f>
        <v>#N/A</v>
      </c>
      <c r="AG38" s="348" t="e">
        <f>IF(OR(AA38="Impacto",AA38="Ambos"),T38-AD38,T38)</f>
        <v>#N/A</v>
      </c>
      <c r="AH38" s="336" t="e">
        <f>IF(AG38&lt;=1,"Insignificante",HLOOKUP(AG38,[49]Listas!$F$3:$J$4,2,0))</f>
        <v>#N/A</v>
      </c>
      <c r="AI38" s="349" t="e">
        <f>AE38*AG38</f>
        <v>#N/A</v>
      </c>
      <c r="AJ38" s="339" t="e">
        <f>INDEX([49]Listas!$F$6:$J$10,MATCH(AF38,[49]Listas!$D$6:$D$10,0),MATCH(AH38,[49]Listas!$F$4:$J$4,0))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VLOOKUP(P39,[49]Listas!$D$6:$E$10,2,0)</f>
        <v>#N/A</v>
      </c>
      <c r="T39" s="347" t="e">
        <f>HLOOKUP(Q39,[49]Listas!$F$4:$J$5,2,0)</f>
        <v>#N/A</v>
      </c>
      <c r="U39" s="339" t="e">
        <f>INDEX([49]Listas!$F$6:$J$10,MATCH(P39,[49]Listas!$D$6:$D$10,0),MATCH(Q39,[49]Listas!$F$4:$J$4,0))</f>
        <v>#N/A</v>
      </c>
      <c r="V39" s="346"/>
      <c r="W39" s="818"/>
      <c r="X39" s="818"/>
      <c r="Y39" s="818"/>
      <c r="Z39" s="330"/>
      <c r="AA39" s="331"/>
      <c r="AB39" s="330"/>
      <c r="AC39" s="346"/>
      <c r="AD39" s="347">
        <f t="shared" ref="AD39:AD46" si="12">IF(AB39&lt;=33,0,IF(AB39&gt;81,2,1))</f>
        <v>0</v>
      </c>
      <c r="AE39" s="348" t="e">
        <f t="shared" ref="AE39:AE46" si="13">IF(OR(AA39="Probabilidad",AA39="Ambos"),S39-AD39,S39)</f>
        <v>#N/A</v>
      </c>
      <c r="AF39" s="336" t="e">
        <f>IF(AE39&lt;=1,"Remota",VLOOKUP(AE39,[49]Listas!$C$6:$D$10,2,0))</f>
        <v>#N/A</v>
      </c>
      <c r="AG39" s="348" t="e">
        <f t="shared" ref="AG39:AG46" si="14">IF(OR(AA39="Impacto",AA39="Ambos"),T39-AD39,T39)</f>
        <v>#N/A</v>
      </c>
      <c r="AH39" s="336" t="e">
        <f>IF(AG39&lt;=1,"Insignificante",HLOOKUP(AG39,[49]Listas!$F$3:$J$4,2,0))</f>
        <v>#N/A</v>
      </c>
      <c r="AI39" s="349" t="e">
        <f t="shared" ref="AI39:AI46" si="15">AE39*AG39</f>
        <v>#N/A</v>
      </c>
      <c r="AJ39" s="339" t="e">
        <f>INDEX([49]Listas!$F$6:$J$10,MATCH(AF39,[49]Listas!$D$6:$D$10,0),MATCH(AH39,[49]Listas!$F$4:$J$4,0))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VLOOKUP(P40,[49]Listas!$D$6:$E$10,2,0)</f>
        <v>#N/A</v>
      </c>
      <c r="T40" s="347" t="e">
        <f>HLOOKUP(Q40,[49]Listas!$F$4:$J$5,2,0)</f>
        <v>#N/A</v>
      </c>
      <c r="U40" s="339" t="e">
        <f>INDEX([49]Listas!$F$6:$J$10,MATCH(P40,[49]Listas!$D$6:$D$10,0),MATCH(Q40,[49]Listas!$F$4:$J$4,0))</f>
        <v>#N/A</v>
      </c>
      <c r="V40" s="346"/>
      <c r="W40" s="818"/>
      <c r="X40" s="818"/>
      <c r="Y40" s="818"/>
      <c r="Z40" s="330"/>
      <c r="AA40" s="331"/>
      <c r="AB40" s="330"/>
      <c r="AC40" s="346"/>
      <c r="AD40" s="347">
        <f t="shared" si="12"/>
        <v>0</v>
      </c>
      <c r="AE40" s="348" t="e">
        <f t="shared" si="13"/>
        <v>#N/A</v>
      </c>
      <c r="AF40" s="336" t="e">
        <f>IF(AE40&lt;=1,"Remota",VLOOKUP(AE40,[49]Listas!$C$6:$D$10,2,0))</f>
        <v>#N/A</v>
      </c>
      <c r="AG40" s="348" t="e">
        <f t="shared" si="14"/>
        <v>#N/A</v>
      </c>
      <c r="AH40" s="336" t="e">
        <f>IF(AG40&lt;=1,"Insignificante",HLOOKUP(AG40,[49]Listas!$F$3:$J$4,2,0))</f>
        <v>#N/A</v>
      </c>
      <c r="AI40" s="349" t="e">
        <f t="shared" si="15"/>
        <v>#N/A</v>
      </c>
      <c r="AJ40" s="339" t="e">
        <f>INDEX([49]Listas!$F$6:$J$10,MATCH(AF40,[49]Listas!$D$6:$D$10,0),MATCH(AH40,[49]Listas!$F$4:$J$4,0))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VLOOKUP(P41,[49]Listas!$D$6:$E$10,2,0)</f>
        <v>#N/A</v>
      </c>
      <c r="T41" s="347" t="e">
        <f>HLOOKUP(Q41,[49]Listas!$F$4:$J$5,2,0)</f>
        <v>#N/A</v>
      </c>
      <c r="U41" s="339" t="e">
        <f>INDEX([49]Listas!$F$6:$J$10,MATCH(P41,[49]Listas!$D$6:$D$10,0),MATCH(Q41,[49]Listas!$F$4:$J$4,0))</f>
        <v>#N/A</v>
      </c>
      <c r="V41" s="346"/>
      <c r="W41" s="818"/>
      <c r="X41" s="818"/>
      <c r="Y41" s="818"/>
      <c r="Z41" s="330"/>
      <c r="AA41" s="331"/>
      <c r="AB41" s="330"/>
      <c r="AC41" s="346"/>
      <c r="AD41" s="347">
        <f t="shared" si="12"/>
        <v>0</v>
      </c>
      <c r="AE41" s="348" t="e">
        <f t="shared" si="13"/>
        <v>#N/A</v>
      </c>
      <c r="AF41" s="336" t="e">
        <f>IF(AE41&lt;=1,"Remota",VLOOKUP(AE41,[49]Listas!$C$6:$D$10,2,0))</f>
        <v>#N/A</v>
      </c>
      <c r="AG41" s="348" t="e">
        <f t="shared" si="14"/>
        <v>#N/A</v>
      </c>
      <c r="AH41" s="336" t="e">
        <f>IF(AG41&lt;=1,"Insignificante",HLOOKUP(AG41,[49]Listas!$F$3:$J$4,2,0))</f>
        <v>#N/A</v>
      </c>
      <c r="AI41" s="349" t="e">
        <f t="shared" si="15"/>
        <v>#N/A</v>
      </c>
      <c r="AJ41" s="339" t="e">
        <f>INDEX([49]Listas!$F$6:$J$10,MATCH(AF41,[49]Listas!$D$6:$D$10,0),MATCH(AH41,[49]Listas!$F$4:$J$4,0))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VLOOKUP(P42,[49]Listas!$D$6:$E$10,2,0)</f>
        <v>#N/A</v>
      </c>
      <c r="T42" s="347" t="e">
        <f>HLOOKUP(Q42,[49]Listas!$F$4:$J$5,2,0)</f>
        <v>#N/A</v>
      </c>
      <c r="U42" s="339" t="e">
        <f>INDEX([49]Listas!$F$6:$J$10,MATCH(P42,[49]Listas!$D$6:$D$10,0),MATCH(Q42,[49]Listas!$F$4:$J$4,0))</f>
        <v>#N/A</v>
      </c>
      <c r="V42" s="346"/>
      <c r="W42" s="818"/>
      <c r="X42" s="818"/>
      <c r="Y42" s="818"/>
      <c r="Z42" s="330"/>
      <c r="AA42" s="331"/>
      <c r="AB42" s="330"/>
      <c r="AC42" s="346"/>
      <c r="AD42" s="347">
        <f t="shared" si="12"/>
        <v>0</v>
      </c>
      <c r="AE42" s="348" t="e">
        <f t="shared" si="13"/>
        <v>#N/A</v>
      </c>
      <c r="AF42" s="336" t="e">
        <f>IF(AE42&lt;=1,"Remota",VLOOKUP(AE42,[49]Listas!$C$6:$D$10,2,0))</f>
        <v>#N/A</v>
      </c>
      <c r="AG42" s="348" t="e">
        <f t="shared" si="14"/>
        <v>#N/A</v>
      </c>
      <c r="AH42" s="336" t="e">
        <f>IF(AG42&lt;=1,"Insignificante",HLOOKUP(AG42,[49]Listas!$F$3:$J$4,2,0))</f>
        <v>#N/A</v>
      </c>
      <c r="AI42" s="349" t="e">
        <f t="shared" si="15"/>
        <v>#N/A</v>
      </c>
      <c r="AJ42" s="339" t="e">
        <f>INDEX([49]Listas!$F$6:$J$10,MATCH(AF42,[49]Listas!$D$6:$D$10,0),MATCH(AH42,[49]Listas!$F$4:$J$4,0))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VLOOKUP(P43,[49]Listas!$D$6:$E$10,2,0)</f>
        <v>#N/A</v>
      </c>
      <c r="T43" s="347" t="e">
        <f>HLOOKUP(Q43,[49]Listas!$F$4:$J$5,2,0)</f>
        <v>#N/A</v>
      </c>
      <c r="U43" s="339" t="e">
        <f>INDEX([49]Listas!$F$6:$J$10,MATCH(P43,[49]Listas!$D$6:$D$10,0),MATCH(Q43,[49]Listas!$F$4:$J$4,0))</f>
        <v>#N/A</v>
      </c>
      <c r="V43" s="346"/>
      <c r="W43" s="818"/>
      <c r="X43" s="818"/>
      <c r="Y43" s="818"/>
      <c r="Z43" s="330"/>
      <c r="AA43" s="331"/>
      <c r="AB43" s="330"/>
      <c r="AC43" s="346"/>
      <c r="AD43" s="347">
        <f t="shared" si="12"/>
        <v>0</v>
      </c>
      <c r="AE43" s="348" t="e">
        <f t="shared" si="13"/>
        <v>#N/A</v>
      </c>
      <c r="AF43" s="336" t="e">
        <f>IF(AE43&lt;=1,"Remota",VLOOKUP(AE43,[49]Listas!$C$6:$D$10,2,0))</f>
        <v>#N/A</v>
      </c>
      <c r="AG43" s="348" t="e">
        <f t="shared" si="14"/>
        <v>#N/A</v>
      </c>
      <c r="AH43" s="336" t="e">
        <f>IF(AG43&lt;=1,"Insignificante",HLOOKUP(AG43,[49]Listas!$F$3:$J$4,2,0))</f>
        <v>#N/A</v>
      </c>
      <c r="AI43" s="349" t="e">
        <f t="shared" si="15"/>
        <v>#N/A</v>
      </c>
      <c r="AJ43" s="339" t="e">
        <f>INDEX([49]Listas!$F$6:$J$10,MATCH(AF43,[49]Listas!$D$6:$D$10,0),MATCH(AH43,[49]Listas!$F$4:$J$4,0))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VLOOKUP(P44,[49]Listas!$D$6:$E$10,2,0)</f>
        <v>#N/A</v>
      </c>
      <c r="T44" s="347" t="e">
        <f>HLOOKUP(Q44,[49]Listas!$F$4:$J$5,2,0)</f>
        <v>#N/A</v>
      </c>
      <c r="U44" s="339" t="e">
        <f>INDEX([49]Listas!$F$6:$J$10,MATCH(P44,[49]Listas!$D$6:$D$10,0),MATCH(Q44,[49]Listas!$F$4:$J$4,0))</f>
        <v>#N/A</v>
      </c>
      <c r="V44" s="346"/>
      <c r="W44" s="818"/>
      <c r="X44" s="818"/>
      <c r="Y44" s="818"/>
      <c r="Z44" s="330"/>
      <c r="AA44" s="331"/>
      <c r="AB44" s="330"/>
      <c r="AC44" s="346"/>
      <c r="AD44" s="347">
        <f t="shared" si="12"/>
        <v>0</v>
      </c>
      <c r="AE44" s="348" t="e">
        <f t="shared" si="13"/>
        <v>#N/A</v>
      </c>
      <c r="AF44" s="336" t="e">
        <f>IF(AE44&lt;=1,"Remota",VLOOKUP(AE44,[49]Listas!$C$6:$D$10,2,0))</f>
        <v>#N/A</v>
      </c>
      <c r="AG44" s="348" t="e">
        <f t="shared" si="14"/>
        <v>#N/A</v>
      </c>
      <c r="AH44" s="336" t="e">
        <f>IF(AG44&lt;=1,"Insignificante",HLOOKUP(AG44,[49]Listas!$F$3:$J$4,2,0))</f>
        <v>#N/A</v>
      </c>
      <c r="AI44" s="349" t="e">
        <f t="shared" si="15"/>
        <v>#N/A</v>
      </c>
      <c r="AJ44" s="339" t="e">
        <f>INDEX([49]Listas!$F$6:$J$10,MATCH(AF44,[49]Listas!$D$6:$D$10,0),MATCH(AH44,[49]Listas!$F$4:$J$4,0))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VLOOKUP(P45,[49]Listas!$D$6:$E$10,2,0)</f>
        <v>#N/A</v>
      </c>
      <c r="T45" s="347" t="e">
        <f>HLOOKUP(Q45,[49]Listas!$F$4:$J$5,2,0)</f>
        <v>#N/A</v>
      </c>
      <c r="U45" s="339" t="e">
        <f>INDEX([49]Listas!$F$6:$J$10,MATCH(P45,[49]Listas!$D$6:$D$10,0),MATCH(Q45,[49]Listas!$F$4:$J$4,0))</f>
        <v>#N/A</v>
      </c>
      <c r="V45" s="346"/>
      <c r="W45" s="818"/>
      <c r="X45" s="818"/>
      <c r="Y45" s="818"/>
      <c r="Z45" s="330"/>
      <c r="AA45" s="331"/>
      <c r="AB45" s="330"/>
      <c r="AC45" s="346"/>
      <c r="AD45" s="347">
        <f t="shared" si="12"/>
        <v>0</v>
      </c>
      <c r="AE45" s="348" t="e">
        <f t="shared" si="13"/>
        <v>#N/A</v>
      </c>
      <c r="AF45" s="336" t="e">
        <f>IF(AE45&lt;=1,"Remota",VLOOKUP(AE45,[49]Listas!$C$6:$D$10,2,0))</f>
        <v>#N/A</v>
      </c>
      <c r="AG45" s="348" t="e">
        <f t="shared" si="14"/>
        <v>#N/A</v>
      </c>
      <c r="AH45" s="336" t="e">
        <f>IF(AG45&lt;=1,"Insignificante",HLOOKUP(AG45,[49]Listas!$F$3:$J$4,2,0))</f>
        <v>#N/A</v>
      </c>
      <c r="AI45" s="349" t="e">
        <f t="shared" si="15"/>
        <v>#N/A</v>
      </c>
      <c r="AJ45" s="339" t="e">
        <f>INDEX([49]Listas!$F$6:$J$10,MATCH(AF45,[49]Listas!$D$6:$D$10,0),MATCH(AH45,[49]Listas!$F$4:$J$4,0))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VLOOKUP(P46,[49]Listas!$D$6:$E$10,2,0)</f>
        <v>#N/A</v>
      </c>
      <c r="T46" s="347" t="e">
        <f>HLOOKUP(Q46,[49]Listas!$F$4:$J$5,2,0)</f>
        <v>#N/A</v>
      </c>
      <c r="U46" s="339" t="e">
        <f>INDEX([49]Listas!$F$6:$J$10,MATCH(P46,[49]Listas!$D$6:$D$10,0),MATCH(Q46,[49]Listas!$F$4:$J$4,0))</f>
        <v>#N/A</v>
      </c>
      <c r="V46" s="346"/>
      <c r="W46" s="818"/>
      <c r="X46" s="818"/>
      <c r="Y46" s="818"/>
      <c r="Z46" s="330"/>
      <c r="AA46" s="331"/>
      <c r="AB46" s="330"/>
      <c r="AC46" s="346"/>
      <c r="AD46" s="347">
        <f t="shared" si="12"/>
        <v>0</v>
      </c>
      <c r="AE46" s="348" t="e">
        <f t="shared" si="13"/>
        <v>#N/A</v>
      </c>
      <c r="AF46" s="336" t="e">
        <f>IF(AE46&lt;=1,"Remota",VLOOKUP(AE46,[49]Listas!$C$6:$D$10,2,0))</f>
        <v>#N/A</v>
      </c>
      <c r="AG46" s="348" t="e">
        <f t="shared" si="14"/>
        <v>#N/A</v>
      </c>
      <c r="AH46" s="336" t="e">
        <f>IF(AG46&lt;=1,"Insignificante",HLOOKUP(AG46,[49]Listas!$F$3:$J$4,2,0))</f>
        <v>#N/A</v>
      </c>
      <c r="AI46" s="349" t="e">
        <f t="shared" si="15"/>
        <v>#N/A</v>
      </c>
      <c r="AJ46" s="339" t="e">
        <f>INDEX([49]Listas!$F$6:$J$10,MATCH(AF46,[49]Listas!$D$6:$D$10,0),MATCH(AH46,[49]Listas!$F$4:$J$4,0))</f>
        <v>#N/A</v>
      </c>
    </row>
    <row r="47" spans="1:36" s="340" customFormat="1" ht="124.5"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VLOOKUP(P47,[49]Listas!$D$6:$E$10,2,0)</f>
        <v>#N/A</v>
      </c>
      <c r="T47" s="347" t="e">
        <f>HLOOKUP(Q47,[49]Listas!$F$4:$J$5,2,0)</f>
        <v>#N/A</v>
      </c>
      <c r="U47" s="339" t="e">
        <f>INDEX([49]Listas!$F$6:$J$10,MATCH(P47,[49]Listas!$D$6:$D$10,0),MATCH(Q47,[49]Listas!$F$4:$J$4,0))</f>
        <v>#N/A</v>
      </c>
      <c r="V47" s="346"/>
      <c r="W47" s="818"/>
      <c r="X47" s="818"/>
      <c r="Y47" s="818"/>
      <c r="Z47" s="330"/>
      <c r="AA47" s="331"/>
      <c r="AB47" s="330"/>
      <c r="AC47" s="346"/>
      <c r="AD47" s="347">
        <f>IF(AB47&lt;=33,0,IF(AB47&gt;81,2,1))</f>
        <v>0</v>
      </c>
      <c r="AE47" s="348" t="e">
        <f>IF(OR(AA47="Probabilidad",AA47="Ambos"),S47-AD47,S47)</f>
        <v>#N/A</v>
      </c>
      <c r="AF47" s="336" t="e">
        <f>IF(AE47&lt;=1,"Remota",VLOOKUP(AE47,[49]Listas!$C$6:$D$10,2,0))</f>
        <v>#N/A</v>
      </c>
      <c r="AG47" s="348" t="e">
        <f>IF(OR(AA47="Impacto",AA47="Ambos"),T47-AD47,T47)</f>
        <v>#N/A</v>
      </c>
      <c r="AH47" s="336" t="e">
        <f>IF(AG47&lt;=1,"Insignificante",HLOOKUP(AG47,[49]Listas!$F$3:$J$4,2,0))</f>
        <v>#N/A</v>
      </c>
      <c r="AI47" s="349" t="e">
        <f>AE47*AG47</f>
        <v>#N/A</v>
      </c>
      <c r="AJ47" s="339" t="e">
        <f>INDEX([49]Listas!$F$6:$J$10,MATCH(AF47,[49]Listas!$D$6:$D$10,0),MATCH(AH47,[49]Listas!$F$4:$J$4,0))</f>
        <v>#N/A</v>
      </c>
    </row>
    <row r="48" spans="1:36" s="340" customFormat="1" ht="124.5"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VLOOKUP(P48,[49]Listas!$D$6:$E$10,2,0)</f>
        <v>#N/A</v>
      </c>
      <c r="T48" s="347" t="e">
        <f>HLOOKUP(Q48,[49]Listas!$F$4:$J$5,2,0)</f>
        <v>#N/A</v>
      </c>
      <c r="U48" s="339" t="e">
        <f>INDEX([49]Listas!$F$6:$J$10,MATCH(P48,[49]Listas!$D$6:$D$10,0),MATCH(Q48,[49]Listas!$F$4:$J$4,0))</f>
        <v>#N/A</v>
      </c>
      <c r="V48" s="346"/>
      <c r="W48" s="818"/>
      <c r="X48" s="818"/>
      <c r="Y48" s="818"/>
      <c r="Z48" s="330"/>
      <c r="AA48" s="331"/>
      <c r="AB48" s="330"/>
      <c r="AC48" s="346"/>
      <c r="AD48" s="347">
        <f>IF(AB48&lt;=33,0,IF(AB48&gt;81,2,1))</f>
        <v>0</v>
      </c>
      <c r="AE48" s="348" t="e">
        <f>IF(OR(AA48="Probabilidad",AA48="Ambos"),S48-AD48,S48)</f>
        <v>#N/A</v>
      </c>
      <c r="AF48" s="336" t="e">
        <f>IF(AE48&lt;=1,"Remota",VLOOKUP(AE48,[49]Listas!$C$6:$D$10,2,0))</f>
        <v>#N/A</v>
      </c>
      <c r="AG48" s="348" t="e">
        <f>IF(OR(AA48="Impacto",AA48="Ambos"),T48-AD48,T48)</f>
        <v>#N/A</v>
      </c>
      <c r="AH48" s="336" t="e">
        <f>IF(AG48&lt;=1,"Insignificante",HLOOKUP(AG48,[49]Listas!$F$3:$J$4,2,0))</f>
        <v>#N/A</v>
      </c>
      <c r="AI48" s="349" t="e">
        <f>AE48*AG48</f>
        <v>#N/A</v>
      </c>
      <c r="AJ48" s="339" t="e">
        <f>INDEX([49]Listas!$F$6:$J$10,MATCH(AF48,[49]Listas!$D$6:$D$10,0),MATCH(AH48,[49]Listas!$F$4:$J$4,0))</f>
        <v>#N/A</v>
      </c>
    </row>
    <row r="49" spans="1:36" s="340" customFormat="1" ht="124.5"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VLOOKUP(P49,[49]Listas!$D$6:$E$10,2,0)</f>
        <v>#N/A</v>
      </c>
      <c r="T49" s="347" t="e">
        <f>HLOOKUP(Q49,[49]Listas!$F$4:$J$5,2,0)</f>
        <v>#N/A</v>
      </c>
      <c r="U49" s="339" t="e">
        <f>INDEX([49]Listas!$F$6:$J$10,MATCH(P49,[49]Listas!$D$6:$D$10,0),MATCH(Q49,[49]Listas!$F$4:$J$4,0))</f>
        <v>#N/A</v>
      </c>
      <c r="V49" s="346"/>
      <c r="W49" s="818"/>
      <c r="X49" s="818"/>
      <c r="Y49" s="818"/>
      <c r="Z49" s="330"/>
      <c r="AA49" s="331"/>
      <c r="AB49" s="330"/>
      <c r="AC49" s="346"/>
      <c r="AD49" s="347">
        <f t="shared" ref="AD49:AD77" si="16">IF(AB49&lt;=33,0,IF(AB49&gt;81,2,1))</f>
        <v>0</v>
      </c>
      <c r="AE49" s="348" t="e">
        <f t="shared" ref="AE49:AE77" si="17">IF(OR(AA49="Probabilidad",AA49="Ambos"),S49-AD49,S49)</f>
        <v>#N/A</v>
      </c>
      <c r="AF49" s="336" t="e">
        <f>IF(AE49&lt;=1,"Remota",VLOOKUP(AE49,[49]Listas!$C$6:$D$10,2,0))</f>
        <v>#N/A</v>
      </c>
      <c r="AG49" s="348" t="e">
        <f t="shared" ref="AG49:AG77" si="18">IF(OR(AA49="Impacto",AA49="Ambos"),T49-AD49,T49)</f>
        <v>#N/A</v>
      </c>
      <c r="AH49" s="336" t="e">
        <f>IF(AG49&lt;=1,"Insignificante",HLOOKUP(AG49,[49]Listas!$F$3:$J$4,2,0))</f>
        <v>#N/A</v>
      </c>
      <c r="AI49" s="349" t="e">
        <f t="shared" ref="AI49:AI77" si="19">AE49*AG49</f>
        <v>#N/A</v>
      </c>
      <c r="AJ49" s="339" t="e">
        <f>INDEX([49]Listas!$F$6:$J$10,MATCH(AF49,[49]Listas!$D$6:$D$10,0),MATCH(AH49,[49]Listas!$F$4:$J$4,0))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VLOOKUP(P50,[49]Listas!$D$6:$E$10,2,0)</f>
        <v>#N/A</v>
      </c>
      <c r="T50" s="347" t="e">
        <f>HLOOKUP(Q50,[49]Listas!$F$4:$J$5,2,0)</f>
        <v>#N/A</v>
      </c>
      <c r="U50" s="339" t="e">
        <f>INDEX([49]Listas!$F$6:$J$10,MATCH(P50,[49]Listas!$D$6:$D$10,0),MATCH(Q50,[49]Listas!$F$4:$J$4,0))</f>
        <v>#N/A</v>
      </c>
      <c r="V50" s="346"/>
      <c r="W50" s="818"/>
      <c r="X50" s="818"/>
      <c r="Y50" s="818"/>
      <c r="Z50" s="330"/>
      <c r="AA50" s="331"/>
      <c r="AB50" s="330"/>
      <c r="AC50" s="346"/>
      <c r="AD50" s="347">
        <f t="shared" si="16"/>
        <v>0</v>
      </c>
      <c r="AE50" s="348" t="e">
        <f t="shared" si="17"/>
        <v>#N/A</v>
      </c>
      <c r="AF50" s="336" t="e">
        <f>IF(AE50&lt;=1,"Remota",VLOOKUP(AE50,[49]Listas!$C$6:$D$10,2,0))</f>
        <v>#N/A</v>
      </c>
      <c r="AG50" s="348" t="e">
        <f t="shared" si="18"/>
        <v>#N/A</v>
      </c>
      <c r="AH50" s="336" t="e">
        <f>IF(AG50&lt;=1,"Insignificante",HLOOKUP(AG50,[49]Listas!$F$3:$J$4,2,0))</f>
        <v>#N/A</v>
      </c>
      <c r="AI50" s="349" t="e">
        <f t="shared" si="19"/>
        <v>#N/A</v>
      </c>
      <c r="AJ50" s="339" t="e">
        <f>INDEX([49]Listas!$F$6:$J$10,MATCH(AF50,[49]Listas!$D$6:$D$10,0),MATCH(AH50,[49]Listas!$F$4:$J$4,0))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VLOOKUP(P51,[49]Listas!$D$6:$E$10,2,0)</f>
        <v>#N/A</v>
      </c>
      <c r="T51" s="347" t="e">
        <f>HLOOKUP(Q51,[49]Listas!$F$4:$J$5,2,0)</f>
        <v>#N/A</v>
      </c>
      <c r="U51" s="339" t="e">
        <f>INDEX([49]Listas!$F$6:$J$10,MATCH(P51,[49]Listas!$D$6:$D$10,0),MATCH(Q51,[49]Listas!$F$4:$J$4,0))</f>
        <v>#N/A</v>
      </c>
      <c r="V51" s="346"/>
      <c r="W51" s="818"/>
      <c r="X51" s="818"/>
      <c r="Y51" s="818"/>
      <c r="Z51" s="330"/>
      <c r="AA51" s="331"/>
      <c r="AB51" s="330"/>
      <c r="AC51" s="346"/>
      <c r="AD51" s="347">
        <f t="shared" si="16"/>
        <v>0</v>
      </c>
      <c r="AE51" s="348" t="e">
        <f t="shared" si="17"/>
        <v>#N/A</v>
      </c>
      <c r="AF51" s="336" t="e">
        <f>IF(AE51&lt;=1,"Remota",VLOOKUP(AE51,[49]Listas!$C$6:$D$10,2,0))</f>
        <v>#N/A</v>
      </c>
      <c r="AG51" s="348" t="e">
        <f t="shared" si="18"/>
        <v>#N/A</v>
      </c>
      <c r="AH51" s="336" t="e">
        <f>IF(AG51&lt;=1,"Insignificante",HLOOKUP(AG51,[49]Listas!$F$3:$J$4,2,0))</f>
        <v>#N/A</v>
      </c>
      <c r="AI51" s="349" t="e">
        <f t="shared" si="19"/>
        <v>#N/A</v>
      </c>
      <c r="AJ51" s="339" t="e">
        <f>INDEX([49]Listas!$F$6:$J$10,MATCH(AF51,[49]Listas!$D$6:$D$10,0),MATCH(AH51,[49]Listas!$F$4:$J$4,0))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VLOOKUP(P52,[49]Listas!$D$6:$E$10,2,0)</f>
        <v>#N/A</v>
      </c>
      <c r="T52" s="347" t="e">
        <f>HLOOKUP(Q52,[49]Listas!$F$4:$J$5,2,0)</f>
        <v>#N/A</v>
      </c>
      <c r="U52" s="339" t="e">
        <f>INDEX([49]Listas!$F$6:$J$10,MATCH(P52,[49]Listas!$D$6:$D$10,0),MATCH(Q52,[49]Listas!$F$4:$J$4,0))</f>
        <v>#N/A</v>
      </c>
      <c r="V52" s="346"/>
      <c r="W52" s="818"/>
      <c r="X52" s="818"/>
      <c r="Y52" s="818"/>
      <c r="Z52" s="330"/>
      <c r="AA52" s="331"/>
      <c r="AB52" s="330"/>
      <c r="AC52" s="346"/>
      <c r="AD52" s="347">
        <f t="shared" si="16"/>
        <v>0</v>
      </c>
      <c r="AE52" s="348" t="e">
        <f t="shared" si="17"/>
        <v>#N/A</v>
      </c>
      <c r="AF52" s="336" t="e">
        <f>IF(AE52&lt;=1,"Remota",VLOOKUP(AE52,[49]Listas!$C$6:$D$10,2,0))</f>
        <v>#N/A</v>
      </c>
      <c r="AG52" s="348" t="e">
        <f t="shared" si="18"/>
        <v>#N/A</v>
      </c>
      <c r="AH52" s="336" t="e">
        <f>IF(AG52&lt;=1,"Insignificante",HLOOKUP(AG52,[49]Listas!$F$3:$J$4,2,0))</f>
        <v>#N/A</v>
      </c>
      <c r="AI52" s="349" t="e">
        <f t="shared" si="19"/>
        <v>#N/A</v>
      </c>
      <c r="AJ52" s="339" t="e">
        <f>INDEX([49]Listas!$F$6:$J$10,MATCH(AF52,[49]Listas!$D$6:$D$10,0),MATCH(AH52,[49]Listas!$F$4:$J$4,0))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VLOOKUP(P53,[49]Listas!$D$6:$E$10,2,0)</f>
        <v>#N/A</v>
      </c>
      <c r="T53" s="347" t="e">
        <f>HLOOKUP(Q53,[49]Listas!$F$4:$J$5,2,0)</f>
        <v>#N/A</v>
      </c>
      <c r="U53" s="339" t="e">
        <f>INDEX([49]Listas!$F$6:$J$10,MATCH(P53,[49]Listas!$D$6:$D$10,0),MATCH(Q53,[49]Listas!$F$4:$J$4,0))</f>
        <v>#N/A</v>
      </c>
      <c r="V53" s="346"/>
      <c r="W53" s="818"/>
      <c r="X53" s="818"/>
      <c r="Y53" s="818"/>
      <c r="Z53" s="330"/>
      <c r="AA53" s="331"/>
      <c r="AB53" s="330"/>
      <c r="AC53" s="346"/>
      <c r="AD53" s="347">
        <f t="shared" si="16"/>
        <v>0</v>
      </c>
      <c r="AE53" s="348" t="e">
        <f t="shared" si="17"/>
        <v>#N/A</v>
      </c>
      <c r="AF53" s="336" t="e">
        <f>IF(AE53&lt;=1,"Remota",VLOOKUP(AE53,[49]Listas!$C$6:$D$10,2,0))</f>
        <v>#N/A</v>
      </c>
      <c r="AG53" s="348" t="e">
        <f t="shared" si="18"/>
        <v>#N/A</v>
      </c>
      <c r="AH53" s="336" t="e">
        <f>IF(AG53&lt;=1,"Insignificante",HLOOKUP(AG53,[49]Listas!$F$3:$J$4,2,0))</f>
        <v>#N/A</v>
      </c>
      <c r="AI53" s="349" t="e">
        <f t="shared" si="19"/>
        <v>#N/A</v>
      </c>
      <c r="AJ53" s="339" t="e">
        <f>INDEX([49]Listas!$F$6:$J$10,MATCH(AF53,[49]Listas!$D$6:$D$10,0),MATCH(AH53,[49]Listas!$F$4:$J$4,0))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VLOOKUP(P54,[49]Listas!$D$6:$E$10,2,0)</f>
        <v>#N/A</v>
      </c>
      <c r="T54" s="347" t="e">
        <f>HLOOKUP(Q54,[49]Listas!$F$4:$J$5,2,0)</f>
        <v>#N/A</v>
      </c>
      <c r="U54" s="339" t="e">
        <f>INDEX([49]Listas!$F$6:$J$10,MATCH(P54,[49]Listas!$D$6:$D$10,0),MATCH(Q54,[49]Listas!$F$4:$J$4,0))</f>
        <v>#N/A</v>
      </c>
      <c r="V54" s="346"/>
      <c r="W54" s="818"/>
      <c r="X54" s="818"/>
      <c r="Y54" s="818"/>
      <c r="Z54" s="330"/>
      <c r="AA54" s="331"/>
      <c r="AB54" s="330"/>
      <c r="AC54" s="346"/>
      <c r="AD54" s="347">
        <f t="shared" si="16"/>
        <v>0</v>
      </c>
      <c r="AE54" s="348" t="e">
        <f t="shared" si="17"/>
        <v>#N/A</v>
      </c>
      <c r="AF54" s="336" t="e">
        <f>IF(AE54&lt;=1,"Remota",VLOOKUP(AE54,[49]Listas!$C$6:$D$10,2,0))</f>
        <v>#N/A</v>
      </c>
      <c r="AG54" s="348" t="e">
        <f t="shared" si="18"/>
        <v>#N/A</v>
      </c>
      <c r="AH54" s="336" t="e">
        <f>IF(AG54&lt;=1,"Insignificante",HLOOKUP(AG54,[49]Listas!$F$3:$J$4,2,0))</f>
        <v>#N/A</v>
      </c>
      <c r="AI54" s="349" t="e">
        <f t="shared" si="19"/>
        <v>#N/A</v>
      </c>
      <c r="AJ54" s="339" t="e">
        <f>INDEX([49]Listas!$F$6:$J$10,MATCH(AF54,[49]Listas!$D$6:$D$10,0),MATCH(AH54,[49]Listas!$F$4:$J$4,0))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VLOOKUP(P55,[49]Listas!$D$6:$E$10,2,0)</f>
        <v>#N/A</v>
      </c>
      <c r="T55" s="347" t="e">
        <f>HLOOKUP(Q55,[49]Listas!$F$4:$J$5,2,0)</f>
        <v>#N/A</v>
      </c>
      <c r="U55" s="339" t="e">
        <f>INDEX([49]Listas!$F$6:$J$10,MATCH(P55,[49]Listas!$D$6:$D$10,0),MATCH(Q55,[49]Listas!$F$4:$J$4,0))</f>
        <v>#N/A</v>
      </c>
      <c r="V55" s="346"/>
      <c r="W55" s="818"/>
      <c r="X55" s="818"/>
      <c r="Y55" s="818"/>
      <c r="Z55" s="330"/>
      <c r="AA55" s="331"/>
      <c r="AB55" s="330"/>
      <c r="AC55" s="346"/>
      <c r="AD55" s="347">
        <f t="shared" si="16"/>
        <v>0</v>
      </c>
      <c r="AE55" s="348" t="e">
        <f t="shared" si="17"/>
        <v>#N/A</v>
      </c>
      <c r="AF55" s="336" t="e">
        <f>IF(AE55&lt;=1,"Remota",VLOOKUP(AE55,[49]Listas!$C$6:$D$10,2,0))</f>
        <v>#N/A</v>
      </c>
      <c r="AG55" s="348" t="e">
        <f t="shared" si="18"/>
        <v>#N/A</v>
      </c>
      <c r="AH55" s="336" t="e">
        <f>IF(AG55&lt;=1,"Insignificante",HLOOKUP(AG55,[49]Listas!$F$3:$J$4,2,0))</f>
        <v>#N/A</v>
      </c>
      <c r="AI55" s="349" t="e">
        <f t="shared" si="19"/>
        <v>#N/A</v>
      </c>
      <c r="AJ55" s="339" t="e">
        <f>INDEX([49]Listas!$F$6:$J$10,MATCH(AF55,[49]Listas!$D$6:$D$10,0),MATCH(AH55,[49]Listas!$F$4:$J$4,0))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VLOOKUP(P56,[49]Listas!$D$6:$E$10,2,0)</f>
        <v>#N/A</v>
      </c>
      <c r="T56" s="347" t="e">
        <f>HLOOKUP(Q56,[49]Listas!$F$4:$J$5,2,0)</f>
        <v>#N/A</v>
      </c>
      <c r="U56" s="339" t="e">
        <f>INDEX([49]Listas!$F$6:$J$10,MATCH(P56,[49]Listas!$D$6:$D$10,0),MATCH(Q56,[49]Listas!$F$4:$J$4,0))</f>
        <v>#N/A</v>
      </c>
      <c r="V56" s="346"/>
      <c r="W56" s="818"/>
      <c r="X56" s="818"/>
      <c r="Y56" s="818"/>
      <c r="Z56" s="330"/>
      <c r="AA56" s="331"/>
      <c r="AB56" s="330"/>
      <c r="AC56" s="346"/>
      <c r="AD56" s="347">
        <f t="shared" si="16"/>
        <v>0</v>
      </c>
      <c r="AE56" s="348" t="e">
        <f t="shared" si="17"/>
        <v>#N/A</v>
      </c>
      <c r="AF56" s="336" t="e">
        <f>IF(AE56&lt;=1,"Remota",VLOOKUP(AE56,[49]Listas!$C$6:$D$10,2,0))</f>
        <v>#N/A</v>
      </c>
      <c r="AG56" s="348" t="e">
        <f t="shared" si="18"/>
        <v>#N/A</v>
      </c>
      <c r="AH56" s="336" t="e">
        <f>IF(AG56&lt;=1,"Insignificante",HLOOKUP(AG56,[49]Listas!$F$3:$J$4,2,0))</f>
        <v>#N/A</v>
      </c>
      <c r="AI56" s="349" t="e">
        <f t="shared" si="19"/>
        <v>#N/A</v>
      </c>
      <c r="AJ56" s="339" t="e">
        <f>INDEX([49]Listas!$F$6:$J$10,MATCH(AF56,[49]Listas!$D$6:$D$10,0),MATCH(AH56,[49]Listas!$F$4:$J$4,0))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VLOOKUP(P57,[49]Listas!$D$6:$E$10,2,0)</f>
        <v>#N/A</v>
      </c>
      <c r="T57" s="347" t="e">
        <f>HLOOKUP(Q57,[49]Listas!$F$4:$J$5,2,0)</f>
        <v>#N/A</v>
      </c>
      <c r="U57" s="339" t="e">
        <f>INDEX([49]Listas!$F$6:$J$10,MATCH(P57,[49]Listas!$D$6:$D$10,0),MATCH(Q57,[49]Listas!$F$4:$J$4,0))</f>
        <v>#N/A</v>
      </c>
      <c r="V57" s="346"/>
      <c r="W57" s="818"/>
      <c r="X57" s="818"/>
      <c r="Y57" s="818"/>
      <c r="Z57" s="330"/>
      <c r="AA57" s="331"/>
      <c r="AB57" s="330"/>
      <c r="AC57" s="346"/>
      <c r="AD57" s="347">
        <f t="shared" si="16"/>
        <v>0</v>
      </c>
      <c r="AE57" s="348" t="e">
        <f t="shared" si="17"/>
        <v>#N/A</v>
      </c>
      <c r="AF57" s="336" t="e">
        <f>IF(AE57&lt;=1,"Remota",VLOOKUP(AE57,[49]Listas!$C$6:$D$10,2,0))</f>
        <v>#N/A</v>
      </c>
      <c r="AG57" s="348" t="e">
        <f t="shared" si="18"/>
        <v>#N/A</v>
      </c>
      <c r="AH57" s="336" t="e">
        <f>IF(AG57&lt;=1,"Insignificante",HLOOKUP(AG57,[49]Listas!$F$3:$J$4,2,0))</f>
        <v>#N/A</v>
      </c>
      <c r="AI57" s="349" t="e">
        <f t="shared" si="19"/>
        <v>#N/A</v>
      </c>
      <c r="AJ57" s="339" t="e">
        <f>INDEX([49]Listas!$F$6:$J$10,MATCH(AF57,[49]Listas!$D$6:$D$10,0),MATCH(AH57,[49]Listas!$F$4:$J$4,0))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VLOOKUP(P58,[49]Listas!$D$6:$E$10,2,0)</f>
        <v>#N/A</v>
      </c>
      <c r="T58" s="347" t="e">
        <f>HLOOKUP(Q58,[49]Listas!$F$4:$J$5,2,0)</f>
        <v>#N/A</v>
      </c>
      <c r="U58" s="339" t="e">
        <f>INDEX([49]Listas!$F$6:$J$10,MATCH(P58,[49]Listas!$D$6:$D$10,0),MATCH(Q58,[49]Listas!$F$4:$J$4,0))</f>
        <v>#N/A</v>
      </c>
      <c r="V58" s="346"/>
      <c r="W58" s="818"/>
      <c r="X58" s="818"/>
      <c r="Y58" s="818"/>
      <c r="Z58" s="330"/>
      <c r="AA58" s="331"/>
      <c r="AB58" s="330"/>
      <c r="AC58" s="346"/>
      <c r="AD58" s="347">
        <f t="shared" si="16"/>
        <v>0</v>
      </c>
      <c r="AE58" s="348" t="e">
        <f t="shared" si="17"/>
        <v>#N/A</v>
      </c>
      <c r="AF58" s="336" t="e">
        <f>IF(AE58&lt;=1,"Remota",VLOOKUP(AE58,[49]Listas!$C$6:$D$10,2,0))</f>
        <v>#N/A</v>
      </c>
      <c r="AG58" s="348" t="e">
        <f t="shared" si="18"/>
        <v>#N/A</v>
      </c>
      <c r="AH58" s="336" t="e">
        <f>IF(AG58&lt;=1,"Insignificante",HLOOKUP(AG58,[49]Listas!$F$3:$J$4,2,0))</f>
        <v>#N/A</v>
      </c>
      <c r="AI58" s="349" t="e">
        <f t="shared" si="19"/>
        <v>#N/A</v>
      </c>
      <c r="AJ58" s="339" t="e">
        <f>INDEX([49]Listas!$F$6:$J$10,MATCH(AF58,[49]Listas!$D$6:$D$10,0),MATCH(AH58,[49]Listas!$F$4:$J$4,0))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VLOOKUP(P59,[49]Listas!$D$6:$E$10,2,0)</f>
        <v>#N/A</v>
      </c>
      <c r="T59" s="347" t="e">
        <f>HLOOKUP(Q59,[49]Listas!$F$4:$J$5,2,0)</f>
        <v>#N/A</v>
      </c>
      <c r="U59" s="339" t="e">
        <f>INDEX([49]Listas!$F$6:$J$10,MATCH(P59,[49]Listas!$D$6:$D$10,0),MATCH(Q59,[49]Listas!$F$4:$J$4,0))</f>
        <v>#N/A</v>
      </c>
      <c r="V59" s="346"/>
      <c r="W59" s="818"/>
      <c r="X59" s="818"/>
      <c r="Y59" s="818"/>
      <c r="Z59" s="330"/>
      <c r="AA59" s="331"/>
      <c r="AB59" s="330"/>
      <c r="AC59" s="346"/>
      <c r="AD59" s="347">
        <f t="shared" si="16"/>
        <v>0</v>
      </c>
      <c r="AE59" s="348" t="e">
        <f t="shared" si="17"/>
        <v>#N/A</v>
      </c>
      <c r="AF59" s="336" t="e">
        <f>IF(AE59&lt;=1,"Remota",VLOOKUP(AE59,[49]Listas!$C$6:$D$10,2,0))</f>
        <v>#N/A</v>
      </c>
      <c r="AG59" s="348" t="e">
        <f t="shared" si="18"/>
        <v>#N/A</v>
      </c>
      <c r="AH59" s="336" t="e">
        <f>IF(AG59&lt;=1,"Insignificante",HLOOKUP(AG59,[49]Listas!$F$3:$J$4,2,0))</f>
        <v>#N/A</v>
      </c>
      <c r="AI59" s="349" t="e">
        <f t="shared" si="19"/>
        <v>#N/A</v>
      </c>
      <c r="AJ59" s="339" t="e">
        <f>INDEX([49]Listas!$F$6:$J$10,MATCH(AF59,[49]Listas!$D$6:$D$10,0),MATCH(AH59,[49]Listas!$F$4:$J$4,0))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VLOOKUP(P60,[49]Listas!$D$6:$E$10,2,0)</f>
        <v>#N/A</v>
      </c>
      <c r="T60" s="347" t="e">
        <f>HLOOKUP(Q60,[49]Listas!$F$4:$J$5,2,0)</f>
        <v>#N/A</v>
      </c>
      <c r="U60" s="339" t="e">
        <f>INDEX([49]Listas!$F$6:$J$10,MATCH(P60,[49]Listas!$D$6:$D$10,0),MATCH(Q60,[49]Listas!$F$4:$J$4,0))</f>
        <v>#N/A</v>
      </c>
      <c r="V60" s="346"/>
      <c r="W60" s="818"/>
      <c r="X60" s="818"/>
      <c r="Y60" s="818"/>
      <c r="Z60" s="330"/>
      <c r="AA60" s="331"/>
      <c r="AB60" s="330"/>
      <c r="AC60" s="346"/>
      <c r="AD60" s="347">
        <f t="shared" si="16"/>
        <v>0</v>
      </c>
      <c r="AE60" s="348" t="e">
        <f t="shared" si="17"/>
        <v>#N/A</v>
      </c>
      <c r="AF60" s="336" t="e">
        <f>IF(AE60&lt;=1,"Remota",VLOOKUP(AE60,[49]Listas!$C$6:$D$10,2,0))</f>
        <v>#N/A</v>
      </c>
      <c r="AG60" s="348" t="e">
        <f t="shared" si="18"/>
        <v>#N/A</v>
      </c>
      <c r="AH60" s="336" t="e">
        <f>IF(AG60&lt;=1,"Insignificante",HLOOKUP(AG60,[49]Listas!$F$3:$J$4,2,0))</f>
        <v>#N/A</v>
      </c>
      <c r="AI60" s="349" t="e">
        <f t="shared" si="19"/>
        <v>#N/A</v>
      </c>
      <c r="AJ60" s="339" t="e">
        <f>INDEX([49]Listas!$F$6:$J$10,MATCH(AF60,[49]Listas!$D$6:$D$10,0),MATCH(AH60,[49]Listas!$F$4:$J$4,0))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VLOOKUP(P61,[49]Listas!$D$6:$E$10,2,0)</f>
        <v>#N/A</v>
      </c>
      <c r="T61" s="347" t="e">
        <f>HLOOKUP(Q61,[49]Listas!$F$4:$J$5,2,0)</f>
        <v>#N/A</v>
      </c>
      <c r="U61" s="339" t="e">
        <f>INDEX([49]Listas!$F$6:$J$10,MATCH(P61,[49]Listas!$D$6:$D$10,0),MATCH(Q61,[49]Listas!$F$4:$J$4,0))</f>
        <v>#N/A</v>
      </c>
      <c r="V61" s="346"/>
      <c r="W61" s="818"/>
      <c r="X61" s="818"/>
      <c r="Y61" s="818"/>
      <c r="Z61" s="330"/>
      <c r="AA61" s="331"/>
      <c r="AB61" s="330"/>
      <c r="AC61" s="346"/>
      <c r="AD61" s="347">
        <f t="shared" si="16"/>
        <v>0</v>
      </c>
      <c r="AE61" s="348" t="e">
        <f t="shared" si="17"/>
        <v>#N/A</v>
      </c>
      <c r="AF61" s="336" t="e">
        <f>IF(AE61&lt;=1,"Remota",VLOOKUP(AE61,[49]Listas!$C$6:$D$10,2,0))</f>
        <v>#N/A</v>
      </c>
      <c r="AG61" s="348" t="e">
        <f t="shared" si="18"/>
        <v>#N/A</v>
      </c>
      <c r="AH61" s="336" t="e">
        <f>IF(AG61&lt;=1,"Insignificante",HLOOKUP(AG61,[49]Listas!$F$3:$J$4,2,0))</f>
        <v>#N/A</v>
      </c>
      <c r="AI61" s="349" t="e">
        <f t="shared" si="19"/>
        <v>#N/A</v>
      </c>
      <c r="AJ61" s="339" t="e">
        <f>INDEX([49]Listas!$F$6:$J$10,MATCH(AF61,[49]Listas!$D$6:$D$10,0),MATCH(AH61,[49]Listas!$F$4:$J$4,0))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VLOOKUP(P62,[49]Listas!$D$6:$E$10,2,0)</f>
        <v>#N/A</v>
      </c>
      <c r="T62" s="347" t="e">
        <f>HLOOKUP(Q62,[49]Listas!$F$4:$J$5,2,0)</f>
        <v>#N/A</v>
      </c>
      <c r="U62" s="339" t="e">
        <f>INDEX([49]Listas!$F$6:$J$10,MATCH(P62,[49]Listas!$D$6:$D$10,0),MATCH(Q62,[49]Listas!$F$4:$J$4,0))</f>
        <v>#N/A</v>
      </c>
      <c r="V62" s="346"/>
      <c r="W62" s="818"/>
      <c r="X62" s="818"/>
      <c r="Y62" s="818"/>
      <c r="Z62" s="330"/>
      <c r="AA62" s="331"/>
      <c r="AB62" s="330"/>
      <c r="AC62" s="346"/>
      <c r="AD62" s="347">
        <f t="shared" si="16"/>
        <v>0</v>
      </c>
      <c r="AE62" s="348" t="e">
        <f t="shared" si="17"/>
        <v>#N/A</v>
      </c>
      <c r="AF62" s="336" t="e">
        <f>IF(AE62&lt;=1,"Remota",VLOOKUP(AE62,[49]Listas!$C$6:$D$10,2,0))</f>
        <v>#N/A</v>
      </c>
      <c r="AG62" s="348" t="e">
        <f t="shared" si="18"/>
        <v>#N/A</v>
      </c>
      <c r="AH62" s="336" t="e">
        <f>IF(AG62&lt;=1,"Insignificante",HLOOKUP(AG62,[49]Listas!$F$3:$J$4,2,0))</f>
        <v>#N/A</v>
      </c>
      <c r="AI62" s="349" t="e">
        <f t="shared" si="19"/>
        <v>#N/A</v>
      </c>
      <c r="AJ62" s="339" t="e">
        <f>INDEX([49]Listas!$F$6:$J$10,MATCH(AF62,[49]Listas!$D$6:$D$10,0),MATCH(AH62,[49]Listas!$F$4:$J$4,0))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VLOOKUP(P63,[49]Listas!$D$6:$E$10,2,0)</f>
        <v>#N/A</v>
      </c>
      <c r="T63" s="347" t="e">
        <f>HLOOKUP(Q63,[49]Listas!$F$4:$J$5,2,0)</f>
        <v>#N/A</v>
      </c>
      <c r="U63" s="339" t="e">
        <f>INDEX([49]Listas!$F$6:$J$10,MATCH(P63,[49]Listas!$D$6:$D$10,0),MATCH(Q63,[49]Listas!$F$4:$J$4,0))</f>
        <v>#N/A</v>
      </c>
      <c r="V63" s="346"/>
      <c r="W63" s="818"/>
      <c r="X63" s="818"/>
      <c r="Y63" s="818"/>
      <c r="Z63" s="330"/>
      <c r="AA63" s="331"/>
      <c r="AB63" s="330"/>
      <c r="AC63" s="346"/>
      <c r="AD63" s="347">
        <f t="shared" si="16"/>
        <v>0</v>
      </c>
      <c r="AE63" s="348" t="e">
        <f t="shared" si="17"/>
        <v>#N/A</v>
      </c>
      <c r="AF63" s="336" t="e">
        <f>IF(AE63&lt;=1,"Remota",VLOOKUP(AE63,[49]Listas!$C$6:$D$10,2,0))</f>
        <v>#N/A</v>
      </c>
      <c r="AG63" s="348" t="e">
        <f t="shared" si="18"/>
        <v>#N/A</v>
      </c>
      <c r="AH63" s="336" t="e">
        <f>IF(AG63&lt;=1,"Insignificante",HLOOKUP(AG63,[49]Listas!$F$3:$J$4,2,0))</f>
        <v>#N/A</v>
      </c>
      <c r="AI63" s="349" t="e">
        <f t="shared" si="19"/>
        <v>#N/A</v>
      </c>
      <c r="AJ63" s="339" t="e">
        <f>INDEX([49]Listas!$F$6:$J$10,MATCH(AF63,[49]Listas!$D$6:$D$10,0),MATCH(AH63,[49]Listas!$F$4:$J$4,0))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VLOOKUP(P64,[49]Listas!$D$6:$E$10,2,0)</f>
        <v>#N/A</v>
      </c>
      <c r="T64" s="347" t="e">
        <f>HLOOKUP(Q64,[49]Listas!$F$4:$J$5,2,0)</f>
        <v>#N/A</v>
      </c>
      <c r="U64" s="339" t="e">
        <f>INDEX([49]Listas!$F$6:$J$10,MATCH(P64,[49]Listas!$D$6:$D$10,0),MATCH(Q64,[49]Listas!$F$4:$J$4,0))</f>
        <v>#N/A</v>
      </c>
      <c r="V64" s="346"/>
      <c r="W64" s="818"/>
      <c r="X64" s="818"/>
      <c r="Y64" s="818"/>
      <c r="Z64" s="330"/>
      <c r="AA64" s="331"/>
      <c r="AB64" s="330"/>
      <c r="AC64" s="346"/>
      <c r="AD64" s="347">
        <f t="shared" si="16"/>
        <v>0</v>
      </c>
      <c r="AE64" s="348" t="e">
        <f t="shared" si="17"/>
        <v>#N/A</v>
      </c>
      <c r="AF64" s="336" t="e">
        <f>IF(AE64&lt;=1,"Remota",VLOOKUP(AE64,[49]Listas!$C$6:$D$10,2,0))</f>
        <v>#N/A</v>
      </c>
      <c r="AG64" s="348" t="e">
        <f t="shared" si="18"/>
        <v>#N/A</v>
      </c>
      <c r="AH64" s="336" t="e">
        <f>IF(AG64&lt;=1,"Insignificante",HLOOKUP(AG64,[49]Listas!$F$3:$J$4,2,0))</f>
        <v>#N/A</v>
      </c>
      <c r="AI64" s="349" t="e">
        <f t="shared" si="19"/>
        <v>#N/A</v>
      </c>
      <c r="AJ64" s="339" t="e">
        <f>INDEX([49]Listas!$F$6:$J$10,MATCH(AF64,[49]Listas!$D$6:$D$10,0),MATCH(AH64,[49]Listas!$F$4:$J$4,0))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VLOOKUP(P65,[49]Listas!$D$6:$E$10,2,0)</f>
        <v>#N/A</v>
      </c>
      <c r="T65" s="347" t="e">
        <f>HLOOKUP(Q65,[49]Listas!$F$4:$J$5,2,0)</f>
        <v>#N/A</v>
      </c>
      <c r="U65" s="339" t="e">
        <f>INDEX([49]Listas!$F$6:$J$10,MATCH(P65,[49]Listas!$D$6:$D$10,0),MATCH(Q65,[49]Listas!$F$4:$J$4,0))</f>
        <v>#N/A</v>
      </c>
      <c r="V65" s="346"/>
      <c r="W65" s="818"/>
      <c r="X65" s="818"/>
      <c r="Y65" s="818"/>
      <c r="Z65" s="330"/>
      <c r="AA65" s="331"/>
      <c r="AB65" s="330"/>
      <c r="AC65" s="346"/>
      <c r="AD65" s="347">
        <f t="shared" si="16"/>
        <v>0</v>
      </c>
      <c r="AE65" s="348" t="e">
        <f t="shared" si="17"/>
        <v>#N/A</v>
      </c>
      <c r="AF65" s="336" t="e">
        <f>IF(AE65&lt;=1,"Remota",VLOOKUP(AE65,[49]Listas!$C$6:$D$10,2,0))</f>
        <v>#N/A</v>
      </c>
      <c r="AG65" s="348" t="e">
        <f t="shared" si="18"/>
        <v>#N/A</v>
      </c>
      <c r="AH65" s="336" t="e">
        <f>IF(AG65&lt;=1,"Insignificante",HLOOKUP(AG65,[49]Listas!$F$3:$J$4,2,0))</f>
        <v>#N/A</v>
      </c>
      <c r="AI65" s="349" t="e">
        <f t="shared" si="19"/>
        <v>#N/A</v>
      </c>
      <c r="AJ65" s="339" t="e">
        <f>INDEX([49]Listas!$F$6:$J$10,MATCH(AF65,[49]Listas!$D$6:$D$10,0),MATCH(AH65,[49]Listas!$F$4:$J$4,0))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VLOOKUP(P66,[49]Listas!$D$6:$E$10,2,0)</f>
        <v>#N/A</v>
      </c>
      <c r="T66" s="347" t="e">
        <f>HLOOKUP(Q66,[49]Listas!$F$4:$J$5,2,0)</f>
        <v>#N/A</v>
      </c>
      <c r="U66" s="339" t="e">
        <f>INDEX([49]Listas!$F$6:$J$10,MATCH(P66,[49]Listas!$D$6:$D$10,0),MATCH(Q66,[49]Listas!$F$4:$J$4,0))</f>
        <v>#N/A</v>
      </c>
      <c r="V66" s="346"/>
      <c r="W66" s="818"/>
      <c r="X66" s="818"/>
      <c r="Y66" s="818"/>
      <c r="Z66" s="330"/>
      <c r="AA66" s="331"/>
      <c r="AB66" s="330"/>
      <c r="AC66" s="346"/>
      <c r="AD66" s="347">
        <f t="shared" si="16"/>
        <v>0</v>
      </c>
      <c r="AE66" s="348" t="e">
        <f t="shared" si="17"/>
        <v>#N/A</v>
      </c>
      <c r="AF66" s="336" t="e">
        <f>IF(AE66&lt;=1,"Remota",VLOOKUP(AE66,[49]Listas!$C$6:$D$10,2,0))</f>
        <v>#N/A</v>
      </c>
      <c r="AG66" s="348" t="e">
        <f t="shared" si="18"/>
        <v>#N/A</v>
      </c>
      <c r="AH66" s="336" t="e">
        <f>IF(AG66&lt;=1,"Insignificante",HLOOKUP(AG66,[49]Listas!$F$3:$J$4,2,0))</f>
        <v>#N/A</v>
      </c>
      <c r="AI66" s="349" t="e">
        <f t="shared" si="19"/>
        <v>#N/A</v>
      </c>
      <c r="AJ66" s="339" t="e">
        <f>INDEX([49]Listas!$F$6:$J$10,MATCH(AF66,[49]Listas!$D$6:$D$10,0),MATCH(AH66,[49]Listas!$F$4:$J$4,0))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VLOOKUP(P67,[49]Listas!$D$6:$E$10,2,0)</f>
        <v>#N/A</v>
      </c>
      <c r="T67" s="347" t="e">
        <f>HLOOKUP(Q67,[49]Listas!$F$4:$J$5,2,0)</f>
        <v>#N/A</v>
      </c>
      <c r="U67" s="339" t="e">
        <f>INDEX([49]Listas!$F$6:$J$10,MATCH(P67,[49]Listas!$D$6:$D$10,0),MATCH(Q67,[49]Listas!$F$4:$J$4,0))</f>
        <v>#N/A</v>
      </c>
      <c r="V67" s="346"/>
      <c r="W67" s="818"/>
      <c r="X67" s="818"/>
      <c r="Y67" s="818"/>
      <c r="Z67" s="330"/>
      <c r="AA67" s="331"/>
      <c r="AB67" s="330"/>
      <c r="AC67" s="346"/>
      <c r="AD67" s="347">
        <f t="shared" si="16"/>
        <v>0</v>
      </c>
      <c r="AE67" s="348" t="e">
        <f t="shared" si="17"/>
        <v>#N/A</v>
      </c>
      <c r="AF67" s="336" t="e">
        <f>IF(AE67&lt;=1,"Remota",VLOOKUP(AE67,[49]Listas!$C$6:$D$10,2,0))</f>
        <v>#N/A</v>
      </c>
      <c r="AG67" s="348" t="e">
        <f t="shared" si="18"/>
        <v>#N/A</v>
      </c>
      <c r="AH67" s="336" t="e">
        <f>IF(AG67&lt;=1,"Insignificante",HLOOKUP(AG67,[49]Listas!$F$3:$J$4,2,0))</f>
        <v>#N/A</v>
      </c>
      <c r="AI67" s="349" t="e">
        <f t="shared" si="19"/>
        <v>#N/A</v>
      </c>
      <c r="AJ67" s="339" t="e">
        <f>INDEX([49]Listas!$F$6:$J$10,MATCH(AF67,[49]Listas!$D$6:$D$10,0),MATCH(AH67,[49]Listas!$F$4:$J$4,0))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VLOOKUP(P68,[49]Listas!$D$6:$E$10,2,0)</f>
        <v>#N/A</v>
      </c>
      <c r="T68" s="347" t="e">
        <f>HLOOKUP(Q68,[49]Listas!$F$4:$J$5,2,0)</f>
        <v>#N/A</v>
      </c>
      <c r="U68" s="339" t="e">
        <f>INDEX([49]Listas!$F$6:$J$10,MATCH(P68,[49]Listas!$D$6:$D$10,0),MATCH(Q68,[49]Listas!$F$4:$J$4,0))</f>
        <v>#N/A</v>
      </c>
      <c r="V68" s="346"/>
      <c r="W68" s="818"/>
      <c r="X68" s="818"/>
      <c r="Y68" s="818"/>
      <c r="Z68" s="330"/>
      <c r="AA68" s="331"/>
      <c r="AB68" s="330"/>
      <c r="AC68" s="346"/>
      <c r="AD68" s="347">
        <f t="shared" si="16"/>
        <v>0</v>
      </c>
      <c r="AE68" s="348" t="e">
        <f t="shared" si="17"/>
        <v>#N/A</v>
      </c>
      <c r="AF68" s="336" t="e">
        <f>IF(AE68&lt;=1,"Remota",VLOOKUP(AE68,[49]Listas!$C$6:$D$10,2,0))</f>
        <v>#N/A</v>
      </c>
      <c r="AG68" s="348" t="e">
        <f t="shared" si="18"/>
        <v>#N/A</v>
      </c>
      <c r="AH68" s="336" t="e">
        <f>IF(AG68&lt;=1,"Insignificante",HLOOKUP(AG68,[49]Listas!$F$3:$J$4,2,0))</f>
        <v>#N/A</v>
      </c>
      <c r="AI68" s="349" t="e">
        <f t="shared" si="19"/>
        <v>#N/A</v>
      </c>
      <c r="AJ68" s="339" t="e">
        <f>INDEX([49]Listas!$F$6:$J$10,MATCH(AF68,[49]Listas!$D$6:$D$10,0),MATCH(AH68,[49]Listas!$F$4:$J$4,0))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VLOOKUP(P69,[49]Listas!$D$6:$E$10,2,0)</f>
        <v>#N/A</v>
      </c>
      <c r="T69" s="347" t="e">
        <f>HLOOKUP(Q69,[49]Listas!$F$4:$J$5,2,0)</f>
        <v>#N/A</v>
      </c>
      <c r="U69" s="339" t="e">
        <f>INDEX([49]Listas!$F$6:$J$10,MATCH(P69,[49]Listas!$D$6:$D$10,0),MATCH(Q69,[49]Listas!$F$4:$J$4,0))</f>
        <v>#N/A</v>
      </c>
      <c r="V69" s="346"/>
      <c r="W69" s="818"/>
      <c r="X69" s="818"/>
      <c r="Y69" s="818"/>
      <c r="Z69" s="330"/>
      <c r="AA69" s="331"/>
      <c r="AB69" s="330"/>
      <c r="AC69" s="346"/>
      <c r="AD69" s="347">
        <f t="shared" si="16"/>
        <v>0</v>
      </c>
      <c r="AE69" s="348" t="e">
        <f t="shared" si="17"/>
        <v>#N/A</v>
      </c>
      <c r="AF69" s="336" t="e">
        <f>IF(AE69&lt;=1,"Remota",VLOOKUP(AE69,[49]Listas!$C$6:$D$10,2,0))</f>
        <v>#N/A</v>
      </c>
      <c r="AG69" s="348" t="e">
        <f t="shared" si="18"/>
        <v>#N/A</v>
      </c>
      <c r="AH69" s="336" t="e">
        <f>IF(AG69&lt;=1,"Insignificante",HLOOKUP(AG69,[49]Listas!$F$3:$J$4,2,0))</f>
        <v>#N/A</v>
      </c>
      <c r="AI69" s="349" t="e">
        <f t="shared" si="19"/>
        <v>#N/A</v>
      </c>
      <c r="AJ69" s="339" t="e">
        <f>INDEX([49]Listas!$F$6:$J$10,MATCH(AF69,[49]Listas!$D$6:$D$10,0),MATCH(AH69,[49]Listas!$F$4:$J$4,0))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VLOOKUP(P70,[49]Listas!$D$6:$E$10,2,0)</f>
        <v>#N/A</v>
      </c>
      <c r="T70" s="347" t="e">
        <f>HLOOKUP(Q70,[49]Listas!$F$4:$J$5,2,0)</f>
        <v>#N/A</v>
      </c>
      <c r="U70" s="339" t="e">
        <f>INDEX([49]Listas!$F$6:$J$10,MATCH(P70,[49]Listas!$D$6:$D$10,0),MATCH(Q70,[49]Listas!$F$4:$J$4,0))</f>
        <v>#N/A</v>
      </c>
      <c r="V70" s="346"/>
      <c r="W70" s="818"/>
      <c r="X70" s="818"/>
      <c r="Y70" s="818"/>
      <c r="Z70" s="330"/>
      <c r="AA70" s="331"/>
      <c r="AB70" s="330"/>
      <c r="AC70" s="346"/>
      <c r="AD70" s="347">
        <f t="shared" si="16"/>
        <v>0</v>
      </c>
      <c r="AE70" s="348" t="e">
        <f t="shared" si="17"/>
        <v>#N/A</v>
      </c>
      <c r="AF70" s="336" t="e">
        <f>IF(AE70&lt;=1,"Remota",VLOOKUP(AE70,[49]Listas!$C$6:$D$10,2,0))</f>
        <v>#N/A</v>
      </c>
      <c r="AG70" s="348" t="e">
        <f t="shared" si="18"/>
        <v>#N/A</v>
      </c>
      <c r="AH70" s="336" t="e">
        <f>IF(AG70&lt;=1,"Insignificante",HLOOKUP(AG70,[49]Listas!$F$3:$J$4,2,0))</f>
        <v>#N/A</v>
      </c>
      <c r="AI70" s="349" t="e">
        <f t="shared" si="19"/>
        <v>#N/A</v>
      </c>
      <c r="AJ70" s="339" t="e">
        <f>INDEX([49]Listas!$F$6:$J$10,MATCH(AF70,[49]Listas!$D$6:$D$10,0),MATCH(AH70,[49]Listas!$F$4:$J$4,0))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VLOOKUP(P71,[49]Listas!$D$6:$E$10,2,0)</f>
        <v>#N/A</v>
      </c>
      <c r="T71" s="347" t="e">
        <f>HLOOKUP(Q71,[49]Listas!$F$4:$J$5,2,0)</f>
        <v>#N/A</v>
      </c>
      <c r="U71" s="339" t="e">
        <f>INDEX([49]Listas!$F$6:$J$10,MATCH(P71,[49]Listas!$D$6:$D$10,0),MATCH(Q71,[49]Listas!$F$4:$J$4,0))</f>
        <v>#N/A</v>
      </c>
      <c r="V71" s="346"/>
      <c r="W71" s="818"/>
      <c r="X71" s="818"/>
      <c r="Y71" s="818"/>
      <c r="Z71" s="330"/>
      <c r="AA71" s="331"/>
      <c r="AB71" s="330"/>
      <c r="AC71" s="346"/>
      <c r="AD71" s="347">
        <f t="shared" si="16"/>
        <v>0</v>
      </c>
      <c r="AE71" s="348" t="e">
        <f t="shared" si="17"/>
        <v>#N/A</v>
      </c>
      <c r="AF71" s="336" t="e">
        <f>IF(AE71&lt;=1,"Remota",VLOOKUP(AE71,[49]Listas!$C$6:$D$10,2,0))</f>
        <v>#N/A</v>
      </c>
      <c r="AG71" s="348" t="e">
        <f t="shared" si="18"/>
        <v>#N/A</v>
      </c>
      <c r="AH71" s="336" t="e">
        <f>IF(AG71&lt;=1,"Insignificante",HLOOKUP(AG71,[49]Listas!$F$3:$J$4,2,0))</f>
        <v>#N/A</v>
      </c>
      <c r="AI71" s="349" t="e">
        <f t="shared" si="19"/>
        <v>#N/A</v>
      </c>
      <c r="AJ71" s="339" t="e">
        <f>INDEX([49]Listas!$F$6:$J$10,MATCH(AF71,[49]Listas!$D$6:$D$10,0),MATCH(AH71,[49]Listas!$F$4:$J$4,0))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VLOOKUP(P72,[49]Listas!$D$6:$E$10,2,0)</f>
        <v>#N/A</v>
      </c>
      <c r="T72" s="347" t="e">
        <f>HLOOKUP(Q72,[49]Listas!$F$4:$J$5,2,0)</f>
        <v>#N/A</v>
      </c>
      <c r="U72" s="339" t="e">
        <f>INDEX([49]Listas!$F$6:$J$10,MATCH(P72,[49]Listas!$D$6:$D$10,0),MATCH(Q72,[49]Listas!$F$4:$J$4,0))</f>
        <v>#N/A</v>
      </c>
      <c r="V72" s="346"/>
      <c r="W72" s="818"/>
      <c r="X72" s="818"/>
      <c r="Y72" s="818"/>
      <c r="Z72" s="330"/>
      <c r="AA72" s="331"/>
      <c r="AB72" s="330"/>
      <c r="AC72" s="346"/>
      <c r="AD72" s="347">
        <f t="shared" si="16"/>
        <v>0</v>
      </c>
      <c r="AE72" s="348" t="e">
        <f t="shared" si="17"/>
        <v>#N/A</v>
      </c>
      <c r="AF72" s="336" t="e">
        <f>IF(AE72&lt;=1,"Remota",VLOOKUP(AE72,[49]Listas!$C$6:$D$10,2,0))</f>
        <v>#N/A</v>
      </c>
      <c r="AG72" s="348" t="e">
        <f t="shared" si="18"/>
        <v>#N/A</v>
      </c>
      <c r="AH72" s="336" t="e">
        <f>IF(AG72&lt;=1,"Insignificante",HLOOKUP(AG72,[49]Listas!$F$3:$J$4,2,0))</f>
        <v>#N/A</v>
      </c>
      <c r="AI72" s="349" t="e">
        <f t="shared" si="19"/>
        <v>#N/A</v>
      </c>
      <c r="AJ72" s="339" t="e">
        <f>INDEX([49]Listas!$F$6:$J$10,MATCH(AF72,[49]Listas!$D$6:$D$10,0),MATCH(AH72,[49]Listas!$F$4:$J$4,0))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VLOOKUP(P73,[49]Listas!$D$6:$E$10,2,0)</f>
        <v>#N/A</v>
      </c>
      <c r="T73" s="347" t="e">
        <f>HLOOKUP(Q73,[49]Listas!$F$4:$J$5,2,0)</f>
        <v>#N/A</v>
      </c>
      <c r="U73" s="339" t="e">
        <f>INDEX([49]Listas!$F$6:$J$10,MATCH(P73,[49]Listas!$D$6:$D$10,0),MATCH(Q73,[49]Listas!$F$4:$J$4,0))</f>
        <v>#N/A</v>
      </c>
      <c r="V73" s="346"/>
      <c r="W73" s="818"/>
      <c r="X73" s="818"/>
      <c r="Y73" s="818"/>
      <c r="Z73" s="330"/>
      <c r="AA73" s="331"/>
      <c r="AB73" s="330"/>
      <c r="AC73" s="346"/>
      <c r="AD73" s="347">
        <f t="shared" si="16"/>
        <v>0</v>
      </c>
      <c r="AE73" s="348" t="e">
        <f t="shared" si="17"/>
        <v>#N/A</v>
      </c>
      <c r="AF73" s="336" t="e">
        <f>IF(AE73&lt;=1,"Remota",VLOOKUP(AE73,[49]Listas!$C$6:$D$10,2,0))</f>
        <v>#N/A</v>
      </c>
      <c r="AG73" s="348" t="e">
        <f t="shared" si="18"/>
        <v>#N/A</v>
      </c>
      <c r="AH73" s="336" t="e">
        <f>IF(AG73&lt;=1,"Insignificante",HLOOKUP(AG73,[49]Listas!$F$3:$J$4,2,0))</f>
        <v>#N/A</v>
      </c>
      <c r="AI73" s="349" t="e">
        <f t="shared" si="19"/>
        <v>#N/A</v>
      </c>
      <c r="AJ73" s="339" t="e">
        <f>INDEX([49]Listas!$F$6:$J$10,MATCH(AF73,[49]Listas!$D$6:$D$10,0),MATCH(AH73,[49]Listas!$F$4:$J$4,0))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VLOOKUP(P74,[49]Listas!$D$6:$E$10,2,0)</f>
        <v>#N/A</v>
      </c>
      <c r="T74" s="347" t="e">
        <f>HLOOKUP(Q74,[49]Listas!$F$4:$J$5,2,0)</f>
        <v>#N/A</v>
      </c>
      <c r="U74" s="339" t="e">
        <f>INDEX([49]Listas!$F$6:$J$10,MATCH(P74,[49]Listas!$D$6:$D$10,0),MATCH(Q74,[49]Listas!$F$4:$J$4,0))</f>
        <v>#N/A</v>
      </c>
      <c r="V74" s="346"/>
      <c r="W74" s="818"/>
      <c r="X74" s="818"/>
      <c r="Y74" s="818"/>
      <c r="Z74" s="330"/>
      <c r="AA74" s="331"/>
      <c r="AB74" s="330"/>
      <c r="AC74" s="346"/>
      <c r="AD74" s="347">
        <f t="shared" si="16"/>
        <v>0</v>
      </c>
      <c r="AE74" s="348" t="e">
        <f t="shared" si="17"/>
        <v>#N/A</v>
      </c>
      <c r="AF74" s="336" t="e">
        <f>IF(AE74&lt;=1,"Remota",VLOOKUP(AE74,[49]Listas!$C$6:$D$10,2,0))</f>
        <v>#N/A</v>
      </c>
      <c r="AG74" s="348" t="e">
        <f t="shared" si="18"/>
        <v>#N/A</v>
      </c>
      <c r="AH74" s="336" t="e">
        <f>IF(AG74&lt;=1,"Insignificante",HLOOKUP(AG74,[49]Listas!$F$3:$J$4,2,0))</f>
        <v>#N/A</v>
      </c>
      <c r="AI74" s="349" t="e">
        <f t="shared" si="19"/>
        <v>#N/A</v>
      </c>
      <c r="AJ74" s="339" t="e">
        <f>INDEX([49]Listas!$F$6:$J$10,MATCH(AF74,[49]Listas!$D$6:$D$10,0),MATCH(AH74,[49]Listas!$F$4:$J$4,0))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VLOOKUP(P75,[49]Listas!$D$6:$E$10,2,0)</f>
        <v>#N/A</v>
      </c>
      <c r="T75" s="347" t="e">
        <f>HLOOKUP(Q75,[49]Listas!$F$4:$J$5,2,0)</f>
        <v>#N/A</v>
      </c>
      <c r="U75" s="339" t="e">
        <f>INDEX([49]Listas!$F$6:$J$10,MATCH(P75,[49]Listas!$D$6:$D$10,0),MATCH(Q75,[49]Listas!$F$4:$J$4,0))</f>
        <v>#N/A</v>
      </c>
      <c r="V75" s="346"/>
      <c r="W75" s="818"/>
      <c r="X75" s="818"/>
      <c r="Y75" s="818"/>
      <c r="Z75" s="330"/>
      <c r="AA75" s="331"/>
      <c r="AB75" s="330"/>
      <c r="AC75" s="346"/>
      <c r="AD75" s="347">
        <f t="shared" si="16"/>
        <v>0</v>
      </c>
      <c r="AE75" s="348" t="e">
        <f t="shared" si="17"/>
        <v>#N/A</v>
      </c>
      <c r="AF75" s="336" t="e">
        <f>IF(AE75&lt;=1,"Remota",VLOOKUP(AE75,[49]Listas!$C$6:$D$10,2,0))</f>
        <v>#N/A</v>
      </c>
      <c r="AG75" s="348" t="e">
        <f t="shared" si="18"/>
        <v>#N/A</v>
      </c>
      <c r="AH75" s="336" t="e">
        <f>IF(AG75&lt;=1,"Insignificante",HLOOKUP(AG75,[49]Listas!$F$3:$J$4,2,0))</f>
        <v>#N/A</v>
      </c>
      <c r="AI75" s="349" t="e">
        <f t="shared" si="19"/>
        <v>#N/A</v>
      </c>
      <c r="AJ75" s="339" t="e">
        <f>INDEX([49]Listas!$F$6:$J$10,MATCH(AF75,[49]Listas!$D$6:$D$10,0),MATCH(AH75,[49]Listas!$F$4:$J$4,0))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VLOOKUP(P76,[49]Listas!$D$6:$E$10,2,0)</f>
        <v>#N/A</v>
      </c>
      <c r="T76" s="347" t="e">
        <f>HLOOKUP(Q76,[49]Listas!$F$4:$J$5,2,0)</f>
        <v>#N/A</v>
      </c>
      <c r="U76" s="339" t="e">
        <f>INDEX([49]Listas!$F$6:$J$10,MATCH(P76,[49]Listas!$D$6:$D$10,0),MATCH(Q76,[49]Listas!$F$4:$J$4,0))</f>
        <v>#N/A</v>
      </c>
      <c r="V76" s="346"/>
      <c r="W76" s="818"/>
      <c r="X76" s="818"/>
      <c r="Y76" s="818"/>
      <c r="Z76" s="330"/>
      <c r="AA76" s="331"/>
      <c r="AB76" s="330"/>
      <c r="AC76" s="346"/>
      <c r="AD76" s="347">
        <f t="shared" si="16"/>
        <v>0</v>
      </c>
      <c r="AE76" s="348" t="e">
        <f t="shared" si="17"/>
        <v>#N/A</v>
      </c>
      <c r="AF76" s="336" t="e">
        <f>IF(AE76&lt;=1,"Remota",VLOOKUP(AE76,[49]Listas!$C$6:$D$10,2,0))</f>
        <v>#N/A</v>
      </c>
      <c r="AG76" s="348" t="e">
        <f t="shared" si="18"/>
        <v>#N/A</v>
      </c>
      <c r="AH76" s="336" t="e">
        <f>IF(AG76&lt;=1,"Insignificante",HLOOKUP(AG76,[49]Listas!$F$3:$J$4,2,0))</f>
        <v>#N/A</v>
      </c>
      <c r="AI76" s="349" t="e">
        <f t="shared" si="19"/>
        <v>#N/A</v>
      </c>
      <c r="AJ76" s="339" t="e">
        <f>INDEX([49]Listas!$F$6:$J$10,MATCH(AF76,[49]Listas!$D$6:$D$10,0),MATCH(AH76,[49]Listas!$F$4:$J$4,0))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VLOOKUP(P77,[49]Listas!$D$6:$E$10,2,0)</f>
        <v>#N/A</v>
      </c>
      <c r="T77" s="347" t="e">
        <f>HLOOKUP(Q77,[49]Listas!$F$4:$J$5,2,0)</f>
        <v>#N/A</v>
      </c>
      <c r="U77" s="339" t="e">
        <f>INDEX([49]Listas!$F$6:$J$10,MATCH(P77,[49]Listas!$D$6:$D$10,0),MATCH(Q77,[49]Listas!$F$4:$J$4,0))</f>
        <v>#N/A</v>
      </c>
      <c r="V77" s="346"/>
      <c r="W77" s="818"/>
      <c r="X77" s="818"/>
      <c r="Y77" s="818"/>
      <c r="Z77" s="330"/>
      <c r="AA77" s="331"/>
      <c r="AB77" s="330"/>
      <c r="AC77" s="346"/>
      <c r="AD77" s="347">
        <f t="shared" si="16"/>
        <v>0</v>
      </c>
      <c r="AE77" s="348" t="e">
        <f t="shared" si="17"/>
        <v>#N/A</v>
      </c>
      <c r="AF77" s="336" t="e">
        <f>IF(AE77&lt;=1,"Remota",VLOOKUP(AE77,[49]Listas!$C$6:$D$10,2,0))</f>
        <v>#N/A</v>
      </c>
      <c r="AG77" s="348" t="e">
        <f t="shared" si="18"/>
        <v>#N/A</v>
      </c>
      <c r="AH77" s="336" t="e">
        <f>IF(AG77&lt;=1,"Insignificante",HLOOKUP(AG77,[49]Listas!$F$3:$J$4,2,0))</f>
        <v>#N/A</v>
      </c>
      <c r="AI77" s="349" t="e">
        <f t="shared" si="19"/>
        <v>#N/A</v>
      </c>
      <c r="AJ77" s="339" t="e">
        <f>INDEX([49]Listas!$F$6:$J$10,MATCH(AF77,[49]Listas!$D$6:$D$10,0),MATCH(AH77,[49]Listas!$F$4:$J$4,0))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VLOOKUP(P78,[49]Listas!$D$6:$E$10,2,0)</f>
        <v>#N/A</v>
      </c>
      <c r="T78" s="347" t="e">
        <f>HLOOKUP(Q78,[49]Listas!$F$4:$J$5,2,0)</f>
        <v>#N/A</v>
      </c>
      <c r="U78" s="339" t="e">
        <f>INDEX([49]Listas!$F$6:$J$10,MATCH(P78,[49]Listas!$D$6:$D$10,0),MATCH(Q78,[49]Listas!$F$4:$J$4,0))</f>
        <v>#N/A</v>
      </c>
      <c r="V78" s="346"/>
      <c r="W78" s="818"/>
      <c r="X78" s="818"/>
      <c r="Y78" s="818"/>
      <c r="Z78" s="330"/>
      <c r="AA78" s="331"/>
      <c r="AB78" s="330"/>
      <c r="AC78" s="346"/>
      <c r="AD78" s="347">
        <f>IF(AB78&lt;=33,0,IF(AB78&gt;81,2,1))</f>
        <v>0</v>
      </c>
      <c r="AE78" s="348" t="e">
        <f>IF(OR(AA78="Probabilidad",AA78="Ambos"),S78-AD78,S78)</f>
        <v>#N/A</v>
      </c>
      <c r="AF78" s="336" t="e">
        <f>IF(AE78&lt;=1,"Remota",VLOOKUP(AE78,[49]Listas!$C$6:$D$10,2,0))</f>
        <v>#N/A</v>
      </c>
      <c r="AG78" s="348" t="e">
        <f>IF(OR(AA78="Impacto",AA78="Ambos"),T78-AD78,T78)</f>
        <v>#N/A</v>
      </c>
      <c r="AH78" s="336" t="e">
        <f>IF(AG78&lt;=1,"Insignificante",HLOOKUP(AG78,[49]Listas!$F$3:$J$4,2,0))</f>
        <v>#N/A</v>
      </c>
      <c r="AI78" s="349" t="e">
        <f>AE78*AG78</f>
        <v>#N/A</v>
      </c>
      <c r="AJ78" s="339" t="e">
        <f>INDEX([49]Listas!$F$6:$J$10,MATCH(AF78,[49]Listas!$D$6:$D$10,0),MATCH(AH78,[49]Listas!$F$4:$J$4,0))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VLOOKUP(P79,[49]Listas!$D$6:$E$10,2,0)</f>
        <v>#N/A</v>
      </c>
      <c r="T79" s="347" t="e">
        <f>HLOOKUP(Q79,[49]Listas!$F$4:$J$5,2,0)</f>
        <v>#N/A</v>
      </c>
      <c r="U79" s="339" t="e">
        <f>INDEX([49]Listas!$F$6:$J$10,MATCH(P79,[49]Listas!$D$6:$D$10,0),MATCH(Q79,[49]Listas!$F$4:$J$4,0))</f>
        <v>#N/A</v>
      </c>
      <c r="V79" s="346"/>
      <c r="W79" s="818"/>
      <c r="X79" s="818"/>
      <c r="Y79" s="818"/>
      <c r="Z79" s="330"/>
      <c r="AA79" s="331"/>
      <c r="AB79" s="330"/>
      <c r="AC79" s="346"/>
      <c r="AD79" s="347">
        <f>IF(AB79&lt;=33,0,IF(AB79&gt;81,2,1))</f>
        <v>0</v>
      </c>
      <c r="AE79" s="348" t="e">
        <f>IF(OR(AA79="Probabilidad",AA79="Ambos"),S79-AD79,S79)</f>
        <v>#N/A</v>
      </c>
      <c r="AF79" s="336" t="e">
        <f>IF(AE79&lt;=1,"Remota",VLOOKUP(AE79,[49]Listas!$C$6:$D$10,2,0))</f>
        <v>#N/A</v>
      </c>
      <c r="AG79" s="348" t="e">
        <f>IF(OR(AA79="Impacto",AA79="Ambos"),T79-AD79,T79)</f>
        <v>#N/A</v>
      </c>
      <c r="AH79" s="336" t="e">
        <f>IF(AG79&lt;=1,"Insignificante",HLOOKUP(AG79,[49]Listas!$F$3:$J$4,2,0))</f>
        <v>#N/A</v>
      </c>
      <c r="AI79" s="349" t="e">
        <f>AE79*AG79</f>
        <v>#N/A</v>
      </c>
      <c r="AJ79" s="339" t="e">
        <f>INDEX([49]Listas!$F$6:$J$10,MATCH(AF79,[49]Listas!$D$6:$D$10,0),MATCH(AH79,[49]Listas!$F$4:$J$4,0))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VLOOKUP(P80,[49]Listas!$D$6:$E$10,2,0)</f>
        <v>#N/A</v>
      </c>
      <c r="T80" s="347" t="e">
        <f>HLOOKUP(Q80,[49]Listas!$F$4:$J$5,2,0)</f>
        <v>#N/A</v>
      </c>
      <c r="U80" s="339" t="e">
        <f>INDEX([49]Listas!$F$6:$J$10,MATCH(P80,[49]Listas!$D$6:$D$10,0),MATCH(Q80,[49]Listas!$F$4:$J$4,0))</f>
        <v>#N/A</v>
      </c>
      <c r="V80" s="346"/>
      <c r="W80" s="818"/>
      <c r="X80" s="818"/>
      <c r="Y80" s="818"/>
      <c r="Z80" s="330"/>
      <c r="AA80" s="331"/>
      <c r="AB80" s="330"/>
      <c r="AC80" s="346"/>
      <c r="AD80" s="347">
        <f t="shared" ref="AD80:AD88" si="20">IF(AB80&lt;=33,0,IF(AB80&gt;81,2,1))</f>
        <v>0</v>
      </c>
      <c r="AE80" s="348" t="e">
        <f t="shared" ref="AE80:AE88" si="21">IF(OR(AA80="Probabilidad",AA80="Ambos"),S80-AD80,S80)</f>
        <v>#N/A</v>
      </c>
      <c r="AF80" s="336" t="e">
        <f>IF(AE80&lt;=1,"Remota",VLOOKUP(AE80,[49]Listas!$C$6:$D$10,2,0))</f>
        <v>#N/A</v>
      </c>
      <c r="AG80" s="348" t="e">
        <f t="shared" ref="AG80:AG88" si="22">IF(OR(AA80="Impacto",AA80="Ambos"),T80-AD80,T80)</f>
        <v>#N/A</v>
      </c>
      <c r="AH80" s="336" t="e">
        <f>IF(AG80&lt;=1,"Insignificante",HLOOKUP(AG80,[49]Listas!$F$3:$J$4,2,0))</f>
        <v>#N/A</v>
      </c>
      <c r="AI80" s="349" t="e">
        <f t="shared" ref="AI80:AI88" si="23">AE80*AG80</f>
        <v>#N/A</v>
      </c>
      <c r="AJ80" s="339" t="e">
        <f>INDEX([49]Listas!$F$6:$J$10,MATCH(AF80,[49]Listas!$D$6:$D$10,0),MATCH(AH80,[49]Listas!$F$4:$J$4,0))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VLOOKUP(P81,[49]Listas!$D$6:$E$10,2,0)</f>
        <v>#N/A</v>
      </c>
      <c r="T81" s="347" t="e">
        <f>HLOOKUP(Q81,[49]Listas!$F$4:$J$5,2,0)</f>
        <v>#N/A</v>
      </c>
      <c r="U81" s="339" t="e">
        <f>INDEX([49]Listas!$F$6:$J$10,MATCH(P81,[49]Listas!$D$6:$D$10,0),MATCH(Q81,[49]Listas!$F$4:$J$4,0))</f>
        <v>#N/A</v>
      </c>
      <c r="V81" s="346"/>
      <c r="W81" s="818"/>
      <c r="X81" s="818"/>
      <c r="Y81" s="818"/>
      <c r="Z81" s="330"/>
      <c r="AA81" s="331"/>
      <c r="AB81" s="330"/>
      <c r="AC81" s="346"/>
      <c r="AD81" s="347">
        <f>IF(AB81&lt;=33,0,IF(AB81&gt;81,2,1))</f>
        <v>0</v>
      </c>
      <c r="AE81" s="348" t="e">
        <f>IF(OR(AA81="Probabilidad",AA81="Ambos"),S81-AD81,S81)</f>
        <v>#N/A</v>
      </c>
      <c r="AF81" s="336" t="e">
        <f>IF(AE81&lt;=1,"Remota",VLOOKUP(AE81,[49]Listas!$C$6:$D$10,2,0))</f>
        <v>#N/A</v>
      </c>
      <c r="AG81" s="348" t="e">
        <f>IF(OR(AA81="Impacto",AA81="Ambos"),T81-AD81,T81)</f>
        <v>#N/A</v>
      </c>
      <c r="AH81" s="336" t="e">
        <f>IF(AG81&lt;=1,"Insignificante",HLOOKUP(AG81,[49]Listas!$F$3:$J$4,2,0))</f>
        <v>#N/A</v>
      </c>
      <c r="AI81" s="349" t="e">
        <f>AE81*AG81</f>
        <v>#N/A</v>
      </c>
      <c r="AJ81" s="339" t="e">
        <f>INDEX([49]Listas!$F$6:$J$10,MATCH(AF81,[49]Listas!$D$6:$D$10,0),MATCH(AH81,[49]Listas!$F$4:$J$4,0))</f>
        <v>#N/A</v>
      </c>
    </row>
    <row r="82" spans="1:36" s="340" customFormat="1" ht="78" hidden="1" customHeight="1" x14ac:dyDescent="0.2">
      <c r="A82" s="330"/>
      <c r="B82" s="331" t="s">
        <v>1230</v>
      </c>
      <c r="C82" s="814"/>
      <c r="D82" s="814"/>
      <c r="E82" s="814"/>
      <c r="F82" s="330"/>
      <c r="G82" s="815"/>
      <c r="H82" s="816"/>
      <c r="I82" s="817"/>
      <c r="J82" s="814"/>
      <c r="K82" s="814"/>
      <c r="L82" s="814"/>
      <c r="M82" s="330"/>
      <c r="N82" s="330"/>
      <c r="O82" s="330"/>
      <c r="P82" s="332"/>
      <c r="Q82" s="332"/>
      <c r="R82" s="346"/>
      <c r="S82" s="347" t="e">
        <f>VLOOKUP(P82,[49]Listas!$D$6:$E$10,2,0)</f>
        <v>#N/A</v>
      </c>
      <c r="T82" s="347" t="e">
        <f>HLOOKUP(Q82,[49]Listas!$F$4:$J$5,2,0)</f>
        <v>#N/A</v>
      </c>
      <c r="U82" s="339" t="e">
        <f>INDEX([49]Listas!$F$6:$J$10,MATCH(P82,[49]Listas!$D$6:$D$10,0),MATCH(Q82,[49]Listas!$F$4:$J$4,0))</f>
        <v>#N/A</v>
      </c>
      <c r="V82" s="346"/>
      <c r="W82" s="818"/>
      <c r="X82" s="818"/>
      <c r="Y82" s="818"/>
      <c r="Z82" s="330"/>
      <c r="AA82" s="331"/>
      <c r="AB82" s="330"/>
      <c r="AC82" s="346"/>
      <c r="AD82" s="347">
        <f>IF(AB82&lt;=33,0,IF(AB82&gt;81,2,1))</f>
        <v>0</v>
      </c>
      <c r="AE82" s="348" t="e">
        <f>IF(OR(AA82="Probabilidad",AA82="Ambos"),S82-AD82,S82)</f>
        <v>#N/A</v>
      </c>
      <c r="AF82" s="336" t="e">
        <f>IF(AE82&lt;=1,"Remota",VLOOKUP(AE82,[49]Listas!$C$6:$D$10,2,0))</f>
        <v>#N/A</v>
      </c>
      <c r="AG82" s="348" t="e">
        <f>IF(OR(AA82="Impacto",AA82="Ambos"),T82-AD82,T82)</f>
        <v>#N/A</v>
      </c>
      <c r="AH82" s="336" t="e">
        <f>IF(AG82&lt;=1,"Insignificante",HLOOKUP(AG82,[49]Listas!$F$3:$J$4,2,0))</f>
        <v>#N/A</v>
      </c>
      <c r="AI82" s="349" t="e">
        <f>AE82*AG82</f>
        <v>#N/A</v>
      </c>
      <c r="AJ82" s="339" t="e">
        <f>INDEX([49]Listas!$F$6:$J$10,MATCH(AF82,[49]Listas!$D$6:$D$10,0),MATCH(AH82,[49]Listas!$F$4:$J$4,0))</f>
        <v>#N/A</v>
      </c>
    </row>
    <row r="83" spans="1:36" s="340" customFormat="1" ht="78" hidden="1" customHeight="1" x14ac:dyDescent="0.2">
      <c r="A83" s="330"/>
      <c r="B83" s="331" t="s">
        <v>1230</v>
      </c>
      <c r="C83" s="814"/>
      <c r="D83" s="814"/>
      <c r="E83" s="814"/>
      <c r="F83" s="330"/>
      <c r="G83" s="815"/>
      <c r="H83" s="816"/>
      <c r="I83" s="817"/>
      <c r="J83" s="814"/>
      <c r="K83" s="814"/>
      <c r="L83" s="814"/>
      <c r="M83" s="330"/>
      <c r="N83" s="330"/>
      <c r="O83" s="330"/>
      <c r="P83" s="332"/>
      <c r="Q83" s="332"/>
      <c r="R83" s="346"/>
      <c r="S83" s="347" t="e">
        <f>VLOOKUP(P83,[49]Listas!$D$6:$E$10,2,0)</f>
        <v>#N/A</v>
      </c>
      <c r="T83" s="347" t="e">
        <f>HLOOKUP(Q83,[49]Listas!$F$4:$J$5,2,0)</f>
        <v>#N/A</v>
      </c>
      <c r="U83" s="339" t="e">
        <f>INDEX([49]Listas!$F$6:$J$10,MATCH(P83,[49]Listas!$D$6:$D$10,0),MATCH(Q83,[49]Listas!$F$4:$J$4,0))</f>
        <v>#N/A</v>
      </c>
      <c r="V83" s="346"/>
      <c r="W83" s="818"/>
      <c r="X83" s="818"/>
      <c r="Y83" s="818"/>
      <c r="Z83" s="330"/>
      <c r="AA83" s="331"/>
      <c r="AB83" s="330"/>
      <c r="AC83" s="346"/>
      <c r="AD83" s="347">
        <f>IF(AB83&lt;=33,0,IF(AB83&gt;81,2,1))</f>
        <v>0</v>
      </c>
      <c r="AE83" s="348" t="e">
        <f>IF(OR(AA83="Probabilidad",AA83="Ambos"),S83-AD83,S83)</f>
        <v>#N/A</v>
      </c>
      <c r="AF83" s="336" t="e">
        <f>IF(AE83&lt;=1,"Remota",VLOOKUP(AE83,[49]Listas!$C$6:$D$10,2,0))</f>
        <v>#N/A</v>
      </c>
      <c r="AG83" s="348" t="e">
        <f>IF(OR(AA83="Impacto",AA83="Ambos"),T83-AD83,T83)</f>
        <v>#N/A</v>
      </c>
      <c r="AH83" s="336" t="e">
        <f>IF(AG83&lt;=1,"Insignificante",HLOOKUP(AG83,[49]Listas!$F$3:$J$4,2,0))</f>
        <v>#N/A</v>
      </c>
      <c r="AI83" s="349" t="e">
        <f>AE83*AG83</f>
        <v>#N/A</v>
      </c>
      <c r="AJ83" s="339" t="e">
        <f>INDEX([49]Listas!$F$6:$J$10,MATCH(AF83,[49]Listas!$D$6:$D$10,0),MATCH(AH83,[49]Listas!$F$4:$J$4,0))</f>
        <v>#N/A</v>
      </c>
    </row>
    <row r="84" spans="1:36" s="340" customFormat="1" ht="78" hidden="1" customHeight="1" x14ac:dyDescent="0.2">
      <c r="A84" s="330"/>
      <c r="B84" s="331" t="s">
        <v>1230</v>
      </c>
      <c r="C84" s="814"/>
      <c r="D84" s="814"/>
      <c r="E84" s="814"/>
      <c r="F84" s="330"/>
      <c r="G84" s="815"/>
      <c r="H84" s="816"/>
      <c r="I84" s="817"/>
      <c r="J84" s="814"/>
      <c r="K84" s="814"/>
      <c r="L84" s="814"/>
      <c r="M84" s="330"/>
      <c r="N84" s="330"/>
      <c r="O84" s="330"/>
      <c r="P84" s="332"/>
      <c r="Q84" s="332"/>
      <c r="R84" s="346"/>
      <c r="S84" s="347" t="e">
        <f>VLOOKUP(P84,[49]Listas!$D$6:$E$10,2,0)</f>
        <v>#N/A</v>
      </c>
      <c r="T84" s="347" t="e">
        <f>HLOOKUP(Q84,[49]Listas!$F$4:$J$5,2,0)</f>
        <v>#N/A</v>
      </c>
      <c r="U84" s="339" t="e">
        <f>INDEX([49]Listas!$F$6:$J$10,MATCH(P84,[49]Listas!$D$6:$D$10,0),MATCH(Q84,[49]Listas!$F$4:$J$4,0))</f>
        <v>#N/A</v>
      </c>
      <c r="V84" s="346"/>
      <c r="W84" s="818"/>
      <c r="X84" s="818"/>
      <c r="Y84" s="818"/>
      <c r="Z84" s="330"/>
      <c r="AA84" s="331"/>
      <c r="AB84" s="330"/>
      <c r="AC84" s="346"/>
      <c r="AD84" s="347">
        <f>IF(AB84&lt;=33,0,IF(AB84&gt;81,2,1))</f>
        <v>0</v>
      </c>
      <c r="AE84" s="348" t="e">
        <f>IF(OR(AA84="Probabilidad",AA84="Ambos"),S84-AD84,S84)</f>
        <v>#N/A</v>
      </c>
      <c r="AF84" s="336" t="e">
        <f>IF(AE84&lt;=1,"Remota",VLOOKUP(AE84,[49]Listas!$C$6:$D$10,2,0))</f>
        <v>#N/A</v>
      </c>
      <c r="AG84" s="348" t="e">
        <f>IF(OR(AA84="Impacto",AA84="Ambos"),T84-AD84,T84)</f>
        <v>#N/A</v>
      </c>
      <c r="AH84" s="336" t="e">
        <f>IF(AG84&lt;=1,"Insignificante",HLOOKUP(AG84,[49]Listas!$F$3:$J$4,2,0))</f>
        <v>#N/A</v>
      </c>
      <c r="AI84" s="349" t="e">
        <f>AE84*AG84</f>
        <v>#N/A</v>
      </c>
      <c r="AJ84" s="339" t="e">
        <f>INDEX([49]Listas!$F$6:$J$10,MATCH(AF84,[49]Listas!$D$6:$D$10,0),MATCH(AH84,[49]Listas!$F$4:$J$4,0))</f>
        <v>#N/A</v>
      </c>
    </row>
    <row r="85" spans="1:36" s="340" customFormat="1" ht="78" hidden="1" customHeight="1" x14ac:dyDescent="0.2">
      <c r="A85" s="330"/>
      <c r="B85" s="331" t="s">
        <v>1230</v>
      </c>
      <c r="C85" s="814"/>
      <c r="D85" s="814"/>
      <c r="E85" s="814"/>
      <c r="F85" s="330"/>
      <c r="G85" s="815"/>
      <c r="H85" s="816"/>
      <c r="I85" s="817"/>
      <c r="J85" s="814"/>
      <c r="K85" s="814"/>
      <c r="L85" s="814"/>
      <c r="M85" s="330"/>
      <c r="N85" s="330"/>
      <c r="O85" s="330"/>
      <c r="P85" s="332"/>
      <c r="Q85" s="332"/>
      <c r="R85" s="346"/>
      <c r="S85" s="347" t="e">
        <f>VLOOKUP(P85,[49]Listas!$D$6:$E$10,2,0)</f>
        <v>#N/A</v>
      </c>
      <c r="T85" s="347" t="e">
        <f>HLOOKUP(Q85,[49]Listas!$F$4:$J$5,2,0)</f>
        <v>#N/A</v>
      </c>
      <c r="U85" s="339" t="e">
        <f>INDEX([49]Listas!$F$6:$J$10,MATCH(P85,[49]Listas!$D$6:$D$10,0),MATCH(Q85,[49]Listas!$F$4:$J$4,0))</f>
        <v>#N/A</v>
      </c>
      <c r="V85" s="346"/>
      <c r="W85" s="818"/>
      <c r="X85" s="818"/>
      <c r="Y85" s="818"/>
      <c r="Z85" s="330"/>
      <c r="AA85" s="331"/>
      <c r="AB85" s="330"/>
      <c r="AC85" s="346"/>
      <c r="AD85" s="347">
        <f t="shared" si="20"/>
        <v>0</v>
      </c>
      <c r="AE85" s="348" t="e">
        <f t="shared" si="21"/>
        <v>#N/A</v>
      </c>
      <c r="AF85" s="336" t="e">
        <f>IF(AE85&lt;=1,"Remota",VLOOKUP(AE85,[49]Listas!$C$6:$D$10,2,0))</f>
        <v>#N/A</v>
      </c>
      <c r="AG85" s="348" t="e">
        <f t="shared" si="22"/>
        <v>#N/A</v>
      </c>
      <c r="AH85" s="336" t="e">
        <f>IF(AG85&lt;=1,"Insignificante",HLOOKUP(AG85,[49]Listas!$F$3:$J$4,2,0))</f>
        <v>#N/A</v>
      </c>
      <c r="AI85" s="349" t="e">
        <f t="shared" si="23"/>
        <v>#N/A</v>
      </c>
      <c r="AJ85" s="339" t="e">
        <f>INDEX([49]Listas!$F$6:$J$10,MATCH(AF85,[49]Listas!$D$6:$D$10,0),MATCH(AH85,[49]Listas!$F$4:$J$4,0))</f>
        <v>#N/A</v>
      </c>
    </row>
    <row r="86" spans="1:36" s="340" customFormat="1" ht="78" hidden="1" customHeight="1" x14ac:dyDescent="0.2">
      <c r="A86" s="330"/>
      <c r="B86" s="331" t="s">
        <v>1230</v>
      </c>
      <c r="C86" s="814"/>
      <c r="D86" s="814"/>
      <c r="E86" s="814"/>
      <c r="F86" s="330"/>
      <c r="G86" s="815"/>
      <c r="H86" s="816"/>
      <c r="I86" s="817"/>
      <c r="J86" s="814"/>
      <c r="K86" s="814"/>
      <c r="L86" s="814"/>
      <c r="M86" s="330"/>
      <c r="N86" s="330"/>
      <c r="O86" s="330"/>
      <c r="P86" s="332"/>
      <c r="Q86" s="332"/>
      <c r="R86" s="346"/>
      <c r="S86" s="347" t="e">
        <f>VLOOKUP(P86,[49]Listas!$D$6:$E$10,2,0)</f>
        <v>#N/A</v>
      </c>
      <c r="T86" s="347" t="e">
        <f>HLOOKUP(Q86,[49]Listas!$F$4:$J$5,2,0)</f>
        <v>#N/A</v>
      </c>
      <c r="U86" s="339" t="e">
        <f>INDEX([49]Listas!$F$6:$J$10,MATCH(P86,[49]Listas!$D$6:$D$10,0),MATCH(Q86,[49]Listas!$F$4:$J$4,0))</f>
        <v>#N/A</v>
      </c>
      <c r="V86" s="346"/>
      <c r="W86" s="818"/>
      <c r="X86" s="818"/>
      <c r="Y86" s="818"/>
      <c r="Z86" s="330"/>
      <c r="AA86" s="331"/>
      <c r="AB86" s="330"/>
      <c r="AC86" s="346"/>
      <c r="AD86" s="347">
        <f t="shared" si="20"/>
        <v>0</v>
      </c>
      <c r="AE86" s="348" t="e">
        <f t="shared" si="21"/>
        <v>#N/A</v>
      </c>
      <c r="AF86" s="336" t="e">
        <f>IF(AE86&lt;=1,"Remota",VLOOKUP(AE86,[49]Listas!$C$6:$D$10,2,0))</f>
        <v>#N/A</v>
      </c>
      <c r="AG86" s="348" t="e">
        <f t="shared" si="22"/>
        <v>#N/A</v>
      </c>
      <c r="AH86" s="336" t="e">
        <f>IF(AG86&lt;=1,"Insignificante",HLOOKUP(AG86,[49]Listas!$F$3:$J$4,2,0))</f>
        <v>#N/A</v>
      </c>
      <c r="AI86" s="349" t="e">
        <f t="shared" si="23"/>
        <v>#N/A</v>
      </c>
      <c r="AJ86" s="339" t="e">
        <f>INDEX([49]Listas!$F$6:$J$10,MATCH(AF86,[49]Listas!$D$6:$D$10,0),MATCH(AH86,[49]Listas!$F$4:$J$4,0))</f>
        <v>#N/A</v>
      </c>
    </row>
    <row r="87" spans="1:36" s="340" customFormat="1" ht="78" hidden="1" customHeight="1" x14ac:dyDescent="0.2">
      <c r="A87" s="330"/>
      <c r="B87" s="331" t="s">
        <v>1230</v>
      </c>
      <c r="C87" s="814"/>
      <c r="D87" s="814"/>
      <c r="E87" s="814"/>
      <c r="F87" s="330"/>
      <c r="G87" s="815"/>
      <c r="H87" s="816"/>
      <c r="I87" s="817"/>
      <c r="J87" s="814"/>
      <c r="K87" s="814"/>
      <c r="L87" s="814"/>
      <c r="M87" s="330"/>
      <c r="N87" s="330"/>
      <c r="O87" s="330"/>
      <c r="P87" s="332"/>
      <c r="Q87" s="332"/>
      <c r="R87" s="346"/>
      <c r="S87" s="347" t="e">
        <f>VLOOKUP(P87,[49]Listas!$D$6:$E$10,2,0)</f>
        <v>#N/A</v>
      </c>
      <c r="T87" s="347" t="e">
        <f>HLOOKUP(Q87,[49]Listas!$F$4:$J$5,2,0)</f>
        <v>#N/A</v>
      </c>
      <c r="U87" s="339" t="e">
        <f>INDEX([49]Listas!$F$6:$J$10,MATCH(P87,[49]Listas!$D$6:$D$10,0),MATCH(Q87,[49]Listas!$F$4:$J$4,0))</f>
        <v>#N/A</v>
      </c>
      <c r="V87" s="346"/>
      <c r="W87" s="818"/>
      <c r="X87" s="818"/>
      <c r="Y87" s="818"/>
      <c r="Z87" s="330"/>
      <c r="AA87" s="331"/>
      <c r="AB87" s="330"/>
      <c r="AC87" s="346"/>
      <c r="AD87" s="347">
        <f t="shared" si="20"/>
        <v>0</v>
      </c>
      <c r="AE87" s="348" t="e">
        <f t="shared" si="21"/>
        <v>#N/A</v>
      </c>
      <c r="AF87" s="336" t="e">
        <f>IF(AE87&lt;=1,"Remota",VLOOKUP(AE87,[49]Listas!$C$6:$D$10,2,0))</f>
        <v>#N/A</v>
      </c>
      <c r="AG87" s="348" t="e">
        <f t="shared" si="22"/>
        <v>#N/A</v>
      </c>
      <c r="AH87" s="336" t="e">
        <f>IF(AG87&lt;=1,"Insignificante",HLOOKUP(AG87,[49]Listas!$F$3:$J$4,2,0))</f>
        <v>#N/A</v>
      </c>
      <c r="AI87" s="349" t="e">
        <f t="shared" si="23"/>
        <v>#N/A</v>
      </c>
      <c r="AJ87" s="339" t="e">
        <f>INDEX([49]Listas!$F$6:$J$10,MATCH(AF87,[49]Listas!$D$6:$D$10,0),MATCH(AH87,[49]Listas!$F$4:$J$4,0))</f>
        <v>#N/A</v>
      </c>
    </row>
    <row r="88" spans="1:36" s="340" customFormat="1" ht="78" hidden="1" customHeight="1" x14ac:dyDescent="0.2">
      <c r="A88" s="330"/>
      <c r="B88" s="331" t="s">
        <v>1230</v>
      </c>
      <c r="C88" s="814"/>
      <c r="D88" s="814"/>
      <c r="E88" s="814"/>
      <c r="F88" s="330"/>
      <c r="G88" s="815"/>
      <c r="H88" s="816"/>
      <c r="I88" s="817"/>
      <c r="J88" s="814"/>
      <c r="K88" s="814"/>
      <c r="L88" s="814"/>
      <c r="M88" s="330"/>
      <c r="N88" s="330"/>
      <c r="O88" s="330"/>
      <c r="P88" s="332"/>
      <c r="Q88" s="332"/>
      <c r="R88" s="346"/>
      <c r="S88" s="347" t="e">
        <f>VLOOKUP(P88,[49]Listas!$D$6:$E$10,2,0)</f>
        <v>#N/A</v>
      </c>
      <c r="T88" s="347" t="e">
        <f>HLOOKUP(Q88,[49]Listas!$F$4:$J$5,2,0)</f>
        <v>#N/A</v>
      </c>
      <c r="U88" s="339" t="e">
        <f>INDEX([49]Listas!$F$6:$J$10,MATCH(P88,[49]Listas!$D$6:$D$10,0),MATCH(Q88,[49]Listas!$F$4:$J$4,0))</f>
        <v>#N/A</v>
      </c>
      <c r="V88" s="346"/>
      <c r="W88" s="818"/>
      <c r="X88" s="818"/>
      <c r="Y88" s="818"/>
      <c r="Z88" s="330"/>
      <c r="AA88" s="331"/>
      <c r="AB88" s="330"/>
      <c r="AC88" s="346"/>
      <c r="AD88" s="347">
        <f t="shared" si="20"/>
        <v>0</v>
      </c>
      <c r="AE88" s="348" t="e">
        <f t="shared" si="21"/>
        <v>#N/A</v>
      </c>
      <c r="AF88" s="336" t="e">
        <f>IF(AE88&lt;=1,"Remota",VLOOKUP(AE88,[49]Listas!$C$6:$D$10,2,0))</f>
        <v>#N/A</v>
      </c>
      <c r="AG88" s="348" t="e">
        <f t="shared" si="22"/>
        <v>#N/A</v>
      </c>
      <c r="AH88" s="336" t="e">
        <f>IF(AG88&lt;=1,"Insignificante",HLOOKUP(AG88,[49]Listas!$F$3:$J$4,2,0))</f>
        <v>#N/A</v>
      </c>
      <c r="AI88" s="349" t="e">
        <f t="shared" si="23"/>
        <v>#N/A</v>
      </c>
      <c r="AJ88" s="339" t="e">
        <f>INDEX([49]Listas!$F$6:$J$10,MATCH(AF88,[49]Listas!$D$6:$D$10,0),MATCH(AH88,[49]Listas!$F$4:$J$4,0))</f>
        <v>#N/A</v>
      </c>
    </row>
    <row r="89" spans="1:36" ht="5.25" customHeight="1" x14ac:dyDescent="0.2">
      <c r="A89" s="350"/>
      <c r="B89" s="350"/>
      <c r="C89" s="351"/>
      <c r="D89" s="351"/>
      <c r="E89" s="351"/>
      <c r="F89" s="350"/>
      <c r="G89" s="352"/>
      <c r="H89" s="352"/>
      <c r="I89" s="352"/>
      <c r="J89" s="350"/>
      <c r="L89" s="354"/>
      <c r="M89" s="354"/>
      <c r="N89" s="354"/>
      <c r="O89" s="354"/>
      <c r="P89" s="354"/>
      <c r="Q89" s="354"/>
      <c r="R89" s="354"/>
      <c r="S89" s="354"/>
      <c r="T89" s="354"/>
      <c r="U89" s="350"/>
      <c r="V89" s="350"/>
      <c r="W89" s="352"/>
      <c r="X89" s="352"/>
      <c r="Y89" s="352"/>
      <c r="Z89" s="352"/>
      <c r="AA89" s="350"/>
      <c r="AB89" s="350"/>
      <c r="AC89" s="350"/>
      <c r="AD89" s="350"/>
      <c r="AE89" s="350"/>
      <c r="AF89" s="350"/>
      <c r="AG89" s="350"/>
      <c r="AH89" s="350"/>
      <c r="AI89" s="350"/>
      <c r="AJ89" s="355"/>
    </row>
    <row r="90" spans="1:36" ht="11.25" customHeight="1" x14ac:dyDescent="0.2">
      <c r="A90" s="819" t="s">
        <v>1726</v>
      </c>
      <c r="B90" s="820"/>
      <c r="C90" s="820"/>
      <c r="D90" s="820"/>
      <c r="E90" s="820"/>
      <c r="F90" s="820"/>
      <c r="G90" s="820"/>
      <c r="H90" s="820"/>
      <c r="I90" s="820"/>
      <c r="J90" s="820"/>
      <c r="K90" s="820"/>
      <c r="L90" s="821"/>
      <c r="N90" s="354" t="s">
        <v>1727</v>
      </c>
      <c r="AG90" s="350"/>
      <c r="AH90" s="350"/>
      <c r="AI90" s="350"/>
      <c r="AJ90" s="355"/>
    </row>
    <row r="91" spans="1:36" x14ac:dyDescent="0.2">
      <c r="A91" s="822"/>
      <c r="B91" s="823"/>
      <c r="C91" s="823"/>
      <c r="D91" s="823"/>
      <c r="E91" s="823"/>
      <c r="F91" s="823"/>
      <c r="G91" s="823"/>
      <c r="H91" s="823"/>
      <c r="I91" s="823"/>
      <c r="J91" s="823"/>
      <c r="K91" s="823"/>
      <c r="L91" s="824"/>
      <c r="M91" s="357"/>
      <c r="N91" s="825" t="s">
        <v>656</v>
      </c>
      <c r="O91" s="826"/>
      <c r="P91" s="826"/>
      <c r="Q91" s="827"/>
      <c r="R91" s="358"/>
      <c r="S91" s="358"/>
      <c r="T91" s="358"/>
      <c r="U91" s="825" t="s">
        <v>368</v>
      </c>
      <c r="V91" s="826"/>
      <c r="W91" s="826"/>
      <c r="X91" s="827"/>
      <c r="Y91" s="828" t="s">
        <v>369</v>
      </c>
      <c r="Z91" s="828"/>
      <c r="AA91" s="828" t="s">
        <v>370</v>
      </c>
      <c r="AB91" s="828"/>
      <c r="AC91" s="828"/>
      <c r="AD91" s="828"/>
      <c r="AE91" s="828"/>
      <c r="AF91" s="828"/>
      <c r="AG91" s="828"/>
      <c r="AH91" s="828"/>
      <c r="AI91" s="828"/>
      <c r="AJ91" s="828"/>
    </row>
    <row r="92" spans="1:36" s="325" customFormat="1" ht="30" customHeight="1" x14ac:dyDescent="0.2">
      <c r="A92" s="829"/>
      <c r="B92" s="830"/>
      <c r="C92" s="830"/>
      <c r="D92" s="830"/>
      <c r="E92" s="830"/>
      <c r="F92" s="830"/>
      <c r="G92" s="830"/>
      <c r="H92" s="830"/>
      <c r="I92" s="830"/>
      <c r="J92" s="830"/>
      <c r="K92" s="830"/>
      <c r="L92" s="831"/>
      <c r="M92" s="359"/>
      <c r="N92" s="835" t="s">
        <v>373</v>
      </c>
      <c r="O92" s="836"/>
      <c r="P92" s="836"/>
      <c r="Q92" s="837"/>
      <c r="R92" s="360"/>
      <c r="S92" s="360"/>
      <c r="T92" s="360"/>
      <c r="U92" s="835" t="s">
        <v>1385</v>
      </c>
      <c r="V92" s="836"/>
      <c r="W92" s="836"/>
      <c r="X92" s="837"/>
      <c r="Y92" s="838" t="s">
        <v>1084</v>
      </c>
      <c r="Z92" s="838"/>
      <c r="AA92" s="838"/>
      <c r="AB92" s="838"/>
      <c r="AC92" s="838"/>
      <c r="AD92" s="838"/>
      <c r="AE92" s="838"/>
      <c r="AF92" s="838"/>
      <c r="AG92" s="838"/>
      <c r="AH92" s="838"/>
      <c r="AI92" s="838"/>
      <c r="AJ92" s="838"/>
    </row>
    <row r="93" spans="1:36" s="325" customFormat="1" ht="30" customHeight="1" x14ac:dyDescent="0.2">
      <c r="A93" s="829"/>
      <c r="B93" s="830"/>
      <c r="C93" s="830"/>
      <c r="D93" s="830"/>
      <c r="E93" s="830"/>
      <c r="F93" s="830"/>
      <c r="G93" s="830"/>
      <c r="H93" s="830"/>
      <c r="I93" s="830"/>
      <c r="J93" s="830"/>
      <c r="K93" s="830"/>
      <c r="L93" s="831"/>
      <c r="M93" s="359"/>
      <c r="N93" s="835" t="s">
        <v>363</v>
      </c>
      <c r="O93" s="836"/>
      <c r="P93" s="836"/>
      <c r="Q93" s="837"/>
      <c r="R93" s="360"/>
      <c r="S93" s="360"/>
      <c r="T93" s="360"/>
      <c r="U93" s="835" t="s">
        <v>1585</v>
      </c>
      <c r="V93" s="836"/>
      <c r="W93" s="836"/>
      <c r="X93" s="837"/>
      <c r="Y93" s="838" t="s">
        <v>542</v>
      </c>
      <c r="Z93" s="838"/>
      <c r="AA93" s="838"/>
      <c r="AB93" s="838"/>
      <c r="AC93" s="838"/>
      <c r="AD93" s="838"/>
      <c r="AE93" s="838"/>
      <c r="AF93" s="838"/>
      <c r="AG93" s="838"/>
      <c r="AH93" s="838"/>
      <c r="AI93" s="838"/>
      <c r="AJ93" s="838"/>
    </row>
    <row r="94" spans="1:36" s="325" customFormat="1" ht="30" customHeight="1" x14ac:dyDescent="0.2">
      <c r="A94" s="829"/>
      <c r="B94" s="830"/>
      <c r="C94" s="830"/>
      <c r="D94" s="830"/>
      <c r="E94" s="830"/>
      <c r="F94" s="830"/>
      <c r="G94" s="830"/>
      <c r="H94" s="830"/>
      <c r="I94" s="830"/>
      <c r="J94" s="830"/>
      <c r="K94" s="830"/>
      <c r="L94" s="831"/>
      <c r="M94" s="359"/>
      <c r="N94" s="835"/>
      <c r="O94" s="836"/>
      <c r="P94" s="836"/>
      <c r="Q94" s="837"/>
      <c r="R94" s="360"/>
      <c r="S94" s="360"/>
      <c r="T94" s="360"/>
      <c r="U94" s="835"/>
      <c r="V94" s="836"/>
      <c r="W94" s="836"/>
      <c r="X94" s="837"/>
      <c r="Y94" s="838"/>
      <c r="Z94" s="838"/>
      <c r="AA94" s="838"/>
      <c r="AB94" s="838"/>
      <c r="AC94" s="838"/>
      <c r="AD94" s="838"/>
      <c r="AE94" s="838"/>
      <c r="AF94" s="838"/>
      <c r="AG94" s="838"/>
      <c r="AH94" s="838"/>
      <c r="AI94" s="838"/>
      <c r="AJ94" s="838"/>
    </row>
    <row r="95" spans="1:36" s="325" customFormat="1" ht="30" customHeight="1" x14ac:dyDescent="0.2">
      <c r="A95" s="832"/>
      <c r="B95" s="833"/>
      <c r="C95" s="833"/>
      <c r="D95" s="833"/>
      <c r="E95" s="833"/>
      <c r="F95" s="833"/>
      <c r="G95" s="833"/>
      <c r="H95" s="833"/>
      <c r="I95" s="833"/>
      <c r="J95" s="833"/>
      <c r="K95" s="833"/>
      <c r="L95" s="834"/>
      <c r="M95" s="359"/>
      <c r="N95" s="835"/>
      <c r="O95" s="836"/>
      <c r="P95" s="836"/>
      <c r="Q95" s="837"/>
      <c r="R95" s="360"/>
      <c r="S95" s="360"/>
      <c r="T95" s="360"/>
      <c r="U95" s="835"/>
      <c r="V95" s="836"/>
      <c r="W95" s="836"/>
      <c r="X95" s="837"/>
      <c r="Y95" s="838"/>
      <c r="Z95" s="838"/>
      <c r="AA95" s="838"/>
      <c r="AB95" s="838"/>
      <c r="AC95" s="838"/>
      <c r="AD95" s="838"/>
      <c r="AE95" s="838"/>
      <c r="AF95" s="838"/>
      <c r="AG95" s="838"/>
      <c r="AH95" s="838"/>
      <c r="AI95" s="838"/>
      <c r="AJ95" s="838"/>
    </row>
    <row r="96" spans="1:36" s="325" customFormat="1" ht="30" customHeight="1" x14ac:dyDescent="0.2">
      <c r="A96" s="361"/>
      <c r="B96" s="361"/>
      <c r="C96" s="361"/>
      <c r="D96" s="361"/>
      <c r="E96" s="361"/>
      <c r="F96" s="361"/>
      <c r="G96" s="361"/>
      <c r="H96" s="361"/>
      <c r="I96" s="361"/>
      <c r="J96" s="361"/>
      <c r="K96" s="361"/>
      <c r="L96" s="361"/>
      <c r="M96" s="359"/>
      <c r="N96" s="839"/>
      <c r="O96" s="839"/>
      <c r="P96" s="839"/>
      <c r="Q96" s="839"/>
      <c r="R96" s="362"/>
      <c r="S96" s="362"/>
      <c r="T96" s="362"/>
      <c r="U96" s="839"/>
      <c r="V96" s="839"/>
      <c r="W96" s="839"/>
      <c r="X96" s="839"/>
      <c r="Y96" s="839"/>
      <c r="Z96" s="839"/>
      <c r="AA96" s="839"/>
      <c r="AB96" s="839"/>
      <c r="AC96" s="839"/>
      <c r="AD96" s="839"/>
      <c r="AE96" s="839"/>
      <c r="AF96" s="839"/>
      <c r="AG96" s="839"/>
      <c r="AH96" s="839"/>
      <c r="AI96" s="839"/>
      <c r="AJ96" s="839"/>
    </row>
    <row r="97" spans="1:36" s="325" customFormat="1" ht="30" customHeight="1" x14ac:dyDescent="0.2">
      <c r="A97" s="361"/>
      <c r="B97" s="361"/>
      <c r="C97" s="361"/>
      <c r="D97" s="361"/>
      <c r="E97" s="361"/>
      <c r="F97" s="361"/>
      <c r="G97" s="361"/>
      <c r="H97" s="361"/>
      <c r="I97" s="361"/>
      <c r="J97" s="361"/>
      <c r="K97" s="361"/>
      <c r="L97" s="361"/>
      <c r="M97" s="359"/>
      <c r="N97" s="840"/>
      <c r="O97" s="840"/>
      <c r="P97" s="840"/>
      <c r="Q97" s="840"/>
      <c r="R97" s="359"/>
      <c r="S97" s="359"/>
      <c r="T97" s="359"/>
      <c r="U97" s="840"/>
      <c r="V97" s="840"/>
      <c r="W97" s="840"/>
      <c r="X97" s="840"/>
      <c r="Y97" s="840"/>
      <c r="Z97" s="840"/>
      <c r="AA97" s="840"/>
      <c r="AB97" s="840"/>
      <c r="AC97" s="840"/>
      <c r="AD97" s="840"/>
      <c r="AE97" s="840"/>
      <c r="AF97" s="840"/>
      <c r="AG97" s="840"/>
      <c r="AH97" s="840"/>
      <c r="AI97" s="840"/>
      <c r="AJ97" s="840"/>
    </row>
    <row r="98" spans="1:36" s="325" customFormat="1" ht="30" customHeight="1" x14ac:dyDescent="0.2">
      <c r="A98" s="361"/>
      <c r="B98" s="361"/>
      <c r="C98" s="361"/>
      <c r="D98" s="361"/>
      <c r="E98" s="361"/>
      <c r="F98" s="361"/>
      <c r="G98" s="361"/>
      <c r="H98" s="361"/>
      <c r="I98" s="361"/>
      <c r="J98" s="361"/>
      <c r="K98" s="361"/>
      <c r="L98" s="361"/>
      <c r="M98" s="359"/>
      <c r="N98" s="840"/>
      <c r="O98" s="840"/>
      <c r="P98" s="840"/>
      <c r="Q98" s="840"/>
      <c r="R98" s="359"/>
      <c r="S98" s="359"/>
      <c r="T98" s="359"/>
      <c r="U98" s="840"/>
      <c r="V98" s="840"/>
      <c r="W98" s="840"/>
      <c r="X98" s="840"/>
      <c r="Y98" s="840"/>
      <c r="Z98" s="840"/>
      <c r="AA98" s="840"/>
      <c r="AB98" s="840"/>
      <c r="AC98" s="840"/>
      <c r="AD98" s="840"/>
      <c r="AE98" s="840"/>
      <c r="AF98" s="840"/>
      <c r="AG98" s="840"/>
      <c r="AH98" s="840"/>
      <c r="AI98" s="840"/>
      <c r="AJ98" s="840"/>
    </row>
    <row r="99" spans="1:36" s="325" customFormat="1" ht="30" customHeight="1" x14ac:dyDescent="0.2">
      <c r="A99" s="363"/>
      <c r="B99" s="363"/>
      <c r="C99" s="363"/>
      <c r="D99" s="363"/>
      <c r="E99" s="363"/>
      <c r="F99" s="364"/>
      <c r="G99" s="364"/>
      <c r="H99" s="364"/>
      <c r="I99" s="364"/>
      <c r="J99" s="364"/>
      <c r="K99" s="365"/>
      <c r="L99" s="365"/>
      <c r="M99" s="359"/>
      <c r="N99" s="840"/>
      <c r="O99" s="840"/>
      <c r="P99" s="840"/>
      <c r="Q99" s="840"/>
      <c r="R99" s="359"/>
      <c r="S99" s="359"/>
      <c r="T99" s="359"/>
      <c r="U99" s="840"/>
      <c r="V99" s="840"/>
      <c r="W99" s="840"/>
      <c r="X99" s="840"/>
      <c r="Y99" s="840"/>
      <c r="Z99" s="840"/>
      <c r="AA99" s="840"/>
      <c r="AB99" s="840"/>
      <c r="AC99" s="840"/>
      <c r="AD99" s="840"/>
      <c r="AE99" s="840"/>
      <c r="AF99" s="840"/>
      <c r="AG99" s="840"/>
      <c r="AH99" s="840"/>
      <c r="AI99" s="840"/>
      <c r="AJ99" s="840"/>
    </row>
    <row r="100" spans="1:36" x14ac:dyDescent="0.2">
      <c r="A100" s="366"/>
      <c r="B100" s="366"/>
      <c r="C100" s="367"/>
      <c r="D100" s="367"/>
      <c r="E100" s="367"/>
      <c r="F100" s="366"/>
      <c r="G100" s="368"/>
      <c r="H100" s="368"/>
      <c r="I100" s="368"/>
      <c r="J100" s="366"/>
      <c r="K100" s="366"/>
      <c r="L100" s="366"/>
      <c r="M100" s="366"/>
      <c r="N100" s="366"/>
      <c r="O100" s="366"/>
      <c r="P100" s="366"/>
      <c r="Q100" s="366"/>
      <c r="R100" s="366"/>
      <c r="S100" s="366"/>
      <c r="T100" s="366"/>
      <c r="U100" s="366"/>
      <c r="V100" s="366"/>
      <c r="W100" s="368"/>
      <c r="X100" s="368"/>
      <c r="Y100" s="368"/>
      <c r="Z100" s="366"/>
      <c r="AA100" s="366"/>
      <c r="AB100" s="366"/>
      <c r="AC100" s="366"/>
      <c r="AD100" s="366"/>
      <c r="AE100" s="366"/>
      <c r="AF100" s="366"/>
      <c r="AG100" s="366"/>
      <c r="AH100" s="366"/>
      <c r="AI100" s="366"/>
      <c r="AJ100" s="369"/>
    </row>
    <row r="101" spans="1:36" x14ac:dyDescent="0.2">
      <c r="A101" s="366"/>
      <c r="B101" s="366"/>
      <c r="C101" s="367"/>
      <c r="D101" s="367"/>
      <c r="E101" s="367"/>
      <c r="F101" s="366"/>
      <c r="G101" s="368"/>
      <c r="H101" s="368"/>
      <c r="I101" s="368"/>
      <c r="J101" s="366"/>
      <c r="K101" s="366"/>
      <c r="L101" s="366"/>
      <c r="M101" s="366"/>
      <c r="N101" s="366"/>
      <c r="O101" s="366"/>
      <c r="P101" s="366"/>
      <c r="Q101" s="366"/>
      <c r="R101" s="366"/>
      <c r="S101" s="366"/>
      <c r="T101" s="366"/>
      <c r="U101" s="366"/>
      <c r="V101" s="366"/>
      <c r="W101" s="368"/>
      <c r="X101" s="368"/>
      <c r="Y101" s="368"/>
      <c r="Z101" s="366"/>
      <c r="AA101" s="366"/>
      <c r="AB101" s="366"/>
      <c r="AC101" s="366"/>
      <c r="AD101" s="366"/>
      <c r="AE101" s="366"/>
      <c r="AF101" s="366"/>
      <c r="AG101" s="366"/>
      <c r="AH101" s="366"/>
      <c r="AI101" s="366"/>
      <c r="AJ101" s="369"/>
    </row>
    <row r="102" spans="1:36" x14ac:dyDescent="0.2">
      <c r="A102" s="366"/>
      <c r="B102" s="366"/>
      <c r="C102" s="367"/>
      <c r="D102" s="367"/>
      <c r="E102" s="367"/>
      <c r="F102" s="366"/>
      <c r="G102" s="368"/>
      <c r="H102" s="368"/>
      <c r="I102" s="368"/>
      <c r="J102" s="366"/>
      <c r="K102" s="366"/>
      <c r="L102" s="366"/>
      <c r="M102" s="366"/>
      <c r="N102" s="366"/>
      <c r="O102" s="366"/>
      <c r="P102" s="366"/>
      <c r="Q102" s="366"/>
      <c r="R102" s="366"/>
      <c r="S102" s="366"/>
      <c r="T102" s="366"/>
      <c r="U102" s="366"/>
      <c r="V102" s="366"/>
      <c r="W102" s="368"/>
      <c r="X102" s="368"/>
      <c r="Y102" s="368"/>
      <c r="Z102" s="366"/>
      <c r="AA102" s="366"/>
      <c r="AB102" s="366"/>
      <c r="AC102" s="366"/>
      <c r="AD102" s="366"/>
      <c r="AE102" s="366"/>
      <c r="AF102" s="366"/>
      <c r="AG102" s="366"/>
      <c r="AH102" s="366"/>
      <c r="AI102" s="366"/>
      <c r="AJ102" s="369"/>
    </row>
    <row r="103" spans="1:36" x14ac:dyDescent="0.2">
      <c r="A103" s="366"/>
      <c r="B103" s="366"/>
      <c r="C103" s="367"/>
      <c r="D103" s="367"/>
      <c r="E103" s="367"/>
      <c r="F103" s="366"/>
      <c r="G103" s="368"/>
      <c r="H103" s="368"/>
      <c r="I103" s="368"/>
      <c r="J103" s="366"/>
      <c r="K103" s="366"/>
      <c r="L103" s="366"/>
      <c r="M103" s="366"/>
      <c r="N103" s="366"/>
      <c r="O103" s="366"/>
      <c r="P103" s="366"/>
      <c r="Q103" s="366"/>
      <c r="R103" s="366"/>
      <c r="S103" s="366"/>
      <c r="T103" s="366"/>
      <c r="U103" s="366"/>
      <c r="V103" s="366"/>
      <c r="W103" s="368"/>
      <c r="X103" s="368"/>
      <c r="Y103" s="368"/>
      <c r="Z103" s="366"/>
      <c r="AA103" s="366"/>
      <c r="AB103" s="366"/>
      <c r="AC103" s="366"/>
      <c r="AD103" s="366"/>
      <c r="AE103" s="366"/>
      <c r="AF103" s="366"/>
      <c r="AG103" s="366"/>
      <c r="AH103" s="366"/>
      <c r="AI103" s="366"/>
      <c r="AJ103" s="369"/>
    </row>
    <row r="104" spans="1:36" x14ac:dyDescent="0.2">
      <c r="A104" s="366"/>
      <c r="B104" s="366"/>
      <c r="C104" s="367"/>
      <c r="D104" s="367"/>
      <c r="E104" s="367"/>
      <c r="F104" s="366"/>
      <c r="G104" s="368"/>
      <c r="H104" s="368"/>
      <c r="I104" s="368"/>
      <c r="J104" s="366"/>
      <c r="K104" s="366"/>
      <c r="L104" s="366"/>
      <c r="M104" s="366"/>
      <c r="N104" s="366"/>
      <c r="O104" s="366"/>
      <c r="P104" s="366"/>
      <c r="Q104" s="366"/>
      <c r="R104" s="366"/>
      <c r="S104" s="366"/>
      <c r="T104" s="366"/>
      <c r="U104" s="366"/>
      <c r="V104" s="366"/>
      <c r="W104" s="368"/>
      <c r="X104" s="368"/>
      <c r="Y104" s="368"/>
      <c r="Z104" s="366"/>
      <c r="AA104" s="366"/>
      <c r="AB104" s="366"/>
      <c r="AC104" s="366"/>
      <c r="AD104" s="366"/>
      <c r="AE104" s="366"/>
      <c r="AF104" s="366"/>
      <c r="AG104" s="366"/>
      <c r="AH104" s="366"/>
      <c r="AI104" s="366"/>
      <c r="AJ104" s="369"/>
    </row>
  </sheetData>
  <sheetProtection sheet="1" formatCells="0" formatColumns="0" formatRows="0" insertRows="0" sort="0" autoFilter="0" pivotTables="0"/>
  <mergeCells count="385">
    <mergeCell ref="N99:Q99"/>
    <mergeCell ref="U99:X99"/>
    <mergeCell ref="Y99:Z99"/>
    <mergeCell ref="AA99:AJ99"/>
    <mergeCell ref="N97:Q97"/>
    <mergeCell ref="U97:X97"/>
    <mergeCell ref="Y97:Z97"/>
    <mergeCell ref="AA97:AJ97"/>
    <mergeCell ref="N98:Q98"/>
    <mergeCell ref="U98:X98"/>
    <mergeCell ref="Y98:Z98"/>
    <mergeCell ref="AA98:AJ98"/>
    <mergeCell ref="N96:Q96"/>
    <mergeCell ref="U96:X96"/>
    <mergeCell ref="Y96:Z96"/>
    <mergeCell ref="AA96:AJ96"/>
    <mergeCell ref="N93:Q93"/>
    <mergeCell ref="U93:X93"/>
    <mergeCell ref="Y93:Z93"/>
    <mergeCell ref="AA93:AJ93"/>
    <mergeCell ref="N94:Q94"/>
    <mergeCell ref="U94:X94"/>
    <mergeCell ref="Y94:Z94"/>
    <mergeCell ref="AA94:AJ94"/>
    <mergeCell ref="A90:L91"/>
    <mergeCell ref="N91:Q91"/>
    <mergeCell ref="U91:X91"/>
    <mergeCell ref="Y91:Z91"/>
    <mergeCell ref="AA91:AJ91"/>
    <mergeCell ref="A92:L95"/>
    <mergeCell ref="N92:Q92"/>
    <mergeCell ref="U92:X92"/>
    <mergeCell ref="Y92:Z92"/>
    <mergeCell ref="AA92:AJ92"/>
    <mergeCell ref="N95:Q95"/>
    <mergeCell ref="U95:X95"/>
    <mergeCell ref="Y95:Z95"/>
    <mergeCell ref="AA95:AJ95"/>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P88 JL9:JL88 TH9:TH88 ADD9:ADD88 AMZ9:AMZ88 AWV9:AWV88 BGR9:BGR88 BQN9:BQN88 CAJ9:CAJ88 CKF9:CKF88 CUB9:CUB88 DDX9:DDX88 DNT9:DNT88 DXP9:DXP88 EHL9:EHL88 ERH9:ERH88 FBD9:FBD88 FKZ9:FKZ88 FUV9:FUV88 GER9:GER88 GON9:GON88 GYJ9:GYJ88 HIF9:HIF88 HSB9:HSB88 IBX9:IBX88 ILT9:ILT88 IVP9:IVP88 JFL9:JFL88 JPH9:JPH88 JZD9:JZD88 KIZ9:KIZ88 KSV9:KSV88 LCR9:LCR88 LMN9:LMN88 LWJ9:LWJ88 MGF9:MGF88 MQB9:MQB88 MZX9:MZX88 NJT9:NJT88 NTP9:NTP88 ODL9:ODL88 ONH9:ONH88 OXD9:OXD88 PGZ9:PGZ88 PQV9:PQV88 QAR9:QAR88 QKN9:QKN88 QUJ9:QUJ88 REF9:REF88 ROB9:ROB88 RXX9:RXX88 SHT9:SHT88 SRP9:SRP88 TBL9:TBL88 TLH9:TLH88 TVD9:TVD88 UEZ9:UEZ88 UOV9:UOV88 UYR9:UYR88 VIN9:VIN88 VSJ9:VSJ88 WCF9:WCF88 WMB9:WMB88 WVX9:WVX88 P65545:P65624 JL65545:JL65624 TH65545:TH65624 ADD65545:ADD65624 AMZ65545:AMZ65624 AWV65545:AWV65624 BGR65545:BGR65624 BQN65545:BQN65624 CAJ65545:CAJ65624 CKF65545:CKF65624 CUB65545:CUB65624 DDX65545:DDX65624 DNT65545:DNT65624 DXP65545:DXP65624 EHL65545:EHL65624 ERH65545:ERH65624 FBD65545:FBD65624 FKZ65545:FKZ65624 FUV65545:FUV65624 GER65545:GER65624 GON65545:GON65624 GYJ65545:GYJ65624 HIF65545:HIF65624 HSB65545:HSB65624 IBX65545:IBX65624 ILT65545:ILT65624 IVP65545:IVP65624 JFL65545:JFL65624 JPH65545:JPH65624 JZD65545:JZD65624 KIZ65545:KIZ65624 KSV65545:KSV65624 LCR65545:LCR65624 LMN65545:LMN65624 LWJ65545:LWJ65624 MGF65545:MGF65624 MQB65545:MQB65624 MZX65545:MZX65624 NJT65545:NJT65624 NTP65545:NTP65624 ODL65545:ODL65624 ONH65545:ONH65624 OXD65545:OXD65624 PGZ65545:PGZ65624 PQV65545:PQV65624 QAR65545:QAR65624 QKN65545:QKN65624 QUJ65545:QUJ65624 REF65545:REF65624 ROB65545:ROB65624 RXX65545:RXX65624 SHT65545:SHT65624 SRP65545:SRP65624 TBL65545:TBL65624 TLH65545:TLH65624 TVD65545:TVD65624 UEZ65545:UEZ65624 UOV65545:UOV65624 UYR65545:UYR65624 VIN65545:VIN65624 VSJ65545:VSJ65624 WCF65545:WCF65624 WMB65545:WMB65624 WVX65545:WVX65624 P131081:P131160 JL131081:JL131160 TH131081:TH131160 ADD131081:ADD131160 AMZ131081:AMZ131160 AWV131081:AWV131160 BGR131081:BGR131160 BQN131081:BQN131160 CAJ131081:CAJ131160 CKF131081:CKF131160 CUB131081:CUB131160 DDX131081:DDX131160 DNT131081:DNT131160 DXP131081:DXP131160 EHL131081:EHL131160 ERH131081:ERH131160 FBD131081:FBD131160 FKZ131081:FKZ131160 FUV131081:FUV131160 GER131081:GER131160 GON131081:GON131160 GYJ131081:GYJ131160 HIF131081:HIF131160 HSB131081:HSB131160 IBX131081:IBX131160 ILT131081:ILT131160 IVP131081:IVP131160 JFL131081:JFL131160 JPH131081:JPH131160 JZD131081:JZD131160 KIZ131081:KIZ131160 KSV131081:KSV131160 LCR131081:LCR131160 LMN131081:LMN131160 LWJ131081:LWJ131160 MGF131081:MGF131160 MQB131081:MQB131160 MZX131081:MZX131160 NJT131081:NJT131160 NTP131081:NTP131160 ODL131081:ODL131160 ONH131081:ONH131160 OXD131081:OXD131160 PGZ131081:PGZ131160 PQV131081:PQV131160 QAR131081:QAR131160 QKN131081:QKN131160 QUJ131081:QUJ131160 REF131081:REF131160 ROB131081:ROB131160 RXX131081:RXX131160 SHT131081:SHT131160 SRP131081:SRP131160 TBL131081:TBL131160 TLH131081:TLH131160 TVD131081:TVD131160 UEZ131081:UEZ131160 UOV131081:UOV131160 UYR131081:UYR131160 VIN131081:VIN131160 VSJ131081:VSJ131160 WCF131081:WCF131160 WMB131081:WMB131160 WVX131081:WVX131160 P196617:P196696 JL196617:JL196696 TH196617:TH196696 ADD196617:ADD196696 AMZ196617:AMZ196696 AWV196617:AWV196696 BGR196617:BGR196696 BQN196617:BQN196696 CAJ196617:CAJ196696 CKF196617:CKF196696 CUB196617:CUB196696 DDX196617:DDX196696 DNT196617:DNT196696 DXP196617:DXP196696 EHL196617:EHL196696 ERH196617:ERH196696 FBD196617:FBD196696 FKZ196617:FKZ196696 FUV196617:FUV196696 GER196617:GER196696 GON196617:GON196696 GYJ196617:GYJ196696 HIF196617:HIF196696 HSB196617:HSB196696 IBX196617:IBX196696 ILT196617:ILT196696 IVP196617:IVP196696 JFL196617:JFL196696 JPH196617:JPH196696 JZD196617:JZD196696 KIZ196617:KIZ196696 KSV196617:KSV196696 LCR196617:LCR196696 LMN196617:LMN196696 LWJ196617:LWJ196696 MGF196617:MGF196696 MQB196617:MQB196696 MZX196617:MZX196696 NJT196617:NJT196696 NTP196617:NTP196696 ODL196617:ODL196696 ONH196617:ONH196696 OXD196617:OXD196696 PGZ196617:PGZ196696 PQV196617:PQV196696 QAR196617:QAR196696 QKN196617:QKN196696 QUJ196617:QUJ196696 REF196617:REF196696 ROB196617:ROB196696 RXX196617:RXX196696 SHT196617:SHT196696 SRP196617:SRP196696 TBL196617:TBL196696 TLH196617:TLH196696 TVD196617:TVD196696 UEZ196617:UEZ196696 UOV196617:UOV196696 UYR196617:UYR196696 VIN196617:VIN196696 VSJ196617:VSJ196696 WCF196617:WCF196696 WMB196617:WMB196696 WVX196617:WVX196696 P262153:P262232 JL262153:JL262232 TH262153:TH262232 ADD262153:ADD262232 AMZ262153:AMZ262232 AWV262153:AWV262232 BGR262153:BGR262232 BQN262153:BQN262232 CAJ262153:CAJ262232 CKF262153:CKF262232 CUB262153:CUB262232 DDX262153:DDX262232 DNT262153:DNT262232 DXP262153:DXP262232 EHL262153:EHL262232 ERH262153:ERH262232 FBD262153:FBD262232 FKZ262153:FKZ262232 FUV262153:FUV262232 GER262153:GER262232 GON262153:GON262232 GYJ262153:GYJ262232 HIF262153:HIF262232 HSB262153:HSB262232 IBX262153:IBX262232 ILT262153:ILT262232 IVP262153:IVP262232 JFL262153:JFL262232 JPH262153:JPH262232 JZD262153:JZD262232 KIZ262153:KIZ262232 KSV262153:KSV262232 LCR262153:LCR262232 LMN262153:LMN262232 LWJ262153:LWJ262232 MGF262153:MGF262232 MQB262153:MQB262232 MZX262153:MZX262232 NJT262153:NJT262232 NTP262153:NTP262232 ODL262153:ODL262232 ONH262153:ONH262232 OXD262153:OXD262232 PGZ262153:PGZ262232 PQV262153:PQV262232 QAR262153:QAR262232 QKN262153:QKN262232 QUJ262153:QUJ262232 REF262153:REF262232 ROB262153:ROB262232 RXX262153:RXX262232 SHT262153:SHT262232 SRP262153:SRP262232 TBL262153:TBL262232 TLH262153:TLH262232 TVD262153:TVD262232 UEZ262153:UEZ262232 UOV262153:UOV262232 UYR262153:UYR262232 VIN262153:VIN262232 VSJ262153:VSJ262232 WCF262153:WCF262232 WMB262153:WMB262232 WVX262153:WVX262232 P327689:P327768 JL327689:JL327768 TH327689:TH327768 ADD327689:ADD327768 AMZ327689:AMZ327768 AWV327689:AWV327768 BGR327689:BGR327768 BQN327689:BQN327768 CAJ327689:CAJ327768 CKF327689:CKF327768 CUB327689:CUB327768 DDX327689:DDX327768 DNT327689:DNT327768 DXP327689:DXP327768 EHL327689:EHL327768 ERH327689:ERH327768 FBD327689:FBD327768 FKZ327689:FKZ327768 FUV327689:FUV327768 GER327689:GER327768 GON327689:GON327768 GYJ327689:GYJ327768 HIF327689:HIF327768 HSB327689:HSB327768 IBX327689:IBX327768 ILT327689:ILT327768 IVP327689:IVP327768 JFL327689:JFL327768 JPH327689:JPH327768 JZD327689:JZD327768 KIZ327689:KIZ327768 KSV327689:KSV327768 LCR327689:LCR327768 LMN327689:LMN327768 LWJ327689:LWJ327768 MGF327689:MGF327768 MQB327689:MQB327768 MZX327689:MZX327768 NJT327689:NJT327768 NTP327689:NTP327768 ODL327689:ODL327768 ONH327689:ONH327768 OXD327689:OXD327768 PGZ327689:PGZ327768 PQV327689:PQV327768 QAR327689:QAR327768 QKN327689:QKN327768 QUJ327689:QUJ327768 REF327689:REF327768 ROB327689:ROB327768 RXX327689:RXX327768 SHT327689:SHT327768 SRP327689:SRP327768 TBL327689:TBL327768 TLH327689:TLH327768 TVD327689:TVD327768 UEZ327689:UEZ327768 UOV327689:UOV327768 UYR327689:UYR327768 VIN327689:VIN327768 VSJ327689:VSJ327768 WCF327689:WCF327768 WMB327689:WMB327768 WVX327689:WVX327768 P393225:P393304 JL393225:JL393304 TH393225:TH393304 ADD393225:ADD393304 AMZ393225:AMZ393304 AWV393225:AWV393304 BGR393225:BGR393304 BQN393225:BQN393304 CAJ393225:CAJ393304 CKF393225:CKF393304 CUB393225:CUB393304 DDX393225:DDX393304 DNT393225:DNT393304 DXP393225:DXP393304 EHL393225:EHL393304 ERH393225:ERH393304 FBD393225:FBD393304 FKZ393225:FKZ393304 FUV393225:FUV393304 GER393225:GER393304 GON393225:GON393304 GYJ393225:GYJ393304 HIF393225:HIF393304 HSB393225:HSB393304 IBX393225:IBX393304 ILT393225:ILT393304 IVP393225:IVP393304 JFL393225:JFL393304 JPH393225:JPH393304 JZD393225:JZD393304 KIZ393225:KIZ393304 KSV393225:KSV393304 LCR393225:LCR393304 LMN393225:LMN393304 LWJ393225:LWJ393304 MGF393225:MGF393304 MQB393225:MQB393304 MZX393225:MZX393304 NJT393225:NJT393304 NTP393225:NTP393304 ODL393225:ODL393304 ONH393225:ONH393304 OXD393225:OXD393304 PGZ393225:PGZ393304 PQV393225:PQV393304 QAR393225:QAR393304 QKN393225:QKN393304 QUJ393225:QUJ393304 REF393225:REF393304 ROB393225:ROB393304 RXX393225:RXX393304 SHT393225:SHT393304 SRP393225:SRP393304 TBL393225:TBL393304 TLH393225:TLH393304 TVD393225:TVD393304 UEZ393225:UEZ393304 UOV393225:UOV393304 UYR393225:UYR393304 VIN393225:VIN393304 VSJ393225:VSJ393304 WCF393225:WCF393304 WMB393225:WMB393304 WVX393225:WVX393304 P458761:P458840 JL458761:JL458840 TH458761:TH458840 ADD458761:ADD458840 AMZ458761:AMZ458840 AWV458761:AWV458840 BGR458761:BGR458840 BQN458761:BQN458840 CAJ458761:CAJ458840 CKF458761:CKF458840 CUB458761:CUB458840 DDX458761:DDX458840 DNT458761:DNT458840 DXP458761:DXP458840 EHL458761:EHL458840 ERH458761:ERH458840 FBD458761:FBD458840 FKZ458761:FKZ458840 FUV458761:FUV458840 GER458761:GER458840 GON458761:GON458840 GYJ458761:GYJ458840 HIF458761:HIF458840 HSB458761:HSB458840 IBX458761:IBX458840 ILT458761:ILT458840 IVP458761:IVP458840 JFL458761:JFL458840 JPH458761:JPH458840 JZD458761:JZD458840 KIZ458761:KIZ458840 KSV458761:KSV458840 LCR458761:LCR458840 LMN458761:LMN458840 LWJ458761:LWJ458840 MGF458761:MGF458840 MQB458761:MQB458840 MZX458761:MZX458840 NJT458761:NJT458840 NTP458761:NTP458840 ODL458761:ODL458840 ONH458761:ONH458840 OXD458761:OXD458840 PGZ458761:PGZ458840 PQV458761:PQV458840 QAR458761:QAR458840 QKN458761:QKN458840 QUJ458761:QUJ458840 REF458761:REF458840 ROB458761:ROB458840 RXX458761:RXX458840 SHT458761:SHT458840 SRP458761:SRP458840 TBL458761:TBL458840 TLH458761:TLH458840 TVD458761:TVD458840 UEZ458761:UEZ458840 UOV458761:UOV458840 UYR458761:UYR458840 VIN458761:VIN458840 VSJ458761:VSJ458840 WCF458761:WCF458840 WMB458761:WMB458840 WVX458761:WVX458840 P524297:P524376 JL524297:JL524376 TH524297:TH524376 ADD524297:ADD524376 AMZ524297:AMZ524376 AWV524297:AWV524376 BGR524297:BGR524376 BQN524297:BQN524376 CAJ524297:CAJ524376 CKF524297:CKF524376 CUB524297:CUB524376 DDX524297:DDX524376 DNT524297:DNT524376 DXP524297:DXP524376 EHL524297:EHL524376 ERH524297:ERH524376 FBD524297:FBD524376 FKZ524297:FKZ524376 FUV524297:FUV524376 GER524297:GER524376 GON524297:GON524376 GYJ524297:GYJ524376 HIF524297:HIF524376 HSB524297:HSB524376 IBX524297:IBX524376 ILT524297:ILT524376 IVP524297:IVP524376 JFL524297:JFL524376 JPH524297:JPH524376 JZD524297:JZD524376 KIZ524297:KIZ524376 KSV524297:KSV524376 LCR524297:LCR524376 LMN524297:LMN524376 LWJ524297:LWJ524376 MGF524297:MGF524376 MQB524297:MQB524376 MZX524297:MZX524376 NJT524297:NJT524376 NTP524297:NTP524376 ODL524297:ODL524376 ONH524297:ONH524376 OXD524297:OXD524376 PGZ524297:PGZ524376 PQV524297:PQV524376 QAR524297:QAR524376 QKN524297:QKN524376 QUJ524297:QUJ524376 REF524297:REF524376 ROB524297:ROB524376 RXX524297:RXX524376 SHT524297:SHT524376 SRP524297:SRP524376 TBL524297:TBL524376 TLH524297:TLH524376 TVD524297:TVD524376 UEZ524297:UEZ524376 UOV524297:UOV524376 UYR524297:UYR524376 VIN524297:VIN524376 VSJ524297:VSJ524376 WCF524297:WCF524376 WMB524297:WMB524376 WVX524297:WVX524376 P589833:P589912 JL589833:JL589912 TH589833:TH589912 ADD589833:ADD589912 AMZ589833:AMZ589912 AWV589833:AWV589912 BGR589833:BGR589912 BQN589833:BQN589912 CAJ589833:CAJ589912 CKF589833:CKF589912 CUB589833:CUB589912 DDX589833:DDX589912 DNT589833:DNT589912 DXP589833:DXP589912 EHL589833:EHL589912 ERH589833:ERH589912 FBD589833:FBD589912 FKZ589833:FKZ589912 FUV589833:FUV589912 GER589833:GER589912 GON589833:GON589912 GYJ589833:GYJ589912 HIF589833:HIF589912 HSB589833:HSB589912 IBX589833:IBX589912 ILT589833:ILT589912 IVP589833:IVP589912 JFL589833:JFL589912 JPH589833:JPH589912 JZD589833:JZD589912 KIZ589833:KIZ589912 KSV589833:KSV589912 LCR589833:LCR589912 LMN589833:LMN589912 LWJ589833:LWJ589912 MGF589833:MGF589912 MQB589833:MQB589912 MZX589833:MZX589912 NJT589833:NJT589912 NTP589833:NTP589912 ODL589833:ODL589912 ONH589833:ONH589912 OXD589833:OXD589912 PGZ589833:PGZ589912 PQV589833:PQV589912 QAR589833:QAR589912 QKN589833:QKN589912 QUJ589833:QUJ589912 REF589833:REF589912 ROB589833:ROB589912 RXX589833:RXX589912 SHT589833:SHT589912 SRP589833:SRP589912 TBL589833:TBL589912 TLH589833:TLH589912 TVD589833:TVD589912 UEZ589833:UEZ589912 UOV589833:UOV589912 UYR589833:UYR589912 VIN589833:VIN589912 VSJ589833:VSJ589912 WCF589833:WCF589912 WMB589833:WMB589912 WVX589833:WVX589912 P655369:P655448 JL655369:JL655448 TH655369:TH655448 ADD655369:ADD655448 AMZ655369:AMZ655448 AWV655369:AWV655448 BGR655369:BGR655448 BQN655369:BQN655448 CAJ655369:CAJ655448 CKF655369:CKF655448 CUB655369:CUB655448 DDX655369:DDX655448 DNT655369:DNT655448 DXP655369:DXP655448 EHL655369:EHL655448 ERH655369:ERH655448 FBD655369:FBD655448 FKZ655369:FKZ655448 FUV655369:FUV655448 GER655369:GER655448 GON655369:GON655448 GYJ655369:GYJ655448 HIF655369:HIF655448 HSB655369:HSB655448 IBX655369:IBX655448 ILT655369:ILT655448 IVP655369:IVP655448 JFL655369:JFL655448 JPH655369:JPH655448 JZD655369:JZD655448 KIZ655369:KIZ655448 KSV655369:KSV655448 LCR655369:LCR655448 LMN655369:LMN655448 LWJ655369:LWJ655448 MGF655369:MGF655448 MQB655369:MQB655448 MZX655369:MZX655448 NJT655369:NJT655448 NTP655369:NTP655448 ODL655369:ODL655448 ONH655369:ONH655448 OXD655369:OXD655448 PGZ655369:PGZ655448 PQV655369:PQV655448 QAR655369:QAR655448 QKN655369:QKN655448 QUJ655369:QUJ655448 REF655369:REF655448 ROB655369:ROB655448 RXX655369:RXX655448 SHT655369:SHT655448 SRP655369:SRP655448 TBL655369:TBL655448 TLH655369:TLH655448 TVD655369:TVD655448 UEZ655369:UEZ655448 UOV655369:UOV655448 UYR655369:UYR655448 VIN655369:VIN655448 VSJ655369:VSJ655448 WCF655369:WCF655448 WMB655369:WMB655448 WVX655369:WVX655448 P720905:P720984 JL720905:JL720984 TH720905:TH720984 ADD720905:ADD720984 AMZ720905:AMZ720984 AWV720905:AWV720984 BGR720905:BGR720984 BQN720905:BQN720984 CAJ720905:CAJ720984 CKF720905:CKF720984 CUB720905:CUB720984 DDX720905:DDX720984 DNT720905:DNT720984 DXP720905:DXP720984 EHL720905:EHL720984 ERH720905:ERH720984 FBD720905:FBD720984 FKZ720905:FKZ720984 FUV720905:FUV720984 GER720905:GER720984 GON720905:GON720984 GYJ720905:GYJ720984 HIF720905:HIF720984 HSB720905:HSB720984 IBX720905:IBX720984 ILT720905:ILT720984 IVP720905:IVP720984 JFL720905:JFL720984 JPH720905:JPH720984 JZD720905:JZD720984 KIZ720905:KIZ720984 KSV720905:KSV720984 LCR720905:LCR720984 LMN720905:LMN720984 LWJ720905:LWJ720984 MGF720905:MGF720984 MQB720905:MQB720984 MZX720905:MZX720984 NJT720905:NJT720984 NTP720905:NTP720984 ODL720905:ODL720984 ONH720905:ONH720984 OXD720905:OXD720984 PGZ720905:PGZ720984 PQV720905:PQV720984 QAR720905:QAR720984 QKN720905:QKN720984 QUJ720905:QUJ720984 REF720905:REF720984 ROB720905:ROB720984 RXX720905:RXX720984 SHT720905:SHT720984 SRP720905:SRP720984 TBL720905:TBL720984 TLH720905:TLH720984 TVD720905:TVD720984 UEZ720905:UEZ720984 UOV720905:UOV720984 UYR720905:UYR720984 VIN720905:VIN720984 VSJ720905:VSJ720984 WCF720905:WCF720984 WMB720905:WMB720984 WVX720905:WVX720984 P786441:P786520 JL786441:JL786520 TH786441:TH786520 ADD786441:ADD786520 AMZ786441:AMZ786520 AWV786441:AWV786520 BGR786441:BGR786520 BQN786441:BQN786520 CAJ786441:CAJ786520 CKF786441:CKF786520 CUB786441:CUB786520 DDX786441:DDX786520 DNT786441:DNT786520 DXP786441:DXP786520 EHL786441:EHL786520 ERH786441:ERH786520 FBD786441:FBD786520 FKZ786441:FKZ786520 FUV786441:FUV786520 GER786441:GER786520 GON786441:GON786520 GYJ786441:GYJ786520 HIF786441:HIF786520 HSB786441:HSB786520 IBX786441:IBX786520 ILT786441:ILT786520 IVP786441:IVP786520 JFL786441:JFL786520 JPH786441:JPH786520 JZD786441:JZD786520 KIZ786441:KIZ786520 KSV786441:KSV786520 LCR786441:LCR786520 LMN786441:LMN786520 LWJ786441:LWJ786520 MGF786441:MGF786520 MQB786441:MQB786520 MZX786441:MZX786520 NJT786441:NJT786520 NTP786441:NTP786520 ODL786441:ODL786520 ONH786441:ONH786520 OXD786441:OXD786520 PGZ786441:PGZ786520 PQV786441:PQV786520 QAR786441:QAR786520 QKN786441:QKN786520 QUJ786441:QUJ786520 REF786441:REF786520 ROB786441:ROB786520 RXX786441:RXX786520 SHT786441:SHT786520 SRP786441:SRP786520 TBL786441:TBL786520 TLH786441:TLH786520 TVD786441:TVD786520 UEZ786441:UEZ786520 UOV786441:UOV786520 UYR786441:UYR786520 VIN786441:VIN786520 VSJ786441:VSJ786520 WCF786441:WCF786520 WMB786441:WMB786520 WVX786441:WVX786520 P851977:P852056 JL851977:JL852056 TH851977:TH852056 ADD851977:ADD852056 AMZ851977:AMZ852056 AWV851977:AWV852056 BGR851977:BGR852056 BQN851977:BQN852056 CAJ851977:CAJ852056 CKF851977:CKF852056 CUB851977:CUB852056 DDX851977:DDX852056 DNT851977:DNT852056 DXP851977:DXP852056 EHL851977:EHL852056 ERH851977:ERH852056 FBD851977:FBD852056 FKZ851977:FKZ852056 FUV851977:FUV852056 GER851977:GER852056 GON851977:GON852056 GYJ851977:GYJ852056 HIF851977:HIF852056 HSB851977:HSB852056 IBX851977:IBX852056 ILT851977:ILT852056 IVP851977:IVP852056 JFL851977:JFL852056 JPH851977:JPH852056 JZD851977:JZD852056 KIZ851977:KIZ852056 KSV851977:KSV852056 LCR851977:LCR852056 LMN851977:LMN852056 LWJ851977:LWJ852056 MGF851977:MGF852056 MQB851977:MQB852056 MZX851977:MZX852056 NJT851977:NJT852056 NTP851977:NTP852056 ODL851977:ODL852056 ONH851977:ONH852056 OXD851977:OXD852056 PGZ851977:PGZ852056 PQV851977:PQV852056 QAR851977:QAR852056 QKN851977:QKN852056 QUJ851977:QUJ852056 REF851977:REF852056 ROB851977:ROB852056 RXX851977:RXX852056 SHT851977:SHT852056 SRP851977:SRP852056 TBL851977:TBL852056 TLH851977:TLH852056 TVD851977:TVD852056 UEZ851977:UEZ852056 UOV851977:UOV852056 UYR851977:UYR852056 VIN851977:VIN852056 VSJ851977:VSJ852056 WCF851977:WCF852056 WMB851977:WMB852056 WVX851977:WVX852056 P917513:P917592 JL917513:JL917592 TH917513:TH917592 ADD917513:ADD917592 AMZ917513:AMZ917592 AWV917513:AWV917592 BGR917513:BGR917592 BQN917513:BQN917592 CAJ917513:CAJ917592 CKF917513:CKF917592 CUB917513:CUB917592 DDX917513:DDX917592 DNT917513:DNT917592 DXP917513:DXP917592 EHL917513:EHL917592 ERH917513:ERH917592 FBD917513:FBD917592 FKZ917513:FKZ917592 FUV917513:FUV917592 GER917513:GER917592 GON917513:GON917592 GYJ917513:GYJ917592 HIF917513:HIF917592 HSB917513:HSB917592 IBX917513:IBX917592 ILT917513:ILT917592 IVP917513:IVP917592 JFL917513:JFL917592 JPH917513:JPH917592 JZD917513:JZD917592 KIZ917513:KIZ917592 KSV917513:KSV917592 LCR917513:LCR917592 LMN917513:LMN917592 LWJ917513:LWJ917592 MGF917513:MGF917592 MQB917513:MQB917592 MZX917513:MZX917592 NJT917513:NJT917592 NTP917513:NTP917592 ODL917513:ODL917592 ONH917513:ONH917592 OXD917513:OXD917592 PGZ917513:PGZ917592 PQV917513:PQV917592 QAR917513:QAR917592 QKN917513:QKN917592 QUJ917513:QUJ917592 REF917513:REF917592 ROB917513:ROB917592 RXX917513:RXX917592 SHT917513:SHT917592 SRP917513:SRP917592 TBL917513:TBL917592 TLH917513:TLH917592 TVD917513:TVD917592 UEZ917513:UEZ917592 UOV917513:UOV917592 UYR917513:UYR917592 VIN917513:VIN917592 VSJ917513:VSJ917592 WCF917513:WCF917592 WMB917513:WMB917592 WVX917513:WVX917592 P983049:P983128 JL983049:JL983128 TH983049:TH983128 ADD983049:ADD983128 AMZ983049:AMZ983128 AWV983049:AWV983128 BGR983049:BGR983128 BQN983049:BQN983128 CAJ983049:CAJ983128 CKF983049:CKF983128 CUB983049:CUB983128 DDX983049:DDX983128 DNT983049:DNT983128 DXP983049:DXP983128 EHL983049:EHL983128 ERH983049:ERH983128 FBD983049:FBD983128 FKZ983049:FKZ983128 FUV983049:FUV983128 GER983049:GER983128 GON983049:GON983128 GYJ983049:GYJ983128 HIF983049:HIF983128 HSB983049:HSB983128 IBX983049:IBX983128 ILT983049:ILT983128 IVP983049:IVP983128 JFL983049:JFL983128 JPH983049:JPH983128 JZD983049:JZD983128 KIZ983049:KIZ983128 KSV983049:KSV983128 LCR983049:LCR983128 LMN983049:LMN983128 LWJ983049:LWJ983128 MGF983049:MGF983128 MQB983049:MQB983128 MZX983049:MZX983128 NJT983049:NJT983128 NTP983049:NTP983128 ODL983049:ODL983128 ONH983049:ONH983128 OXD983049:OXD983128 PGZ983049:PGZ983128 PQV983049:PQV983128 QAR983049:QAR983128 QKN983049:QKN983128 QUJ983049:QUJ983128 REF983049:REF983128 ROB983049:ROB983128 RXX983049:RXX983128 SHT983049:SHT983128 SRP983049:SRP983128 TBL983049:TBL983128 TLH983049:TLH983128 TVD983049:TVD983128 UEZ983049:UEZ983128 UOV983049:UOV983128 UYR983049:UYR983128 VIN983049:VIN983128 VSJ983049:VSJ983128 WCF983049:WCF983128 WMB983049:WMB983128 WVX983049:WVX983128">
      <formula1>PROBAB</formula1>
    </dataValidation>
    <dataValidation type="list" allowBlank="1" showInputMessage="1" showErrorMessage="1" sqref="Q9:Q88 JM9:JM88 TI9:TI88 ADE9:ADE88 ANA9:ANA88 AWW9:AWW88 BGS9:BGS88 BQO9:BQO88 CAK9:CAK88 CKG9:CKG88 CUC9:CUC88 DDY9:DDY88 DNU9:DNU88 DXQ9:DXQ88 EHM9:EHM88 ERI9:ERI88 FBE9:FBE88 FLA9:FLA88 FUW9:FUW88 GES9:GES88 GOO9:GOO88 GYK9:GYK88 HIG9:HIG88 HSC9:HSC88 IBY9:IBY88 ILU9:ILU88 IVQ9:IVQ88 JFM9:JFM88 JPI9:JPI88 JZE9:JZE88 KJA9:KJA88 KSW9:KSW88 LCS9:LCS88 LMO9:LMO88 LWK9:LWK88 MGG9:MGG88 MQC9:MQC88 MZY9:MZY88 NJU9:NJU88 NTQ9:NTQ88 ODM9:ODM88 ONI9:ONI88 OXE9:OXE88 PHA9:PHA88 PQW9:PQW88 QAS9:QAS88 QKO9:QKO88 QUK9:QUK88 REG9:REG88 ROC9:ROC88 RXY9:RXY88 SHU9:SHU88 SRQ9:SRQ88 TBM9:TBM88 TLI9:TLI88 TVE9:TVE88 UFA9:UFA88 UOW9:UOW88 UYS9:UYS88 VIO9:VIO88 VSK9:VSK88 WCG9:WCG88 WMC9:WMC88 WVY9:WVY88 Q65545:Q65624 JM65545:JM65624 TI65545:TI65624 ADE65545:ADE65624 ANA65545:ANA65624 AWW65545:AWW65624 BGS65545:BGS65624 BQO65545:BQO65624 CAK65545:CAK65624 CKG65545:CKG65624 CUC65545:CUC65624 DDY65545:DDY65624 DNU65545:DNU65624 DXQ65545:DXQ65624 EHM65545:EHM65624 ERI65545:ERI65624 FBE65545:FBE65624 FLA65545:FLA65624 FUW65545:FUW65624 GES65545:GES65624 GOO65545:GOO65624 GYK65545:GYK65624 HIG65545:HIG65624 HSC65545:HSC65624 IBY65545:IBY65624 ILU65545:ILU65624 IVQ65545:IVQ65624 JFM65545:JFM65624 JPI65545:JPI65624 JZE65545:JZE65624 KJA65545:KJA65624 KSW65545:KSW65624 LCS65545:LCS65624 LMO65545:LMO65624 LWK65545:LWK65624 MGG65545:MGG65624 MQC65545:MQC65624 MZY65545:MZY65624 NJU65545:NJU65624 NTQ65545:NTQ65624 ODM65545:ODM65624 ONI65545:ONI65624 OXE65545:OXE65624 PHA65545:PHA65624 PQW65545:PQW65624 QAS65545:QAS65624 QKO65545:QKO65624 QUK65545:QUK65624 REG65545:REG65624 ROC65545:ROC65624 RXY65545:RXY65624 SHU65545:SHU65624 SRQ65545:SRQ65624 TBM65545:TBM65624 TLI65545:TLI65624 TVE65545:TVE65624 UFA65545:UFA65624 UOW65545:UOW65624 UYS65545:UYS65624 VIO65545:VIO65624 VSK65545:VSK65624 WCG65545:WCG65624 WMC65545:WMC65624 WVY65545:WVY65624 Q131081:Q131160 JM131081:JM131160 TI131081:TI131160 ADE131081:ADE131160 ANA131081:ANA131160 AWW131081:AWW131160 BGS131081:BGS131160 BQO131081:BQO131160 CAK131081:CAK131160 CKG131081:CKG131160 CUC131081:CUC131160 DDY131081:DDY131160 DNU131081:DNU131160 DXQ131081:DXQ131160 EHM131081:EHM131160 ERI131081:ERI131160 FBE131081:FBE131160 FLA131081:FLA131160 FUW131081:FUW131160 GES131081:GES131160 GOO131081:GOO131160 GYK131081:GYK131160 HIG131081:HIG131160 HSC131081:HSC131160 IBY131081:IBY131160 ILU131081:ILU131160 IVQ131081:IVQ131160 JFM131081:JFM131160 JPI131081:JPI131160 JZE131081:JZE131160 KJA131081:KJA131160 KSW131081:KSW131160 LCS131081:LCS131160 LMO131081:LMO131160 LWK131081:LWK131160 MGG131081:MGG131160 MQC131081:MQC131160 MZY131081:MZY131160 NJU131081:NJU131160 NTQ131081:NTQ131160 ODM131081:ODM131160 ONI131081:ONI131160 OXE131081:OXE131160 PHA131081:PHA131160 PQW131081:PQW131160 QAS131081:QAS131160 QKO131081:QKO131160 QUK131081:QUK131160 REG131081:REG131160 ROC131081:ROC131160 RXY131081:RXY131160 SHU131081:SHU131160 SRQ131081:SRQ131160 TBM131081:TBM131160 TLI131081:TLI131160 TVE131081:TVE131160 UFA131081:UFA131160 UOW131081:UOW131160 UYS131081:UYS131160 VIO131081:VIO131160 VSK131081:VSK131160 WCG131081:WCG131160 WMC131081:WMC131160 WVY131081:WVY131160 Q196617:Q196696 JM196617:JM196696 TI196617:TI196696 ADE196617:ADE196696 ANA196617:ANA196696 AWW196617:AWW196696 BGS196617:BGS196696 BQO196617:BQO196696 CAK196617:CAK196696 CKG196617:CKG196696 CUC196617:CUC196696 DDY196617:DDY196696 DNU196617:DNU196696 DXQ196617:DXQ196696 EHM196617:EHM196696 ERI196617:ERI196696 FBE196617:FBE196696 FLA196617:FLA196696 FUW196617:FUW196696 GES196617:GES196696 GOO196617:GOO196696 GYK196617:GYK196696 HIG196617:HIG196696 HSC196617:HSC196696 IBY196617:IBY196696 ILU196617:ILU196696 IVQ196617:IVQ196696 JFM196617:JFM196696 JPI196617:JPI196696 JZE196617:JZE196696 KJA196617:KJA196696 KSW196617:KSW196696 LCS196617:LCS196696 LMO196617:LMO196696 LWK196617:LWK196696 MGG196617:MGG196696 MQC196617:MQC196696 MZY196617:MZY196696 NJU196617:NJU196696 NTQ196617:NTQ196696 ODM196617:ODM196696 ONI196617:ONI196696 OXE196617:OXE196696 PHA196617:PHA196696 PQW196617:PQW196696 QAS196617:QAS196696 QKO196617:QKO196696 QUK196617:QUK196696 REG196617:REG196696 ROC196617:ROC196696 RXY196617:RXY196696 SHU196617:SHU196696 SRQ196617:SRQ196696 TBM196617:TBM196696 TLI196617:TLI196696 TVE196617:TVE196696 UFA196617:UFA196696 UOW196617:UOW196696 UYS196617:UYS196696 VIO196617:VIO196696 VSK196617:VSK196696 WCG196617:WCG196696 WMC196617:WMC196696 WVY196617:WVY196696 Q262153:Q262232 JM262153:JM262232 TI262153:TI262232 ADE262153:ADE262232 ANA262153:ANA262232 AWW262153:AWW262232 BGS262153:BGS262232 BQO262153:BQO262232 CAK262153:CAK262232 CKG262153:CKG262232 CUC262153:CUC262232 DDY262153:DDY262232 DNU262153:DNU262232 DXQ262153:DXQ262232 EHM262153:EHM262232 ERI262153:ERI262232 FBE262153:FBE262232 FLA262153:FLA262232 FUW262153:FUW262232 GES262153:GES262232 GOO262153:GOO262232 GYK262153:GYK262232 HIG262153:HIG262232 HSC262153:HSC262232 IBY262153:IBY262232 ILU262153:ILU262232 IVQ262153:IVQ262232 JFM262153:JFM262232 JPI262153:JPI262232 JZE262153:JZE262232 KJA262153:KJA262232 KSW262153:KSW262232 LCS262153:LCS262232 LMO262153:LMO262232 LWK262153:LWK262232 MGG262153:MGG262232 MQC262153:MQC262232 MZY262153:MZY262232 NJU262153:NJU262232 NTQ262153:NTQ262232 ODM262153:ODM262232 ONI262153:ONI262232 OXE262153:OXE262232 PHA262153:PHA262232 PQW262153:PQW262232 QAS262153:QAS262232 QKO262153:QKO262232 QUK262153:QUK262232 REG262153:REG262232 ROC262153:ROC262232 RXY262153:RXY262232 SHU262153:SHU262232 SRQ262153:SRQ262232 TBM262153:TBM262232 TLI262153:TLI262232 TVE262153:TVE262232 UFA262153:UFA262232 UOW262153:UOW262232 UYS262153:UYS262232 VIO262153:VIO262232 VSK262153:VSK262232 WCG262153:WCG262232 WMC262153:WMC262232 WVY262153:WVY262232 Q327689:Q327768 JM327689:JM327768 TI327689:TI327768 ADE327689:ADE327768 ANA327689:ANA327768 AWW327689:AWW327768 BGS327689:BGS327768 BQO327689:BQO327768 CAK327689:CAK327768 CKG327689:CKG327768 CUC327689:CUC327768 DDY327689:DDY327768 DNU327689:DNU327768 DXQ327689:DXQ327768 EHM327689:EHM327768 ERI327689:ERI327768 FBE327689:FBE327768 FLA327689:FLA327768 FUW327689:FUW327768 GES327689:GES327768 GOO327689:GOO327768 GYK327689:GYK327768 HIG327689:HIG327768 HSC327689:HSC327768 IBY327689:IBY327768 ILU327689:ILU327768 IVQ327689:IVQ327768 JFM327689:JFM327768 JPI327689:JPI327768 JZE327689:JZE327768 KJA327689:KJA327768 KSW327689:KSW327768 LCS327689:LCS327768 LMO327689:LMO327768 LWK327689:LWK327768 MGG327689:MGG327768 MQC327689:MQC327768 MZY327689:MZY327768 NJU327689:NJU327768 NTQ327689:NTQ327768 ODM327689:ODM327768 ONI327689:ONI327768 OXE327689:OXE327768 PHA327689:PHA327768 PQW327689:PQW327768 QAS327689:QAS327768 QKO327689:QKO327768 QUK327689:QUK327768 REG327689:REG327768 ROC327689:ROC327768 RXY327689:RXY327768 SHU327689:SHU327768 SRQ327689:SRQ327768 TBM327689:TBM327768 TLI327689:TLI327768 TVE327689:TVE327768 UFA327689:UFA327768 UOW327689:UOW327768 UYS327689:UYS327768 VIO327689:VIO327768 VSK327689:VSK327768 WCG327689:WCG327768 WMC327689:WMC327768 WVY327689:WVY327768 Q393225:Q393304 JM393225:JM393304 TI393225:TI393304 ADE393225:ADE393304 ANA393225:ANA393304 AWW393225:AWW393304 BGS393225:BGS393304 BQO393225:BQO393304 CAK393225:CAK393304 CKG393225:CKG393304 CUC393225:CUC393304 DDY393225:DDY393304 DNU393225:DNU393304 DXQ393225:DXQ393304 EHM393225:EHM393304 ERI393225:ERI393304 FBE393225:FBE393304 FLA393225:FLA393304 FUW393225:FUW393304 GES393225:GES393304 GOO393225:GOO393304 GYK393225:GYK393304 HIG393225:HIG393304 HSC393225:HSC393304 IBY393225:IBY393304 ILU393225:ILU393304 IVQ393225:IVQ393304 JFM393225:JFM393304 JPI393225:JPI393304 JZE393225:JZE393304 KJA393225:KJA393304 KSW393225:KSW393304 LCS393225:LCS393304 LMO393225:LMO393304 LWK393225:LWK393304 MGG393225:MGG393304 MQC393225:MQC393304 MZY393225:MZY393304 NJU393225:NJU393304 NTQ393225:NTQ393304 ODM393225:ODM393304 ONI393225:ONI393304 OXE393225:OXE393304 PHA393225:PHA393304 PQW393225:PQW393304 QAS393225:QAS393304 QKO393225:QKO393304 QUK393225:QUK393304 REG393225:REG393304 ROC393225:ROC393304 RXY393225:RXY393304 SHU393225:SHU393304 SRQ393225:SRQ393304 TBM393225:TBM393304 TLI393225:TLI393304 TVE393225:TVE393304 UFA393225:UFA393304 UOW393225:UOW393304 UYS393225:UYS393304 VIO393225:VIO393304 VSK393225:VSK393304 WCG393225:WCG393304 WMC393225:WMC393304 WVY393225:WVY393304 Q458761:Q458840 JM458761:JM458840 TI458761:TI458840 ADE458761:ADE458840 ANA458761:ANA458840 AWW458761:AWW458840 BGS458761:BGS458840 BQO458761:BQO458840 CAK458761:CAK458840 CKG458761:CKG458840 CUC458761:CUC458840 DDY458761:DDY458840 DNU458761:DNU458840 DXQ458761:DXQ458840 EHM458761:EHM458840 ERI458761:ERI458840 FBE458761:FBE458840 FLA458761:FLA458840 FUW458761:FUW458840 GES458761:GES458840 GOO458761:GOO458840 GYK458761:GYK458840 HIG458761:HIG458840 HSC458761:HSC458840 IBY458761:IBY458840 ILU458761:ILU458840 IVQ458761:IVQ458840 JFM458761:JFM458840 JPI458761:JPI458840 JZE458761:JZE458840 KJA458761:KJA458840 KSW458761:KSW458840 LCS458761:LCS458840 LMO458761:LMO458840 LWK458761:LWK458840 MGG458761:MGG458840 MQC458761:MQC458840 MZY458761:MZY458840 NJU458761:NJU458840 NTQ458761:NTQ458840 ODM458761:ODM458840 ONI458761:ONI458840 OXE458761:OXE458840 PHA458761:PHA458840 PQW458761:PQW458840 QAS458761:QAS458840 QKO458761:QKO458840 QUK458761:QUK458840 REG458761:REG458840 ROC458761:ROC458840 RXY458761:RXY458840 SHU458761:SHU458840 SRQ458761:SRQ458840 TBM458761:TBM458840 TLI458761:TLI458840 TVE458761:TVE458840 UFA458761:UFA458840 UOW458761:UOW458840 UYS458761:UYS458840 VIO458761:VIO458840 VSK458761:VSK458840 WCG458761:WCG458840 WMC458761:WMC458840 WVY458761:WVY458840 Q524297:Q524376 JM524297:JM524376 TI524297:TI524376 ADE524297:ADE524376 ANA524297:ANA524376 AWW524297:AWW524376 BGS524297:BGS524376 BQO524297:BQO524376 CAK524297:CAK524376 CKG524297:CKG524376 CUC524297:CUC524376 DDY524297:DDY524376 DNU524297:DNU524376 DXQ524297:DXQ524376 EHM524297:EHM524376 ERI524297:ERI524376 FBE524297:FBE524376 FLA524297:FLA524376 FUW524297:FUW524376 GES524297:GES524376 GOO524297:GOO524376 GYK524297:GYK524376 HIG524297:HIG524376 HSC524297:HSC524376 IBY524297:IBY524376 ILU524297:ILU524376 IVQ524297:IVQ524376 JFM524297:JFM524376 JPI524297:JPI524376 JZE524297:JZE524376 KJA524297:KJA524376 KSW524297:KSW524376 LCS524297:LCS524376 LMO524297:LMO524376 LWK524297:LWK524376 MGG524297:MGG524376 MQC524297:MQC524376 MZY524297:MZY524376 NJU524297:NJU524376 NTQ524297:NTQ524376 ODM524297:ODM524376 ONI524297:ONI524376 OXE524297:OXE524376 PHA524297:PHA524376 PQW524297:PQW524376 QAS524297:QAS524376 QKO524297:QKO524376 QUK524297:QUK524376 REG524297:REG524376 ROC524297:ROC524376 RXY524297:RXY524376 SHU524297:SHU524376 SRQ524297:SRQ524376 TBM524297:TBM524376 TLI524297:TLI524376 TVE524297:TVE524376 UFA524297:UFA524376 UOW524297:UOW524376 UYS524297:UYS524376 VIO524297:VIO524376 VSK524297:VSK524376 WCG524297:WCG524376 WMC524297:WMC524376 WVY524297:WVY524376 Q589833:Q589912 JM589833:JM589912 TI589833:TI589912 ADE589833:ADE589912 ANA589833:ANA589912 AWW589833:AWW589912 BGS589833:BGS589912 BQO589833:BQO589912 CAK589833:CAK589912 CKG589833:CKG589912 CUC589833:CUC589912 DDY589833:DDY589912 DNU589833:DNU589912 DXQ589833:DXQ589912 EHM589833:EHM589912 ERI589833:ERI589912 FBE589833:FBE589912 FLA589833:FLA589912 FUW589833:FUW589912 GES589833:GES589912 GOO589833:GOO589912 GYK589833:GYK589912 HIG589833:HIG589912 HSC589833:HSC589912 IBY589833:IBY589912 ILU589833:ILU589912 IVQ589833:IVQ589912 JFM589833:JFM589912 JPI589833:JPI589912 JZE589833:JZE589912 KJA589833:KJA589912 KSW589833:KSW589912 LCS589833:LCS589912 LMO589833:LMO589912 LWK589833:LWK589912 MGG589833:MGG589912 MQC589833:MQC589912 MZY589833:MZY589912 NJU589833:NJU589912 NTQ589833:NTQ589912 ODM589833:ODM589912 ONI589833:ONI589912 OXE589833:OXE589912 PHA589833:PHA589912 PQW589833:PQW589912 QAS589833:QAS589912 QKO589833:QKO589912 QUK589833:QUK589912 REG589833:REG589912 ROC589833:ROC589912 RXY589833:RXY589912 SHU589833:SHU589912 SRQ589833:SRQ589912 TBM589833:TBM589912 TLI589833:TLI589912 TVE589833:TVE589912 UFA589833:UFA589912 UOW589833:UOW589912 UYS589833:UYS589912 VIO589833:VIO589912 VSK589833:VSK589912 WCG589833:WCG589912 WMC589833:WMC589912 WVY589833:WVY589912 Q655369:Q655448 JM655369:JM655448 TI655369:TI655448 ADE655369:ADE655448 ANA655369:ANA655448 AWW655369:AWW655448 BGS655369:BGS655448 BQO655369:BQO655448 CAK655369:CAK655448 CKG655369:CKG655448 CUC655369:CUC655448 DDY655369:DDY655448 DNU655369:DNU655448 DXQ655369:DXQ655448 EHM655369:EHM655448 ERI655369:ERI655448 FBE655369:FBE655448 FLA655369:FLA655448 FUW655369:FUW655448 GES655369:GES655448 GOO655369:GOO655448 GYK655369:GYK655448 HIG655369:HIG655448 HSC655369:HSC655448 IBY655369:IBY655448 ILU655369:ILU655448 IVQ655369:IVQ655448 JFM655369:JFM655448 JPI655369:JPI655448 JZE655369:JZE655448 KJA655369:KJA655448 KSW655369:KSW655448 LCS655369:LCS655448 LMO655369:LMO655448 LWK655369:LWK655448 MGG655369:MGG655448 MQC655369:MQC655448 MZY655369:MZY655448 NJU655369:NJU655448 NTQ655369:NTQ655448 ODM655369:ODM655448 ONI655369:ONI655448 OXE655369:OXE655448 PHA655369:PHA655448 PQW655369:PQW655448 QAS655369:QAS655448 QKO655369:QKO655448 QUK655369:QUK655448 REG655369:REG655448 ROC655369:ROC655448 RXY655369:RXY655448 SHU655369:SHU655448 SRQ655369:SRQ655448 TBM655369:TBM655448 TLI655369:TLI655448 TVE655369:TVE655448 UFA655369:UFA655448 UOW655369:UOW655448 UYS655369:UYS655448 VIO655369:VIO655448 VSK655369:VSK655448 WCG655369:WCG655448 WMC655369:WMC655448 WVY655369:WVY655448 Q720905:Q720984 JM720905:JM720984 TI720905:TI720984 ADE720905:ADE720984 ANA720905:ANA720984 AWW720905:AWW720984 BGS720905:BGS720984 BQO720905:BQO720984 CAK720905:CAK720984 CKG720905:CKG720984 CUC720905:CUC720984 DDY720905:DDY720984 DNU720905:DNU720984 DXQ720905:DXQ720984 EHM720905:EHM720984 ERI720905:ERI720984 FBE720905:FBE720984 FLA720905:FLA720984 FUW720905:FUW720984 GES720905:GES720984 GOO720905:GOO720984 GYK720905:GYK720984 HIG720905:HIG720984 HSC720905:HSC720984 IBY720905:IBY720984 ILU720905:ILU720984 IVQ720905:IVQ720984 JFM720905:JFM720984 JPI720905:JPI720984 JZE720905:JZE720984 KJA720905:KJA720984 KSW720905:KSW720984 LCS720905:LCS720984 LMO720905:LMO720984 LWK720905:LWK720984 MGG720905:MGG720984 MQC720905:MQC720984 MZY720905:MZY720984 NJU720905:NJU720984 NTQ720905:NTQ720984 ODM720905:ODM720984 ONI720905:ONI720984 OXE720905:OXE720984 PHA720905:PHA720984 PQW720905:PQW720984 QAS720905:QAS720984 QKO720905:QKO720984 QUK720905:QUK720984 REG720905:REG720984 ROC720905:ROC720984 RXY720905:RXY720984 SHU720905:SHU720984 SRQ720905:SRQ720984 TBM720905:TBM720984 TLI720905:TLI720984 TVE720905:TVE720984 UFA720905:UFA720984 UOW720905:UOW720984 UYS720905:UYS720984 VIO720905:VIO720984 VSK720905:VSK720984 WCG720905:WCG720984 WMC720905:WMC720984 WVY720905:WVY720984 Q786441:Q786520 JM786441:JM786520 TI786441:TI786520 ADE786441:ADE786520 ANA786441:ANA786520 AWW786441:AWW786520 BGS786441:BGS786520 BQO786441:BQO786520 CAK786441:CAK786520 CKG786441:CKG786520 CUC786441:CUC786520 DDY786441:DDY786520 DNU786441:DNU786520 DXQ786441:DXQ786520 EHM786441:EHM786520 ERI786441:ERI786520 FBE786441:FBE786520 FLA786441:FLA786520 FUW786441:FUW786520 GES786441:GES786520 GOO786441:GOO786520 GYK786441:GYK786520 HIG786441:HIG786520 HSC786441:HSC786520 IBY786441:IBY786520 ILU786441:ILU786520 IVQ786441:IVQ786520 JFM786441:JFM786520 JPI786441:JPI786520 JZE786441:JZE786520 KJA786441:KJA786520 KSW786441:KSW786520 LCS786441:LCS786520 LMO786441:LMO786520 LWK786441:LWK786520 MGG786441:MGG786520 MQC786441:MQC786520 MZY786441:MZY786520 NJU786441:NJU786520 NTQ786441:NTQ786520 ODM786441:ODM786520 ONI786441:ONI786520 OXE786441:OXE786520 PHA786441:PHA786520 PQW786441:PQW786520 QAS786441:QAS786520 QKO786441:QKO786520 QUK786441:QUK786520 REG786441:REG786520 ROC786441:ROC786520 RXY786441:RXY786520 SHU786441:SHU786520 SRQ786441:SRQ786520 TBM786441:TBM786520 TLI786441:TLI786520 TVE786441:TVE786520 UFA786441:UFA786520 UOW786441:UOW786520 UYS786441:UYS786520 VIO786441:VIO786520 VSK786441:VSK786520 WCG786441:WCG786520 WMC786441:WMC786520 WVY786441:WVY786520 Q851977:Q852056 JM851977:JM852056 TI851977:TI852056 ADE851977:ADE852056 ANA851977:ANA852056 AWW851977:AWW852056 BGS851977:BGS852056 BQO851977:BQO852056 CAK851977:CAK852056 CKG851977:CKG852056 CUC851977:CUC852056 DDY851977:DDY852056 DNU851977:DNU852056 DXQ851977:DXQ852056 EHM851977:EHM852056 ERI851977:ERI852056 FBE851977:FBE852056 FLA851977:FLA852056 FUW851977:FUW852056 GES851977:GES852056 GOO851977:GOO852056 GYK851977:GYK852056 HIG851977:HIG852056 HSC851977:HSC852056 IBY851977:IBY852056 ILU851977:ILU852056 IVQ851977:IVQ852056 JFM851977:JFM852056 JPI851977:JPI852056 JZE851977:JZE852056 KJA851977:KJA852056 KSW851977:KSW852056 LCS851977:LCS852056 LMO851977:LMO852056 LWK851977:LWK852056 MGG851977:MGG852056 MQC851977:MQC852056 MZY851977:MZY852056 NJU851977:NJU852056 NTQ851977:NTQ852056 ODM851977:ODM852056 ONI851977:ONI852056 OXE851977:OXE852056 PHA851977:PHA852056 PQW851977:PQW852056 QAS851977:QAS852056 QKO851977:QKO852056 QUK851977:QUK852056 REG851977:REG852056 ROC851977:ROC852056 RXY851977:RXY852056 SHU851977:SHU852056 SRQ851977:SRQ852056 TBM851977:TBM852056 TLI851977:TLI852056 TVE851977:TVE852056 UFA851977:UFA852056 UOW851977:UOW852056 UYS851977:UYS852056 VIO851977:VIO852056 VSK851977:VSK852056 WCG851977:WCG852056 WMC851977:WMC852056 WVY851977:WVY852056 Q917513:Q917592 JM917513:JM917592 TI917513:TI917592 ADE917513:ADE917592 ANA917513:ANA917592 AWW917513:AWW917592 BGS917513:BGS917592 BQO917513:BQO917592 CAK917513:CAK917592 CKG917513:CKG917592 CUC917513:CUC917592 DDY917513:DDY917592 DNU917513:DNU917592 DXQ917513:DXQ917592 EHM917513:EHM917592 ERI917513:ERI917592 FBE917513:FBE917592 FLA917513:FLA917592 FUW917513:FUW917592 GES917513:GES917592 GOO917513:GOO917592 GYK917513:GYK917592 HIG917513:HIG917592 HSC917513:HSC917592 IBY917513:IBY917592 ILU917513:ILU917592 IVQ917513:IVQ917592 JFM917513:JFM917592 JPI917513:JPI917592 JZE917513:JZE917592 KJA917513:KJA917592 KSW917513:KSW917592 LCS917513:LCS917592 LMO917513:LMO917592 LWK917513:LWK917592 MGG917513:MGG917592 MQC917513:MQC917592 MZY917513:MZY917592 NJU917513:NJU917592 NTQ917513:NTQ917592 ODM917513:ODM917592 ONI917513:ONI917592 OXE917513:OXE917592 PHA917513:PHA917592 PQW917513:PQW917592 QAS917513:QAS917592 QKO917513:QKO917592 QUK917513:QUK917592 REG917513:REG917592 ROC917513:ROC917592 RXY917513:RXY917592 SHU917513:SHU917592 SRQ917513:SRQ917592 TBM917513:TBM917592 TLI917513:TLI917592 TVE917513:TVE917592 UFA917513:UFA917592 UOW917513:UOW917592 UYS917513:UYS917592 VIO917513:VIO917592 VSK917513:VSK917592 WCG917513:WCG917592 WMC917513:WMC917592 WVY917513:WVY917592 Q983049:Q983128 JM983049:JM983128 TI983049:TI983128 ADE983049:ADE983128 ANA983049:ANA983128 AWW983049:AWW983128 BGS983049:BGS983128 BQO983049:BQO983128 CAK983049:CAK983128 CKG983049:CKG983128 CUC983049:CUC983128 DDY983049:DDY983128 DNU983049:DNU983128 DXQ983049:DXQ983128 EHM983049:EHM983128 ERI983049:ERI983128 FBE983049:FBE983128 FLA983049:FLA983128 FUW983049:FUW983128 GES983049:GES983128 GOO983049:GOO983128 GYK983049:GYK983128 HIG983049:HIG983128 HSC983049:HSC983128 IBY983049:IBY983128 ILU983049:ILU983128 IVQ983049:IVQ983128 JFM983049:JFM983128 JPI983049:JPI983128 JZE983049:JZE983128 KJA983049:KJA983128 KSW983049:KSW983128 LCS983049:LCS983128 LMO983049:LMO983128 LWK983049:LWK983128 MGG983049:MGG983128 MQC983049:MQC983128 MZY983049:MZY983128 NJU983049:NJU983128 NTQ983049:NTQ983128 ODM983049:ODM983128 ONI983049:ONI983128 OXE983049:OXE983128 PHA983049:PHA983128 PQW983049:PQW983128 QAS983049:QAS983128 QKO983049:QKO983128 QUK983049:QUK983128 REG983049:REG983128 ROC983049:ROC983128 RXY983049:RXY983128 SHU983049:SHU983128 SRQ983049:SRQ983128 TBM983049:TBM983128 TLI983049:TLI983128 TVE983049:TVE983128 UFA983049:UFA983128 UOW983049:UOW983128 UYS983049:UYS983128 VIO983049:VIO983128 VSK983049:VSK983128 WCG983049:WCG983128 WMC983049:WMC983128 WVY983049:WVY983128">
      <formula1>IMPACTO</formula1>
    </dataValidation>
    <dataValidation type="list" showInputMessage="1" showErrorMessage="1" errorTitle="Rechazado" error="Solo son validadas las opciones de la lista" sqref="AA9:AA88 JW9:JW88 TS9:TS88 ADO9:ADO88 ANK9:ANK88 AXG9:AXG88 BHC9:BHC88 BQY9:BQY88 CAU9:CAU88 CKQ9:CKQ88 CUM9:CUM88 DEI9:DEI88 DOE9:DOE88 DYA9:DYA88 EHW9:EHW88 ERS9:ERS88 FBO9:FBO88 FLK9:FLK88 FVG9:FVG88 GFC9:GFC88 GOY9:GOY88 GYU9:GYU88 HIQ9:HIQ88 HSM9:HSM88 ICI9:ICI88 IME9:IME88 IWA9:IWA88 JFW9:JFW88 JPS9:JPS88 JZO9:JZO88 KJK9:KJK88 KTG9:KTG88 LDC9:LDC88 LMY9:LMY88 LWU9:LWU88 MGQ9:MGQ88 MQM9:MQM88 NAI9:NAI88 NKE9:NKE88 NUA9:NUA88 ODW9:ODW88 ONS9:ONS88 OXO9:OXO88 PHK9:PHK88 PRG9:PRG88 QBC9:QBC88 QKY9:QKY88 QUU9:QUU88 REQ9:REQ88 ROM9:ROM88 RYI9:RYI88 SIE9:SIE88 SSA9:SSA88 TBW9:TBW88 TLS9:TLS88 TVO9:TVO88 UFK9:UFK88 UPG9:UPG88 UZC9:UZC88 VIY9:VIY88 VSU9:VSU88 WCQ9:WCQ88 WMM9:WMM88 WWI9:WWI88 AA65545:AA65624 JW65545:JW65624 TS65545:TS65624 ADO65545:ADO65624 ANK65545:ANK65624 AXG65545:AXG65624 BHC65545:BHC65624 BQY65545:BQY65624 CAU65545:CAU65624 CKQ65545:CKQ65624 CUM65545:CUM65624 DEI65545:DEI65624 DOE65545:DOE65624 DYA65545:DYA65624 EHW65545:EHW65624 ERS65545:ERS65624 FBO65545:FBO65624 FLK65545:FLK65624 FVG65545:FVG65624 GFC65545:GFC65624 GOY65545:GOY65624 GYU65545:GYU65624 HIQ65545:HIQ65624 HSM65545:HSM65624 ICI65545:ICI65624 IME65545:IME65624 IWA65545:IWA65624 JFW65545:JFW65624 JPS65545:JPS65624 JZO65545:JZO65624 KJK65545:KJK65624 KTG65545:KTG65624 LDC65545:LDC65624 LMY65545:LMY65624 LWU65545:LWU65624 MGQ65545:MGQ65624 MQM65545:MQM65624 NAI65545:NAI65624 NKE65545:NKE65624 NUA65545:NUA65624 ODW65545:ODW65624 ONS65545:ONS65624 OXO65545:OXO65624 PHK65545:PHK65624 PRG65545:PRG65624 QBC65545:QBC65624 QKY65545:QKY65624 QUU65545:QUU65624 REQ65545:REQ65624 ROM65545:ROM65624 RYI65545:RYI65624 SIE65545:SIE65624 SSA65545:SSA65624 TBW65545:TBW65624 TLS65545:TLS65624 TVO65545:TVO65624 UFK65545:UFK65624 UPG65545:UPG65624 UZC65545:UZC65624 VIY65545:VIY65624 VSU65545:VSU65624 WCQ65545:WCQ65624 WMM65545:WMM65624 WWI65545:WWI65624 AA131081:AA131160 JW131081:JW131160 TS131081:TS131160 ADO131081:ADO131160 ANK131081:ANK131160 AXG131081:AXG131160 BHC131081:BHC131160 BQY131081:BQY131160 CAU131081:CAU131160 CKQ131081:CKQ131160 CUM131081:CUM131160 DEI131081:DEI131160 DOE131081:DOE131160 DYA131081:DYA131160 EHW131081:EHW131160 ERS131081:ERS131160 FBO131081:FBO131160 FLK131081:FLK131160 FVG131081:FVG131160 GFC131081:GFC131160 GOY131081:GOY131160 GYU131081:GYU131160 HIQ131081:HIQ131160 HSM131081:HSM131160 ICI131081:ICI131160 IME131081:IME131160 IWA131081:IWA131160 JFW131081:JFW131160 JPS131081:JPS131160 JZO131081:JZO131160 KJK131081:KJK131160 KTG131081:KTG131160 LDC131081:LDC131160 LMY131081:LMY131160 LWU131081:LWU131160 MGQ131081:MGQ131160 MQM131081:MQM131160 NAI131081:NAI131160 NKE131081:NKE131160 NUA131081:NUA131160 ODW131081:ODW131160 ONS131081:ONS131160 OXO131081:OXO131160 PHK131081:PHK131160 PRG131081:PRG131160 QBC131081:QBC131160 QKY131081:QKY131160 QUU131081:QUU131160 REQ131081:REQ131160 ROM131081:ROM131160 RYI131081:RYI131160 SIE131081:SIE131160 SSA131081:SSA131160 TBW131081:TBW131160 TLS131081:TLS131160 TVO131081:TVO131160 UFK131081:UFK131160 UPG131081:UPG131160 UZC131081:UZC131160 VIY131081:VIY131160 VSU131081:VSU131160 WCQ131081:WCQ131160 WMM131081:WMM131160 WWI131081:WWI131160 AA196617:AA196696 JW196617:JW196696 TS196617:TS196696 ADO196617:ADO196696 ANK196617:ANK196696 AXG196617:AXG196696 BHC196617:BHC196696 BQY196617:BQY196696 CAU196617:CAU196696 CKQ196617:CKQ196696 CUM196617:CUM196696 DEI196617:DEI196696 DOE196617:DOE196696 DYA196617:DYA196696 EHW196617:EHW196696 ERS196617:ERS196696 FBO196617:FBO196696 FLK196617:FLK196696 FVG196617:FVG196696 GFC196617:GFC196696 GOY196617:GOY196696 GYU196617:GYU196696 HIQ196617:HIQ196696 HSM196617:HSM196696 ICI196617:ICI196696 IME196617:IME196696 IWA196617:IWA196696 JFW196617:JFW196696 JPS196617:JPS196696 JZO196617:JZO196696 KJK196617:KJK196696 KTG196617:KTG196696 LDC196617:LDC196696 LMY196617:LMY196696 LWU196617:LWU196696 MGQ196617:MGQ196696 MQM196617:MQM196696 NAI196617:NAI196696 NKE196617:NKE196696 NUA196617:NUA196696 ODW196617:ODW196696 ONS196617:ONS196696 OXO196617:OXO196696 PHK196617:PHK196696 PRG196617:PRG196696 QBC196617:QBC196696 QKY196617:QKY196696 QUU196617:QUU196696 REQ196617:REQ196696 ROM196617:ROM196696 RYI196617:RYI196696 SIE196617:SIE196696 SSA196617:SSA196696 TBW196617:TBW196696 TLS196617:TLS196696 TVO196617:TVO196696 UFK196617:UFK196696 UPG196617:UPG196696 UZC196617:UZC196696 VIY196617:VIY196696 VSU196617:VSU196696 WCQ196617:WCQ196696 WMM196617:WMM196696 WWI196617:WWI196696 AA262153:AA262232 JW262153:JW262232 TS262153:TS262232 ADO262153:ADO262232 ANK262153:ANK262232 AXG262153:AXG262232 BHC262153:BHC262232 BQY262153:BQY262232 CAU262153:CAU262232 CKQ262153:CKQ262232 CUM262153:CUM262232 DEI262153:DEI262232 DOE262153:DOE262232 DYA262153:DYA262232 EHW262153:EHW262232 ERS262153:ERS262232 FBO262153:FBO262232 FLK262153:FLK262232 FVG262153:FVG262232 GFC262153:GFC262232 GOY262153:GOY262232 GYU262153:GYU262232 HIQ262153:HIQ262232 HSM262153:HSM262232 ICI262153:ICI262232 IME262153:IME262232 IWA262153:IWA262232 JFW262153:JFW262232 JPS262153:JPS262232 JZO262153:JZO262232 KJK262153:KJK262232 KTG262153:KTG262232 LDC262153:LDC262232 LMY262153:LMY262232 LWU262153:LWU262232 MGQ262153:MGQ262232 MQM262153:MQM262232 NAI262153:NAI262232 NKE262153:NKE262232 NUA262153:NUA262232 ODW262153:ODW262232 ONS262153:ONS262232 OXO262153:OXO262232 PHK262153:PHK262232 PRG262153:PRG262232 QBC262153:QBC262232 QKY262153:QKY262232 QUU262153:QUU262232 REQ262153:REQ262232 ROM262153:ROM262232 RYI262153:RYI262232 SIE262153:SIE262232 SSA262153:SSA262232 TBW262153:TBW262232 TLS262153:TLS262232 TVO262153:TVO262232 UFK262153:UFK262232 UPG262153:UPG262232 UZC262153:UZC262232 VIY262153:VIY262232 VSU262153:VSU262232 WCQ262153:WCQ262232 WMM262153:WMM262232 WWI262153:WWI262232 AA327689:AA327768 JW327689:JW327768 TS327689:TS327768 ADO327689:ADO327768 ANK327689:ANK327768 AXG327689:AXG327768 BHC327689:BHC327768 BQY327689:BQY327768 CAU327689:CAU327768 CKQ327689:CKQ327768 CUM327689:CUM327768 DEI327689:DEI327768 DOE327689:DOE327768 DYA327689:DYA327768 EHW327689:EHW327768 ERS327689:ERS327768 FBO327689:FBO327768 FLK327689:FLK327768 FVG327689:FVG327768 GFC327689:GFC327768 GOY327689:GOY327768 GYU327689:GYU327768 HIQ327689:HIQ327768 HSM327689:HSM327768 ICI327689:ICI327768 IME327689:IME327768 IWA327689:IWA327768 JFW327689:JFW327768 JPS327689:JPS327768 JZO327689:JZO327768 KJK327689:KJK327768 KTG327689:KTG327768 LDC327689:LDC327768 LMY327689:LMY327768 LWU327689:LWU327768 MGQ327689:MGQ327768 MQM327689:MQM327768 NAI327689:NAI327768 NKE327689:NKE327768 NUA327689:NUA327768 ODW327689:ODW327768 ONS327689:ONS327768 OXO327689:OXO327768 PHK327689:PHK327768 PRG327689:PRG327768 QBC327689:QBC327768 QKY327689:QKY327768 QUU327689:QUU327768 REQ327689:REQ327768 ROM327689:ROM327768 RYI327689:RYI327768 SIE327689:SIE327768 SSA327689:SSA327768 TBW327689:TBW327768 TLS327689:TLS327768 TVO327689:TVO327768 UFK327689:UFK327768 UPG327689:UPG327768 UZC327689:UZC327768 VIY327689:VIY327768 VSU327689:VSU327768 WCQ327689:WCQ327768 WMM327689:WMM327768 WWI327689:WWI327768 AA393225:AA393304 JW393225:JW393304 TS393225:TS393304 ADO393225:ADO393304 ANK393225:ANK393304 AXG393225:AXG393304 BHC393225:BHC393304 BQY393225:BQY393304 CAU393225:CAU393304 CKQ393225:CKQ393304 CUM393225:CUM393304 DEI393225:DEI393304 DOE393225:DOE393304 DYA393225:DYA393304 EHW393225:EHW393304 ERS393225:ERS393304 FBO393225:FBO393304 FLK393225:FLK393304 FVG393225:FVG393304 GFC393225:GFC393304 GOY393225:GOY393304 GYU393225:GYU393304 HIQ393225:HIQ393304 HSM393225:HSM393304 ICI393225:ICI393304 IME393225:IME393304 IWA393225:IWA393304 JFW393225:JFW393304 JPS393225:JPS393304 JZO393225:JZO393304 KJK393225:KJK393304 KTG393225:KTG393304 LDC393225:LDC393304 LMY393225:LMY393304 LWU393225:LWU393304 MGQ393225:MGQ393304 MQM393225:MQM393304 NAI393225:NAI393304 NKE393225:NKE393304 NUA393225:NUA393304 ODW393225:ODW393304 ONS393225:ONS393304 OXO393225:OXO393304 PHK393225:PHK393304 PRG393225:PRG393304 QBC393225:QBC393304 QKY393225:QKY393304 QUU393225:QUU393304 REQ393225:REQ393304 ROM393225:ROM393304 RYI393225:RYI393304 SIE393225:SIE393304 SSA393225:SSA393304 TBW393225:TBW393304 TLS393225:TLS393304 TVO393225:TVO393304 UFK393225:UFK393304 UPG393225:UPG393304 UZC393225:UZC393304 VIY393225:VIY393304 VSU393225:VSU393304 WCQ393225:WCQ393304 WMM393225:WMM393304 WWI393225:WWI393304 AA458761:AA458840 JW458761:JW458840 TS458761:TS458840 ADO458761:ADO458840 ANK458761:ANK458840 AXG458761:AXG458840 BHC458761:BHC458840 BQY458761:BQY458840 CAU458761:CAU458840 CKQ458761:CKQ458840 CUM458761:CUM458840 DEI458761:DEI458840 DOE458761:DOE458840 DYA458761:DYA458840 EHW458761:EHW458840 ERS458761:ERS458840 FBO458761:FBO458840 FLK458761:FLK458840 FVG458761:FVG458840 GFC458761:GFC458840 GOY458761:GOY458840 GYU458761:GYU458840 HIQ458761:HIQ458840 HSM458761:HSM458840 ICI458761:ICI458840 IME458761:IME458840 IWA458761:IWA458840 JFW458761:JFW458840 JPS458761:JPS458840 JZO458761:JZO458840 KJK458761:KJK458840 KTG458761:KTG458840 LDC458761:LDC458840 LMY458761:LMY458840 LWU458761:LWU458840 MGQ458761:MGQ458840 MQM458761:MQM458840 NAI458761:NAI458840 NKE458761:NKE458840 NUA458761:NUA458840 ODW458761:ODW458840 ONS458761:ONS458840 OXO458761:OXO458840 PHK458761:PHK458840 PRG458761:PRG458840 QBC458761:QBC458840 QKY458761:QKY458840 QUU458761:QUU458840 REQ458761:REQ458840 ROM458761:ROM458840 RYI458761:RYI458840 SIE458761:SIE458840 SSA458761:SSA458840 TBW458761:TBW458840 TLS458761:TLS458840 TVO458761:TVO458840 UFK458761:UFK458840 UPG458761:UPG458840 UZC458761:UZC458840 VIY458761:VIY458840 VSU458761:VSU458840 WCQ458761:WCQ458840 WMM458761:WMM458840 WWI458761:WWI458840 AA524297:AA524376 JW524297:JW524376 TS524297:TS524376 ADO524297:ADO524376 ANK524297:ANK524376 AXG524297:AXG524376 BHC524297:BHC524376 BQY524297:BQY524376 CAU524297:CAU524376 CKQ524297:CKQ524376 CUM524297:CUM524376 DEI524297:DEI524376 DOE524297:DOE524376 DYA524297:DYA524376 EHW524297:EHW524376 ERS524297:ERS524376 FBO524297:FBO524376 FLK524297:FLK524376 FVG524297:FVG524376 GFC524297:GFC524376 GOY524297:GOY524376 GYU524297:GYU524376 HIQ524297:HIQ524376 HSM524297:HSM524376 ICI524297:ICI524376 IME524297:IME524376 IWA524297:IWA524376 JFW524297:JFW524376 JPS524297:JPS524376 JZO524297:JZO524376 KJK524297:KJK524376 KTG524297:KTG524376 LDC524297:LDC524376 LMY524297:LMY524376 LWU524297:LWU524376 MGQ524297:MGQ524376 MQM524297:MQM524376 NAI524297:NAI524376 NKE524297:NKE524376 NUA524297:NUA524376 ODW524297:ODW524376 ONS524297:ONS524376 OXO524297:OXO524376 PHK524297:PHK524376 PRG524297:PRG524376 QBC524297:QBC524376 QKY524297:QKY524376 QUU524297:QUU524376 REQ524297:REQ524376 ROM524297:ROM524376 RYI524297:RYI524376 SIE524297:SIE524376 SSA524297:SSA524376 TBW524297:TBW524376 TLS524297:TLS524376 TVO524297:TVO524376 UFK524297:UFK524376 UPG524297:UPG524376 UZC524297:UZC524376 VIY524297:VIY524376 VSU524297:VSU524376 WCQ524297:WCQ524376 WMM524297:WMM524376 WWI524297:WWI524376 AA589833:AA589912 JW589833:JW589912 TS589833:TS589912 ADO589833:ADO589912 ANK589833:ANK589912 AXG589833:AXG589912 BHC589833:BHC589912 BQY589833:BQY589912 CAU589833:CAU589912 CKQ589833:CKQ589912 CUM589833:CUM589912 DEI589833:DEI589912 DOE589833:DOE589912 DYA589833:DYA589912 EHW589833:EHW589912 ERS589833:ERS589912 FBO589833:FBO589912 FLK589833:FLK589912 FVG589833:FVG589912 GFC589833:GFC589912 GOY589833:GOY589912 GYU589833:GYU589912 HIQ589833:HIQ589912 HSM589833:HSM589912 ICI589833:ICI589912 IME589833:IME589912 IWA589833:IWA589912 JFW589833:JFW589912 JPS589833:JPS589912 JZO589833:JZO589912 KJK589833:KJK589912 KTG589833:KTG589912 LDC589833:LDC589912 LMY589833:LMY589912 LWU589833:LWU589912 MGQ589833:MGQ589912 MQM589833:MQM589912 NAI589833:NAI589912 NKE589833:NKE589912 NUA589833:NUA589912 ODW589833:ODW589912 ONS589833:ONS589912 OXO589833:OXO589912 PHK589833:PHK589912 PRG589833:PRG589912 QBC589833:QBC589912 QKY589833:QKY589912 QUU589833:QUU589912 REQ589833:REQ589912 ROM589833:ROM589912 RYI589833:RYI589912 SIE589833:SIE589912 SSA589833:SSA589912 TBW589833:TBW589912 TLS589833:TLS589912 TVO589833:TVO589912 UFK589833:UFK589912 UPG589833:UPG589912 UZC589833:UZC589912 VIY589833:VIY589912 VSU589833:VSU589912 WCQ589833:WCQ589912 WMM589833:WMM589912 WWI589833:WWI589912 AA655369:AA655448 JW655369:JW655448 TS655369:TS655448 ADO655369:ADO655448 ANK655369:ANK655448 AXG655369:AXG655448 BHC655369:BHC655448 BQY655369:BQY655448 CAU655369:CAU655448 CKQ655369:CKQ655448 CUM655369:CUM655448 DEI655369:DEI655448 DOE655369:DOE655448 DYA655369:DYA655448 EHW655369:EHW655448 ERS655369:ERS655448 FBO655369:FBO655448 FLK655369:FLK655448 FVG655369:FVG655448 GFC655369:GFC655448 GOY655369:GOY655448 GYU655369:GYU655448 HIQ655369:HIQ655448 HSM655369:HSM655448 ICI655369:ICI655448 IME655369:IME655448 IWA655369:IWA655448 JFW655369:JFW655448 JPS655369:JPS655448 JZO655369:JZO655448 KJK655369:KJK655448 KTG655369:KTG655448 LDC655369:LDC655448 LMY655369:LMY655448 LWU655369:LWU655448 MGQ655369:MGQ655448 MQM655369:MQM655448 NAI655369:NAI655448 NKE655369:NKE655448 NUA655369:NUA655448 ODW655369:ODW655448 ONS655369:ONS655448 OXO655369:OXO655448 PHK655369:PHK655448 PRG655369:PRG655448 QBC655369:QBC655448 QKY655369:QKY655448 QUU655369:QUU655448 REQ655369:REQ655448 ROM655369:ROM655448 RYI655369:RYI655448 SIE655369:SIE655448 SSA655369:SSA655448 TBW655369:TBW655448 TLS655369:TLS655448 TVO655369:TVO655448 UFK655369:UFK655448 UPG655369:UPG655448 UZC655369:UZC655448 VIY655369:VIY655448 VSU655369:VSU655448 WCQ655369:WCQ655448 WMM655369:WMM655448 WWI655369:WWI655448 AA720905:AA720984 JW720905:JW720984 TS720905:TS720984 ADO720905:ADO720984 ANK720905:ANK720984 AXG720905:AXG720984 BHC720905:BHC720984 BQY720905:BQY720984 CAU720905:CAU720984 CKQ720905:CKQ720984 CUM720905:CUM720984 DEI720905:DEI720984 DOE720905:DOE720984 DYA720905:DYA720984 EHW720905:EHW720984 ERS720905:ERS720984 FBO720905:FBO720984 FLK720905:FLK720984 FVG720905:FVG720984 GFC720905:GFC720984 GOY720905:GOY720984 GYU720905:GYU720984 HIQ720905:HIQ720984 HSM720905:HSM720984 ICI720905:ICI720984 IME720905:IME720984 IWA720905:IWA720984 JFW720905:JFW720984 JPS720905:JPS720984 JZO720905:JZO720984 KJK720905:KJK720984 KTG720905:KTG720984 LDC720905:LDC720984 LMY720905:LMY720984 LWU720905:LWU720984 MGQ720905:MGQ720984 MQM720905:MQM720984 NAI720905:NAI720984 NKE720905:NKE720984 NUA720905:NUA720984 ODW720905:ODW720984 ONS720905:ONS720984 OXO720905:OXO720984 PHK720905:PHK720984 PRG720905:PRG720984 QBC720905:QBC720984 QKY720905:QKY720984 QUU720905:QUU720984 REQ720905:REQ720984 ROM720905:ROM720984 RYI720905:RYI720984 SIE720905:SIE720984 SSA720905:SSA720984 TBW720905:TBW720984 TLS720905:TLS720984 TVO720905:TVO720984 UFK720905:UFK720984 UPG720905:UPG720984 UZC720905:UZC720984 VIY720905:VIY720984 VSU720905:VSU720984 WCQ720905:WCQ720984 WMM720905:WMM720984 WWI720905:WWI720984 AA786441:AA786520 JW786441:JW786520 TS786441:TS786520 ADO786441:ADO786520 ANK786441:ANK786520 AXG786441:AXG786520 BHC786441:BHC786520 BQY786441:BQY786520 CAU786441:CAU786520 CKQ786441:CKQ786520 CUM786441:CUM786520 DEI786441:DEI786520 DOE786441:DOE786520 DYA786441:DYA786520 EHW786441:EHW786520 ERS786441:ERS786520 FBO786441:FBO786520 FLK786441:FLK786520 FVG786441:FVG786520 GFC786441:GFC786520 GOY786441:GOY786520 GYU786441:GYU786520 HIQ786441:HIQ786520 HSM786441:HSM786520 ICI786441:ICI786520 IME786441:IME786520 IWA786441:IWA786520 JFW786441:JFW786520 JPS786441:JPS786520 JZO786441:JZO786520 KJK786441:KJK786520 KTG786441:KTG786520 LDC786441:LDC786520 LMY786441:LMY786520 LWU786441:LWU786520 MGQ786441:MGQ786520 MQM786441:MQM786520 NAI786441:NAI786520 NKE786441:NKE786520 NUA786441:NUA786520 ODW786441:ODW786520 ONS786441:ONS786520 OXO786441:OXO786520 PHK786441:PHK786520 PRG786441:PRG786520 QBC786441:QBC786520 QKY786441:QKY786520 QUU786441:QUU786520 REQ786441:REQ786520 ROM786441:ROM786520 RYI786441:RYI786520 SIE786441:SIE786520 SSA786441:SSA786520 TBW786441:TBW786520 TLS786441:TLS786520 TVO786441:TVO786520 UFK786441:UFK786520 UPG786441:UPG786520 UZC786441:UZC786520 VIY786441:VIY786520 VSU786441:VSU786520 WCQ786441:WCQ786520 WMM786441:WMM786520 WWI786441:WWI786520 AA851977:AA852056 JW851977:JW852056 TS851977:TS852056 ADO851977:ADO852056 ANK851977:ANK852056 AXG851977:AXG852056 BHC851977:BHC852056 BQY851977:BQY852056 CAU851977:CAU852056 CKQ851977:CKQ852056 CUM851977:CUM852056 DEI851977:DEI852056 DOE851977:DOE852056 DYA851977:DYA852056 EHW851977:EHW852056 ERS851977:ERS852056 FBO851977:FBO852056 FLK851977:FLK852056 FVG851977:FVG852056 GFC851977:GFC852056 GOY851977:GOY852056 GYU851977:GYU852056 HIQ851977:HIQ852056 HSM851977:HSM852056 ICI851977:ICI852056 IME851977:IME852056 IWA851977:IWA852056 JFW851977:JFW852056 JPS851977:JPS852056 JZO851977:JZO852056 KJK851977:KJK852056 KTG851977:KTG852056 LDC851977:LDC852056 LMY851977:LMY852056 LWU851977:LWU852056 MGQ851977:MGQ852056 MQM851977:MQM852056 NAI851977:NAI852056 NKE851977:NKE852056 NUA851977:NUA852056 ODW851977:ODW852056 ONS851977:ONS852056 OXO851977:OXO852056 PHK851977:PHK852056 PRG851977:PRG852056 QBC851977:QBC852056 QKY851977:QKY852056 QUU851977:QUU852056 REQ851977:REQ852056 ROM851977:ROM852056 RYI851977:RYI852056 SIE851977:SIE852056 SSA851977:SSA852056 TBW851977:TBW852056 TLS851977:TLS852056 TVO851977:TVO852056 UFK851977:UFK852056 UPG851977:UPG852056 UZC851977:UZC852056 VIY851977:VIY852056 VSU851977:VSU852056 WCQ851977:WCQ852056 WMM851977:WMM852056 WWI851977:WWI852056 AA917513:AA917592 JW917513:JW917592 TS917513:TS917592 ADO917513:ADO917592 ANK917513:ANK917592 AXG917513:AXG917592 BHC917513:BHC917592 BQY917513:BQY917592 CAU917513:CAU917592 CKQ917513:CKQ917592 CUM917513:CUM917592 DEI917513:DEI917592 DOE917513:DOE917592 DYA917513:DYA917592 EHW917513:EHW917592 ERS917513:ERS917592 FBO917513:FBO917592 FLK917513:FLK917592 FVG917513:FVG917592 GFC917513:GFC917592 GOY917513:GOY917592 GYU917513:GYU917592 HIQ917513:HIQ917592 HSM917513:HSM917592 ICI917513:ICI917592 IME917513:IME917592 IWA917513:IWA917592 JFW917513:JFW917592 JPS917513:JPS917592 JZO917513:JZO917592 KJK917513:KJK917592 KTG917513:KTG917592 LDC917513:LDC917592 LMY917513:LMY917592 LWU917513:LWU917592 MGQ917513:MGQ917592 MQM917513:MQM917592 NAI917513:NAI917592 NKE917513:NKE917592 NUA917513:NUA917592 ODW917513:ODW917592 ONS917513:ONS917592 OXO917513:OXO917592 PHK917513:PHK917592 PRG917513:PRG917592 QBC917513:QBC917592 QKY917513:QKY917592 QUU917513:QUU917592 REQ917513:REQ917592 ROM917513:ROM917592 RYI917513:RYI917592 SIE917513:SIE917592 SSA917513:SSA917592 TBW917513:TBW917592 TLS917513:TLS917592 TVO917513:TVO917592 UFK917513:UFK917592 UPG917513:UPG917592 UZC917513:UZC917592 VIY917513:VIY917592 VSU917513:VSU917592 WCQ917513:WCQ917592 WMM917513:WMM917592 WWI917513:WWI917592 AA983049:AA983128 JW983049:JW983128 TS983049:TS983128 ADO983049:ADO983128 ANK983049:ANK983128 AXG983049:AXG983128 BHC983049:BHC983128 BQY983049:BQY983128 CAU983049:CAU983128 CKQ983049:CKQ983128 CUM983049:CUM983128 DEI983049:DEI983128 DOE983049:DOE983128 DYA983049:DYA983128 EHW983049:EHW983128 ERS983049:ERS983128 FBO983049:FBO983128 FLK983049:FLK983128 FVG983049:FVG983128 GFC983049:GFC983128 GOY983049:GOY983128 GYU983049:GYU983128 HIQ983049:HIQ983128 HSM983049:HSM983128 ICI983049:ICI983128 IME983049:IME983128 IWA983049:IWA983128 JFW983049:JFW983128 JPS983049:JPS983128 JZO983049:JZO983128 KJK983049:KJK983128 KTG983049:KTG983128 LDC983049:LDC983128 LMY983049:LMY983128 LWU983049:LWU983128 MGQ983049:MGQ983128 MQM983049:MQM983128 NAI983049:NAI983128 NKE983049:NKE983128 NUA983049:NUA983128 ODW983049:ODW983128 ONS983049:ONS983128 OXO983049:OXO983128 PHK983049:PHK983128 PRG983049:PRG983128 QBC983049:QBC983128 QKY983049:QKY983128 QUU983049:QUU983128 REQ983049:REQ983128 ROM983049:ROM983128 RYI983049:RYI983128 SIE983049:SIE983128 SSA983049:SSA983128 TBW983049:TBW983128 TLS983049:TLS983128 TVO983049:TVO983128 UFK983049:UFK983128 UPG983049:UPG983128 UZC983049:UZC983128 VIY983049:VIY983128 VSU983049:VSU983128 WCQ983049:WCQ983128 WMM983049:WMM983128 WWI983049:WWI983128">
      <formula1>Efecto</formula1>
    </dataValidation>
    <dataValidation showInputMessage="1" showErrorMessage="1" sqref="AD9:AH88 JZ9:KD88 TV9:TZ88 ADR9:ADV88 ANN9:ANR88 AXJ9:AXN88 BHF9:BHJ88 BRB9:BRF88 CAX9:CBB88 CKT9:CKX88 CUP9:CUT88 DEL9:DEP88 DOH9:DOL88 DYD9:DYH88 EHZ9:EID88 ERV9:ERZ88 FBR9:FBV88 FLN9:FLR88 FVJ9:FVN88 GFF9:GFJ88 GPB9:GPF88 GYX9:GZB88 HIT9:HIX88 HSP9:HST88 ICL9:ICP88 IMH9:IML88 IWD9:IWH88 JFZ9:JGD88 JPV9:JPZ88 JZR9:JZV88 KJN9:KJR88 KTJ9:KTN88 LDF9:LDJ88 LNB9:LNF88 LWX9:LXB88 MGT9:MGX88 MQP9:MQT88 NAL9:NAP88 NKH9:NKL88 NUD9:NUH88 ODZ9:OED88 ONV9:ONZ88 OXR9:OXV88 PHN9:PHR88 PRJ9:PRN88 QBF9:QBJ88 QLB9:QLF88 QUX9:QVB88 RET9:REX88 ROP9:ROT88 RYL9:RYP88 SIH9:SIL88 SSD9:SSH88 TBZ9:TCD88 TLV9:TLZ88 TVR9:TVV88 UFN9:UFR88 UPJ9:UPN88 UZF9:UZJ88 VJB9:VJF88 VSX9:VTB88 WCT9:WCX88 WMP9:WMT88 WWL9:WWP88 AD65545:AH65624 JZ65545:KD65624 TV65545:TZ65624 ADR65545:ADV65624 ANN65545:ANR65624 AXJ65545:AXN65624 BHF65545:BHJ65624 BRB65545:BRF65624 CAX65545:CBB65624 CKT65545:CKX65624 CUP65545:CUT65624 DEL65545:DEP65624 DOH65545:DOL65624 DYD65545:DYH65624 EHZ65545:EID65624 ERV65545:ERZ65624 FBR65545:FBV65624 FLN65545:FLR65624 FVJ65545:FVN65624 GFF65545:GFJ65624 GPB65545:GPF65624 GYX65545:GZB65624 HIT65545:HIX65624 HSP65545:HST65624 ICL65545:ICP65624 IMH65545:IML65624 IWD65545:IWH65624 JFZ65545:JGD65624 JPV65545:JPZ65624 JZR65545:JZV65624 KJN65545:KJR65624 KTJ65545:KTN65624 LDF65545:LDJ65624 LNB65545:LNF65624 LWX65545:LXB65624 MGT65545:MGX65624 MQP65545:MQT65624 NAL65545:NAP65624 NKH65545:NKL65624 NUD65545:NUH65624 ODZ65545:OED65624 ONV65545:ONZ65624 OXR65545:OXV65624 PHN65545:PHR65624 PRJ65545:PRN65624 QBF65545:QBJ65624 QLB65545:QLF65624 QUX65545:QVB65624 RET65545:REX65624 ROP65545:ROT65624 RYL65545:RYP65624 SIH65545:SIL65624 SSD65545:SSH65624 TBZ65545:TCD65624 TLV65545:TLZ65624 TVR65545:TVV65624 UFN65545:UFR65624 UPJ65545:UPN65624 UZF65545:UZJ65624 VJB65545:VJF65624 VSX65545:VTB65624 WCT65545:WCX65624 WMP65545:WMT65624 WWL65545:WWP65624 AD131081:AH131160 JZ131081:KD131160 TV131081:TZ131160 ADR131081:ADV131160 ANN131081:ANR131160 AXJ131081:AXN131160 BHF131081:BHJ131160 BRB131081:BRF131160 CAX131081:CBB131160 CKT131081:CKX131160 CUP131081:CUT131160 DEL131081:DEP131160 DOH131081:DOL131160 DYD131081:DYH131160 EHZ131081:EID131160 ERV131081:ERZ131160 FBR131081:FBV131160 FLN131081:FLR131160 FVJ131081:FVN131160 GFF131081:GFJ131160 GPB131081:GPF131160 GYX131081:GZB131160 HIT131081:HIX131160 HSP131081:HST131160 ICL131081:ICP131160 IMH131081:IML131160 IWD131081:IWH131160 JFZ131081:JGD131160 JPV131081:JPZ131160 JZR131081:JZV131160 KJN131081:KJR131160 KTJ131081:KTN131160 LDF131081:LDJ131160 LNB131081:LNF131160 LWX131081:LXB131160 MGT131081:MGX131160 MQP131081:MQT131160 NAL131081:NAP131160 NKH131081:NKL131160 NUD131081:NUH131160 ODZ131081:OED131160 ONV131081:ONZ131160 OXR131081:OXV131160 PHN131081:PHR131160 PRJ131081:PRN131160 QBF131081:QBJ131160 QLB131081:QLF131160 QUX131081:QVB131160 RET131081:REX131160 ROP131081:ROT131160 RYL131081:RYP131160 SIH131081:SIL131160 SSD131081:SSH131160 TBZ131081:TCD131160 TLV131081:TLZ131160 TVR131081:TVV131160 UFN131081:UFR131160 UPJ131081:UPN131160 UZF131081:UZJ131160 VJB131081:VJF131160 VSX131081:VTB131160 WCT131081:WCX131160 WMP131081:WMT131160 WWL131081:WWP131160 AD196617:AH196696 JZ196617:KD196696 TV196617:TZ196696 ADR196617:ADV196696 ANN196617:ANR196696 AXJ196617:AXN196696 BHF196617:BHJ196696 BRB196617:BRF196696 CAX196617:CBB196696 CKT196617:CKX196696 CUP196617:CUT196696 DEL196617:DEP196696 DOH196617:DOL196696 DYD196617:DYH196696 EHZ196617:EID196696 ERV196617:ERZ196696 FBR196617:FBV196696 FLN196617:FLR196696 FVJ196617:FVN196696 GFF196617:GFJ196696 GPB196617:GPF196696 GYX196617:GZB196696 HIT196617:HIX196696 HSP196617:HST196696 ICL196617:ICP196696 IMH196617:IML196696 IWD196617:IWH196696 JFZ196617:JGD196696 JPV196617:JPZ196696 JZR196617:JZV196696 KJN196617:KJR196696 KTJ196617:KTN196696 LDF196617:LDJ196696 LNB196617:LNF196696 LWX196617:LXB196696 MGT196617:MGX196696 MQP196617:MQT196696 NAL196617:NAP196696 NKH196617:NKL196696 NUD196617:NUH196696 ODZ196617:OED196696 ONV196617:ONZ196696 OXR196617:OXV196696 PHN196617:PHR196696 PRJ196617:PRN196696 QBF196617:QBJ196696 QLB196617:QLF196696 QUX196617:QVB196696 RET196617:REX196696 ROP196617:ROT196696 RYL196617:RYP196696 SIH196617:SIL196696 SSD196617:SSH196696 TBZ196617:TCD196696 TLV196617:TLZ196696 TVR196617:TVV196696 UFN196617:UFR196696 UPJ196617:UPN196696 UZF196617:UZJ196696 VJB196617:VJF196696 VSX196617:VTB196696 WCT196617:WCX196696 WMP196617:WMT196696 WWL196617:WWP196696 AD262153:AH262232 JZ262153:KD262232 TV262153:TZ262232 ADR262153:ADV262232 ANN262153:ANR262232 AXJ262153:AXN262232 BHF262153:BHJ262232 BRB262153:BRF262232 CAX262153:CBB262232 CKT262153:CKX262232 CUP262153:CUT262232 DEL262153:DEP262232 DOH262153:DOL262232 DYD262153:DYH262232 EHZ262153:EID262232 ERV262153:ERZ262232 FBR262153:FBV262232 FLN262153:FLR262232 FVJ262153:FVN262232 GFF262153:GFJ262232 GPB262153:GPF262232 GYX262153:GZB262232 HIT262153:HIX262232 HSP262153:HST262232 ICL262153:ICP262232 IMH262153:IML262232 IWD262153:IWH262232 JFZ262153:JGD262232 JPV262153:JPZ262232 JZR262153:JZV262232 KJN262153:KJR262232 KTJ262153:KTN262232 LDF262153:LDJ262232 LNB262153:LNF262232 LWX262153:LXB262232 MGT262153:MGX262232 MQP262153:MQT262232 NAL262153:NAP262232 NKH262153:NKL262232 NUD262153:NUH262232 ODZ262153:OED262232 ONV262153:ONZ262232 OXR262153:OXV262232 PHN262153:PHR262232 PRJ262153:PRN262232 QBF262153:QBJ262232 QLB262153:QLF262232 QUX262153:QVB262232 RET262153:REX262232 ROP262153:ROT262232 RYL262153:RYP262232 SIH262153:SIL262232 SSD262153:SSH262232 TBZ262153:TCD262232 TLV262153:TLZ262232 TVR262153:TVV262232 UFN262153:UFR262232 UPJ262153:UPN262232 UZF262153:UZJ262232 VJB262153:VJF262232 VSX262153:VTB262232 WCT262153:WCX262232 WMP262153:WMT262232 WWL262153:WWP262232 AD327689:AH327768 JZ327689:KD327768 TV327689:TZ327768 ADR327689:ADV327768 ANN327689:ANR327768 AXJ327689:AXN327768 BHF327689:BHJ327768 BRB327689:BRF327768 CAX327689:CBB327768 CKT327689:CKX327768 CUP327689:CUT327768 DEL327689:DEP327768 DOH327689:DOL327768 DYD327689:DYH327768 EHZ327689:EID327768 ERV327689:ERZ327768 FBR327689:FBV327768 FLN327689:FLR327768 FVJ327689:FVN327768 GFF327689:GFJ327768 GPB327689:GPF327768 GYX327689:GZB327768 HIT327689:HIX327768 HSP327689:HST327768 ICL327689:ICP327768 IMH327689:IML327768 IWD327689:IWH327768 JFZ327689:JGD327768 JPV327689:JPZ327768 JZR327689:JZV327768 KJN327689:KJR327768 KTJ327689:KTN327768 LDF327689:LDJ327768 LNB327689:LNF327768 LWX327689:LXB327768 MGT327689:MGX327768 MQP327689:MQT327768 NAL327689:NAP327768 NKH327689:NKL327768 NUD327689:NUH327768 ODZ327689:OED327768 ONV327689:ONZ327768 OXR327689:OXV327768 PHN327689:PHR327768 PRJ327689:PRN327768 QBF327689:QBJ327768 QLB327689:QLF327768 QUX327689:QVB327768 RET327689:REX327768 ROP327689:ROT327768 RYL327689:RYP327768 SIH327689:SIL327768 SSD327689:SSH327768 TBZ327689:TCD327768 TLV327689:TLZ327768 TVR327689:TVV327768 UFN327689:UFR327768 UPJ327689:UPN327768 UZF327689:UZJ327768 VJB327689:VJF327768 VSX327689:VTB327768 WCT327689:WCX327768 WMP327689:WMT327768 WWL327689:WWP327768 AD393225:AH393304 JZ393225:KD393304 TV393225:TZ393304 ADR393225:ADV393304 ANN393225:ANR393304 AXJ393225:AXN393304 BHF393225:BHJ393304 BRB393225:BRF393304 CAX393225:CBB393304 CKT393225:CKX393304 CUP393225:CUT393304 DEL393225:DEP393304 DOH393225:DOL393304 DYD393225:DYH393304 EHZ393225:EID393304 ERV393225:ERZ393304 FBR393225:FBV393304 FLN393225:FLR393304 FVJ393225:FVN393304 GFF393225:GFJ393304 GPB393225:GPF393304 GYX393225:GZB393304 HIT393225:HIX393304 HSP393225:HST393304 ICL393225:ICP393304 IMH393225:IML393304 IWD393225:IWH393304 JFZ393225:JGD393304 JPV393225:JPZ393304 JZR393225:JZV393304 KJN393225:KJR393304 KTJ393225:KTN393304 LDF393225:LDJ393304 LNB393225:LNF393304 LWX393225:LXB393304 MGT393225:MGX393304 MQP393225:MQT393304 NAL393225:NAP393304 NKH393225:NKL393304 NUD393225:NUH393304 ODZ393225:OED393304 ONV393225:ONZ393304 OXR393225:OXV393304 PHN393225:PHR393304 PRJ393225:PRN393304 QBF393225:QBJ393304 QLB393225:QLF393304 QUX393225:QVB393304 RET393225:REX393304 ROP393225:ROT393304 RYL393225:RYP393304 SIH393225:SIL393304 SSD393225:SSH393304 TBZ393225:TCD393304 TLV393225:TLZ393304 TVR393225:TVV393304 UFN393225:UFR393304 UPJ393225:UPN393304 UZF393225:UZJ393304 VJB393225:VJF393304 VSX393225:VTB393304 WCT393225:WCX393304 WMP393225:WMT393304 WWL393225:WWP393304 AD458761:AH458840 JZ458761:KD458840 TV458761:TZ458840 ADR458761:ADV458840 ANN458761:ANR458840 AXJ458761:AXN458840 BHF458761:BHJ458840 BRB458761:BRF458840 CAX458761:CBB458840 CKT458761:CKX458840 CUP458761:CUT458840 DEL458761:DEP458840 DOH458761:DOL458840 DYD458761:DYH458840 EHZ458761:EID458840 ERV458761:ERZ458840 FBR458761:FBV458840 FLN458761:FLR458840 FVJ458761:FVN458840 GFF458761:GFJ458840 GPB458761:GPF458840 GYX458761:GZB458840 HIT458761:HIX458840 HSP458761:HST458840 ICL458761:ICP458840 IMH458761:IML458840 IWD458761:IWH458840 JFZ458761:JGD458840 JPV458761:JPZ458840 JZR458761:JZV458840 KJN458761:KJR458840 KTJ458761:KTN458840 LDF458761:LDJ458840 LNB458761:LNF458840 LWX458761:LXB458840 MGT458761:MGX458840 MQP458761:MQT458840 NAL458761:NAP458840 NKH458761:NKL458840 NUD458761:NUH458840 ODZ458761:OED458840 ONV458761:ONZ458840 OXR458761:OXV458840 PHN458761:PHR458840 PRJ458761:PRN458840 QBF458761:QBJ458840 QLB458761:QLF458840 QUX458761:QVB458840 RET458761:REX458840 ROP458761:ROT458840 RYL458761:RYP458840 SIH458761:SIL458840 SSD458761:SSH458840 TBZ458761:TCD458840 TLV458761:TLZ458840 TVR458761:TVV458840 UFN458761:UFR458840 UPJ458761:UPN458840 UZF458761:UZJ458840 VJB458761:VJF458840 VSX458761:VTB458840 WCT458761:WCX458840 WMP458761:WMT458840 WWL458761:WWP458840 AD524297:AH524376 JZ524297:KD524376 TV524297:TZ524376 ADR524297:ADV524376 ANN524297:ANR524376 AXJ524297:AXN524376 BHF524297:BHJ524376 BRB524297:BRF524376 CAX524297:CBB524376 CKT524297:CKX524376 CUP524297:CUT524376 DEL524297:DEP524376 DOH524297:DOL524376 DYD524297:DYH524376 EHZ524297:EID524376 ERV524297:ERZ524376 FBR524297:FBV524376 FLN524297:FLR524376 FVJ524297:FVN524376 GFF524297:GFJ524376 GPB524297:GPF524376 GYX524297:GZB524376 HIT524297:HIX524376 HSP524297:HST524376 ICL524297:ICP524376 IMH524297:IML524376 IWD524297:IWH524376 JFZ524297:JGD524376 JPV524297:JPZ524376 JZR524297:JZV524376 KJN524297:KJR524376 KTJ524297:KTN524376 LDF524297:LDJ524376 LNB524297:LNF524376 LWX524297:LXB524376 MGT524297:MGX524376 MQP524297:MQT524376 NAL524297:NAP524376 NKH524297:NKL524376 NUD524297:NUH524376 ODZ524297:OED524376 ONV524297:ONZ524376 OXR524297:OXV524376 PHN524297:PHR524376 PRJ524297:PRN524376 QBF524297:QBJ524376 QLB524297:QLF524376 QUX524297:QVB524376 RET524297:REX524376 ROP524297:ROT524376 RYL524297:RYP524376 SIH524297:SIL524376 SSD524297:SSH524376 TBZ524297:TCD524376 TLV524297:TLZ524376 TVR524297:TVV524376 UFN524297:UFR524376 UPJ524297:UPN524376 UZF524297:UZJ524376 VJB524297:VJF524376 VSX524297:VTB524376 WCT524297:WCX524376 WMP524297:WMT524376 WWL524297:WWP524376 AD589833:AH589912 JZ589833:KD589912 TV589833:TZ589912 ADR589833:ADV589912 ANN589833:ANR589912 AXJ589833:AXN589912 BHF589833:BHJ589912 BRB589833:BRF589912 CAX589833:CBB589912 CKT589833:CKX589912 CUP589833:CUT589912 DEL589833:DEP589912 DOH589833:DOL589912 DYD589833:DYH589912 EHZ589833:EID589912 ERV589833:ERZ589912 FBR589833:FBV589912 FLN589833:FLR589912 FVJ589833:FVN589912 GFF589833:GFJ589912 GPB589833:GPF589912 GYX589833:GZB589912 HIT589833:HIX589912 HSP589833:HST589912 ICL589833:ICP589912 IMH589833:IML589912 IWD589833:IWH589912 JFZ589833:JGD589912 JPV589833:JPZ589912 JZR589833:JZV589912 KJN589833:KJR589912 KTJ589833:KTN589912 LDF589833:LDJ589912 LNB589833:LNF589912 LWX589833:LXB589912 MGT589833:MGX589912 MQP589833:MQT589912 NAL589833:NAP589912 NKH589833:NKL589912 NUD589833:NUH589912 ODZ589833:OED589912 ONV589833:ONZ589912 OXR589833:OXV589912 PHN589833:PHR589912 PRJ589833:PRN589912 QBF589833:QBJ589912 QLB589833:QLF589912 QUX589833:QVB589912 RET589833:REX589912 ROP589833:ROT589912 RYL589833:RYP589912 SIH589833:SIL589912 SSD589833:SSH589912 TBZ589833:TCD589912 TLV589833:TLZ589912 TVR589833:TVV589912 UFN589833:UFR589912 UPJ589833:UPN589912 UZF589833:UZJ589912 VJB589833:VJF589912 VSX589833:VTB589912 WCT589833:WCX589912 WMP589833:WMT589912 WWL589833:WWP589912 AD655369:AH655448 JZ655369:KD655448 TV655369:TZ655448 ADR655369:ADV655448 ANN655369:ANR655448 AXJ655369:AXN655448 BHF655369:BHJ655448 BRB655369:BRF655448 CAX655369:CBB655448 CKT655369:CKX655448 CUP655369:CUT655448 DEL655369:DEP655448 DOH655369:DOL655448 DYD655369:DYH655448 EHZ655369:EID655448 ERV655369:ERZ655448 FBR655369:FBV655448 FLN655369:FLR655448 FVJ655369:FVN655448 GFF655369:GFJ655448 GPB655369:GPF655448 GYX655369:GZB655448 HIT655369:HIX655448 HSP655369:HST655448 ICL655369:ICP655448 IMH655369:IML655448 IWD655369:IWH655448 JFZ655369:JGD655448 JPV655369:JPZ655448 JZR655369:JZV655448 KJN655369:KJR655448 KTJ655369:KTN655448 LDF655369:LDJ655448 LNB655369:LNF655448 LWX655369:LXB655448 MGT655369:MGX655448 MQP655369:MQT655448 NAL655369:NAP655448 NKH655369:NKL655448 NUD655369:NUH655448 ODZ655369:OED655448 ONV655369:ONZ655448 OXR655369:OXV655448 PHN655369:PHR655448 PRJ655369:PRN655448 QBF655369:QBJ655448 QLB655369:QLF655448 QUX655369:QVB655448 RET655369:REX655448 ROP655369:ROT655448 RYL655369:RYP655448 SIH655369:SIL655448 SSD655369:SSH655448 TBZ655369:TCD655448 TLV655369:TLZ655448 TVR655369:TVV655448 UFN655369:UFR655448 UPJ655369:UPN655448 UZF655369:UZJ655448 VJB655369:VJF655448 VSX655369:VTB655448 WCT655369:WCX655448 WMP655369:WMT655448 WWL655369:WWP655448 AD720905:AH720984 JZ720905:KD720984 TV720905:TZ720984 ADR720905:ADV720984 ANN720905:ANR720984 AXJ720905:AXN720984 BHF720905:BHJ720984 BRB720905:BRF720984 CAX720905:CBB720984 CKT720905:CKX720984 CUP720905:CUT720984 DEL720905:DEP720984 DOH720905:DOL720984 DYD720905:DYH720984 EHZ720905:EID720984 ERV720905:ERZ720984 FBR720905:FBV720984 FLN720905:FLR720984 FVJ720905:FVN720984 GFF720905:GFJ720984 GPB720905:GPF720984 GYX720905:GZB720984 HIT720905:HIX720984 HSP720905:HST720984 ICL720905:ICP720984 IMH720905:IML720984 IWD720905:IWH720984 JFZ720905:JGD720984 JPV720905:JPZ720984 JZR720905:JZV720984 KJN720905:KJR720984 KTJ720905:KTN720984 LDF720905:LDJ720984 LNB720905:LNF720984 LWX720905:LXB720984 MGT720905:MGX720984 MQP720905:MQT720984 NAL720905:NAP720984 NKH720905:NKL720984 NUD720905:NUH720984 ODZ720905:OED720984 ONV720905:ONZ720984 OXR720905:OXV720984 PHN720905:PHR720984 PRJ720905:PRN720984 QBF720905:QBJ720984 QLB720905:QLF720984 QUX720905:QVB720984 RET720905:REX720984 ROP720905:ROT720984 RYL720905:RYP720984 SIH720905:SIL720984 SSD720905:SSH720984 TBZ720905:TCD720984 TLV720905:TLZ720984 TVR720905:TVV720984 UFN720905:UFR720984 UPJ720905:UPN720984 UZF720905:UZJ720984 VJB720905:VJF720984 VSX720905:VTB720984 WCT720905:WCX720984 WMP720905:WMT720984 WWL720905:WWP720984 AD786441:AH786520 JZ786441:KD786520 TV786441:TZ786520 ADR786441:ADV786520 ANN786441:ANR786520 AXJ786441:AXN786520 BHF786441:BHJ786520 BRB786441:BRF786520 CAX786441:CBB786520 CKT786441:CKX786520 CUP786441:CUT786520 DEL786441:DEP786520 DOH786441:DOL786520 DYD786441:DYH786520 EHZ786441:EID786520 ERV786441:ERZ786520 FBR786441:FBV786520 FLN786441:FLR786520 FVJ786441:FVN786520 GFF786441:GFJ786520 GPB786441:GPF786520 GYX786441:GZB786520 HIT786441:HIX786520 HSP786441:HST786520 ICL786441:ICP786520 IMH786441:IML786520 IWD786441:IWH786520 JFZ786441:JGD786520 JPV786441:JPZ786520 JZR786441:JZV786520 KJN786441:KJR786520 KTJ786441:KTN786520 LDF786441:LDJ786520 LNB786441:LNF786520 LWX786441:LXB786520 MGT786441:MGX786520 MQP786441:MQT786520 NAL786441:NAP786520 NKH786441:NKL786520 NUD786441:NUH786520 ODZ786441:OED786520 ONV786441:ONZ786520 OXR786441:OXV786520 PHN786441:PHR786520 PRJ786441:PRN786520 QBF786441:QBJ786520 QLB786441:QLF786520 QUX786441:QVB786520 RET786441:REX786520 ROP786441:ROT786520 RYL786441:RYP786520 SIH786441:SIL786520 SSD786441:SSH786520 TBZ786441:TCD786520 TLV786441:TLZ786520 TVR786441:TVV786520 UFN786441:UFR786520 UPJ786441:UPN786520 UZF786441:UZJ786520 VJB786441:VJF786520 VSX786441:VTB786520 WCT786441:WCX786520 WMP786441:WMT786520 WWL786441:WWP786520 AD851977:AH852056 JZ851977:KD852056 TV851977:TZ852056 ADR851977:ADV852056 ANN851977:ANR852056 AXJ851977:AXN852056 BHF851977:BHJ852056 BRB851977:BRF852056 CAX851977:CBB852056 CKT851977:CKX852056 CUP851977:CUT852056 DEL851977:DEP852056 DOH851977:DOL852056 DYD851977:DYH852056 EHZ851977:EID852056 ERV851977:ERZ852056 FBR851977:FBV852056 FLN851977:FLR852056 FVJ851977:FVN852056 GFF851977:GFJ852056 GPB851977:GPF852056 GYX851977:GZB852056 HIT851977:HIX852056 HSP851977:HST852056 ICL851977:ICP852056 IMH851977:IML852056 IWD851977:IWH852056 JFZ851977:JGD852056 JPV851977:JPZ852056 JZR851977:JZV852056 KJN851977:KJR852056 KTJ851977:KTN852056 LDF851977:LDJ852056 LNB851977:LNF852056 LWX851977:LXB852056 MGT851977:MGX852056 MQP851977:MQT852056 NAL851977:NAP852056 NKH851977:NKL852056 NUD851977:NUH852056 ODZ851977:OED852056 ONV851977:ONZ852056 OXR851977:OXV852056 PHN851977:PHR852056 PRJ851977:PRN852056 QBF851977:QBJ852056 QLB851977:QLF852056 QUX851977:QVB852056 RET851977:REX852056 ROP851977:ROT852056 RYL851977:RYP852056 SIH851977:SIL852056 SSD851977:SSH852056 TBZ851977:TCD852056 TLV851977:TLZ852056 TVR851977:TVV852056 UFN851977:UFR852056 UPJ851977:UPN852056 UZF851977:UZJ852056 VJB851977:VJF852056 VSX851977:VTB852056 WCT851977:WCX852056 WMP851977:WMT852056 WWL851977:WWP852056 AD917513:AH917592 JZ917513:KD917592 TV917513:TZ917592 ADR917513:ADV917592 ANN917513:ANR917592 AXJ917513:AXN917592 BHF917513:BHJ917592 BRB917513:BRF917592 CAX917513:CBB917592 CKT917513:CKX917592 CUP917513:CUT917592 DEL917513:DEP917592 DOH917513:DOL917592 DYD917513:DYH917592 EHZ917513:EID917592 ERV917513:ERZ917592 FBR917513:FBV917592 FLN917513:FLR917592 FVJ917513:FVN917592 GFF917513:GFJ917592 GPB917513:GPF917592 GYX917513:GZB917592 HIT917513:HIX917592 HSP917513:HST917592 ICL917513:ICP917592 IMH917513:IML917592 IWD917513:IWH917592 JFZ917513:JGD917592 JPV917513:JPZ917592 JZR917513:JZV917592 KJN917513:KJR917592 KTJ917513:KTN917592 LDF917513:LDJ917592 LNB917513:LNF917592 LWX917513:LXB917592 MGT917513:MGX917592 MQP917513:MQT917592 NAL917513:NAP917592 NKH917513:NKL917592 NUD917513:NUH917592 ODZ917513:OED917592 ONV917513:ONZ917592 OXR917513:OXV917592 PHN917513:PHR917592 PRJ917513:PRN917592 QBF917513:QBJ917592 QLB917513:QLF917592 QUX917513:QVB917592 RET917513:REX917592 ROP917513:ROT917592 RYL917513:RYP917592 SIH917513:SIL917592 SSD917513:SSH917592 TBZ917513:TCD917592 TLV917513:TLZ917592 TVR917513:TVV917592 UFN917513:UFR917592 UPJ917513:UPN917592 UZF917513:UZJ917592 VJB917513:VJF917592 VSX917513:VTB917592 WCT917513:WCX917592 WMP917513:WMT917592 WWL917513:WWP917592 AD983049:AH983128 JZ983049:KD983128 TV983049:TZ983128 ADR983049:ADV983128 ANN983049:ANR983128 AXJ983049:AXN983128 BHF983049:BHJ983128 BRB983049:BRF983128 CAX983049:CBB983128 CKT983049:CKX983128 CUP983049:CUT983128 DEL983049:DEP983128 DOH983049:DOL983128 DYD983049:DYH983128 EHZ983049:EID983128 ERV983049:ERZ983128 FBR983049:FBV983128 FLN983049:FLR983128 FVJ983049:FVN983128 GFF983049:GFJ983128 GPB983049:GPF983128 GYX983049:GZB983128 HIT983049:HIX983128 HSP983049:HST983128 ICL983049:ICP983128 IMH983049:IML983128 IWD983049:IWH983128 JFZ983049:JGD983128 JPV983049:JPZ983128 JZR983049:JZV983128 KJN983049:KJR983128 KTJ983049:KTN983128 LDF983049:LDJ983128 LNB983049:LNF983128 LWX983049:LXB983128 MGT983049:MGX983128 MQP983049:MQT983128 NAL983049:NAP983128 NKH983049:NKL983128 NUD983049:NUH983128 ODZ983049:OED983128 ONV983049:ONZ983128 OXR983049:OXV983128 PHN983049:PHR983128 PRJ983049:PRN983128 QBF983049:QBJ983128 QLB983049:QLF983128 QUX983049:QVB983128 RET983049:REX983128 ROP983049:ROT983128 RYL983049:RYP983128 SIH983049:SIL983128 SSD983049:SSH983128 TBZ983049:TCD983128 TLV983049:TLZ983128 TVR983049:TVV983128 UFN983049:UFR983128 UPJ983049:UPN983128 UZF983049:UZJ983128 VJB983049:VJF983128 VSX983049:VTB983128 WCT983049:WCX983128 WMP983049:WMT983128 WWL983049:WWP983128"/>
    <dataValidation type="whole" allowBlank="1" showInputMessage="1" showErrorMessage="1" sqref="AB9:AB88 JX9:JX88 TT9:TT88 ADP9:ADP88 ANL9:ANL88 AXH9:AXH88 BHD9:BHD88 BQZ9:BQZ88 CAV9:CAV88 CKR9:CKR88 CUN9:CUN88 DEJ9:DEJ88 DOF9:DOF88 DYB9:DYB88 EHX9:EHX88 ERT9:ERT88 FBP9:FBP88 FLL9:FLL88 FVH9:FVH88 GFD9:GFD88 GOZ9:GOZ88 GYV9:GYV88 HIR9:HIR88 HSN9:HSN88 ICJ9:ICJ88 IMF9:IMF88 IWB9:IWB88 JFX9:JFX88 JPT9:JPT88 JZP9:JZP88 KJL9:KJL88 KTH9:KTH88 LDD9:LDD88 LMZ9:LMZ88 LWV9:LWV88 MGR9:MGR88 MQN9:MQN88 NAJ9:NAJ88 NKF9:NKF88 NUB9:NUB88 ODX9:ODX88 ONT9:ONT88 OXP9:OXP88 PHL9:PHL88 PRH9:PRH88 QBD9:QBD88 QKZ9:QKZ88 QUV9:QUV88 RER9:RER88 RON9:RON88 RYJ9:RYJ88 SIF9:SIF88 SSB9:SSB88 TBX9:TBX88 TLT9:TLT88 TVP9:TVP88 UFL9:UFL88 UPH9:UPH88 UZD9:UZD88 VIZ9:VIZ88 VSV9:VSV88 WCR9:WCR88 WMN9:WMN88 WWJ9:WWJ88 AB65545:AB65624 JX65545:JX65624 TT65545:TT65624 ADP65545:ADP65624 ANL65545:ANL65624 AXH65545:AXH65624 BHD65545:BHD65624 BQZ65545:BQZ65624 CAV65545:CAV65624 CKR65545:CKR65624 CUN65545:CUN65624 DEJ65545:DEJ65624 DOF65545:DOF65624 DYB65545:DYB65624 EHX65545:EHX65624 ERT65545:ERT65624 FBP65545:FBP65624 FLL65545:FLL65624 FVH65545:FVH65624 GFD65545:GFD65624 GOZ65545:GOZ65624 GYV65545:GYV65624 HIR65545:HIR65624 HSN65545:HSN65624 ICJ65545:ICJ65624 IMF65545:IMF65624 IWB65545:IWB65624 JFX65545:JFX65624 JPT65545:JPT65624 JZP65545:JZP65624 KJL65545:KJL65624 KTH65545:KTH65624 LDD65545:LDD65624 LMZ65545:LMZ65624 LWV65545:LWV65624 MGR65545:MGR65624 MQN65545:MQN65624 NAJ65545:NAJ65624 NKF65545:NKF65624 NUB65545:NUB65624 ODX65545:ODX65624 ONT65545:ONT65624 OXP65545:OXP65624 PHL65545:PHL65624 PRH65545:PRH65624 QBD65545:QBD65624 QKZ65545:QKZ65624 QUV65545:QUV65624 RER65545:RER65624 RON65545:RON65624 RYJ65545:RYJ65624 SIF65545:SIF65624 SSB65545:SSB65624 TBX65545:TBX65624 TLT65545:TLT65624 TVP65545:TVP65624 UFL65545:UFL65624 UPH65545:UPH65624 UZD65545:UZD65624 VIZ65545:VIZ65624 VSV65545:VSV65624 WCR65545:WCR65624 WMN65545:WMN65624 WWJ65545:WWJ65624 AB131081:AB131160 JX131081:JX131160 TT131081:TT131160 ADP131081:ADP131160 ANL131081:ANL131160 AXH131081:AXH131160 BHD131081:BHD131160 BQZ131081:BQZ131160 CAV131081:CAV131160 CKR131081:CKR131160 CUN131081:CUN131160 DEJ131081:DEJ131160 DOF131081:DOF131160 DYB131081:DYB131160 EHX131081:EHX131160 ERT131081:ERT131160 FBP131081:FBP131160 FLL131081:FLL131160 FVH131081:FVH131160 GFD131081:GFD131160 GOZ131081:GOZ131160 GYV131081:GYV131160 HIR131081:HIR131160 HSN131081:HSN131160 ICJ131081:ICJ131160 IMF131081:IMF131160 IWB131081:IWB131160 JFX131081:JFX131160 JPT131081:JPT131160 JZP131081:JZP131160 KJL131081:KJL131160 KTH131081:KTH131160 LDD131081:LDD131160 LMZ131081:LMZ131160 LWV131081:LWV131160 MGR131081:MGR131160 MQN131081:MQN131160 NAJ131081:NAJ131160 NKF131081:NKF131160 NUB131081:NUB131160 ODX131081:ODX131160 ONT131081:ONT131160 OXP131081:OXP131160 PHL131081:PHL131160 PRH131081:PRH131160 QBD131081:QBD131160 QKZ131081:QKZ131160 QUV131081:QUV131160 RER131081:RER131160 RON131081:RON131160 RYJ131081:RYJ131160 SIF131081:SIF131160 SSB131081:SSB131160 TBX131081:TBX131160 TLT131081:TLT131160 TVP131081:TVP131160 UFL131081:UFL131160 UPH131081:UPH131160 UZD131081:UZD131160 VIZ131081:VIZ131160 VSV131081:VSV131160 WCR131081:WCR131160 WMN131081:WMN131160 WWJ131081:WWJ131160 AB196617:AB196696 JX196617:JX196696 TT196617:TT196696 ADP196617:ADP196696 ANL196617:ANL196696 AXH196617:AXH196696 BHD196617:BHD196696 BQZ196617:BQZ196696 CAV196617:CAV196696 CKR196617:CKR196696 CUN196617:CUN196696 DEJ196617:DEJ196696 DOF196617:DOF196696 DYB196617:DYB196696 EHX196617:EHX196696 ERT196617:ERT196696 FBP196617:FBP196696 FLL196617:FLL196696 FVH196617:FVH196696 GFD196617:GFD196696 GOZ196617:GOZ196696 GYV196617:GYV196696 HIR196617:HIR196696 HSN196617:HSN196696 ICJ196617:ICJ196696 IMF196617:IMF196696 IWB196617:IWB196696 JFX196617:JFX196696 JPT196617:JPT196696 JZP196617:JZP196696 KJL196617:KJL196696 KTH196617:KTH196696 LDD196617:LDD196696 LMZ196617:LMZ196696 LWV196617:LWV196696 MGR196617:MGR196696 MQN196617:MQN196696 NAJ196617:NAJ196696 NKF196617:NKF196696 NUB196617:NUB196696 ODX196617:ODX196696 ONT196617:ONT196696 OXP196617:OXP196696 PHL196617:PHL196696 PRH196617:PRH196696 QBD196617:QBD196696 QKZ196617:QKZ196696 QUV196617:QUV196696 RER196617:RER196696 RON196617:RON196696 RYJ196617:RYJ196696 SIF196617:SIF196696 SSB196617:SSB196696 TBX196617:TBX196696 TLT196617:TLT196696 TVP196617:TVP196696 UFL196617:UFL196696 UPH196617:UPH196696 UZD196617:UZD196696 VIZ196617:VIZ196696 VSV196617:VSV196696 WCR196617:WCR196696 WMN196617:WMN196696 WWJ196617:WWJ196696 AB262153:AB262232 JX262153:JX262232 TT262153:TT262232 ADP262153:ADP262232 ANL262153:ANL262232 AXH262153:AXH262232 BHD262153:BHD262232 BQZ262153:BQZ262232 CAV262153:CAV262232 CKR262153:CKR262232 CUN262153:CUN262232 DEJ262153:DEJ262232 DOF262153:DOF262232 DYB262153:DYB262232 EHX262153:EHX262232 ERT262153:ERT262232 FBP262153:FBP262232 FLL262153:FLL262232 FVH262153:FVH262232 GFD262153:GFD262232 GOZ262153:GOZ262232 GYV262153:GYV262232 HIR262153:HIR262232 HSN262153:HSN262232 ICJ262153:ICJ262232 IMF262153:IMF262232 IWB262153:IWB262232 JFX262153:JFX262232 JPT262153:JPT262232 JZP262153:JZP262232 KJL262153:KJL262232 KTH262153:KTH262232 LDD262153:LDD262232 LMZ262153:LMZ262232 LWV262153:LWV262232 MGR262153:MGR262232 MQN262153:MQN262232 NAJ262153:NAJ262232 NKF262153:NKF262232 NUB262153:NUB262232 ODX262153:ODX262232 ONT262153:ONT262232 OXP262153:OXP262232 PHL262153:PHL262232 PRH262153:PRH262232 QBD262153:QBD262232 QKZ262153:QKZ262232 QUV262153:QUV262232 RER262153:RER262232 RON262153:RON262232 RYJ262153:RYJ262232 SIF262153:SIF262232 SSB262153:SSB262232 TBX262153:TBX262232 TLT262153:TLT262232 TVP262153:TVP262232 UFL262153:UFL262232 UPH262153:UPH262232 UZD262153:UZD262232 VIZ262153:VIZ262232 VSV262153:VSV262232 WCR262153:WCR262232 WMN262153:WMN262232 WWJ262153:WWJ262232 AB327689:AB327768 JX327689:JX327768 TT327689:TT327768 ADP327689:ADP327768 ANL327689:ANL327768 AXH327689:AXH327768 BHD327689:BHD327768 BQZ327689:BQZ327768 CAV327689:CAV327768 CKR327689:CKR327768 CUN327689:CUN327768 DEJ327689:DEJ327768 DOF327689:DOF327768 DYB327689:DYB327768 EHX327689:EHX327768 ERT327689:ERT327768 FBP327689:FBP327768 FLL327689:FLL327768 FVH327689:FVH327768 GFD327689:GFD327768 GOZ327689:GOZ327768 GYV327689:GYV327768 HIR327689:HIR327768 HSN327689:HSN327768 ICJ327689:ICJ327768 IMF327689:IMF327768 IWB327689:IWB327768 JFX327689:JFX327768 JPT327689:JPT327768 JZP327689:JZP327768 KJL327689:KJL327768 KTH327689:KTH327768 LDD327689:LDD327768 LMZ327689:LMZ327768 LWV327689:LWV327768 MGR327689:MGR327768 MQN327689:MQN327768 NAJ327689:NAJ327768 NKF327689:NKF327768 NUB327689:NUB327768 ODX327689:ODX327768 ONT327689:ONT327768 OXP327689:OXP327768 PHL327689:PHL327768 PRH327689:PRH327768 QBD327689:QBD327768 QKZ327689:QKZ327768 QUV327689:QUV327768 RER327689:RER327768 RON327689:RON327768 RYJ327689:RYJ327768 SIF327689:SIF327768 SSB327689:SSB327768 TBX327689:TBX327768 TLT327689:TLT327768 TVP327689:TVP327768 UFL327689:UFL327768 UPH327689:UPH327768 UZD327689:UZD327768 VIZ327689:VIZ327768 VSV327689:VSV327768 WCR327689:WCR327768 WMN327689:WMN327768 WWJ327689:WWJ327768 AB393225:AB393304 JX393225:JX393304 TT393225:TT393304 ADP393225:ADP393304 ANL393225:ANL393304 AXH393225:AXH393304 BHD393225:BHD393304 BQZ393225:BQZ393304 CAV393225:CAV393304 CKR393225:CKR393304 CUN393225:CUN393304 DEJ393225:DEJ393304 DOF393225:DOF393304 DYB393225:DYB393304 EHX393225:EHX393304 ERT393225:ERT393304 FBP393225:FBP393304 FLL393225:FLL393304 FVH393225:FVH393304 GFD393225:GFD393304 GOZ393225:GOZ393304 GYV393225:GYV393304 HIR393225:HIR393304 HSN393225:HSN393304 ICJ393225:ICJ393304 IMF393225:IMF393304 IWB393225:IWB393304 JFX393225:JFX393304 JPT393225:JPT393304 JZP393225:JZP393304 KJL393225:KJL393304 KTH393225:KTH393304 LDD393225:LDD393304 LMZ393225:LMZ393304 LWV393225:LWV393304 MGR393225:MGR393304 MQN393225:MQN393304 NAJ393225:NAJ393304 NKF393225:NKF393304 NUB393225:NUB393304 ODX393225:ODX393304 ONT393225:ONT393304 OXP393225:OXP393304 PHL393225:PHL393304 PRH393225:PRH393304 QBD393225:QBD393304 QKZ393225:QKZ393304 QUV393225:QUV393304 RER393225:RER393304 RON393225:RON393304 RYJ393225:RYJ393304 SIF393225:SIF393304 SSB393225:SSB393304 TBX393225:TBX393304 TLT393225:TLT393304 TVP393225:TVP393304 UFL393225:UFL393304 UPH393225:UPH393304 UZD393225:UZD393304 VIZ393225:VIZ393304 VSV393225:VSV393304 WCR393225:WCR393304 WMN393225:WMN393304 WWJ393225:WWJ393304 AB458761:AB458840 JX458761:JX458840 TT458761:TT458840 ADP458761:ADP458840 ANL458761:ANL458840 AXH458761:AXH458840 BHD458761:BHD458840 BQZ458761:BQZ458840 CAV458761:CAV458840 CKR458761:CKR458840 CUN458761:CUN458840 DEJ458761:DEJ458840 DOF458761:DOF458840 DYB458761:DYB458840 EHX458761:EHX458840 ERT458761:ERT458840 FBP458761:FBP458840 FLL458761:FLL458840 FVH458761:FVH458840 GFD458761:GFD458840 GOZ458761:GOZ458840 GYV458761:GYV458840 HIR458761:HIR458840 HSN458761:HSN458840 ICJ458761:ICJ458840 IMF458761:IMF458840 IWB458761:IWB458840 JFX458761:JFX458840 JPT458761:JPT458840 JZP458761:JZP458840 KJL458761:KJL458840 KTH458761:KTH458840 LDD458761:LDD458840 LMZ458761:LMZ458840 LWV458761:LWV458840 MGR458761:MGR458840 MQN458761:MQN458840 NAJ458761:NAJ458840 NKF458761:NKF458840 NUB458761:NUB458840 ODX458761:ODX458840 ONT458761:ONT458840 OXP458761:OXP458840 PHL458761:PHL458840 PRH458761:PRH458840 QBD458761:QBD458840 QKZ458761:QKZ458840 QUV458761:QUV458840 RER458761:RER458840 RON458761:RON458840 RYJ458761:RYJ458840 SIF458761:SIF458840 SSB458761:SSB458840 TBX458761:TBX458840 TLT458761:TLT458840 TVP458761:TVP458840 UFL458761:UFL458840 UPH458761:UPH458840 UZD458761:UZD458840 VIZ458761:VIZ458840 VSV458761:VSV458840 WCR458761:WCR458840 WMN458761:WMN458840 WWJ458761:WWJ458840 AB524297:AB524376 JX524297:JX524376 TT524297:TT524376 ADP524297:ADP524376 ANL524297:ANL524376 AXH524297:AXH524376 BHD524297:BHD524376 BQZ524297:BQZ524376 CAV524297:CAV524376 CKR524297:CKR524376 CUN524297:CUN524376 DEJ524297:DEJ524376 DOF524297:DOF524376 DYB524297:DYB524376 EHX524297:EHX524376 ERT524297:ERT524376 FBP524297:FBP524376 FLL524297:FLL524376 FVH524297:FVH524376 GFD524297:GFD524376 GOZ524297:GOZ524376 GYV524297:GYV524376 HIR524297:HIR524376 HSN524297:HSN524376 ICJ524297:ICJ524376 IMF524297:IMF524376 IWB524297:IWB524376 JFX524297:JFX524376 JPT524297:JPT524376 JZP524297:JZP524376 KJL524297:KJL524376 KTH524297:KTH524376 LDD524297:LDD524376 LMZ524297:LMZ524376 LWV524297:LWV524376 MGR524297:MGR524376 MQN524297:MQN524376 NAJ524297:NAJ524376 NKF524297:NKF524376 NUB524297:NUB524376 ODX524297:ODX524376 ONT524297:ONT524376 OXP524297:OXP524376 PHL524297:PHL524376 PRH524297:PRH524376 QBD524297:QBD524376 QKZ524297:QKZ524376 QUV524297:QUV524376 RER524297:RER524376 RON524297:RON524376 RYJ524297:RYJ524376 SIF524297:SIF524376 SSB524297:SSB524376 TBX524297:TBX524376 TLT524297:TLT524376 TVP524297:TVP524376 UFL524297:UFL524376 UPH524297:UPH524376 UZD524297:UZD524376 VIZ524297:VIZ524376 VSV524297:VSV524376 WCR524297:WCR524376 WMN524297:WMN524376 WWJ524297:WWJ524376 AB589833:AB589912 JX589833:JX589912 TT589833:TT589912 ADP589833:ADP589912 ANL589833:ANL589912 AXH589833:AXH589912 BHD589833:BHD589912 BQZ589833:BQZ589912 CAV589833:CAV589912 CKR589833:CKR589912 CUN589833:CUN589912 DEJ589833:DEJ589912 DOF589833:DOF589912 DYB589833:DYB589912 EHX589833:EHX589912 ERT589833:ERT589912 FBP589833:FBP589912 FLL589833:FLL589912 FVH589833:FVH589912 GFD589833:GFD589912 GOZ589833:GOZ589912 GYV589833:GYV589912 HIR589833:HIR589912 HSN589833:HSN589912 ICJ589833:ICJ589912 IMF589833:IMF589912 IWB589833:IWB589912 JFX589833:JFX589912 JPT589833:JPT589912 JZP589833:JZP589912 KJL589833:KJL589912 KTH589833:KTH589912 LDD589833:LDD589912 LMZ589833:LMZ589912 LWV589833:LWV589912 MGR589833:MGR589912 MQN589833:MQN589912 NAJ589833:NAJ589912 NKF589833:NKF589912 NUB589833:NUB589912 ODX589833:ODX589912 ONT589833:ONT589912 OXP589833:OXP589912 PHL589833:PHL589912 PRH589833:PRH589912 QBD589833:QBD589912 QKZ589833:QKZ589912 QUV589833:QUV589912 RER589833:RER589912 RON589833:RON589912 RYJ589833:RYJ589912 SIF589833:SIF589912 SSB589833:SSB589912 TBX589833:TBX589912 TLT589833:TLT589912 TVP589833:TVP589912 UFL589833:UFL589912 UPH589833:UPH589912 UZD589833:UZD589912 VIZ589833:VIZ589912 VSV589833:VSV589912 WCR589833:WCR589912 WMN589833:WMN589912 WWJ589833:WWJ589912 AB655369:AB655448 JX655369:JX655448 TT655369:TT655448 ADP655369:ADP655448 ANL655369:ANL655448 AXH655369:AXH655448 BHD655369:BHD655448 BQZ655369:BQZ655448 CAV655369:CAV655448 CKR655369:CKR655448 CUN655369:CUN655448 DEJ655369:DEJ655448 DOF655369:DOF655448 DYB655369:DYB655448 EHX655369:EHX655448 ERT655369:ERT655448 FBP655369:FBP655448 FLL655369:FLL655448 FVH655369:FVH655448 GFD655369:GFD655448 GOZ655369:GOZ655448 GYV655369:GYV655448 HIR655369:HIR655448 HSN655369:HSN655448 ICJ655369:ICJ655448 IMF655369:IMF655448 IWB655369:IWB655448 JFX655369:JFX655448 JPT655369:JPT655448 JZP655369:JZP655448 KJL655369:KJL655448 KTH655369:KTH655448 LDD655369:LDD655448 LMZ655369:LMZ655448 LWV655369:LWV655448 MGR655369:MGR655448 MQN655369:MQN655448 NAJ655369:NAJ655448 NKF655369:NKF655448 NUB655369:NUB655448 ODX655369:ODX655448 ONT655369:ONT655448 OXP655369:OXP655448 PHL655369:PHL655448 PRH655369:PRH655448 QBD655369:QBD655448 QKZ655369:QKZ655448 QUV655369:QUV655448 RER655369:RER655448 RON655369:RON655448 RYJ655369:RYJ655448 SIF655369:SIF655448 SSB655369:SSB655448 TBX655369:TBX655448 TLT655369:TLT655448 TVP655369:TVP655448 UFL655369:UFL655448 UPH655369:UPH655448 UZD655369:UZD655448 VIZ655369:VIZ655448 VSV655369:VSV655448 WCR655369:WCR655448 WMN655369:WMN655448 WWJ655369:WWJ655448 AB720905:AB720984 JX720905:JX720984 TT720905:TT720984 ADP720905:ADP720984 ANL720905:ANL720984 AXH720905:AXH720984 BHD720905:BHD720984 BQZ720905:BQZ720984 CAV720905:CAV720984 CKR720905:CKR720984 CUN720905:CUN720984 DEJ720905:DEJ720984 DOF720905:DOF720984 DYB720905:DYB720984 EHX720905:EHX720984 ERT720905:ERT720984 FBP720905:FBP720984 FLL720905:FLL720984 FVH720905:FVH720984 GFD720905:GFD720984 GOZ720905:GOZ720984 GYV720905:GYV720984 HIR720905:HIR720984 HSN720905:HSN720984 ICJ720905:ICJ720984 IMF720905:IMF720984 IWB720905:IWB720984 JFX720905:JFX720984 JPT720905:JPT720984 JZP720905:JZP720984 KJL720905:KJL720984 KTH720905:KTH720984 LDD720905:LDD720984 LMZ720905:LMZ720984 LWV720905:LWV720984 MGR720905:MGR720984 MQN720905:MQN720984 NAJ720905:NAJ720984 NKF720905:NKF720984 NUB720905:NUB720984 ODX720905:ODX720984 ONT720905:ONT720984 OXP720905:OXP720984 PHL720905:PHL720984 PRH720905:PRH720984 QBD720905:QBD720984 QKZ720905:QKZ720984 QUV720905:QUV720984 RER720905:RER720984 RON720905:RON720984 RYJ720905:RYJ720984 SIF720905:SIF720984 SSB720905:SSB720984 TBX720905:TBX720984 TLT720905:TLT720984 TVP720905:TVP720984 UFL720905:UFL720984 UPH720905:UPH720984 UZD720905:UZD720984 VIZ720905:VIZ720984 VSV720905:VSV720984 WCR720905:WCR720984 WMN720905:WMN720984 WWJ720905:WWJ720984 AB786441:AB786520 JX786441:JX786520 TT786441:TT786520 ADP786441:ADP786520 ANL786441:ANL786520 AXH786441:AXH786520 BHD786441:BHD786520 BQZ786441:BQZ786520 CAV786441:CAV786520 CKR786441:CKR786520 CUN786441:CUN786520 DEJ786441:DEJ786520 DOF786441:DOF786520 DYB786441:DYB786520 EHX786441:EHX786520 ERT786441:ERT786520 FBP786441:FBP786520 FLL786441:FLL786520 FVH786441:FVH786520 GFD786441:GFD786520 GOZ786441:GOZ786520 GYV786441:GYV786520 HIR786441:HIR786520 HSN786441:HSN786520 ICJ786441:ICJ786520 IMF786441:IMF786520 IWB786441:IWB786520 JFX786441:JFX786520 JPT786441:JPT786520 JZP786441:JZP786520 KJL786441:KJL786520 KTH786441:KTH786520 LDD786441:LDD786520 LMZ786441:LMZ786520 LWV786441:LWV786520 MGR786441:MGR786520 MQN786441:MQN786520 NAJ786441:NAJ786520 NKF786441:NKF786520 NUB786441:NUB786520 ODX786441:ODX786520 ONT786441:ONT786520 OXP786441:OXP786520 PHL786441:PHL786520 PRH786441:PRH786520 QBD786441:QBD786520 QKZ786441:QKZ786520 QUV786441:QUV786520 RER786441:RER786520 RON786441:RON786520 RYJ786441:RYJ786520 SIF786441:SIF786520 SSB786441:SSB786520 TBX786441:TBX786520 TLT786441:TLT786520 TVP786441:TVP786520 UFL786441:UFL786520 UPH786441:UPH786520 UZD786441:UZD786520 VIZ786441:VIZ786520 VSV786441:VSV786520 WCR786441:WCR786520 WMN786441:WMN786520 WWJ786441:WWJ786520 AB851977:AB852056 JX851977:JX852056 TT851977:TT852056 ADP851977:ADP852056 ANL851977:ANL852056 AXH851977:AXH852056 BHD851977:BHD852056 BQZ851977:BQZ852056 CAV851977:CAV852056 CKR851977:CKR852056 CUN851977:CUN852056 DEJ851977:DEJ852056 DOF851977:DOF852056 DYB851977:DYB852056 EHX851977:EHX852056 ERT851977:ERT852056 FBP851977:FBP852056 FLL851977:FLL852056 FVH851977:FVH852056 GFD851977:GFD852056 GOZ851977:GOZ852056 GYV851977:GYV852056 HIR851977:HIR852056 HSN851977:HSN852056 ICJ851977:ICJ852056 IMF851977:IMF852056 IWB851977:IWB852056 JFX851977:JFX852056 JPT851977:JPT852056 JZP851977:JZP852056 KJL851977:KJL852056 KTH851977:KTH852056 LDD851977:LDD852056 LMZ851977:LMZ852056 LWV851977:LWV852056 MGR851977:MGR852056 MQN851977:MQN852056 NAJ851977:NAJ852056 NKF851977:NKF852056 NUB851977:NUB852056 ODX851977:ODX852056 ONT851977:ONT852056 OXP851977:OXP852056 PHL851977:PHL852056 PRH851977:PRH852056 QBD851977:QBD852056 QKZ851977:QKZ852056 QUV851977:QUV852056 RER851977:RER852056 RON851977:RON852056 RYJ851977:RYJ852056 SIF851977:SIF852056 SSB851977:SSB852056 TBX851977:TBX852056 TLT851977:TLT852056 TVP851977:TVP852056 UFL851977:UFL852056 UPH851977:UPH852056 UZD851977:UZD852056 VIZ851977:VIZ852056 VSV851977:VSV852056 WCR851977:WCR852056 WMN851977:WMN852056 WWJ851977:WWJ852056 AB917513:AB917592 JX917513:JX917592 TT917513:TT917592 ADP917513:ADP917592 ANL917513:ANL917592 AXH917513:AXH917592 BHD917513:BHD917592 BQZ917513:BQZ917592 CAV917513:CAV917592 CKR917513:CKR917592 CUN917513:CUN917592 DEJ917513:DEJ917592 DOF917513:DOF917592 DYB917513:DYB917592 EHX917513:EHX917592 ERT917513:ERT917592 FBP917513:FBP917592 FLL917513:FLL917592 FVH917513:FVH917592 GFD917513:GFD917592 GOZ917513:GOZ917592 GYV917513:GYV917592 HIR917513:HIR917592 HSN917513:HSN917592 ICJ917513:ICJ917592 IMF917513:IMF917592 IWB917513:IWB917592 JFX917513:JFX917592 JPT917513:JPT917592 JZP917513:JZP917592 KJL917513:KJL917592 KTH917513:KTH917592 LDD917513:LDD917592 LMZ917513:LMZ917592 LWV917513:LWV917592 MGR917513:MGR917592 MQN917513:MQN917592 NAJ917513:NAJ917592 NKF917513:NKF917592 NUB917513:NUB917592 ODX917513:ODX917592 ONT917513:ONT917592 OXP917513:OXP917592 PHL917513:PHL917592 PRH917513:PRH917592 QBD917513:QBD917592 QKZ917513:QKZ917592 QUV917513:QUV917592 RER917513:RER917592 RON917513:RON917592 RYJ917513:RYJ917592 SIF917513:SIF917592 SSB917513:SSB917592 TBX917513:TBX917592 TLT917513:TLT917592 TVP917513:TVP917592 UFL917513:UFL917592 UPH917513:UPH917592 UZD917513:UZD917592 VIZ917513:VIZ917592 VSV917513:VSV917592 WCR917513:WCR917592 WMN917513:WMN917592 WWJ917513:WWJ917592 AB983049:AB983128 JX983049:JX983128 TT983049:TT983128 ADP983049:ADP983128 ANL983049:ANL983128 AXH983049:AXH983128 BHD983049:BHD983128 BQZ983049:BQZ983128 CAV983049:CAV983128 CKR983049:CKR983128 CUN983049:CUN983128 DEJ983049:DEJ983128 DOF983049:DOF983128 DYB983049:DYB983128 EHX983049:EHX983128 ERT983049:ERT983128 FBP983049:FBP983128 FLL983049:FLL983128 FVH983049:FVH983128 GFD983049:GFD983128 GOZ983049:GOZ983128 GYV983049:GYV983128 HIR983049:HIR983128 HSN983049:HSN983128 ICJ983049:ICJ983128 IMF983049:IMF983128 IWB983049:IWB983128 JFX983049:JFX983128 JPT983049:JPT983128 JZP983049:JZP983128 KJL983049:KJL983128 KTH983049:KTH983128 LDD983049:LDD983128 LMZ983049:LMZ983128 LWV983049:LWV983128 MGR983049:MGR983128 MQN983049:MQN983128 NAJ983049:NAJ983128 NKF983049:NKF983128 NUB983049:NUB983128 ODX983049:ODX983128 ONT983049:ONT983128 OXP983049:OXP983128 PHL983049:PHL983128 PRH983049:PRH983128 QBD983049:QBD983128 QKZ983049:QKZ983128 QUV983049:QUV983128 RER983049:RER983128 RON983049:RON983128 RYJ983049:RYJ983128 SIF983049:SIF983128 SSB983049:SSB983128 TBX983049:TBX983128 TLT983049:TLT983128 TVP983049:TVP983128 UFL983049:UFL983128 UPH983049:UPH983128 UZD983049:UZD983128 VIZ983049:VIZ983128 VSV983049:VSV983128 WCR983049:WCR983128 WMN983049:WMN983128 WWJ983049:WWJ983128">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4"/>
  <sheetViews>
    <sheetView showGridLines="0" zoomScaleNormal="100" zoomScaleSheetLayoutView="100" workbookViewId="0">
      <selection activeCell="N3" sqref="N3:U4"/>
    </sheetView>
  </sheetViews>
  <sheetFormatPr baseColWidth="10" defaultRowHeight="12.75" x14ac:dyDescent="0.2"/>
  <cols>
    <col min="1" max="1" width="14.140625" style="353" customWidth="1"/>
    <col min="2" max="2" width="3.42578125" style="353" customWidth="1"/>
    <col min="3" max="5" width="6.5703125" style="370" customWidth="1"/>
    <col min="6" max="6" width="2.7109375" style="353" bestFit="1" customWidth="1"/>
    <col min="7" max="8" width="15.7109375" style="356" customWidth="1"/>
    <col min="9" max="9" width="8" style="356" customWidth="1"/>
    <col min="10" max="10" width="3.42578125" style="353" customWidth="1"/>
    <col min="11" max="12" width="10.7109375"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5" width="18.7109375" style="356" customWidth="1"/>
    <col min="26" max="26" width="24.7109375"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4.140625" style="329" customWidth="1"/>
    <col min="258" max="258" width="3.42578125" style="329" customWidth="1"/>
    <col min="259" max="261" width="6.5703125" style="329" customWidth="1"/>
    <col min="262" max="262" width="2.7109375" style="329" bestFit="1" customWidth="1"/>
    <col min="263" max="264" width="15.7109375" style="329" customWidth="1"/>
    <col min="265" max="265" width="8" style="329" customWidth="1"/>
    <col min="266" max="266" width="3.42578125" style="329" customWidth="1"/>
    <col min="267" max="268" width="10.7109375"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81" width="18.7109375" style="329" customWidth="1"/>
    <col min="282" max="282" width="24.7109375"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4.140625" style="329" customWidth="1"/>
    <col min="514" max="514" width="3.42578125" style="329" customWidth="1"/>
    <col min="515" max="517" width="6.5703125" style="329" customWidth="1"/>
    <col min="518" max="518" width="2.7109375" style="329" bestFit="1" customWidth="1"/>
    <col min="519" max="520" width="15.7109375" style="329" customWidth="1"/>
    <col min="521" max="521" width="8" style="329" customWidth="1"/>
    <col min="522" max="522" width="3.42578125" style="329" customWidth="1"/>
    <col min="523" max="524" width="10.7109375"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7" width="18.7109375" style="329" customWidth="1"/>
    <col min="538" max="538" width="24.7109375"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4.140625" style="329" customWidth="1"/>
    <col min="770" max="770" width="3.42578125" style="329" customWidth="1"/>
    <col min="771" max="773" width="6.5703125" style="329" customWidth="1"/>
    <col min="774" max="774" width="2.7109375" style="329" bestFit="1" customWidth="1"/>
    <col min="775" max="776" width="15.7109375" style="329" customWidth="1"/>
    <col min="777" max="777" width="8" style="329" customWidth="1"/>
    <col min="778" max="778" width="3.42578125" style="329" customWidth="1"/>
    <col min="779" max="780" width="10.7109375"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3" width="18.7109375" style="329" customWidth="1"/>
    <col min="794" max="794" width="24.7109375"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4.140625" style="329" customWidth="1"/>
    <col min="1026" max="1026" width="3.42578125" style="329" customWidth="1"/>
    <col min="1027" max="1029" width="6.5703125" style="329" customWidth="1"/>
    <col min="1030" max="1030" width="2.7109375" style="329" bestFit="1" customWidth="1"/>
    <col min="1031" max="1032" width="15.7109375" style="329" customWidth="1"/>
    <col min="1033" max="1033" width="8" style="329" customWidth="1"/>
    <col min="1034" max="1034" width="3.42578125" style="329" customWidth="1"/>
    <col min="1035" max="1036" width="10.7109375"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9" width="18.7109375" style="329" customWidth="1"/>
    <col min="1050" max="1050" width="24.7109375"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4.140625" style="329" customWidth="1"/>
    <col min="1282" max="1282" width="3.42578125" style="329" customWidth="1"/>
    <col min="1283" max="1285" width="6.5703125" style="329" customWidth="1"/>
    <col min="1286" max="1286" width="2.7109375" style="329" bestFit="1" customWidth="1"/>
    <col min="1287" max="1288" width="15.7109375" style="329" customWidth="1"/>
    <col min="1289" max="1289" width="8" style="329" customWidth="1"/>
    <col min="1290" max="1290" width="3.42578125" style="329" customWidth="1"/>
    <col min="1291" max="1292" width="10.7109375"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5" width="18.7109375" style="329" customWidth="1"/>
    <col min="1306" max="1306" width="24.7109375"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4.140625" style="329" customWidth="1"/>
    <col min="1538" max="1538" width="3.42578125" style="329" customWidth="1"/>
    <col min="1539" max="1541" width="6.5703125" style="329" customWidth="1"/>
    <col min="1542" max="1542" width="2.7109375" style="329" bestFit="1" customWidth="1"/>
    <col min="1543" max="1544" width="15.7109375" style="329" customWidth="1"/>
    <col min="1545" max="1545" width="8" style="329" customWidth="1"/>
    <col min="1546" max="1546" width="3.42578125" style="329" customWidth="1"/>
    <col min="1547" max="1548" width="10.7109375"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61" width="18.7109375" style="329" customWidth="1"/>
    <col min="1562" max="1562" width="24.7109375"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4.140625" style="329" customWidth="1"/>
    <col min="1794" max="1794" width="3.42578125" style="329" customWidth="1"/>
    <col min="1795" max="1797" width="6.5703125" style="329" customWidth="1"/>
    <col min="1798" max="1798" width="2.7109375" style="329" bestFit="1" customWidth="1"/>
    <col min="1799" max="1800" width="15.7109375" style="329" customWidth="1"/>
    <col min="1801" max="1801" width="8" style="329" customWidth="1"/>
    <col min="1802" max="1802" width="3.42578125" style="329" customWidth="1"/>
    <col min="1803" max="1804" width="10.7109375"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7" width="18.7109375" style="329" customWidth="1"/>
    <col min="1818" max="1818" width="24.7109375"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4.140625" style="329" customWidth="1"/>
    <col min="2050" max="2050" width="3.42578125" style="329" customWidth="1"/>
    <col min="2051" max="2053" width="6.5703125" style="329" customWidth="1"/>
    <col min="2054" max="2054" width="2.7109375" style="329" bestFit="1" customWidth="1"/>
    <col min="2055" max="2056" width="15.7109375" style="329" customWidth="1"/>
    <col min="2057" max="2057" width="8" style="329" customWidth="1"/>
    <col min="2058" max="2058" width="3.42578125" style="329" customWidth="1"/>
    <col min="2059" max="2060" width="10.7109375"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3" width="18.7109375" style="329" customWidth="1"/>
    <col min="2074" max="2074" width="24.7109375"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4.140625" style="329" customWidth="1"/>
    <col min="2306" max="2306" width="3.42578125" style="329" customWidth="1"/>
    <col min="2307" max="2309" width="6.5703125" style="329" customWidth="1"/>
    <col min="2310" max="2310" width="2.7109375" style="329" bestFit="1" customWidth="1"/>
    <col min="2311" max="2312" width="15.7109375" style="329" customWidth="1"/>
    <col min="2313" max="2313" width="8" style="329" customWidth="1"/>
    <col min="2314" max="2314" width="3.42578125" style="329" customWidth="1"/>
    <col min="2315" max="2316" width="10.7109375"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9" width="18.7109375" style="329" customWidth="1"/>
    <col min="2330" max="2330" width="24.7109375"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4.140625" style="329" customWidth="1"/>
    <col min="2562" max="2562" width="3.42578125" style="329" customWidth="1"/>
    <col min="2563" max="2565" width="6.5703125" style="329" customWidth="1"/>
    <col min="2566" max="2566" width="2.7109375" style="329" bestFit="1" customWidth="1"/>
    <col min="2567" max="2568" width="15.7109375" style="329" customWidth="1"/>
    <col min="2569" max="2569" width="8" style="329" customWidth="1"/>
    <col min="2570" max="2570" width="3.42578125" style="329" customWidth="1"/>
    <col min="2571" max="2572" width="10.7109375"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5" width="18.7109375" style="329" customWidth="1"/>
    <col min="2586" max="2586" width="24.7109375"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4.140625" style="329" customWidth="1"/>
    <col min="2818" max="2818" width="3.42578125" style="329" customWidth="1"/>
    <col min="2819" max="2821" width="6.5703125" style="329" customWidth="1"/>
    <col min="2822" max="2822" width="2.7109375" style="329" bestFit="1" customWidth="1"/>
    <col min="2823" max="2824" width="15.7109375" style="329" customWidth="1"/>
    <col min="2825" max="2825" width="8" style="329" customWidth="1"/>
    <col min="2826" max="2826" width="3.42578125" style="329" customWidth="1"/>
    <col min="2827" max="2828" width="10.7109375"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41" width="18.7109375" style="329" customWidth="1"/>
    <col min="2842" max="2842" width="24.7109375"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4.140625" style="329" customWidth="1"/>
    <col min="3074" max="3074" width="3.42578125" style="329" customWidth="1"/>
    <col min="3075" max="3077" width="6.5703125" style="329" customWidth="1"/>
    <col min="3078" max="3078" width="2.7109375" style="329" bestFit="1" customWidth="1"/>
    <col min="3079" max="3080" width="15.7109375" style="329" customWidth="1"/>
    <col min="3081" max="3081" width="8" style="329" customWidth="1"/>
    <col min="3082" max="3082" width="3.42578125" style="329" customWidth="1"/>
    <col min="3083" max="3084" width="10.7109375"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7" width="18.7109375" style="329" customWidth="1"/>
    <col min="3098" max="3098" width="24.7109375"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4.140625" style="329" customWidth="1"/>
    <col min="3330" max="3330" width="3.42578125" style="329" customWidth="1"/>
    <col min="3331" max="3333" width="6.5703125" style="329" customWidth="1"/>
    <col min="3334" max="3334" width="2.7109375" style="329" bestFit="1" customWidth="1"/>
    <col min="3335" max="3336" width="15.7109375" style="329" customWidth="1"/>
    <col min="3337" max="3337" width="8" style="329" customWidth="1"/>
    <col min="3338" max="3338" width="3.42578125" style="329" customWidth="1"/>
    <col min="3339" max="3340" width="10.7109375"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3" width="18.7109375" style="329" customWidth="1"/>
    <col min="3354" max="3354" width="24.7109375"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4.140625" style="329" customWidth="1"/>
    <col min="3586" max="3586" width="3.42578125" style="329" customWidth="1"/>
    <col min="3587" max="3589" width="6.5703125" style="329" customWidth="1"/>
    <col min="3590" max="3590" width="2.7109375" style="329" bestFit="1" customWidth="1"/>
    <col min="3591" max="3592" width="15.7109375" style="329" customWidth="1"/>
    <col min="3593" max="3593" width="8" style="329" customWidth="1"/>
    <col min="3594" max="3594" width="3.42578125" style="329" customWidth="1"/>
    <col min="3595" max="3596" width="10.7109375"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9" width="18.7109375" style="329" customWidth="1"/>
    <col min="3610" max="3610" width="24.7109375"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4.140625" style="329" customWidth="1"/>
    <col min="3842" max="3842" width="3.42578125" style="329" customWidth="1"/>
    <col min="3843" max="3845" width="6.5703125" style="329" customWidth="1"/>
    <col min="3846" max="3846" width="2.7109375" style="329" bestFit="1" customWidth="1"/>
    <col min="3847" max="3848" width="15.7109375" style="329" customWidth="1"/>
    <col min="3849" max="3849" width="8" style="329" customWidth="1"/>
    <col min="3850" max="3850" width="3.42578125" style="329" customWidth="1"/>
    <col min="3851" max="3852" width="10.7109375"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5" width="18.7109375" style="329" customWidth="1"/>
    <col min="3866" max="3866" width="24.7109375"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4.140625" style="329" customWidth="1"/>
    <col min="4098" max="4098" width="3.42578125" style="329" customWidth="1"/>
    <col min="4099" max="4101" width="6.5703125" style="329" customWidth="1"/>
    <col min="4102" max="4102" width="2.7109375" style="329" bestFit="1" customWidth="1"/>
    <col min="4103" max="4104" width="15.7109375" style="329" customWidth="1"/>
    <col min="4105" max="4105" width="8" style="329" customWidth="1"/>
    <col min="4106" max="4106" width="3.42578125" style="329" customWidth="1"/>
    <col min="4107" max="4108" width="10.7109375"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21" width="18.7109375" style="329" customWidth="1"/>
    <col min="4122" max="4122" width="24.7109375"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4.140625" style="329" customWidth="1"/>
    <col min="4354" max="4354" width="3.42578125" style="329" customWidth="1"/>
    <col min="4355" max="4357" width="6.5703125" style="329" customWidth="1"/>
    <col min="4358" max="4358" width="2.7109375" style="329" bestFit="1" customWidth="1"/>
    <col min="4359" max="4360" width="15.7109375" style="329" customWidth="1"/>
    <col min="4361" max="4361" width="8" style="329" customWidth="1"/>
    <col min="4362" max="4362" width="3.42578125" style="329" customWidth="1"/>
    <col min="4363" max="4364" width="10.7109375"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7" width="18.7109375" style="329" customWidth="1"/>
    <col min="4378" max="4378" width="24.7109375"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4.140625" style="329" customWidth="1"/>
    <col min="4610" max="4610" width="3.42578125" style="329" customWidth="1"/>
    <col min="4611" max="4613" width="6.5703125" style="329" customWidth="1"/>
    <col min="4614" max="4614" width="2.7109375" style="329" bestFit="1" customWidth="1"/>
    <col min="4615" max="4616" width="15.7109375" style="329" customWidth="1"/>
    <col min="4617" max="4617" width="8" style="329" customWidth="1"/>
    <col min="4618" max="4618" width="3.42578125" style="329" customWidth="1"/>
    <col min="4619" max="4620" width="10.7109375"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3" width="18.7109375" style="329" customWidth="1"/>
    <col min="4634" max="4634" width="24.7109375"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4.140625" style="329" customWidth="1"/>
    <col min="4866" max="4866" width="3.42578125" style="329" customWidth="1"/>
    <col min="4867" max="4869" width="6.5703125" style="329" customWidth="1"/>
    <col min="4870" max="4870" width="2.7109375" style="329" bestFit="1" customWidth="1"/>
    <col min="4871" max="4872" width="15.7109375" style="329" customWidth="1"/>
    <col min="4873" max="4873" width="8" style="329" customWidth="1"/>
    <col min="4874" max="4874" width="3.42578125" style="329" customWidth="1"/>
    <col min="4875" max="4876" width="10.7109375"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9" width="18.7109375" style="329" customWidth="1"/>
    <col min="4890" max="4890" width="24.7109375"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4.140625" style="329" customWidth="1"/>
    <col min="5122" max="5122" width="3.42578125" style="329" customWidth="1"/>
    <col min="5123" max="5125" width="6.5703125" style="329" customWidth="1"/>
    <col min="5126" max="5126" width="2.7109375" style="329" bestFit="1" customWidth="1"/>
    <col min="5127" max="5128" width="15.7109375" style="329" customWidth="1"/>
    <col min="5129" max="5129" width="8" style="329" customWidth="1"/>
    <col min="5130" max="5130" width="3.42578125" style="329" customWidth="1"/>
    <col min="5131" max="5132" width="10.7109375"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5" width="18.7109375" style="329" customWidth="1"/>
    <col min="5146" max="5146" width="24.7109375"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4.140625" style="329" customWidth="1"/>
    <col min="5378" max="5378" width="3.42578125" style="329" customWidth="1"/>
    <col min="5379" max="5381" width="6.5703125" style="329" customWidth="1"/>
    <col min="5382" max="5382" width="2.7109375" style="329" bestFit="1" customWidth="1"/>
    <col min="5383" max="5384" width="15.7109375" style="329" customWidth="1"/>
    <col min="5385" max="5385" width="8" style="329" customWidth="1"/>
    <col min="5386" max="5386" width="3.42578125" style="329" customWidth="1"/>
    <col min="5387" max="5388" width="10.7109375"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401" width="18.7109375" style="329" customWidth="1"/>
    <col min="5402" max="5402" width="24.7109375"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4.140625" style="329" customWidth="1"/>
    <col min="5634" max="5634" width="3.42578125" style="329" customWidth="1"/>
    <col min="5635" max="5637" width="6.5703125" style="329" customWidth="1"/>
    <col min="5638" max="5638" width="2.7109375" style="329" bestFit="1" customWidth="1"/>
    <col min="5639" max="5640" width="15.7109375" style="329" customWidth="1"/>
    <col min="5641" max="5641" width="8" style="329" customWidth="1"/>
    <col min="5642" max="5642" width="3.42578125" style="329" customWidth="1"/>
    <col min="5643" max="5644" width="10.7109375"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7" width="18.7109375" style="329" customWidth="1"/>
    <col min="5658" max="5658" width="24.7109375"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4.140625" style="329" customWidth="1"/>
    <col min="5890" max="5890" width="3.42578125" style="329" customWidth="1"/>
    <col min="5891" max="5893" width="6.5703125" style="329" customWidth="1"/>
    <col min="5894" max="5894" width="2.7109375" style="329" bestFit="1" customWidth="1"/>
    <col min="5895" max="5896" width="15.7109375" style="329" customWidth="1"/>
    <col min="5897" max="5897" width="8" style="329" customWidth="1"/>
    <col min="5898" max="5898" width="3.42578125" style="329" customWidth="1"/>
    <col min="5899" max="5900" width="10.7109375"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3" width="18.7109375" style="329" customWidth="1"/>
    <col min="5914" max="5914" width="24.7109375"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4.140625" style="329" customWidth="1"/>
    <col min="6146" max="6146" width="3.42578125" style="329" customWidth="1"/>
    <col min="6147" max="6149" width="6.5703125" style="329" customWidth="1"/>
    <col min="6150" max="6150" width="2.7109375" style="329" bestFit="1" customWidth="1"/>
    <col min="6151" max="6152" width="15.7109375" style="329" customWidth="1"/>
    <col min="6153" max="6153" width="8" style="329" customWidth="1"/>
    <col min="6154" max="6154" width="3.42578125" style="329" customWidth="1"/>
    <col min="6155" max="6156" width="10.7109375"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9" width="18.7109375" style="329" customWidth="1"/>
    <col min="6170" max="6170" width="24.7109375"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4.140625" style="329" customWidth="1"/>
    <col min="6402" max="6402" width="3.42578125" style="329" customWidth="1"/>
    <col min="6403" max="6405" width="6.5703125" style="329" customWidth="1"/>
    <col min="6406" max="6406" width="2.7109375" style="329" bestFit="1" customWidth="1"/>
    <col min="6407" max="6408" width="15.7109375" style="329" customWidth="1"/>
    <col min="6409" max="6409" width="8" style="329" customWidth="1"/>
    <col min="6410" max="6410" width="3.42578125" style="329" customWidth="1"/>
    <col min="6411" max="6412" width="10.7109375"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5" width="18.7109375" style="329" customWidth="1"/>
    <col min="6426" max="6426" width="24.7109375"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4.140625" style="329" customWidth="1"/>
    <col min="6658" max="6658" width="3.42578125" style="329" customWidth="1"/>
    <col min="6659" max="6661" width="6.5703125" style="329" customWidth="1"/>
    <col min="6662" max="6662" width="2.7109375" style="329" bestFit="1" customWidth="1"/>
    <col min="6663" max="6664" width="15.7109375" style="329" customWidth="1"/>
    <col min="6665" max="6665" width="8" style="329" customWidth="1"/>
    <col min="6666" max="6666" width="3.42578125" style="329" customWidth="1"/>
    <col min="6667" max="6668" width="10.7109375"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81" width="18.7109375" style="329" customWidth="1"/>
    <col min="6682" max="6682" width="24.7109375"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4.140625" style="329" customWidth="1"/>
    <col min="6914" max="6914" width="3.42578125" style="329" customWidth="1"/>
    <col min="6915" max="6917" width="6.5703125" style="329" customWidth="1"/>
    <col min="6918" max="6918" width="2.7109375" style="329" bestFit="1" customWidth="1"/>
    <col min="6919" max="6920" width="15.7109375" style="329" customWidth="1"/>
    <col min="6921" max="6921" width="8" style="329" customWidth="1"/>
    <col min="6922" max="6922" width="3.42578125" style="329" customWidth="1"/>
    <col min="6923" max="6924" width="10.7109375"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7" width="18.7109375" style="329" customWidth="1"/>
    <col min="6938" max="6938" width="24.7109375"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4.140625" style="329" customWidth="1"/>
    <col min="7170" max="7170" width="3.42578125" style="329" customWidth="1"/>
    <col min="7171" max="7173" width="6.5703125" style="329" customWidth="1"/>
    <col min="7174" max="7174" width="2.7109375" style="329" bestFit="1" customWidth="1"/>
    <col min="7175" max="7176" width="15.7109375" style="329" customWidth="1"/>
    <col min="7177" max="7177" width="8" style="329" customWidth="1"/>
    <col min="7178" max="7178" width="3.42578125" style="329" customWidth="1"/>
    <col min="7179" max="7180" width="10.7109375"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3" width="18.7109375" style="329" customWidth="1"/>
    <col min="7194" max="7194" width="24.7109375"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4.140625" style="329" customWidth="1"/>
    <col min="7426" max="7426" width="3.42578125" style="329" customWidth="1"/>
    <col min="7427" max="7429" width="6.5703125" style="329" customWidth="1"/>
    <col min="7430" max="7430" width="2.7109375" style="329" bestFit="1" customWidth="1"/>
    <col min="7431" max="7432" width="15.7109375" style="329" customWidth="1"/>
    <col min="7433" max="7433" width="8" style="329" customWidth="1"/>
    <col min="7434" max="7434" width="3.42578125" style="329" customWidth="1"/>
    <col min="7435" max="7436" width="10.7109375"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9" width="18.7109375" style="329" customWidth="1"/>
    <col min="7450" max="7450" width="24.7109375"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4.140625" style="329" customWidth="1"/>
    <col min="7682" max="7682" width="3.42578125" style="329" customWidth="1"/>
    <col min="7683" max="7685" width="6.5703125" style="329" customWidth="1"/>
    <col min="7686" max="7686" width="2.7109375" style="329" bestFit="1" customWidth="1"/>
    <col min="7687" max="7688" width="15.7109375" style="329" customWidth="1"/>
    <col min="7689" max="7689" width="8" style="329" customWidth="1"/>
    <col min="7690" max="7690" width="3.42578125" style="329" customWidth="1"/>
    <col min="7691" max="7692" width="10.7109375"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5" width="18.7109375" style="329" customWidth="1"/>
    <col min="7706" max="7706" width="24.7109375"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4.140625" style="329" customWidth="1"/>
    <col min="7938" max="7938" width="3.42578125" style="329" customWidth="1"/>
    <col min="7939" max="7941" width="6.5703125" style="329" customWidth="1"/>
    <col min="7942" max="7942" width="2.7109375" style="329" bestFit="1" customWidth="1"/>
    <col min="7943" max="7944" width="15.7109375" style="329" customWidth="1"/>
    <col min="7945" max="7945" width="8" style="329" customWidth="1"/>
    <col min="7946" max="7946" width="3.42578125" style="329" customWidth="1"/>
    <col min="7947" max="7948" width="10.7109375"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61" width="18.7109375" style="329" customWidth="1"/>
    <col min="7962" max="7962" width="24.7109375"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4.140625" style="329" customWidth="1"/>
    <col min="8194" max="8194" width="3.42578125" style="329" customWidth="1"/>
    <col min="8195" max="8197" width="6.5703125" style="329" customWidth="1"/>
    <col min="8198" max="8198" width="2.7109375" style="329" bestFit="1" customWidth="1"/>
    <col min="8199" max="8200" width="15.7109375" style="329" customWidth="1"/>
    <col min="8201" max="8201" width="8" style="329" customWidth="1"/>
    <col min="8202" max="8202" width="3.42578125" style="329" customWidth="1"/>
    <col min="8203" max="8204" width="10.7109375"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7" width="18.7109375" style="329" customWidth="1"/>
    <col min="8218" max="8218" width="24.7109375"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4.140625" style="329" customWidth="1"/>
    <col min="8450" max="8450" width="3.42578125" style="329" customWidth="1"/>
    <col min="8451" max="8453" width="6.5703125" style="329" customWidth="1"/>
    <col min="8454" max="8454" width="2.7109375" style="329" bestFit="1" customWidth="1"/>
    <col min="8455" max="8456" width="15.7109375" style="329" customWidth="1"/>
    <col min="8457" max="8457" width="8" style="329" customWidth="1"/>
    <col min="8458" max="8458" width="3.42578125" style="329" customWidth="1"/>
    <col min="8459" max="8460" width="10.7109375"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3" width="18.7109375" style="329" customWidth="1"/>
    <col min="8474" max="8474" width="24.7109375"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4.140625" style="329" customWidth="1"/>
    <col min="8706" max="8706" width="3.42578125" style="329" customWidth="1"/>
    <col min="8707" max="8709" width="6.5703125" style="329" customWidth="1"/>
    <col min="8710" max="8710" width="2.7109375" style="329" bestFit="1" customWidth="1"/>
    <col min="8711" max="8712" width="15.7109375" style="329" customWidth="1"/>
    <col min="8713" max="8713" width="8" style="329" customWidth="1"/>
    <col min="8714" max="8714" width="3.42578125" style="329" customWidth="1"/>
    <col min="8715" max="8716" width="10.7109375"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9" width="18.7109375" style="329" customWidth="1"/>
    <col min="8730" max="8730" width="24.7109375"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4.140625" style="329" customWidth="1"/>
    <col min="8962" max="8962" width="3.42578125" style="329" customWidth="1"/>
    <col min="8963" max="8965" width="6.5703125" style="329" customWidth="1"/>
    <col min="8966" max="8966" width="2.7109375" style="329" bestFit="1" customWidth="1"/>
    <col min="8967" max="8968" width="15.7109375" style="329" customWidth="1"/>
    <col min="8969" max="8969" width="8" style="329" customWidth="1"/>
    <col min="8970" max="8970" width="3.42578125" style="329" customWidth="1"/>
    <col min="8971" max="8972" width="10.7109375"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5" width="18.7109375" style="329" customWidth="1"/>
    <col min="8986" max="8986" width="24.7109375"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4.140625" style="329" customWidth="1"/>
    <col min="9218" max="9218" width="3.42578125" style="329" customWidth="1"/>
    <col min="9219" max="9221" width="6.5703125" style="329" customWidth="1"/>
    <col min="9222" max="9222" width="2.7109375" style="329" bestFit="1" customWidth="1"/>
    <col min="9223" max="9224" width="15.7109375" style="329" customWidth="1"/>
    <col min="9225" max="9225" width="8" style="329" customWidth="1"/>
    <col min="9226" max="9226" width="3.42578125" style="329" customWidth="1"/>
    <col min="9227" max="9228" width="10.7109375"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41" width="18.7109375" style="329" customWidth="1"/>
    <col min="9242" max="9242" width="24.7109375"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4.140625" style="329" customWidth="1"/>
    <col min="9474" max="9474" width="3.42578125" style="329" customWidth="1"/>
    <col min="9475" max="9477" width="6.5703125" style="329" customWidth="1"/>
    <col min="9478" max="9478" width="2.7109375" style="329" bestFit="1" customWidth="1"/>
    <col min="9479" max="9480" width="15.7109375" style="329" customWidth="1"/>
    <col min="9481" max="9481" width="8" style="329" customWidth="1"/>
    <col min="9482" max="9482" width="3.42578125" style="329" customWidth="1"/>
    <col min="9483" max="9484" width="10.7109375"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7" width="18.7109375" style="329" customWidth="1"/>
    <col min="9498" max="9498" width="24.7109375"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4.140625" style="329" customWidth="1"/>
    <col min="9730" max="9730" width="3.42578125" style="329" customWidth="1"/>
    <col min="9731" max="9733" width="6.5703125" style="329" customWidth="1"/>
    <col min="9734" max="9734" width="2.7109375" style="329" bestFit="1" customWidth="1"/>
    <col min="9735" max="9736" width="15.7109375" style="329" customWidth="1"/>
    <col min="9737" max="9737" width="8" style="329" customWidth="1"/>
    <col min="9738" max="9738" width="3.42578125" style="329" customWidth="1"/>
    <col min="9739" max="9740" width="10.7109375"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3" width="18.7109375" style="329" customWidth="1"/>
    <col min="9754" max="9754" width="24.7109375"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4.140625" style="329" customWidth="1"/>
    <col min="9986" max="9986" width="3.42578125" style="329" customWidth="1"/>
    <col min="9987" max="9989" width="6.5703125" style="329" customWidth="1"/>
    <col min="9990" max="9990" width="2.7109375" style="329" bestFit="1" customWidth="1"/>
    <col min="9991" max="9992" width="15.7109375" style="329" customWidth="1"/>
    <col min="9993" max="9993" width="8" style="329" customWidth="1"/>
    <col min="9994" max="9994" width="3.42578125" style="329" customWidth="1"/>
    <col min="9995" max="9996" width="10.7109375"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9" width="18.7109375" style="329" customWidth="1"/>
    <col min="10010" max="10010" width="24.7109375"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4.140625" style="329" customWidth="1"/>
    <col min="10242" max="10242" width="3.42578125" style="329" customWidth="1"/>
    <col min="10243" max="10245" width="6.5703125" style="329" customWidth="1"/>
    <col min="10246" max="10246" width="2.7109375" style="329" bestFit="1" customWidth="1"/>
    <col min="10247" max="10248" width="15.7109375" style="329" customWidth="1"/>
    <col min="10249" max="10249" width="8" style="329" customWidth="1"/>
    <col min="10250" max="10250" width="3.42578125" style="329" customWidth="1"/>
    <col min="10251" max="10252" width="10.7109375"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5" width="18.7109375" style="329" customWidth="1"/>
    <col min="10266" max="10266" width="24.7109375"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4.140625" style="329" customWidth="1"/>
    <col min="10498" max="10498" width="3.42578125" style="329" customWidth="1"/>
    <col min="10499" max="10501" width="6.5703125" style="329" customWidth="1"/>
    <col min="10502" max="10502" width="2.7109375" style="329" bestFit="1" customWidth="1"/>
    <col min="10503" max="10504" width="15.7109375" style="329" customWidth="1"/>
    <col min="10505" max="10505" width="8" style="329" customWidth="1"/>
    <col min="10506" max="10506" width="3.42578125" style="329" customWidth="1"/>
    <col min="10507" max="10508" width="10.7109375"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21" width="18.7109375" style="329" customWidth="1"/>
    <col min="10522" max="10522" width="24.7109375"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4.140625" style="329" customWidth="1"/>
    <col min="10754" max="10754" width="3.42578125" style="329" customWidth="1"/>
    <col min="10755" max="10757" width="6.5703125" style="329" customWidth="1"/>
    <col min="10758" max="10758" width="2.7109375" style="329" bestFit="1" customWidth="1"/>
    <col min="10759" max="10760" width="15.7109375" style="329" customWidth="1"/>
    <col min="10761" max="10761" width="8" style="329" customWidth="1"/>
    <col min="10762" max="10762" width="3.42578125" style="329" customWidth="1"/>
    <col min="10763" max="10764" width="10.7109375"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7" width="18.7109375" style="329" customWidth="1"/>
    <col min="10778" max="10778" width="24.7109375"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4.140625" style="329" customWidth="1"/>
    <col min="11010" max="11010" width="3.42578125" style="329" customWidth="1"/>
    <col min="11011" max="11013" width="6.5703125" style="329" customWidth="1"/>
    <col min="11014" max="11014" width="2.7109375" style="329" bestFit="1" customWidth="1"/>
    <col min="11015" max="11016" width="15.7109375" style="329" customWidth="1"/>
    <col min="11017" max="11017" width="8" style="329" customWidth="1"/>
    <col min="11018" max="11018" width="3.42578125" style="329" customWidth="1"/>
    <col min="11019" max="11020" width="10.7109375"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3" width="18.7109375" style="329" customWidth="1"/>
    <col min="11034" max="11034" width="24.7109375"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4.140625" style="329" customWidth="1"/>
    <col min="11266" max="11266" width="3.42578125" style="329" customWidth="1"/>
    <col min="11267" max="11269" width="6.5703125" style="329" customWidth="1"/>
    <col min="11270" max="11270" width="2.7109375" style="329" bestFit="1" customWidth="1"/>
    <col min="11271" max="11272" width="15.7109375" style="329" customWidth="1"/>
    <col min="11273" max="11273" width="8" style="329" customWidth="1"/>
    <col min="11274" max="11274" width="3.42578125" style="329" customWidth="1"/>
    <col min="11275" max="11276" width="10.7109375"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9" width="18.7109375" style="329" customWidth="1"/>
    <col min="11290" max="11290" width="24.7109375"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4.140625" style="329" customWidth="1"/>
    <col min="11522" max="11522" width="3.42578125" style="329" customWidth="1"/>
    <col min="11523" max="11525" width="6.5703125" style="329" customWidth="1"/>
    <col min="11526" max="11526" width="2.7109375" style="329" bestFit="1" customWidth="1"/>
    <col min="11527" max="11528" width="15.7109375" style="329" customWidth="1"/>
    <col min="11529" max="11529" width="8" style="329" customWidth="1"/>
    <col min="11530" max="11530" width="3.42578125" style="329" customWidth="1"/>
    <col min="11531" max="11532" width="10.7109375"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5" width="18.7109375" style="329" customWidth="1"/>
    <col min="11546" max="11546" width="24.7109375"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4.140625" style="329" customWidth="1"/>
    <col min="11778" max="11778" width="3.42578125" style="329" customWidth="1"/>
    <col min="11779" max="11781" width="6.5703125" style="329" customWidth="1"/>
    <col min="11782" max="11782" width="2.7109375" style="329" bestFit="1" customWidth="1"/>
    <col min="11783" max="11784" width="15.7109375" style="329" customWidth="1"/>
    <col min="11785" max="11785" width="8" style="329" customWidth="1"/>
    <col min="11786" max="11786" width="3.42578125" style="329" customWidth="1"/>
    <col min="11787" max="11788" width="10.7109375"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801" width="18.7109375" style="329" customWidth="1"/>
    <col min="11802" max="11802" width="24.7109375"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4.140625" style="329" customWidth="1"/>
    <col min="12034" max="12034" width="3.42578125" style="329" customWidth="1"/>
    <col min="12035" max="12037" width="6.5703125" style="329" customWidth="1"/>
    <col min="12038" max="12038" width="2.7109375" style="329" bestFit="1" customWidth="1"/>
    <col min="12039" max="12040" width="15.7109375" style="329" customWidth="1"/>
    <col min="12041" max="12041" width="8" style="329" customWidth="1"/>
    <col min="12042" max="12042" width="3.42578125" style="329" customWidth="1"/>
    <col min="12043" max="12044" width="10.7109375"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7" width="18.7109375" style="329" customWidth="1"/>
    <col min="12058" max="12058" width="24.7109375"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4.140625" style="329" customWidth="1"/>
    <col min="12290" max="12290" width="3.42578125" style="329" customWidth="1"/>
    <col min="12291" max="12293" width="6.5703125" style="329" customWidth="1"/>
    <col min="12294" max="12294" width="2.7109375" style="329" bestFit="1" customWidth="1"/>
    <col min="12295" max="12296" width="15.7109375" style="329" customWidth="1"/>
    <col min="12297" max="12297" width="8" style="329" customWidth="1"/>
    <col min="12298" max="12298" width="3.42578125" style="329" customWidth="1"/>
    <col min="12299" max="12300" width="10.7109375"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3" width="18.7109375" style="329" customWidth="1"/>
    <col min="12314" max="12314" width="24.7109375"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4.140625" style="329" customWidth="1"/>
    <col min="12546" max="12546" width="3.42578125" style="329" customWidth="1"/>
    <col min="12547" max="12549" width="6.5703125" style="329" customWidth="1"/>
    <col min="12550" max="12550" width="2.7109375" style="329" bestFit="1" customWidth="1"/>
    <col min="12551" max="12552" width="15.7109375" style="329" customWidth="1"/>
    <col min="12553" max="12553" width="8" style="329" customWidth="1"/>
    <col min="12554" max="12554" width="3.42578125" style="329" customWidth="1"/>
    <col min="12555" max="12556" width="10.7109375"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9" width="18.7109375" style="329" customWidth="1"/>
    <col min="12570" max="12570" width="24.7109375"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4.140625" style="329" customWidth="1"/>
    <col min="12802" max="12802" width="3.42578125" style="329" customWidth="1"/>
    <col min="12803" max="12805" width="6.5703125" style="329" customWidth="1"/>
    <col min="12806" max="12806" width="2.7109375" style="329" bestFit="1" customWidth="1"/>
    <col min="12807" max="12808" width="15.7109375" style="329" customWidth="1"/>
    <col min="12809" max="12809" width="8" style="329" customWidth="1"/>
    <col min="12810" max="12810" width="3.42578125" style="329" customWidth="1"/>
    <col min="12811" max="12812" width="10.7109375"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5" width="18.7109375" style="329" customWidth="1"/>
    <col min="12826" max="12826" width="24.7109375"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4.140625" style="329" customWidth="1"/>
    <col min="13058" max="13058" width="3.42578125" style="329" customWidth="1"/>
    <col min="13059" max="13061" width="6.5703125" style="329" customWidth="1"/>
    <col min="13062" max="13062" width="2.7109375" style="329" bestFit="1" customWidth="1"/>
    <col min="13063" max="13064" width="15.7109375" style="329" customWidth="1"/>
    <col min="13065" max="13065" width="8" style="329" customWidth="1"/>
    <col min="13066" max="13066" width="3.42578125" style="329" customWidth="1"/>
    <col min="13067" max="13068" width="10.7109375"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81" width="18.7109375" style="329" customWidth="1"/>
    <col min="13082" max="13082" width="24.7109375"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4.140625" style="329" customWidth="1"/>
    <col min="13314" max="13314" width="3.42578125" style="329" customWidth="1"/>
    <col min="13315" max="13317" width="6.5703125" style="329" customWidth="1"/>
    <col min="13318" max="13318" width="2.7109375" style="329" bestFit="1" customWidth="1"/>
    <col min="13319" max="13320" width="15.7109375" style="329" customWidth="1"/>
    <col min="13321" max="13321" width="8" style="329" customWidth="1"/>
    <col min="13322" max="13322" width="3.42578125" style="329" customWidth="1"/>
    <col min="13323" max="13324" width="10.7109375"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7" width="18.7109375" style="329" customWidth="1"/>
    <col min="13338" max="13338" width="24.7109375"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4.140625" style="329" customWidth="1"/>
    <col min="13570" max="13570" width="3.42578125" style="329" customWidth="1"/>
    <col min="13571" max="13573" width="6.5703125" style="329" customWidth="1"/>
    <col min="13574" max="13574" width="2.7109375" style="329" bestFit="1" customWidth="1"/>
    <col min="13575" max="13576" width="15.7109375" style="329" customWidth="1"/>
    <col min="13577" max="13577" width="8" style="329" customWidth="1"/>
    <col min="13578" max="13578" width="3.42578125" style="329" customWidth="1"/>
    <col min="13579" max="13580" width="10.7109375"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3" width="18.7109375" style="329" customWidth="1"/>
    <col min="13594" max="13594" width="24.7109375"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4.140625" style="329" customWidth="1"/>
    <col min="13826" max="13826" width="3.42578125" style="329" customWidth="1"/>
    <col min="13827" max="13829" width="6.5703125" style="329" customWidth="1"/>
    <col min="13830" max="13830" width="2.7109375" style="329" bestFit="1" customWidth="1"/>
    <col min="13831" max="13832" width="15.7109375" style="329" customWidth="1"/>
    <col min="13833" max="13833" width="8" style="329" customWidth="1"/>
    <col min="13834" max="13834" width="3.42578125" style="329" customWidth="1"/>
    <col min="13835" max="13836" width="10.7109375"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9" width="18.7109375" style="329" customWidth="1"/>
    <col min="13850" max="13850" width="24.7109375"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4.140625" style="329" customWidth="1"/>
    <col min="14082" max="14082" width="3.42578125" style="329" customWidth="1"/>
    <col min="14083" max="14085" width="6.5703125" style="329" customWidth="1"/>
    <col min="14086" max="14086" width="2.7109375" style="329" bestFit="1" customWidth="1"/>
    <col min="14087" max="14088" width="15.7109375" style="329" customWidth="1"/>
    <col min="14089" max="14089" width="8" style="329" customWidth="1"/>
    <col min="14090" max="14090" width="3.42578125" style="329" customWidth="1"/>
    <col min="14091" max="14092" width="10.7109375"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5" width="18.7109375" style="329" customWidth="1"/>
    <col min="14106" max="14106" width="24.7109375"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4.140625" style="329" customWidth="1"/>
    <col min="14338" max="14338" width="3.42578125" style="329" customWidth="1"/>
    <col min="14339" max="14341" width="6.5703125" style="329" customWidth="1"/>
    <col min="14342" max="14342" width="2.7109375" style="329" bestFit="1" customWidth="1"/>
    <col min="14343" max="14344" width="15.7109375" style="329" customWidth="1"/>
    <col min="14345" max="14345" width="8" style="329" customWidth="1"/>
    <col min="14346" max="14346" width="3.42578125" style="329" customWidth="1"/>
    <col min="14347" max="14348" width="10.7109375"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61" width="18.7109375" style="329" customWidth="1"/>
    <col min="14362" max="14362" width="24.7109375"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4.140625" style="329" customWidth="1"/>
    <col min="14594" max="14594" width="3.42578125" style="329" customWidth="1"/>
    <col min="14595" max="14597" width="6.5703125" style="329" customWidth="1"/>
    <col min="14598" max="14598" width="2.7109375" style="329" bestFit="1" customWidth="1"/>
    <col min="14599" max="14600" width="15.7109375" style="329" customWidth="1"/>
    <col min="14601" max="14601" width="8" style="329" customWidth="1"/>
    <col min="14602" max="14602" width="3.42578125" style="329" customWidth="1"/>
    <col min="14603" max="14604" width="10.7109375"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7" width="18.7109375" style="329" customWidth="1"/>
    <col min="14618" max="14618" width="24.7109375"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4.140625" style="329" customWidth="1"/>
    <col min="14850" max="14850" width="3.42578125" style="329" customWidth="1"/>
    <col min="14851" max="14853" width="6.5703125" style="329" customWidth="1"/>
    <col min="14854" max="14854" width="2.7109375" style="329" bestFit="1" customWidth="1"/>
    <col min="14855" max="14856" width="15.7109375" style="329" customWidth="1"/>
    <col min="14857" max="14857" width="8" style="329" customWidth="1"/>
    <col min="14858" max="14858" width="3.42578125" style="329" customWidth="1"/>
    <col min="14859" max="14860" width="10.7109375"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3" width="18.7109375" style="329" customWidth="1"/>
    <col min="14874" max="14874" width="24.7109375"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4.140625" style="329" customWidth="1"/>
    <col min="15106" max="15106" width="3.42578125" style="329" customWidth="1"/>
    <col min="15107" max="15109" width="6.5703125" style="329" customWidth="1"/>
    <col min="15110" max="15110" width="2.7109375" style="329" bestFit="1" customWidth="1"/>
    <col min="15111" max="15112" width="15.7109375" style="329" customWidth="1"/>
    <col min="15113" max="15113" width="8" style="329" customWidth="1"/>
    <col min="15114" max="15114" width="3.42578125" style="329" customWidth="1"/>
    <col min="15115" max="15116" width="10.7109375"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9" width="18.7109375" style="329" customWidth="1"/>
    <col min="15130" max="15130" width="24.7109375"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4.140625" style="329" customWidth="1"/>
    <col min="15362" max="15362" width="3.42578125" style="329" customWidth="1"/>
    <col min="15363" max="15365" width="6.5703125" style="329" customWidth="1"/>
    <col min="15366" max="15366" width="2.7109375" style="329" bestFit="1" customWidth="1"/>
    <col min="15367" max="15368" width="15.7109375" style="329" customWidth="1"/>
    <col min="15369" max="15369" width="8" style="329" customWidth="1"/>
    <col min="15370" max="15370" width="3.42578125" style="329" customWidth="1"/>
    <col min="15371" max="15372" width="10.7109375"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5" width="18.7109375" style="329" customWidth="1"/>
    <col min="15386" max="15386" width="24.7109375"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4.140625" style="329" customWidth="1"/>
    <col min="15618" max="15618" width="3.42578125" style="329" customWidth="1"/>
    <col min="15619" max="15621" width="6.5703125" style="329" customWidth="1"/>
    <col min="15622" max="15622" width="2.7109375" style="329" bestFit="1" customWidth="1"/>
    <col min="15623" max="15624" width="15.7109375" style="329" customWidth="1"/>
    <col min="15625" max="15625" width="8" style="329" customWidth="1"/>
    <col min="15626" max="15626" width="3.42578125" style="329" customWidth="1"/>
    <col min="15627" max="15628" width="10.7109375"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41" width="18.7109375" style="329" customWidth="1"/>
    <col min="15642" max="15642" width="24.7109375"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4.140625" style="329" customWidth="1"/>
    <col min="15874" max="15874" width="3.42578125" style="329" customWidth="1"/>
    <col min="15875" max="15877" width="6.5703125" style="329" customWidth="1"/>
    <col min="15878" max="15878" width="2.7109375" style="329" bestFit="1" customWidth="1"/>
    <col min="15879" max="15880" width="15.7109375" style="329" customWidth="1"/>
    <col min="15881" max="15881" width="8" style="329" customWidth="1"/>
    <col min="15882" max="15882" width="3.42578125" style="329" customWidth="1"/>
    <col min="15883" max="15884" width="10.7109375"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7" width="18.7109375" style="329" customWidth="1"/>
    <col min="15898" max="15898" width="24.7109375"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4.140625" style="329" customWidth="1"/>
    <col min="16130" max="16130" width="3.42578125" style="329" customWidth="1"/>
    <col min="16131" max="16133" width="6.5703125" style="329" customWidth="1"/>
    <col min="16134" max="16134" width="2.7109375" style="329" bestFit="1" customWidth="1"/>
    <col min="16135" max="16136" width="15.7109375" style="329" customWidth="1"/>
    <col min="16137" max="16137" width="8" style="329" customWidth="1"/>
    <col min="16138" max="16138" width="3.42578125" style="329" customWidth="1"/>
    <col min="16139" max="16140" width="10.7109375"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3" width="18.7109375" style="329" customWidth="1"/>
    <col min="16154" max="16154" width="24.7109375"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111</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42891</v>
      </c>
      <c r="O3" s="796"/>
      <c r="P3" s="796"/>
      <c r="Q3" s="796"/>
      <c r="R3" s="796"/>
      <c r="S3" s="796"/>
      <c r="T3" s="796"/>
      <c r="U3" s="797"/>
      <c r="V3" s="307"/>
      <c r="W3" s="801" t="s">
        <v>1708</v>
      </c>
      <c r="X3" s="751" t="s">
        <v>53</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8.7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8.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8.7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75.5" customHeight="1" x14ac:dyDescent="0.2">
      <c r="A9" s="330" t="s">
        <v>112</v>
      </c>
      <c r="B9" s="331" t="s">
        <v>113</v>
      </c>
      <c r="C9" s="814" t="s">
        <v>114</v>
      </c>
      <c r="D9" s="814"/>
      <c r="E9" s="814"/>
      <c r="F9" s="330">
        <v>4</v>
      </c>
      <c r="G9" s="815" t="s">
        <v>2215</v>
      </c>
      <c r="H9" s="816"/>
      <c r="I9" s="817"/>
      <c r="J9" s="814" t="s">
        <v>115</v>
      </c>
      <c r="K9" s="814"/>
      <c r="L9" s="814"/>
      <c r="M9" s="330"/>
      <c r="N9" s="330"/>
      <c r="O9" s="330"/>
      <c r="P9" s="332" t="s">
        <v>101</v>
      </c>
      <c r="Q9" s="332" t="s">
        <v>652</v>
      </c>
      <c r="R9" s="346"/>
      <c r="S9" s="347">
        <f>VLOOKUP(P9,[37]Listas!$D$6:$E$10,2,0)</f>
        <v>3</v>
      </c>
      <c r="T9" s="347">
        <f>HLOOKUP(Q9,[37]Listas!$F$4:$J$5,2,0)</f>
        <v>3</v>
      </c>
      <c r="U9" s="339" t="str">
        <f>INDEX([37]Listas!$F$6:$J$10,MATCH(P9,[37]Listas!$D$6:$D$10,0),MATCH(Q9,[37]Listas!$F$4:$J$4,0))</f>
        <v>9
MODERADO</v>
      </c>
      <c r="V9" s="346"/>
      <c r="W9" s="1614" t="s">
        <v>2216</v>
      </c>
      <c r="X9" s="818"/>
      <c r="Y9" s="818"/>
      <c r="Z9" s="433" t="s">
        <v>2217</v>
      </c>
      <c r="AA9" s="331" t="s">
        <v>323</v>
      </c>
      <c r="AB9" s="330">
        <v>79</v>
      </c>
      <c r="AC9" s="346"/>
      <c r="AD9" s="347">
        <f>IF(AB9&lt;=33,0,IF(AB9&gt;81,2,1))</f>
        <v>1</v>
      </c>
      <c r="AE9" s="348">
        <f>IF(OR(AA9="Probabilidad",AA9="Ambos"),S9-AD9,S9)</f>
        <v>2</v>
      </c>
      <c r="AF9" s="336" t="str">
        <f>IF(AE9&lt;=1,"Remota",VLOOKUP(AE9,[37]Listas!$C$6:$D$10,2,0))</f>
        <v>Baja</v>
      </c>
      <c r="AG9" s="348">
        <f>IF(OR(AA9="Impacto",AA9="Ambos"),T9-AD9,T9)</f>
        <v>3</v>
      </c>
      <c r="AH9" s="336" t="str">
        <f>IF(AG9&lt;=1,"Insignificante",HLOOKUP(AG9,[37]Listas!$F$3:$J$4,2,0))</f>
        <v>Moderado</v>
      </c>
      <c r="AI9" s="349">
        <f>AE9*AG9</f>
        <v>6</v>
      </c>
      <c r="AJ9" s="339" t="str">
        <f>INDEX([37]Listas!$F$6:$J$10,MATCH(AF9,[37]Listas!$D$6:$D$10,0),MATCH(AH9,[37]Listas!$F$4:$J$4,0))</f>
        <v>6
MODERADO</v>
      </c>
    </row>
    <row r="10" spans="1:45" s="340" customFormat="1" ht="253.5" customHeight="1" x14ac:dyDescent="0.2">
      <c r="A10" s="330" t="s">
        <v>461</v>
      </c>
      <c r="B10" s="331" t="s">
        <v>116</v>
      </c>
      <c r="C10" s="814" t="s">
        <v>462</v>
      </c>
      <c r="D10" s="814"/>
      <c r="E10" s="814"/>
      <c r="F10" s="330">
        <v>5</v>
      </c>
      <c r="G10" s="815" t="s">
        <v>2218</v>
      </c>
      <c r="H10" s="816"/>
      <c r="I10" s="817"/>
      <c r="J10" s="1613" t="s">
        <v>2219</v>
      </c>
      <c r="K10" s="814"/>
      <c r="L10" s="814"/>
      <c r="M10" s="330"/>
      <c r="N10" s="330"/>
      <c r="O10" s="330"/>
      <c r="P10" s="332" t="s">
        <v>101</v>
      </c>
      <c r="Q10" s="332" t="s">
        <v>652</v>
      </c>
      <c r="R10" s="346"/>
      <c r="S10" s="347">
        <f>VLOOKUP(P10,[37]Listas!$D$6:$E$10,2,0)</f>
        <v>3</v>
      </c>
      <c r="T10" s="347">
        <f>HLOOKUP(Q10,[37]Listas!$F$4:$J$5,2,0)</f>
        <v>3</v>
      </c>
      <c r="U10" s="339" t="str">
        <f>INDEX([37]Listas!$F$6:$J$10,MATCH(P10,[37]Listas!$D$6:$D$10,0),MATCH(Q10,[37]Listas!$F$4:$J$4,0))</f>
        <v>9
MODERADO</v>
      </c>
      <c r="V10" s="346"/>
      <c r="W10" s="1614" t="s">
        <v>2220</v>
      </c>
      <c r="X10" s="818"/>
      <c r="Y10" s="818"/>
      <c r="Z10" s="433" t="s">
        <v>2221</v>
      </c>
      <c r="AA10" s="331" t="s">
        <v>323</v>
      </c>
      <c r="AB10" s="330">
        <v>82</v>
      </c>
      <c r="AC10" s="346"/>
      <c r="AD10" s="347">
        <f>IF(AB10&lt;=33,0,IF(AB10&gt;81,2,1))</f>
        <v>2</v>
      </c>
      <c r="AE10" s="348">
        <f>IF(OR(AA10="Probabilidad",AA10="Ambos"),S10-AD10,S10)</f>
        <v>1</v>
      </c>
      <c r="AF10" s="336" t="str">
        <f>IF(AE10&lt;=1,"Remota",VLOOKUP(AE10,[37]Listas!$C$6:$D$10,2,0))</f>
        <v>Remota</v>
      </c>
      <c r="AG10" s="348">
        <f>IF(OR(AA10="Impacto",AA10="Ambos"),T10-AD10,T10)</f>
        <v>3</v>
      </c>
      <c r="AH10" s="336" t="str">
        <f>IF(AG10&lt;=1,"Insignificante",HLOOKUP(AG10,[37]Listas!$F$3:$J$4,2,0))</f>
        <v>Moderado</v>
      </c>
      <c r="AI10" s="349">
        <f>AE10*AG10</f>
        <v>3</v>
      </c>
      <c r="AJ10" s="339" t="str">
        <f>INDEX([37]Listas!$F$6:$J$10,MATCH(AF10,[37]Listas!$D$6:$D$10,0),MATCH(AH10,[37]Listas!$F$4:$J$4,0))</f>
        <v>3
INFERIOR</v>
      </c>
    </row>
    <row r="11" spans="1:45" s="340" customFormat="1" ht="326.25" customHeight="1" x14ac:dyDescent="0.2">
      <c r="A11" s="330" t="s">
        <v>463</v>
      </c>
      <c r="B11" s="331" t="s">
        <v>117</v>
      </c>
      <c r="C11" s="814" t="s">
        <v>464</v>
      </c>
      <c r="D11" s="814"/>
      <c r="E11" s="814"/>
      <c r="F11" s="330">
        <v>9</v>
      </c>
      <c r="G11" s="815" t="s">
        <v>2222</v>
      </c>
      <c r="H11" s="816"/>
      <c r="I11" s="817"/>
      <c r="J11" s="1613" t="s">
        <v>2223</v>
      </c>
      <c r="K11" s="814"/>
      <c r="L11" s="814"/>
      <c r="M11" s="330"/>
      <c r="N11" s="330"/>
      <c r="O11" s="330"/>
      <c r="P11" s="332" t="s">
        <v>101</v>
      </c>
      <c r="Q11" s="332" t="s">
        <v>652</v>
      </c>
      <c r="R11" s="346"/>
      <c r="S11" s="347">
        <f>VLOOKUP(P11,[37]Listas!$D$6:$E$10,2,0)</f>
        <v>3</v>
      </c>
      <c r="T11" s="347">
        <f>HLOOKUP(Q11,[37]Listas!$F$4:$J$5,2,0)</f>
        <v>3</v>
      </c>
      <c r="U11" s="339" t="str">
        <f>INDEX([37]Listas!$F$6:$J$10,MATCH(P11,[37]Listas!$D$6:$D$10,0),MATCH(Q11,[37]Listas!$F$4:$J$4,0))</f>
        <v>9
MODERADO</v>
      </c>
      <c r="V11" s="346"/>
      <c r="W11" s="1614" t="s">
        <v>2224</v>
      </c>
      <c r="X11" s="818"/>
      <c r="Y11" s="818"/>
      <c r="Z11" s="433" t="s">
        <v>2225</v>
      </c>
      <c r="AA11" s="331" t="s">
        <v>323</v>
      </c>
      <c r="AB11" s="330">
        <v>87</v>
      </c>
      <c r="AC11" s="346"/>
      <c r="AD11" s="347">
        <f t="shared" ref="AD11:AD18" si="0">IF(AB11&lt;=33,0,IF(AB11&gt;81,2,1))</f>
        <v>2</v>
      </c>
      <c r="AE11" s="348">
        <f t="shared" ref="AE11:AE18" si="1">IF(OR(AA11="Probabilidad",AA11="Ambos"),S11-AD11,S11)</f>
        <v>1</v>
      </c>
      <c r="AF11" s="336" t="str">
        <f>IF(AE11&lt;=1,"Remota",VLOOKUP(AE11,[37]Listas!$C$6:$D$10,2,0))</f>
        <v>Remota</v>
      </c>
      <c r="AG11" s="348">
        <f t="shared" ref="AG11:AG18" si="2">IF(OR(AA11="Impacto",AA11="Ambos"),T11-AD11,T11)</f>
        <v>3</v>
      </c>
      <c r="AH11" s="336" t="str">
        <f>IF(AG11&lt;=1,"Insignificante",HLOOKUP(AG11,[37]Listas!$F$3:$J$4,2,0))</f>
        <v>Moderado</v>
      </c>
      <c r="AI11" s="349">
        <f t="shared" ref="AI11:AI18" si="3">AE11*AG11</f>
        <v>3</v>
      </c>
      <c r="AJ11" s="339" t="str">
        <f>INDEX([37]Listas!$F$6:$J$10,MATCH(AF11,[37]Listas!$D$6:$D$10,0),MATCH(AH11,[37]Listas!$F$4:$J$4,0))</f>
        <v>3
INFERIOR</v>
      </c>
    </row>
    <row r="12" spans="1:45" s="340" customFormat="1" ht="226.5" customHeight="1" x14ac:dyDescent="0.2">
      <c r="A12" s="330" t="s">
        <v>2226</v>
      </c>
      <c r="B12" s="331" t="s">
        <v>118</v>
      </c>
      <c r="C12" s="814" t="s">
        <v>2227</v>
      </c>
      <c r="D12" s="814"/>
      <c r="E12" s="814"/>
      <c r="F12" s="330">
        <v>6</v>
      </c>
      <c r="G12" s="815" t="s">
        <v>2228</v>
      </c>
      <c r="H12" s="816"/>
      <c r="I12" s="817"/>
      <c r="J12" s="1613" t="s">
        <v>2229</v>
      </c>
      <c r="K12" s="814"/>
      <c r="L12" s="814"/>
      <c r="M12" s="330"/>
      <c r="N12" s="330"/>
      <c r="O12" s="330"/>
      <c r="P12" s="332" t="s">
        <v>1773</v>
      </c>
      <c r="Q12" s="332" t="s">
        <v>1886</v>
      </c>
      <c r="R12" s="346"/>
      <c r="S12" s="347">
        <f>VLOOKUP(P12,[37]Listas!$D$6:$E$10,2,0)</f>
        <v>2</v>
      </c>
      <c r="T12" s="347">
        <f>HLOOKUP(Q12,[37]Listas!$F$4:$J$5,2,0)</f>
        <v>1</v>
      </c>
      <c r="U12" s="339" t="str">
        <f>INDEX([37]Listas!$F$6:$J$10,MATCH(P12,[37]Listas!$D$6:$D$10,0),MATCH(Q12,[37]Listas!$F$4:$J$4,0))</f>
        <v>2
INFERIOR</v>
      </c>
      <c r="V12" s="346"/>
      <c r="W12" s="1614" t="s">
        <v>2230</v>
      </c>
      <c r="X12" s="818"/>
      <c r="Y12" s="818"/>
      <c r="Z12" s="433" t="s">
        <v>2231</v>
      </c>
      <c r="AA12" s="331" t="s">
        <v>323</v>
      </c>
      <c r="AB12" s="330">
        <v>84</v>
      </c>
      <c r="AC12" s="346"/>
      <c r="AD12" s="347">
        <f t="shared" si="0"/>
        <v>2</v>
      </c>
      <c r="AE12" s="348">
        <f t="shared" si="1"/>
        <v>0</v>
      </c>
      <c r="AF12" s="336" t="str">
        <f>IF(AE12&lt;=1,"Remota",VLOOKUP(AE12,[37]Listas!$C$6:$D$10,2,0))</f>
        <v>Remota</v>
      </c>
      <c r="AG12" s="348">
        <f t="shared" si="2"/>
        <v>1</v>
      </c>
      <c r="AH12" s="336" t="str">
        <f>IF(AG12&lt;=1,"Insignificante",HLOOKUP(AG12,[37]Listas!$F$3:$J$4,2,0))</f>
        <v>Insignificante</v>
      </c>
      <c r="AI12" s="349">
        <f t="shared" si="3"/>
        <v>0</v>
      </c>
      <c r="AJ12" s="339" t="str">
        <f>INDEX([37]Listas!$F$6:$J$10,MATCH(AF12,[37]Listas!$D$6:$D$10,0),MATCH(AH12,[37]Listas!$F$4:$J$4,0))</f>
        <v>1
INFERIOR</v>
      </c>
    </row>
    <row r="13" spans="1:45" s="340" customFormat="1" ht="207" customHeight="1" x14ac:dyDescent="0.2">
      <c r="A13" s="330" t="s">
        <v>463</v>
      </c>
      <c r="B13" s="331" t="s">
        <v>119</v>
      </c>
      <c r="C13" s="814" t="s">
        <v>121</v>
      </c>
      <c r="D13" s="814"/>
      <c r="E13" s="814"/>
      <c r="F13" s="330">
        <v>4</v>
      </c>
      <c r="G13" s="815" t="s">
        <v>2232</v>
      </c>
      <c r="H13" s="816"/>
      <c r="I13" s="817"/>
      <c r="J13" s="1613" t="s">
        <v>2233</v>
      </c>
      <c r="K13" s="814"/>
      <c r="L13" s="814"/>
      <c r="M13" s="330"/>
      <c r="N13" s="330"/>
      <c r="O13" s="330"/>
      <c r="P13" s="332" t="s">
        <v>1773</v>
      </c>
      <c r="Q13" s="332" t="s">
        <v>1717</v>
      </c>
      <c r="R13" s="346"/>
      <c r="S13" s="347">
        <f>VLOOKUP(P13,[37]Listas!$D$6:$E$10,2,0)</f>
        <v>2</v>
      </c>
      <c r="T13" s="347">
        <f>HLOOKUP(Q13,[37]Listas!$F$4:$J$5,2,0)</f>
        <v>2</v>
      </c>
      <c r="U13" s="339" t="str">
        <f>INDEX([37]Listas!$F$6:$J$10,MATCH(P13,[37]Listas!$D$6:$D$10,0),MATCH(Q13,[37]Listas!$F$4:$J$4,0))</f>
        <v>4
INFERIOR</v>
      </c>
      <c r="V13" s="346"/>
      <c r="W13" s="1614" t="s">
        <v>2234</v>
      </c>
      <c r="X13" s="818"/>
      <c r="Y13" s="818"/>
      <c r="Z13" s="433" t="s">
        <v>2235</v>
      </c>
      <c r="AA13" s="331" t="s">
        <v>323</v>
      </c>
      <c r="AB13" s="330">
        <v>79</v>
      </c>
      <c r="AC13" s="346"/>
      <c r="AD13" s="347">
        <f t="shared" si="0"/>
        <v>1</v>
      </c>
      <c r="AE13" s="348">
        <f t="shared" si="1"/>
        <v>1</v>
      </c>
      <c r="AF13" s="336" t="str">
        <f>IF(AE13&lt;=1,"Remota",VLOOKUP(AE13,[37]Listas!$C$6:$D$10,2,0))</f>
        <v>Remota</v>
      </c>
      <c r="AG13" s="348">
        <f t="shared" si="2"/>
        <v>2</v>
      </c>
      <c r="AH13" s="336" t="str">
        <f>IF(AG13&lt;=1,"Insignificante",HLOOKUP(AG13,[37]Listas!$F$3:$J$4,2,0))</f>
        <v>Menor</v>
      </c>
      <c r="AI13" s="349">
        <f t="shared" si="3"/>
        <v>2</v>
      </c>
      <c r="AJ13" s="339" t="str">
        <f>INDEX([37]Listas!$F$6:$J$10,MATCH(AF13,[37]Listas!$D$6:$D$10,0),MATCH(AH13,[37]Listas!$F$4:$J$4,0))</f>
        <v>2
INFERIOR</v>
      </c>
    </row>
    <row r="14" spans="1:45" s="340" customFormat="1" ht="342" customHeight="1" x14ac:dyDescent="0.2">
      <c r="A14" s="344" t="s">
        <v>120</v>
      </c>
      <c r="B14" s="331" t="s">
        <v>2236</v>
      </c>
      <c r="C14" s="814" t="s">
        <v>2237</v>
      </c>
      <c r="D14" s="814"/>
      <c r="E14" s="814"/>
      <c r="F14" s="330">
        <v>10</v>
      </c>
      <c r="G14" s="815" t="s">
        <v>2238</v>
      </c>
      <c r="H14" s="816"/>
      <c r="I14" s="817"/>
      <c r="J14" s="1613" t="s">
        <v>2233</v>
      </c>
      <c r="K14" s="814"/>
      <c r="L14" s="814"/>
      <c r="M14" s="330"/>
      <c r="N14" s="330" t="s">
        <v>23</v>
      </c>
      <c r="O14" s="330"/>
      <c r="P14" s="332" t="s">
        <v>101</v>
      </c>
      <c r="Q14" s="332" t="s">
        <v>652</v>
      </c>
      <c r="R14" s="346"/>
      <c r="S14" s="347">
        <f>VLOOKUP(P14,[37]Listas!$D$6:$E$10,2,0)</f>
        <v>3</v>
      </c>
      <c r="T14" s="347">
        <f>HLOOKUP(Q14,[37]Listas!$F$4:$J$5,2,0)</f>
        <v>3</v>
      </c>
      <c r="U14" s="339" t="str">
        <f>INDEX([37]Listas!$F$6:$J$10,MATCH(P14,[37]Listas!$D$6:$D$10,0),MATCH(Q14,[37]Listas!$F$4:$J$4,0))</f>
        <v>9
MODERADO</v>
      </c>
      <c r="V14" s="346"/>
      <c r="W14" s="1614" t="s">
        <v>2239</v>
      </c>
      <c r="X14" s="818"/>
      <c r="Y14" s="818"/>
      <c r="Z14" s="433" t="s">
        <v>2240</v>
      </c>
      <c r="AA14" s="331" t="s">
        <v>323</v>
      </c>
      <c r="AB14" s="330">
        <v>87</v>
      </c>
      <c r="AC14" s="346"/>
      <c r="AD14" s="347">
        <f t="shared" si="0"/>
        <v>2</v>
      </c>
      <c r="AE14" s="348">
        <f t="shared" si="1"/>
        <v>1</v>
      </c>
      <c r="AF14" s="336" t="str">
        <f>IF(AE14&lt;=1,"Remota",VLOOKUP(AE14,[37]Listas!$C$6:$D$10,2,0))</f>
        <v>Remota</v>
      </c>
      <c r="AG14" s="348">
        <f t="shared" si="2"/>
        <v>3</v>
      </c>
      <c r="AH14" s="336" t="str">
        <f>IF(AG14&lt;=1,"Insignificante",HLOOKUP(AG14,[37]Listas!$F$3:$J$4,2,0))</f>
        <v>Moderado</v>
      </c>
      <c r="AI14" s="349">
        <f t="shared" si="3"/>
        <v>3</v>
      </c>
      <c r="AJ14" s="339" t="str">
        <f>INDEX([37]Listas!$F$6:$J$10,MATCH(AF14,[37]Listas!$D$6:$D$10,0),MATCH(AH14,[37]Listas!$F$4:$J$4,0))</f>
        <v>3
INFERIOR</v>
      </c>
    </row>
    <row r="15" spans="1:45" s="340" customFormat="1" ht="215.25" customHeight="1" x14ac:dyDescent="0.2">
      <c r="A15" s="344" t="s">
        <v>120</v>
      </c>
      <c r="B15" s="331" t="s">
        <v>2241</v>
      </c>
      <c r="C15" s="814" t="s">
        <v>2242</v>
      </c>
      <c r="D15" s="814"/>
      <c r="E15" s="814"/>
      <c r="F15" s="330">
        <v>7</v>
      </c>
      <c r="G15" s="815" t="s">
        <v>2243</v>
      </c>
      <c r="H15" s="816"/>
      <c r="I15" s="817"/>
      <c r="J15" s="1613" t="s">
        <v>2244</v>
      </c>
      <c r="K15" s="814"/>
      <c r="L15" s="814"/>
      <c r="M15" s="330"/>
      <c r="N15" s="330" t="s">
        <v>23</v>
      </c>
      <c r="O15" s="330"/>
      <c r="P15" s="332" t="s">
        <v>1773</v>
      </c>
      <c r="Q15" s="332" t="s">
        <v>1717</v>
      </c>
      <c r="R15" s="346"/>
      <c r="S15" s="347">
        <f>VLOOKUP(P15,[37]Listas!$D$6:$E$10,2,0)</f>
        <v>2</v>
      </c>
      <c r="T15" s="347">
        <f>HLOOKUP(Q15,[37]Listas!$F$4:$J$5,2,0)</f>
        <v>2</v>
      </c>
      <c r="U15" s="339" t="str">
        <f>INDEX([37]Listas!$F$6:$J$10,MATCH(P15,[37]Listas!$D$6:$D$10,0),MATCH(Q15,[37]Listas!$F$4:$J$4,0))</f>
        <v>4
INFERIOR</v>
      </c>
      <c r="V15" s="346"/>
      <c r="W15" s="1614" t="s">
        <v>2245</v>
      </c>
      <c r="X15" s="818"/>
      <c r="Y15" s="818"/>
      <c r="Z15" s="433" t="s">
        <v>2246</v>
      </c>
      <c r="AA15" s="331" t="s">
        <v>323</v>
      </c>
      <c r="AB15" s="330">
        <v>87</v>
      </c>
      <c r="AC15" s="346"/>
      <c r="AD15" s="347">
        <f t="shared" si="0"/>
        <v>2</v>
      </c>
      <c r="AE15" s="348">
        <f t="shared" si="1"/>
        <v>0</v>
      </c>
      <c r="AF15" s="336" t="str">
        <f>IF(AE15&lt;=1,"Remota",VLOOKUP(AE15,[37]Listas!$C$6:$D$10,2,0))</f>
        <v>Remota</v>
      </c>
      <c r="AG15" s="348">
        <f t="shared" si="2"/>
        <v>2</v>
      </c>
      <c r="AH15" s="336" t="str">
        <f>IF(AG15&lt;=1,"Insignificante",HLOOKUP(AG15,[37]Listas!$F$3:$J$4,2,0))</f>
        <v>Menor</v>
      </c>
      <c r="AI15" s="349">
        <f t="shared" si="3"/>
        <v>0</v>
      </c>
      <c r="AJ15" s="339" t="str">
        <f>INDEX([37]Listas!$F$6:$J$10,MATCH(AF15,[37]Listas!$D$6:$D$10,0),MATCH(AH15,[37]Listas!$F$4:$J$4,0))</f>
        <v>2
INFERIOR</v>
      </c>
    </row>
    <row r="16" spans="1:45" s="340" customFormat="1" ht="120.75" customHeight="1" x14ac:dyDescent="0.2">
      <c r="A16" s="344" t="s">
        <v>120</v>
      </c>
      <c r="B16" s="331" t="s">
        <v>2247</v>
      </c>
      <c r="C16" s="814" t="s">
        <v>2248</v>
      </c>
      <c r="D16" s="814"/>
      <c r="E16" s="814"/>
      <c r="F16" s="330">
        <v>4</v>
      </c>
      <c r="G16" s="815" t="s">
        <v>2249</v>
      </c>
      <c r="H16" s="816"/>
      <c r="I16" s="817"/>
      <c r="J16" s="1613" t="s">
        <v>1203</v>
      </c>
      <c r="K16" s="814"/>
      <c r="L16" s="814"/>
      <c r="M16" s="330"/>
      <c r="N16" s="330" t="s">
        <v>23</v>
      </c>
      <c r="O16" s="330"/>
      <c r="P16" s="332" t="s">
        <v>101</v>
      </c>
      <c r="Q16" s="332" t="s">
        <v>1717</v>
      </c>
      <c r="R16" s="346"/>
      <c r="S16" s="347">
        <f>VLOOKUP(P16,[37]Listas!$D$6:$E$10,2,0)</f>
        <v>3</v>
      </c>
      <c r="T16" s="347">
        <f>HLOOKUP(Q16,[37]Listas!$F$4:$J$5,2,0)</f>
        <v>2</v>
      </c>
      <c r="U16" s="339" t="str">
        <f>INDEX([37]Listas!$F$6:$J$10,MATCH(P16,[37]Listas!$D$6:$D$10,0),MATCH(Q16,[37]Listas!$F$4:$J$4,0))</f>
        <v>6
MODERADO</v>
      </c>
      <c r="V16" s="346"/>
      <c r="W16" s="1614" t="s">
        <v>2250</v>
      </c>
      <c r="X16" s="818"/>
      <c r="Y16" s="818"/>
      <c r="Z16" s="433" t="s">
        <v>2251</v>
      </c>
      <c r="AA16" s="331" t="s">
        <v>323</v>
      </c>
      <c r="AB16" s="330">
        <v>79</v>
      </c>
      <c r="AC16" s="346"/>
      <c r="AD16" s="347">
        <f t="shared" si="0"/>
        <v>1</v>
      </c>
      <c r="AE16" s="348">
        <f t="shared" si="1"/>
        <v>2</v>
      </c>
      <c r="AF16" s="336" t="str">
        <f>IF(AE16&lt;=1,"Remota",VLOOKUP(AE16,[37]Listas!$C$6:$D$10,2,0))</f>
        <v>Baja</v>
      </c>
      <c r="AG16" s="348">
        <f t="shared" si="2"/>
        <v>2</v>
      </c>
      <c r="AH16" s="336" t="str">
        <f>IF(AG16&lt;=1,"Insignificante",HLOOKUP(AG16,[37]Listas!$F$3:$J$4,2,0))</f>
        <v>Menor</v>
      </c>
      <c r="AI16" s="349">
        <f t="shared" si="3"/>
        <v>4</v>
      </c>
      <c r="AJ16" s="339" t="str">
        <f>INDEX([37]Listas!$F$6:$J$10,MATCH(AF16,[37]Listas!$D$6:$D$10,0),MATCH(AH16,[37]Listas!$F$4:$J$4,0))</f>
        <v>4
INFERIOR</v>
      </c>
    </row>
    <row r="17" spans="1:36" s="340" customFormat="1" ht="127.5" customHeight="1" x14ac:dyDescent="0.2">
      <c r="A17" s="344" t="s">
        <v>120</v>
      </c>
      <c r="B17" s="331" t="s">
        <v>2252</v>
      </c>
      <c r="C17" s="814" t="s">
        <v>1204</v>
      </c>
      <c r="D17" s="814"/>
      <c r="E17" s="814"/>
      <c r="F17" s="330">
        <v>3</v>
      </c>
      <c r="G17" s="815" t="s">
        <v>2253</v>
      </c>
      <c r="H17" s="816"/>
      <c r="I17" s="817"/>
      <c r="J17" s="1613" t="s">
        <v>2254</v>
      </c>
      <c r="K17" s="814"/>
      <c r="L17" s="814"/>
      <c r="M17" s="330"/>
      <c r="N17" s="330" t="s">
        <v>23</v>
      </c>
      <c r="O17" s="330"/>
      <c r="P17" s="332" t="s">
        <v>1773</v>
      </c>
      <c r="Q17" s="332" t="s">
        <v>1717</v>
      </c>
      <c r="R17" s="346"/>
      <c r="S17" s="347">
        <f>VLOOKUP(P17,[37]Listas!$D$6:$E$10,2,0)</f>
        <v>2</v>
      </c>
      <c r="T17" s="347">
        <f>HLOOKUP(Q17,[37]Listas!$F$4:$J$5,2,0)</f>
        <v>2</v>
      </c>
      <c r="U17" s="339" t="str">
        <f>INDEX([37]Listas!$F$6:$J$10,MATCH(P17,[37]Listas!$D$6:$D$10,0),MATCH(Q17,[37]Listas!$F$4:$J$4,0))</f>
        <v>4
INFERIOR</v>
      </c>
      <c r="V17" s="346"/>
      <c r="W17" s="1614" t="s">
        <v>2255</v>
      </c>
      <c r="X17" s="818"/>
      <c r="Y17" s="818"/>
      <c r="Z17" s="433" t="s">
        <v>2256</v>
      </c>
      <c r="AA17" s="331" t="s">
        <v>323</v>
      </c>
      <c r="AB17" s="330">
        <v>82</v>
      </c>
      <c r="AC17" s="346"/>
      <c r="AD17" s="347">
        <f t="shared" si="0"/>
        <v>2</v>
      </c>
      <c r="AE17" s="348">
        <f t="shared" si="1"/>
        <v>0</v>
      </c>
      <c r="AF17" s="336" t="str">
        <f>IF(AE17&lt;=1,"Remota",VLOOKUP(AE17,[37]Listas!$C$6:$D$10,2,0))</f>
        <v>Remota</v>
      </c>
      <c r="AG17" s="348">
        <f t="shared" si="2"/>
        <v>2</v>
      </c>
      <c r="AH17" s="336" t="str">
        <f>IF(AG17&lt;=1,"Insignificante",HLOOKUP(AG17,[37]Listas!$F$3:$J$4,2,0))</f>
        <v>Menor</v>
      </c>
      <c r="AI17" s="349">
        <f t="shared" si="3"/>
        <v>0</v>
      </c>
      <c r="AJ17" s="339" t="str">
        <f>INDEX([37]Listas!$F$6:$J$10,MATCH(AF17,[37]Listas!$D$6:$D$10,0),MATCH(AH17,[37]Listas!$F$4:$J$4,0))</f>
        <v>2
INFERIOR</v>
      </c>
    </row>
    <row r="18" spans="1:36" s="340" customFormat="1" ht="213.75" customHeight="1" x14ac:dyDescent="0.2">
      <c r="A18" s="344" t="s">
        <v>2257</v>
      </c>
      <c r="B18" s="331" t="s">
        <v>2258</v>
      </c>
      <c r="C18" s="814" t="s">
        <v>1205</v>
      </c>
      <c r="D18" s="814"/>
      <c r="E18" s="814"/>
      <c r="F18" s="330">
        <v>6</v>
      </c>
      <c r="G18" s="815" t="s">
        <v>2259</v>
      </c>
      <c r="H18" s="816"/>
      <c r="I18" s="817"/>
      <c r="J18" s="1613" t="s">
        <v>2254</v>
      </c>
      <c r="K18" s="814"/>
      <c r="L18" s="814"/>
      <c r="M18" s="330"/>
      <c r="N18" s="330" t="s">
        <v>23</v>
      </c>
      <c r="O18" s="330"/>
      <c r="P18" s="332" t="s">
        <v>101</v>
      </c>
      <c r="Q18" s="332" t="s">
        <v>1717</v>
      </c>
      <c r="R18" s="346"/>
      <c r="S18" s="347">
        <f>VLOOKUP(P18,[37]Listas!$D$6:$E$10,2,0)</f>
        <v>3</v>
      </c>
      <c r="T18" s="347">
        <f>HLOOKUP(Q18,[37]Listas!$F$4:$J$5,2,0)</f>
        <v>2</v>
      </c>
      <c r="U18" s="339" t="str">
        <f>INDEX([37]Listas!$F$6:$J$10,MATCH(P18,[37]Listas!$D$6:$D$10,0),MATCH(Q18,[37]Listas!$F$4:$J$4,0))</f>
        <v>6
MODERADO</v>
      </c>
      <c r="V18" s="346"/>
      <c r="W18" s="1614" t="s">
        <v>2260</v>
      </c>
      <c r="X18" s="818"/>
      <c r="Y18" s="818"/>
      <c r="Z18" s="433" t="s">
        <v>2261</v>
      </c>
      <c r="AA18" s="331" t="s">
        <v>323</v>
      </c>
      <c r="AB18" s="330">
        <v>84</v>
      </c>
      <c r="AC18" s="346"/>
      <c r="AD18" s="347">
        <f t="shared" si="0"/>
        <v>2</v>
      </c>
      <c r="AE18" s="348">
        <f t="shared" si="1"/>
        <v>1</v>
      </c>
      <c r="AF18" s="336" t="str">
        <f>IF(AE18&lt;=1,"Remota",VLOOKUP(AE18,[37]Listas!$C$6:$D$10,2,0))</f>
        <v>Remota</v>
      </c>
      <c r="AG18" s="348">
        <f t="shared" si="2"/>
        <v>2</v>
      </c>
      <c r="AH18" s="336" t="str">
        <f>IF(AG18&lt;=1,"Insignificante",HLOOKUP(AG18,[37]Listas!$F$3:$J$4,2,0))</f>
        <v>Menor</v>
      </c>
      <c r="AI18" s="349">
        <f t="shared" si="3"/>
        <v>2</v>
      </c>
      <c r="AJ18" s="339" t="str">
        <f>INDEX([37]Listas!$F$6:$J$10,MATCH(AF18,[37]Listas!$D$6:$D$10,0),MATCH(AH18,[37]Listas!$F$4:$J$4,0))</f>
        <v>2
INFERIOR</v>
      </c>
    </row>
    <row r="19" spans="1:36" s="340" customFormat="1" ht="137.25" customHeight="1" x14ac:dyDescent="0.2">
      <c r="A19" s="344" t="s">
        <v>120</v>
      </c>
      <c r="B19" s="331" t="s">
        <v>2262</v>
      </c>
      <c r="C19" s="814" t="s">
        <v>1206</v>
      </c>
      <c r="D19" s="814"/>
      <c r="E19" s="814"/>
      <c r="F19" s="330">
        <v>3</v>
      </c>
      <c r="G19" s="815" t="s">
        <v>2263</v>
      </c>
      <c r="H19" s="816"/>
      <c r="I19" s="817"/>
      <c r="J19" s="1613" t="s">
        <v>2264</v>
      </c>
      <c r="K19" s="814"/>
      <c r="L19" s="814"/>
      <c r="M19" s="330"/>
      <c r="N19" s="330" t="s">
        <v>23</v>
      </c>
      <c r="O19" s="330"/>
      <c r="P19" s="332" t="s">
        <v>101</v>
      </c>
      <c r="Q19" s="332" t="s">
        <v>652</v>
      </c>
      <c r="R19" s="346"/>
      <c r="S19" s="347">
        <f>VLOOKUP(P19,[37]Listas!$D$6:$E$10,2,0)</f>
        <v>3</v>
      </c>
      <c r="T19" s="347">
        <f>HLOOKUP(Q19,[37]Listas!$F$4:$J$5,2,0)</f>
        <v>3</v>
      </c>
      <c r="U19" s="339" t="str">
        <f>INDEX([37]Listas!$F$6:$J$10,MATCH(P19,[37]Listas!$D$6:$D$10,0),MATCH(Q19,[37]Listas!$F$4:$J$4,0))</f>
        <v>9
MODERADO</v>
      </c>
      <c r="V19" s="346"/>
      <c r="W19" s="1614" t="s">
        <v>2265</v>
      </c>
      <c r="X19" s="818"/>
      <c r="Y19" s="818"/>
      <c r="Z19" s="433" t="s">
        <v>2266</v>
      </c>
      <c r="AA19" s="331" t="s">
        <v>323</v>
      </c>
      <c r="AB19" s="330">
        <v>76</v>
      </c>
      <c r="AC19" s="346"/>
      <c r="AD19" s="347">
        <f>IF(AB19&lt;=33,0,IF(AB19&gt;81,2,1))</f>
        <v>1</v>
      </c>
      <c r="AE19" s="348">
        <f>IF(OR(AA19="Probabilidad",AA19="Ambos"),S19-AD19,S19)</f>
        <v>2</v>
      </c>
      <c r="AF19" s="336" t="str">
        <f>IF(AE19&lt;=1,"Remota",VLOOKUP(AE19,[37]Listas!$C$6:$D$10,2,0))</f>
        <v>Baja</v>
      </c>
      <c r="AG19" s="348">
        <f>IF(OR(AA19="Impacto",AA19="Ambos"),T19-AD19,T19)</f>
        <v>3</v>
      </c>
      <c r="AH19" s="336" t="str">
        <f>IF(AG19&lt;=1,"Insignificante",HLOOKUP(AG19,[37]Listas!$F$3:$J$4,2,0))</f>
        <v>Moderado</v>
      </c>
      <c r="AI19" s="349">
        <f>AE19*AG19</f>
        <v>6</v>
      </c>
      <c r="AJ19" s="339" t="str">
        <f>INDEX([37]Listas!$F$6:$J$10,MATCH(AF19,[37]Listas!$D$6:$D$10,0),MATCH(AH19,[37]Listas!$F$4:$J$4,0))</f>
        <v>6
MODERADO</v>
      </c>
    </row>
    <row r="20" spans="1:36" s="340" customFormat="1" ht="127.5" customHeight="1" x14ac:dyDescent="0.2">
      <c r="A20" s="344" t="s">
        <v>120</v>
      </c>
      <c r="B20" s="331" t="s">
        <v>2267</v>
      </c>
      <c r="C20" s="814" t="s">
        <v>2268</v>
      </c>
      <c r="D20" s="814"/>
      <c r="E20" s="814"/>
      <c r="F20" s="330">
        <v>3</v>
      </c>
      <c r="G20" s="815" t="s">
        <v>2269</v>
      </c>
      <c r="H20" s="816"/>
      <c r="I20" s="817"/>
      <c r="J20" s="1613" t="s">
        <v>2270</v>
      </c>
      <c r="K20" s="814"/>
      <c r="L20" s="814"/>
      <c r="M20" s="330"/>
      <c r="N20" s="330" t="s">
        <v>23</v>
      </c>
      <c r="O20" s="330"/>
      <c r="P20" s="332" t="s">
        <v>101</v>
      </c>
      <c r="Q20" s="332" t="s">
        <v>1717</v>
      </c>
      <c r="R20" s="346"/>
      <c r="S20" s="347">
        <f>VLOOKUP(P20,[37]Listas!$D$6:$E$10,2,0)</f>
        <v>3</v>
      </c>
      <c r="T20" s="347">
        <f>HLOOKUP(Q20,[37]Listas!$F$4:$J$5,2,0)</f>
        <v>2</v>
      </c>
      <c r="U20" s="339" t="str">
        <f>INDEX([37]Listas!$F$6:$J$10,MATCH(P20,[37]Listas!$D$6:$D$10,0),MATCH(Q20,[37]Listas!$F$4:$J$4,0))</f>
        <v>6
MODERADO</v>
      </c>
      <c r="V20" s="346"/>
      <c r="W20" s="1614" t="s">
        <v>2271</v>
      </c>
      <c r="X20" s="818"/>
      <c r="Y20" s="818"/>
      <c r="Z20" s="433" t="s">
        <v>2272</v>
      </c>
      <c r="AA20" s="331" t="s">
        <v>323</v>
      </c>
      <c r="AB20" s="330">
        <v>74</v>
      </c>
      <c r="AC20" s="346"/>
      <c r="AD20" s="347">
        <f t="shared" ref="AD20:AD27" si="4">IF(AB20&lt;=33,0,IF(AB20&gt;81,2,1))</f>
        <v>1</v>
      </c>
      <c r="AE20" s="348">
        <f t="shared" ref="AE20:AE27" si="5">IF(OR(AA20="Probabilidad",AA20="Ambos"),S20-AD20,S20)</f>
        <v>2</v>
      </c>
      <c r="AF20" s="336" t="str">
        <f>IF(AE20&lt;=1,"Remota",VLOOKUP(AE20,[37]Listas!$C$6:$D$10,2,0))</f>
        <v>Baja</v>
      </c>
      <c r="AG20" s="348">
        <f t="shared" ref="AG20:AG27" si="6">IF(OR(AA20="Impacto",AA20="Ambos"),T20-AD20,T20)</f>
        <v>2</v>
      </c>
      <c r="AH20" s="336" t="str">
        <f>IF(AG20&lt;=1,"Insignificante",HLOOKUP(AG20,[37]Listas!$F$3:$J$4,2,0))</f>
        <v>Menor</v>
      </c>
      <c r="AI20" s="349">
        <f t="shared" ref="AI20:AI27" si="7">AE20*AG20</f>
        <v>4</v>
      </c>
      <c r="AJ20" s="339" t="str">
        <f>INDEX([37]Listas!$F$6:$J$10,MATCH(AF20,[37]Listas!$D$6:$D$10,0),MATCH(AH20,[37]Listas!$F$4:$J$4,0))</f>
        <v>4
INFERIOR</v>
      </c>
    </row>
    <row r="21" spans="1:36" s="340" customFormat="1" ht="91.5" customHeight="1" x14ac:dyDescent="0.2">
      <c r="A21" s="344" t="s">
        <v>120</v>
      </c>
      <c r="B21" s="331" t="s">
        <v>2273</v>
      </c>
      <c r="C21" s="814" t="s">
        <v>1207</v>
      </c>
      <c r="D21" s="814"/>
      <c r="E21" s="814"/>
      <c r="F21" s="330">
        <v>2</v>
      </c>
      <c r="G21" s="815" t="s">
        <v>2274</v>
      </c>
      <c r="H21" s="816"/>
      <c r="I21" s="817"/>
      <c r="J21" s="1613" t="s">
        <v>2275</v>
      </c>
      <c r="K21" s="814"/>
      <c r="L21" s="814"/>
      <c r="M21" s="330"/>
      <c r="N21" s="330" t="s">
        <v>23</v>
      </c>
      <c r="O21" s="330"/>
      <c r="P21" s="332" t="s">
        <v>101</v>
      </c>
      <c r="Q21" s="332" t="s">
        <v>1717</v>
      </c>
      <c r="R21" s="346"/>
      <c r="S21" s="347">
        <f>VLOOKUP(P21,[37]Listas!$D$6:$E$10,2,0)</f>
        <v>3</v>
      </c>
      <c r="T21" s="347">
        <f>HLOOKUP(Q21,[37]Listas!$F$4:$J$5,2,0)</f>
        <v>2</v>
      </c>
      <c r="U21" s="339" t="str">
        <f>INDEX([37]Listas!$F$6:$J$10,MATCH(P21,[37]Listas!$D$6:$D$10,0),MATCH(Q21,[37]Listas!$F$4:$J$4,0))</f>
        <v>6
MODERADO</v>
      </c>
      <c r="V21" s="346"/>
      <c r="W21" s="1614" t="s">
        <v>2276</v>
      </c>
      <c r="X21" s="818"/>
      <c r="Y21" s="818"/>
      <c r="Z21" s="433" t="s">
        <v>2277</v>
      </c>
      <c r="AA21" s="331" t="s">
        <v>323</v>
      </c>
      <c r="AB21" s="330">
        <v>84</v>
      </c>
      <c r="AC21" s="346"/>
      <c r="AD21" s="347">
        <f t="shared" si="4"/>
        <v>2</v>
      </c>
      <c r="AE21" s="348">
        <f t="shared" si="5"/>
        <v>1</v>
      </c>
      <c r="AF21" s="336" t="str">
        <f>IF(AE21&lt;=1,"Remota",VLOOKUP(AE21,[37]Listas!$C$6:$D$10,2,0))</f>
        <v>Remota</v>
      </c>
      <c r="AG21" s="348">
        <f t="shared" si="6"/>
        <v>2</v>
      </c>
      <c r="AH21" s="336" t="str">
        <f>IF(AG21&lt;=1,"Insignificante",HLOOKUP(AG21,[37]Listas!$F$3:$J$4,2,0))</f>
        <v>Menor</v>
      </c>
      <c r="AI21" s="349">
        <f t="shared" si="7"/>
        <v>2</v>
      </c>
      <c r="AJ21" s="339" t="str">
        <f>INDEX([37]Listas!$F$6:$J$10,MATCH(AF21,[37]Listas!$D$6:$D$10,0),MATCH(AH21,[37]Listas!$F$4:$J$4,0))</f>
        <v>2
INFERIOR</v>
      </c>
    </row>
    <row r="22" spans="1:36" s="340" customFormat="1" ht="120" customHeight="1" x14ac:dyDescent="0.2">
      <c r="A22" s="344" t="s">
        <v>120</v>
      </c>
      <c r="B22" s="331" t="s">
        <v>2278</v>
      </c>
      <c r="C22" s="814" t="s">
        <v>2279</v>
      </c>
      <c r="D22" s="814"/>
      <c r="E22" s="814"/>
      <c r="F22" s="330">
        <v>3</v>
      </c>
      <c r="G22" s="815" t="s">
        <v>2280</v>
      </c>
      <c r="H22" s="816"/>
      <c r="I22" s="817"/>
      <c r="J22" s="1613" t="s">
        <v>2281</v>
      </c>
      <c r="K22" s="814"/>
      <c r="L22" s="814"/>
      <c r="M22" s="330"/>
      <c r="N22" s="330" t="s">
        <v>23</v>
      </c>
      <c r="O22" s="330"/>
      <c r="P22" s="332" t="s">
        <v>101</v>
      </c>
      <c r="Q22" s="332" t="s">
        <v>1717</v>
      </c>
      <c r="R22" s="346"/>
      <c r="S22" s="347">
        <f>VLOOKUP(P22,[37]Listas!$D$6:$E$10,2,0)</f>
        <v>3</v>
      </c>
      <c r="T22" s="347">
        <f>HLOOKUP(Q22,[37]Listas!$F$4:$J$5,2,0)</f>
        <v>2</v>
      </c>
      <c r="U22" s="339" t="str">
        <f>INDEX([37]Listas!$F$6:$J$10,MATCH(P22,[37]Listas!$D$6:$D$10,0),MATCH(Q22,[37]Listas!$F$4:$J$4,0))</f>
        <v>6
MODERADO</v>
      </c>
      <c r="V22" s="346"/>
      <c r="W22" s="1614" t="s">
        <v>2282</v>
      </c>
      <c r="X22" s="818"/>
      <c r="Y22" s="818"/>
      <c r="Z22" s="433" t="s">
        <v>2283</v>
      </c>
      <c r="AA22" s="331" t="s">
        <v>323</v>
      </c>
      <c r="AB22" s="330">
        <v>74</v>
      </c>
      <c r="AC22" s="346"/>
      <c r="AD22" s="347">
        <f t="shared" si="4"/>
        <v>1</v>
      </c>
      <c r="AE22" s="348">
        <f t="shared" si="5"/>
        <v>2</v>
      </c>
      <c r="AF22" s="336" t="str">
        <f>IF(AE22&lt;=1,"Remota",VLOOKUP(AE22,[37]Listas!$C$6:$D$10,2,0))</f>
        <v>Baja</v>
      </c>
      <c r="AG22" s="348">
        <f t="shared" si="6"/>
        <v>2</v>
      </c>
      <c r="AH22" s="336" t="str">
        <f>IF(AG22&lt;=1,"Insignificante",HLOOKUP(AG22,[37]Listas!$F$3:$J$4,2,0))</f>
        <v>Menor</v>
      </c>
      <c r="AI22" s="349">
        <f t="shared" si="7"/>
        <v>4</v>
      </c>
      <c r="AJ22" s="339" t="str">
        <f>INDEX([37]Listas!$F$6:$J$10,MATCH(AF22,[37]Listas!$D$6:$D$10,0),MATCH(AH22,[37]Listas!$F$4:$J$4,0))</f>
        <v>4
INFERIOR</v>
      </c>
    </row>
    <row r="23" spans="1:36" s="340" customFormat="1" ht="107.25" customHeight="1" x14ac:dyDescent="0.2">
      <c r="A23" s="344" t="s">
        <v>120</v>
      </c>
      <c r="B23" s="331" t="s">
        <v>2284</v>
      </c>
      <c r="C23" s="814" t="s">
        <v>2285</v>
      </c>
      <c r="D23" s="814"/>
      <c r="E23" s="814"/>
      <c r="F23" s="330">
        <v>2</v>
      </c>
      <c r="G23" s="815" t="s">
        <v>2286</v>
      </c>
      <c r="H23" s="816"/>
      <c r="I23" s="817"/>
      <c r="J23" s="1613" t="s">
        <v>2287</v>
      </c>
      <c r="K23" s="814"/>
      <c r="L23" s="814"/>
      <c r="M23" s="330"/>
      <c r="N23" s="330" t="s">
        <v>23</v>
      </c>
      <c r="O23" s="330"/>
      <c r="P23" s="332" t="s">
        <v>101</v>
      </c>
      <c r="Q23" s="332" t="s">
        <v>1717</v>
      </c>
      <c r="R23" s="346"/>
      <c r="S23" s="347">
        <f>VLOOKUP(P23,[37]Listas!$D$6:$E$10,2,0)</f>
        <v>3</v>
      </c>
      <c r="T23" s="347">
        <f>HLOOKUP(Q23,[37]Listas!$F$4:$J$5,2,0)</f>
        <v>2</v>
      </c>
      <c r="U23" s="339" t="str">
        <f>INDEX([37]Listas!$F$6:$J$10,MATCH(P23,[37]Listas!$D$6:$D$10,0),MATCH(Q23,[37]Listas!$F$4:$J$4,0))</f>
        <v>6
MODERADO</v>
      </c>
      <c r="V23" s="346"/>
      <c r="W23" s="1614" t="s">
        <v>2288</v>
      </c>
      <c r="X23" s="818"/>
      <c r="Y23" s="818"/>
      <c r="Z23" s="433" t="s">
        <v>2289</v>
      </c>
      <c r="AA23" s="331" t="s">
        <v>323</v>
      </c>
      <c r="AB23" s="330">
        <v>87</v>
      </c>
      <c r="AC23" s="346"/>
      <c r="AD23" s="347">
        <f t="shared" si="4"/>
        <v>2</v>
      </c>
      <c r="AE23" s="348">
        <f t="shared" si="5"/>
        <v>1</v>
      </c>
      <c r="AF23" s="336" t="str">
        <f>IF(AE23&lt;=1,"Remota",VLOOKUP(AE23,[37]Listas!$C$6:$D$10,2,0))</f>
        <v>Remota</v>
      </c>
      <c r="AG23" s="348">
        <f t="shared" si="6"/>
        <v>2</v>
      </c>
      <c r="AH23" s="336" t="str">
        <f>IF(AG23&lt;=1,"Insignificante",HLOOKUP(AG23,[37]Listas!$F$3:$J$4,2,0))</f>
        <v>Menor</v>
      </c>
      <c r="AI23" s="349">
        <f t="shared" si="7"/>
        <v>2</v>
      </c>
      <c r="AJ23" s="339" t="str">
        <f>INDEX([37]Listas!$F$6:$J$10,MATCH(AF23,[37]Listas!$D$6:$D$10,0),MATCH(AH23,[37]Listas!$F$4:$J$4,0))</f>
        <v>2
INFERIOR</v>
      </c>
    </row>
    <row r="24" spans="1:36" s="340" customFormat="1" ht="141.75" customHeight="1" x14ac:dyDescent="0.2">
      <c r="A24" s="344" t="s">
        <v>120</v>
      </c>
      <c r="B24" s="331" t="s">
        <v>2290</v>
      </c>
      <c r="C24" s="814" t="s">
        <v>2291</v>
      </c>
      <c r="D24" s="814"/>
      <c r="E24" s="814"/>
      <c r="F24" s="330">
        <v>4</v>
      </c>
      <c r="G24" s="815" t="s">
        <v>2292</v>
      </c>
      <c r="H24" s="816"/>
      <c r="I24" s="817"/>
      <c r="J24" s="1613" t="s">
        <v>2264</v>
      </c>
      <c r="K24" s="814"/>
      <c r="L24" s="814"/>
      <c r="M24" s="330"/>
      <c r="N24" s="330" t="s">
        <v>23</v>
      </c>
      <c r="O24" s="330"/>
      <c r="P24" s="332" t="s">
        <v>101</v>
      </c>
      <c r="Q24" s="332" t="s">
        <v>1717</v>
      </c>
      <c r="R24" s="346"/>
      <c r="S24" s="347">
        <f>VLOOKUP(P24,[37]Listas!$D$6:$E$10,2,0)</f>
        <v>3</v>
      </c>
      <c r="T24" s="347">
        <f>HLOOKUP(Q24,[37]Listas!$F$4:$J$5,2,0)</f>
        <v>2</v>
      </c>
      <c r="U24" s="339" t="str">
        <f>INDEX([37]Listas!$F$6:$J$10,MATCH(P24,[37]Listas!$D$6:$D$10,0),MATCH(Q24,[37]Listas!$F$4:$J$4,0))</f>
        <v>6
MODERADO</v>
      </c>
      <c r="V24" s="346"/>
      <c r="W24" s="1614" t="s">
        <v>2293</v>
      </c>
      <c r="X24" s="818"/>
      <c r="Y24" s="818"/>
      <c r="Z24" s="433" t="s">
        <v>2294</v>
      </c>
      <c r="AA24" s="331" t="s">
        <v>323</v>
      </c>
      <c r="AB24" s="330">
        <v>79</v>
      </c>
      <c r="AC24" s="346"/>
      <c r="AD24" s="347">
        <f t="shared" si="4"/>
        <v>1</v>
      </c>
      <c r="AE24" s="348">
        <f t="shared" si="5"/>
        <v>2</v>
      </c>
      <c r="AF24" s="336" t="str">
        <f>IF(AE24&lt;=1,"Remota",VLOOKUP(AE24,[37]Listas!$C$6:$D$10,2,0))</f>
        <v>Baja</v>
      </c>
      <c r="AG24" s="348">
        <f t="shared" si="6"/>
        <v>2</v>
      </c>
      <c r="AH24" s="336" t="str">
        <f>IF(AG24&lt;=1,"Insignificante",HLOOKUP(AG24,[37]Listas!$F$3:$J$4,2,0))</f>
        <v>Menor</v>
      </c>
      <c r="AI24" s="349">
        <f t="shared" si="7"/>
        <v>4</v>
      </c>
      <c r="AJ24" s="339" t="str">
        <f>INDEX([37]Listas!$F$6:$J$10,MATCH(AF24,[37]Listas!$D$6:$D$10,0),MATCH(AH24,[37]Listas!$F$4:$J$4,0))</f>
        <v>4
INFERIOR</v>
      </c>
    </row>
    <row r="25" spans="1:36" s="340" customFormat="1" ht="111.75" customHeight="1" x14ac:dyDescent="0.2">
      <c r="A25" s="344" t="s">
        <v>120</v>
      </c>
      <c r="B25" s="331" t="s">
        <v>2295</v>
      </c>
      <c r="C25" s="814" t="s">
        <v>2296</v>
      </c>
      <c r="D25" s="814"/>
      <c r="E25" s="814"/>
      <c r="F25" s="330">
        <v>5</v>
      </c>
      <c r="G25" s="815" t="s">
        <v>2297</v>
      </c>
      <c r="H25" s="816"/>
      <c r="I25" s="817"/>
      <c r="J25" s="1613" t="s">
        <v>2298</v>
      </c>
      <c r="K25" s="814"/>
      <c r="L25" s="814"/>
      <c r="M25" s="330"/>
      <c r="N25" s="330" t="s">
        <v>23</v>
      </c>
      <c r="O25" s="330"/>
      <c r="P25" s="332" t="s">
        <v>1773</v>
      </c>
      <c r="Q25" s="332" t="s">
        <v>1717</v>
      </c>
      <c r="R25" s="346"/>
      <c r="S25" s="347">
        <f>VLOOKUP(P25,[37]Listas!$D$6:$E$10,2,0)</f>
        <v>2</v>
      </c>
      <c r="T25" s="347">
        <f>HLOOKUP(Q25,[37]Listas!$F$4:$J$5,2,0)</f>
        <v>2</v>
      </c>
      <c r="U25" s="339" t="str">
        <f>INDEX([37]Listas!$F$6:$J$10,MATCH(P25,[37]Listas!$D$6:$D$10,0),MATCH(Q25,[37]Listas!$F$4:$J$4,0))</f>
        <v>4
INFERIOR</v>
      </c>
      <c r="V25" s="346"/>
      <c r="W25" s="1614" t="s">
        <v>2299</v>
      </c>
      <c r="X25" s="818"/>
      <c r="Y25" s="818"/>
      <c r="Z25" s="433" t="s">
        <v>2300</v>
      </c>
      <c r="AA25" s="331" t="s">
        <v>323</v>
      </c>
      <c r="AB25" s="330">
        <v>79</v>
      </c>
      <c r="AC25" s="346"/>
      <c r="AD25" s="347">
        <f t="shared" si="4"/>
        <v>1</v>
      </c>
      <c r="AE25" s="348">
        <f t="shared" si="5"/>
        <v>1</v>
      </c>
      <c r="AF25" s="336" t="str">
        <f>IF(AE25&lt;=1,"Remota",VLOOKUP(AE25,[37]Listas!$C$6:$D$10,2,0))</f>
        <v>Remota</v>
      </c>
      <c r="AG25" s="348">
        <f t="shared" si="6"/>
        <v>2</v>
      </c>
      <c r="AH25" s="336" t="str">
        <f>IF(AG25&lt;=1,"Insignificante",HLOOKUP(AG25,[37]Listas!$F$3:$J$4,2,0))</f>
        <v>Menor</v>
      </c>
      <c r="AI25" s="349">
        <f t="shared" si="7"/>
        <v>2</v>
      </c>
      <c r="AJ25" s="339" t="str">
        <f>INDEX([37]Listas!$F$6:$J$10,MATCH(AF25,[37]Listas!$D$6:$D$10,0),MATCH(AH25,[37]Listas!$F$4:$J$4,0))</f>
        <v>2
INFERIOR</v>
      </c>
    </row>
    <row r="26" spans="1:36" s="340" customFormat="1" ht="86.25" customHeight="1" x14ac:dyDescent="0.2">
      <c r="A26" s="344" t="s">
        <v>120</v>
      </c>
      <c r="B26" s="331" t="s">
        <v>2301</v>
      </c>
      <c r="C26" s="814" t="s">
        <v>2302</v>
      </c>
      <c r="D26" s="814"/>
      <c r="E26" s="814"/>
      <c r="F26" s="330">
        <v>3</v>
      </c>
      <c r="G26" s="815" t="s">
        <v>2303</v>
      </c>
      <c r="H26" s="816"/>
      <c r="I26" s="817"/>
      <c r="J26" s="1613" t="s">
        <v>2304</v>
      </c>
      <c r="K26" s="814"/>
      <c r="L26" s="814"/>
      <c r="M26" s="330"/>
      <c r="N26" s="330" t="s">
        <v>23</v>
      </c>
      <c r="O26" s="330"/>
      <c r="P26" s="332" t="s">
        <v>1773</v>
      </c>
      <c r="Q26" s="332" t="s">
        <v>1886</v>
      </c>
      <c r="R26" s="346"/>
      <c r="S26" s="347">
        <f>VLOOKUP(P26,[37]Listas!$D$6:$E$10,2,0)</f>
        <v>2</v>
      </c>
      <c r="T26" s="347">
        <f>HLOOKUP(Q26,[37]Listas!$F$4:$J$5,2,0)</f>
        <v>1</v>
      </c>
      <c r="U26" s="339" t="str">
        <f>INDEX([37]Listas!$F$6:$J$10,MATCH(P26,[37]Listas!$D$6:$D$10,0),MATCH(Q26,[37]Listas!$F$4:$J$4,0))</f>
        <v>2
INFERIOR</v>
      </c>
      <c r="V26" s="346"/>
      <c r="W26" s="1614" t="s">
        <v>2305</v>
      </c>
      <c r="X26" s="818"/>
      <c r="Y26" s="818"/>
      <c r="Z26" s="433" t="s">
        <v>2306</v>
      </c>
      <c r="AA26" s="331" t="s">
        <v>323</v>
      </c>
      <c r="AB26" s="330">
        <v>79</v>
      </c>
      <c r="AC26" s="346"/>
      <c r="AD26" s="347">
        <f t="shared" si="4"/>
        <v>1</v>
      </c>
      <c r="AE26" s="348">
        <f t="shared" si="5"/>
        <v>1</v>
      </c>
      <c r="AF26" s="336" t="str">
        <f>IF(AE26&lt;=1,"Remota",VLOOKUP(AE26,[37]Listas!$C$6:$D$10,2,0))</f>
        <v>Remota</v>
      </c>
      <c r="AG26" s="348">
        <f t="shared" si="6"/>
        <v>1</v>
      </c>
      <c r="AH26" s="336" t="str">
        <f>IF(AG26&lt;=1,"Insignificante",HLOOKUP(AG26,[37]Listas!$F$3:$J$4,2,0))</f>
        <v>Insignificante</v>
      </c>
      <c r="AI26" s="349">
        <f t="shared" si="7"/>
        <v>1</v>
      </c>
      <c r="AJ26" s="339" t="str">
        <f>INDEX([37]Listas!$F$6:$J$10,MATCH(AF26,[37]Listas!$D$6:$D$10,0),MATCH(AH26,[37]Listas!$F$4:$J$4,0))</f>
        <v>1
INFERIOR</v>
      </c>
    </row>
    <row r="27" spans="1:36" s="340" customFormat="1" ht="78" customHeight="1" x14ac:dyDescent="0.2">
      <c r="A27" s="344" t="s">
        <v>120</v>
      </c>
      <c r="B27" s="331" t="s">
        <v>2307</v>
      </c>
      <c r="C27" s="814" t="s">
        <v>2308</v>
      </c>
      <c r="D27" s="814"/>
      <c r="E27" s="814"/>
      <c r="F27" s="330">
        <v>2</v>
      </c>
      <c r="G27" s="815" t="s">
        <v>2309</v>
      </c>
      <c r="H27" s="816"/>
      <c r="I27" s="817"/>
      <c r="J27" s="1613" t="s">
        <v>2310</v>
      </c>
      <c r="K27" s="814"/>
      <c r="L27" s="814"/>
      <c r="M27" s="330"/>
      <c r="N27" s="330" t="s">
        <v>23</v>
      </c>
      <c r="O27" s="330"/>
      <c r="P27" s="332" t="s">
        <v>1773</v>
      </c>
      <c r="Q27" s="332" t="s">
        <v>1717</v>
      </c>
      <c r="R27" s="346"/>
      <c r="S27" s="347">
        <f>VLOOKUP(P27,[37]Listas!$D$6:$E$10,2,0)</f>
        <v>2</v>
      </c>
      <c r="T27" s="347">
        <f>HLOOKUP(Q27,[37]Listas!$F$4:$J$5,2,0)</f>
        <v>2</v>
      </c>
      <c r="U27" s="339" t="str">
        <f>INDEX([37]Listas!$F$6:$J$10,MATCH(P27,[37]Listas!$D$6:$D$10,0),MATCH(Q27,[37]Listas!$F$4:$J$4,0))</f>
        <v>4
INFERIOR</v>
      </c>
      <c r="V27" s="346"/>
      <c r="W27" s="1614" t="s">
        <v>2311</v>
      </c>
      <c r="X27" s="818"/>
      <c r="Y27" s="818"/>
      <c r="Z27" s="433" t="s">
        <v>2312</v>
      </c>
      <c r="AA27" s="331" t="s">
        <v>323</v>
      </c>
      <c r="AB27" s="330">
        <v>82</v>
      </c>
      <c r="AC27" s="346"/>
      <c r="AD27" s="347">
        <f t="shared" si="4"/>
        <v>2</v>
      </c>
      <c r="AE27" s="348">
        <f t="shared" si="5"/>
        <v>0</v>
      </c>
      <c r="AF27" s="336" t="str">
        <f>IF(AE27&lt;=1,"Remota",VLOOKUP(AE27,[37]Listas!$C$6:$D$10,2,0))</f>
        <v>Remota</v>
      </c>
      <c r="AG27" s="348">
        <f t="shared" si="6"/>
        <v>2</v>
      </c>
      <c r="AH27" s="336" t="str">
        <f>IF(AG27&lt;=1,"Insignificante",HLOOKUP(AG27,[37]Listas!$F$3:$J$4,2,0))</f>
        <v>Menor</v>
      </c>
      <c r="AI27" s="349">
        <f t="shared" si="7"/>
        <v>0</v>
      </c>
      <c r="AJ27" s="339" t="str">
        <f>INDEX([37]Listas!$F$6:$J$10,MATCH(AF27,[37]Listas!$D$6:$D$10,0),MATCH(AH27,[37]Listas!$F$4:$J$4,0))</f>
        <v>2
INFERIOR</v>
      </c>
    </row>
    <row r="28" spans="1:36" s="340" customFormat="1" ht="90.75" customHeight="1" x14ac:dyDescent="0.2">
      <c r="A28" s="330" t="s">
        <v>120</v>
      </c>
      <c r="B28" s="331" t="s">
        <v>2313</v>
      </c>
      <c r="C28" s="814" t="s">
        <v>2314</v>
      </c>
      <c r="D28" s="814"/>
      <c r="E28" s="814"/>
      <c r="F28" s="330">
        <v>4</v>
      </c>
      <c r="G28" s="815" t="s">
        <v>2315</v>
      </c>
      <c r="H28" s="816"/>
      <c r="I28" s="817"/>
      <c r="J28" s="1613" t="s">
        <v>2316</v>
      </c>
      <c r="K28" s="814"/>
      <c r="L28" s="814"/>
      <c r="M28" s="330"/>
      <c r="N28" s="330" t="s">
        <v>23</v>
      </c>
      <c r="O28" s="330"/>
      <c r="P28" s="332" t="s">
        <v>1773</v>
      </c>
      <c r="Q28" s="332" t="s">
        <v>1717</v>
      </c>
      <c r="R28" s="346"/>
      <c r="S28" s="347">
        <f>VLOOKUP(P28,[37]Listas!$D$6:$E$10,2,0)</f>
        <v>2</v>
      </c>
      <c r="T28" s="347">
        <f>HLOOKUP(Q28,[37]Listas!$F$4:$J$5,2,0)</f>
        <v>2</v>
      </c>
      <c r="U28" s="339" t="str">
        <f>INDEX([37]Listas!$F$6:$J$10,MATCH(P28,[37]Listas!$D$6:$D$10,0),MATCH(Q28,[37]Listas!$F$4:$J$4,0))</f>
        <v>4
INFERIOR</v>
      </c>
      <c r="V28" s="346"/>
      <c r="W28" s="1614" t="s">
        <v>2317</v>
      </c>
      <c r="X28" s="818"/>
      <c r="Y28" s="818"/>
      <c r="Z28" s="433" t="s">
        <v>2318</v>
      </c>
      <c r="AA28" s="331" t="s">
        <v>323</v>
      </c>
      <c r="AB28" s="330">
        <v>70</v>
      </c>
      <c r="AC28" s="346"/>
      <c r="AD28" s="347">
        <f>IF(AB28&lt;=33,0,IF(AB28&gt;81,2,1))</f>
        <v>1</v>
      </c>
      <c r="AE28" s="348">
        <f>IF(OR(AA28="Probabilidad",AA28="Ambos"),S28-AD28,S28)</f>
        <v>1</v>
      </c>
      <c r="AF28" s="336" t="str">
        <f>IF(AE28&lt;=1,"Remota",VLOOKUP(AE28,[37]Listas!$C$6:$D$10,2,0))</f>
        <v>Remota</v>
      </c>
      <c r="AG28" s="348">
        <f>IF(OR(AA28="Impacto",AA28="Ambos"),T28-AD28,T28)</f>
        <v>2</v>
      </c>
      <c r="AH28" s="336" t="str">
        <f>IF(AG28&lt;=1,"Insignificante",HLOOKUP(AG28,[37]Listas!$F$3:$J$4,2,0))</f>
        <v>Menor</v>
      </c>
      <c r="AI28" s="349">
        <f>AE28*AG28</f>
        <v>2</v>
      </c>
      <c r="AJ28" s="339" t="str">
        <f>INDEX([37]Listas!$F$6:$J$10,MATCH(AF28,[37]Listas!$D$6:$D$10,0),MATCH(AH28,[37]Listas!$F$4:$J$4,0))</f>
        <v>2
INFERIOR</v>
      </c>
    </row>
    <row r="29" spans="1:36" s="340" customFormat="1" ht="124.5" hidden="1" customHeight="1" x14ac:dyDescent="0.2">
      <c r="A29" s="330"/>
      <c r="B29" s="331"/>
      <c r="C29" s="814"/>
      <c r="D29" s="814"/>
      <c r="E29" s="814"/>
      <c r="F29" s="330"/>
      <c r="G29" s="815"/>
      <c r="H29" s="816"/>
      <c r="I29" s="817"/>
      <c r="J29" s="814"/>
      <c r="K29" s="814"/>
      <c r="L29" s="814"/>
      <c r="M29" s="330"/>
      <c r="N29" s="330"/>
      <c r="O29" s="330"/>
      <c r="P29" s="332"/>
      <c r="Q29" s="332"/>
      <c r="R29" s="346"/>
      <c r="S29" s="347" t="e">
        <f>VLOOKUP(P29,[37]Listas!$D$6:$E$10,2,0)</f>
        <v>#N/A</v>
      </c>
      <c r="T29" s="347" t="e">
        <f>HLOOKUP(Q29,[37]Listas!$F$4:$J$5,2,0)</f>
        <v>#N/A</v>
      </c>
      <c r="U29" s="339" t="e">
        <f>INDEX([37]Listas!$F$6:$J$10,MATCH(P29,[37]Listas!$D$6:$D$10,0),MATCH(Q29,[37]Listas!$F$4:$J$4,0))</f>
        <v>#N/A</v>
      </c>
      <c r="V29" s="346"/>
      <c r="W29" s="818"/>
      <c r="X29" s="818"/>
      <c r="Y29" s="818"/>
      <c r="Z29" s="330"/>
      <c r="AA29" s="331"/>
      <c r="AB29" s="330"/>
      <c r="AC29" s="346"/>
      <c r="AD29" s="347">
        <f>IF(AB29&lt;=33,0,IF(AB29&gt;81,2,1))</f>
        <v>0</v>
      </c>
      <c r="AE29" s="348" t="e">
        <f>IF(OR(AA29="Probabilidad",AA29="Ambos"),S29-AD29,S29)</f>
        <v>#N/A</v>
      </c>
      <c r="AF29" s="336" t="e">
        <f>IF(AE29&lt;=1,"Remota",VLOOKUP(AE29,[37]Listas!$C$6:$D$10,2,0))</f>
        <v>#N/A</v>
      </c>
      <c r="AG29" s="348" t="e">
        <f>IF(OR(AA29="Impacto",AA29="Ambos"),T29-AD29,T29)</f>
        <v>#N/A</v>
      </c>
      <c r="AH29" s="336" t="e">
        <f>IF(AG29&lt;=1,"Insignificante",HLOOKUP(AG29,[37]Listas!$F$3:$J$4,2,0))</f>
        <v>#N/A</v>
      </c>
      <c r="AI29" s="349" t="e">
        <f>AE29*AG29</f>
        <v>#N/A</v>
      </c>
      <c r="AJ29" s="339" t="e">
        <f>INDEX([37]Listas!$F$6:$J$10,MATCH(AF29,[37]Listas!$D$6:$D$10,0),MATCH(AH29,[37]Listas!$F$4:$J$4,0))</f>
        <v>#N/A</v>
      </c>
    </row>
    <row r="30" spans="1:36" s="340" customFormat="1" ht="124.5"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VLOOKUP(P30,[37]Listas!$D$6:$E$10,2,0)</f>
        <v>#N/A</v>
      </c>
      <c r="T30" s="347" t="e">
        <f>HLOOKUP(Q30,[37]Listas!$F$4:$J$5,2,0)</f>
        <v>#N/A</v>
      </c>
      <c r="U30" s="339" t="e">
        <f>INDEX([37]Listas!$F$6:$J$10,MATCH(P30,[37]Listas!$D$6:$D$10,0),MATCH(Q30,[37]Listas!$F$4:$J$4,0))</f>
        <v>#N/A</v>
      </c>
      <c r="V30" s="346"/>
      <c r="W30" s="818"/>
      <c r="X30" s="818"/>
      <c r="Y30" s="818"/>
      <c r="Z30" s="330"/>
      <c r="AA30" s="331"/>
      <c r="AB30" s="330"/>
      <c r="AC30" s="346"/>
      <c r="AD30" s="347">
        <f t="shared" ref="AD30:AD37" si="8">IF(AB30&lt;=33,0,IF(AB30&gt;81,2,1))</f>
        <v>0</v>
      </c>
      <c r="AE30" s="348" t="e">
        <f t="shared" ref="AE30:AE37" si="9">IF(OR(AA30="Probabilidad",AA30="Ambos"),S30-AD30,S30)</f>
        <v>#N/A</v>
      </c>
      <c r="AF30" s="336" t="e">
        <f>IF(AE30&lt;=1,"Remota",VLOOKUP(AE30,[37]Listas!$C$6:$D$10,2,0))</f>
        <v>#N/A</v>
      </c>
      <c r="AG30" s="348" t="e">
        <f t="shared" ref="AG30:AG37" si="10">IF(OR(AA30="Impacto",AA30="Ambos"),T30-AD30,T30)</f>
        <v>#N/A</v>
      </c>
      <c r="AH30" s="336" t="e">
        <f>IF(AG30&lt;=1,"Insignificante",HLOOKUP(AG30,[37]Listas!$F$3:$J$4,2,0))</f>
        <v>#N/A</v>
      </c>
      <c r="AI30" s="349" t="e">
        <f t="shared" ref="AI30:AI37" si="11">AE30*AG30</f>
        <v>#N/A</v>
      </c>
      <c r="AJ30" s="339" t="e">
        <f>INDEX([37]Listas!$F$6:$J$10,MATCH(AF30,[37]Listas!$D$6:$D$10,0),MATCH(AH30,[37]Listas!$F$4:$J$4,0))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VLOOKUP(P31,[37]Listas!$D$6:$E$10,2,0)</f>
        <v>#N/A</v>
      </c>
      <c r="T31" s="347" t="e">
        <f>HLOOKUP(Q31,[37]Listas!$F$4:$J$5,2,0)</f>
        <v>#N/A</v>
      </c>
      <c r="U31" s="339" t="e">
        <f>INDEX([37]Listas!$F$6:$J$10,MATCH(P31,[37]Listas!$D$6:$D$10,0),MATCH(Q31,[37]Listas!$F$4:$J$4,0))</f>
        <v>#N/A</v>
      </c>
      <c r="V31" s="346"/>
      <c r="W31" s="818"/>
      <c r="X31" s="818"/>
      <c r="Y31" s="818"/>
      <c r="Z31" s="330"/>
      <c r="AA31" s="331"/>
      <c r="AB31" s="330"/>
      <c r="AC31" s="346"/>
      <c r="AD31" s="347">
        <f t="shared" si="8"/>
        <v>0</v>
      </c>
      <c r="AE31" s="348" t="e">
        <f t="shared" si="9"/>
        <v>#N/A</v>
      </c>
      <c r="AF31" s="336" t="e">
        <f>IF(AE31&lt;=1,"Remota",VLOOKUP(AE31,[37]Listas!$C$6:$D$10,2,0))</f>
        <v>#N/A</v>
      </c>
      <c r="AG31" s="348" t="e">
        <f t="shared" si="10"/>
        <v>#N/A</v>
      </c>
      <c r="AH31" s="336" t="e">
        <f>IF(AG31&lt;=1,"Insignificante",HLOOKUP(AG31,[37]Listas!$F$3:$J$4,2,0))</f>
        <v>#N/A</v>
      </c>
      <c r="AI31" s="349" t="e">
        <f t="shared" si="11"/>
        <v>#N/A</v>
      </c>
      <c r="AJ31" s="339" t="e">
        <f>INDEX([37]Listas!$F$6:$J$10,MATCH(AF31,[37]Listas!$D$6:$D$10,0),MATCH(AH31,[37]Listas!$F$4:$J$4,0))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VLOOKUP(P32,[37]Listas!$D$6:$E$10,2,0)</f>
        <v>#N/A</v>
      </c>
      <c r="T32" s="347" t="e">
        <f>HLOOKUP(Q32,[37]Listas!$F$4:$J$5,2,0)</f>
        <v>#N/A</v>
      </c>
      <c r="U32" s="339" t="e">
        <f>INDEX([37]Listas!$F$6:$J$10,MATCH(P32,[37]Listas!$D$6:$D$10,0),MATCH(Q32,[37]Listas!$F$4:$J$4,0))</f>
        <v>#N/A</v>
      </c>
      <c r="V32" s="346"/>
      <c r="W32" s="818"/>
      <c r="X32" s="818"/>
      <c r="Y32" s="818"/>
      <c r="Z32" s="330"/>
      <c r="AA32" s="331"/>
      <c r="AB32" s="330"/>
      <c r="AC32" s="346"/>
      <c r="AD32" s="347">
        <f t="shared" si="8"/>
        <v>0</v>
      </c>
      <c r="AE32" s="348" t="e">
        <f t="shared" si="9"/>
        <v>#N/A</v>
      </c>
      <c r="AF32" s="336" t="e">
        <f>IF(AE32&lt;=1,"Remota",VLOOKUP(AE32,[37]Listas!$C$6:$D$10,2,0))</f>
        <v>#N/A</v>
      </c>
      <c r="AG32" s="348" t="e">
        <f t="shared" si="10"/>
        <v>#N/A</v>
      </c>
      <c r="AH32" s="336" t="e">
        <f>IF(AG32&lt;=1,"Insignificante",HLOOKUP(AG32,[37]Listas!$F$3:$J$4,2,0))</f>
        <v>#N/A</v>
      </c>
      <c r="AI32" s="349" t="e">
        <f t="shared" si="11"/>
        <v>#N/A</v>
      </c>
      <c r="AJ32" s="339" t="e">
        <f>INDEX([37]Listas!$F$6:$J$10,MATCH(AF32,[37]Listas!$D$6:$D$10,0),MATCH(AH32,[37]Listas!$F$4:$J$4,0))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VLOOKUP(P33,[37]Listas!$D$6:$E$10,2,0)</f>
        <v>#N/A</v>
      </c>
      <c r="T33" s="347" t="e">
        <f>HLOOKUP(Q33,[37]Listas!$F$4:$J$5,2,0)</f>
        <v>#N/A</v>
      </c>
      <c r="U33" s="339" t="e">
        <f>INDEX([37]Listas!$F$6:$J$10,MATCH(P33,[37]Listas!$D$6:$D$10,0),MATCH(Q33,[37]Listas!$F$4:$J$4,0))</f>
        <v>#N/A</v>
      </c>
      <c r="V33" s="346"/>
      <c r="W33" s="818"/>
      <c r="X33" s="818"/>
      <c r="Y33" s="818"/>
      <c r="Z33" s="330"/>
      <c r="AA33" s="331"/>
      <c r="AB33" s="330"/>
      <c r="AC33" s="346"/>
      <c r="AD33" s="347">
        <f t="shared" si="8"/>
        <v>0</v>
      </c>
      <c r="AE33" s="348" t="e">
        <f t="shared" si="9"/>
        <v>#N/A</v>
      </c>
      <c r="AF33" s="336" t="e">
        <f>IF(AE33&lt;=1,"Remota",VLOOKUP(AE33,[37]Listas!$C$6:$D$10,2,0))</f>
        <v>#N/A</v>
      </c>
      <c r="AG33" s="348" t="e">
        <f t="shared" si="10"/>
        <v>#N/A</v>
      </c>
      <c r="AH33" s="336" t="e">
        <f>IF(AG33&lt;=1,"Insignificante",HLOOKUP(AG33,[37]Listas!$F$3:$J$4,2,0))</f>
        <v>#N/A</v>
      </c>
      <c r="AI33" s="349" t="e">
        <f t="shared" si="11"/>
        <v>#N/A</v>
      </c>
      <c r="AJ33" s="339" t="e">
        <f>INDEX([37]Listas!$F$6:$J$10,MATCH(AF33,[37]Listas!$D$6:$D$10,0),MATCH(AH33,[37]Listas!$F$4:$J$4,0))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VLOOKUP(P34,[37]Listas!$D$6:$E$10,2,0)</f>
        <v>#N/A</v>
      </c>
      <c r="T34" s="347" t="e">
        <f>HLOOKUP(Q34,[37]Listas!$F$4:$J$5,2,0)</f>
        <v>#N/A</v>
      </c>
      <c r="U34" s="339" t="e">
        <f>INDEX([37]Listas!$F$6:$J$10,MATCH(P34,[37]Listas!$D$6:$D$10,0),MATCH(Q34,[37]Listas!$F$4:$J$4,0))</f>
        <v>#N/A</v>
      </c>
      <c r="V34" s="346"/>
      <c r="W34" s="818"/>
      <c r="X34" s="818"/>
      <c r="Y34" s="818"/>
      <c r="Z34" s="330"/>
      <c r="AA34" s="331"/>
      <c r="AB34" s="330"/>
      <c r="AC34" s="346"/>
      <c r="AD34" s="347">
        <f t="shared" si="8"/>
        <v>0</v>
      </c>
      <c r="AE34" s="348" t="e">
        <f t="shared" si="9"/>
        <v>#N/A</v>
      </c>
      <c r="AF34" s="336" t="e">
        <f>IF(AE34&lt;=1,"Remota",VLOOKUP(AE34,[37]Listas!$C$6:$D$10,2,0))</f>
        <v>#N/A</v>
      </c>
      <c r="AG34" s="348" t="e">
        <f t="shared" si="10"/>
        <v>#N/A</v>
      </c>
      <c r="AH34" s="336" t="e">
        <f>IF(AG34&lt;=1,"Insignificante",HLOOKUP(AG34,[37]Listas!$F$3:$J$4,2,0))</f>
        <v>#N/A</v>
      </c>
      <c r="AI34" s="349" t="e">
        <f t="shared" si="11"/>
        <v>#N/A</v>
      </c>
      <c r="AJ34" s="339" t="e">
        <f>INDEX([37]Listas!$F$6:$J$10,MATCH(AF34,[37]Listas!$D$6:$D$10,0),MATCH(AH34,[37]Listas!$F$4:$J$4,0))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VLOOKUP(P35,[37]Listas!$D$6:$E$10,2,0)</f>
        <v>#N/A</v>
      </c>
      <c r="T35" s="347" t="e">
        <f>HLOOKUP(Q35,[37]Listas!$F$4:$J$5,2,0)</f>
        <v>#N/A</v>
      </c>
      <c r="U35" s="339" t="e">
        <f>INDEX([37]Listas!$F$6:$J$10,MATCH(P35,[37]Listas!$D$6:$D$10,0),MATCH(Q35,[37]Listas!$F$4:$J$4,0))</f>
        <v>#N/A</v>
      </c>
      <c r="V35" s="346"/>
      <c r="W35" s="818"/>
      <c r="X35" s="818"/>
      <c r="Y35" s="818"/>
      <c r="Z35" s="330"/>
      <c r="AA35" s="331"/>
      <c r="AB35" s="330"/>
      <c r="AC35" s="346"/>
      <c r="AD35" s="347">
        <f t="shared" si="8"/>
        <v>0</v>
      </c>
      <c r="AE35" s="348" t="e">
        <f t="shared" si="9"/>
        <v>#N/A</v>
      </c>
      <c r="AF35" s="336" t="e">
        <f>IF(AE35&lt;=1,"Remota",VLOOKUP(AE35,[37]Listas!$C$6:$D$10,2,0))</f>
        <v>#N/A</v>
      </c>
      <c r="AG35" s="348" t="e">
        <f t="shared" si="10"/>
        <v>#N/A</v>
      </c>
      <c r="AH35" s="336" t="e">
        <f>IF(AG35&lt;=1,"Insignificante",HLOOKUP(AG35,[37]Listas!$F$3:$J$4,2,0))</f>
        <v>#N/A</v>
      </c>
      <c r="AI35" s="349" t="e">
        <f t="shared" si="11"/>
        <v>#N/A</v>
      </c>
      <c r="AJ35" s="339" t="e">
        <f>INDEX([37]Listas!$F$6:$J$10,MATCH(AF35,[37]Listas!$D$6:$D$10,0),MATCH(AH35,[37]Listas!$F$4:$J$4,0))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VLOOKUP(P36,[37]Listas!$D$6:$E$10,2,0)</f>
        <v>#N/A</v>
      </c>
      <c r="T36" s="347" t="e">
        <f>HLOOKUP(Q36,[37]Listas!$F$4:$J$5,2,0)</f>
        <v>#N/A</v>
      </c>
      <c r="U36" s="339" t="e">
        <f>INDEX([37]Listas!$F$6:$J$10,MATCH(P36,[37]Listas!$D$6:$D$10,0),MATCH(Q36,[37]Listas!$F$4:$J$4,0))</f>
        <v>#N/A</v>
      </c>
      <c r="V36" s="346"/>
      <c r="W36" s="818"/>
      <c r="X36" s="818"/>
      <c r="Y36" s="818"/>
      <c r="Z36" s="330"/>
      <c r="AA36" s="331"/>
      <c r="AB36" s="330"/>
      <c r="AC36" s="346"/>
      <c r="AD36" s="347">
        <f t="shared" si="8"/>
        <v>0</v>
      </c>
      <c r="AE36" s="348" t="e">
        <f t="shared" si="9"/>
        <v>#N/A</v>
      </c>
      <c r="AF36" s="336" t="e">
        <f>IF(AE36&lt;=1,"Remota",VLOOKUP(AE36,[37]Listas!$C$6:$D$10,2,0))</f>
        <v>#N/A</v>
      </c>
      <c r="AG36" s="348" t="e">
        <f t="shared" si="10"/>
        <v>#N/A</v>
      </c>
      <c r="AH36" s="336" t="e">
        <f>IF(AG36&lt;=1,"Insignificante",HLOOKUP(AG36,[37]Listas!$F$3:$J$4,2,0))</f>
        <v>#N/A</v>
      </c>
      <c r="AI36" s="349" t="e">
        <f t="shared" si="11"/>
        <v>#N/A</v>
      </c>
      <c r="AJ36" s="339" t="e">
        <f>INDEX([37]Listas!$F$6:$J$10,MATCH(AF36,[37]Listas!$D$6:$D$10,0),MATCH(AH36,[37]Listas!$F$4:$J$4,0))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VLOOKUP(P37,[37]Listas!$D$6:$E$10,2,0)</f>
        <v>#N/A</v>
      </c>
      <c r="T37" s="347" t="e">
        <f>HLOOKUP(Q37,[37]Listas!$F$4:$J$5,2,0)</f>
        <v>#N/A</v>
      </c>
      <c r="U37" s="339" t="e">
        <f>INDEX([37]Listas!$F$6:$J$10,MATCH(P37,[37]Listas!$D$6:$D$10,0),MATCH(Q37,[37]Listas!$F$4:$J$4,0))</f>
        <v>#N/A</v>
      </c>
      <c r="V37" s="346"/>
      <c r="W37" s="818"/>
      <c r="X37" s="818"/>
      <c r="Y37" s="818"/>
      <c r="Z37" s="330"/>
      <c r="AA37" s="331"/>
      <c r="AB37" s="330"/>
      <c r="AC37" s="346"/>
      <c r="AD37" s="347">
        <f t="shared" si="8"/>
        <v>0</v>
      </c>
      <c r="AE37" s="348" t="e">
        <f t="shared" si="9"/>
        <v>#N/A</v>
      </c>
      <c r="AF37" s="336" t="e">
        <f>IF(AE37&lt;=1,"Remota",VLOOKUP(AE37,[37]Listas!$C$6:$D$10,2,0))</f>
        <v>#N/A</v>
      </c>
      <c r="AG37" s="348" t="e">
        <f t="shared" si="10"/>
        <v>#N/A</v>
      </c>
      <c r="AH37" s="336" t="e">
        <f>IF(AG37&lt;=1,"Insignificante",HLOOKUP(AG37,[37]Listas!$F$3:$J$4,2,0))</f>
        <v>#N/A</v>
      </c>
      <c r="AI37" s="349" t="e">
        <f t="shared" si="11"/>
        <v>#N/A</v>
      </c>
      <c r="AJ37" s="339" t="e">
        <f>INDEX([37]Listas!$F$6:$J$10,MATCH(AF37,[37]Listas!$D$6:$D$10,0),MATCH(AH37,[37]Listas!$F$4:$J$4,0))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VLOOKUP(P38,[37]Listas!$D$6:$E$10,2,0)</f>
        <v>#N/A</v>
      </c>
      <c r="T38" s="347" t="e">
        <f>HLOOKUP(Q38,[37]Listas!$F$4:$J$5,2,0)</f>
        <v>#N/A</v>
      </c>
      <c r="U38" s="339" t="e">
        <f>INDEX([37]Listas!$F$6:$J$10,MATCH(P38,[37]Listas!$D$6:$D$10,0),MATCH(Q38,[37]Listas!$F$4:$J$4,0))</f>
        <v>#N/A</v>
      </c>
      <c r="V38" s="346"/>
      <c r="W38" s="818"/>
      <c r="X38" s="818"/>
      <c r="Y38" s="818"/>
      <c r="Z38" s="330"/>
      <c r="AA38" s="331"/>
      <c r="AB38" s="330"/>
      <c r="AC38" s="346"/>
      <c r="AD38" s="347">
        <f>IF(AB38&lt;=33,0,IF(AB38&gt;81,2,1))</f>
        <v>0</v>
      </c>
      <c r="AE38" s="348" t="e">
        <f>IF(OR(AA38="Probabilidad",AA38="Ambos"),S38-AD38,S38)</f>
        <v>#N/A</v>
      </c>
      <c r="AF38" s="336" t="e">
        <f>IF(AE38&lt;=1,"Remota",VLOOKUP(AE38,[37]Listas!$C$6:$D$10,2,0))</f>
        <v>#N/A</v>
      </c>
      <c r="AG38" s="348" t="e">
        <f>IF(OR(AA38="Impacto",AA38="Ambos"),T38-AD38,T38)</f>
        <v>#N/A</v>
      </c>
      <c r="AH38" s="336" t="e">
        <f>IF(AG38&lt;=1,"Insignificante",HLOOKUP(AG38,[37]Listas!$F$3:$J$4,2,0))</f>
        <v>#N/A</v>
      </c>
      <c r="AI38" s="349" t="e">
        <f>AE38*AG38</f>
        <v>#N/A</v>
      </c>
      <c r="AJ38" s="339" t="e">
        <f>INDEX([37]Listas!$F$6:$J$10,MATCH(AF38,[37]Listas!$D$6:$D$10,0),MATCH(AH38,[37]Listas!$F$4:$J$4,0))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VLOOKUP(P39,[37]Listas!$D$6:$E$10,2,0)</f>
        <v>#N/A</v>
      </c>
      <c r="T39" s="347" t="e">
        <f>HLOOKUP(Q39,[37]Listas!$F$4:$J$5,2,0)</f>
        <v>#N/A</v>
      </c>
      <c r="U39" s="339" t="e">
        <f>INDEX([37]Listas!$F$6:$J$10,MATCH(P39,[37]Listas!$D$6:$D$10,0),MATCH(Q39,[37]Listas!$F$4:$J$4,0))</f>
        <v>#N/A</v>
      </c>
      <c r="V39" s="346"/>
      <c r="W39" s="818"/>
      <c r="X39" s="818"/>
      <c r="Y39" s="818"/>
      <c r="Z39" s="330"/>
      <c r="AA39" s="331"/>
      <c r="AB39" s="330"/>
      <c r="AC39" s="346"/>
      <c r="AD39" s="347">
        <f t="shared" ref="AD39:AD46" si="12">IF(AB39&lt;=33,0,IF(AB39&gt;81,2,1))</f>
        <v>0</v>
      </c>
      <c r="AE39" s="348" t="e">
        <f t="shared" ref="AE39:AE46" si="13">IF(OR(AA39="Probabilidad",AA39="Ambos"),S39-AD39,S39)</f>
        <v>#N/A</v>
      </c>
      <c r="AF39" s="336" t="e">
        <f>IF(AE39&lt;=1,"Remota",VLOOKUP(AE39,[37]Listas!$C$6:$D$10,2,0))</f>
        <v>#N/A</v>
      </c>
      <c r="AG39" s="348" t="e">
        <f t="shared" ref="AG39:AG46" si="14">IF(OR(AA39="Impacto",AA39="Ambos"),T39-AD39,T39)</f>
        <v>#N/A</v>
      </c>
      <c r="AH39" s="336" t="e">
        <f>IF(AG39&lt;=1,"Insignificante",HLOOKUP(AG39,[37]Listas!$F$3:$J$4,2,0))</f>
        <v>#N/A</v>
      </c>
      <c r="AI39" s="349" t="e">
        <f t="shared" ref="AI39:AI46" si="15">AE39*AG39</f>
        <v>#N/A</v>
      </c>
      <c r="AJ39" s="339" t="e">
        <f>INDEX([37]Listas!$F$6:$J$10,MATCH(AF39,[37]Listas!$D$6:$D$10,0),MATCH(AH39,[37]Listas!$F$4:$J$4,0))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VLOOKUP(P40,[37]Listas!$D$6:$E$10,2,0)</f>
        <v>#N/A</v>
      </c>
      <c r="T40" s="347" t="e">
        <f>HLOOKUP(Q40,[37]Listas!$F$4:$J$5,2,0)</f>
        <v>#N/A</v>
      </c>
      <c r="U40" s="339" t="e">
        <f>INDEX([37]Listas!$F$6:$J$10,MATCH(P40,[37]Listas!$D$6:$D$10,0),MATCH(Q40,[37]Listas!$F$4:$J$4,0))</f>
        <v>#N/A</v>
      </c>
      <c r="V40" s="346"/>
      <c r="W40" s="818"/>
      <c r="X40" s="818"/>
      <c r="Y40" s="818"/>
      <c r="Z40" s="330"/>
      <c r="AA40" s="331"/>
      <c r="AB40" s="330"/>
      <c r="AC40" s="346"/>
      <c r="AD40" s="347">
        <f t="shared" si="12"/>
        <v>0</v>
      </c>
      <c r="AE40" s="348" t="e">
        <f t="shared" si="13"/>
        <v>#N/A</v>
      </c>
      <c r="AF40" s="336" t="e">
        <f>IF(AE40&lt;=1,"Remota",VLOOKUP(AE40,[37]Listas!$C$6:$D$10,2,0))</f>
        <v>#N/A</v>
      </c>
      <c r="AG40" s="348" t="e">
        <f t="shared" si="14"/>
        <v>#N/A</v>
      </c>
      <c r="AH40" s="336" t="e">
        <f>IF(AG40&lt;=1,"Insignificante",HLOOKUP(AG40,[37]Listas!$F$3:$J$4,2,0))</f>
        <v>#N/A</v>
      </c>
      <c r="AI40" s="349" t="e">
        <f t="shared" si="15"/>
        <v>#N/A</v>
      </c>
      <c r="AJ40" s="339" t="e">
        <f>INDEX([37]Listas!$F$6:$J$10,MATCH(AF40,[37]Listas!$D$6:$D$10,0),MATCH(AH40,[37]Listas!$F$4:$J$4,0))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VLOOKUP(P41,[37]Listas!$D$6:$E$10,2,0)</f>
        <v>#N/A</v>
      </c>
      <c r="T41" s="347" t="e">
        <f>HLOOKUP(Q41,[37]Listas!$F$4:$J$5,2,0)</f>
        <v>#N/A</v>
      </c>
      <c r="U41" s="339" t="e">
        <f>INDEX([37]Listas!$F$6:$J$10,MATCH(P41,[37]Listas!$D$6:$D$10,0),MATCH(Q41,[37]Listas!$F$4:$J$4,0))</f>
        <v>#N/A</v>
      </c>
      <c r="V41" s="346"/>
      <c r="W41" s="818"/>
      <c r="X41" s="818"/>
      <c r="Y41" s="818"/>
      <c r="Z41" s="330"/>
      <c r="AA41" s="331"/>
      <c r="AB41" s="330"/>
      <c r="AC41" s="346"/>
      <c r="AD41" s="347">
        <f t="shared" si="12"/>
        <v>0</v>
      </c>
      <c r="AE41" s="348" t="e">
        <f t="shared" si="13"/>
        <v>#N/A</v>
      </c>
      <c r="AF41" s="336" t="e">
        <f>IF(AE41&lt;=1,"Remota",VLOOKUP(AE41,[37]Listas!$C$6:$D$10,2,0))</f>
        <v>#N/A</v>
      </c>
      <c r="AG41" s="348" t="e">
        <f t="shared" si="14"/>
        <v>#N/A</v>
      </c>
      <c r="AH41" s="336" t="e">
        <f>IF(AG41&lt;=1,"Insignificante",HLOOKUP(AG41,[37]Listas!$F$3:$J$4,2,0))</f>
        <v>#N/A</v>
      </c>
      <c r="AI41" s="349" t="e">
        <f t="shared" si="15"/>
        <v>#N/A</v>
      </c>
      <c r="AJ41" s="339" t="e">
        <f>INDEX([37]Listas!$F$6:$J$10,MATCH(AF41,[37]Listas!$D$6:$D$10,0),MATCH(AH41,[37]Listas!$F$4:$J$4,0))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VLOOKUP(P42,[37]Listas!$D$6:$E$10,2,0)</f>
        <v>#N/A</v>
      </c>
      <c r="T42" s="347" t="e">
        <f>HLOOKUP(Q42,[37]Listas!$F$4:$J$5,2,0)</f>
        <v>#N/A</v>
      </c>
      <c r="U42" s="339" t="e">
        <f>INDEX([37]Listas!$F$6:$J$10,MATCH(P42,[37]Listas!$D$6:$D$10,0),MATCH(Q42,[37]Listas!$F$4:$J$4,0))</f>
        <v>#N/A</v>
      </c>
      <c r="V42" s="346"/>
      <c r="W42" s="818"/>
      <c r="X42" s="818"/>
      <c r="Y42" s="818"/>
      <c r="Z42" s="330"/>
      <c r="AA42" s="331"/>
      <c r="AB42" s="330"/>
      <c r="AC42" s="346"/>
      <c r="AD42" s="347">
        <f t="shared" si="12"/>
        <v>0</v>
      </c>
      <c r="AE42" s="348" t="e">
        <f t="shared" si="13"/>
        <v>#N/A</v>
      </c>
      <c r="AF42" s="336" t="e">
        <f>IF(AE42&lt;=1,"Remota",VLOOKUP(AE42,[37]Listas!$C$6:$D$10,2,0))</f>
        <v>#N/A</v>
      </c>
      <c r="AG42" s="348" t="e">
        <f t="shared" si="14"/>
        <v>#N/A</v>
      </c>
      <c r="AH42" s="336" t="e">
        <f>IF(AG42&lt;=1,"Insignificante",HLOOKUP(AG42,[37]Listas!$F$3:$J$4,2,0))</f>
        <v>#N/A</v>
      </c>
      <c r="AI42" s="349" t="e">
        <f t="shared" si="15"/>
        <v>#N/A</v>
      </c>
      <c r="AJ42" s="339" t="e">
        <f>INDEX([37]Listas!$F$6:$J$10,MATCH(AF42,[37]Listas!$D$6:$D$10,0),MATCH(AH42,[37]Listas!$F$4:$J$4,0))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VLOOKUP(P43,[37]Listas!$D$6:$E$10,2,0)</f>
        <v>#N/A</v>
      </c>
      <c r="T43" s="347" t="e">
        <f>HLOOKUP(Q43,[37]Listas!$F$4:$J$5,2,0)</f>
        <v>#N/A</v>
      </c>
      <c r="U43" s="339" t="e">
        <f>INDEX([37]Listas!$F$6:$J$10,MATCH(P43,[37]Listas!$D$6:$D$10,0),MATCH(Q43,[37]Listas!$F$4:$J$4,0))</f>
        <v>#N/A</v>
      </c>
      <c r="V43" s="346"/>
      <c r="W43" s="818"/>
      <c r="X43" s="818"/>
      <c r="Y43" s="818"/>
      <c r="Z43" s="330"/>
      <c r="AA43" s="331"/>
      <c r="AB43" s="330"/>
      <c r="AC43" s="346"/>
      <c r="AD43" s="347">
        <f t="shared" si="12"/>
        <v>0</v>
      </c>
      <c r="AE43" s="348" t="e">
        <f t="shared" si="13"/>
        <v>#N/A</v>
      </c>
      <c r="AF43" s="336" t="e">
        <f>IF(AE43&lt;=1,"Remota",VLOOKUP(AE43,[37]Listas!$C$6:$D$10,2,0))</f>
        <v>#N/A</v>
      </c>
      <c r="AG43" s="348" t="e">
        <f t="shared" si="14"/>
        <v>#N/A</v>
      </c>
      <c r="AH43" s="336" t="e">
        <f>IF(AG43&lt;=1,"Insignificante",HLOOKUP(AG43,[37]Listas!$F$3:$J$4,2,0))</f>
        <v>#N/A</v>
      </c>
      <c r="AI43" s="349" t="e">
        <f t="shared" si="15"/>
        <v>#N/A</v>
      </c>
      <c r="AJ43" s="339" t="e">
        <f>INDEX([37]Listas!$F$6:$J$10,MATCH(AF43,[37]Listas!$D$6:$D$10,0),MATCH(AH43,[37]Listas!$F$4:$J$4,0))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VLOOKUP(P44,[37]Listas!$D$6:$E$10,2,0)</f>
        <v>#N/A</v>
      </c>
      <c r="T44" s="347" t="e">
        <f>HLOOKUP(Q44,[37]Listas!$F$4:$J$5,2,0)</f>
        <v>#N/A</v>
      </c>
      <c r="U44" s="339" t="e">
        <f>INDEX([37]Listas!$F$6:$J$10,MATCH(P44,[37]Listas!$D$6:$D$10,0),MATCH(Q44,[37]Listas!$F$4:$J$4,0))</f>
        <v>#N/A</v>
      </c>
      <c r="V44" s="346"/>
      <c r="W44" s="818"/>
      <c r="X44" s="818"/>
      <c r="Y44" s="818"/>
      <c r="Z44" s="330"/>
      <c r="AA44" s="331"/>
      <c r="AB44" s="330"/>
      <c r="AC44" s="346"/>
      <c r="AD44" s="347">
        <f t="shared" si="12"/>
        <v>0</v>
      </c>
      <c r="AE44" s="348" t="e">
        <f t="shared" si="13"/>
        <v>#N/A</v>
      </c>
      <c r="AF44" s="336" t="e">
        <f>IF(AE44&lt;=1,"Remota",VLOOKUP(AE44,[37]Listas!$C$6:$D$10,2,0))</f>
        <v>#N/A</v>
      </c>
      <c r="AG44" s="348" t="e">
        <f t="shared" si="14"/>
        <v>#N/A</v>
      </c>
      <c r="AH44" s="336" t="e">
        <f>IF(AG44&lt;=1,"Insignificante",HLOOKUP(AG44,[37]Listas!$F$3:$J$4,2,0))</f>
        <v>#N/A</v>
      </c>
      <c r="AI44" s="349" t="e">
        <f t="shared" si="15"/>
        <v>#N/A</v>
      </c>
      <c r="AJ44" s="339" t="e">
        <f>INDEX([37]Listas!$F$6:$J$10,MATCH(AF44,[37]Listas!$D$6:$D$10,0),MATCH(AH44,[37]Listas!$F$4:$J$4,0))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VLOOKUP(P45,[37]Listas!$D$6:$E$10,2,0)</f>
        <v>#N/A</v>
      </c>
      <c r="T45" s="347" t="e">
        <f>HLOOKUP(Q45,[37]Listas!$F$4:$J$5,2,0)</f>
        <v>#N/A</v>
      </c>
      <c r="U45" s="339" t="e">
        <f>INDEX([37]Listas!$F$6:$J$10,MATCH(P45,[37]Listas!$D$6:$D$10,0),MATCH(Q45,[37]Listas!$F$4:$J$4,0))</f>
        <v>#N/A</v>
      </c>
      <c r="V45" s="346"/>
      <c r="W45" s="818"/>
      <c r="X45" s="818"/>
      <c r="Y45" s="818"/>
      <c r="Z45" s="330"/>
      <c r="AA45" s="331"/>
      <c r="AB45" s="330"/>
      <c r="AC45" s="346"/>
      <c r="AD45" s="347">
        <f t="shared" si="12"/>
        <v>0</v>
      </c>
      <c r="AE45" s="348" t="e">
        <f t="shared" si="13"/>
        <v>#N/A</v>
      </c>
      <c r="AF45" s="336" t="e">
        <f>IF(AE45&lt;=1,"Remota",VLOOKUP(AE45,[37]Listas!$C$6:$D$10,2,0))</f>
        <v>#N/A</v>
      </c>
      <c r="AG45" s="348" t="e">
        <f t="shared" si="14"/>
        <v>#N/A</v>
      </c>
      <c r="AH45" s="336" t="e">
        <f>IF(AG45&lt;=1,"Insignificante",HLOOKUP(AG45,[37]Listas!$F$3:$J$4,2,0))</f>
        <v>#N/A</v>
      </c>
      <c r="AI45" s="349" t="e">
        <f t="shared" si="15"/>
        <v>#N/A</v>
      </c>
      <c r="AJ45" s="339" t="e">
        <f>INDEX([37]Listas!$F$6:$J$10,MATCH(AF45,[37]Listas!$D$6:$D$10,0),MATCH(AH45,[37]Listas!$F$4:$J$4,0))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VLOOKUP(P46,[37]Listas!$D$6:$E$10,2,0)</f>
        <v>#N/A</v>
      </c>
      <c r="T46" s="347" t="e">
        <f>HLOOKUP(Q46,[37]Listas!$F$4:$J$5,2,0)</f>
        <v>#N/A</v>
      </c>
      <c r="U46" s="339" t="e">
        <f>INDEX([37]Listas!$F$6:$J$10,MATCH(P46,[37]Listas!$D$6:$D$10,0),MATCH(Q46,[37]Listas!$F$4:$J$4,0))</f>
        <v>#N/A</v>
      </c>
      <c r="V46" s="346"/>
      <c r="W46" s="818"/>
      <c r="X46" s="818"/>
      <c r="Y46" s="818"/>
      <c r="Z46" s="330"/>
      <c r="AA46" s="331"/>
      <c r="AB46" s="330"/>
      <c r="AC46" s="346"/>
      <c r="AD46" s="347">
        <f t="shared" si="12"/>
        <v>0</v>
      </c>
      <c r="AE46" s="348" t="e">
        <f t="shared" si="13"/>
        <v>#N/A</v>
      </c>
      <c r="AF46" s="336" t="e">
        <f>IF(AE46&lt;=1,"Remota",VLOOKUP(AE46,[37]Listas!$C$6:$D$10,2,0))</f>
        <v>#N/A</v>
      </c>
      <c r="AG46" s="348" t="e">
        <f t="shared" si="14"/>
        <v>#N/A</v>
      </c>
      <c r="AH46" s="336" t="e">
        <f>IF(AG46&lt;=1,"Insignificante",HLOOKUP(AG46,[37]Listas!$F$3:$J$4,2,0))</f>
        <v>#N/A</v>
      </c>
      <c r="AI46" s="349" t="e">
        <f t="shared" si="15"/>
        <v>#N/A</v>
      </c>
      <c r="AJ46" s="339" t="e">
        <f>INDEX([37]Listas!$F$6:$J$10,MATCH(AF46,[37]Listas!$D$6:$D$10,0),MATCH(AH46,[37]Listas!$F$4:$J$4,0))</f>
        <v>#N/A</v>
      </c>
    </row>
    <row r="47" spans="1:36" s="340" customFormat="1" ht="124.5"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VLOOKUP(P47,[37]Listas!$D$6:$E$10,2,0)</f>
        <v>#N/A</v>
      </c>
      <c r="T47" s="347" t="e">
        <f>HLOOKUP(Q47,[37]Listas!$F$4:$J$5,2,0)</f>
        <v>#N/A</v>
      </c>
      <c r="U47" s="339" t="e">
        <f>INDEX([37]Listas!$F$6:$J$10,MATCH(P47,[37]Listas!$D$6:$D$10,0),MATCH(Q47,[37]Listas!$F$4:$J$4,0))</f>
        <v>#N/A</v>
      </c>
      <c r="V47" s="346"/>
      <c r="W47" s="818"/>
      <c r="X47" s="818"/>
      <c r="Y47" s="818"/>
      <c r="Z47" s="330"/>
      <c r="AA47" s="331"/>
      <c r="AB47" s="330"/>
      <c r="AC47" s="346"/>
      <c r="AD47" s="347">
        <f>IF(AB47&lt;=33,0,IF(AB47&gt;81,2,1))</f>
        <v>0</v>
      </c>
      <c r="AE47" s="348" t="e">
        <f>IF(OR(AA47="Probabilidad",AA47="Ambos"),S47-AD47,S47)</f>
        <v>#N/A</v>
      </c>
      <c r="AF47" s="336" t="e">
        <f>IF(AE47&lt;=1,"Remota",VLOOKUP(AE47,[37]Listas!$C$6:$D$10,2,0))</f>
        <v>#N/A</v>
      </c>
      <c r="AG47" s="348" t="e">
        <f>IF(OR(AA47="Impacto",AA47="Ambos"),T47-AD47,T47)</f>
        <v>#N/A</v>
      </c>
      <c r="AH47" s="336" t="e">
        <f>IF(AG47&lt;=1,"Insignificante",HLOOKUP(AG47,[37]Listas!$F$3:$J$4,2,0))</f>
        <v>#N/A</v>
      </c>
      <c r="AI47" s="349" t="e">
        <f>AE47*AG47</f>
        <v>#N/A</v>
      </c>
      <c r="AJ47" s="339" t="e">
        <f>INDEX([37]Listas!$F$6:$J$10,MATCH(AF47,[37]Listas!$D$6:$D$10,0),MATCH(AH47,[37]Listas!$F$4:$J$4,0))</f>
        <v>#N/A</v>
      </c>
    </row>
    <row r="48" spans="1:36" s="340" customFormat="1" ht="124.5"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VLOOKUP(P48,[37]Listas!$D$6:$E$10,2,0)</f>
        <v>#N/A</v>
      </c>
      <c r="T48" s="347" t="e">
        <f>HLOOKUP(Q48,[37]Listas!$F$4:$J$5,2,0)</f>
        <v>#N/A</v>
      </c>
      <c r="U48" s="339" t="e">
        <f>INDEX([37]Listas!$F$6:$J$10,MATCH(P48,[37]Listas!$D$6:$D$10,0),MATCH(Q48,[37]Listas!$F$4:$J$4,0))</f>
        <v>#N/A</v>
      </c>
      <c r="V48" s="346"/>
      <c r="W48" s="818"/>
      <c r="X48" s="818"/>
      <c r="Y48" s="818"/>
      <c r="Z48" s="330"/>
      <c r="AA48" s="331"/>
      <c r="AB48" s="330"/>
      <c r="AC48" s="346"/>
      <c r="AD48" s="347">
        <f>IF(AB48&lt;=33,0,IF(AB48&gt;81,2,1))</f>
        <v>0</v>
      </c>
      <c r="AE48" s="348" t="e">
        <f>IF(OR(AA48="Probabilidad",AA48="Ambos"),S48-AD48,S48)</f>
        <v>#N/A</v>
      </c>
      <c r="AF48" s="336" t="e">
        <f>IF(AE48&lt;=1,"Remota",VLOOKUP(AE48,[37]Listas!$C$6:$D$10,2,0))</f>
        <v>#N/A</v>
      </c>
      <c r="AG48" s="348" t="e">
        <f>IF(OR(AA48="Impacto",AA48="Ambos"),T48-AD48,T48)</f>
        <v>#N/A</v>
      </c>
      <c r="AH48" s="336" t="e">
        <f>IF(AG48&lt;=1,"Insignificante",HLOOKUP(AG48,[37]Listas!$F$3:$J$4,2,0))</f>
        <v>#N/A</v>
      </c>
      <c r="AI48" s="349" t="e">
        <f>AE48*AG48</f>
        <v>#N/A</v>
      </c>
      <c r="AJ48" s="339" t="e">
        <f>INDEX([37]Listas!$F$6:$J$10,MATCH(AF48,[37]Listas!$D$6:$D$10,0),MATCH(AH48,[37]Listas!$F$4:$J$4,0))</f>
        <v>#N/A</v>
      </c>
    </row>
    <row r="49" spans="1:36" s="340" customFormat="1" ht="124.5"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VLOOKUP(P49,[37]Listas!$D$6:$E$10,2,0)</f>
        <v>#N/A</v>
      </c>
      <c r="T49" s="347" t="e">
        <f>HLOOKUP(Q49,[37]Listas!$F$4:$J$5,2,0)</f>
        <v>#N/A</v>
      </c>
      <c r="U49" s="339" t="e">
        <f>INDEX([37]Listas!$F$6:$J$10,MATCH(P49,[37]Listas!$D$6:$D$10,0),MATCH(Q49,[37]Listas!$F$4:$J$4,0))</f>
        <v>#N/A</v>
      </c>
      <c r="V49" s="346"/>
      <c r="W49" s="818"/>
      <c r="X49" s="818"/>
      <c r="Y49" s="818"/>
      <c r="Z49" s="330"/>
      <c r="AA49" s="331"/>
      <c r="AB49" s="330"/>
      <c r="AC49" s="346"/>
      <c r="AD49" s="347">
        <f t="shared" ref="AD49:AD77" si="16">IF(AB49&lt;=33,0,IF(AB49&gt;81,2,1))</f>
        <v>0</v>
      </c>
      <c r="AE49" s="348" t="e">
        <f t="shared" ref="AE49:AE77" si="17">IF(OR(AA49="Probabilidad",AA49="Ambos"),S49-AD49,S49)</f>
        <v>#N/A</v>
      </c>
      <c r="AF49" s="336" t="e">
        <f>IF(AE49&lt;=1,"Remota",VLOOKUP(AE49,[37]Listas!$C$6:$D$10,2,0))</f>
        <v>#N/A</v>
      </c>
      <c r="AG49" s="348" t="e">
        <f t="shared" ref="AG49:AG77" si="18">IF(OR(AA49="Impacto",AA49="Ambos"),T49-AD49,T49)</f>
        <v>#N/A</v>
      </c>
      <c r="AH49" s="336" t="e">
        <f>IF(AG49&lt;=1,"Insignificante",HLOOKUP(AG49,[37]Listas!$F$3:$J$4,2,0))</f>
        <v>#N/A</v>
      </c>
      <c r="AI49" s="349" t="e">
        <f t="shared" ref="AI49:AI77" si="19">AE49*AG49</f>
        <v>#N/A</v>
      </c>
      <c r="AJ49" s="339" t="e">
        <f>INDEX([37]Listas!$F$6:$J$10,MATCH(AF49,[37]Listas!$D$6:$D$10,0),MATCH(AH49,[37]Listas!$F$4:$J$4,0))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VLOOKUP(P50,[37]Listas!$D$6:$E$10,2,0)</f>
        <v>#N/A</v>
      </c>
      <c r="T50" s="347" t="e">
        <f>HLOOKUP(Q50,[37]Listas!$F$4:$J$5,2,0)</f>
        <v>#N/A</v>
      </c>
      <c r="U50" s="339" t="e">
        <f>INDEX([37]Listas!$F$6:$J$10,MATCH(P50,[37]Listas!$D$6:$D$10,0),MATCH(Q50,[37]Listas!$F$4:$J$4,0))</f>
        <v>#N/A</v>
      </c>
      <c r="V50" s="346"/>
      <c r="W50" s="818"/>
      <c r="X50" s="818"/>
      <c r="Y50" s="818"/>
      <c r="Z50" s="330"/>
      <c r="AA50" s="331"/>
      <c r="AB50" s="330"/>
      <c r="AC50" s="346"/>
      <c r="AD50" s="347">
        <f t="shared" si="16"/>
        <v>0</v>
      </c>
      <c r="AE50" s="348" t="e">
        <f t="shared" si="17"/>
        <v>#N/A</v>
      </c>
      <c r="AF50" s="336" t="e">
        <f>IF(AE50&lt;=1,"Remota",VLOOKUP(AE50,[37]Listas!$C$6:$D$10,2,0))</f>
        <v>#N/A</v>
      </c>
      <c r="AG50" s="348" t="e">
        <f t="shared" si="18"/>
        <v>#N/A</v>
      </c>
      <c r="AH50" s="336" t="e">
        <f>IF(AG50&lt;=1,"Insignificante",HLOOKUP(AG50,[37]Listas!$F$3:$J$4,2,0))</f>
        <v>#N/A</v>
      </c>
      <c r="AI50" s="349" t="e">
        <f t="shared" si="19"/>
        <v>#N/A</v>
      </c>
      <c r="AJ50" s="339" t="e">
        <f>INDEX([37]Listas!$F$6:$J$10,MATCH(AF50,[37]Listas!$D$6:$D$10,0),MATCH(AH50,[37]Listas!$F$4:$J$4,0))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VLOOKUP(P51,[37]Listas!$D$6:$E$10,2,0)</f>
        <v>#N/A</v>
      </c>
      <c r="T51" s="347" t="e">
        <f>HLOOKUP(Q51,[37]Listas!$F$4:$J$5,2,0)</f>
        <v>#N/A</v>
      </c>
      <c r="U51" s="339" t="e">
        <f>INDEX([37]Listas!$F$6:$J$10,MATCH(P51,[37]Listas!$D$6:$D$10,0),MATCH(Q51,[37]Listas!$F$4:$J$4,0))</f>
        <v>#N/A</v>
      </c>
      <c r="V51" s="346"/>
      <c r="W51" s="818"/>
      <c r="X51" s="818"/>
      <c r="Y51" s="818"/>
      <c r="Z51" s="330"/>
      <c r="AA51" s="331"/>
      <c r="AB51" s="330"/>
      <c r="AC51" s="346"/>
      <c r="AD51" s="347">
        <f t="shared" si="16"/>
        <v>0</v>
      </c>
      <c r="AE51" s="348" t="e">
        <f t="shared" si="17"/>
        <v>#N/A</v>
      </c>
      <c r="AF51" s="336" t="e">
        <f>IF(AE51&lt;=1,"Remota",VLOOKUP(AE51,[37]Listas!$C$6:$D$10,2,0))</f>
        <v>#N/A</v>
      </c>
      <c r="AG51" s="348" t="e">
        <f t="shared" si="18"/>
        <v>#N/A</v>
      </c>
      <c r="AH51" s="336" t="e">
        <f>IF(AG51&lt;=1,"Insignificante",HLOOKUP(AG51,[37]Listas!$F$3:$J$4,2,0))</f>
        <v>#N/A</v>
      </c>
      <c r="AI51" s="349" t="e">
        <f t="shared" si="19"/>
        <v>#N/A</v>
      </c>
      <c r="AJ51" s="339" t="e">
        <f>INDEX([37]Listas!$F$6:$J$10,MATCH(AF51,[37]Listas!$D$6:$D$10,0),MATCH(AH51,[37]Listas!$F$4:$J$4,0))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VLOOKUP(P52,[37]Listas!$D$6:$E$10,2,0)</f>
        <v>#N/A</v>
      </c>
      <c r="T52" s="347" t="e">
        <f>HLOOKUP(Q52,[37]Listas!$F$4:$J$5,2,0)</f>
        <v>#N/A</v>
      </c>
      <c r="U52" s="339" t="e">
        <f>INDEX([37]Listas!$F$6:$J$10,MATCH(P52,[37]Listas!$D$6:$D$10,0),MATCH(Q52,[37]Listas!$F$4:$J$4,0))</f>
        <v>#N/A</v>
      </c>
      <c r="V52" s="346"/>
      <c r="W52" s="818"/>
      <c r="X52" s="818"/>
      <c r="Y52" s="818"/>
      <c r="Z52" s="330"/>
      <c r="AA52" s="331"/>
      <c r="AB52" s="330"/>
      <c r="AC52" s="346"/>
      <c r="AD52" s="347">
        <f t="shared" si="16"/>
        <v>0</v>
      </c>
      <c r="AE52" s="348" t="e">
        <f t="shared" si="17"/>
        <v>#N/A</v>
      </c>
      <c r="AF52" s="336" t="e">
        <f>IF(AE52&lt;=1,"Remota",VLOOKUP(AE52,[37]Listas!$C$6:$D$10,2,0))</f>
        <v>#N/A</v>
      </c>
      <c r="AG52" s="348" t="e">
        <f t="shared" si="18"/>
        <v>#N/A</v>
      </c>
      <c r="AH52" s="336" t="e">
        <f>IF(AG52&lt;=1,"Insignificante",HLOOKUP(AG52,[37]Listas!$F$3:$J$4,2,0))</f>
        <v>#N/A</v>
      </c>
      <c r="AI52" s="349" t="e">
        <f t="shared" si="19"/>
        <v>#N/A</v>
      </c>
      <c r="AJ52" s="339" t="e">
        <f>INDEX([37]Listas!$F$6:$J$10,MATCH(AF52,[37]Listas!$D$6:$D$10,0),MATCH(AH52,[37]Listas!$F$4:$J$4,0))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VLOOKUP(P53,[37]Listas!$D$6:$E$10,2,0)</f>
        <v>#N/A</v>
      </c>
      <c r="T53" s="347" t="e">
        <f>HLOOKUP(Q53,[37]Listas!$F$4:$J$5,2,0)</f>
        <v>#N/A</v>
      </c>
      <c r="U53" s="339" t="e">
        <f>INDEX([37]Listas!$F$6:$J$10,MATCH(P53,[37]Listas!$D$6:$D$10,0),MATCH(Q53,[37]Listas!$F$4:$J$4,0))</f>
        <v>#N/A</v>
      </c>
      <c r="V53" s="346"/>
      <c r="W53" s="818"/>
      <c r="X53" s="818"/>
      <c r="Y53" s="818"/>
      <c r="Z53" s="330"/>
      <c r="AA53" s="331"/>
      <c r="AB53" s="330"/>
      <c r="AC53" s="346"/>
      <c r="AD53" s="347">
        <f t="shared" si="16"/>
        <v>0</v>
      </c>
      <c r="AE53" s="348" t="e">
        <f t="shared" si="17"/>
        <v>#N/A</v>
      </c>
      <c r="AF53" s="336" t="e">
        <f>IF(AE53&lt;=1,"Remota",VLOOKUP(AE53,[37]Listas!$C$6:$D$10,2,0))</f>
        <v>#N/A</v>
      </c>
      <c r="AG53" s="348" t="e">
        <f t="shared" si="18"/>
        <v>#N/A</v>
      </c>
      <c r="AH53" s="336" t="e">
        <f>IF(AG53&lt;=1,"Insignificante",HLOOKUP(AG53,[37]Listas!$F$3:$J$4,2,0))</f>
        <v>#N/A</v>
      </c>
      <c r="AI53" s="349" t="e">
        <f t="shared" si="19"/>
        <v>#N/A</v>
      </c>
      <c r="AJ53" s="339" t="e">
        <f>INDEX([37]Listas!$F$6:$J$10,MATCH(AF53,[37]Listas!$D$6:$D$10,0),MATCH(AH53,[37]Listas!$F$4:$J$4,0))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VLOOKUP(P54,[37]Listas!$D$6:$E$10,2,0)</f>
        <v>#N/A</v>
      </c>
      <c r="T54" s="347" t="e">
        <f>HLOOKUP(Q54,[37]Listas!$F$4:$J$5,2,0)</f>
        <v>#N/A</v>
      </c>
      <c r="U54" s="339" t="e">
        <f>INDEX([37]Listas!$F$6:$J$10,MATCH(P54,[37]Listas!$D$6:$D$10,0),MATCH(Q54,[37]Listas!$F$4:$J$4,0))</f>
        <v>#N/A</v>
      </c>
      <c r="V54" s="346"/>
      <c r="W54" s="818"/>
      <c r="X54" s="818"/>
      <c r="Y54" s="818"/>
      <c r="Z54" s="330"/>
      <c r="AA54" s="331"/>
      <c r="AB54" s="330"/>
      <c r="AC54" s="346"/>
      <c r="AD54" s="347">
        <f t="shared" si="16"/>
        <v>0</v>
      </c>
      <c r="AE54" s="348" t="e">
        <f t="shared" si="17"/>
        <v>#N/A</v>
      </c>
      <c r="AF54" s="336" t="e">
        <f>IF(AE54&lt;=1,"Remota",VLOOKUP(AE54,[37]Listas!$C$6:$D$10,2,0))</f>
        <v>#N/A</v>
      </c>
      <c r="AG54" s="348" t="e">
        <f t="shared" si="18"/>
        <v>#N/A</v>
      </c>
      <c r="AH54" s="336" t="e">
        <f>IF(AG54&lt;=1,"Insignificante",HLOOKUP(AG54,[37]Listas!$F$3:$J$4,2,0))</f>
        <v>#N/A</v>
      </c>
      <c r="AI54" s="349" t="e">
        <f t="shared" si="19"/>
        <v>#N/A</v>
      </c>
      <c r="AJ54" s="339" t="e">
        <f>INDEX([37]Listas!$F$6:$J$10,MATCH(AF54,[37]Listas!$D$6:$D$10,0),MATCH(AH54,[37]Listas!$F$4:$J$4,0))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VLOOKUP(P55,[37]Listas!$D$6:$E$10,2,0)</f>
        <v>#N/A</v>
      </c>
      <c r="T55" s="347" t="e">
        <f>HLOOKUP(Q55,[37]Listas!$F$4:$J$5,2,0)</f>
        <v>#N/A</v>
      </c>
      <c r="U55" s="339" t="e">
        <f>INDEX([37]Listas!$F$6:$J$10,MATCH(P55,[37]Listas!$D$6:$D$10,0),MATCH(Q55,[37]Listas!$F$4:$J$4,0))</f>
        <v>#N/A</v>
      </c>
      <c r="V55" s="346"/>
      <c r="W55" s="818"/>
      <c r="X55" s="818"/>
      <c r="Y55" s="818"/>
      <c r="Z55" s="330"/>
      <c r="AA55" s="331"/>
      <c r="AB55" s="330"/>
      <c r="AC55" s="346"/>
      <c r="AD55" s="347">
        <f t="shared" si="16"/>
        <v>0</v>
      </c>
      <c r="AE55" s="348" t="e">
        <f t="shared" si="17"/>
        <v>#N/A</v>
      </c>
      <c r="AF55" s="336" t="e">
        <f>IF(AE55&lt;=1,"Remota",VLOOKUP(AE55,[37]Listas!$C$6:$D$10,2,0))</f>
        <v>#N/A</v>
      </c>
      <c r="AG55" s="348" t="e">
        <f t="shared" si="18"/>
        <v>#N/A</v>
      </c>
      <c r="AH55" s="336" t="e">
        <f>IF(AG55&lt;=1,"Insignificante",HLOOKUP(AG55,[37]Listas!$F$3:$J$4,2,0))</f>
        <v>#N/A</v>
      </c>
      <c r="AI55" s="349" t="e">
        <f t="shared" si="19"/>
        <v>#N/A</v>
      </c>
      <c r="AJ55" s="339" t="e">
        <f>INDEX([37]Listas!$F$6:$J$10,MATCH(AF55,[37]Listas!$D$6:$D$10,0),MATCH(AH55,[37]Listas!$F$4:$J$4,0))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VLOOKUP(P56,[37]Listas!$D$6:$E$10,2,0)</f>
        <v>#N/A</v>
      </c>
      <c r="T56" s="347" t="e">
        <f>HLOOKUP(Q56,[37]Listas!$F$4:$J$5,2,0)</f>
        <v>#N/A</v>
      </c>
      <c r="U56" s="339" t="e">
        <f>INDEX([37]Listas!$F$6:$J$10,MATCH(P56,[37]Listas!$D$6:$D$10,0),MATCH(Q56,[37]Listas!$F$4:$J$4,0))</f>
        <v>#N/A</v>
      </c>
      <c r="V56" s="346"/>
      <c r="W56" s="818"/>
      <c r="X56" s="818"/>
      <c r="Y56" s="818"/>
      <c r="Z56" s="330"/>
      <c r="AA56" s="331"/>
      <c r="AB56" s="330"/>
      <c r="AC56" s="346"/>
      <c r="AD56" s="347">
        <f t="shared" si="16"/>
        <v>0</v>
      </c>
      <c r="AE56" s="348" t="e">
        <f t="shared" si="17"/>
        <v>#N/A</v>
      </c>
      <c r="AF56" s="336" t="e">
        <f>IF(AE56&lt;=1,"Remota",VLOOKUP(AE56,[37]Listas!$C$6:$D$10,2,0))</f>
        <v>#N/A</v>
      </c>
      <c r="AG56" s="348" t="e">
        <f t="shared" si="18"/>
        <v>#N/A</v>
      </c>
      <c r="AH56" s="336" t="e">
        <f>IF(AG56&lt;=1,"Insignificante",HLOOKUP(AG56,[37]Listas!$F$3:$J$4,2,0))</f>
        <v>#N/A</v>
      </c>
      <c r="AI56" s="349" t="e">
        <f t="shared" si="19"/>
        <v>#N/A</v>
      </c>
      <c r="AJ56" s="339" t="e">
        <f>INDEX([37]Listas!$F$6:$J$10,MATCH(AF56,[37]Listas!$D$6:$D$10,0),MATCH(AH56,[37]Listas!$F$4:$J$4,0))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VLOOKUP(P57,[37]Listas!$D$6:$E$10,2,0)</f>
        <v>#N/A</v>
      </c>
      <c r="T57" s="347" t="e">
        <f>HLOOKUP(Q57,[37]Listas!$F$4:$J$5,2,0)</f>
        <v>#N/A</v>
      </c>
      <c r="U57" s="339" t="e">
        <f>INDEX([37]Listas!$F$6:$J$10,MATCH(P57,[37]Listas!$D$6:$D$10,0),MATCH(Q57,[37]Listas!$F$4:$J$4,0))</f>
        <v>#N/A</v>
      </c>
      <c r="V57" s="346"/>
      <c r="W57" s="818"/>
      <c r="X57" s="818"/>
      <c r="Y57" s="818"/>
      <c r="Z57" s="330"/>
      <c r="AA57" s="331"/>
      <c r="AB57" s="330"/>
      <c r="AC57" s="346"/>
      <c r="AD57" s="347">
        <f t="shared" si="16"/>
        <v>0</v>
      </c>
      <c r="AE57" s="348" t="e">
        <f t="shared" si="17"/>
        <v>#N/A</v>
      </c>
      <c r="AF57" s="336" t="e">
        <f>IF(AE57&lt;=1,"Remota",VLOOKUP(AE57,[37]Listas!$C$6:$D$10,2,0))</f>
        <v>#N/A</v>
      </c>
      <c r="AG57" s="348" t="e">
        <f t="shared" si="18"/>
        <v>#N/A</v>
      </c>
      <c r="AH57" s="336" t="e">
        <f>IF(AG57&lt;=1,"Insignificante",HLOOKUP(AG57,[37]Listas!$F$3:$J$4,2,0))</f>
        <v>#N/A</v>
      </c>
      <c r="AI57" s="349" t="e">
        <f t="shared" si="19"/>
        <v>#N/A</v>
      </c>
      <c r="AJ57" s="339" t="e">
        <f>INDEX([37]Listas!$F$6:$J$10,MATCH(AF57,[37]Listas!$D$6:$D$10,0),MATCH(AH57,[37]Listas!$F$4:$J$4,0))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VLOOKUP(P58,[37]Listas!$D$6:$E$10,2,0)</f>
        <v>#N/A</v>
      </c>
      <c r="T58" s="347" t="e">
        <f>HLOOKUP(Q58,[37]Listas!$F$4:$J$5,2,0)</f>
        <v>#N/A</v>
      </c>
      <c r="U58" s="339" t="e">
        <f>INDEX([37]Listas!$F$6:$J$10,MATCH(P58,[37]Listas!$D$6:$D$10,0),MATCH(Q58,[37]Listas!$F$4:$J$4,0))</f>
        <v>#N/A</v>
      </c>
      <c r="V58" s="346"/>
      <c r="W58" s="818"/>
      <c r="X58" s="818"/>
      <c r="Y58" s="818"/>
      <c r="Z58" s="330"/>
      <c r="AA58" s="331"/>
      <c r="AB58" s="330"/>
      <c r="AC58" s="346"/>
      <c r="AD58" s="347">
        <f t="shared" si="16"/>
        <v>0</v>
      </c>
      <c r="AE58" s="348" t="e">
        <f t="shared" si="17"/>
        <v>#N/A</v>
      </c>
      <c r="AF58" s="336" t="e">
        <f>IF(AE58&lt;=1,"Remota",VLOOKUP(AE58,[37]Listas!$C$6:$D$10,2,0))</f>
        <v>#N/A</v>
      </c>
      <c r="AG58" s="348" t="e">
        <f t="shared" si="18"/>
        <v>#N/A</v>
      </c>
      <c r="AH58" s="336" t="e">
        <f>IF(AG58&lt;=1,"Insignificante",HLOOKUP(AG58,[37]Listas!$F$3:$J$4,2,0))</f>
        <v>#N/A</v>
      </c>
      <c r="AI58" s="349" t="e">
        <f t="shared" si="19"/>
        <v>#N/A</v>
      </c>
      <c r="AJ58" s="339" t="e">
        <f>INDEX([37]Listas!$F$6:$J$10,MATCH(AF58,[37]Listas!$D$6:$D$10,0),MATCH(AH58,[37]Listas!$F$4:$J$4,0))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VLOOKUP(P59,[37]Listas!$D$6:$E$10,2,0)</f>
        <v>#N/A</v>
      </c>
      <c r="T59" s="347" t="e">
        <f>HLOOKUP(Q59,[37]Listas!$F$4:$J$5,2,0)</f>
        <v>#N/A</v>
      </c>
      <c r="U59" s="339" t="e">
        <f>INDEX([37]Listas!$F$6:$J$10,MATCH(P59,[37]Listas!$D$6:$D$10,0),MATCH(Q59,[37]Listas!$F$4:$J$4,0))</f>
        <v>#N/A</v>
      </c>
      <c r="V59" s="346"/>
      <c r="W59" s="818"/>
      <c r="X59" s="818"/>
      <c r="Y59" s="818"/>
      <c r="Z59" s="330"/>
      <c r="AA59" s="331"/>
      <c r="AB59" s="330"/>
      <c r="AC59" s="346"/>
      <c r="AD59" s="347">
        <f t="shared" si="16"/>
        <v>0</v>
      </c>
      <c r="AE59" s="348" t="e">
        <f t="shared" si="17"/>
        <v>#N/A</v>
      </c>
      <c r="AF59" s="336" t="e">
        <f>IF(AE59&lt;=1,"Remota",VLOOKUP(AE59,[37]Listas!$C$6:$D$10,2,0))</f>
        <v>#N/A</v>
      </c>
      <c r="AG59" s="348" t="e">
        <f t="shared" si="18"/>
        <v>#N/A</v>
      </c>
      <c r="AH59" s="336" t="e">
        <f>IF(AG59&lt;=1,"Insignificante",HLOOKUP(AG59,[37]Listas!$F$3:$J$4,2,0))</f>
        <v>#N/A</v>
      </c>
      <c r="AI59" s="349" t="e">
        <f t="shared" si="19"/>
        <v>#N/A</v>
      </c>
      <c r="AJ59" s="339" t="e">
        <f>INDEX([37]Listas!$F$6:$J$10,MATCH(AF59,[37]Listas!$D$6:$D$10,0),MATCH(AH59,[37]Listas!$F$4:$J$4,0))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VLOOKUP(P60,[37]Listas!$D$6:$E$10,2,0)</f>
        <v>#N/A</v>
      </c>
      <c r="T60" s="347" t="e">
        <f>HLOOKUP(Q60,[37]Listas!$F$4:$J$5,2,0)</f>
        <v>#N/A</v>
      </c>
      <c r="U60" s="339" t="e">
        <f>INDEX([37]Listas!$F$6:$J$10,MATCH(P60,[37]Listas!$D$6:$D$10,0),MATCH(Q60,[37]Listas!$F$4:$J$4,0))</f>
        <v>#N/A</v>
      </c>
      <c r="V60" s="346"/>
      <c r="W60" s="818"/>
      <c r="X60" s="818"/>
      <c r="Y60" s="818"/>
      <c r="Z60" s="330"/>
      <c r="AA60" s="331"/>
      <c r="AB60" s="330"/>
      <c r="AC60" s="346"/>
      <c r="AD60" s="347">
        <f t="shared" si="16"/>
        <v>0</v>
      </c>
      <c r="AE60" s="348" t="e">
        <f t="shared" si="17"/>
        <v>#N/A</v>
      </c>
      <c r="AF60" s="336" t="e">
        <f>IF(AE60&lt;=1,"Remota",VLOOKUP(AE60,[37]Listas!$C$6:$D$10,2,0))</f>
        <v>#N/A</v>
      </c>
      <c r="AG60" s="348" t="e">
        <f t="shared" si="18"/>
        <v>#N/A</v>
      </c>
      <c r="AH60" s="336" t="e">
        <f>IF(AG60&lt;=1,"Insignificante",HLOOKUP(AG60,[37]Listas!$F$3:$J$4,2,0))</f>
        <v>#N/A</v>
      </c>
      <c r="AI60" s="349" t="e">
        <f t="shared" si="19"/>
        <v>#N/A</v>
      </c>
      <c r="AJ60" s="339" t="e">
        <f>INDEX([37]Listas!$F$6:$J$10,MATCH(AF60,[37]Listas!$D$6:$D$10,0),MATCH(AH60,[37]Listas!$F$4:$J$4,0))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VLOOKUP(P61,[37]Listas!$D$6:$E$10,2,0)</f>
        <v>#N/A</v>
      </c>
      <c r="T61" s="347" t="e">
        <f>HLOOKUP(Q61,[37]Listas!$F$4:$J$5,2,0)</f>
        <v>#N/A</v>
      </c>
      <c r="U61" s="339" t="e">
        <f>INDEX([37]Listas!$F$6:$J$10,MATCH(P61,[37]Listas!$D$6:$D$10,0),MATCH(Q61,[37]Listas!$F$4:$J$4,0))</f>
        <v>#N/A</v>
      </c>
      <c r="V61" s="346"/>
      <c r="W61" s="818"/>
      <c r="X61" s="818"/>
      <c r="Y61" s="818"/>
      <c r="Z61" s="330"/>
      <c r="AA61" s="331"/>
      <c r="AB61" s="330"/>
      <c r="AC61" s="346"/>
      <c r="AD61" s="347">
        <f t="shared" si="16"/>
        <v>0</v>
      </c>
      <c r="AE61" s="348" t="e">
        <f t="shared" si="17"/>
        <v>#N/A</v>
      </c>
      <c r="AF61" s="336" t="e">
        <f>IF(AE61&lt;=1,"Remota",VLOOKUP(AE61,[37]Listas!$C$6:$D$10,2,0))</f>
        <v>#N/A</v>
      </c>
      <c r="AG61" s="348" t="e">
        <f t="shared" si="18"/>
        <v>#N/A</v>
      </c>
      <c r="AH61" s="336" t="e">
        <f>IF(AG61&lt;=1,"Insignificante",HLOOKUP(AG61,[37]Listas!$F$3:$J$4,2,0))</f>
        <v>#N/A</v>
      </c>
      <c r="AI61" s="349" t="e">
        <f t="shared" si="19"/>
        <v>#N/A</v>
      </c>
      <c r="AJ61" s="339" t="e">
        <f>INDEX([37]Listas!$F$6:$J$10,MATCH(AF61,[37]Listas!$D$6:$D$10,0),MATCH(AH61,[37]Listas!$F$4:$J$4,0))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VLOOKUP(P62,[37]Listas!$D$6:$E$10,2,0)</f>
        <v>#N/A</v>
      </c>
      <c r="T62" s="347" t="e">
        <f>HLOOKUP(Q62,[37]Listas!$F$4:$J$5,2,0)</f>
        <v>#N/A</v>
      </c>
      <c r="U62" s="339" t="e">
        <f>INDEX([37]Listas!$F$6:$J$10,MATCH(P62,[37]Listas!$D$6:$D$10,0),MATCH(Q62,[37]Listas!$F$4:$J$4,0))</f>
        <v>#N/A</v>
      </c>
      <c r="V62" s="346"/>
      <c r="W62" s="818"/>
      <c r="X62" s="818"/>
      <c r="Y62" s="818"/>
      <c r="Z62" s="330"/>
      <c r="AA62" s="331"/>
      <c r="AB62" s="330"/>
      <c r="AC62" s="346"/>
      <c r="AD62" s="347">
        <f t="shared" si="16"/>
        <v>0</v>
      </c>
      <c r="AE62" s="348" t="e">
        <f t="shared" si="17"/>
        <v>#N/A</v>
      </c>
      <c r="AF62" s="336" t="e">
        <f>IF(AE62&lt;=1,"Remota",VLOOKUP(AE62,[37]Listas!$C$6:$D$10,2,0))</f>
        <v>#N/A</v>
      </c>
      <c r="AG62" s="348" t="e">
        <f t="shared" si="18"/>
        <v>#N/A</v>
      </c>
      <c r="AH62" s="336" t="e">
        <f>IF(AG62&lt;=1,"Insignificante",HLOOKUP(AG62,[37]Listas!$F$3:$J$4,2,0))</f>
        <v>#N/A</v>
      </c>
      <c r="AI62" s="349" t="e">
        <f t="shared" si="19"/>
        <v>#N/A</v>
      </c>
      <c r="AJ62" s="339" t="e">
        <f>INDEX([37]Listas!$F$6:$J$10,MATCH(AF62,[37]Listas!$D$6:$D$10,0),MATCH(AH62,[37]Listas!$F$4:$J$4,0))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VLOOKUP(P63,[37]Listas!$D$6:$E$10,2,0)</f>
        <v>#N/A</v>
      </c>
      <c r="T63" s="347" t="e">
        <f>HLOOKUP(Q63,[37]Listas!$F$4:$J$5,2,0)</f>
        <v>#N/A</v>
      </c>
      <c r="U63" s="339" t="e">
        <f>INDEX([37]Listas!$F$6:$J$10,MATCH(P63,[37]Listas!$D$6:$D$10,0),MATCH(Q63,[37]Listas!$F$4:$J$4,0))</f>
        <v>#N/A</v>
      </c>
      <c r="V63" s="346"/>
      <c r="W63" s="818"/>
      <c r="X63" s="818"/>
      <c r="Y63" s="818"/>
      <c r="Z63" s="330"/>
      <c r="AA63" s="331"/>
      <c r="AB63" s="330"/>
      <c r="AC63" s="346"/>
      <c r="AD63" s="347">
        <f t="shared" si="16"/>
        <v>0</v>
      </c>
      <c r="AE63" s="348" t="e">
        <f t="shared" si="17"/>
        <v>#N/A</v>
      </c>
      <c r="AF63" s="336" t="e">
        <f>IF(AE63&lt;=1,"Remota",VLOOKUP(AE63,[37]Listas!$C$6:$D$10,2,0))</f>
        <v>#N/A</v>
      </c>
      <c r="AG63" s="348" t="e">
        <f t="shared" si="18"/>
        <v>#N/A</v>
      </c>
      <c r="AH63" s="336" t="e">
        <f>IF(AG63&lt;=1,"Insignificante",HLOOKUP(AG63,[37]Listas!$F$3:$J$4,2,0))</f>
        <v>#N/A</v>
      </c>
      <c r="AI63" s="349" t="e">
        <f t="shared" si="19"/>
        <v>#N/A</v>
      </c>
      <c r="AJ63" s="339" t="e">
        <f>INDEX([37]Listas!$F$6:$J$10,MATCH(AF63,[37]Listas!$D$6:$D$10,0),MATCH(AH63,[37]Listas!$F$4:$J$4,0))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VLOOKUP(P64,[37]Listas!$D$6:$E$10,2,0)</f>
        <v>#N/A</v>
      </c>
      <c r="T64" s="347" t="e">
        <f>HLOOKUP(Q64,[37]Listas!$F$4:$J$5,2,0)</f>
        <v>#N/A</v>
      </c>
      <c r="U64" s="339" t="e">
        <f>INDEX([37]Listas!$F$6:$J$10,MATCH(P64,[37]Listas!$D$6:$D$10,0),MATCH(Q64,[37]Listas!$F$4:$J$4,0))</f>
        <v>#N/A</v>
      </c>
      <c r="V64" s="346"/>
      <c r="W64" s="818"/>
      <c r="X64" s="818"/>
      <c r="Y64" s="818"/>
      <c r="Z64" s="330"/>
      <c r="AA64" s="331"/>
      <c r="AB64" s="330"/>
      <c r="AC64" s="346"/>
      <c r="AD64" s="347">
        <f t="shared" si="16"/>
        <v>0</v>
      </c>
      <c r="AE64" s="348" t="e">
        <f t="shared" si="17"/>
        <v>#N/A</v>
      </c>
      <c r="AF64" s="336" t="e">
        <f>IF(AE64&lt;=1,"Remota",VLOOKUP(AE64,[37]Listas!$C$6:$D$10,2,0))</f>
        <v>#N/A</v>
      </c>
      <c r="AG64" s="348" t="e">
        <f t="shared" si="18"/>
        <v>#N/A</v>
      </c>
      <c r="AH64" s="336" t="e">
        <f>IF(AG64&lt;=1,"Insignificante",HLOOKUP(AG64,[37]Listas!$F$3:$J$4,2,0))</f>
        <v>#N/A</v>
      </c>
      <c r="AI64" s="349" t="e">
        <f t="shared" si="19"/>
        <v>#N/A</v>
      </c>
      <c r="AJ64" s="339" t="e">
        <f>INDEX([37]Listas!$F$6:$J$10,MATCH(AF64,[37]Listas!$D$6:$D$10,0),MATCH(AH64,[37]Listas!$F$4:$J$4,0))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VLOOKUP(P65,[37]Listas!$D$6:$E$10,2,0)</f>
        <v>#N/A</v>
      </c>
      <c r="T65" s="347" t="e">
        <f>HLOOKUP(Q65,[37]Listas!$F$4:$J$5,2,0)</f>
        <v>#N/A</v>
      </c>
      <c r="U65" s="339" t="e">
        <f>INDEX([37]Listas!$F$6:$J$10,MATCH(P65,[37]Listas!$D$6:$D$10,0),MATCH(Q65,[37]Listas!$F$4:$J$4,0))</f>
        <v>#N/A</v>
      </c>
      <c r="V65" s="346"/>
      <c r="W65" s="818"/>
      <c r="X65" s="818"/>
      <c r="Y65" s="818"/>
      <c r="Z65" s="330"/>
      <c r="AA65" s="331"/>
      <c r="AB65" s="330"/>
      <c r="AC65" s="346"/>
      <c r="AD65" s="347">
        <f t="shared" si="16"/>
        <v>0</v>
      </c>
      <c r="AE65" s="348" t="e">
        <f t="shared" si="17"/>
        <v>#N/A</v>
      </c>
      <c r="AF65" s="336" t="e">
        <f>IF(AE65&lt;=1,"Remota",VLOOKUP(AE65,[37]Listas!$C$6:$D$10,2,0))</f>
        <v>#N/A</v>
      </c>
      <c r="AG65" s="348" t="e">
        <f t="shared" si="18"/>
        <v>#N/A</v>
      </c>
      <c r="AH65" s="336" t="e">
        <f>IF(AG65&lt;=1,"Insignificante",HLOOKUP(AG65,[37]Listas!$F$3:$J$4,2,0))</f>
        <v>#N/A</v>
      </c>
      <c r="AI65" s="349" t="e">
        <f t="shared" si="19"/>
        <v>#N/A</v>
      </c>
      <c r="AJ65" s="339" t="e">
        <f>INDEX([37]Listas!$F$6:$J$10,MATCH(AF65,[37]Listas!$D$6:$D$10,0),MATCH(AH65,[37]Listas!$F$4:$J$4,0))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VLOOKUP(P66,[37]Listas!$D$6:$E$10,2,0)</f>
        <v>#N/A</v>
      </c>
      <c r="T66" s="347" t="e">
        <f>HLOOKUP(Q66,[37]Listas!$F$4:$J$5,2,0)</f>
        <v>#N/A</v>
      </c>
      <c r="U66" s="339" t="e">
        <f>INDEX([37]Listas!$F$6:$J$10,MATCH(P66,[37]Listas!$D$6:$D$10,0),MATCH(Q66,[37]Listas!$F$4:$J$4,0))</f>
        <v>#N/A</v>
      </c>
      <c r="V66" s="346"/>
      <c r="W66" s="818"/>
      <c r="X66" s="818"/>
      <c r="Y66" s="818"/>
      <c r="Z66" s="330"/>
      <c r="AA66" s="331"/>
      <c r="AB66" s="330"/>
      <c r="AC66" s="346"/>
      <c r="AD66" s="347">
        <f t="shared" si="16"/>
        <v>0</v>
      </c>
      <c r="AE66" s="348" t="e">
        <f t="shared" si="17"/>
        <v>#N/A</v>
      </c>
      <c r="AF66" s="336" t="e">
        <f>IF(AE66&lt;=1,"Remota",VLOOKUP(AE66,[37]Listas!$C$6:$D$10,2,0))</f>
        <v>#N/A</v>
      </c>
      <c r="AG66" s="348" t="e">
        <f t="shared" si="18"/>
        <v>#N/A</v>
      </c>
      <c r="AH66" s="336" t="e">
        <f>IF(AG66&lt;=1,"Insignificante",HLOOKUP(AG66,[37]Listas!$F$3:$J$4,2,0))</f>
        <v>#N/A</v>
      </c>
      <c r="AI66" s="349" t="e">
        <f t="shared" si="19"/>
        <v>#N/A</v>
      </c>
      <c r="AJ66" s="339" t="e">
        <f>INDEX([37]Listas!$F$6:$J$10,MATCH(AF66,[37]Listas!$D$6:$D$10,0),MATCH(AH66,[37]Listas!$F$4:$J$4,0))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VLOOKUP(P67,[37]Listas!$D$6:$E$10,2,0)</f>
        <v>#N/A</v>
      </c>
      <c r="T67" s="347" t="e">
        <f>HLOOKUP(Q67,[37]Listas!$F$4:$J$5,2,0)</f>
        <v>#N/A</v>
      </c>
      <c r="U67" s="339" t="e">
        <f>INDEX([37]Listas!$F$6:$J$10,MATCH(P67,[37]Listas!$D$6:$D$10,0),MATCH(Q67,[37]Listas!$F$4:$J$4,0))</f>
        <v>#N/A</v>
      </c>
      <c r="V67" s="346"/>
      <c r="W67" s="818"/>
      <c r="X67" s="818"/>
      <c r="Y67" s="818"/>
      <c r="Z67" s="330"/>
      <c r="AA67" s="331"/>
      <c r="AB67" s="330"/>
      <c r="AC67" s="346"/>
      <c r="AD67" s="347">
        <f t="shared" si="16"/>
        <v>0</v>
      </c>
      <c r="AE67" s="348" t="e">
        <f t="shared" si="17"/>
        <v>#N/A</v>
      </c>
      <c r="AF67" s="336" t="e">
        <f>IF(AE67&lt;=1,"Remota",VLOOKUP(AE67,[37]Listas!$C$6:$D$10,2,0))</f>
        <v>#N/A</v>
      </c>
      <c r="AG67" s="348" t="e">
        <f t="shared" si="18"/>
        <v>#N/A</v>
      </c>
      <c r="AH67" s="336" t="e">
        <f>IF(AG67&lt;=1,"Insignificante",HLOOKUP(AG67,[37]Listas!$F$3:$J$4,2,0))</f>
        <v>#N/A</v>
      </c>
      <c r="AI67" s="349" t="e">
        <f t="shared" si="19"/>
        <v>#N/A</v>
      </c>
      <c r="AJ67" s="339" t="e">
        <f>INDEX([37]Listas!$F$6:$J$10,MATCH(AF67,[37]Listas!$D$6:$D$10,0),MATCH(AH67,[37]Listas!$F$4:$J$4,0))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VLOOKUP(P68,[37]Listas!$D$6:$E$10,2,0)</f>
        <v>#N/A</v>
      </c>
      <c r="T68" s="347" t="e">
        <f>HLOOKUP(Q68,[37]Listas!$F$4:$J$5,2,0)</f>
        <v>#N/A</v>
      </c>
      <c r="U68" s="339" t="e">
        <f>INDEX([37]Listas!$F$6:$J$10,MATCH(P68,[37]Listas!$D$6:$D$10,0),MATCH(Q68,[37]Listas!$F$4:$J$4,0))</f>
        <v>#N/A</v>
      </c>
      <c r="V68" s="346"/>
      <c r="W68" s="818"/>
      <c r="X68" s="818"/>
      <c r="Y68" s="818"/>
      <c r="Z68" s="330"/>
      <c r="AA68" s="331"/>
      <c r="AB68" s="330"/>
      <c r="AC68" s="346"/>
      <c r="AD68" s="347">
        <f t="shared" si="16"/>
        <v>0</v>
      </c>
      <c r="AE68" s="348" t="e">
        <f t="shared" si="17"/>
        <v>#N/A</v>
      </c>
      <c r="AF68" s="336" t="e">
        <f>IF(AE68&lt;=1,"Remota",VLOOKUP(AE68,[37]Listas!$C$6:$D$10,2,0))</f>
        <v>#N/A</v>
      </c>
      <c r="AG68" s="348" t="e">
        <f t="shared" si="18"/>
        <v>#N/A</v>
      </c>
      <c r="AH68" s="336" t="e">
        <f>IF(AG68&lt;=1,"Insignificante",HLOOKUP(AG68,[37]Listas!$F$3:$J$4,2,0))</f>
        <v>#N/A</v>
      </c>
      <c r="AI68" s="349" t="e">
        <f t="shared" si="19"/>
        <v>#N/A</v>
      </c>
      <c r="AJ68" s="339" t="e">
        <f>INDEX([37]Listas!$F$6:$J$10,MATCH(AF68,[37]Listas!$D$6:$D$10,0),MATCH(AH68,[37]Listas!$F$4:$J$4,0))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VLOOKUP(P69,[37]Listas!$D$6:$E$10,2,0)</f>
        <v>#N/A</v>
      </c>
      <c r="T69" s="347" t="e">
        <f>HLOOKUP(Q69,[37]Listas!$F$4:$J$5,2,0)</f>
        <v>#N/A</v>
      </c>
      <c r="U69" s="339" t="e">
        <f>INDEX([37]Listas!$F$6:$J$10,MATCH(P69,[37]Listas!$D$6:$D$10,0),MATCH(Q69,[37]Listas!$F$4:$J$4,0))</f>
        <v>#N/A</v>
      </c>
      <c r="V69" s="346"/>
      <c r="W69" s="818"/>
      <c r="X69" s="818"/>
      <c r="Y69" s="818"/>
      <c r="Z69" s="330"/>
      <c r="AA69" s="331"/>
      <c r="AB69" s="330"/>
      <c r="AC69" s="346"/>
      <c r="AD69" s="347">
        <f t="shared" si="16"/>
        <v>0</v>
      </c>
      <c r="AE69" s="348" t="e">
        <f t="shared" si="17"/>
        <v>#N/A</v>
      </c>
      <c r="AF69" s="336" t="e">
        <f>IF(AE69&lt;=1,"Remota",VLOOKUP(AE69,[37]Listas!$C$6:$D$10,2,0))</f>
        <v>#N/A</v>
      </c>
      <c r="AG69" s="348" t="e">
        <f t="shared" si="18"/>
        <v>#N/A</v>
      </c>
      <c r="AH69" s="336" t="e">
        <f>IF(AG69&lt;=1,"Insignificante",HLOOKUP(AG69,[37]Listas!$F$3:$J$4,2,0))</f>
        <v>#N/A</v>
      </c>
      <c r="AI69" s="349" t="e">
        <f t="shared" si="19"/>
        <v>#N/A</v>
      </c>
      <c r="AJ69" s="339" t="e">
        <f>INDEX([37]Listas!$F$6:$J$10,MATCH(AF69,[37]Listas!$D$6:$D$10,0),MATCH(AH69,[37]Listas!$F$4:$J$4,0))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VLOOKUP(P70,[37]Listas!$D$6:$E$10,2,0)</f>
        <v>#N/A</v>
      </c>
      <c r="T70" s="347" t="e">
        <f>HLOOKUP(Q70,[37]Listas!$F$4:$J$5,2,0)</f>
        <v>#N/A</v>
      </c>
      <c r="U70" s="339" t="e">
        <f>INDEX([37]Listas!$F$6:$J$10,MATCH(P70,[37]Listas!$D$6:$D$10,0),MATCH(Q70,[37]Listas!$F$4:$J$4,0))</f>
        <v>#N/A</v>
      </c>
      <c r="V70" s="346"/>
      <c r="W70" s="818"/>
      <c r="X70" s="818"/>
      <c r="Y70" s="818"/>
      <c r="Z70" s="330"/>
      <c r="AA70" s="331"/>
      <c r="AB70" s="330"/>
      <c r="AC70" s="346"/>
      <c r="AD70" s="347">
        <f t="shared" si="16"/>
        <v>0</v>
      </c>
      <c r="AE70" s="348" t="e">
        <f t="shared" si="17"/>
        <v>#N/A</v>
      </c>
      <c r="AF70" s="336" t="e">
        <f>IF(AE70&lt;=1,"Remota",VLOOKUP(AE70,[37]Listas!$C$6:$D$10,2,0))</f>
        <v>#N/A</v>
      </c>
      <c r="AG70" s="348" t="e">
        <f t="shared" si="18"/>
        <v>#N/A</v>
      </c>
      <c r="AH70" s="336" t="e">
        <f>IF(AG70&lt;=1,"Insignificante",HLOOKUP(AG70,[37]Listas!$F$3:$J$4,2,0))</f>
        <v>#N/A</v>
      </c>
      <c r="AI70" s="349" t="e">
        <f t="shared" si="19"/>
        <v>#N/A</v>
      </c>
      <c r="AJ70" s="339" t="e">
        <f>INDEX([37]Listas!$F$6:$J$10,MATCH(AF70,[37]Listas!$D$6:$D$10,0),MATCH(AH70,[37]Listas!$F$4:$J$4,0))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VLOOKUP(P71,[37]Listas!$D$6:$E$10,2,0)</f>
        <v>#N/A</v>
      </c>
      <c r="T71" s="347" t="e">
        <f>HLOOKUP(Q71,[37]Listas!$F$4:$J$5,2,0)</f>
        <v>#N/A</v>
      </c>
      <c r="U71" s="339" t="e">
        <f>INDEX([37]Listas!$F$6:$J$10,MATCH(P71,[37]Listas!$D$6:$D$10,0),MATCH(Q71,[37]Listas!$F$4:$J$4,0))</f>
        <v>#N/A</v>
      </c>
      <c r="V71" s="346"/>
      <c r="W71" s="818"/>
      <c r="X71" s="818"/>
      <c r="Y71" s="818"/>
      <c r="Z71" s="330"/>
      <c r="AA71" s="331"/>
      <c r="AB71" s="330"/>
      <c r="AC71" s="346"/>
      <c r="AD71" s="347">
        <f t="shared" si="16"/>
        <v>0</v>
      </c>
      <c r="AE71" s="348" t="e">
        <f t="shared" si="17"/>
        <v>#N/A</v>
      </c>
      <c r="AF71" s="336" t="e">
        <f>IF(AE71&lt;=1,"Remota",VLOOKUP(AE71,[37]Listas!$C$6:$D$10,2,0))</f>
        <v>#N/A</v>
      </c>
      <c r="AG71" s="348" t="e">
        <f t="shared" si="18"/>
        <v>#N/A</v>
      </c>
      <c r="AH71" s="336" t="e">
        <f>IF(AG71&lt;=1,"Insignificante",HLOOKUP(AG71,[37]Listas!$F$3:$J$4,2,0))</f>
        <v>#N/A</v>
      </c>
      <c r="AI71" s="349" t="e">
        <f t="shared" si="19"/>
        <v>#N/A</v>
      </c>
      <c r="AJ71" s="339" t="e">
        <f>INDEX([37]Listas!$F$6:$J$10,MATCH(AF71,[37]Listas!$D$6:$D$10,0),MATCH(AH71,[37]Listas!$F$4:$J$4,0))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VLOOKUP(P72,[37]Listas!$D$6:$E$10,2,0)</f>
        <v>#N/A</v>
      </c>
      <c r="T72" s="347" t="e">
        <f>HLOOKUP(Q72,[37]Listas!$F$4:$J$5,2,0)</f>
        <v>#N/A</v>
      </c>
      <c r="U72" s="339" t="e">
        <f>INDEX([37]Listas!$F$6:$J$10,MATCH(P72,[37]Listas!$D$6:$D$10,0),MATCH(Q72,[37]Listas!$F$4:$J$4,0))</f>
        <v>#N/A</v>
      </c>
      <c r="V72" s="346"/>
      <c r="W72" s="818"/>
      <c r="X72" s="818"/>
      <c r="Y72" s="818"/>
      <c r="Z72" s="330"/>
      <c r="AA72" s="331"/>
      <c r="AB72" s="330"/>
      <c r="AC72" s="346"/>
      <c r="AD72" s="347">
        <f t="shared" si="16"/>
        <v>0</v>
      </c>
      <c r="AE72" s="348" t="e">
        <f t="shared" si="17"/>
        <v>#N/A</v>
      </c>
      <c r="AF72" s="336" t="e">
        <f>IF(AE72&lt;=1,"Remota",VLOOKUP(AE72,[37]Listas!$C$6:$D$10,2,0))</f>
        <v>#N/A</v>
      </c>
      <c r="AG72" s="348" t="e">
        <f t="shared" si="18"/>
        <v>#N/A</v>
      </c>
      <c r="AH72" s="336" t="e">
        <f>IF(AG72&lt;=1,"Insignificante",HLOOKUP(AG72,[37]Listas!$F$3:$J$4,2,0))</f>
        <v>#N/A</v>
      </c>
      <c r="AI72" s="349" t="e">
        <f t="shared" si="19"/>
        <v>#N/A</v>
      </c>
      <c r="AJ72" s="339" t="e">
        <f>INDEX([37]Listas!$F$6:$J$10,MATCH(AF72,[37]Listas!$D$6:$D$10,0),MATCH(AH72,[37]Listas!$F$4:$J$4,0))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VLOOKUP(P73,[37]Listas!$D$6:$E$10,2,0)</f>
        <v>#N/A</v>
      </c>
      <c r="T73" s="347" t="e">
        <f>HLOOKUP(Q73,[37]Listas!$F$4:$J$5,2,0)</f>
        <v>#N/A</v>
      </c>
      <c r="U73" s="339" t="e">
        <f>INDEX([37]Listas!$F$6:$J$10,MATCH(P73,[37]Listas!$D$6:$D$10,0),MATCH(Q73,[37]Listas!$F$4:$J$4,0))</f>
        <v>#N/A</v>
      </c>
      <c r="V73" s="346"/>
      <c r="W73" s="818"/>
      <c r="X73" s="818"/>
      <c r="Y73" s="818"/>
      <c r="Z73" s="330"/>
      <c r="AA73" s="331"/>
      <c r="AB73" s="330"/>
      <c r="AC73" s="346"/>
      <c r="AD73" s="347">
        <f t="shared" si="16"/>
        <v>0</v>
      </c>
      <c r="AE73" s="348" t="e">
        <f t="shared" si="17"/>
        <v>#N/A</v>
      </c>
      <c r="AF73" s="336" t="e">
        <f>IF(AE73&lt;=1,"Remota",VLOOKUP(AE73,[37]Listas!$C$6:$D$10,2,0))</f>
        <v>#N/A</v>
      </c>
      <c r="AG73" s="348" t="e">
        <f t="shared" si="18"/>
        <v>#N/A</v>
      </c>
      <c r="AH73" s="336" t="e">
        <f>IF(AG73&lt;=1,"Insignificante",HLOOKUP(AG73,[37]Listas!$F$3:$J$4,2,0))</f>
        <v>#N/A</v>
      </c>
      <c r="AI73" s="349" t="e">
        <f t="shared" si="19"/>
        <v>#N/A</v>
      </c>
      <c r="AJ73" s="339" t="e">
        <f>INDEX([37]Listas!$F$6:$J$10,MATCH(AF73,[37]Listas!$D$6:$D$10,0),MATCH(AH73,[37]Listas!$F$4:$J$4,0))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VLOOKUP(P74,[37]Listas!$D$6:$E$10,2,0)</f>
        <v>#N/A</v>
      </c>
      <c r="T74" s="347" t="e">
        <f>HLOOKUP(Q74,[37]Listas!$F$4:$J$5,2,0)</f>
        <v>#N/A</v>
      </c>
      <c r="U74" s="339" t="e">
        <f>INDEX([37]Listas!$F$6:$J$10,MATCH(P74,[37]Listas!$D$6:$D$10,0),MATCH(Q74,[37]Listas!$F$4:$J$4,0))</f>
        <v>#N/A</v>
      </c>
      <c r="V74" s="346"/>
      <c r="W74" s="818"/>
      <c r="X74" s="818"/>
      <c r="Y74" s="818"/>
      <c r="Z74" s="330"/>
      <c r="AA74" s="331"/>
      <c r="AB74" s="330"/>
      <c r="AC74" s="346"/>
      <c r="AD74" s="347">
        <f t="shared" si="16"/>
        <v>0</v>
      </c>
      <c r="AE74" s="348" t="e">
        <f t="shared" si="17"/>
        <v>#N/A</v>
      </c>
      <c r="AF74" s="336" t="e">
        <f>IF(AE74&lt;=1,"Remota",VLOOKUP(AE74,[37]Listas!$C$6:$D$10,2,0))</f>
        <v>#N/A</v>
      </c>
      <c r="AG74" s="348" t="e">
        <f t="shared" si="18"/>
        <v>#N/A</v>
      </c>
      <c r="AH74" s="336" t="e">
        <f>IF(AG74&lt;=1,"Insignificante",HLOOKUP(AG74,[37]Listas!$F$3:$J$4,2,0))</f>
        <v>#N/A</v>
      </c>
      <c r="AI74" s="349" t="e">
        <f t="shared" si="19"/>
        <v>#N/A</v>
      </c>
      <c r="AJ74" s="339" t="e">
        <f>INDEX([37]Listas!$F$6:$J$10,MATCH(AF74,[37]Listas!$D$6:$D$10,0),MATCH(AH74,[37]Listas!$F$4:$J$4,0))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VLOOKUP(P75,[37]Listas!$D$6:$E$10,2,0)</f>
        <v>#N/A</v>
      </c>
      <c r="T75" s="347" t="e">
        <f>HLOOKUP(Q75,[37]Listas!$F$4:$J$5,2,0)</f>
        <v>#N/A</v>
      </c>
      <c r="U75" s="339" t="e">
        <f>INDEX([37]Listas!$F$6:$J$10,MATCH(P75,[37]Listas!$D$6:$D$10,0),MATCH(Q75,[37]Listas!$F$4:$J$4,0))</f>
        <v>#N/A</v>
      </c>
      <c r="V75" s="346"/>
      <c r="W75" s="818"/>
      <c r="X75" s="818"/>
      <c r="Y75" s="818"/>
      <c r="Z75" s="330"/>
      <c r="AA75" s="331"/>
      <c r="AB75" s="330"/>
      <c r="AC75" s="346"/>
      <c r="AD75" s="347">
        <f t="shared" si="16"/>
        <v>0</v>
      </c>
      <c r="AE75" s="348" t="e">
        <f t="shared" si="17"/>
        <v>#N/A</v>
      </c>
      <c r="AF75" s="336" t="e">
        <f>IF(AE75&lt;=1,"Remota",VLOOKUP(AE75,[37]Listas!$C$6:$D$10,2,0))</f>
        <v>#N/A</v>
      </c>
      <c r="AG75" s="348" t="e">
        <f t="shared" si="18"/>
        <v>#N/A</v>
      </c>
      <c r="AH75" s="336" t="e">
        <f>IF(AG75&lt;=1,"Insignificante",HLOOKUP(AG75,[37]Listas!$F$3:$J$4,2,0))</f>
        <v>#N/A</v>
      </c>
      <c r="AI75" s="349" t="e">
        <f t="shared" si="19"/>
        <v>#N/A</v>
      </c>
      <c r="AJ75" s="339" t="e">
        <f>INDEX([37]Listas!$F$6:$J$10,MATCH(AF75,[37]Listas!$D$6:$D$10,0),MATCH(AH75,[37]Listas!$F$4:$J$4,0))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VLOOKUP(P76,[37]Listas!$D$6:$E$10,2,0)</f>
        <v>#N/A</v>
      </c>
      <c r="T76" s="347" t="e">
        <f>HLOOKUP(Q76,[37]Listas!$F$4:$J$5,2,0)</f>
        <v>#N/A</v>
      </c>
      <c r="U76" s="339" t="e">
        <f>INDEX([37]Listas!$F$6:$J$10,MATCH(P76,[37]Listas!$D$6:$D$10,0),MATCH(Q76,[37]Listas!$F$4:$J$4,0))</f>
        <v>#N/A</v>
      </c>
      <c r="V76" s="346"/>
      <c r="W76" s="818"/>
      <c r="X76" s="818"/>
      <c r="Y76" s="818"/>
      <c r="Z76" s="330"/>
      <c r="AA76" s="331"/>
      <c r="AB76" s="330"/>
      <c r="AC76" s="346"/>
      <c r="AD76" s="347">
        <f t="shared" si="16"/>
        <v>0</v>
      </c>
      <c r="AE76" s="348" t="e">
        <f t="shared" si="17"/>
        <v>#N/A</v>
      </c>
      <c r="AF76" s="336" t="e">
        <f>IF(AE76&lt;=1,"Remota",VLOOKUP(AE76,[37]Listas!$C$6:$D$10,2,0))</f>
        <v>#N/A</v>
      </c>
      <c r="AG76" s="348" t="e">
        <f t="shared" si="18"/>
        <v>#N/A</v>
      </c>
      <c r="AH76" s="336" t="e">
        <f>IF(AG76&lt;=1,"Insignificante",HLOOKUP(AG76,[37]Listas!$F$3:$J$4,2,0))</f>
        <v>#N/A</v>
      </c>
      <c r="AI76" s="349" t="e">
        <f t="shared" si="19"/>
        <v>#N/A</v>
      </c>
      <c r="AJ76" s="339" t="e">
        <f>INDEX([37]Listas!$F$6:$J$10,MATCH(AF76,[37]Listas!$D$6:$D$10,0),MATCH(AH76,[37]Listas!$F$4:$J$4,0))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VLOOKUP(P77,[37]Listas!$D$6:$E$10,2,0)</f>
        <v>#N/A</v>
      </c>
      <c r="T77" s="347" t="e">
        <f>HLOOKUP(Q77,[37]Listas!$F$4:$J$5,2,0)</f>
        <v>#N/A</v>
      </c>
      <c r="U77" s="339" t="e">
        <f>INDEX([37]Listas!$F$6:$J$10,MATCH(P77,[37]Listas!$D$6:$D$10,0),MATCH(Q77,[37]Listas!$F$4:$J$4,0))</f>
        <v>#N/A</v>
      </c>
      <c r="V77" s="346"/>
      <c r="W77" s="818"/>
      <c r="X77" s="818"/>
      <c r="Y77" s="818"/>
      <c r="Z77" s="330"/>
      <c r="AA77" s="331"/>
      <c r="AB77" s="330"/>
      <c r="AC77" s="346"/>
      <c r="AD77" s="347">
        <f t="shared" si="16"/>
        <v>0</v>
      </c>
      <c r="AE77" s="348" t="e">
        <f t="shared" si="17"/>
        <v>#N/A</v>
      </c>
      <c r="AF77" s="336" t="e">
        <f>IF(AE77&lt;=1,"Remota",VLOOKUP(AE77,[37]Listas!$C$6:$D$10,2,0))</f>
        <v>#N/A</v>
      </c>
      <c r="AG77" s="348" t="e">
        <f t="shared" si="18"/>
        <v>#N/A</v>
      </c>
      <c r="AH77" s="336" t="e">
        <f>IF(AG77&lt;=1,"Insignificante",HLOOKUP(AG77,[37]Listas!$F$3:$J$4,2,0))</f>
        <v>#N/A</v>
      </c>
      <c r="AI77" s="349" t="e">
        <f t="shared" si="19"/>
        <v>#N/A</v>
      </c>
      <c r="AJ77" s="339" t="e">
        <f>INDEX([37]Listas!$F$6:$J$10,MATCH(AF77,[37]Listas!$D$6:$D$10,0),MATCH(AH77,[37]Listas!$F$4:$J$4,0))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VLOOKUP(P78,[37]Listas!$D$6:$E$10,2,0)</f>
        <v>#N/A</v>
      </c>
      <c r="T78" s="347" t="e">
        <f>HLOOKUP(Q78,[37]Listas!$F$4:$J$5,2,0)</f>
        <v>#N/A</v>
      </c>
      <c r="U78" s="339" t="e">
        <f>INDEX([37]Listas!$F$6:$J$10,MATCH(P78,[37]Listas!$D$6:$D$10,0),MATCH(Q78,[37]Listas!$F$4:$J$4,0))</f>
        <v>#N/A</v>
      </c>
      <c r="V78" s="346"/>
      <c r="W78" s="818"/>
      <c r="X78" s="818"/>
      <c r="Y78" s="818"/>
      <c r="Z78" s="330"/>
      <c r="AA78" s="331"/>
      <c r="AB78" s="330"/>
      <c r="AC78" s="346"/>
      <c r="AD78" s="347">
        <f>IF(AB78&lt;=33,0,IF(AB78&gt;81,2,1))</f>
        <v>0</v>
      </c>
      <c r="AE78" s="348" t="e">
        <f>IF(OR(AA78="Probabilidad",AA78="Ambos"),S78-AD78,S78)</f>
        <v>#N/A</v>
      </c>
      <c r="AF78" s="336" t="e">
        <f>IF(AE78&lt;=1,"Remota",VLOOKUP(AE78,[37]Listas!$C$6:$D$10,2,0))</f>
        <v>#N/A</v>
      </c>
      <c r="AG78" s="348" t="e">
        <f>IF(OR(AA78="Impacto",AA78="Ambos"),T78-AD78,T78)</f>
        <v>#N/A</v>
      </c>
      <c r="AH78" s="336" t="e">
        <f>IF(AG78&lt;=1,"Insignificante",HLOOKUP(AG78,[37]Listas!$F$3:$J$4,2,0))</f>
        <v>#N/A</v>
      </c>
      <c r="AI78" s="349" t="e">
        <f>AE78*AG78</f>
        <v>#N/A</v>
      </c>
      <c r="AJ78" s="339" t="e">
        <f>INDEX([37]Listas!$F$6:$J$10,MATCH(AF78,[37]Listas!$D$6:$D$10,0),MATCH(AH78,[37]Listas!$F$4:$J$4,0))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VLOOKUP(P79,[37]Listas!$D$6:$E$10,2,0)</f>
        <v>#N/A</v>
      </c>
      <c r="T79" s="347" t="e">
        <f>HLOOKUP(Q79,[37]Listas!$F$4:$J$5,2,0)</f>
        <v>#N/A</v>
      </c>
      <c r="U79" s="339" t="e">
        <f>INDEX([37]Listas!$F$6:$J$10,MATCH(P79,[37]Listas!$D$6:$D$10,0),MATCH(Q79,[37]Listas!$F$4:$J$4,0))</f>
        <v>#N/A</v>
      </c>
      <c r="V79" s="346"/>
      <c r="W79" s="818"/>
      <c r="X79" s="818"/>
      <c r="Y79" s="818"/>
      <c r="Z79" s="330"/>
      <c r="AA79" s="331"/>
      <c r="AB79" s="330"/>
      <c r="AC79" s="346"/>
      <c r="AD79" s="347">
        <f>IF(AB79&lt;=33,0,IF(AB79&gt;81,2,1))</f>
        <v>0</v>
      </c>
      <c r="AE79" s="348" t="e">
        <f>IF(OR(AA79="Probabilidad",AA79="Ambos"),S79-AD79,S79)</f>
        <v>#N/A</v>
      </c>
      <c r="AF79" s="336" t="e">
        <f>IF(AE79&lt;=1,"Remota",VLOOKUP(AE79,[37]Listas!$C$6:$D$10,2,0))</f>
        <v>#N/A</v>
      </c>
      <c r="AG79" s="348" t="e">
        <f>IF(OR(AA79="Impacto",AA79="Ambos"),T79-AD79,T79)</f>
        <v>#N/A</v>
      </c>
      <c r="AH79" s="336" t="e">
        <f>IF(AG79&lt;=1,"Insignificante",HLOOKUP(AG79,[37]Listas!$F$3:$J$4,2,0))</f>
        <v>#N/A</v>
      </c>
      <c r="AI79" s="349" t="e">
        <f>AE79*AG79</f>
        <v>#N/A</v>
      </c>
      <c r="AJ79" s="339" t="e">
        <f>INDEX([37]Listas!$F$6:$J$10,MATCH(AF79,[37]Listas!$D$6:$D$10,0),MATCH(AH79,[37]Listas!$F$4:$J$4,0))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VLOOKUP(P80,[37]Listas!$D$6:$E$10,2,0)</f>
        <v>#N/A</v>
      </c>
      <c r="T80" s="347" t="e">
        <f>HLOOKUP(Q80,[37]Listas!$F$4:$J$5,2,0)</f>
        <v>#N/A</v>
      </c>
      <c r="U80" s="339" t="e">
        <f>INDEX([37]Listas!$F$6:$J$10,MATCH(P80,[37]Listas!$D$6:$D$10,0),MATCH(Q80,[37]Listas!$F$4:$J$4,0))</f>
        <v>#N/A</v>
      </c>
      <c r="V80" s="346"/>
      <c r="W80" s="818"/>
      <c r="X80" s="818"/>
      <c r="Y80" s="818"/>
      <c r="Z80" s="330"/>
      <c r="AA80" s="331"/>
      <c r="AB80" s="330"/>
      <c r="AC80" s="346"/>
      <c r="AD80" s="347">
        <f t="shared" ref="AD80:AD88" si="20">IF(AB80&lt;=33,0,IF(AB80&gt;81,2,1))</f>
        <v>0</v>
      </c>
      <c r="AE80" s="348" t="e">
        <f t="shared" ref="AE80:AE88" si="21">IF(OR(AA80="Probabilidad",AA80="Ambos"),S80-AD80,S80)</f>
        <v>#N/A</v>
      </c>
      <c r="AF80" s="336" t="e">
        <f>IF(AE80&lt;=1,"Remota",VLOOKUP(AE80,[37]Listas!$C$6:$D$10,2,0))</f>
        <v>#N/A</v>
      </c>
      <c r="AG80" s="348" t="e">
        <f t="shared" ref="AG80:AG88" si="22">IF(OR(AA80="Impacto",AA80="Ambos"),T80-AD80,T80)</f>
        <v>#N/A</v>
      </c>
      <c r="AH80" s="336" t="e">
        <f>IF(AG80&lt;=1,"Insignificante",HLOOKUP(AG80,[37]Listas!$F$3:$J$4,2,0))</f>
        <v>#N/A</v>
      </c>
      <c r="AI80" s="349" t="e">
        <f t="shared" ref="AI80:AI88" si="23">AE80*AG80</f>
        <v>#N/A</v>
      </c>
      <c r="AJ80" s="339" t="e">
        <f>INDEX([37]Listas!$F$6:$J$10,MATCH(AF80,[37]Listas!$D$6:$D$10,0),MATCH(AH80,[37]Listas!$F$4:$J$4,0))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VLOOKUP(P81,[37]Listas!$D$6:$E$10,2,0)</f>
        <v>#N/A</v>
      </c>
      <c r="T81" s="347" t="e">
        <f>HLOOKUP(Q81,[37]Listas!$F$4:$J$5,2,0)</f>
        <v>#N/A</v>
      </c>
      <c r="U81" s="339" t="e">
        <f>INDEX([37]Listas!$F$6:$J$10,MATCH(P81,[37]Listas!$D$6:$D$10,0),MATCH(Q81,[37]Listas!$F$4:$J$4,0))</f>
        <v>#N/A</v>
      </c>
      <c r="V81" s="346"/>
      <c r="W81" s="818"/>
      <c r="X81" s="818"/>
      <c r="Y81" s="818"/>
      <c r="Z81" s="330"/>
      <c r="AA81" s="331"/>
      <c r="AB81" s="330"/>
      <c r="AC81" s="346"/>
      <c r="AD81" s="347">
        <f>IF(AB81&lt;=33,0,IF(AB81&gt;81,2,1))</f>
        <v>0</v>
      </c>
      <c r="AE81" s="348" t="e">
        <f>IF(OR(AA81="Probabilidad",AA81="Ambos"),S81-AD81,S81)</f>
        <v>#N/A</v>
      </c>
      <c r="AF81" s="336" t="e">
        <f>IF(AE81&lt;=1,"Remota",VLOOKUP(AE81,[37]Listas!$C$6:$D$10,2,0))</f>
        <v>#N/A</v>
      </c>
      <c r="AG81" s="348" t="e">
        <f>IF(OR(AA81="Impacto",AA81="Ambos"),T81-AD81,T81)</f>
        <v>#N/A</v>
      </c>
      <c r="AH81" s="336" t="e">
        <f>IF(AG81&lt;=1,"Insignificante",HLOOKUP(AG81,[37]Listas!$F$3:$J$4,2,0))</f>
        <v>#N/A</v>
      </c>
      <c r="AI81" s="349" t="e">
        <f>AE81*AG81</f>
        <v>#N/A</v>
      </c>
      <c r="AJ81" s="339" t="e">
        <f>INDEX([37]Listas!$F$6:$J$10,MATCH(AF81,[37]Listas!$D$6:$D$10,0),MATCH(AH81,[37]Listas!$F$4:$J$4,0))</f>
        <v>#N/A</v>
      </c>
    </row>
    <row r="82" spans="1:36" s="340" customFormat="1" ht="78" hidden="1" customHeight="1" x14ac:dyDescent="0.2">
      <c r="A82" s="330"/>
      <c r="B82" s="331" t="s">
        <v>1230</v>
      </c>
      <c r="C82" s="814"/>
      <c r="D82" s="814"/>
      <c r="E82" s="814"/>
      <c r="F82" s="330"/>
      <c r="G82" s="815"/>
      <c r="H82" s="816"/>
      <c r="I82" s="817"/>
      <c r="J82" s="814"/>
      <c r="K82" s="814"/>
      <c r="L82" s="814"/>
      <c r="M82" s="330"/>
      <c r="N82" s="330"/>
      <c r="O82" s="330"/>
      <c r="P82" s="332"/>
      <c r="Q82" s="332"/>
      <c r="R82" s="346"/>
      <c r="S82" s="347" t="e">
        <f>VLOOKUP(P82,[37]Listas!$D$6:$E$10,2,0)</f>
        <v>#N/A</v>
      </c>
      <c r="T82" s="347" t="e">
        <f>HLOOKUP(Q82,[37]Listas!$F$4:$J$5,2,0)</f>
        <v>#N/A</v>
      </c>
      <c r="U82" s="339" t="e">
        <f>INDEX([37]Listas!$F$6:$J$10,MATCH(P82,[37]Listas!$D$6:$D$10,0),MATCH(Q82,[37]Listas!$F$4:$J$4,0))</f>
        <v>#N/A</v>
      </c>
      <c r="V82" s="346"/>
      <c r="W82" s="818"/>
      <c r="X82" s="818"/>
      <c r="Y82" s="818"/>
      <c r="Z82" s="330"/>
      <c r="AA82" s="331"/>
      <c r="AB82" s="330"/>
      <c r="AC82" s="346"/>
      <c r="AD82" s="347">
        <f>IF(AB82&lt;=33,0,IF(AB82&gt;81,2,1))</f>
        <v>0</v>
      </c>
      <c r="AE82" s="348" t="e">
        <f>IF(OR(AA82="Probabilidad",AA82="Ambos"),S82-AD82,S82)</f>
        <v>#N/A</v>
      </c>
      <c r="AF82" s="336" t="e">
        <f>IF(AE82&lt;=1,"Remota",VLOOKUP(AE82,[37]Listas!$C$6:$D$10,2,0))</f>
        <v>#N/A</v>
      </c>
      <c r="AG82" s="348" t="e">
        <f>IF(OR(AA82="Impacto",AA82="Ambos"),T82-AD82,T82)</f>
        <v>#N/A</v>
      </c>
      <c r="AH82" s="336" t="e">
        <f>IF(AG82&lt;=1,"Insignificante",HLOOKUP(AG82,[37]Listas!$F$3:$J$4,2,0))</f>
        <v>#N/A</v>
      </c>
      <c r="AI82" s="349" t="e">
        <f>AE82*AG82</f>
        <v>#N/A</v>
      </c>
      <c r="AJ82" s="339" t="e">
        <f>INDEX([37]Listas!$F$6:$J$10,MATCH(AF82,[37]Listas!$D$6:$D$10,0),MATCH(AH82,[37]Listas!$F$4:$J$4,0))</f>
        <v>#N/A</v>
      </c>
    </row>
    <row r="83" spans="1:36" s="340" customFormat="1" ht="78" hidden="1" customHeight="1" x14ac:dyDescent="0.2">
      <c r="A83" s="330"/>
      <c r="B83" s="331" t="s">
        <v>1230</v>
      </c>
      <c r="C83" s="814"/>
      <c r="D83" s="814"/>
      <c r="E83" s="814"/>
      <c r="F83" s="330"/>
      <c r="G83" s="815"/>
      <c r="H83" s="816"/>
      <c r="I83" s="817"/>
      <c r="J83" s="814"/>
      <c r="K83" s="814"/>
      <c r="L83" s="814"/>
      <c r="M83" s="330"/>
      <c r="N83" s="330"/>
      <c r="O83" s="330"/>
      <c r="P83" s="332"/>
      <c r="Q83" s="332"/>
      <c r="R83" s="346"/>
      <c r="S83" s="347" t="e">
        <f>VLOOKUP(P83,[37]Listas!$D$6:$E$10,2,0)</f>
        <v>#N/A</v>
      </c>
      <c r="T83" s="347" t="e">
        <f>HLOOKUP(Q83,[37]Listas!$F$4:$J$5,2,0)</f>
        <v>#N/A</v>
      </c>
      <c r="U83" s="339" t="e">
        <f>INDEX([37]Listas!$F$6:$J$10,MATCH(P83,[37]Listas!$D$6:$D$10,0),MATCH(Q83,[37]Listas!$F$4:$J$4,0))</f>
        <v>#N/A</v>
      </c>
      <c r="V83" s="346"/>
      <c r="W83" s="818"/>
      <c r="X83" s="818"/>
      <c r="Y83" s="818"/>
      <c r="Z83" s="330"/>
      <c r="AA83" s="331"/>
      <c r="AB83" s="330"/>
      <c r="AC83" s="346"/>
      <c r="AD83" s="347">
        <f>IF(AB83&lt;=33,0,IF(AB83&gt;81,2,1))</f>
        <v>0</v>
      </c>
      <c r="AE83" s="348" t="e">
        <f>IF(OR(AA83="Probabilidad",AA83="Ambos"),S83-AD83,S83)</f>
        <v>#N/A</v>
      </c>
      <c r="AF83" s="336" t="e">
        <f>IF(AE83&lt;=1,"Remota",VLOOKUP(AE83,[37]Listas!$C$6:$D$10,2,0))</f>
        <v>#N/A</v>
      </c>
      <c r="AG83" s="348" t="e">
        <f>IF(OR(AA83="Impacto",AA83="Ambos"),T83-AD83,T83)</f>
        <v>#N/A</v>
      </c>
      <c r="AH83" s="336" t="e">
        <f>IF(AG83&lt;=1,"Insignificante",HLOOKUP(AG83,[37]Listas!$F$3:$J$4,2,0))</f>
        <v>#N/A</v>
      </c>
      <c r="AI83" s="349" t="e">
        <f>AE83*AG83</f>
        <v>#N/A</v>
      </c>
      <c r="AJ83" s="339" t="e">
        <f>INDEX([37]Listas!$F$6:$J$10,MATCH(AF83,[37]Listas!$D$6:$D$10,0),MATCH(AH83,[37]Listas!$F$4:$J$4,0))</f>
        <v>#N/A</v>
      </c>
    </row>
    <row r="84" spans="1:36" s="340" customFormat="1" ht="78" hidden="1" customHeight="1" x14ac:dyDescent="0.2">
      <c r="A84" s="330"/>
      <c r="B84" s="331" t="s">
        <v>1230</v>
      </c>
      <c r="C84" s="814"/>
      <c r="D84" s="814"/>
      <c r="E84" s="814"/>
      <c r="F84" s="330"/>
      <c r="G84" s="815"/>
      <c r="H84" s="816"/>
      <c r="I84" s="817"/>
      <c r="J84" s="814"/>
      <c r="K84" s="814"/>
      <c r="L84" s="814"/>
      <c r="M84" s="330"/>
      <c r="N84" s="330"/>
      <c r="O84" s="330"/>
      <c r="P84" s="332"/>
      <c r="Q84" s="332"/>
      <c r="R84" s="346"/>
      <c r="S84" s="347" t="e">
        <f>VLOOKUP(P84,[37]Listas!$D$6:$E$10,2,0)</f>
        <v>#N/A</v>
      </c>
      <c r="T84" s="347" t="e">
        <f>HLOOKUP(Q84,[37]Listas!$F$4:$J$5,2,0)</f>
        <v>#N/A</v>
      </c>
      <c r="U84" s="339" t="e">
        <f>INDEX([37]Listas!$F$6:$J$10,MATCH(P84,[37]Listas!$D$6:$D$10,0),MATCH(Q84,[37]Listas!$F$4:$J$4,0))</f>
        <v>#N/A</v>
      </c>
      <c r="V84" s="346"/>
      <c r="W84" s="818"/>
      <c r="X84" s="818"/>
      <c r="Y84" s="818"/>
      <c r="Z84" s="330"/>
      <c r="AA84" s="331"/>
      <c r="AB84" s="330"/>
      <c r="AC84" s="346"/>
      <c r="AD84" s="347">
        <f>IF(AB84&lt;=33,0,IF(AB84&gt;81,2,1))</f>
        <v>0</v>
      </c>
      <c r="AE84" s="348" t="e">
        <f>IF(OR(AA84="Probabilidad",AA84="Ambos"),S84-AD84,S84)</f>
        <v>#N/A</v>
      </c>
      <c r="AF84" s="336" t="e">
        <f>IF(AE84&lt;=1,"Remota",VLOOKUP(AE84,[37]Listas!$C$6:$D$10,2,0))</f>
        <v>#N/A</v>
      </c>
      <c r="AG84" s="348" t="e">
        <f>IF(OR(AA84="Impacto",AA84="Ambos"),T84-AD84,T84)</f>
        <v>#N/A</v>
      </c>
      <c r="AH84" s="336" t="e">
        <f>IF(AG84&lt;=1,"Insignificante",HLOOKUP(AG84,[37]Listas!$F$3:$J$4,2,0))</f>
        <v>#N/A</v>
      </c>
      <c r="AI84" s="349" t="e">
        <f>AE84*AG84</f>
        <v>#N/A</v>
      </c>
      <c r="AJ84" s="339" t="e">
        <f>INDEX([37]Listas!$F$6:$J$10,MATCH(AF84,[37]Listas!$D$6:$D$10,0),MATCH(AH84,[37]Listas!$F$4:$J$4,0))</f>
        <v>#N/A</v>
      </c>
    </row>
    <row r="85" spans="1:36" s="340" customFormat="1" ht="78" hidden="1" customHeight="1" x14ac:dyDescent="0.2">
      <c r="A85" s="330"/>
      <c r="B85" s="331" t="s">
        <v>1230</v>
      </c>
      <c r="C85" s="814"/>
      <c r="D85" s="814"/>
      <c r="E85" s="814"/>
      <c r="F85" s="330"/>
      <c r="G85" s="815"/>
      <c r="H85" s="816"/>
      <c r="I85" s="817"/>
      <c r="J85" s="814"/>
      <c r="K85" s="814"/>
      <c r="L85" s="814"/>
      <c r="M85" s="330"/>
      <c r="N85" s="330"/>
      <c r="O85" s="330"/>
      <c r="P85" s="332"/>
      <c r="Q85" s="332"/>
      <c r="R85" s="346"/>
      <c r="S85" s="347" t="e">
        <f>VLOOKUP(P85,[37]Listas!$D$6:$E$10,2,0)</f>
        <v>#N/A</v>
      </c>
      <c r="T85" s="347" t="e">
        <f>HLOOKUP(Q85,[37]Listas!$F$4:$J$5,2,0)</f>
        <v>#N/A</v>
      </c>
      <c r="U85" s="339" t="e">
        <f>INDEX([37]Listas!$F$6:$J$10,MATCH(P85,[37]Listas!$D$6:$D$10,0),MATCH(Q85,[37]Listas!$F$4:$J$4,0))</f>
        <v>#N/A</v>
      </c>
      <c r="V85" s="346"/>
      <c r="W85" s="818"/>
      <c r="X85" s="818"/>
      <c r="Y85" s="818"/>
      <c r="Z85" s="330"/>
      <c r="AA85" s="331"/>
      <c r="AB85" s="330"/>
      <c r="AC85" s="346"/>
      <c r="AD85" s="347">
        <f t="shared" si="20"/>
        <v>0</v>
      </c>
      <c r="AE85" s="348" t="e">
        <f t="shared" si="21"/>
        <v>#N/A</v>
      </c>
      <c r="AF85" s="336" t="e">
        <f>IF(AE85&lt;=1,"Remota",VLOOKUP(AE85,[37]Listas!$C$6:$D$10,2,0))</f>
        <v>#N/A</v>
      </c>
      <c r="AG85" s="348" t="e">
        <f t="shared" si="22"/>
        <v>#N/A</v>
      </c>
      <c r="AH85" s="336" t="e">
        <f>IF(AG85&lt;=1,"Insignificante",HLOOKUP(AG85,[37]Listas!$F$3:$J$4,2,0))</f>
        <v>#N/A</v>
      </c>
      <c r="AI85" s="349" t="e">
        <f t="shared" si="23"/>
        <v>#N/A</v>
      </c>
      <c r="AJ85" s="339" t="e">
        <f>INDEX([37]Listas!$F$6:$J$10,MATCH(AF85,[37]Listas!$D$6:$D$10,0),MATCH(AH85,[37]Listas!$F$4:$J$4,0))</f>
        <v>#N/A</v>
      </c>
    </row>
    <row r="86" spans="1:36" s="340" customFormat="1" ht="78" hidden="1" customHeight="1" x14ac:dyDescent="0.2">
      <c r="A86" s="330"/>
      <c r="B86" s="331" t="s">
        <v>1230</v>
      </c>
      <c r="C86" s="814"/>
      <c r="D86" s="814"/>
      <c r="E86" s="814"/>
      <c r="F86" s="330"/>
      <c r="G86" s="815"/>
      <c r="H86" s="816"/>
      <c r="I86" s="817"/>
      <c r="J86" s="814"/>
      <c r="K86" s="814"/>
      <c r="L86" s="814"/>
      <c r="M86" s="330"/>
      <c r="N86" s="330"/>
      <c r="O86" s="330"/>
      <c r="P86" s="332"/>
      <c r="Q86" s="332"/>
      <c r="R86" s="346"/>
      <c r="S86" s="347" t="e">
        <f>VLOOKUP(P86,[37]Listas!$D$6:$E$10,2,0)</f>
        <v>#N/A</v>
      </c>
      <c r="T86" s="347" t="e">
        <f>HLOOKUP(Q86,[37]Listas!$F$4:$J$5,2,0)</f>
        <v>#N/A</v>
      </c>
      <c r="U86" s="339" t="e">
        <f>INDEX([37]Listas!$F$6:$J$10,MATCH(P86,[37]Listas!$D$6:$D$10,0),MATCH(Q86,[37]Listas!$F$4:$J$4,0))</f>
        <v>#N/A</v>
      </c>
      <c r="V86" s="346"/>
      <c r="W86" s="818"/>
      <c r="X86" s="818"/>
      <c r="Y86" s="818"/>
      <c r="Z86" s="330"/>
      <c r="AA86" s="331"/>
      <c r="AB86" s="330"/>
      <c r="AC86" s="346"/>
      <c r="AD86" s="347">
        <f t="shared" si="20"/>
        <v>0</v>
      </c>
      <c r="AE86" s="348" t="e">
        <f t="shared" si="21"/>
        <v>#N/A</v>
      </c>
      <c r="AF86" s="336" t="e">
        <f>IF(AE86&lt;=1,"Remota",VLOOKUP(AE86,[37]Listas!$C$6:$D$10,2,0))</f>
        <v>#N/A</v>
      </c>
      <c r="AG86" s="348" t="e">
        <f t="shared" si="22"/>
        <v>#N/A</v>
      </c>
      <c r="AH86" s="336" t="e">
        <f>IF(AG86&lt;=1,"Insignificante",HLOOKUP(AG86,[37]Listas!$F$3:$J$4,2,0))</f>
        <v>#N/A</v>
      </c>
      <c r="AI86" s="349" t="e">
        <f t="shared" si="23"/>
        <v>#N/A</v>
      </c>
      <c r="AJ86" s="339" t="e">
        <f>INDEX([37]Listas!$F$6:$J$10,MATCH(AF86,[37]Listas!$D$6:$D$10,0),MATCH(AH86,[37]Listas!$F$4:$J$4,0))</f>
        <v>#N/A</v>
      </c>
    </row>
    <row r="87" spans="1:36" s="340" customFormat="1" ht="78" hidden="1" customHeight="1" x14ac:dyDescent="0.2">
      <c r="A87" s="330"/>
      <c r="B87" s="331" t="s">
        <v>1230</v>
      </c>
      <c r="C87" s="814"/>
      <c r="D87" s="814"/>
      <c r="E87" s="814"/>
      <c r="F87" s="330"/>
      <c r="G87" s="815"/>
      <c r="H87" s="816"/>
      <c r="I87" s="817"/>
      <c r="J87" s="814"/>
      <c r="K87" s="814"/>
      <c r="L87" s="814"/>
      <c r="M87" s="330"/>
      <c r="N87" s="330"/>
      <c r="O87" s="330"/>
      <c r="P87" s="332"/>
      <c r="Q87" s="332"/>
      <c r="R87" s="346"/>
      <c r="S87" s="347" t="e">
        <f>VLOOKUP(P87,[37]Listas!$D$6:$E$10,2,0)</f>
        <v>#N/A</v>
      </c>
      <c r="T87" s="347" t="e">
        <f>HLOOKUP(Q87,[37]Listas!$F$4:$J$5,2,0)</f>
        <v>#N/A</v>
      </c>
      <c r="U87" s="339" t="e">
        <f>INDEX([37]Listas!$F$6:$J$10,MATCH(P87,[37]Listas!$D$6:$D$10,0),MATCH(Q87,[37]Listas!$F$4:$J$4,0))</f>
        <v>#N/A</v>
      </c>
      <c r="V87" s="346"/>
      <c r="W87" s="818"/>
      <c r="X87" s="818"/>
      <c r="Y87" s="818"/>
      <c r="Z87" s="330"/>
      <c r="AA87" s="331"/>
      <c r="AB87" s="330"/>
      <c r="AC87" s="346"/>
      <c r="AD87" s="347">
        <f t="shared" si="20"/>
        <v>0</v>
      </c>
      <c r="AE87" s="348" t="e">
        <f t="shared" si="21"/>
        <v>#N/A</v>
      </c>
      <c r="AF87" s="336" t="e">
        <f>IF(AE87&lt;=1,"Remota",VLOOKUP(AE87,[37]Listas!$C$6:$D$10,2,0))</f>
        <v>#N/A</v>
      </c>
      <c r="AG87" s="348" t="e">
        <f t="shared" si="22"/>
        <v>#N/A</v>
      </c>
      <c r="AH87" s="336" t="e">
        <f>IF(AG87&lt;=1,"Insignificante",HLOOKUP(AG87,[37]Listas!$F$3:$J$4,2,0))</f>
        <v>#N/A</v>
      </c>
      <c r="AI87" s="349" t="e">
        <f t="shared" si="23"/>
        <v>#N/A</v>
      </c>
      <c r="AJ87" s="339" t="e">
        <f>INDEX([37]Listas!$F$6:$J$10,MATCH(AF87,[37]Listas!$D$6:$D$10,0),MATCH(AH87,[37]Listas!$F$4:$J$4,0))</f>
        <v>#N/A</v>
      </c>
    </row>
    <row r="88" spans="1:36" s="340" customFormat="1" ht="78" hidden="1" customHeight="1" x14ac:dyDescent="0.2">
      <c r="A88" s="330"/>
      <c r="B88" s="331" t="s">
        <v>1230</v>
      </c>
      <c r="C88" s="814"/>
      <c r="D88" s="814"/>
      <c r="E88" s="814"/>
      <c r="F88" s="330"/>
      <c r="G88" s="815"/>
      <c r="H88" s="816"/>
      <c r="I88" s="817"/>
      <c r="J88" s="814"/>
      <c r="K88" s="814"/>
      <c r="L88" s="814"/>
      <c r="M88" s="330"/>
      <c r="N88" s="330"/>
      <c r="O88" s="330"/>
      <c r="P88" s="332"/>
      <c r="Q88" s="332"/>
      <c r="R88" s="346"/>
      <c r="S88" s="347" t="e">
        <f>VLOOKUP(P88,[37]Listas!$D$6:$E$10,2,0)</f>
        <v>#N/A</v>
      </c>
      <c r="T88" s="347" t="e">
        <f>HLOOKUP(Q88,[37]Listas!$F$4:$J$5,2,0)</f>
        <v>#N/A</v>
      </c>
      <c r="U88" s="339" t="e">
        <f>INDEX([37]Listas!$F$6:$J$10,MATCH(P88,[37]Listas!$D$6:$D$10,0),MATCH(Q88,[37]Listas!$F$4:$J$4,0))</f>
        <v>#N/A</v>
      </c>
      <c r="V88" s="346"/>
      <c r="W88" s="818"/>
      <c r="X88" s="818"/>
      <c r="Y88" s="818"/>
      <c r="Z88" s="330"/>
      <c r="AA88" s="331"/>
      <c r="AB88" s="330"/>
      <c r="AC88" s="346"/>
      <c r="AD88" s="347">
        <f t="shared" si="20"/>
        <v>0</v>
      </c>
      <c r="AE88" s="348" t="e">
        <f t="shared" si="21"/>
        <v>#N/A</v>
      </c>
      <c r="AF88" s="336" t="e">
        <f>IF(AE88&lt;=1,"Remota",VLOOKUP(AE88,[37]Listas!$C$6:$D$10,2,0))</f>
        <v>#N/A</v>
      </c>
      <c r="AG88" s="348" t="e">
        <f t="shared" si="22"/>
        <v>#N/A</v>
      </c>
      <c r="AH88" s="336" t="e">
        <f>IF(AG88&lt;=1,"Insignificante",HLOOKUP(AG88,[37]Listas!$F$3:$J$4,2,0))</f>
        <v>#N/A</v>
      </c>
      <c r="AI88" s="349" t="e">
        <f t="shared" si="23"/>
        <v>#N/A</v>
      </c>
      <c r="AJ88" s="339" t="e">
        <f>INDEX([37]Listas!$F$6:$J$10,MATCH(AF88,[37]Listas!$D$6:$D$10,0),MATCH(AH88,[37]Listas!$F$4:$J$4,0))</f>
        <v>#N/A</v>
      </c>
    </row>
    <row r="89" spans="1:36" ht="5.25" customHeight="1" x14ac:dyDescent="0.2">
      <c r="A89" s="350"/>
      <c r="B89" s="350"/>
      <c r="C89" s="351"/>
      <c r="D89" s="351"/>
      <c r="E89" s="351"/>
      <c r="F89" s="350"/>
      <c r="G89" s="352"/>
      <c r="H89" s="352"/>
      <c r="I89" s="352"/>
      <c r="J89" s="350"/>
      <c r="L89" s="354"/>
      <c r="M89" s="354"/>
      <c r="N89" s="354"/>
      <c r="O89" s="354"/>
      <c r="P89" s="354"/>
      <c r="Q89" s="354"/>
      <c r="R89" s="354"/>
      <c r="S89" s="354"/>
      <c r="T89" s="354"/>
      <c r="U89" s="350"/>
      <c r="V89" s="350"/>
      <c r="W89" s="352"/>
      <c r="X89" s="352"/>
      <c r="Y89" s="352"/>
      <c r="Z89" s="352"/>
      <c r="AA89" s="350"/>
      <c r="AB89" s="350"/>
      <c r="AC89" s="350"/>
      <c r="AD89" s="350"/>
      <c r="AE89" s="350"/>
      <c r="AF89" s="350"/>
      <c r="AG89" s="350"/>
      <c r="AH89" s="350"/>
      <c r="AI89" s="350"/>
      <c r="AJ89" s="355"/>
    </row>
    <row r="90" spans="1:36" ht="11.25" customHeight="1" x14ac:dyDescent="0.2">
      <c r="A90" s="819" t="s">
        <v>1726</v>
      </c>
      <c r="B90" s="820"/>
      <c r="C90" s="820"/>
      <c r="D90" s="820"/>
      <c r="E90" s="820"/>
      <c r="F90" s="820"/>
      <c r="G90" s="820"/>
      <c r="H90" s="820"/>
      <c r="I90" s="820"/>
      <c r="J90" s="820"/>
      <c r="K90" s="820"/>
      <c r="L90" s="821"/>
      <c r="N90" s="354" t="s">
        <v>1727</v>
      </c>
      <c r="AG90" s="350"/>
      <c r="AH90" s="350"/>
      <c r="AI90" s="350"/>
      <c r="AJ90" s="355"/>
    </row>
    <row r="91" spans="1:36" x14ac:dyDescent="0.2">
      <c r="A91" s="822"/>
      <c r="B91" s="823"/>
      <c r="C91" s="823"/>
      <c r="D91" s="823"/>
      <c r="E91" s="823"/>
      <c r="F91" s="823"/>
      <c r="G91" s="823"/>
      <c r="H91" s="823"/>
      <c r="I91" s="823"/>
      <c r="J91" s="823"/>
      <c r="K91" s="823"/>
      <c r="L91" s="824"/>
      <c r="M91" s="357"/>
      <c r="N91" s="825" t="s">
        <v>656</v>
      </c>
      <c r="O91" s="826"/>
      <c r="P91" s="826"/>
      <c r="Q91" s="827"/>
      <c r="R91" s="358"/>
      <c r="S91" s="358"/>
      <c r="T91" s="358"/>
      <c r="U91" s="825" t="s">
        <v>368</v>
      </c>
      <c r="V91" s="826"/>
      <c r="W91" s="826"/>
      <c r="X91" s="827"/>
      <c r="Y91" s="828" t="s">
        <v>369</v>
      </c>
      <c r="Z91" s="828"/>
      <c r="AA91" s="828" t="s">
        <v>370</v>
      </c>
      <c r="AB91" s="828"/>
      <c r="AC91" s="828"/>
      <c r="AD91" s="828"/>
      <c r="AE91" s="828"/>
      <c r="AF91" s="828"/>
      <c r="AG91" s="828"/>
      <c r="AH91" s="828"/>
      <c r="AI91" s="828"/>
      <c r="AJ91" s="828"/>
    </row>
    <row r="92" spans="1:36" s="325" customFormat="1" ht="30" customHeight="1" x14ac:dyDescent="0.2">
      <c r="A92" s="1090" t="s">
        <v>2319</v>
      </c>
      <c r="B92" s="1370"/>
      <c r="C92" s="1370"/>
      <c r="D92" s="1370"/>
      <c r="E92" s="1370"/>
      <c r="F92" s="1370"/>
      <c r="G92" s="1370"/>
      <c r="H92" s="1370"/>
      <c r="I92" s="1370"/>
      <c r="J92" s="1370"/>
      <c r="K92" s="1370"/>
      <c r="L92" s="1371"/>
      <c r="M92" s="359"/>
      <c r="N92" s="835" t="s">
        <v>53</v>
      </c>
      <c r="O92" s="836"/>
      <c r="P92" s="836"/>
      <c r="Q92" s="837"/>
      <c r="R92" s="360"/>
      <c r="S92" s="360"/>
      <c r="T92" s="360"/>
      <c r="U92" s="835" t="s">
        <v>2320</v>
      </c>
      <c r="V92" s="836"/>
      <c r="W92" s="836"/>
      <c r="X92" s="837"/>
      <c r="Y92" s="838" t="s">
        <v>2321</v>
      </c>
      <c r="Z92" s="838"/>
      <c r="AA92" s="838"/>
      <c r="AB92" s="838"/>
      <c r="AC92" s="838"/>
      <c r="AD92" s="838"/>
      <c r="AE92" s="838"/>
      <c r="AF92" s="838"/>
      <c r="AG92" s="838"/>
      <c r="AH92" s="838"/>
      <c r="AI92" s="838"/>
      <c r="AJ92" s="838"/>
    </row>
    <row r="93" spans="1:36" s="325" customFormat="1" ht="30" customHeight="1" x14ac:dyDescent="0.2">
      <c r="A93" s="1090"/>
      <c r="B93" s="1370"/>
      <c r="C93" s="1370"/>
      <c r="D93" s="1370"/>
      <c r="E93" s="1370"/>
      <c r="F93" s="1370"/>
      <c r="G93" s="1370"/>
      <c r="H93" s="1370"/>
      <c r="I93" s="1370"/>
      <c r="J93" s="1370"/>
      <c r="K93" s="1370"/>
      <c r="L93" s="1371"/>
      <c r="M93" s="359"/>
      <c r="N93" s="835" t="s">
        <v>430</v>
      </c>
      <c r="O93" s="836"/>
      <c r="P93" s="836"/>
      <c r="Q93" s="837"/>
      <c r="R93" s="360"/>
      <c r="S93" s="360"/>
      <c r="T93" s="360"/>
      <c r="U93" s="835" t="s">
        <v>1633</v>
      </c>
      <c r="V93" s="836"/>
      <c r="W93" s="836"/>
      <c r="X93" s="837"/>
      <c r="Y93" s="838" t="s">
        <v>465</v>
      </c>
      <c r="Z93" s="838"/>
      <c r="AA93" s="838"/>
      <c r="AB93" s="838"/>
      <c r="AC93" s="838"/>
      <c r="AD93" s="838"/>
      <c r="AE93" s="838"/>
      <c r="AF93" s="838"/>
      <c r="AG93" s="838"/>
      <c r="AH93" s="838"/>
      <c r="AI93" s="838"/>
      <c r="AJ93" s="838"/>
    </row>
    <row r="94" spans="1:36" s="325" customFormat="1" ht="30" customHeight="1" x14ac:dyDescent="0.2">
      <c r="A94" s="1090"/>
      <c r="B94" s="1370"/>
      <c r="C94" s="1370"/>
      <c r="D94" s="1370"/>
      <c r="E94" s="1370"/>
      <c r="F94" s="1370"/>
      <c r="G94" s="1370"/>
      <c r="H94" s="1370"/>
      <c r="I94" s="1370"/>
      <c r="J94" s="1370"/>
      <c r="K94" s="1370"/>
      <c r="L94" s="1371"/>
      <c r="M94" s="359"/>
      <c r="N94" s="835" t="s">
        <v>429</v>
      </c>
      <c r="O94" s="836"/>
      <c r="P94" s="836"/>
      <c r="Q94" s="837"/>
      <c r="R94" s="360"/>
      <c r="S94" s="360"/>
      <c r="T94" s="360"/>
      <c r="U94" s="835" t="s">
        <v>765</v>
      </c>
      <c r="V94" s="836"/>
      <c r="W94" s="836"/>
      <c r="X94" s="837"/>
      <c r="Y94" s="838" t="s">
        <v>466</v>
      </c>
      <c r="Z94" s="838"/>
      <c r="AA94" s="838"/>
      <c r="AB94" s="838"/>
      <c r="AC94" s="838"/>
      <c r="AD94" s="838"/>
      <c r="AE94" s="838"/>
      <c r="AF94" s="838"/>
      <c r="AG94" s="838"/>
      <c r="AH94" s="838"/>
      <c r="AI94" s="838"/>
      <c r="AJ94" s="838"/>
    </row>
    <row r="95" spans="1:36" s="325" customFormat="1" ht="30" customHeight="1" x14ac:dyDescent="0.2">
      <c r="A95" s="1372"/>
      <c r="B95" s="1373"/>
      <c r="C95" s="1373"/>
      <c r="D95" s="1373"/>
      <c r="E95" s="1373"/>
      <c r="F95" s="1373"/>
      <c r="G95" s="1373"/>
      <c r="H95" s="1373"/>
      <c r="I95" s="1373"/>
      <c r="J95" s="1373"/>
      <c r="K95" s="1373"/>
      <c r="L95" s="1374"/>
      <c r="M95" s="359"/>
      <c r="N95" s="835"/>
      <c r="O95" s="836"/>
      <c r="P95" s="836"/>
      <c r="Q95" s="837"/>
      <c r="R95" s="360"/>
      <c r="S95" s="360"/>
      <c r="T95" s="360"/>
      <c r="U95" s="835"/>
      <c r="V95" s="836"/>
      <c r="W95" s="836"/>
      <c r="X95" s="837"/>
      <c r="Y95" s="838"/>
      <c r="Z95" s="838"/>
      <c r="AA95" s="838"/>
      <c r="AB95" s="838"/>
      <c r="AC95" s="838"/>
      <c r="AD95" s="838"/>
      <c r="AE95" s="838"/>
      <c r="AF95" s="838"/>
      <c r="AG95" s="838"/>
      <c r="AH95" s="838"/>
      <c r="AI95" s="838"/>
      <c r="AJ95" s="838"/>
    </row>
    <row r="96" spans="1:36" s="325" customFormat="1" ht="30" customHeight="1" x14ac:dyDescent="0.2">
      <c r="A96" s="361"/>
      <c r="B96" s="361"/>
      <c r="C96" s="361"/>
      <c r="D96" s="361"/>
      <c r="E96" s="361"/>
      <c r="F96" s="361"/>
      <c r="G96" s="361"/>
      <c r="H96" s="361"/>
      <c r="I96" s="361"/>
      <c r="J96" s="361"/>
      <c r="K96" s="361"/>
      <c r="L96" s="361"/>
      <c r="M96" s="359"/>
      <c r="N96" s="839"/>
      <c r="O96" s="839"/>
      <c r="P96" s="839"/>
      <c r="Q96" s="839"/>
      <c r="R96" s="362"/>
      <c r="S96" s="362"/>
      <c r="T96" s="362"/>
      <c r="U96" s="839"/>
      <c r="V96" s="839"/>
      <c r="W96" s="839"/>
      <c r="X96" s="839"/>
      <c r="Y96" s="839"/>
      <c r="Z96" s="839"/>
      <c r="AA96" s="839"/>
      <c r="AB96" s="839"/>
      <c r="AC96" s="839"/>
      <c r="AD96" s="839"/>
      <c r="AE96" s="839"/>
      <c r="AF96" s="839"/>
      <c r="AG96" s="839"/>
      <c r="AH96" s="839"/>
      <c r="AI96" s="839"/>
      <c r="AJ96" s="839"/>
    </row>
    <row r="97" spans="1:36" s="325" customFormat="1" ht="30" customHeight="1" x14ac:dyDescent="0.2">
      <c r="A97" s="361"/>
      <c r="B97" s="361"/>
      <c r="C97" s="361"/>
      <c r="D97" s="361"/>
      <c r="E97" s="361"/>
      <c r="F97" s="361"/>
      <c r="G97" s="361"/>
      <c r="H97" s="361"/>
      <c r="I97" s="361"/>
      <c r="J97" s="361"/>
      <c r="K97" s="361"/>
      <c r="L97" s="361"/>
      <c r="M97" s="359"/>
      <c r="N97" s="840"/>
      <c r="O97" s="840"/>
      <c r="P97" s="840"/>
      <c r="Q97" s="840"/>
      <c r="R97" s="359"/>
      <c r="S97" s="359"/>
      <c r="T97" s="359"/>
      <c r="U97" s="840"/>
      <c r="V97" s="840"/>
      <c r="W97" s="840"/>
      <c r="X97" s="840"/>
      <c r="Y97" s="840"/>
      <c r="Z97" s="840"/>
      <c r="AA97" s="840"/>
      <c r="AB97" s="840"/>
      <c r="AC97" s="840"/>
      <c r="AD97" s="840"/>
      <c r="AE97" s="840"/>
      <c r="AF97" s="840"/>
      <c r="AG97" s="840"/>
      <c r="AH97" s="840"/>
      <c r="AI97" s="840"/>
      <c r="AJ97" s="840"/>
    </row>
    <row r="98" spans="1:36" s="325" customFormat="1" ht="30" customHeight="1" x14ac:dyDescent="0.2">
      <c r="A98" s="361"/>
      <c r="B98" s="361"/>
      <c r="C98" s="361"/>
      <c r="D98" s="361"/>
      <c r="E98" s="361"/>
      <c r="F98" s="361"/>
      <c r="G98" s="361"/>
      <c r="H98" s="361"/>
      <c r="I98" s="361"/>
      <c r="J98" s="361"/>
      <c r="K98" s="361"/>
      <c r="L98" s="361"/>
      <c r="M98" s="359"/>
      <c r="N98" s="840"/>
      <c r="O98" s="840"/>
      <c r="P98" s="840"/>
      <c r="Q98" s="840"/>
      <c r="R98" s="359"/>
      <c r="S98" s="359"/>
      <c r="T98" s="359"/>
      <c r="U98" s="840"/>
      <c r="V98" s="840"/>
      <c r="W98" s="840"/>
      <c r="X98" s="840"/>
      <c r="Y98" s="840"/>
      <c r="Z98" s="840"/>
      <c r="AA98" s="840"/>
      <c r="AB98" s="840"/>
      <c r="AC98" s="840"/>
      <c r="AD98" s="840"/>
      <c r="AE98" s="840"/>
      <c r="AF98" s="840"/>
      <c r="AG98" s="840"/>
      <c r="AH98" s="840"/>
      <c r="AI98" s="840"/>
      <c r="AJ98" s="840"/>
    </row>
    <row r="99" spans="1:36" s="325" customFormat="1" ht="30" customHeight="1" x14ac:dyDescent="0.2">
      <c r="A99" s="363"/>
      <c r="B99" s="363"/>
      <c r="C99" s="363"/>
      <c r="D99" s="363"/>
      <c r="E99" s="363"/>
      <c r="F99" s="364"/>
      <c r="G99" s="364"/>
      <c r="H99" s="364"/>
      <c r="I99" s="364"/>
      <c r="J99" s="364"/>
      <c r="K99" s="365"/>
      <c r="L99" s="365"/>
      <c r="M99" s="359"/>
      <c r="N99" s="840"/>
      <c r="O99" s="840"/>
      <c r="P99" s="840"/>
      <c r="Q99" s="840"/>
      <c r="R99" s="359"/>
      <c r="S99" s="359"/>
      <c r="T99" s="359"/>
      <c r="U99" s="840"/>
      <c r="V99" s="840"/>
      <c r="W99" s="840"/>
      <c r="X99" s="840"/>
      <c r="Y99" s="840"/>
      <c r="Z99" s="840"/>
      <c r="AA99" s="840"/>
      <c r="AB99" s="840"/>
      <c r="AC99" s="840"/>
      <c r="AD99" s="840"/>
      <c r="AE99" s="840"/>
      <c r="AF99" s="840"/>
      <c r="AG99" s="840"/>
      <c r="AH99" s="840"/>
      <c r="AI99" s="840"/>
      <c r="AJ99" s="840"/>
    </row>
    <row r="100" spans="1:36" x14ac:dyDescent="0.2">
      <c r="A100" s="366"/>
      <c r="B100" s="366"/>
      <c r="C100" s="367"/>
      <c r="D100" s="367"/>
      <c r="E100" s="367"/>
      <c r="F100" s="366"/>
      <c r="G100" s="368"/>
      <c r="H100" s="368"/>
      <c r="I100" s="368"/>
      <c r="J100" s="366"/>
      <c r="K100" s="366"/>
      <c r="L100" s="366"/>
      <c r="M100" s="366"/>
      <c r="N100" s="366"/>
      <c r="O100" s="366"/>
      <c r="P100" s="366"/>
      <c r="Q100" s="366"/>
      <c r="R100" s="366"/>
      <c r="S100" s="366"/>
      <c r="T100" s="366"/>
      <c r="U100" s="366"/>
      <c r="V100" s="366"/>
      <c r="W100" s="368"/>
      <c r="X100" s="368"/>
      <c r="Y100" s="368"/>
      <c r="Z100" s="366"/>
      <c r="AA100" s="366"/>
      <c r="AB100" s="366"/>
      <c r="AC100" s="366"/>
      <c r="AD100" s="366"/>
      <c r="AE100" s="366"/>
      <c r="AF100" s="366"/>
      <c r="AG100" s="366"/>
      <c r="AH100" s="366"/>
      <c r="AI100" s="366"/>
      <c r="AJ100" s="369"/>
    </row>
    <row r="101" spans="1:36" x14ac:dyDescent="0.2">
      <c r="A101" s="366"/>
      <c r="B101" s="366"/>
      <c r="C101" s="367"/>
      <c r="D101" s="367"/>
      <c r="E101" s="367"/>
      <c r="F101" s="366"/>
      <c r="G101" s="368"/>
      <c r="H101" s="368"/>
      <c r="I101" s="368"/>
      <c r="J101" s="366"/>
      <c r="K101" s="366"/>
      <c r="L101" s="366"/>
      <c r="M101" s="366"/>
      <c r="N101" s="366"/>
      <c r="O101" s="366"/>
      <c r="P101" s="366"/>
      <c r="Q101" s="366"/>
      <c r="R101" s="366"/>
      <c r="S101" s="366"/>
      <c r="T101" s="366"/>
      <c r="U101" s="366"/>
      <c r="V101" s="366"/>
      <c r="W101" s="368"/>
      <c r="X101" s="368"/>
      <c r="Y101" s="368"/>
      <c r="Z101" s="366"/>
      <c r="AA101" s="366"/>
      <c r="AB101" s="366"/>
      <c r="AC101" s="366"/>
      <c r="AD101" s="366"/>
      <c r="AE101" s="366"/>
      <c r="AF101" s="366"/>
      <c r="AG101" s="366"/>
      <c r="AH101" s="366"/>
      <c r="AI101" s="366"/>
      <c r="AJ101" s="369"/>
    </row>
    <row r="102" spans="1:36" x14ac:dyDescent="0.2">
      <c r="A102" s="366"/>
      <c r="B102" s="366"/>
      <c r="C102" s="367"/>
      <c r="D102" s="367"/>
      <c r="E102" s="367"/>
      <c r="F102" s="366"/>
      <c r="G102" s="368"/>
      <c r="H102" s="368"/>
      <c r="I102" s="368"/>
      <c r="J102" s="366"/>
      <c r="K102" s="366"/>
      <c r="L102" s="366"/>
      <c r="M102" s="366"/>
      <c r="N102" s="366"/>
      <c r="O102" s="366"/>
      <c r="P102" s="366"/>
      <c r="Q102" s="366"/>
      <c r="R102" s="366"/>
      <c r="S102" s="366"/>
      <c r="T102" s="366"/>
      <c r="U102" s="366"/>
      <c r="V102" s="366"/>
      <c r="W102" s="368"/>
      <c r="X102" s="368"/>
      <c r="Y102" s="368"/>
      <c r="Z102" s="366"/>
      <c r="AA102" s="366"/>
      <c r="AB102" s="366"/>
      <c r="AC102" s="366"/>
      <c r="AD102" s="366"/>
      <c r="AE102" s="366"/>
      <c r="AF102" s="366"/>
      <c r="AG102" s="366"/>
      <c r="AH102" s="366"/>
      <c r="AI102" s="366"/>
      <c r="AJ102" s="369"/>
    </row>
    <row r="103" spans="1:36" x14ac:dyDescent="0.2">
      <c r="A103" s="366"/>
      <c r="B103" s="366"/>
      <c r="C103" s="367"/>
      <c r="D103" s="367"/>
      <c r="E103" s="367"/>
      <c r="F103" s="366"/>
      <c r="G103" s="368"/>
      <c r="H103" s="368"/>
      <c r="I103" s="368"/>
      <c r="J103" s="366"/>
      <c r="K103" s="366"/>
      <c r="L103" s="366"/>
      <c r="M103" s="366"/>
      <c r="N103" s="366"/>
      <c r="O103" s="366"/>
      <c r="P103" s="366"/>
      <c r="Q103" s="366"/>
      <c r="R103" s="366"/>
      <c r="S103" s="366"/>
      <c r="T103" s="366"/>
      <c r="U103" s="366"/>
      <c r="V103" s="366"/>
      <c r="W103" s="368"/>
      <c r="X103" s="368"/>
      <c r="Y103" s="368"/>
      <c r="Z103" s="366"/>
      <c r="AA103" s="366"/>
      <c r="AB103" s="366"/>
      <c r="AC103" s="366"/>
      <c r="AD103" s="366"/>
      <c r="AE103" s="366"/>
      <c r="AF103" s="366"/>
      <c r="AG103" s="366"/>
      <c r="AH103" s="366"/>
      <c r="AI103" s="366"/>
      <c r="AJ103" s="369"/>
    </row>
    <row r="104" spans="1:36" x14ac:dyDescent="0.2">
      <c r="A104" s="366"/>
      <c r="B104" s="366"/>
      <c r="C104" s="367"/>
      <c r="D104" s="367"/>
      <c r="E104" s="367"/>
      <c r="F104" s="366"/>
      <c r="G104" s="368"/>
      <c r="H104" s="368"/>
      <c r="I104" s="368"/>
      <c r="J104" s="366"/>
      <c r="K104" s="366"/>
      <c r="L104" s="366"/>
      <c r="M104" s="366"/>
      <c r="N104" s="366"/>
      <c r="O104" s="366"/>
      <c r="P104" s="366"/>
      <c r="Q104" s="366"/>
      <c r="R104" s="366"/>
      <c r="S104" s="366"/>
      <c r="T104" s="366"/>
      <c r="U104" s="366"/>
      <c r="V104" s="366"/>
      <c r="W104" s="368"/>
      <c r="X104" s="368"/>
      <c r="Y104" s="368"/>
      <c r="Z104" s="366"/>
      <c r="AA104" s="366"/>
      <c r="AB104" s="366"/>
      <c r="AC104" s="366"/>
      <c r="AD104" s="366"/>
      <c r="AE104" s="366"/>
      <c r="AF104" s="366"/>
      <c r="AG104" s="366"/>
      <c r="AH104" s="366"/>
      <c r="AI104" s="366"/>
      <c r="AJ104" s="369"/>
    </row>
  </sheetData>
  <sheetProtection sheet="1" formatCells="0" formatColumns="0" formatRows="0" insertRows="0" sort="0" autoFilter="0" pivotTables="0"/>
  <mergeCells count="385">
    <mergeCell ref="N99:Q99"/>
    <mergeCell ref="U99:X99"/>
    <mergeCell ref="Y99:Z99"/>
    <mergeCell ref="AA99:AJ99"/>
    <mergeCell ref="N97:Q97"/>
    <mergeCell ref="U97:X97"/>
    <mergeCell ref="Y97:Z97"/>
    <mergeCell ref="AA97:AJ97"/>
    <mergeCell ref="N98:Q98"/>
    <mergeCell ref="U98:X98"/>
    <mergeCell ref="Y98:Z98"/>
    <mergeCell ref="AA98:AJ98"/>
    <mergeCell ref="N96:Q96"/>
    <mergeCell ref="U96:X96"/>
    <mergeCell ref="Y96:Z96"/>
    <mergeCell ref="AA96:AJ96"/>
    <mergeCell ref="N93:Q93"/>
    <mergeCell ref="U93:X93"/>
    <mergeCell ref="Y93:Z93"/>
    <mergeCell ref="AA93:AJ93"/>
    <mergeCell ref="N94:Q94"/>
    <mergeCell ref="U94:X94"/>
    <mergeCell ref="Y94:Z94"/>
    <mergeCell ref="AA94:AJ94"/>
    <mergeCell ref="A90:L91"/>
    <mergeCell ref="N91:Q91"/>
    <mergeCell ref="U91:X91"/>
    <mergeCell ref="Y91:Z91"/>
    <mergeCell ref="AA91:AJ91"/>
    <mergeCell ref="A92:L95"/>
    <mergeCell ref="N92:Q92"/>
    <mergeCell ref="U92:X92"/>
    <mergeCell ref="Y92:Z92"/>
    <mergeCell ref="AA92:AJ92"/>
    <mergeCell ref="N95:Q95"/>
    <mergeCell ref="U95:X95"/>
    <mergeCell ref="Y95:Z95"/>
    <mergeCell ref="AA95:AJ95"/>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P88 JL9:JL88 TH9:TH88 ADD9:ADD88 AMZ9:AMZ88 AWV9:AWV88 BGR9:BGR88 BQN9:BQN88 CAJ9:CAJ88 CKF9:CKF88 CUB9:CUB88 DDX9:DDX88 DNT9:DNT88 DXP9:DXP88 EHL9:EHL88 ERH9:ERH88 FBD9:FBD88 FKZ9:FKZ88 FUV9:FUV88 GER9:GER88 GON9:GON88 GYJ9:GYJ88 HIF9:HIF88 HSB9:HSB88 IBX9:IBX88 ILT9:ILT88 IVP9:IVP88 JFL9:JFL88 JPH9:JPH88 JZD9:JZD88 KIZ9:KIZ88 KSV9:KSV88 LCR9:LCR88 LMN9:LMN88 LWJ9:LWJ88 MGF9:MGF88 MQB9:MQB88 MZX9:MZX88 NJT9:NJT88 NTP9:NTP88 ODL9:ODL88 ONH9:ONH88 OXD9:OXD88 PGZ9:PGZ88 PQV9:PQV88 QAR9:QAR88 QKN9:QKN88 QUJ9:QUJ88 REF9:REF88 ROB9:ROB88 RXX9:RXX88 SHT9:SHT88 SRP9:SRP88 TBL9:TBL88 TLH9:TLH88 TVD9:TVD88 UEZ9:UEZ88 UOV9:UOV88 UYR9:UYR88 VIN9:VIN88 VSJ9:VSJ88 WCF9:WCF88 WMB9:WMB88 WVX9:WVX88 P65545:P65624 JL65545:JL65624 TH65545:TH65624 ADD65545:ADD65624 AMZ65545:AMZ65624 AWV65545:AWV65624 BGR65545:BGR65624 BQN65545:BQN65624 CAJ65545:CAJ65624 CKF65545:CKF65624 CUB65545:CUB65624 DDX65545:DDX65624 DNT65545:DNT65624 DXP65545:DXP65624 EHL65545:EHL65624 ERH65545:ERH65624 FBD65545:FBD65624 FKZ65545:FKZ65624 FUV65545:FUV65624 GER65545:GER65624 GON65545:GON65624 GYJ65545:GYJ65624 HIF65545:HIF65624 HSB65545:HSB65624 IBX65545:IBX65624 ILT65545:ILT65624 IVP65545:IVP65624 JFL65545:JFL65624 JPH65545:JPH65624 JZD65545:JZD65624 KIZ65545:KIZ65624 KSV65545:KSV65624 LCR65545:LCR65624 LMN65545:LMN65624 LWJ65545:LWJ65624 MGF65545:MGF65624 MQB65545:MQB65624 MZX65545:MZX65624 NJT65545:NJT65624 NTP65545:NTP65624 ODL65545:ODL65624 ONH65545:ONH65624 OXD65545:OXD65624 PGZ65545:PGZ65624 PQV65545:PQV65624 QAR65545:QAR65624 QKN65545:QKN65624 QUJ65545:QUJ65624 REF65545:REF65624 ROB65545:ROB65624 RXX65545:RXX65624 SHT65545:SHT65624 SRP65545:SRP65624 TBL65545:TBL65624 TLH65545:TLH65624 TVD65545:TVD65624 UEZ65545:UEZ65624 UOV65545:UOV65624 UYR65545:UYR65624 VIN65545:VIN65624 VSJ65545:VSJ65624 WCF65545:WCF65624 WMB65545:WMB65624 WVX65545:WVX65624 P131081:P131160 JL131081:JL131160 TH131081:TH131160 ADD131081:ADD131160 AMZ131081:AMZ131160 AWV131081:AWV131160 BGR131081:BGR131160 BQN131081:BQN131160 CAJ131081:CAJ131160 CKF131081:CKF131160 CUB131081:CUB131160 DDX131081:DDX131160 DNT131081:DNT131160 DXP131081:DXP131160 EHL131081:EHL131160 ERH131081:ERH131160 FBD131081:FBD131160 FKZ131081:FKZ131160 FUV131081:FUV131160 GER131081:GER131160 GON131081:GON131160 GYJ131081:GYJ131160 HIF131081:HIF131160 HSB131081:HSB131160 IBX131081:IBX131160 ILT131081:ILT131160 IVP131081:IVP131160 JFL131081:JFL131160 JPH131081:JPH131160 JZD131081:JZD131160 KIZ131081:KIZ131160 KSV131081:KSV131160 LCR131081:LCR131160 LMN131081:LMN131160 LWJ131081:LWJ131160 MGF131081:MGF131160 MQB131081:MQB131160 MZX131081:MZX131160 NJT131081:NJT131160 NTP131081:NTP131160 ODL131081:ODL131160 ONH131081:ONH131160 OXD131081:OXD131160 PGZ131081:PGZ131160 PQV131081:PQV131160 QAR131081:QAR131160 QKN131081:QKN131160 QUJ131081:QUJ131160 REF131081:REF131160 ROB131081:ROB131160 RXX131081:RXX131160 SHT131081:SHT131160 SRP131081:SRP131160 TBL131081:TBL131160 TLH131081:TLH131160 TVD131081:TVD131160 UEZ131081:UEZ131160 UOV131081:UOV131160 UYR131081:UYR131160 VIN131081:VIN131160 VSJ131081:VSJ131160 WCF131081:WCF131160 WMB131081:WMB131160 WVX131081:WVX131160 P196617:P196696 JL196617:JL196696 TH196617:TH196696 ADD196617:ADD196696 AMZ196617:AMZ196696 AWV196617:AWV196696 BGR196617:BGR196696 BQN196617:BQN196696 CAJ196617:CAJ196696 CKF196617:CKF196696 CUB196617:CUB196696 DDX196617:DDX196696 DNT196617:DNT196696 DXP196617:DXP196696 EHL196617:EHL196696 ERH196617:ERH196696 FBD196617:FBD196696 FKZ196617:FKZ196696 FUV196617:FUV196696 GER196617:GER196696 GON196617:GON196696 GYJ196617:GYJ196696 HIF196617:HIF196696 HSB196617:HSB196696 IBX196617:IBX196696 ILT196617:ILT196696 IVP196617:IVP196696 JFL196617:JFL196696 JPH196617:JPH196696 JZD196617:JZD196696 KIZ196617:KIZ196696 KSV196617:KSV196696 LCR196617:LCR196696 LMN196617:LMN196696 LWJ196617:LWJ196696 MGF196617:MGF196696 MQB196617:MQB196696 MZX196617:MZX196696 NJT196617:NJT196696 NTP196617:NTP196696 ODL196617:ODL196696 ONH196617:ONH196696 OXD196617:OXD196696 PGZ196617:PGZ196696 PQV196617:PQV196696 QAR196617:QAR196696 QKN196617:QKN196696 QUJ196617:QUJ196696 REF196617:REF196696 ROB196617:ROB196696 RXX196617:RXX196696 SHT196617:SHT196696 SRP196617:SRP196696 TBL196617:TBL196696 TLH196617:TLH196696 TVD196617:TVD196696 UEZ196617:UEZ196696 UOV196617:UOV196696 UYR196617:UYR196696 VIN196617:VIN196696 VSJ196617:VSJ196696 WCF196617:WCF196696 WMB196617:WMB196696 WVX196617:WVX196696 P262153:P262232 JL262153:JL262232 TH262153:TH262232 ADD262153:ADD262232 AMZ262153:AMZ262232 AWV262153:AWV262232 BGR262153:BGR262232 BQN262153:BQN262232 CAJ262153:CAJ262232 CKF262153:CKF262232 CUB262153:CUB262232 DDX262153:DDX262232 DNT262153:DNT262232 DXP262153:DXP262232 EHL262153:EHL262232 ERH262153:ERH262232 FBD262153:FBD262232 FKZ262153:FKZ262232 FUV262153:FUV262232 GER262153:GER262232 GON262153:GON262232 GYJ262153:GYJ262232 HIF262153:HIF262232 HSB262153:HSB262232 IBX262153:IBX262232 ILT262153:ILT262232 IVP262153:IVP262232 JFL262153:JFL262232 JPH262153:JPH262232 JZD262153:JZD262232 KIZ262153:KIZ262232 KSV262153:KSV262232 LCR262153:LCR262232 LMN262153:LMN262232 LWJ262153:LWJ262232 MGF262153:MGF262232 MQB262153:MQB262232 MZX262153:MZX262232 NJT262153:NJT262232 NTP262153:NTP262232 ODL262153:ODL262232 ONH262153:ONH262232 OXD262153:OXD262232 PGZ262153:PGZ262232 PQV262153:PQV262232 QAR262153:QAR262232 QKN262153:QKN262232 QUJ262153:QUJ262232 REF262153:REF262232 ROB262153:ROB262232 RXX262153:RXX262232 SHT262153:SHT262232 SRP262153:SRP262232 TBL262153:TBL262232 TLH262153:TLH262232 TVD262153:TVD262232 UEZ262153:UEZ262232 UOV262153:UOV262232 UYR262153:UYR262232 VIN262153:VIN262232 VSJ262153:VSJ262232 WCF262153:WCF262232 WMB262153:WMB262232 WVX262153:WVX262232 P327689:P327768 JL327689:JL327768 TH327689:TH327768 ADD327689:ADD327768 AMZ327689:AMZ327768 AWV327689:AWV327768 BGR327689:BGR327768 BQN327689:BQN327768 CAJ327689:CAJ327768 CKF327689:CKF327768 CUB327689:CUB327768 DDX327689:DDX327768 DNT327689:DNT327768 DXP327689:DXP327768 EHL327689:EHL327768 ERH327689:ERH327768 FBD327689:FBD327768 FKZ327689:FKZ327768 FUV327689:FUV327768 GER327689:GER327768 GON327689:GON327768 GYJ327689:GYJ327768 HIF327689:HIF327768 HSB327689:HSB327768 IBX327689:IBX327768 ILT327689:ILT327768 IVP327689:IVP327768 JFL327689:JFL327768 JPH327689:JPH327768 JZD327689:JZD327768 KIZ327689:KIZ327768 KSV327689:KSV327768 LCR327689:LCR327768 LMN327689:LMN327768 LWJ327689:LWJ327768 MGF327689:MGF327768 MQB327689:MQB327768 MZX327689:MZX327768 NJT327689:NJT327768 NTP327689:NTP327768 ODL327689:ODL327768 ONH327689:ONH327768 OXD327689:OXD327768 PGZ327689:PGZ327768 PQV327689:PQV327768 QAR327689:QAR327768 QKN327689:QKN327768 QUJ327689:QUJ327768 REF327689:REF327768 ROB327689:ROB327768 RXX327689:RXX327768 SHT327689:SHT327768 SRP327689:SRP327768 TBL327689:TBL327768 TLH327689:TLH327768 TVD327689:TVD327768 UEZ327689:UEZ327768 UOV327689:UOV327768 UYR327689:UYR327768 VIN327689:VIN327768 VSJ327689:VSJ327768 WCF327689:WCF327768 WMB327689:WMB327768 WVX327689:WVX327768 P393225:P393304 JL393225:JL393304 TH393225:TH393304 ADD393225:ADD393304 AMZ393225:AMZ393304 AWV393225:AWV393304 BGR393225:BGR393304 BQN393225:BQN393304 CAJ393225:CAJ393304 CKF393225:CKF393304 CUB393225:CUB393304 DDX393225:DDX393304 DNT393225:DNT393304 DXP393225:DXP393304 EHL393225:EHL393304 ERH393225:ERH393304 FBD393225:FBD393304 FKZ393225:FKZ393304 FUV393225:FUV393304 GER393225:GER393304 GON393225:GON393304 GYJ393225:GYJ393304 HIF393225:HIF393304 HSB393225:HSB393304 IBX393225:IBX393304 ILT393225:ILT393304 IVP393225:IVP393304 JFL393225:JFL393304 JPH393225:JPH393304 JZD393225:JZD393304 KIZ393225:KIZ393304 KSV393225:KSV393304 LCR393225:LCR393304 LMN393225:LMN393304 LWJ393225:LWJ393304 MGF393225:MGF393304 MQB393225:MQB393304 MZX393225:MZX393304 NJT393225:NJT393304 NTP393225:NTP393304 ODL393225:ODL393304 ONH393225:ONH393304 OXD393225:OXD393304 PGZ393225:PGZ393304 PQV393225:PQV393304 QAR393225:QAR393304 QKN393225:QKN393304 QUJ393225:QUJ393304 REF393225:REF393304 ROB393225:ROB393304 RXX393225:RXX393304 SHT393225:SHT393304 SRP393225:SRP393304 TBL393225:TBL393304 TLH393225:TLH393304 TVD393225:TVD393304 UEZ393225:UEZ393304 UOV393225:UOV393304 UYR393225:UYR393304 VIN393225:VIN393304 VSJ393225:VSJ393304 WCF393225:WCF393304 WMB393225:WMB393304 WVX393225:WVX393304 P458761:P458840 JL458761:JL458840 TH458761:TH458840 ADD458761:ADD458840 AMZ458761:AMZ458840 AWV458761:AWV458840 BGR458761:BGR458840 BQN458761:BQN458840 CAJ458761:CAJ458840 CKF458761:CKF458840 CUB458761:CUB458840 DDX458761:DDX458840 DNT458761:DNT458840 DXP458761:DXP458840 EHL458761:EHL458840 ERH458761:ERH458840 FBD458761:FBD458840 FKZ458761:FKZ458840 FUV458761:FUV458840 GER458761:GER458840 GON458761:GON458840 GYJ458761:GYJ458840 HIF458761:HIF458840 HSB458761:HSB458840 IBX458761:IBX458840 ILT458761:ILT458840 IVP458761:IVP458840 JFL458761:JFL458840 JPH458761:JPH458840 JZD458761:JZD458840 KIZ458761:KIZ458840 KSV458761:KSV458840 LCR458761:LCR458840 LMN458761:LMN458840 LWJ458761:LWJ458840 MGF458761:MGF458840 MQB458761:MQB458840 MZX458761:MZX458840 NJT458761:NJT458840 NTP458761:NTP458840 ODL458761:ODL458840 ONH458761:ONH458840 OXD458761:OXD458840 PGZ458761:PGZ458840 PQV458761:PQV458840 QAR458761:QAR458840 QKN458761:QKN458840 QUJ458761:QUJ458840 REF458761:REF458840 ROB458761:ROB458840 RXX458761:RXX458840 SHT458761:SHT458840 SRP458761:SRP458840 TBL458761:TBL458840 TLH458761:TLH458840 TVD458761:TVD458840 UEZ458761:UEZ458840 UOV458761:UOV458840 UYR458761:UYR458840 VIN458761:VIN458840 VSJ458761:VSJ458840 WCF458761:WCF458840 WMB458761:WMB458840 WVX458761:WVX458840 P524297:P524376 JL524297:JL524376 TH524297:TH524376 ADD524297:ADD524376 AMZ524297:AMZ524376 AWV524297:AWV524376 BGR524297:BGR524376 BQN524297:BQN524376 CAJ524297:CAJ524376 CKF524297:CKF524376 CUB524297:CUB524376 DDX524297:DDX524376 DNT524297:DNT524376 DXP524297:DXP524376 EHL524297:EHL524376 ERH524297:ERH524376 FBD524297:FBD524376 FKZ524297:FKZ524376 FUV524297:FUV524376 GER524297:GER524376 GON524297:GON524376 GYJ524297:GYJ524376 HIF524297:HIF524376 HSB524297:HSB524376 IBX524297:IBX524376 ILT524297:ILT524376 IVP524297:IVP524376 JFL524297:JFL524376 JPH524297:JPH524376 JZD524297:JZD524376 KIZ524297:KIZ524376 KSV524297:KSV524376 LCR524297:LCR524376 LMN524297:LMN524376 LWJ524297:LWJ524376 MGF524297:MGF524376 MQB524297:MQB524376 MZX524297:MZX524376 NJT524297:NJT524376 NTP524297:NTP524376 ODL524297:ODL524376 ONH524297:ONH524376 OXD524297:OXD524376 PGZ524297:PGZ524376 PQV524297:PQV524376 QAR524297:QAR524376 QKN524297:QKN524376 QUJ524297:QUJ524376 REF524297:REF524376 ROB524297:ROB524376 RXX524297:RXX524376 SHT524297:SHT524376 SRP524297:SRP524376 TBL524297:TBL524376 TLH524297:TLH524376 TVD524297:TVD524376 UEZ524297:UEZ524376 UOV524297:UOV524376 UYR524297:UYR524376 VIN524297:VIN524376 VSJ524297:VSJ524376 WCF524297:WCF524376 WMB524297:WMB524376 WVX524297:WVX524376 P589833:P589912 JL589833:JL589912 TH589833:TH589912 ADD589833:ADD589912 AMZ589833:AMZ589912 AWV589833:AWV589912 BGR589833:BGR589912 BQN589833:BQN589912 CAJ589833:CAJ589912 CKF589833:CKF589912 CUB589833:CUB589912 DDX589833:DDX589912 DNT589833:DNT589912 DXP589833:DXP589912 EHL589833:EHL589912 ERH589833:ERH589912 FBD589833:FBD589912 FKZ589833:FKZ589912 FUV589833:FUV589912 GER589833:GER589912 GON589833:GON589912 GYJ589833:GYJ589912 HIF589833:HIF589912 HSB589833:HSB589912 IBX589833:IBX589912 ILT589833:ILT589912 IVP589833:IVP589912 JFL589833:JFL589912 JPH589833:JPH589912 JZD589833:JZD589912 KIZ589833:KIZ589912 KSV589833:KSV589912 LCR589833:LCR589912 LMN589833:LMN589912 LWJ589833:LWJ589912 MGF589833:MGF589912 MQB589833:MQB589912 MZX589833:MZX589912 NJT589833:NJT589912 NTP589833:NTP589912 ODL589833:ODL589912 ONH589833:ONH589912 OXD589833:OXD589912 PGZ589833:PGZ589912 PQV589833:PQV589912 QAR589833:QAR589912 QKN589833:QKN589912 QUJ589833:QUJ589912 REF589833:REF589912 ROB589833:ROB589912 RXX589833:RXX589912 SHT589833:SHT589912 SRP589833:SRP589912 TBL589833:TBL589912 TLH589833:TLH589912 TVD589833:TVD589912 UEZ589833:UEZ589912 UOV589833:UOV589912 UYR589833:UYR589912 VIN589833:VIN589912 VSJ589833:VSJ589912 WCF589833:WCF589912 WMB589833:WMB589912 WVX589833:WVX589912 P655369:P655448 JL655369:JL655448 TH655369:TH655448 ADD655369:ADD655448 AMZ655369:AMZ655448 AWV655369:AWV655448 BGR655369:BGR655448 BQN655369:BQN655448 CAJ655369:CAJ655448 CKF655369:CKF655448 CUB655369:CUB655448 DDX655369:DDX655448 DNT655369:DNT655448 DXP655369:DXP655448 EHL655369:EHL655448 ERH655369:ERH655448 FBD655369:FBD655448 FKZ655369:FKZ655448 FUV655369:FUV655448 GER655369:GER655448 GON655369:GON655448 GYJ655369:GYJ655448 HIF655369:HIF655448 HSB655369:HSB655448 IBX655369:IBX655448 ILT655369:ILT655448 IVP655369:IVP655448 JFL655369:JFL655448 JPH655369:JPH655448 JZD655369:JZD655448 KIZ655369:KIZ655448 KSV655369:KSV655448 LCR655369:LCR655448 LMN655369:LMN655448 LWJ655369:LWJ655448 MGF655369:MGF655448 MQB655369:MQB655448 MZX655369:MZX655448 NJT655369:NJT655448 NTP655369:NTP655448 ODL655369:ODL655448 ONH655369:ONH655448 OXD655369:OXD655448 PGZ655369:PGZ655448 PQV655369:PQV655448 QAR655369:QAR655448 QKN655369:QKN655448 QUJ655369:QUJ655448 REF655369:REF655448 ROB655369:ROB655448 RXX655369:RXX655448 SHT655369:SHT655448 SRP655369:SRP655448 TBL655369:TBL655448 TLH655369:TLH655448 TVD655369:TVD655448 UEZ655369:UEZ655448 UOV655369:UOV655448 UYR655369:UYR655448 VIN655369:VIN655448 VSJ655369:VSJ655448 WCF655369:WCF655448 WMB655369:WMB655448 WVX655369:WVX655448 P720905:P720984 JL720905:JL720984 TH720905:TH720984 ADD720905:ADD720984 AMZ720905:AMZ720984 AWV720905:AWV720984 BGR720905:BGR720984 BQN720905:BQN720984 CAJ720905:CAJ720984 CKF720905:CKF720984 CUB720905:CUB720984 DDX720905:DDX720984 DNT720905:DNT720984 DXP720905:DXP720984 EHL720905:EHL720984 ERH720905:ERH720984 FBD720905:FBD720984 FKZ720905:FKZ720984 FUV720905:FUV720984 GER720905:GER720984 GON720905:GON720984 GYJ720905:GYJ720984 HIF720905:HIF720984 HSB720905:HSB720984 IBX720905:IBX720984 ILT720905:ILT720984 IVP720905:IVP720984 JFL720905:JFL720984 JPH720905:JPH720984 JZD720905:JZD720984 KIZ720905:KIZ720984 KSV720905:KSV720984 LCR720905:LCR720984 LMN720905:LMN720984 LWJ720905:LWJ720984 MGF720905:MGF720984 MQB720905:MQB720984 MZX720905:MZX720984 NJT720905:NJT720984 NTP720905:NTP720984 ODL720905:ODL720984 ONH720905:ONH720984 OXD720905:OXD720984 PGZ720905:PGZ720984 PQV720905:PQV720984 QAR720905:QAR720984 QKN720905:QKN720984 QUJ720905:QUJ720984 REF720905:REF720984 ROB720905:ROB720984 RXX720905:RXX720984 SHT720905:SHT720984 SRP720905:SRP720984 TBL720905:TBL720984 TLH720905:TLH720984 TVD720905:TVD720984 UEZ720905:UEZ720984 UOV720905:UOV720984 UYR720905:UYR720984 VIN720905:VIN720984 VSJ720905:VSJ720984 WCF720905:WCF720984 WMB720905:WMB720984 WVX720905:WVX720984 P786441:P786520 JL786441:JL786520 TH786441:TH786520 ADD786441:ADD786520 AMZ786441:AMZ786520 AWV786441:AWV786520 BGR786441:BGR786520 BQN786441:BQN786520 CAJ786441:CAJ786520 CKF786441:CKF786520 CUB786441:CUB786520 DDX786441:DDX786520 DNT786441:DNT786520 DXP786441:DXP786520 EHL786441:EHL786520 ERH786441:ERH786520 FBD786441:FBD786520 FKZ786441:FKZ786520 FUV786441:FUV786520 GER786441:GER786520 GON786441:GON786520 GYJ786441:GYJ786520 HIF786441:HIF786520 HSB786441:HSB786520 IBX786441:IBX786520 ILT786441:ILT786520 IVP786441:IVP786520 JFL786441:JFL786520 JPH786441:JPH786520 JZD786441:JZD786520 KIZ786441:KIZ786520 KSV786441:KSV786520 LCR786441:LCR786520 LMN786441:LMN786520 LWJ786441:LWJ786520 MGF786441:MGF786520 MQB786441:MQB786520 MZX786441:MZX786520 NJT786441:NJT786520 NTP786441:NTP786520 ODL786441:ODL786520 ONH786441:ONH786520 OXD786441:OXD786520 PGZ786441:PGZ786520 PQV786441:PQV786520 QAR786441:QAR786520 QKN786441:QKN786520 QUJ786441:QUJ786520 REF786441:REF786520 ROB786441:ROB786520 RXX786441:RXX786520 SHT786441:SHT786520 SRP786441:SRP786520 TBL786441:TBL786520 TLH786441:TLH786520 TVD786441:TVD786520 UEZ786441:UEZ786520 UOV786441:UOV786520 UYR786441:UYR786520 VIN786441:VIN786520 VSJ786441:VSJ786520 WCF786441:WCF786520 WMB786441:WMB786520 WVX786441:WVX786520 P851977:P852056 JL851977:JL852056 TH851977:TH852056 ADD851977:ADD852056 AMZ851977:AMZ852056 AWV851977:AWV852056 BGR851977:BGR852056 BQN851977:BQN852056 CAJ851977:CAJ852056 CKF851977:CKF852056 CUB851977:CUB852056 DDX851977:DDX852056 DNT851977:DNT852056 DXP851977:DXP852056 EHL851977:EHL852056 ERH851977:ERH852056 FBD851977:FBD852056 FKZ851977:FKZ852056 FUV851977:FUV852056 GER851977:GER852056 GON851977:GON852056 GYJ851977:GYJ852056 HIF851977:HIF852056 HSB851977:HSB852056 IBX851977:IBX852056 ILT851977:ILT852056 IVP851977:IVP852056 JFL851977:JFL852056 JPH851977:JPH852056 JZD851977:JZD852056 KIZ851977:KIZ852056 KSV851977:KSV852056 LCR851977:LCR852056 LMN851977:LMN852056 LWJ851977:LWJ852056 MGF851977:MGF852056 MQB851977:MQB852056 MZX851977:MZX852056 NJT851977:NJT852056 NTP851977:NTP852056 ODL851977:ODL852056 ONH851977:ONH852056 OXD851977:OXD852056 PGZ851977:PGZ852056 PQV851977:PQV852056 QAR851977:QAR852056 QKN851977:QKN852056 QUJ851977:QUJ852056 REF851977:REF852056 ROB851977:ROB852056 RXX851977:RXX852056 SHT851977:SHT852056 SRP851977:SRP852056 TBL851977:TBL852056 TLH851977:TLH852056 TVD851977:TVD852056 UEZ851977:UEZ852056 UOV851977:UOV852056 UYR851977:UYR852056 VIN851977:VIN852056 VSJ851977:VSJ852056 WCF851977:WCF852056 WMB851977:WMB852056 WVX851977:WVX852056 P917513:P917592 JL917513:JL917592 TH917513:TH917592 ADD917513:ADD917592 AMZ917513:AMZ917592 AWV917513:AWV917592 BGR917513:BGR917592 BQN917513:BQN917592 CAJ917513:CAJ917592 CKF917513:CKF917592 CUB917513:CUB917592 DDX917513:DDX917592 DNT917513:DNT917592 DXP917513:DXP917592 EHL917513:EHL917592 ERH917513:ERH917592 FBD917513:FBD917592 FKZ917513:FKZ917592 FUV917513:FUV917592 GER917513:GER917592 GON917513:GON917592 GYJ917513:GYJ917592 HIF917513:HIF917592 HSB917513:HSB917592 IBX917513:IBX917592 ILT917513:ILT917592 IVP917513:IVP917592 JFL917513:JFL917592 JPH917513:JPH917592 JZD917513:JZD917592 KIZ917513:KIZ917592 KSV917513:KSV917592 LCR917513:LCR917592 LMN917513:LMN917592 LWJ917513:LWJ917592 MGF917513:MGF917592 MQB917513:MQB917592 MZX917513:MZX917592 NJT917513:NJT917592 NTP917513:NTP917592 ODL917513:ODL917592 ONH917513:ONH917592 OXD917513:OXD917592 PGZ917513:PGZ917592 PQV917513:PQV917592 QAR917513:QAR917592 QKN917513:QKN917592 QUJ917513:QUJ917592 REF917513:REF917592 ROB917513:ROB917592 RXX917513:RXX917592 SHT917513:SHT917592 SRP917513:SRP917592 TBL917513:TBL917592 TLH917513:TLH917592 TVD917513:TVD917592 UEZ917513:UEZ917592 UOV917513:UOV917592 UYR917513:UYR917592 VIN917513:VIN917592 VSJ917513:VSJ917592 WCF917513:WCF917592 WMB917513:WMB917592 WVX917513:WVX917592 P983049:P983128 JL983049:JL983128 TH983049:TH983128 ADD983049:ADD983128 AMZ983049:AMZ983128 AWV983049:AWV983128 BGR983049:BGR983128 BQN983049:BQN983128 CAJ983049:CAJ983128 CKF983049:CKF983128 CUB983049:CUB983128 DDX983049:DDX983128 DNT983049:DNT983128 DXP983049:DXP983128 EHL983049:EHL983128 ERH983049:ERH983128 FBD983049:FBD983128 FKZ983049:FKZ983128 FUV983049:FUV983128 GER983049:GER983128 GON983049:GON983128 GYJ983049:GYJ983128 HIF983049:HIF983128 HSB983049:HSB983128 IBX983049:IBX983128 ILT983049:ILT983128 IVP983049:IVP983128 JFL983049:JFL983128 JPH983049:JPH983128 JZD983049:JZD983128 KIZ983049:KIZ983128 KSV983049:KSV983128 LCR983049:LCR983128 LMN983049:LMN983128 LWJ983049:LWJ983128 MGF983049:MGF983128 MQB983049:MQB983128 MZX983049:MZX983128 NJT983049:NJT983128 NTP983049:NTP983128 ODL983049:ODL983128 ONH983049:ONH983128 OXD983049:OXD983128 PGZ983049:PGZ983128 PQV983049:PQV983128 QAR983049:QAR983128 QKN983049:QKN983128 QUJ983049:QUJ983128 REF983049:REF983128 ROB983049:ROB983128 RXX983049:RXX983128 SHT983049:SHT983128 SRP983049:SRP983128 TBL983049:TBL983128 TLH983049:TLH983128 TVD983049:TVD983128 UEZ983049:UEZ983128 UOV983049:UOV983128 UYR983049:UYR983128 VIN983049:VIN983128 VSJ983049:VSJ983128 WCF983049:WCF983128 WMB983049:WMB983128 WVX983049:WVX983128">
      <formula1>PROBAB</formula1>
    </dataValidation>
    <dataValidation type="list" allowBlank="1" showInputMessage="1" showErrorMessage="1" sqref="Q9:Q88 JM9:JM88 TI9:TI88 ADE9:ADE88 ANA9:ANA88 AWW9:AWW88 BGS9:BGS88 BQO9:BQO88 CAK9:CAK88 CKG9:CKG88 CUC9:CUC88 DDY9:DDY88 DNU9:DNU88 DXQ9:DXQ88 EHM9:EHM88 ERI9:ERI88 FBE9:FBE88 FLA9:FLA88 FUW9:FUW88 GES9:GES88 GOO9:GOO88 GYK9:GYK88 HIG9:HIG88 HSC9:HSC88 IBY9:IBY88 ILU9:ILU88 IVQ9:IVQ88 JFM9:JFM88 JPI9:JPI88 JZE9:JZE88 KJA9:KJA88 KSW9:KSW88 LCS9:LCS88 LMO9:LMO88 LWK9:LWK88 MGG9:MGG88 MQC9:MQC88 MZY9:MZY88 NJU9:NJU88 NTQ9:NTQ88 ODM9:ODM88 ONI9:ONI88 OXE9:OXE88 PHA9:PHA88 PQW9:PQW88 QAS9:QAS88 QKO9:QKO88 QUK9:QUK88 REG9:REG88 ROC9:ROC88 RXY9:RXY88 SHU9:SHU88 SRQ9:SRQ88 TBM9:TBM88 TLI9:TLI88 TVE9:TVE88 UFA9:UFA88 UOW9:UOW88 UYS9:UYS88 VIO9:VIO88 VSK9:VSK88 WCG9:WCG88 WMC9:WMC88 WVY9:WVY88 Q65545:Q65624 JM65545:JM65624 TI65545:TI65624 ADE65545:ADE65624 ANA65545:ANA65624 AWW65545:AWW65624 BGS65545:BGS65624 BQO65545:BQO65624 CAK65545:CAK65624 CKG65545:CKG65624 CUC65545:CUC65624 DDY65545:DDY65624 DNU65545:DNU65624 DXQ65545:DXQ65624 EHM65545:EHM65624 ERI65545:ERI65624 FBE65545:FBE65624 FLA65545:FLA65624 FUW65545:FUW65624 GES65545:GES65624 GOO65545:GOO65624 GYK65545:GYK65624 HIG65545:HIG65624 HSC65545:HSC65624 IBY65545:IBY65624 ILU65545:ILU65624 IVQ65545:IVQ65624 JFM65545:JFM65624 JPI65545:JPI65624 JZE65545:JZE65624 KJA65545:KJA65624 KSW65545:KSW65624 LCS65545:LCS65624 LMO65545:LMO65624 LWK65545:LWK65624 MGG65545:MGG65624 MQC65545:MQC65624 MZY65545:MZY65624 NJU65545:NJU65624 NTQ65545:NTQ65624 ODM65545:ODM65624 ONI65545:ONI65624 OXE65545:OXE65624 PHA65545:PHA65624 PQW65545:PQW65624 QAS65545:QAS65624 QKO65545:QKO65624 QUK65545:QUK65624 REG65545:REG65624 ROC65545:ROC65624 RXY65545:RXY65624 SHU65545:SHU65624 SRQ65545:SRQ65624 TBM65545:TBM65624 TLI65545:TLI65624 TVE65545:TVE65624 UFA65545:UFA65624 UOW65545:UOW65624 UYS65545:UYS65624 VIO65545:VIO65624 VSK65545:VSK65624 WCG65545:WCG65624 WMC65545:WMC65624 WVY65545:WVY65624 Q131081:Q131160 JM131081:JM131160 TI131081:TI131160 ADE131081:ADE131160 ANA131081:ANA131160 AWW131081:AWW131160 BGS131081:BGS131160 BQO131081:BQO131160 CAK131081:CAK131160 CKG131081:CKG131160 CUC131081:CUC131160 DDY131081:DDY131160 DNU131081:DNU131160 DXQ131081:DXQ131160 EHM131081:EHM131160 ERI131081:ERI131160 FBE131081:FBE131160 FLA131081:FLA131160 FUW131081:FUW131160 GES131081:GES131160 GOO131081:GOO131160 GYK131081:GYK131160 HIG131081:HIG131160 HSC131081:HSC131160 IBY131081:IBY131160 ILU131081:ILU131160 IVQ131081:IVQ131160 JFM131081:JFM131160 JPI131081:JPI131160 JZE131081:JZE131160 KJA131081:KJA131160 KSW131081:KSW131160 LCS131081:LCS131160 LMO131081:LMO131160 LWK131081:LWK131160 MGG131081:MGG131160 MQC131081:MQC131160 MZY131081:MZY131160 NJU131081:NJU131160 NTQ131081:NTQ131160 ODM131081:ODM131160 ONI131081:ONI131160 OXE131081:OXE131160 PHA131081:PHA131160 PQW131081:PQW131160 QAS131081:QAS131160 QKO131081:QKO131160 QUK131081:QUK131160 REG131081:REG131160 ROC131081:ROC131160 RXY131081:RXY131160 SHU131081:SHU131160 SRQ131081:SRQ131160 TBM131081:TBM131160 TLI131081:TLI131160 TVE131081:TVE131160 UFA131081:UFA131160 UOW131081:UOW131160 UYS131081:UYS131160 VIO131081:VIO131160 VSK131081:VSK131160 WCG131081:WCG131160 WMC131081:WMC131160 WVY131081:WVY131160 Q196617:Q196696 JM196617:JM196696 TI196617:TI196696 ADE196617:ADE196696 ANA196617:ANA196696 AWW196617:AWW196696 BGS196617:BGS196696 BQO196617:BQO196696 CAK196617:CAK196696 CKG196617:CKG196696 CUC196617:CUC196696 DDY196617:DDY196696 DNU196617:DNU196696 DXQ196617:DXQ196696 EHM196617:EHM196696 ERI196617:ERI196696 FBE196617:FBE196696 FLA196617:FLA196696 FUW196617:FUW196696 GES196617:GES196696 GOO196617:GOO196696 GYK196617:GYK196696 HIG196617:HIG196696 HSC196617:HSC196696 IBY196617:IBY196696 ILU196617:ILU196696 IVQ196617:IVQ196696 JFM196617:JFM196696 JPI196617:JPI196696 JZE196617:JZE196696 KJA196617:KJA196696 KSW196617:KSW196696 LCS196617:LCS196696 LMO196617:LMO196696 LWK196617:LWK196696 MGG196617:MGG196696 MQC196617:MQC196696 MZY196617:MZY196696 NJU196617:NJU196696 NTQ196617:NTQ196696 ODM196617:ODM196696 ONI196617:ONI196696 OXE196617:OXE196696 PHA196617:PHA196696 PQW196617:PQW196696 QAS196617:QAS196696 QKO196617:QKO196696 QUK196617:QUK196696 REG196617:REG196696 ROC196617:ROC196696 RXY196617:RXY196696 SHU196617:SHU196696 SRQ196617:SRQ196696 TBM196617:TBM196696 TLI196617:TLI196696 TVE196617:TVE196696 UFA196617:UFA196696 UOW196617:UOW196696 UYS196617:UYS196696 VIO196617:VIO196696 VSK196617:VSK196696 WCG196617:WCG196696 WMC196617:WMC196696 WVY196617:WVY196696 Q262153:Q262232 JM262153:JM262232 TI262153:TI262232 ADE262153:ADE262232 ANA262153:ANA262232 AWW262153:AWW262232 BGS262153:BGS262232 BQO262153:BQO262232 CAK262153:CAK262232 CKG262153:CKG262232 CUC262153:CUC262232 DDY262153:DDY262232 DNU262153:DNU262232 DXQ262153:DXQ262232 EHM262153:EHM262232 ERI262153:ERI262232 FBE262153:FBE262232 FLA262153:FLA262232 FUW262153:FUW262232 GES262153:GES262232 GOO262153:GOO262232 GYK262153:GYK262232 HIG262153:HIG262232 HSC262153:HSC262232 IBY262153:IBY262232 ILU262153:ILU262232 IVQ262153:IVQ262232 JFM262153:JFM262232 JPI262153:JPI262232 JZE262153:JZE262232 KJA262153:KJA262232 KSW262153:KSW262232 LCS262153:LCS262232 LMO262153:LMO262232 LWK262153:LWK262232 MGG262153:MGG262232 MQC262153:MQC262232 MZY262153:MZY262232 NJU262153:NJU262232 NTQ262153:NTQ262232 ODM262153:ODM262232 ONI262153:ONI262232 OXE262153:OXE262232 PHA262153:PHA262232 PQW262153:PQW262232 QAS262153:QAS262232 QKO262153:QKO262232 QUK262153:QUK262232 REG262153:REG262232 ROC262153:ROC262232 RXY262153:RXY262232 SHU262153:SHU262232 SRQ262153:SRQ262232 TBM262153:TBM262232 TLI262153:TLI262232 TVE262153:TVE262232 UFA262153:UFA262232 UOW262153:UOW262232 UYS262153:UYS262232 VIO262153:VIO262232 VSK262153:VSK262232 WCG262153:WCG262232 WMC262153:WMC262232 WVY262153:WVY262232 Q327689:Q327768 JM327689:JM327768 TI327689:TI327768 ADE327689:ADE327768 ANA327689:ANA327768 AWW327689:AWW327768 BGS327689:BGS327768 BQO327689:BQO327768 CAK327689:CAK327768 CKG327689:CKG327768 CUC327689:CUC327768 DDY327689:DDY327768 DNU327689:DNU327768 DXQ327689:DXQ327768 EHM327689:EHM327768 ERI327689:ERI327768 FBE327689:FBE327768 FLA327689:FLA327768 FUW327689:FUW327768 GES327689:GES327768 GOO327689:GOO327768 GYK327689:GYK327768 HIG327689:HIG327768 HSC327689:HSC327768 IBY327689:IBY327768 ILU327689:ILU327768 IVQ327689:IVQ327768 JFM327689:JFM327768 JPI327689:JPI327768 JZE327689:JZE327768 KJA327689:KJA327768 KSW327689:KSW327768 LCS327689:LCS327768 LMO327689:LMO327768 LWK327689:LWK327768 MGG327689:MGG327768 MQC327689:MQC327768 MZY327689:MZY327768 NJU327689:NJU327768 NTQ327689:NTQ327768 ODM327689:ODM327768 ONI327689:ONI327768 OXE327689:OXE327768 PHA327689:PHA327768 PQW327689:PQW327768 QAS327689:QAS327768 QKO327689:QKO327768 QUK327689:QUK327768 REG327689:REG327768 ROC327689:ROC327768 RXY327689:RXY327768 SHU327689:SHU327768 SRQ327689:SRQ327768 TBM327689:TBM327768 TLI327689:TLI327768 TVE327689:TVE327768 UFA327689:UFA327768 UOW327689:UOW327768 UYS327689:UYS327768 VIO327689:VIO327768 VSK327689:VSK327768 WCG327689:WCG327768 WMC327689:WMC327768 WVY327689:WVY327768 Q393225:Q393304 JM393225:JM393304 TI393225:TI393304 ADE393225:ADE393304 ANA393225:ANA393304 AWW393225:AWW393304 BGS393225:BGS393304 BQO393225:BQO393304 CAK393225:CAK393304 CKG393225:CKG393304 CUC393225:CUC393304 DDY393225:DDY393304 DNU393225:DNU393304 DXQ393225:DXQ393304 EHM393225:EHM393304 ERI393225:ERI393304 FBE393225:FBE393304 FLA393225:FLA393304 FUW393225:FUW393304 GES393225:GES393304 GOO393225:GOO393304 GYK393225:GYK393304 HIG393225:HIG393304 HSC393225:HSC393304 IBY393225:IBY393304 ILU393225:ILU393304 IVQ393225:IVQ393304 JFM393225:JFM393304 JPI393225:JPI393304 JZE393225:JZE393304 KJA393225:KJA393304 KSW393225:KSW393304 LCS393225:LCS393304 LMO393225:LMO393304 LWK393225:LWK393304 MGG393225:MGG393304 MQC393225:MQC393304 MZY393225:MZY393304 NJU393225:NJU393304 NTQ393225:NTQ393304 ODM393225:ODM393304 ONI393225:ONI393304 OXE393225:OXE393304 PHA393225:PHA393304 PQW393225:PQW393304 QAS393225:QAS393304 QKO393225:QKO393304 QUK393225:QUK393304 REG393225:REG393304 ROC393225:ROC393304 RXY393225:RXY393304 SHU393225:SHU393304 SRQ393225:SRQ393304 TBM393225:TBM393304 TLI393225:TLI393304 TVE393225:TVE393304 UFA393225:UFA393304 UOW393225:UOW393304 UYS393225:UYS393304 VIO393225:VIO393304 VSK393225:VSK393304 WCG393225:WCG393304 WMC393225:WMC393304 WVY393225:WVY393304 Q458761:Q458840 JM458761:JM458840 TI458761:TI458840 ADE458761:ADE458840 ANA458761:ANA458840 AWW458761:AWW458840 BGS458761:BGS458840 BQO458761:BQO458840 CAK458761:CAK458840 CKG458761:CKG458840 CUC458761:CUC458840 DDY458761:DDY458840 DNU458761:DNU458840 DXQ458761:DXQ458840 EHM458761:EHM458840 ERI458761:ERI458840 FBE458761:FBE458840 FLA458761:FLA458840 FUW458761:FUW458840 GES458761:GES458840 GOO458761:GOO458840 GYK458761:GYK458840 HIG458761:HIG458840 HSC458761:HSC458840 IBY458761:IBY458840 ILU458761:ILU458840 IVQ458761:IVQ458840 JFM458761:JFM458840 JPI458761:JPI458840 JZE458761:JZE458840 KJA458761:KJA458840 KSW458761:KSW458840 LCS458761:LCS458840 LMO458761:LMO458840 LWK458761:LWK458840 MGG458761:MGG458840 MQC458761:MQC458840 MZY458761:MZY458840 NJU458761:NJU458840 NTQ458761:NTQ458840 ODM458761:ODM458840 ONI458761:ONI458840 OXE458761:OXE458840 PHA458761:PHA458840 PQW458761:PQW458840 QAS458761:QAS458840 QKO458761:QKO458840 QUK458761:QUK458840 REG458761:REG458840 ROC458761:ROC458840 RXY458761:RXY458840 SHU458761:SHU458840 SRQ458761:SRQ458840 TBM458761:TBM458840 TLI458761:TLI458840 TVE458761:TVE458840 UFA458761:UFA458840 UOW458761:UOW458840 UYS458761:UYS458840 VIO458761:VIO458840 VSK458761:VSK458840 WCG458761:WCG458840 WMC458761:WMC458840 WVY458761:WVY458840 Q524297:Q524376 JM524297:JM524376 TI524297:TI524376 ADE524297:ADE524376 ANA524297:ANA524376 AWW524297:AWW524376 BGS524297:BGS524376 BQO524297:BQO524376 CAK524297:CAK524376 CKG524297:CKG524376 CUC524297:CUC524376 DDY524297:DDY524376 DNU524297:DNU524376 DXQ524297:DXQ524376 EHM524297:EHM524376 ERI524297:ERI524376 FBE524297:FBE524376 FLA524297:FLA524376 FUW524297:FUW524376 GES524297:GES524376 GOO524297:GOO524376 GYK524297:GYK524376 HIG524297:HIG524376 HSC524297:HSC524376 IBY524297:IBY524376 ILU524297:ILU524376 IVQ524297:IVQ524376 JFM524297:JFM524376 JPI524297:JPI524376 JZE524297:JZE524376 KJA524297:KJA524376 KSW524297:KSW524376 LCS524297:LCS524376 LMO524297:LMO524376 LWK524297:LWK524376 MGG524297:MGG524376 MQC524297:MQC524376 MZY524297:MZY524376 NJU524297:NJU524376 NTQ524297:NTQ524376 ODM524297:ODM524376 ONI524297:ONI524376 OXE524297:OXE524376 PHA524297:PHA524376 PQW524297:PQW524376 QAS524297:QAS524376 QKO524297:QKO524376 QUK524297:QUK524376 REG524297:REG524376 ROC524297:ROC524376 RXY524297:RXY524376 SHU524297:SHU524376 SRQ524297:SRQ524376 TBM524297:TBM524376 TLI524297:TLI524376 TVE524297:TVE524376 UFA524297:UFA524376 UOW524297:UOW524376 UYS524297:UYS524376 VIO524297:VIO524376 VSK524297:VSK524376 WCG524297:WCG524376 WMC524297:WMC524376 WVY524297:WVY524376 Q589833:Q589912 JM589833:JM589912 TI589833:TI589912 ADE589833:ADE589912 ANA589833:ANA589912 AWW589833:AWW589912 BGS589833:BGS589912 BQO589833:BQO589912 CAK589833:CAK589912 CKG589833:CKG589912 CUC589833:CUC589912 DDY589833:DDY589912 DNU589833:DNU589912 DXQ589833:DXQ589912 EHM589833:EHM589912 ERI589833:ERI589912 FBE589833:FBE589912 FLA589833:FLA589912 FUW589833:FUW589912 GES589833:GES589912 GOO589833:GOO589912 GYK589833:GYK589912 HIG589833:HIG589912 HSC589833:HSC589912 IBY589833:IBY589912 ILU589833:ILU589912 IVQ589833:IVQ589912 JFM589833:JFM589912 JPI589833:JPI589912 JZE589833:JZE589912 KJA589833:KJA589912 KSW589833:KSW589912 LCS589833:LCS589912 LMO589833:LMO589912 LWK589833:LWK589912 MGG589833:MGG589912 MQC589833:MQC589912 MZY589833:MZY589912 NJU589833:NJU589912 NTQ589833:NTQ589912 ODM589833:ODM589912 ONI589833:ONI589912 OXE589833:OXE589912 PHA589833:PHA589912 PQW589833:PQW589912 QAS589833:QAS589912 QKO589833:QKO589912 QUK589833:QUK589912 REG589833:REG589912 ROC589833:ROC589912 RXY589833:RXY589912 SHU589833:SHU589912 SRQ589833:SRQ589912 TBM589833:TBM589912 TLI589833:TLI589912 TVE589833:TVE589912 UFA589833:UFA589912 UOW589833:UOW589912 UYS589833:UYS589912 VIO589833:VIO589912 VSK589833:VSK589912 WCG589833:WCG589912 WMC589833:WMC589912 WVY589833:WVY589912 Q655369:Q655448 JM655369:JM655448 TI655369:TI655448 ADE655369:ADE655448 ANA655369:ANA655448 AWW655369:AWW655448 BGS655369:BGS655448 BQO655369:BQO655448 CAK655369:CAK655448 CKG655369:CKG655448 CUC655369:CUC655448 DDY655369:DDY655448 DNU655369:DNU655448 DXQ655369:DXQ655448 EHM655369:EHM655448 ERI655369:ERI655448 FBE655369:FBE655448 FLA655369:FLA655448 FUW655369:FUW655448 GES655369:GES655448 GOO655369:GOO655448 GYK655369:GYK655448 HIG655369:HIG655448 HSC655369:HSC655448 IBY655369:IBY655448 ILU655369:ILU655448 IVQ655369:IVQ655448 JFM655369:JFM655448 JPI655369:JPI655448 JZE655369:JZE655448 KJA655369:KJA655448 KSW655369:KSW655448 LCS655369:LCS655448 LMO655369:LMO655448 LWK655369:LWK655448 MGG655369:MGG655448 MQC655369:MQC655448 MZY655369:MZY655448 NJU655369:NJU655448 NTQ655369:NTQ655448 ODM655369:ODM655448 ONI655369:ONI655448 OXE655369:OXE655448 PHA655369:PHA655448 PQW655369:PQW655448 QAS655369:QAS655448 QKO655369:QKO655448 QUK655369:QUK655448 REG655369:REG655448 ROC655369:ROC655448 RXY655369:RXY655448 SHU655369:SHU655448 SRQ655369:SRQ655448 TBM655369:TBM655448 TLI655369:TLI655448 TVE655369:TVE655448 UFA655369:UFA655448 UOW655369:UOW655448 UYS655369:UYS655448 VIO655369:VIO655448 VSK655369:VSK655448 WCG655369:WCG655448 WMC655369:WMC655448 WVY655369:WVY655448 Q720905:Q720984 JM720905:JM720984 TI720905:TI720984 ADE720905:ADE720984 ANA720905:ANA720984 AWW720905:AWW720984 BGS720905:BGS720984 BQO720905:BQO720984 CAK720905:CAK720984 CKG720905:CKG720984 CUC720905:CUC720984 DDY720905:DDY720984 DNU720905:DNU720984 DXQ720905:DXQ720984 EHM720905:EHM720984 ERI720905:ERI720984 FBE720905:FBE720984 FLA720905:FLA720984 FUW720905:FUW720984 GES720905:GES720984 GOO720905:GOO720984 GYK720905:GYK720984 HIG720905:HIG720984 HSC720905:HSC720984 IBY720905:IBY720984 ILU720905:ILU720984 IVQ720905:IVQ720984 JFM720905:JFM720984 JPI720905:JPI720984 JZE720905:JZE720984 KJA720905:KJA720984 KSW720905:KSW720984 LCS720905:LCS720984 LMO720905:LMO720984 LWK720905:LWK720984 MGG720905:MGG720984 MQC720905:MQC720984 MZY720905:MZY720984 NJU720905:NJU720984 NTQ720905:NTQ720984 ODM720905:ODM720984 ONI720905:ONI720984 OXE720905:OXE720984 PHA720905:PHA720984 PQW720905:PQW720984 QAS720905:QAS720984 QKO720905:QKO720984 QUK720905:QUK720984 REG720905:REG720984 ROC720905:ROC720984 RXY720905:RXY720984 SHU720905:SHU720984 SRQ720905:SRQ720984 TBM720905:TBM720984 TLI720905:TLI720984 TVE720905:TVE720984 UFA720905:UFA720984 UOW720905:UOW720984 UYS720905:UYS720984 VIO720905:VIO720984 VSK720905:VSK720984 WCG720905:WCG720984 WMC720905:WMC720984 WVY720905:WVY720984 Q786441:Q786520 JM786441:JM786520 TI786441:TI786520 ADE786441:ADE786520 ANA786441:ANA786520 AWW786441:AWW786520 BGS786441:BGS786520 BQO786441:BQO786520 CAK786441:CAK786520 CKG786441:CKG786520 CUC786441:CUC786520 DDY786441:DDY786520 DNU786441:DNU786520 DXQ786441:DXQ786520 EHM786441:EHM786520 ERI786441:ERI786520 FBE786441:FBE786520 FLA786441:FLA786520 FUW786441:FUW786520 GES786441:GES786520 GOO786441:GOO786520 GYK786441:GYK786520 HIG786441:HIG786520 HSC786441:HSC786520 IBY786441:IBY786520 ILU786441:ILU786520 IVQ786441:IVQ786520 JFM786441:JFM786520 JPI786441:JPI786520 JZE786441:JZE786520 KJA786441:KJA786520 KSW786441:KSW786520 LCS786441:LCS786520 LMO786441:LMO786520 LWK786441:LWK786520 MGG786441:MGG786520 MQC786441:MQC786520 MZY786441:MZY786520 NJU786441:NJU786520 NTQ786441:NTQ786520 ODM786441:ODM786520 ONI786441:ONI786520 OXE786441:OXE786520 PHA786441:PHA786520 PQW786441:PQW786520 QAS786441:QAS786520 QKO786441:QKO786520 QUK786441:QUK786520 REG786441:REG786520 ROC786441:ROC786520 RXY786441:RXY786520 SHU786441:SHU786520 SRQ786441:SRQ786520 TBM786441:TBM786520 TLI786441:TLI786520 TVE786441:TVE786520 UFA786441:UFA786520 UOW786441:UOW786520 UYS786441:UYS786520 VIO786441:VIO786520 VSK786441:VSK786520 WCG786441:WCG786520 WMC786441:WMC786520 WVY786441:WVY786520 Q851977:Q852056 JM851977:JM852056 TI851977:TI852056 ADE851977:ADE852056 ANA851977:ANA852056 AWW851977:AWW852056 BGS851977:BGS852056 BQO851977:BQO852056 CAK851977:CAK852056 CKG851977:CKG852056 CUC851977:CUC852056 DDY851977:DDY852056 DNU851977:DNU852056 DXQ851977:DXQ852056 EHM851977:EHM852056 ERI851977:ERI852056 FBE851977:FBE852056 FLA851977:FLA852056 FUW851977:FUW852056 GES851977:GES852056 GOO851977:GOO852056 GYK851977:GYK852056 HIG851977:HIG852056 HSC851977:HSC852056 IBY851977:IBY852056 ILU851977:ILU852056 IVQ851977:IVQ852056 JFM851977:JFM852056 JPI851977:JPI852056 JZE851977:JZE852056 KJA851977:KJA852056 KSW851977:KSW852056 LCS851977:LCS852056 LMO851977:LMO852056 LWK851977:LWK852056 MGG851977:MGG852056 MQC851977:MQC852056 MZY851977:MZY852056 NJU851977:NJU852056 NTQ851977:NTQ852056 ODM851977:ODM852056 ONI851977:ONI852056 OXE851977:OXE852056 PHA851977:PHA852056 PQW851977:PQW852056 QAS851977:QAS852056 QKO851977:QKO852056 QUK851977:QUK852056 REG851977:REG852056 ROC851977:ROC852056 RXY851977:RXY852056 SHU851977:SHU852056 SRQ851977:SRQ852056 TBM851977:TBM852056 TLI851977:TLI852056 TVE851977:TVE852056 UFA851977:UFA852056 UOW851977:UOW852056 UYS851977:UYS852056 VIO851977:VIO852056 VSK851977:VSK852056 WCG851977:WCG852056 WMC851977:WMC852056 WVY851977:WVY852056 Q917513:Q917592 JM917513:JM917592 TI917513:TI917592 ADE917513:ADE917592 ANA917513:ANA917592 AWW917513:AWW917592 BGS917513:BGS917592 BQO917513:BQO917592 CAK917513:CAK917592 CKG917513:CKG917592 CUC917513:CUC917592 DDY917513:DDY917592 DNU917513:DNU917592 DXQ917513:DXQ917592 EHM917513:EHM917592 ERI917513:ERI917592 FBE917513:FBE917592 FLA917513:FLA917592 FUW917513:FUW917592 GES917513:GES917592 GOO917513:GOO917592 GYK917513:GYK917592 HIG917513:HIG917592 HSC917513:HSC917592 IBY917513:IBY917592 ILU917513:ILU917592 IVQ917513:IVQ917592 JFM917513:JFM917592 JPI917513:JPI917592 JZE917513:JZE917592 KJA917513:KJA917592 KSW917513:KSW917592 LCS917513:LCS917592 LMO917513:LMO917592 LWK917513:LWK917592 MGG917513:MGG917592 MQC917513:MQC917592 MZY917513:MZY917592 NJU917513:NJU917592 NTQ917513:NTQ917592 ODM917513:ODM917592 ONI917513:ONI917592 OXE917513:OXE917592 PHA917513:PHA917592 PQW917513:PQW917592 QAS917513:QAS917592 QKO917513:QKO917592 QUK917513:QUK917592 REG917513:REG917592 ROC917513:ROC917592 RXY917513:RXY917592 SHU917513:SHU917592 SRQ917513:SRQ917592 TBM917513:TBM917592 TLI917513:TLI917592 TVE917513:TVE917592 UFA917513:UFA917592 UOW917513:UOW917592 UYS917513:UYS917592 VIO917513:VIO917592 VSK917513:VSK917592 WCG917513:WCG917592 WMC917513:WMC917592 WVY917513:WVY917592 Q983049:Q983128 JM983049:JM983128 TI983049:TI983128 ADE983049:ADE983128 ANA983049:ANA983128 AWW983049:AWW983128 BGS983049:BGS983128 BQO983049:BQO983128 CAK983049:CAK983128 CKG983049:CKG983128 CUC983049:CUC983128 DDY983049:DDY983128 DNU983049:DNU983128 DXQ983049:DXQ983128 EHM983049:EHM983128 ERI983049:ERI983128 FBE983049:FBE983128 FLA983049:FLA983128 FUW983049:FUW983128 GES983049:GES983128 GOO983049:GOO983128 GYK983049:GYK983128 HIG983049:HIG983128 HSC983049:HSC983128 IBY983049:IBY983128 ILU983049:ILU983128 IVQ983049:IVQ983128 JFM983049:JFM983128 JPI983049:JPI983128 JZE983049:JZE983128 KJA983049:KJA983128 KSW983049:KSW983128 LCS983049:LCS983128 LMO983049:LMO983128 LWK983049:LWK983128 MGG983049:MGG983128 MQC983049:MQC983128 MZY983049:MZY983128 NJU983049:NJU983128 NTQ983049:NTQ983128 ODM983049:ODM983128 ONI983049:ONI983128 OXE983049:OXE983128 PHA983049:PHA983128 PQW983049:PQW983128 QAS983049:QAS983128 QKO983049:QKO983128 QUK983049:QUK983128 REG983049:REG983128 ROC983049:ROC983128 RXY983049:RXY983128 SHU983049:SHU983128 SRQ983049:SRQ983128 TBM983049:TBM983128 TLI983049:TLI983128 TVE983049:TVE983128 UFA983049:UFA983128 UOW983049:UOW983128 UYS983049:UYS983128 VIO983049:VIO983128 VSK983049:VSK983128 WCG983049:WCG983128 WMC983049:WMC983128 WVY983049:WVY983128">
      <formula1>IMPACTO</formula1>
    </dataValidation>
    <dataValidation type="list" showInputMessage="1" showErrorMessage="1" errorTitle="Rechazado" error="Solo son validadas las opciones de la lista" sqref="AA9:AA88 JW9:JW88 TS9:TS88 ADO9:ADO88 ANK9:ANK88 AXG9:AXG88 BHC9:BHC88 BQY9:BQY88 CAU9:CAU88 CKQ9:CKQ88 CUM9:CUM88 DEI9:DEI88 DOE9:DOE88 DYA9:DYA88 EHW9:EHW88 ERS9:ERS88 FBO9:FBO88 FLK9:FLK88 FVG9:FVG88 GFC9:GFC88 GOY9:GOY88 GYU9:GYU88 HIQ9:HIQ88 HSM9:HSM88 ICI9:ICI88 IME9:IME88 IWA9:IWA88 JFW9:JFW88 JPS9:JPS88 JZO9:JZO88 KJK9:KJK88 KTG9:KTG88 LDC9:LDC88 LMY9:LMY88 LWU9:LWU88 MGQ9:MGQ88 MQM9:MQM88 NAI9:NAI88 NKE9:NKE88 NUA9:NUA88 ODW9:ODW88 ONS9:ONS88 OXO9:OXO88 PHK9:PHK88 PRG9:PRG88 QBC9:QBC88 QKY9:QKY88 QUU9:QUU88 REQ9:REQ88 ROM9:ROM88 RYI9:RYI88 SIE9:SIE88 SSA9:SSA88 TBW9:TBW88 TLS9:TLS88 TVO9:TVO88 UFK9:UFK88 UPG9:UPG88 UZC9:UZC88 VIY9:VIY88 VSU9:VSU88 WCQ9:WCQ88 WMM9:WMM88 WWI9:WWI88 AA65545:AA65624 JW65545:JW65624 TS65545:TS65624 ADO65545:ADO65624 ANK65545:ANK65624 AXG65545:AXG65624 BHC65545:BHC65624 BQY65545:BQY65624 CAU65545:CAU65624 CKQ65545:CKQ65624 CUM65545:CUM65624 DEI65545:DEI65624 DOE65545:DOE65624 DYA65545:DYA65624 EHW65545:EHW65624 ERS65545:ERS65624 FBO65545:FBO65624 FLK65545:FLK65624 FVG65545:FVG65624 GFC65545:GFC65624 GOY65545:GOY65624 GYU65545:GYU65624 HIQ65545:HIQ65624 HSM65545:HSM65624 ICI65545:ICI65624 IME65545:IME65624 IWA65545:IWA65624 JFW65545:JFW65624 JPS65545:JPS65624 JZO65545:JZO65624 KJK65545:KJK65624 KTG65545:KTG65624 LDC65545:LDC65624 LMY65545:LMY65624 LWU65545:LWU65624 MGQ65545:MGQ65624 MQM65545:MQM65624 NAI65545:NAI65624 NKE65545:NKE65624 NUA65545:NUA65624 ODW65545:ODW65624 ONS65545:ONS65624 OXO65545:OXO65624 PHK65545:PHK65624 PRG65545:PRG65624 QBC65545:QBC65624 QKY65545:QKY65624 QUU65545:QUU65624 REQ65545:REQ65624 ROM65545:ROM65624 RYI65545:RYI65624 SIE65545:SIE65624 SSA65545:SSA65624 TBW65545:TBW65624 TLS65545:TLS65624 TVO65545:TVO65624 UFK65545:UFK65624 UPG65545:UPG65624 UZC65545:UZC65624 VIY65545:VIY65624 VSU65545:VSU65624 WCQ65545:WCQ65624 WMM65545:WMM65624 WWI65545:WWI65624 AA131081:AA131160 JW131081:JW131160 TS131081:TS131160 ADO131081:ADO131160 ANK131081:ANK131160 AXG131081:AXG131160 BHC131081:BHC131160 BQY131081:BQY131160 CAU131081:CAU131160 CKQ131081:CKQ131160 CUM131081:CUM131160 DEI131081:DEI131160 DOE131081:DOE131160 DYA131081:DYA131160 EHW131081:EHW131160 ERS131081:ERS131160 FBO131081:FBO131160 FLK131081:FLK131160 FVG131081:FVG131160 GFC131081:GFC131160 GOY131081:GOY131160 GYU131081:GYU131160 HIQ131081:HIQ131160 HSM131081:HSM131160 ICI131081:ICI131160 IME131081:IME131160 IWA131081:IWA131160 JFW131081:JFW131160 JPS131081:JPS131160 JZO131081:JZO131160 KJK131081:KJK131160 KTG131081:KTG131160 LDC131081:LDC131160 LMY131081:LMY131160 LWU131081:LWU131160 MGQ131081:MGQ131160 MQM131081:MQM131160 NAI131081:NAI131160 NKE131081:NKE131160 NUA131081:NUA131160 ODW131081:ODW131160 ONS131081:ONS131160 OXO131081:OXO131160 PHK131081:PHK131160 PRG131081:PRG131160 QBC131081:QBC131160 QKY131081:QKY131160 QUU131081:QUU131160 REQ131081:REQ131160 ROM131081:ROM131160 RYI131081:RYI131160 SIE131081:SIE131160 SSA131081:SSA131160 TBW131081:TBW131160 TLS131081:TLS131160 TVO131081:TVO131160 UFK131081:UFK131160 UPG131081:UPG131160 UZC131081:UZC131160 VIY131081:VIY131160 VSU131081:VSU131160 WCQ131081:WCQ131160 WMM131081:WMM131160 WWI131081:WWI131160 AA196617:AA196696 JW196617:JW196696 TS196617:TS196696 ADO196617:ADO196696 ANK196617:ANK196696 AXG196617:AXG196696 BHC196617:BHC196696 BQY196617:BQY196696 CAU196617:CAU196696 CKQ196617:CKQ196696 CUM196617:CUM196696 DEI196617:DEI196696 DOE196617:DOE196696 DYA196617:DYA196696 EHW196617:EHW196696 ERS196617:ERS196696 FBO196617:FBO196696 FLK196617:FLK196696 FVG196617:FVG196696 GFC196617:GFC196696 GOY196617:GOY196696 GYU196617:GYU196696 HIQ196617:HIQ196696 HSM196617:HSM196696 ICI196617:ICI196696 IME196617:IME196696 IWA196617:IWA196696 JFW196617:JFW196696 JPS196617:JPS196696 JZO196617:JZO196696 KJK196617:KJK196696 KTG196617:KTG196696 LDC196617:LDC196696 LMY196617:LMY196696 LWU196617:LWU196696 MGQ196617:MGQ196696 MQM196617:MQM196696 NAI196617:NAI196696 NKE196617:NKE196696 NUA196617:NUA196696 ODW196617:ODW196696 ONS196617:ONS196696 OXO196617:OXO196696 PHK196617:PHK196696 PRG196617:PRG196696 QBC196617:QBC196696 QKY196617:QKY196696 QUU196617:QUU196696 REQ196617:REQ196696 ROM196617:ROM196696 RYI196617:RYI196696 SIE196617:SIE196696 SSA196617:SSA196696 TBW196617:TBW196696 TLS196617:TLS196696 TVO196617:TVO196696 UFK196617:UFK196696 UPG196617:UPG196696 UZC196617:UZC196696 VIY196617:VIY196696 VSU196617:VSU196696 WCQ196617:WCQ196696 WMM196617:WMM196696 WWI196617:WWI196696 AA262153:AA262232 JW262153:JW262232 TS262153:TS262232 ADO262153:ADO262232 ANK262153:ANK262232 AXG262153:AXG262232 BHC262153:BHC262232 BQY262153:BQY262232 CAU262153:CAU262232 CKQ262153:CKQ262232 CUM262153:CUM262232 DEI262153:DEI262232 DOE262153:DOE262232 DYA262153:DYA262232 EHW262153:EHW262232 ERS262153:ERS262232 FBO262153:FBO262232 FLK262153:FLK262232 FVG262153:FVG262232 GFC262153:GFC262232 GOY262153:GOY262232 GYU262153:GYU262232 HIQ262153:HIQ262232 HSM262153:HSM262232 ICI262153:ICI262232 IME262153:IME262232 IWA262153:IWA262232 JFW262153:JFW262232 JPS262153:JPS262232 JZO262153:JZO262232 KJK262153:KJK262232 KTG262153:KTG262232 LDC262153:LDC262232 LMY262153:LMY262232 LWU262153:LWU262232 MGQ262153:MGQ262232 MQM262153:MQM262232 NAI262153:NAI262232 NKE262153:NKE262232 NUA262153:NUA262232 ODW262153:ODW262232 ONS262153:ONS262232 OXO262153:OXO262232 PHK262153:PHK262232 PRG262153:PRG262232 QBC262153:QBC262232 QKY262153:QKY262232 QUU262153:QUU262232 REQ262153:REQ262232 ROM262153:ROM262232 RYI262153:RYI262232 SIE262153:SIE262232 SSA262153:SSA262232 TBW262153:TBW262232 TLS262153:TLS262232 TVO262153:TVO262232 UFK262153:UFK262232 UPG262153:UPG262232 UZC262153:UZC262232 VIY262153:VIY262232 VSU262153:VSU262232 WCQ262153:WCQ262232 WMM262153:WMM262232 WWI262153:WWI262232 AA327689:AA327768 JW327689:JW327768 TS327689:TS327768 ADO327689:ADO327768 ANK327689:ANK327768 AXG327689:AXG327768 BHC327689:BHC327768 BQY327689:BQY327768 CAU327689:CAU327768 CKQ327689:CKQ327768 CUM327689:CUM327768 DEI327689:DEI327768 DOE327689:DOE327768 DYA327689:DYA327768 EHW327689:EHW327768 ERS327689:ERS327768 FBO327689:FBO327768 FLK327689:FLK327768 FVG327689:FVG327768 GFC327689:GFC327768 GOY327689:GOY327768 GYU327689:GYU327768 HIQ327689:HIQ327768 HSM327689:HSM327768 ICI327689:ICI327768 IME327689:IME327768 IWA327689:IWA327768 JFW327689:JFW327768 JPS327689:JPS327768 JZO327689:JZO327768 KJK327689:KJK327768 KTG327689:KTG327768 LDC327689:LDC327768 LMY327689:LMY327768 LWU327689:LWU327768 MGQ327689:MGQ327768 MQM327689:MQM327768 NAI327689:NAI327768 NKE327689:NKE327768 NUA327689:NUA327768 ODW327689:ODW327768 ONS327689:ONS327768 OXO327689:OXO327768 PHK327689:PHK327768 PRG327689:PRG327768 QBC327689:QBC327768 QKY327689:QKY327768 QUU327689:QUU327768 REQ327689:REQ327768 ROM327689:ROM327768 RYI327689:RYI327768 SIE327689:SIE327768 SSA327689:SSA327768 TBW327689:TBW327768 TLS327689:TLS327768 TVO327689:TVO327768 UFK327689:UFK327768 UPG327689:UPG327768 UZC327689:UZC327768 VIY327689:VIY327768 VSU327689:VSU327768 WCQ327689:WCQ327768 WMM327689:WMM327768 WWI327689:WWI327768 AA393225:AA393304 JW393225:JW393304 TS393225:TS393304 ADO393225:ADO393304 ANK393225:ANK393304 AXG393225:AXG393304 BHC393225:BHC393304 BQY393225:BQY393304 CAU393225:CAU393304 CKQ393225:CKQ393304 CUM393225:CUM393304 DEI393225:DEI393304 DOE393225:DOE393304 DYA393225:DYA393304 EHW393225:EHW393304 ERS393225:ERS393304 FBO393225:FBO393304 FLK393225:FLK393304 FVG393225:FVG393304 GFC393225:GFC393304 GOY393225:GOY393304 GYU393225:GYU393304 HIQ393225:HIQ393304 HSM393225:HSM393304 ICI393225:ICI393304 IME393225:IME393304 IWA393225:IWA393304 JFW393225:JFW393304 JPS393225:JPS393304 JZO393225:JZO393304 KJK393225:KJK393304 KTG393225:KTG393304 LDC393225:LDC393304 LMY393225:LMY393304 LWU393225:LWU393304 MGQ393225:MGQ393304 MQM393225:MQM393304 NAI393225:NAI393304 NKE393225:NKE393304 NUA393225:NUA393304 ODW393225:ODW393304 ONS393225:ONS393304 OXO393225:OXO393304 PHK393225:PHK393304 PRG393225:PRG393304 QBC393225:QBC393304 QKY393225:QKY393304 QUU393225:QUU393304 REQ393225:REQ393304 ROM393225:ROM393304 RYI393225:RYI393304 SIE393225:SIE393304 SSA393225:SSA393304 TBW393225:TBW393304 TLS393225:TLS393304 TVO393225:TVO393304 UFK393225:UFK393304 UPG393225:UPG393304 UZC393225:UZC393304 VIY393225:VIY393304 VSU393225:VSU393304 WCQ393225:WCQ393304 WMM393225:WMM393304 WWI393225:WWI393304 AA458761:AA458840 JW458761:JW458840 TS458761:TS458840 ADO458761:ADO458840 ANK458761:ANK458840 AXG458761:AXG458840 BHC458761:BHC458840 BQY458761:BQY458840 CAU458761:CAU458840 CKQ458761:CKQ458840 CUM458761:CUM458840 DEI458761:DEI458840 DOE458761:DOE458840 DYA458761:DYA458840 EHW458761:EHW458840 ERS458761:ERS458840 FBO458761:FBO458840 FLK458761:FLK458840 FVG458761:FVG458840 GFC458761:GFC458840 GOY458761:GOY458840 GYU458761:GYU458840 HIQ458761:HIQ458840 HSM458761:HSM458840 ICI458761:ICI458840 IME458761:IME458840 IWA458761:IWA458840 JFW458761:JFW458840 JPS458761:JPS458840 JZO458761:JZO458840 KJK458761:KJK458840 KTG458761:KTG458840 LDC458761:LDC458840 LMY458761:LMY458840 LWU458761:LWU458840 MGQ458761:MGQ458840 MQM458761:MQM458840 NAI458761:NAI458840 NKE458761:NKE458840 NUA458761:NUA458840 ODW458761:ODW458840 ONS458761:ONS458840 OXO458761:OXO458840 PHK458761:PHK458840 PRG458761:PRG458840 QBC458761:QBC458840 QKY458761:QKY458840 QUU458761:QUU458840 REQ458761:REQ458840 ROM458761:ROM458840 RYI458761:RYI458840 SIE458761:SIE458840 SSA458761:SSA458840 TBW458761:TBW458840 TLS458761:TLS458840 TVO458761:TVO458840 UFK458761:UFK458840 UPG458761:UPG458840 UZC458761:UZC458840 VIY458761:VIY458840 VSU458761:VSU458840 WCQ458761:WCQ458840 WMM458761:WMM458840 WWI458761:WWI458840 AA524297:AA524376 JW524297:JW524376 TS524297:TS524376 ADO524297:ADO524376 ANK524297:ANK524376 AXG524297:AXG524376 BHC524297:BHC524376 BQY524297:BQY524376 CAU524297:CAU524376 CKQ524297:CKQ524376 CUM524297:CUM524376 DEI524297:DEI524376 DOE524297:DOE524376 DYA524297:DYA524376 EHW524297:EHW524376 ERS524297:ERS524376 FBO524297:FBO524376 FLK524297:FLK524376 FVG524297:FVG524376 GFC524297:GFC524376 GOY524297:GOY524376 GYU524297:GYU524376 HIQ524297:HIQ524376 HSM524297:HSM524376 ICI524297:ICI524376 IME524297:IME524376 IWA524297:IWA524376 JFW524297:JFW524376 JPS524297:JPS524376 JZO524297:JZO524376 KJK524297:KJK524376 KTG524297:KTG524376 LDC524297:LDC524376 LMY524297:LMY524376 LWU524297:LWU524376 MGQ524297:MGQ524376 MQM524297:MQM524376 NAI524297:NAI524376 NKE524297:NKE524376 NUA524297:NUA524376 ODW524297:ODW524376 ONS524297:ONS524376 OXO524297:OXO524376 PHK524297:PHK524376 PRG524297:PRG524376 QBC524297:QBC524376 QKY524297:QKY524376 QUU524297:QUU524376 REQ524297:REQ524376 ROM524297:ROM524376 RYI524297:RYI524376 SIE524297:SIE524376 SSA524297:SSA524376 TBW524297:TBW524376 TLS524297:TLS524376 TVO524297:TVO524376 UFK524297:UFK524376 UPG524297:UPG524376 UZC524297:UZC524376 VIY524297:VIY524376 VSU524297:VSU524376 WCQ524297:WCQ524376 WMM524297:WMM524376 WWI524297:WWI524376 AA589833:AA589912 JW589833:JW589912 TS589833:TS589912 ADO589833:ADO589912 ANK589833:ANK589912 AXG589833:AXG589912 BHC589833:BHC589912 BQY589833:BQY589912 CAU589833:CAU589912 CKQ589833:CKQ589912 CUM589833:CUM589912 DEI589833:DEI589912 DOE589833:DOE589912 DYA589833:DYA589912 EHW589833:EHW589912 ERS589833:ERS589912 FBO589833:FBO589912 FLK589833:FLK589912 FVG589833:FVG589912 GFC589833:GFC589912 GOY589833:GOY589912 GYU589833:GYU589912 HIQ589833:HIQ589912 HSM589833:HSM589912 ICI589833:ICI589912 IME589833:IME589912 IWA589833:IWA589912 JFW589833:JFW589912 JPS589833:JPS589912 JZO589833:JZO589912 KJK589833:KJK589912 KTG589833:KTG589912 LDC589833:LDC589912 LMY589833:LMY589912 LWU589833:LWU589912 MGQ589833:MGQ589912 MQM589833:MQM589912 NAI589833:NAI589912 NKE589833:NKE589912 NUA589833:NUA589912 ODW589833:ODW589912 ONS589833:ONS589912 OXO589833:OXO589912 PHK589833:PHK589912 PRG589833:PRG589912 QBC589833:QBC589912 QKY589833:QKY589912 QUU589833:QUU589912 REQ589833:REQ589912 ROM589833:ROM589912 RYI589833:RYI589912 SIE589833:SIE589912 SSA589833:SSA589912 TBW589833:TBW589912 TLS589833:TLS589912 TVO589833:TVO589912 UFK589833:UFK589912 UPG589833:UPG589912 UZC589833:UZC589912 VIY589833:VIY589912 VSU589833:VSU589912 WCQ589833:WCQ589912 WMM589833:WMM589912 WWI589833:WWI589912 AA655369:AA655448 JW655369:JW655448 TS655369:TS655448 ADO655369:ADO655448 ANK655369:ANK655448 AXG655369:AXG655448 BHC655369:BHC655448 BQY655369:BQY655448 CAU655369:CAU655448 CKQ655369:CKQ655448 CUM655369:CUM655448 DEI655369:DEI655448 DOE655369:DOE655448 DYA655369:DYA655448 EHW655369:EHW655448 ERS655369:ERS655448 FBO655369:FBO655448 FLK655369:FLK655448 FVG655369:FVG655448 GFC655369:GFC655448 GOY655369:GOY655448 GYU655369:GYU655448 HIQ655369:HIQ655448 HSM655369:HSM655448 ICI655369:ICI655448 IME655369:IME655448 IWA655369:IWA655448 JFW655369:JFW655448 JPS655369:JPS655448 JZO655369:JZO655448 KJK655369:KJK655448 KTG655369:KTG655448 LDC655369:LDC655448 LMY655369:LMY655448 LWU655369:LWU655448 MGQ655369:MGQ655448 MQM655369:MQM655448 NAI655369:NAI655448 NKE655369:NKE655448 NUA655369:NUA655448 ODW655369:ODW655448 ONS655369:ONS655448 OXO655369:OXO655448 PHK655369:PHK655448 PRG655369:PRG655448 QBC655369:QBC655448 QKY655369:QKY655448 QUU655369:QUU655448 REQ655369:REQ655448 ROM655369:ROM655448 RYI655369:RYI655448 SIE655369:SIE655448 SSA655369:SSA655448 TBW655369:TBW655448 TLS655369:TLS655448 TVO655369:TVO655448 UFK655369:UFK655448 UPG655369:UPG655448 UZC655369:UZC655448 VIY655369:VIY655448 VSU655369:VSU655448 WCQ655369:WCQ655448 WMM655369:WMM655448 WWI655369:WWI655448 AA720905:AA720984 JW720905:JW720984 TS720905:TS720984 ADO720905:ADO720984 ANK720905:ANK720984 AXG720905:AXG720984 BHC720905:BHC720984 BQY720905:BQY720984 CAU720905:CAU720984 CKQ720905:CKQ720984 CUM720905:CUM720984 DEI720905:DEI720984 DOE720905:DOE720984 DYA720905:DYA720984 EHW720905:EHW720984 ERS720905:ERS720984 FBO720905:FBO720984 FLK720905:FLK720984 FVG720905:FVG720984 GFC720905:GFC720984 GOY720905:GOY720984 GYU720905:GYU720984 HIQ720905:HIQ720984 HSM720905:HSM720984 ICI720905:ICI720984 IME720905:IME720984 IWA720905:IWA720984 JFW720905:JFW720984 JPS720905:JPS720984 JZO720905:JZO720984 KJK720905:KJK720984 KTG720905:KTG720984 LDC720905:LDC720984 LMY720905:LMY720984 LWU720905:LWU720984 MGQ720905:MGQ720984 MQM720905:MQM720984 NAI720905:NAI720984 NKE720905:NKE720984 NUA720905:NUA720984 ODW720905:ODW720984 ONS720905:ONS720984 OXO720905:OXO720984 PHK720905:PHK720984 PRG720905:PRG720984 QBC720905:QBC720984 QKY720905:QKY720984 QUU720905:QUU720984 REQ720905:REQ720984 ROM720905:ROM720984 RYI720905:RYI720984 SIE720905:SIE720984 SSA720905:SSA720984 TBW720905:TBW720984 TLS720905:TLS720984 TVO720905:TVO720984 UFK720905:UFK720984 UPG720905:UPG720984 UZC720905:UZC720984 VIY720905:VIY720984 VSU720905:VSU720984 WCQ720905:WCQ720984 WMM720905:WMM720984 WWI720905:WWI720984 AA786441:AA786520 JW786441:JW786520 TS786441:TS786520 ADO786441:ADO786520 ANK786441:ANK786520 AXG786441:AXG786520 BHC786441:BHC786520 BQY786441:BQY786520 CAU786441:CAU786520 CKQ786441:CKQ786520 CUM786441:CUM786520 DEI786441:DEI786520 DOE786441:DOE786520 DYA786441:DYA786520 EHW786441:EHW786520 ERS786441:ERS786520 FBO786441:FBO786520 FLK786441:FLK786520 FVG786441:FVG786520 GFC786441:GFC786520 GOY786441:GOY786520 GYU786441:GYU786520 HIQ786441:HIQ786520 HSM786441:HSM786520 ICI786441:ICI786520 IME786441:IME786520 IWA786441:IWA786520 JFW786441:JFW786520 JPS786441:JPS786520 JZO786441:JZO786520 KJK786441:KJK786520 KTG786441:KTG786520 LDC786441:LDC786520 LMY786441:LMY786520 LWU786441:LWU786520 MGQ786441:MGQ786520 MQM786441:MQM786520 NAI786441:NAI786520 NKE786441:NKE786520 NUA786441:NUA786520 ODW786441:ODW786520 ONS786441:ONS786520 OXO786441:OXO786520 PHK786441:PHK786520 PRG786441:PRG786520 QBC786441:QBC786520 QKY786441:QKY786520 QUU786441:QUU786520 REQ786441:REQ786520 ROM786441:ROM786520 RYI786441:RYI786520 SIE786441:SIE786520 SSA786441:SSA786520 TBW786441:TBW786520 TLS786441:TLS786520 TVO786441:TVO786520 UFK786441:UFK786520 UPG786441:UPG786520 UZC786441:UZC786520 VIY786441:VIY786520 VSU786441:VSU786520 WCQ786441:WCQ786520 WMM786441:WMM786520 WWI786441:WWI786520 AA851977:AA852056 JW851977:JW852056 TS851977:TS852056 ADO851977:ADO852056 ANK851977:ANK852056 AXG851977:AXG852056 BHC851977:BHC852056 BQY851977:BQY852056 CAU851977:CAU852056 CKQ851977:CKQ852056 CUM851977:CUM852056 DEI851977:DEI852056 DOE851977:DOE852056 DYA851977:DYA852056 EHW851977:EHW852056 ERS851977:ERS852056 FBO851977:FBO852056 FLK851977:FLK852056 FVG851977:FVG852056 GFC851977:GFC852056 GOY851977:GOY852056 GYU851977:GYU852056 HIQ851977:HIQ852056 HSM851977:HSM852056 ICI851977:ICI852056 IME851977:IME852056 IWA851977:IWA852056 JFW851977:JFW852056 JPS851977:JPS852056 JZO851977:JZO852056 KJK851977:KJK852056 KTG851977:KTG852056 LDC851977:LDC852056 LMY851977:LMY852056 LWU851977:LWU852056 MGQ851977:MGQ852056 MQM851977:MQM852056 NAI851977:NAI852056 NKE851977:NKE852056 NUA851977:NUA852056 ODW851977:ODW852056 ONS851977:ONS852056 OXO851977:OXO852056 PHK851977:PHK852056 PRG851977:PRG852056 QBC851977:QBC852056 QKY851977:QKY852056 QUU851977:QUU852056 REQ851977:REQ852056 ROM851977:ROM852056 RYI851977:RYI852056 SIE851977:SIE852056 SSA851977:SSA852056 TBW851977:TBW852056 TLS851977:TLS852056 TVO851977:TVO852056 UFK851977:UFK852056 UPG851977:UPG852056 UZC851977:UZC852056 VIY851977:VIY852056 VSU851977:VSU852056 WCQ851977:WCQ852056 WMM851977:WMM852056 WWI851977:WWI852056 AA917513:AA917592 JW917513:JW917592 TS917513:TS917592 ADO917513:ADO917592 ANK917513:ANK917592 AXG917513:AXG917592 BHC917513:BHC917592 BQY917513:BQY917592 CAU917513:CAU917592 CKQ917513:CKQ917592 CUM917513:CUM917592 DEI917513:DEI917592 DOE917513:DOE917592 DYA917513:DYA917592 EHW917513:EHW917592 ERS917513:ERS917592 FBO917513:FBO917592 FLK917513:FLK917592 FVG917513:FVG917592 GFC917513:GFC917592 GOY917513:GOY917592 GYU917513:GYU917592 HIQ917513:HIQ917592 HSM917513:HSM917592 ICI917513:ICI917592 IME917513:IME917592 IWA917513:IWA917592 JFW917513:JFW917592 JPS917513:JPS917592 JZO917513:JZO917592 KJK917513:KJK917592 KTG917513:KTG917592 LDC917513:LDC917592 LMY917513:LMY917592 LWU917513:LWU917592 MGQ917513:MGQ917592 MQM917513:MQM917592 NAI917513:NAI917592 NKE917513:NKE917592 NUA917513:NUA917592 ODW917513:ODW917592 ONS917513:ONS917592 OXO917513:OXO917592 PHK917513:PHK917592 PRG917513:PRG917592 QBC917513:QBC917592 QKY917513:QKY917592 QUU917513:QUU917592 REQ917513:REQ917592 ROM917513:ROM917592 RYI917513:RYI917592 SIE917513:SIE917592 SSA917513:SSA917592 TBW917513:TBW917592 TLS917513:TLS917592 TVO917513:TVO917592 UFK917513:UFK917592 UPG917513:UPG917592 UZC917513:UZC917592 VIY917513:VIY917592 VSU917513:VSU917592 WCQ917513:WCQ917592 WMM917513:WMM917592 WWI917513:WWI917592 AA983049:AA983128 JW983049:JW983128 TS983049:TS983128 ADO983049:ADO983128 ANK983049:ANK983128 AXG983049:AXG983128 BHC983049:BHC983128 BQY983049:BQY983128 CAU983049:CAU983128 CKQ983049:CKQ983128 CUM983049:CUM983128 DEI983049:DEI983128 DOE983049:DOE983128 DYA983049:DYA983128 EHW983049:EHW983128 ERS983049:ERS983128 FBO983049:FBO983128 FLK983049:FLK983128 FVG983049:FVG983128 GFC983049:GFC983128 GOY983049:GOY983128 GYU983049:GYU983128 HIQ983049:HIQ983128 HSM983049:HSM983128 ICI983049:ICI983128 IME983049:IME983128 IWA983049:IWA983128 JFW983049:JFW983128 JPS983049:JPS983128 JZO983049:JZO983128 KJK983049:KJK983128 KTG983049:KTG983128 LDC983049:LDC983128 LMY983049:LMY983128 LWU983049:LWU983128 MGQ983049:MGQ983128 MQM983049:MQM983128 NAI983049:NAI983128 NKE983049:NKE983128 NUA983049:NUA983128 ODW983049:ODW983128 ONS983049:ONS983128 OXO983049:OXO983128 PHK983049:PHK983128 PRG983049:PRG983128 QBC983049:QBC983128 QKY983049:QKY983128 QUU983049:QUU983128 REQ983049:REQ983128 ROM983049:ROM983128 RYI983049:RYI983128 SIE983049:SIE983128 SSA983049:SSA983128 TBW983049:TBW983128 TLS983049:TLS983128 TVO983049:TVO983128 UFK983049:UFK983128 UPG983049:UPG983128 UZC983049:UZC983128 VIY983049:VIY983128 VSU983049:VSU983128 WCQ983049:WCQ983128 WMM983049:WMM983128 WWI983049:WWI983128">
      <formula1>Efecto</formula1>
    </dataValidation>
    <dataValidation showInputMessage="1" showErrorMessage="1" sqref="AD9:AH88 JZ9:KD88 TV9:TZ88 ADR9:ADV88 ANN9:ANR88 AXJ9:AXN88 BHF9:BHJ88 BRB9:BRF88 CAX9:CBB88 CKT9:CKX88 CUP9:CUT88 DEL9:DEP88 DOH9:DOL88 DYD9:DYH88 EHZ9:EID88 ERV9:ERZ88 FBR9:FBV88 FLN9:FLR88 FVJ9:FVN88 GFF9:GFJ88 GPB9:GPF88 GYX9:GZB88 HIT9:HIX88 HSP9:HST88 ICL9:ICP88 IMH9:IML88 IWD9:IWH88 JFZ9:JGD88 JPV9:JPZ88 JZR9:JZV88 KJN9:KJR88 KTJ9:KTN88 LDF9:LDJ88 LNB9:LNF88 LWX9:LXB88 MGT9:MGX88 MQP9:MQT88 NAL9:NAP88 NKH9:NKL88 NUD9:NUH88 ODZ9:OED88 ONV9:ONZ88 OXR9:OXV88 PHN9:PHR88 PRJ9:PRN88 QBF9:QBJ88 QLB9:QLF88 QUX9:QVB88 RET9:REX88 ROP9:ROT88 RYL9:RYP88 SIH9:SIL88 SSD9:SSH88 TBZ9:TCD88 TLV9:TLZ88 TVR9:TVV88 UFN9:UFR88 UPJ9:UPN88 UZF9:UZJ88 VJB9:VJF88 VSX9:VTB88 WCT9:WCX88 WMP9:WMT88 WWL9:WWP88 AD65545:AH65624 JZ65545:KD65624 TV65545:TZ65624 ADR65545:ADV65624 ANN65545:ANR65624 AXJ65545:AXN65624 BHF65545:BHJ65624 BRB65545:BRF65624 CAX65545:CBB65624 CKT65545:CKX65624 CUP65545:CUT65624 DEL65545:DEP65624 DOH65545:DOL65624 DYD65545:DYH65624 EHZ65545:EID65624 ERV65545:ERZ65624 FBR65545:FBV65624 FLN65545:FLR65624 FVJ65545:FVN65624 GFF65545:GFJ65624 GPB65545:GPF65624 GYX65545:GZB65624 HIT65545:HIX65624 HSP65545:HST65624 ICL65545:ICP65624 IMH65545:IML65624 IWD65545:IWH65624 JFZ65545:JGD65624 JPV65545:JPZ65624 JZR65545:JZV65624 KJN65545:KJR65624 KTJ65545:KTN65624 LDF65545:LDJ65624 LNB65545:LNF65624 LWX65545:LXB65624 MGT65545:MGX65624 MQP65545:MQT65624 NAL65545:NAP65624 NKH65545:NKL65624 NUD65545:NUH65624 ODZ65545:OED65624 ONV65545:ONZ65624 OXR65545:OXV65624 PHN65545:PHR65624 PRJ65545:PRN65624 QBF65545:QBJ65624 QLB65545:QLF65624 QUX65545:QVB65624 RET65545:REX65624 ROP65545:ROT65624 RYL65545:RYP65624 SIH65545:SIL65624 SSD65545:SSH65624 TBZ65545:TCD65624 TLV65545:TLZ65624 TVR65545:TVV65624 UFN65545:UFR65624 UPJ65545:UPN65624 UZF65545:UZJ65624 VJB65545:VJF65624 VSX65545:VTB65624 WCT65545:WCX65624 WMP65545:WMT65624 WWL65545:WWP65624 AD131081:AH131160 JZ131081:KD131160 TV131081:TZ131160 ADR131081:ADV131160 ANN131081:ANR131160 AXJ131081:AXN131160 BHF131081:BHJ131160 BRB131081:BRF131160 CAX131081:CBB131160 CKT131081:CKX131160 CUP131081:CUT131160 DEL131081:DEP131160 DOH131081:DOL131160 DYD131081:DYH131160 EHZ131081:EID131160 ERV131081:ERZ131160 FBR131081:FBV131160 FLN131081:FLR131160 FVJ131081:FVN131160 GFF131081:GFJ131160 GPB131081:GPF131160 GYX131081:GZB131160 HIT131081:HIX131160 HSP131081:HST131160 ICL131081:ICP131160 IMH131081:IML131160 IWD131081:IWH131160 JFZ131081:JGD131160 JPV131081:JPZ131160 JZR131081:JZV131160 KJN131081:KJR131160 KTJ131081:KTN131160 LDF131081:LDJ131160 LNB131081:LNF131160 LWX131081:LXB131160 MGT131081:MGX131160 MQP131081:MQT131160 NAL131081:NAP131160 NKH131081:NKL131160 NUD131081:NUH131160 ODZ131081:OED131160 ONV131081:ONZ131160 OXR131081:OXV131160 PHN131081:PHR131160 PRJ131081:PRN131160 QBF131081:QBJ131160 QLB131081:QLF131160 QUX131081:QVB131160 RET131081:REX131160 ROP131081:ROT131160 RYL131081:RYP131160 SIH131081:SIL131160 SSD131081:SSH131160 TBZ131081:TCD131160 TLV131081:TLZ131160 TVR131081:TVV131160 UFN131081:UFR131160 UPJ131081:UPN131160 UZF131081:UZJ131160 VJB131081:VJF131160 VSX131081:VTB131160 WCT131081:WCX131160 WMP131081:WMT131160 WWL131081:WWP131160 AD196617:AH196696 JZ196617:KD196696 TV196617:TZ196696 ADR196617:ADV196696 ANN196617:ANR196696 AXJ196617:AXN196696 BHF196617:BHJ196696 BRB196617:BRF196696 CAX196617:CBB196696 CKT196617:CKX196696 CUP196617:CUT196696 DEL196617:DEP196696 DOH196617:DOL196696 DYD196617:DYH196696 EHZ196617:EID196696 ERV196617:ERZ196696 FBR196617:FBV196696 FLN196617:FLR196696 FVJ196617:FVN196696 GFF196617:GFJ196696 GPB196617:GPF196696 GYX196617:GZB196696 HIT196617:HIX196696 HSP196617:HST196696 ICL196617:ICP196696 IMH196617:IML196696 IWD196617:IWH196696 JFZ196617:JGD196696 JPV196617:JPZ196696 JZR196617:JZV196696 KJN196617:KJR196696 KTJ196617:KTN196696 LDF196617:LDJ196696 LNB196617:LNF196696 LWX196617:LXB196696 MGT196617:MGX196696 MQP196617:MQT196696 NAL196617:NAP196696 NKH196617:NKL196696 NUD196617:NUH196696 ODZ196617:OED196696 ONV196617:ONZ196696 OXR196617:OXV196696 PHN196617:PHR196696 PRJ196617:PRN196696 QBF196617:QBJ196696 QLB196617:QLF196696 QUX196617:QVB196696 RET196617:REX196696 ROP196617:ROT196696 RYL196617:RYP196696 SIH196617:SIL196696 SSD196617:SSH196696 TBZ196617:TCD196696 TLV196617:TLZ196696 TVR196617:TVV196696 UFN196617:UFR196696 UPJ196617:UPN196696 UZF196617:UZJ196696 VJB196617:VJF196696 VSX196617:VTB196696 WCT196617:WCX196696 WMP196617:WMT196696 WWL196617:WWP196696 AD262153:AH262232 JZ262153:KD262232 TV262153:TZ262232 ADR262153:ADV262232 ANN262153:ANR262232 AXJ262153:AXN262232 BHF262153:BHJ262232 BRB262153:BRF262232 CAX262153:CBB262232 CKT262153:CKX262232 CUP262153:CUT262232 DEL262153:DEP262232 DOH262153:DOL262232 DYD262153:DYH262232 EHZ262153:EID262232 ERV262153:ERZ262232 FBR262153:FBV262232 FLN262153:FLR262232 FVJ262153:FVN262232 GFF262153:GFJ262232 GPB262153:GPF262232 GYX262153:GZB262232 HIT262153:HIX262232 HSP262153:HST262232 ICL262153:ICP262232 IMH262153:IML262232 IWD262153:IWH262232 JFZ262153:JGD262232 JPV262153:JPZ262232 JZR262153:JZV262232 KJN262153:KJR262232 KTJ262153:KTN262232 LDF262153:LDJ262232 LNB262153:LNF262232 LWX262153:LXB262232 MGT262153:MGX262232 MQP262153:MQT262232 NAL262153:NAP262232 NKH262153:NKL262232 NUD262153:NUH262232 ODZ262153:OED262232 ONV262153:ONZ262232 OXR262153:OXV262232 PHN262153:PHR262232 PRJ262153:PRN262232 QBF262153:QBJ262232 QLB262153:QLF262232 QUX262153:QVB262232 RET262153:REX262232 ROP262153:ROT262232 RYL262153:RYP262232 SIH262153:SIL262232 SSD262153:SSH262232 TBZ262153:TCD262232 TLV262153:TLZ262232 TVR262153:TVV262232 UFN262153:UFR262232 UPJ262153:UPN262232 UZF262153:UZJ262232 VJB262153:VJF262232 VSX262153:VTB262232 WCT262153:WCX262232 WMP262153:WMT262232 WWL262153:WWP262232 AD327689:AH327768 JZ327689:KD327768 TV327689:TZ327768 ADR327689:ADV327768 ANN327689:ANR327768 AXJ327689:AXN327768 BHF327689:BHJ327768 BRB327689:BRF327768 CAX327689:CBB327768 CKT327689:CKX327768 CUP327689:CUT327768 DEL327689:DEP327768 DOH327689:DOL327768 DYD327689:DYH327768 EHZ327689:EID327768 ERV327689:ERZ327768 FBR327689:FBV327768 FLN327689:FLR327768 FVJ327689:FVN327768 GFF327689:GFJ327768 GPB327689:GPF327768 GYX327689:GZB327768 HIT327689:HIX327768 HSP327689:HST327768 ICL327689:ICP327768 IMH327689:IML327768 IWD327689:IWH327768 JFZ327689:JGD327768 JPV327689:JPZ327768 JZR327689:JZV327768 KJN327689:KJR327768 KTJ327689:KTN327768 LDF327689:LDJ327768 LNB327689:LNF327768 LWX327689:LXB327768 MGT327689:MGX327768 MQP327689:MQT327768 NAL327689:NAP327768 NKH327689:NKL327768 NUD327689:NUH327768 ODZ327689:OED327768 ONV327689:ONZ327768 OXR327689:OXV327768 PHN327689:PHR327768 PRJ327689:PRN327768 QBF327689:QBJ327768 QLB327689:QLF327768 QUX327689:QVB327768 RET327689:REX327768 ROP327689:ROT327768 RYL327689:RYP327768 SIH327689:SIL327768 SSD327689:SSH327768 TBZ327689:TCD327768 TLV327689:TLZ327768 TVR327689:TVV327768 UFN327689:UFR327768 UPJ327689:UPN327768 UZF327689:UZJ327768 VJB327689:VJF327768 VSX327689:VTB327768 WCT327689:WCX327768 WMP327689:WMT327768 WWL327689:WWP327768 AD393225:AH393304 JZ393225:KD393304 TV393225:TZ393304 ADR393225:ADV393304 ANN393225:ANR393304 AXJ393225:AXN393304 BHF393225:BHJ393304 BRB393225:BRF393304 CAX393225:CBB393304 CKT393225:CKX393304 CUP393225:CUT393304 DEL393225:DEP393304 DOH393225:DOL393304 DYD393225:DYH393304 EHZ393225:EID393304 ERV393225:ERZ393304 FBR393225:FBV393304 FLN393225:FLR393304 FVJ393225:FVN393304 GFF393225:GFJ393304 GPB393225:GPF393304 GYX393225:GZB393304 HIT393225:HIX393304 HSP393225:HST393304 ICL393225:ICP393304 IMH393225:IML393304 IWD393225:IWH393304 JFZ393225:JGD393304 JPV393225:JPZ393304 JZR393225:JZV393304 KJN393225:KJR393304 KTJ393225:KTN393304 LDF393225:LDJ393304 LNB393225:LNF393304 LWX393225:LXB393304 MGT393225:MGX393304 MQP393225:MQT393304 NAL393225:NAP393304 NKH393225:NKL393304 NUD393225:NUH393304 ODZ393225:OED393304 ONV393225:ONZ393304 OXR393225:OXV393304 PHN393225:PHR393304 PRJ393225:PRN393304 QBF393225:QBJ393304 QLB393225:QLF393304 QUX393225:QVB393304 RET393225:REX393304 ROP393225:ROT393304 RYL393225:RYP393304 SIH393225:SIL393304 SSD393225:SSH393304 TBZ393225:TCD393304 TLV393225:TLZ393304 TVR393225:TVV393304 UFN393225:UFR393304 UPJ393225:UPN393304 UZF393225:UZJ393304 VJB393225:VJF393304 VSX393225:VTB393304 WCT393225:WCX393304 WMP393225:WMT393304 WWL393225:WWP393304 AD458761:AH458840 JZ458761:KD458840 TV458761:TZ458840 ADR458761:ADV458840 ANN458761:ANR458840 AXJ458761:AXN458840 BHF458761:BHJ458840 BRB458761:BRF458840 CAX458761:CBB458840 CKT458761:CKX458840 CUP458761:CUT458840 DEL458761:DEP458840 DOH458761:DOL458840 DYD458761:DYH458840 EHZ458761:EID458840 ERV458761:ERZ458840 FBR458761:FBV458840 FLN458761:FLR458840 FVJ458761:FVN458840 GFF458761:GFJ458840 GPB458761:GPF458840 GYX458761:GZB458840 HIT458761:HIX458840 HSP458761:HST458840 ICL458761:ICP458840 IMH458761:IML458840 IWD458761:IWH458840 JFZ458761:JGD458840 JPV458761:JPZ458840 JZR458761:JZV458840 KJN458761:KJR458840 KTJ458761:KTN458840 LDF458761:LDJ458840 LNB458761:LNF458840 LWX458761:LXB458840 MGT458761:MGX458840 MQP458761:MQT458840 NAL458761:NAP458840 NKH458761:NKL458840 NUD458761:NUH458840 ODZ458761:OED458840 ONV458761:ONZ458840 OXR458761:OXV458840 PHN458761:PHR458840 PRJ458761:PRN458840 QBF458761:QBJ458840 QLB458761:QLF458840 QUX458761:QVB458840 RET458761:REX458840 ROP458761:ROT458840 RYL458761:RYP458840 SIH458761:SIL458840 SSD458761:SSH458840 TBZ458761:TCD458840 TLV458761:TLZ458840 TVR458761:TVV458840 UFN458761:UFR458840 UPJ458761:UPN458840 UZF458761:UZJ458840 VJB458761:VJF458840 VSX458761:VTB458840 WCT458761:WCX458840 WMP458761:WMT458840 WWL458761:WWP458840 AD524297:AH524376 JZ524297:KD524376 TV524297:TZ524376 ADR524297:ADV524376 ANN524297:ANR524376 AXJ524297:AXN524376 BHF524297:BHJ524376 BRB524297:BRF524376 CAX524297:CBB524376 CKT524297:CKX524376 CUP524297:CUT524376 DEL524297:DEP524376 DOH524297:DOL524376 DYD524297:DYH524376 EHZ524297:EID524376 ERV524297:ERZ524376 FBR524297:FBV524376 FLN524297:FLR524376 FVJ524297:FVN524376 GFF524297:GFJ524376 GPB524297:GPF524376 GYX524297:GZB524376 HIT524297:HIX524376 HSP524297:HST524376 ICL524297:ICP524376 IMH524297:IML524376 IWD524297:IWH524376 JFZ524297:JGD524376 JPV524297:JPZ524376 JZR524297:JZV524376 KJN524297:KJR524376 KTJ524297:KTN524376 LDF524297:LDJ524376 LNB524297:LNF524376 LWX524297:LXB524376 MGT524297:MGX524376 MQP524297:MQT524376 NAL524297:NAP524376 NKH524297:NKL524376 NUD524297:NUH524376 ODZ524297:OED524376 ONV524297:ONZ524376 OXR524297:OXV524376 PHN524297:PHR524376 PRJ524297:PRN524376 QBF524297:QBJ524376 QLB524297:QLF524376 QUX524297:QVB524376 RET524297:REX524376 ROP524297:ROT524376 RYL524297:RYP524376 SIH524297:SIL524376 SSD524297:SSH524376 TBZ524297:TCD524376 TLV524297:TLZ524376 TVR524297:TVV524376 UFN524297:UFR524376 UPJ524297:UPN524376 UZF524297:UZJ524376 VJB524297:VJF524376 VSX524297:VTB524376 WCT524297:WCX524376 WMP524297:WMT524376 WWL524297:WWP524376 AD589833:AH589912 JZ589833:KD589912 TV589833:TZ589912 ADR589833:ADV589912 ANN589833:ANR589912 AXJ589833:AXN589912 BHF589833:BHJ589912 BRB589833:BRF589912 CAX589833:CBB589912 CKT589833:CKX589912 CUP589833:CUT589912 DEL589833:DEP589912 DOH589833:DOL589912 DYD589833:DYH589912 EHZ589833:EID589912 ERV589833:ERZ589912 FBR589833:FBV589912 FLN589833:FLR589912 FVJ589833:FVN589912 GFF589833:GFJ589912 GPB589833:GPF589912 GYX589833:GZB589912 HIT589833:HIX589912 HSP589833:HST589912 ICL589833:ICP589912 IMH589833:IML589912 IWD589833:IWH589912 JFZ589833:JGD589912 JPV589833:JPZ589912 JZR589833:JZV589912 KJN589833:KJR589912 KTJ589833:KTN589912 LDF589833:LDJ589912 LNB589833:LNF589912 LWX589833:LXB589912 MGT589833:MGX589912 MQP589833:MQT589912 NAL589833:NAP589912 NKH589833:NKL589912 NUD589833:NUH589912 ODZ589833:OED589912 ONV589833:ONZ589912 OXR589833:OXV589912 PHN589833:PHR589912 PRJ589833:PRN589912 QBF589833:QBJ589912 QLB589833:QLF589912 QUX589833:QVB589912 RET589833:REX589912 ROP589833:ROT589912 RYL589833:RYP589912 SIH589833:SIL589912 SSD589833:SSH589912 TBZ589833:TCD589912 TLV589833:TLZ589912 TVR589833:TVV589912 UFN589833:UFR589912 UPJ589833:UPN589912 UZF589833:UZJ589912 VJB589833:VJF589912 VSX589833:VTB589912 WCT589833:WCX589912 WMP589833:WMT589912 WWL589833:WWP589912 AD655369:AH655448 JZ655369:KD655448 TV655369:TZ655448 ADR655369:ADV655448 ANN655369:ANR655448 AXJ655369:AXN655448 BHF655369:BHJ655448 BRB655369:BRF655448 CAX655369:CBB655448 CKT655369:CKX655448 CUP655369:CUT655448 DEL655369:DEP655448 DOH655369:DOL655448 DYD655369:DYH655448 EHZ655369:EID655448 ERV655369:ERZ655448 FBR655369:FBV655448 FLN655369:FLR655448 FVJ655369:FVN655448 GFF655369:GFJ655448 GPB655369:GPF655448 GYX655369:GZB655448 HIT655369:HIX655448 HSP655369:HST655448 ICL655369:ICP655448 IMH655369:IML655448 IWD655369:IWH655448 JFZ655369:JGD655448 JPV655369:JPZ655448 JZR655369:JZV655448 KJN655369:KJR655448 KTJ655369:KTN655448 LDF655369:LDJ655448 LNB655369:LNF655448 LWX655369:LXB655448 MGT655369:MGX655448 MQP655369:MQT655448 NAL655369:NAP655448 NKH655369:NKL655448 NUD655369:NUH655448 ODZ655369:OED655448 ONV655369:ONZ655448 OXR655369:OXV655448 PHN655369:PHR655448 PRJ655369:PRN655448 QBF655369:QBJ655448 QLB655369:QLF655448 QUX655369:QVB655448 RET655369:REX655448 ROP655369:ROT655448 RYL655369:RYP655448 SIH655369:SIL655448 SSD655369:SSH655448 TBZ655369:TCD655448 TLV655369:TLZ655448 TVR655369:TVV655448 UFN655369:UFR655448 UPJ655369:UPN655448 UZF655369:UZJ655448 VJB655369:VJF655448 VSX655369:VTB655448 WCT655369:WCX655448 WMP655369:WMT655448 WWL655369:WWP655448 AD720905:AH720984 JZ720905:KD720984 TV720905:TZ720984 ADR720905:ADV720984 ANN720905:ANR720984 AXJ720905:AXN720984 BHF720905:BHJ720984 BRB720905:BRF720984 CAX720905:CBB720984 CKT720905:CKX720984 CUP720905:CUT720984 DEL720905:DEP720984 DOH720905:DOL720984 DYD720905:DYH720984 EHZ720905:EID720984 ERV720905:ERZ720984 FBR720905:FBV720984 FLN720905:FLR720984 FVJ720905:FVN720984 GFF720905:GFJ720984 GPB720905:GPF720984 GYX720905:GZB720984 HIT720905:HIX720984 HSP720905:HST720984 ICL720905:ICP720984 IMH720905:IML720984 IWD720905:IWH720984 JFZ720905:JGD720984 JPV720905:JPZ720984 JZR720905:JZV720984 KJN720905:KJR720984 KTJ720905:KTN720984 LDF720905:LDJ720984 LNB720905:LNF720984 LWX720905:LXB720984 MGT720905:MGX720984 MQP720905:MQT720984 NAL720905:NAP720984 NKH720905:NKL720984 NUD720905:NUH720984 ODZ720905:OED720984 ONV720905:ONZ720984 OXR720905:OXV720984 PHN720905:PHR720984 PRJ720905:PRN720984 QBF720905:QBJ720984 QLB720905:QLF720984 QUX720905:QVB720984 RET720905:REX720984 ROP720905:ROT720984 RYL720905:RYP720984 SIH720905:SIL720984 SSD720905:SSH720984 TBZ720905:TCD720984 TLV720905:TLZ720984 TVR720905:TVV720984 UFN720905:UFR720984 UPJ720905:UPN720984 UZF720905:UZJ720984 VJB720905:VJF720984 VSX720905:VTB720984 WCT720905:WCX720984 WMP720905:WMT720984 WWL720905:WWP720984 AD786441:AH786520 JZ786441:KD786520 TV786441:TZ786520 ADR786441:ADV786520 ANN786441:ANR786520 AXJ786441:AXN786520 BHF786441:BHJ786520 BRB786441:BRF786520 CAX786441:CBB786520 CKT786441:CKX786520 CUP786441:CUT786520 DEL786441:DEP786520 DOH786441:DOL786520 DYD786441:DYH786520 EHZ786441:EID786520 ERV786441:ERZ786520 FBR786441:FBV786520 FLN786441:FLR786520 FVJ786441:FVN786520 GFF786441:GFJ786520 GPB786441:GPF786520 GYX786441:GZB786520 HIT786441:HIX786520 HSP786441:HST786520 ICL786441:ICP786520 IMH786441:IML786520 IWD786441:IWH786520 JFZ786441:JGD786520 JPV786441:JPZ786520 JZR786441:JZV786520 KJN786441:KJR786520 KTJ786441:KTN786520 LDF786441:LDJ786520 LNB786441:LNF786520 LWX786441:LXB786520 MGT786441:MGX786520 MQP786441:MQT786520 NAL786441:NAP786520 NKH786441:NKL786520 NUD786441:NUH786520 ODZ786441:OED786520 ONV786441:ONZ786520 OXR786441:OXV786520 PHN786441:PHR786520 PRJ786441:PRN786520 QBF786441:QBJ786520 QLB786441:QLF786520 QUX786441:QVB786520 RET786441:REX786520 ROP786441:ROT786520 RYL786441:RYP786520 SIH786441:SIL786520 SSD786441:SSH786520 TBZ786441:TCD786520 TLV786441:TLZ786520 TVR786441:TVV786520 UFN786441:UFR786520 UPJ786441:UPN786520 UZF786441:UZJ786520 VJB786441:VJF786520 VSX786441:VTB786520 WCT786441:WCX786520 WMP786441:WMT786520 WWL786441:WWP786520 AD851977:AH852056 JZ851977:KD852056 TV851977:TZ852056 ADR851977:ADV852056 ANN851977:ANR852056 AXJ851977:AXN852056 BHF851977:BHJ852056 BRB851977:BRF852056 CAX851977:CBB852056 CKT851977:CKX852056 CUP851977:CUT852056 DEL851977:DEP852056 DOH851977:DOL852056 DYD851977:DYH852056 EHZ851977:EID852056 ERV851977:ERZ852056 FBR851977:FBV852056 FLN851977:FLR852056 FVJ851977:FVN852056 GFF851977:GFJ852056 GPB851977:GPF852056 GYX851977:GZB852056 HIT851977:HIX852056 HSP851977:HST852056 ICL851977:ICP852056 IMH851977:IML852056 IWD851977:IWH852056 JFZ851977:JGD852056 JPV851977:JPZ852056 JZR851977:JZV852056 KJN851977:KJR852056 KTJ851977:KTN852056 LDF851977:LDJ852056 LNB851977:LNF852056 LWX851977:LXB852056 MGT851977:MGX852056 MQP851977:MQT852056 NAL851977:NAP852056 NKH851977:NKL852056 NUD851977:NUH852056 ODZ851977:OED852056 ONV851977:ONZ852056 OXR851977:OXV852056 PHN851977:PHR852056 PRJ851977:PRN852056 QBF851977:QBJ852056 QLB851977:QLF852056 QUX851977:QVB852056 RET851977:REX852056 ROP851977:ROT852056 RYL851977:RYP852056 SIH851977:SIL852056 SSD851977:SSH852056 TBZ851977:TCD852056 TLV851977:TLZ852056 TVR851977:TVV852056 UFN851977:UFR852056 UPJ851977:UPN852056 UZF851977:UZJ852056 VJB851977:VJF852056 VSX851977:VTB852056 WCT851977:WCX852056 WMP851977:WMT852056 WWL851977:WWP852056 AD917513:AH917592 JZ917513:KD917592 TV917513:TZ917592 ADR917513:ADV917592 ANN917513:ANR917592 AXJ917513:AXN917592 BHF917513:BHJ917592 BRB917513:BRF917592 CAX917513:CBB917592 CKT917513:CKX917592 CUP917513:CUT917592 DEL917513:DEP917592 DOH917513:DOL917592 DYD917513:DYH917592 EHZ917513:EID917592 ERV917513:ERZ917592 FBR917513:FBV917592 FLN917513:FLR917592 FVJ917513:FVN917592 GFF917513:GFJ917592 GPB917513:GPF917592 GYX917513:GZB917592 HIT917513:HIX917592 HSP917513:HST917592 ICL917513:ICP917592 IMH917513:IML917592 IWD917513:IWH917592 JFZ917513:JGD917592 JPV917513:JPZ917592 JZR917513:JZV917592 KJN917513:KJR917592 KTJ917513:KTN917592 LDF917513:LDJ917592 LNB917513:LNF917592 LWX917513:LXB917592 MGT917513:MGX917592 MQP917513:MQT917592 NAL917513:NAP917592 NKH917513:NKL917592 NUD917513:NUH917592 ODZ917513:OED917592 ONV917513:ONZ917592 OXR917513:OXV917592 PHN917513:PHR917592 PRJ917513:PRN917592 QBF917513:QBJ917592 QLB917513:QLF917592 QUX917513:QVB917592 RET917513:REX917592 ROP917513:ROT917592 RYL917513:RYP917592 SIH917513:SIL917592 SSD917513:SSH917592 TBZ917513:TCD917592 TLV917513:TLZ917592 TVR917513:TVV917592 UFN917513:UFR917592 UPJ917513:UPN917592 UZF917513:UZJ917592 VJB917513:VJF917592 VSX917513:VTB917592 WCT917513:WCX917592 WMP917513:WMT917592 WWL917513:WWP917592 AD983049:AH983128 JZ983049:KD983128 TV983049:TZ983128 ADR983049:ADV983128 ANN983049:ANR983128 AXJ983049:AXN983128 BHF983049:BHJ983128 BRB983049:BRF983128 CAX983049:CBB983128 CKT983049:CKX983128 CUP983049:CUT983128 DEL983049:DEP983128 DOH983049:DOL983128 DYD983049:DYH983128 EHZ983049:EID983128 ERV983049:ERZ983128 FBR983049:FBV983128 FLN983049:FLR983128 FVJ983049:FVN983128 GFF983049:GFJ983128 GPB983049:GPF983128 GYX983049:GZB983128 HIT983049:HIX983128 HSP983049:HST983128 ICL983049:ICP983128 IMH983049:IML983128 IWD983049:IWH983128 JFZ983049:JGD983128 JPV983049:JPZ983128 JZR983049:JZV983128 KJN983049:KJR983128 KTJ983049:KTN983128 LDF983049:LDJ983128 LNB983049:LNF983128 LWX983049:LXB983128 MGT983049:MGX983128 MQP983049:MQT983128 NAL983049:NAP983128 NKH983049:NKL983128 NUD983049:NUH983128 ODZ983049:OED983128 ONV983049:ONZ983128 OXR983049:OXV983128 PHN983049:PHR983128 PRJ983049:PRN983128 QBF983049:QBJ983128 QLB983049:QLF983128 QUX983049:QVB983128 RET983049:REX983128 ROP983049:ROT983128 RYL983049:RYP983128 SIH983049:SIL983128 SSD983049:SSH983128 TBZ983049:TCD983128 TLV983049:TLZ983128 TVR983049:TVV983128 UFN983049:UFR983128 UPJ983049:UPN983128 UZF983049:UZJ983128 VJB983049:VJF983128 VSX983049:VTB983128 WCT983049:WCX983128 WMP983049:WMT983128 WWL983049:WWP983128"/>
    <dataValidation type="whole" allowBlank="1" showInputMessage="1" showErrorMessage="1" sqref="AB9:AB88 JX9:JX88 TT9:TT88 ADP9:ADP88 ANL9:ANL88 AXH9:AXH88 BHD9:BHD88 BQZ9:BQZ88 CAV9:CAV88 CKR9:CKR88 CUN9:CUN88 DEJ9:DEJ88 DOF9:DOF88 DYB9:DYB88 EHX9:EHX88 ERT9:ERT88 FBP9:FBP88 FLL9:FLL88 FVH9:FVH88 GFD9:GFD88 GOZ9:GOZ88 GYV9:GYV88 HIR9:HIR88 HSN9:HSN88 ICJ9:ICJ88 IMF9:IMF88 IWB9:IWB88 JFX9:JFX88 JPT9:JPT88 JZP9:JZP88 KJL9:KJL88 KTH9:KTH88 LDD9:LDD88 LMZ9:LMZ88 LWV9:LWV88 MGR9:MGR88 MQN9:MQN88 NAJ9:NAJ88 NKF9:NKF88 NUB9:NUB88 ODX9:ODX88 ONT9:ONT88 OXP9:OXP88 PHL9:PHL88 PRH9:PRH88 QBD9:QBD88 QKZ9:QKZ88 QUV9:QUV88 RER9:RER88 RON9:RON88 RYJ9:RYJ88 SIF9:SIF88 SSB9:SSB88 TBX9:TBX88 TLT9:TLT88 TVP9:TVP88 UFL9:UFL88 UPH9:UPH88 UZD9:UZD88 VIZ9:VIZ88 VSV9:VSV88 WCR9:WCR88 WMN9:WMN88 WWJ9:WWJ88 AB65545:AB65624 JX65545:JX65624 TT65545:TT65624 ADP65545:ADP65624 ANL65545:ANL65624 AXH65545:AXH65624 BHD65545:BHD65624 BQZ65545:BQZ65624 CAV65545:CAV65624 CKR65545:CKR65624 CUN65545:CUN65624 DEJ65545:DEJ65624 DOF65545:DOF65624 DYB65545:DYB65624 EHX65545:EHX65624 ERT65545:ERT65624 FBP65545:FBP65624 FLL65545:FLL65624 FVH65545:FVH65624 GFD65545:GFD65624 GOZ65545:GOZ65624 GYV65545:GYV65624 HIR65545:HIR65624 HSN65545:HSN65624 ICJ65545:ICJ65624 IMF65545:IMF65624 IWB65545:IWB65624 JFX65545:JFX65624 JPT65545:JPT65624 JZP65545:JZP65624 KJL65545:KJL65624 KTH65545:KTH65624 LDD65545:LDD65624 LMZ65545:LMZ65624 LWV65545:LWV65624 MGR65545:MGR65624 MQN65545:MQN65624 NAJ65545:NAJ65624 NKF65545:NKF65624 NUB65545:NUB65624 ODX65545:ODX65624 ONT65545:ONT65624 OXP65545:OXP65624 PHL65545:PHL65624 PRH65545:PRH65624 QBD65545:QBD65624 QKZ65545:QKZ65624 QUV65545:QUV65624 RER65545:RER65624 RON65545:RON65624 RYJ65545:RYJ65624 SIF65545:SIF65624 SSB65545:SSB65624 TBX65545:TBX65624 TLT65545:TLT65624 TVP65545:TVP65624 UFL65545:UFL65624 UPH65545:UPH65624 UZD65545:UZD65624 VIZ65545:VIZ65624 VSV65545:VSV65624 WCR65545:WCR65624 WMN65545:WMN65624 WWJ65545:WWJ65624 AB131081:AB131160 JX131081:JX131160 TT131081:TT131160 ADP131081:ADP131160 ANL131081:ANL131160 AXH131081:AXH131160 BHD131081:BHD131160 BQZ131081:BQZ131160 CAV131081:CAV131160 CKR131081:CKR131160 CUN131081:CUN131160 DEJ131081:DEJ131160 DOF131081:DOF131160 DYB131081:DYB131160 EHX131081:EHX131160 ERT131081:ERT131160 FBP131081:FBP131160 FLL131081:FLL131160 FVH131081:FVH131160 GFD131081:GFD131160 GOZ131081:GOZ131160 GYV131081:GYV131160 HIR131081:HIR131160 HSN131081:HSN131160 ICJ131081:ICJ131160 IMF131081:IMF131160 IWB131081:IWB131160 JFX131081:JFX131160 JPT131081:JPT131160 JZP131081:JZP131160 KJL131081:KJL131160 KTH131081:KTH131160 LDD131081:LDD131160 LMZ131081:LMZ131160 LWV131081:LWV131160 MGR131081:MGR131160 MQN131081:MQN131160 NAJ131081:NAJ131160 NKF131081:NKF131160 NUB131081:NUB131160 ODX131081:ODX131160 ONT131081:ONT131160 OXP131081:OXP131160 PHL131081:PHL131160 PRH131081:PRH131160 QBD131081:QBD131160 QKZ131081:QKZ131160 QUV131081:QUV131160 RER131081:RER131160 RON131081:RON131160 RYJ131081:RYJ131160 SIF131081:SIF131160 SSB131081:SSB131160 TBX131081:TBX131160 TLT131081:TLT131160 TVP131081:TVP131160 UFL131081:UFL131160 UPH131081:UPH131160 UZD131081:UZD131160 VIZ131081:VIZ131160 VSV131081:VSV131160 WCR131081:WCR131160 WMN131081:WMN131160 WWJ131081:WWJ131160 AB196617:AB196696 JX196617:JX196696 TT196617:TT196696 ADP196617:ADP196696 ANL196617:ANL196696 AXH196617:AXH196696 BHD196617:BHD196696 BQZ196617:BQZ196696 CAV196617:CAV196696 CKR196617:CKR196696 CUN196617:CUN196696 DEJ196617:DEJ196696 DOF196617:DOF196696 DYB196617:DYB196696 EHX196617:EHX196696 ERT196617:ERT196696 FBP196617:FBP196696 FLL196617:FLL196696 FVH196617:FVH196696 GFD196617:GFD196696 GOZ196617:GOZ196696 GYV196617:GYV196696 HIR196617:HIR196696 HSN196617:HSN196696 ICJ196617:ICJ196696 IMF196617:IMF196696 IWB196617:IWB196696 JFX196617:JFX196696 JPT196617:JPT196696 JZP196617:JZP196696 KJL196617:KJL196696 KTH196617:KTH196696 LDD196617:LDD196696 LMZ196617:LMZ196696 LWV196617:LWV196696 MGR196617:MGR196696 MQN196617:MQN196696 NAJ196617:NAJ196696 NKF196617:NKF196696 NUB196617:NUB196696 ODX196617:ODX196696 ONT196617:ONT196696 OXP196617:OXP196696 PHL196617:PHL196696 PRH196617:PRH196696 QBD196617:QBD196696 QKZ196617:QKZ196696 QUV196617:QUV196696 RER196617:RER196696 RON196617:RON196696 RYJ196617:RYJ196696 SIF196617:SIF196696 SSB196617:SSB196696 TBX196617:TBX196696 TLT196617:TLT196696 TVP196617:TVP196696 UFL196617:UFL196696 UPH196617:UPH196696 UZD196617:UZD196696 VIZ196617:VIZ196696 VSV196617:VSV196696 WCR196617:WCR196696 WMN196617:WMN196696 WWJ196617:WWJ196696 AB262153:AB262232 JX262153:JX262232 TT262153:TT262232 ADP262153:ADP262232 ANL262153:ANL262232 AXH262153:AXH262232 BHD262153:BHD262232 BQZ262153:BQZ262232 CAV262153:CAV262232 CKR262153:CKR262232 CUN262153:CUN262232 DEJ262153:DEJ262232 DOF262153:DOF262232 DYB262153:DYB262232 EHX262153:EHX262232 ERT262153:ERT262232 FBP262153:FBP262232 FLL262153:FLL262232 FVH262153:FVH262232 GFD262153:GFD262232 GOZ262153:GOZ262232 GYV262153:GYV262232 HIR262153:HIR262232 HSN262153:HSN262232 ICJ262153:ICJ262232 IMF262153:IMF262232 IWB262153:IWB262232 JFX262153:JFX262232 JPT262153:JPT262232 JZP262153:JZP262232 KJL262153:KJL262232 KTH262153:KTH262232 LDD262153:LDD262232 LMZ262153:LMZ262232 LWV262153:LWV262232 MGR262153:MGR262232 MQN262153:MQN262232 NAJ262153:NAJ262232 NKF262153:NKF262232 NUB262153:NUB262232 ODX262153:ODX262232 ONT262153:ONT262232 OXP262153:OXP262232 PHL262153:PHL262232 PRH262153:PRH262232 QBD262153:QBD262232 QKZ262153:QKZ262232 QUV262153:QUV262232 RER262153:RER262232 RON262153:RON262232 RYJ262153:RYJ262232 SIF262153:SIF262232 SSB262153:SSB262232 TBX262153:TBX262232 TLT262153:TLT262232 TVP262153:TVP262232 UFL262153:UFL262232 UPH262153:UPH262232 UZD262153:UZD262232 VIZ262153:VIZ262232 VSV262153:VSV262232 WCR262153:WCR262232 WMN262153:WMN262232 WWJ262153:WWJ262232 AB327689:AB327768 JX327689:JX327768 TT327689:TT327768 ADP327689:ADP327768 ANL327689:ANL327768 AXH327689:AXH327768 BHD327689:BHD327768 BQZ327689:BQZ327768 CAV327689:CAV327768 CKR327689:CKR327768 CUN327689:CUN327768 DEJ327689:DEJ327768 DOF327689:DOF327768 DYB327689:DYB327768 EHX327689:EHX327768 ERT327689:ERT327768 FBP327689:FBP327768 FLL327689:FLL327768 FVH327689:FVH327768 GFD327689:GFD327768 GOZ327689:GOZ327768 GYV327689:GYV327768 HIR327689:HIR327768 HSN327689:HSN327768 ICJ327689:ICJ327768 IMF327689:IMF327768 IWB327689:IWB327768 JFX327689:JFX327768 JPT327689:JPT327768 JZP327689:JZP327768 KJL327689:KJL327768 KTH327689:KTH327768 LDD327689:LDD327768 LMZ327689:LMZ327768 LWV327689:LWV327768 MGR327689:MGR327768 MQN327689:MQN327768 NAJ327689:NAJ327768 NKF327689:NKF327768 NUB327689:NUB327768 ODX327689:ODX327768 ONT327689:ONT327768 OXP327689:OXP327768 PHL327689:PHL327768 PRH327689:PRH327768 QBD327689:QBD327768 QKZ327689:QKZ327768 QUV327689:QUV327768 RER327689:RER327768 RON327689:RON327768 RYJ327689:RYJ327768 SIF327689:SIF327768 SSB327689:SSB327768 TBX327689:TBX327768 TLT327689:TLT327768 TVP327689:TVP327768 UFL327689:UFL327768 UPH327689:UPH327768 UZD327689:UZD327768 VIZ327689:VIZ327768 VSV327689:VSV327768 WCR327689:WCR327768 WMN327689:WMN327768 WWJ327689:WWJ327768 AB393225:AB393304 JX393225:JX393304 TT393225:TT393304 ADP393225:ADP393304 ANL393225:ANL393304 AXH393225:AXH393304 BHD393225:BHD393304 BQZ393225:BQZ393304 CAV393225:CAV393304 CKR393225:CKR393304 CUN393225:CUN393304 DEJ393225:DEJ393304 DOF393225:DOF393304 DYB393225:DYB393304 EHX393225:EHX393304 ERT393225:ERT393304 FBP393225:FBP393304 FLL393225:FLL393304 FVH393225:FVH393304 GFD393225:GFD393304 GOZ393225:GOZ393304 GYV393225:GYV393304 HIR393225:HIR393304 HSN393225:HSN393304 ICJ393225:ICJ393304 IMF393225:IMF393304 IWB393225:IWB393304 JFX393225:JFX393304 JPT393225:JPT393304 JZP393225:JZP393304 KJL393225:KJL393304 KTH393225:KTH393304 LDD393225:LDD393304 LMZ393225:LMZ393304 LWV393225:LWV393304 MGR393225:MGR393304 MQN393225:MQN393304 NAJ393225:NAJ393304 NKF393225:NKF393304 NUB393225:NUB393304 ODX393225:ODX393304 ONT393225:ONT393304 OXP393225:OXP393304 PHL393225:PHL393304 PRH393225:PRH393304 QBD393225:QBD393304 QKZ393225:QKZ393304 QUV393225:QUV393304 RER393225:RER393304 RON393225:RON393304 RYJ393225:RYJ393304 SIF393225:SIF393304 SSB393225:SSB393304 TBX393225:TBX393304 TLT393225:TLT393304 TVP393225:TVP393304 UFL393225:UFL393304 UPH393225:UPH393304 UZD393225:UZD393304 VIZ393225:VIZ393304 VSV393225:VSV393304 WCR393225:WCR393304 WMN393225:WMN393304 WWJ393225:WWJ393304 AB458761:AB458840 JX458761:JX458840 TT458761:TT458840 ADP458761:ADP458840 ANL458761:ANL458840 AXH458761:AXH458840 BHD458761:BHD458840 BQZ458761:BQZ458840 CAV458761:CAV458840 CKR458761:CKR458840 CUN458761:CUN458840 DEJ458761:DEJ458840 DOF458761:DOF458840 DYB458761:DYB458840 EHX458761:EHX458840 ERT458761:ERT458840 FBP458761:FBP458840 FLL458761:FLL458840 FVH458761:FVH458840 GFD458761:GFD458840 GOZ458761:GOZ458840 GYV458761:GYV458840 HIR458761:HIR458840 HSN458761:HSN458840 ICJ458761:ICJ458840 IMF458761:IMF458840 IWB458761:IWB458840 JFX458761:JFX458840 JPT458761:JPT458840 JZP458761:JZP458840 KJL458761:KJL458840 KTH458761:KTH458840 LDD458761:LDD458840 LMZ458761:LMZ458840 LWV458761:LWV458840 MGR458761:MGR458840 MQN458761:MQN458840 NAJ458761:NAJ458840 NKF458761:NKF458840 NUB458761:NUB458840 ODX458761:ODX458840 ONT458761:ONT458840 OXP458761:OXP458840 PHL458761:PHL458840 PRH458761:PRH458840 QBD458761:QBD458840 QKZ458761:QKZ458840 QUV458761:QUV458840 RER458761:RER458840 RON458761:RON458840 RYJ458761:RYJ458840 SIF458761:SIF458840 SSB458761:SSB458840 TBX458761:TBX458840 TLT458761:TLT458840 TVP458761:TVP458840 UFL458761:UFL458840 UPH458761:UPH458840 UZD458761:UZD458840 VIZ458761:VIZ458840 VSV458761:VSV458840 WCR458761:WCR458840 WMN458761:WMN458840 WWJ458761:WWJ458840 AB524297:AB524376 JX524297:JX524376 TT524297:TT524376 ADP524297:ADP524376 ANL524297:ANL524376 AXH524297:AXH524376 BHD524297:BHD524376 BQZ524297:BQZ524376 CAV524297:CAV524376 CKR524297:CKR524376 CUN524297:CUN524376 DEJ524297:DEJ524376 DOF524297:DOF524376 DYB524297:DYB524376 EHX524297:EHX524376 ERT524297:ERT524376 FBP524297:FBP524376 FLL524297:FLL524376 FVH524297:FVH524376 GFD524297:GFD524376 GOZ524297:GOZ524376 GYV524297:GYV524376 HIR524297:HIR524376 HSN524297:HSN524376 ICJ524297:ICJ524376 IMF524297:IMF524376 IWB524297:IWB524376 JFX524297:JFX524376 JPT524297:JPT524376 JZP524297:JZP524376 KJL524297:KJL524376 KTH524297:KTH524376 LDD524297:LDD524376 LMZ524297:LMZ524376 LWV524297:LWV524376 MGR524297:MGR524376 MQN524297:MQN524376 NAJ524297:NAJ524376 NKF524297:NKF524376 NUB524297:NUB524376 ODX524297:ODX524376 ONT524297:ONT524376 OXP524297:OXP524376 PHL524297:PHL524376 PRH524297:PRH524376 QBD524297:QBD524376 QKZ524297:QKZ524376 QUV524297:QUV524376 RER524297:RER524376 RON524297:RON524376 RYJ524297:RYJ524376 SIF524297:SIF524376 SSB524297:SSB524376 TBX524297:TBX524376 TLT524297:TLT524376 TVP524297:TVP524376 UFL524297:UFL524376 UPH524297:UPH524376 UZD524297:UZD524376 VIZ524297:VIZ524376 VSV524297:VSV524376 WCR524297:WCR524376 WMN524297:WMN524376 WWJ524297:WWJ524376 AB589833:AB589912 JX589833:JX589912 TT589833:TT589912 ADP589833:ADP589912 ANL589833:ANL589912 AXH589833:AXH589912 BHD589833:BHD589912 BQZ589833:BQZ589912 CAV589833:CAV589912 CKR589833:CKR589912 CUN589833:CUN589912 DEJ589833:DEJ589912 DOF589833:DOF589912 DYB589833:DYB589912 EHX589833:EHX589912 ERT589833:ERT589912 FBP589833:FBP589912 FLL589833:FLL589912 FVH589833:FVH589912 GFD589833:GFD589912 GOZ589833:GOZ589912 GYV589833:GYV589912 HIR589833:HIR589912 HSN589833:HSN589912 ICJ589833:ICJ589912 IMF589833:IMF589912 IWB589833:IWB589912 JFX589833:JFX589912 JPT589833:JPT589912 JZP589833:JZP589912 KJL589833:KJL589912 KTH589833:KTH589912 LDD589833:LDD589912 LMZ589833:LMZ589912 LWV589833:LWV589912 MGR589833:MGR589912 MQN589833:MQN589912 NAJ589833:NAJ589912 NKF589833:NKF589912 NUB589833:NUB589912 ODX589833:ODX589912 ONT589833:ONT589912 OXP589833:OXP589912 PHL589833:PHL589912 PRH589833:PRH589912 QBD589833:QBD589912 QKZ589833:QKZ589912 QUV589833:QUV589912 RER589833:RER589912 RON589833:RON589912 RYJ589833:RYJ589912 SIF589833:SIF589912 SSB589833:SSB589912 TBX589833:TBX589912 TLT589833:TLT589912 TVP589833:TVP589912 UFL589833:UFL589912 UPH589833:UPH589912 UZD589833:UZD589912 VIZ589833:VIZ589912 VSV589833:VSV589912 WCR589833:WCR589912 WMN589833:WMN589912 WWJ589833:WWJ589912 AB655369:AB655448 JX655369:JX655448 TT655369:TT655448 ADP655369:ADP655448 ANL655369:ANL655448 AXH655369:AXH655448 BHD655369:BHD655448 BQZ655369:BQZ655448 CAV655369:CAV655448 CKR655369:CKR655448 CUN655369:CUN655448 DEJ655369:DEJ655448 DOF655369:DOF655448 DYB655369:DYB655448 EHX655369:EHX655448 ERT655369:ERT655448 FBP655369:FBP655448 FLL655369:FLL655448 FVH655369:FVH655448 GFD655369:GFD655448 GOZ655369:GOZ655448 GYV655369:GYV655448 HIR655369:HIR655448 HSN655369:HSN655448 ICJ655369:ICJ655448 IMF655369:IMF655448 IWB655369:IWB655448 JFX655369:JFX655448 JPT655369:JPT655448 JZP655369:JZP655448 KJL655369:KJL655448 KTH655369:KTH655448 LDD655369:LDD655448 LMZ655369:LMZ655448 LWV655369:LWV655448 MGR655369:MGR655448 MQN655369:MQN655448 NAJ655369:NAJ655448 NKF655369:NKF655448 NUB655369:NUB655448 ODX655369:ODX655448 ONT655369:ONT655448 OXP655369:OXP655448 PHL655369:PHL655448 PRH655369:PRH655448 QBD655369:QBD655448 QKZ655369:QKZ655448 QUV655369:QUV655448 RER655369:RER655448 RON655369:RON655448 RYJ655369:RYJ655448 SIF655369:SIF655448 SSB655369:SSB655448 TBX655369:TBX655448 TLT655369:TLT655448 TVP655369:TVP655448 UFL655369:UFL655448 UPH655369:UPH655448 UZD655369:UZD655448 VIZ655369:VIZ655448 VSV655369:VSV655448 WCR655369:WCR655448 WMN655369:WMN655448 WWJ655369:WWJ655448 AB720905:AB720984 JX720905:JX720984 TT720905:TT720984 ADP720905:ADP720984 ANL720905:ANL720984 AXH720905:AXH720984 BHD720905:BHD720984 BQZ720905:BQZ720984 CAV720905:CAV720984 CKR720905:CKR720984 CUN720905:CUN720984 DEJ720905:DEJ720984 DOF720905:DOF720984 DYB720905:DYB720984 EHX720905:EHX720984 ERT720905:ERT720984 FBP720905:FBP720984 FLL720905:FLL720984 FVH720905:FVH720984 GFD720905:GFD720984 GOZ720905:GOZ720984 GYV720905:GYV720984 HIR720905:HIR720984 HSN720905:HSN720984 ICJ720905:ICJ720984 IMF720905:IMF720984 IWB720905:IWB720984 JFX720905:JFX720984 JPT720905:JPT720984 JZP720905:JZP720984 KJL720905:KJL720984 KTH720905:KTH720984 LDD720905:LDD720984 LMZ720905:LMZ720984 LWV720905:LWV720984 MGR720905:MGR720984 MQN720905:MQN720984 NAJ720905:NAJ720984 NKF720905:NKF720984 NUB720905:NUB720984 ODX720905:ODX720984 ONT720905:ONT720984 OXP720905:OXP720984 PHL720905:PHL720984 PRH720905:PRH720984 QBD720905:QBD720984 QKZ720905:QKZ720984 QUV720905:QUV720984 RER720905:RER720984 RON720905:RON720984 RYJ720905:RYJ720984 SIF720905:SIF720984 SSB720905:SSB720984 TBX720905:TBX720984 TLT720905:TLT720984 TVP720905:TVP720984 UFL720905:UFL720984 UPH720905:UPH720984 UZD720905:UZD720984 VIZ720905:VIZ720984 VSV720905:VSV720984 WCR720905:WCR720984 WMN720905:WMN720984 WWJ720905:WWJ720984 AB786441:AB786520 JX786441:JX786520 TT786441:TT786520 ADP786441:ADP786520 ANL786441:ANL786520 AXH786441:AXH786520 BHD786441:BHD786520 BQZ786441:BQZ786520 CAV786441:CAV786520 CKR786441:CKR786520 CUN786441:CUN786520 DEJ786441:DEJ786520 DOF786441:DOF786520 DYB786441:DYB786520 EHX786441:EHX786520 ERT786441:ERT786520 FBP786441:FBP786520 FLL786441:FLL786520 FVH786441:FVH786520 GFD786441:GFD786520 GOZ786441:GOZ786520 GYV786441:GYV786520 HIR786441:HIR786520 HSN786441:HSN786520 ICJ786441:ICJ786520 IMF786441:IMF786520 IWB786441:IWB786520 JFX786441:JFX786520 JPT786441:JPT786520 JZP786441:JZP786520 KJL786441:KJL786520 KTH786441:KTH786520 LDD786441:LDD786520 LMZ786441:LMZ786520 LWV786441:LWV786520 MGR786441:MGR786520 MQN786441:MQN786520 NAJ786441:NAJ786520 NKF786441:NKF786520 NUB786441:NUB786520 ODX786441:ODX786520 ONT786441:ONT786520 OXP786441:OXP786520 PHL786441:PHL786520 PRH786441:PRH786520 QBD786441:QBD786520 QKZ786441:QKZ786520 QUV786441:QUV786520 RER786441:RER786520 RON786441:RON786520 RYJ786441:RYJ786520 SIF786441:SIF786520 SSB786441:SSB786520 TBX786441:TBX786520 TLT786441:TLT786520 TVP786441:TVP786520 UFL786441:UFL786520 UPH786441:UPH786520 UZD786441:UZD786520 VIZ786441:VIZ786520 VSV786441:VSV786520 WCR786441:WCR786520 WMN786441:WMN786520 WWJ786441:WWJ786520 AB851977:AB852056 JX851977:JX852056 TT851977:TT852056 ADP851977:ADP852056 ANL851977:ANL852056 AXH851977:AXH852056 BHD851977:BHD852056 BQZ851977:BQZ852056 CAV851977:CAV852056 CKR851977:CKR852056 CUN851977:CUN852056 DEJ851977:DEJ852056 DOF851977:DOF852056 DYB851977:DYB852056 EHX851977:EHX852056 ERT851977:ERT852056 FBP851977:FBP852056 FLL851977:FLL852056 FVH851977:FVH852056 GFD851977:GFD852056 GOZ851977:GOZ852056 GYV851977:GYV852056 HIR851977:HIR852056 HSN851977:HSN852056 ICJ851977:ICJ852056 IMF851977:IMF852056 IWB851977:IWB852056 JFX851977:JFX852056 JPT851977:JPT852056 JZP851977:JZP852056 KJL851977:KJL852056 KTH851977:KTH852056 LDD851977:LDD852056 LMZ851977:LMZ852056 LWV851977:LWV852056 MGR851977:MGR852056 MQN851977:MQN852056 NAJ851977:NAJ852056 NKF851977:NKF852056 NUB851977:NUB852056 ODX851977:ODX852056 ONT851977:ONT852056 OXP851977:OXP852056 PHL851977:PHL852056 PRH851977:PRH852056 QBD851977:QBD852056 QKZ851977:QKZ852056 QUV851977:QUV852056 RER851977:RER852056 RON851977:RON852056 RYJ851977:RYJ852056 SIF851977:SIF852056 SSB851977:SSB852056 TBX851977:TBX852056 TLT851977:TLT852056 TVP851977:TVP852056 UFL851977:UFL852056 UPH851977:UPH852056 UZD851977:UZD852056 VIZ851977:VIZ852056 VSV851977:VSV852056 WCR851977:WCR852056 WMN851977:WMN852056 WWJ851977:WWJ852056 AB917513:AB917592 JX917513:JX917592 TT917513:TT917592 ADP917513:ADP917592 ANL917513:ANL917592 AXH917513:AXH917592 BHD917513:BHD917592 BQZ917513:BQZ917592 CAV917513:CAV917592 CKR917513:CKR917592 CUN917513:CUN917592 DEJ917513:DEJ917592 DOF917513:DOF917592 DYB917513:DYB917592 EHX917513:EHX917592 ERT917513:ERT917592 FBP917513:FBP917592 FLL917513:FLL917592 FVH917513:FVH917592 GFD917513:GFD917592 GOZ917513:GOZ917592 GYV917513:GYV917592 HIR917513:HIR917592 HSN917513:HSN917592 ICJ917513:ICJ917592 IMF917513:IMF917592 IWB917513:IWB917592 JFX917513:JFX917592 JPT917513:JPT917592 JZP917513:JZP917592 KJL917513:KJL917592 KTH917513:KTH917592 LDD917513:LDD917592 LMZ917513:LMZ917592 LWV917513:LWV917592 MGR917513:MGR917592 MQN917513:MQN917592 NAJ917513:NAJ917592 NKF917513:NKF917592 NUB917513:NUB917592 ODX917513:ODX917592 ONT917513:ONT917592 OXP917513:OXP917592 PHL917513:PHL917592 PRH917513:PRH917592 QBD917513:QBD917592 QKZ917513:QKZ917592 QUV917513:QUV917592 RER917513:RER917592 RON917513:RON917592 RYJ917513:RYJ917592 SIF917513:SIF917592 SSB917513:SSB917592 TBX917513:TBX917592 TLT917513:TLT917592 TVP917513:TVP917592 UFL917513:UFL917592 UPH917513:UPH917592 UZD917513:UZD917592 VIZ917513:VIZ917592 VSV917513:VSV917592 WCR917513:WCR917592 WMN917513:WMN917592 WWJ917513:WWJ917592 AB983049:AB983128 JX983049:JX983128 TT983049:TT983128 ADP983049:ADP983128 ANL983049:ANL983128 AXH983049:AXH983128 BHD983049:BHD983128 BQZ983049:BQZ983128 CAV983049:CAV983128 CKR983049:CKR983128 CUN983049:CUN983128 DEJ983049:DEJ983128 DOF983049:DOF983128 DYB983049:DYB983128 EHX983049:EHX983128 ERT983049:ERT983128 FBP983049:FBP983128 FLL983049:FLL983128 FVH983049:FVH983128 GFD983049:GFD983128 GOZ983049:GOZ983128 GYV983049:GYV983128 HIR983049:HIR983128 HSN983049:HSN983128 ICJ983049:ICJ983128 IMF983049:IMF983128 IWB983049:IWB983128 JFX983049:JFX983128 JPT983049:JPT983128 JZP983049:JZP983128 KJL983049:KJL983128 KTH983049:KTH983128 LDD983049:LDD983128 LMZ983049:LMZ983128 LWV983049:LWV983128 MGR983049:MGR983128 MQN983049:MQN983128 NAJ983049:NAJ983128 NKF983049:NKF983128 NUB983049:NUB983128 ODX983049:ODX983128 ONT983049:ONT983128 OXP983049:OXP983128 PHL983049:PHL983128 PRH983049:PRH983128 QBD983049:QBD983128 QKZ983049:QKZ983128 QUV983049:QUV983128 RER983049:RER983128 RON983049:RON983128 RYJ983049:RYJ983128 SIF983049:SIF983128 SSB983049:SSB983128 TBX983049:TBX983128 TLT983049:TLT983128 TVP983049:TVP983128 UFL983049:UFL983128 UPH983049:UPH983128 UZD983049:UZD983128 VIZ983049:VIZ983128 VSV983049:VSV983128 WCR983049:WCR983128 WMN983049:WMN983128 WWJ983049:WWJ983128">
      <formula1>0</formula1>
      <formula2>100</formula2>
    </dataValidation>
  </dataValidations>
  <printOptions horizontalCentered="1"/>
  <pageMargins left="0.19685039370078741" right="0.19685039370078741" top="0.59055118110236227" bottom="0.39370078740157483" header="0" footer="0.19685039370078741"/>
  <pageSetup paperSize="14" scale="63" fitToHeight="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5"/>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6"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6"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6"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6"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6"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6"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6"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6"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6"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6"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6"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6"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6"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6"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6"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6"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6"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6"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6"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6"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6"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6"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6"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6"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6"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6"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6"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6"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6"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6"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6"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6"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6"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6"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6"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6"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6"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6"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6"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6"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6"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6"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6"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6"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6"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6"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6"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6"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6"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6"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6"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6"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6"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6"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6"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6"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6"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6"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6"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6"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6"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6"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6"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122</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42928</v>
      </c>
      <c r="O3" s="796"/>
      <c r="P3" s="796"/>
      <c r="Q3" s="796"/>
      <c r="R3" s="796"/>
      <c r="S3" s="796"/>
      <c r="T3" s="796"/>
      <c r="U3" s="797"/>
      <c r="V3" s="307"/>
      <c r="W3" s="801" t="s">
        <v>1708</v>
      </c>
      <c r="X3" s="751" t="s">
        <v>431</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44.25" customHeight="1" x14ac:dyDescent="0.2">
      <c r="A9" s="1178" t="s">
        <v>122</v>
      </c>
      <c r="B9" s="851" t="s">
        <v>468</v>
      </c>
      <c r="C9" s="1084" t="s">
        <v>123</v>
      </c>
      <c r="D9" s="1085"/>
      <c r="E9" s="1086"/>
      <c r="F9" s="330">
        <v>1</v>
      </c>
      <c r="G9" s="815" t="s">
        <v>124</v>
      </c>
      <c r="H9" s="816"/>
      <c r="I9" s="817"/>
      <c r="J9" s="1084" t="s">
        <v>125</v>
      </c>
      <c r="K9" s="1085"/>
      <c r="L9" s="1086"/>
      <c r="M9" s="1178"/>
      <c r="N9" s="1178" t="s">
        <v>23</v>
      </c>
      <c r="O9" s="330"/>
      <c r="P9" s="1360" t="s">
        <v>1723</v>
      </c>
      <c r="Q9" s="1360" t="s">
        <v>652</v>
      </c>
      <c r="R9" s="346"/>
      <c r="S9" s="347">
        <f>VLOOKUP(P9,[32]Listas!$D$6:$E$10,2,0)</f>
        <v>4</v>
      </c>
      <c r="T9" s="347">
        <f>HLOOKUP(Q9,[32]Listas!$F$4:$J$5,2,0)</f>
        <v>3</v>
      </c>
      <c r="U9" s="1196" t="str">
        <f>INDEX([32]Listas!$F$6:$J$10,MATCH(P9,[32]Listas!$D$6:$D$10,0),MATCH(Q9,[32]Listas!$F$4:$J$4,0))</f>
        <v>12
ALTO</v>
      </c>
      <c r="V9" s="346"/>
      <c r="W9" s="818" t="s">
        <v>1208</v>
      </c>
      <c r="X9" s="818"/>
      <c r="Y9" s="818"/>
      <c r="Z9" s="330" t="s">
        <v>469</v>
      </c>
      <c r="AA9" s="1181" t="s">
        <v>322</v>
      </c>
      <c r="AB9" s="1178">
        <v>67</v>
      </c>
      <c r="AC9" s="346"/>
      <c r="AD9" s="347">
        <f>IF(AB9&lt;=33,0,IF(AB9&gt;81,2,1))</f>
        <v>1</v>
      </c>
      <c r="AE9" s="348">
        <f>IF(OR(AA9="Probabilidad",AA9="Ambos"),S9-AD9,S9)</f>
        <v>3</v>
      </c>
      <c r="AF9" s="1354" t="str">
        <f>IF(AE9&lt;=1,"Remota",VLOOKUP(AE9,[32]Listas!$C$6:$D$10,2,0))</f>
        <v>Posible</v>
      </c>
      <c r="AG9" s="348">
        <f>IF(OR(AA9="Impacto",AA9="Ambos"),T9-AD9,T9)</f>
        <v>2</v>
      </c>
      <c r="AH9" s="1354" t="str">
        <f>IF(AG9&lt;=1,"Insignificante",HLOOKUP(AG9,[32]Listas!$F$3:$J$4,2,0))</f>
        <v>Menor</v>
      </c>
      <c r="AI9" s="349">
        <f>AE9*AG9</f>
        <v>6</v>
      </c>
      <c r="AJ9" s="1196" t="str">
        <f>INDEX([32]Listas!$F$6:$J$10,MATCH(AF9,[32]Listas!$D$6:$D$10,0),MATCH(AH9,[32]Listas!$F$4:$J$4,0))</f>
        <v>6
MODERADO</v>
      </c>
    </row>
    <row r="10" spans="1:45" s="340" customFormat="1" ht="100.5" customHeight="1" x14ac:dyDescent="0.2">
      <c r="A10" s="1179"/>
      <c r="B10" s="852"/>
      <c r="C10" s="1122"/>
      <c r="D10" s="1123"/>
      <c r="E10" s="1124"/>
      <c r="F10" s="330">
        <v>2</v>
      </c>
      <c r="G10" s="815" t="s">
        <v>1209</v>
      </c>
      <c r="H10" s="816"/>
      <c r="I10" s="817"/>
      <c r="J10" s="1122"/>
      <c r="K10" s="1123"/>
      <c r="L10" s="1124"/>
      <c r="M10" s="1179"/>
      <c r="N10" s="1179"/>
      <c r="O10" s="330"/>
      <c r="P10" s="1361"/>
      <c r="Q10" s="1361"/>
      <c r="R10" s="346"/>
      <c r="S10" s="347" t="e">
        <f>VLOOKUP(P10,[32]Listas!$D$6:$E$10,2,0)</f>
        <v>#N/A</v>
      </c>
      <c r="T10" s="347" t="e">
        <f>HLOOKUP(Q10,[32]Listas!$F$4:$J$5,2,0)</f>
        <v>#N/A</v>
      </c>
      <c r="U10" s="1197"/>
      <c r="V10" s="346"/>
      <c r="W10" s="818" t="s">
        <v>2354</v>
      </c>
      <c r="X10" s="818"/>
      <c r="Y10" s="818"/>
      <c r="Z10" s="330" t="s">
        <v>1210</v>
      </c>
      <c r="AA10" s="1182"/>
      <c r="AB10" s="117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340" customFormat="1" ht="69.75" customHeight="1" x14ac:dyDescent="0.2">
      <c r="A11" s="1179"/>
      <c r="B11" s="852"/>
      <c r="C11" s="1122"/>
      <c r="D11" s="1123"/>
      <c r="E11" s="1124"/>
      <c r="F11" s="330">
        <v>3</v>
      </c>
      <c r="G11" s="815" t="s">
        <v>471</v>
      </c>
      <c r="H11" s="816"/>
      <c r="I11" s="817"/>
      <c r="J11" s="1122"/>
      <c r="K11" s="1123"/>
      <c r="L11" s="1124"/>
      <c r="M11" s="1179"/>
      <c r="N11" s="1179"/>
      <c r="O11" s="330"/>
      <c r="P11" s="1361"/>
      <c r="Q11" s="1361"/>
      <c r="R11" s="346"/>
      <c r="S11" s="347" t="e">
        <f>VLOOKUP(P11,[32]Listas!$D$6:$E$10,2,0)</f>
        <v>#N/A</v>
      </c>
      <c r="T11" s="347" t="e">
        <f>HLOOKUP(Q11,[32]Listas!$F$4:$J$5,2,0)</f>
        <v>#N/A</v>
      </c>
      <c r="U11" s="1197"/>
      <c r="V11" s="346"/>
      <c r="W11" s="818" t="s">
        <v>1211</v>
      </c>
      <c r="X11" s="818"/>
      <c r="Y11" s="818"/>
      <c r="Z11" s="330" t="s">
        <v>472</v>
      </c>
      <c r="AA11" s="1182"/>
      <c r="AB11" s="1179"/>
      <c r="AC11" s="346"/>
      <c r="AD11" s="347">
        <f t="shared" ref="AD11:AD18" si="0">IF(AB11&lt;=33,0,IF(AB11&gt;81,2,1))</f>
        <v>0</v>
      </c>
      <c r="AE11" s="348" t="e">
        <f t="shared" ref="AE11:AE18" si="1">IF(OR(AA11="Probabilidad",AA11="Ambos"),S11-AD11,S11)</f>
        <v>#N/A</v>
      </c>
      <c r="AF11" s="1355"/>
      <c r="AG11" s="348" t="e">
        <f t="shared" ref="AG11:AG18" si="2">IF(OR(AA11="Impacto",AA11="Ambos"),T11-AD11,T11)</f>
        <v>#N/A</v>
      </c>
      <c r="AH11" s="1355"/>
      <c r="AI11" s="349" t="e">
        <f t="shared" ref="AI11:AI18" si="3">AE11*AG11</f>
        <v>#N/A</v>
      </c>
      <c r="AJ11" s="1197"/>
    </row>
    <row r="12" spans="1:45" s="340" customFormat="1" ht="93.75" customHeight="1" x14ac:dyDescent="0.2">
      <c r="A12" s="1179"/>
      <c r="B12" s="852"/>
      <c r="C12" s="1122"/>
      <c r="D12" s="1123"/>
      <c r="E12" s="1124"/>
      <c r="F12" s="330">
        <v>4</v>
      </c>
      <c r="G12" s="815" t="s">
        <v>473</v>
      </c>
      <c r="H12" s="816"/>
      <c r="I12" s="817"/>
      <c r="J12" s="1122"/>
      <c r="K12" s="1123"/>
      <c r="L12" s="1124"/>
      <c r="M12" s="1179"/>
      <c r="N12" s="1179"/>
      <c r="O12" s="330"/>
      <c r="P12" s="1361"/>
      <c r="Q12" s="1361"/>
      <c r="R12" s="346"/>
      <c r="S12" s="347" t="e">
        <f>VLOOKUP(P12,[32]Listas!$D$6:$E$10,2,0)</f>
        <v>#N/A</v>
      </c>
      <c r="T12" s="347" t="e">
        <f>HLOOKUP(Q12,[32]Listas!$F$4:$J$5,2,0)</f>
        <v>#N/A</v>
      </c>
      <c r="U12" s="1197"/>
      <c r="V12" s="346"/>
      <c r="W12" s="818" t="s">
        <v>1212</v>
      </c>
      <c r="X12" s="818"/>
      <c r="Y12" s="818"/>
      <c r="Z12" s="330" t="s">
        <v>1213</v>
      </c>
      <c r="AA12" s="1182"/>
      <c r="AB12" s="1179"/>
      <c r="AC12" s="346"/>
      <c r="AD12" s="347">
        <f t="shared" si="0"/>
        <v>0</v>
      </c>
      <c r="AE12" s="348" t="e">
        <f t="shared" si="1"/>
        <v>#N/A</v>
      </c>
      <c r="AF12" s="1355"/>
      <c r="AG12" s="348" t="e">
        <f t="shared" si="2"/>
        <v>#N/A</v>
      </c>
      <c r="AH12" s="1355"/>
      <c r="AI12" s="349" t="e">
        <f t="shared" si="3"/>
        <v>#N/A</v>
      </c>
      <c r="AJ12" s="1197"/>
    </row>
    <row r="13" spans="1:45" s="340" customFormat="1" ht="81" customHeight="1" x14ac:dyDescent="0.2">
      <c r="A13" s="1179"/>
      <c r="B13" s="852"/>
      <c r="C13" s="1122"/>
      <c r="D13" s="1123"/>
      <c r="E13" s="1124"/>
      <c r="F13" s="330">
        <v>5</v>
      </c>
      <c r="G13" s="815" t="s">
        <v>2355</v>
      </c>
      <c r="H13" s="816"/>
      <c r="I13" s="817"/>
      <c r="J13" s="1122"/>
      <c r="K13" s="1123"/>
      <c r="L13" s="1124"/>
      <c r="M13" s="1179"/>
      <c r="N13" s="1179"/>
      <c r="O13" s="330"/>
      <c r="P13" s="1361"/>
      <c r="Q13" s="1361"/>
      <c r="R13" s="346"/>
      <c r="S13" s="347" t="e">
        <f>VLOOKUP(P13,[32]Listas!$D$6:$E$10,2,0)</f>
        <v>#N/A</v>
      </c>
      <c r="T13" s="347" t="e">
        <f>HLOOKUP(Q13,[32]Listas!$F$4:$J$5,2,0)</f>
        <v>#N/A</v>
      </c>
      <c r="U13" s="1197"/>
      <c r="V13" s="346"/>
      <c r="W13" s="818" t="s">
        <v>1214</v>
      </c>
      <c r="X13" s="818"/>
      <c r="Y13" s="818"/>
      <c r="Z13" s="330" t="s">
        <v>1215</v>
      </c>
      <c r="AA13" s="1182"/>
      <c r="AB13" s="1179"/>
      <c r="AC13" s="346"/>
      <c r="AD13" s="347">
        <f t="shared" si="0"/>
        <v>0</v>
      </c>
      <c r="AE13" s="348" t="e">
        <f t="shared" si="1"/>
        <v>#N/A</v>
      </c>
      <c r="AF13" s="1355"/>
      <c r="AG13" s="348" t="e">
        <f t="shared" si="2"/>
        <v>#N/A</v>
      </c>
      <c r="AH13" s="1355"/>
      <c r="AI13" s="349" t="e">
        <f t="shared" si="3"/>
        <v>#N/A</v>
      </c>
      <c r="AJ13" s="1197"/>
    </row>
    <row r="14" spans="1:45" s="340" customFormat="1" ht="76.5" customHeight="1" x14ac:dyDescent="0.2">
      <c r="A14" s="1180"/>
      <c r="B14" s="853"/>
      <c r="C14" s="1125"/>
      <c r="D14" s="1126"/>
      <c r="E14" s="1127"/>
      <c r="F14" s="330">
        <v>6</v>
      </c>
      <c r="G14" s="815" t="s">
        <v>126</v>
      </c>
      <c r="H14" s="816"/>
      <c r="I14" s="817"/>
      <c r="J14" s="1125"/>
      <c r="K14" s="1126"/>
      <c r="L14" s="1127"/>
      <c r="M14" s="1180"/>
      <c r="N14" s="1180"/>
      <c r="O14" s="330"/>
      <c r="P14" s="1362"/>
      <c r="Q14" s="1362"/>
      <c r="R14" s="346"/>
      <c r="S14" s="347" t="e">
        <f>VLOOKUP(P14,[32]Listas!$D$6:$E$10,2,0)</f>
        <v>#N/A</v>
      </c>
      <c r="T14" s="347" t="e">
        <f>HLOOKUP(Q14,[32]Listas!$F$4:$J$5,2,0)</f>
        <v>#N/A</v>
      </c>
      <c r="U14" s="1198"/>
      <c r="V14" s="346"/>
      <c r="W14" s="818" t="s">
        <v>1216</v>
      </c>
      <c r="X14" s="818"/>
      <c r="Y14" s="818"/>
      <c r="Z14" s="344" t="s">
        <v>1217</v>
      </c>
      <c r="AA14" s="1183"/>
      <c r="AB14" s="1180"/>
      <c r="AC14" s="346"/>
      <c r="AD14" s="347">
        <f t="shared" si="0"/>
        <v>0</v>
      </c>
      <c r="AE14" s="348" t="e">
        <f t="shared" si="1"/>
        <v>#N/A</v>
      </c>
      <c r="AF14" s="1356"/>
      <c r="AG14" s="348" t="e">
        <f t="shared" si="2"/>
        <v>#N/A</v>
      </c>
      <c r="AH14" s="1356"/>
      <c r="AI14" s="349" t="e">
        <f t="shared" si="3"/>
        <v>#N/A</v>
      </c>
      <c r="AJ14" s="1198"/>
    </row>
    <row r="15" spans="1:45" s="340" customFormat="1" ht="52.5" customHeight="1" x14ac:dyDescent="0.2">
      <c r="A15" s="1178" t="s">
        <v>122</v>
      </c>
      <c r="B15" s="851" t="s">
        <v>2356</v>
      </c>
      <c r="C15" s="1084" t="s">
        <v>477</v>
      </c>
      <c r="D15" s="1085"/>
      <c r="E15" s="1086"/>
      <c r="F15" s="330">
        <v>1</v>
      </c>
      <c r="G15" s="815" t="s">
        <v>478</v>
      </c>
      <c r="H15" s="816"/>
      <c r="I15" s="817"/>
      <c r="J15" s="1084" t="s">
        <v>479</v>
      </c>
      <c r="K15" s="1085"/>
      <c r="L15" s="1086"/>
      <c r="M15" s="1178"/>
      <c r="N15" s="1178" t="s">
        <v>23</v>
      </c>
      <c r="O15" s="330"/>
      <c r="P15" s="1360" t="s">
        <v>1723</v>
      </c>
      <c r="Q15" s="1360" t="s">
        <v>652</v>
      </c>
      <c r="R15" s="346"/>
      <c r="S15" s="347">
        <f>VLOOKUP(P15,[32]Listas!$D$6:$E$10,2,0)</f>
        <v>4</v>
      </c>
      <c r="T15" s="347">
        <f>HLOOKUP(Q15,[32]Listas!$F$4:$J$5,2,0)</f>
        <v>3</v>
      </c>
      <c r="U15" s="1196" t="str">
        <f>INDEX([32]Listas!$F$6:$J$10,MATCH(P15,[32]Listas!$D$6:$D$10,0),MATCH(Q15,[32]Listas!$F$4:$J$4,0))</f>
        <v>12
ALTO</v>
      </c>
      <c r="V15" s="346"/>
      <c r="W15" s="818" t="s">
        <v>2357</v>
      </c>
      <c r="X15" s="818"/>
      <c r="Y15" s="818"/>
      <c r="Z15" s="330" t="s">
        <v>1218</v>
      </c>
      <c r="AA15" s="1181" t="s">
        <v>322</v>
      </c>
      <c r="AB15" s="1178">
        <v>75</v>
      </c>
      <c r="AC15" s="346"/>
      <c r="AD15" s="347">
        <f t="shared" si="0"/>
        <v>1</v>
      </c>
      <c r="AE15" s="348">
        <f t="shared" si="1"/>
        <v>3</v>
      </c>
      <c r="AF15" s="1354" t="str">
        <f>IF(AE15&lt;=1,"Remota",VLOOKUP(AE15,[32]Listas!$C$6:$D$10,2,0))</f>
        <v>Posible</v>
      </c>
      <c r="AG15" s="348">
        <f t="shared" si="2"/>
        <v>2</v>
      </c>
      <c r="AH15" s="1354" t="str">
        <f>IF(AG15&lt;=1,"Insignificante",HLOOKUP(AG15,[32]Listas!$F$3:$J$4,2,0))</f>
        <v>Menor</v>
      </c>
      <c r="AI15" s="349">
        <f t="shared" si="3"/>
        <v>6</v>
      </c>
      <c r="AJ15" s="1196" t="str">
        <f>INDEX([32]Listas!$F$6:$J$10,MATCH(AF15,[32]Listas!$D$6:$D$10,0),MATCH(AH15,[32]Listas!$F$4:$J$4,0))</f>
        <v>6
MODERADO</v>
      </c>
    </row>
    <row r="16" spans="1:45" s="340" customFormat="1" ht="53.25" customHeight="1" x14ac:dyDescent="0.2">
      <c r="A16" s="1179"/>
      <c r="B16" s="852"/>
      <c r="C16" s="1122"/>
      <c r="D16" s="1123"/>
      <c r="E16" s="1124"/>
      <c r="F16" s="330">
        <v>2</v>
      </c>
      <c r="G16" s="815" t="s">
        <v>480</v>
      </c>
      <c r="H16" s="816"/>
      <c r="I16" s="817"/>
      <c r="J16" s="1122"/>
      <c r="K16" s="1123"/>
      <c r="L16" s="1124"/>
      <c r="M16" s="1179"/>
      <c r="N16" s="1179"/>
      <c r="O16" s="330"/>
      <c r="P16" s="1361"/>
      <c r="Q16" s="1361"/>
      <c r="R16" s="346"/>
      <c r="S16" s="347" t="e">
        <f>VLOOKUP(P16,[32]Listas!$D$6:$E$10,2,0)</f>
        <v>#N/A</v>
      </c>
      <c r="T16" s="347" t="e">
        <f>HLOOKUP(Q16,[32]Listas!$F$4:$J$5,2,0)</f>
        <v>#N/A</v>
      </c>
      <c r="U16" s="1197"/>
      <c r="V16" s="346"/>
      <c r="W16" s="818" t="s">
        <v>481</v>
      </c>
      <c r="X16" s="818"/>
      <c r="Y16" s="818"/>
      <c r="Z16" s="330" t="s">
        <v>1219</v>
      </c>
      <c r="AA16" s="1182"/>
      <c r="AB16" s="1179"/>
      <c r="AC16" s="346"/>
      <c r="AD16" s="347">
        <f t="shared" si="0"/>
        <v>0</v>
      </c>
      <c r="AE16" s="348" t="e">
        <f t="shared" si="1"/>
        <v>#N/A</v>
      </c>
      <c r="AF16" s="1355"/>
      <c r="AG16" s="348" t="e">
        <f t="shared" si="2"/>
        <v>#N/A</v>
      </c>
      <c r="AH16" s="1355"/>
      <c r="AI16" s="349" t="e">
        <f t="shared" si="3"/>
        <v>#N/A</v>
      </c>
      <c r="AJ16" s="1197"/>
    </row>
    <row r="17" spans="1:36" s="340" customFormat="1" ht="51.75" customHeight="1" x14ac:dyDescent="0.2">
      <c r="A17" s="1179"/>
      <c r="B17" s="852"/>
      <c r="C17" s="1122"/>
      <c r="D17" s="1123"/>
      <c r="E17" s="1124"/>
      <c r="F17" s="330">
        <v>3</v>
      </c>
      <c r="G17" s="815" t="s">
        <v>2358</v>
      </c>
      <c r="H17" s="816"/>
      <c r="I17" s="817"/>
      <c r="J17" s="1122"/>
      <c r="K17" s="1123"/>
      <c r="L17" s="1124"/>
      <c r="M17" s="1179"/>
      <c r="N17" s="1179"/>
      <c r="O17" s="330"/>
      <c r="P17" s="1361"/>
      <c r="Q17" s="1361"/>
      <c r="R17" s="346"/>
      <c r="S17" s="347" t="e">
        <f>VLOOKUP(P17,[32]Listas!$D$6:$E$10,2,0)</f>
        <v>#N/A</v>
      </c>
      <c r="T17" s="347" t="e">
        <f>HLOOKUP(Q17,[32]Listas!$F$4:$J$5,2,0)</f>
        <v>#N/A</v>
      </c>
      <c r="U17" s="1197"/>
      <c r="V17" s="346"/>
      <c r="W17" s="818" t="s">
        <v>474</v>
      </c>
      <c r="X17" s="818"/>
      <c r="Y17" s="818"/>
      <c r="Z17" s="330" t="s">
        <v>1220</v>
      </c>
      <c r="AA17" s="1182"/>
      <c r="AB17" s="1179"/>
      <c r="AC17" s="346"/>
      <c r="AD17" s="347">
        <f t="shared" si="0"/>
        <v>0</v>
      </c>
      <c r="AE17" s="348" t="e">
        <f t="shared" si="1"/>
        <v>#N/A</v>
      </c>
      <c r="AF17" s="1355"/>
      <c r="AG17" s="348" t="e">
        <f t="shared" si="2"/>
        <v>#N/A</v>
      </c>
      <c r="AH17" s="1355"/>
      <c r="AI17" s="349" t="e">
        <f t="shared" si="3"/>
        <v>#N/A</v>
      </c>
      <c r="AJ17" s="1197"/>
    </row>
    <row r="18" spans="1:36" s="340" customFormat="1" ht="58.5" customHeight="1" x14ac:dyDescent="0.2">
      <c r="A18" s="1179"/>
      <c r="B18" s="852"/>
      <c r="C18" s="1122"/>
      <c r="D18" s="1123"/>
      <c r="E18" s="1124"/>
      <c r="F18" s="330">
        <v>4</v>
      </c>
      <c r="G18" s="815" t="s">
        <v>127</v>
      </c>
      <c r="H18" s="816"/>
      <c r="I18" s="817"/>
      <c r="J18" s="1122"/>
      <c r="K18" s="1123"/>
      <c r="L18" s="1124"/>
      <c r="M18" s="1179"/>
      <c r="N18" s="1179"/>
      <c r="O18" s="330"/>
      <c r="P18" s="1361"/>
      <c r="Q18" s="1361"/>
      <c r="R18" s="346"/>
      <c r="S18" s="347" t="e">
        <f>VLOOKUP(P18,[32]Listas!$D$6:$E$10,2,0)</f>
        <v>#N/A</v>
      </c>
      <c r="T18" s="347" t="e">
        <f>HLOOKUP(Q18,[32]Listas!$F$4:$J$5,2,0)</f>
        <v>#N/A</v>
      </c>
      <c r="U18" s="1197"/>
      <c r="V18" s="346"/>
      <c r="W18" s="818" t="s">
        <v>2359</v>
      </c>
      <c r="X18" s="818"/>
      <c r="Y18" s="818"/>
      <c r="Z18" s="330" t="s">
        <v>1221</v>
      </c>
      <c r="AA18" s="1182"/>
      <c r="AB18" s="1179"/>
      <c r="AC18" s="346"/>
      <c r="AD18" s="347">
        <f t="shared" si="0"/>
        <v>0</v>
      </c>
      <c r="AE18" s="348" t="e">
        <f t="shared" si="1"/>
        <v>#N/A</v>
      </c>
      <c r="AF18" s="1355"/>
      <c r="AG18" s="348" t="e">
        <f t="shared" si="2"/>
        <v>#N/A</v>
      </c>
      <c r="AH18" s="1355"/>
      <c r="AI18" s="349" t="e">
        <f t="shared" si="3"/>
        <v>#N/A</v>
      </c>
      <c r="AJ18" s="1197"/>
    </row>
    <row r="19" spans="1:36" s="340" customFormat="1" ht="71.25" customHeight="1" x14ac:dyDescent="0.2">
      <c r="A19" s="1179"/>
      <c r="B19" s="852"/>
      <c r="C19" s="1122"/>
      <c r="D19" s="1123"/>
      <c r="E19" s="1124"/>
      <c r="F19" s="330">
        <v>5</v>
      </c>
      <c r="G19" s="815" t="s">
        <v>482</v>
      </c>
      <c r="H19" s="816"/>
      <c r="I19" s="817"/>
      <c r="J19" s="1122"/>
      <c r="K19" s="1123"/>
      <c r="L19" s="1124"/>
      <c r="M19" s="1179"/>
      <c r="N19" s="1179"/>
      <c r="O19" s="330"/>
      <c r="P19" s="1361"/>
      <c r="Q19" s="1361"/>
      <c r="R19" s="346"/>
      <c r="S19" s="347" t="e">
        <f>VLOOKUP(P19,[32]Listas!$D$6:$E$10,2,0)</f>
        <v>#N/A</v>
      </c>
      <c r="T19" s="347" t="e">
        <f>HLOOKUP(Q19,[32]Listas!$F$4:$J$5,2,0)</f>
        <v>#N/A</v>
      </c>
      <c r="U19" s="1197"/>
      <c r="V19" s="346"/>
      <c r="W19" s="818" t="s">
        <v>2360</v>
      </c>
      <c r="X19" s="818"/>
      <c r="Y19" s="818"/>
      <c r="Z19" s="330" t="s">
        <v>2361</v>
      </c>
      <c r="AA19" s="1182"/>
      <c r="AB19" s="1179"/>
      <c r="AC19" s="346"/>
      <c r="AD19" s="347">
        <f>IF(AB19&lt;=33,0,IF(AB19&gt;81,2,1))</f>
        <v>0</v>
      </c>
      <c r="AE19" s="348" t="e">
        <f>IF(OR(AA19="Probabilidad",AA19="Ambos"),S19-AD19,S19)</f>
        <v>#N/A</v>
      </c>
      <c r="AF19" s="1355"/>
      <c r="AG19" s="348" t="e">
        <f>IF(OR(AA19="Impacto",AA19="Ambos"),T19-AD19,T19)</f>
        <v>#N/A</v>
      </c>
      <c r="AH19" s="1355"/>
      <c r="AI19" s="349" t="e">
        <f>AE19*AG19</f>
        <v>#N/A</v>
      </c>
      <c r="AJ19" s="1197"/>
    </row>
    <row r="20" spans="1:36" s="340" customFormat="1" ht="86.25" customHeight="1" x14ac:dyDescent="0.2">
      <c r="A20" s="1179"/>
      <c r="B20" s="852"/>
      <c r="C20" s="1122"/>
      <c r="D20" s="1123"/>
      <c r="E20" s="1124"/>
      <c r="F20" s="330">
        <v>6</v>
      </c>
      <c r="G20" s="815" t="s">
        <v>2362</v>
      </c>
      <c r="H20" s="816"/>
      <c r="I20" s="817"/>
      <c r="J20" s="1122"/>
      <c r="K20" s="1123"/>
      <c r="L20" s="1124"/>
      <c r="M20" s="1179"/>
      <c r="N20" s="1179"/>
      <c r="O20" s="330"/>
      <c r="P20" s="1361"/>
      <c r="Q20" s="1361"/>
      <c r="R20" s="346"/>
      <c r="S20" s="347" t="e">
        <f>VLOOKUP(P20,[32]Listas!$D$6:$E$10,2,0)</f>
        <v>#N/A</v>
      </c>
      <c r="T20" s="347" t="e">
        <f>HLOOKUP(Q20,[32]Listas!$F$4:$J$5,2,0)</f>
        <v>#N/A</v>
      </c>
      <c r="U20" s="1197"/>
      <c r="V20" s="346"/>
      <c r="W20" s="818" t="s">
        <v>2363</v>
      </c>
      <c r="X20" s="818"/>
      <c r="Y20" s="818"/>
      <c r="Z20" s="330" t="s">
        <v>1222</v>
      </c>
      <c r="AA20" s="1182"/>
      <c r="AB20" s="1179"/>
      <c r="AC20" s="346"/>
      <c r="AD20" s="347">
        <f t="shared" ref="AD20:AD27" si="4">IF(AB20&lt;=33,0,IF(AB20&gt;81,2,1))</f>
        <v>0</v>
      </c>
      <c r="AE20" s="348" t="e">
        <f t="shared" ref="AE20:AE27" si="5">IF(OR(AA20="Probabilidad",AA20="Ambos"),S20-AD20,S20)</f>
        <v>#N/A</v>
      </c>
      <c r="AF20" s="1355"/>
      <c r="AG20" s="348" t="e">
        <f t="shared" ref="AG20:AG27" si="6">IF(OR(AA20="Impacto",AA20="Ambos"),T20-AD20,T20)</f>
        <v>#N/A</v>
      </c>
      <c r="AH20" s="1355"/>
      <c r="AI20" s="349" t="e">
        <f t="shared" ref="AI20:AI27" si="7">AE20*AG20</f>
        <v>#N/A</v>
      </c>
      <c r="AJ20" s="1197"/>
    </row>
    <row r="21" spans="1:36" s="340" customFormat="1" ht="47.25" customHeight="1" x14ac:dyDescent="0.2">
      <c r="A21" s="1179"/>
      <c r="B21" s="852"/>
      <c r="C21" s="1122"/>
      <c r="D21" s="1123"/>
      <c r="E21" s="1124"/>
      <c r="F21" s="330">
        <v>7</v>
      </c>
      <c r="G21" s="815" t="s">
        <v>483</v>
      </c>
      <c r="H21" s="816"/>
      <c r="I21" s="817"/>
      <c r="J21" s="1122"/>
      <c r="K21" s="1123"/>
      <c r="L21" s="1124"/>
      <c r="M21" s="1179"/>
      <c r="N21" s="1179"/>
      <c r="O21" s="330"/>
      <c r="P21" s="1361"/>
      <c r="Q21" s="1361"/>
      <c r="R21" s="346"/>
      <c r="S21" s="347" t="e">
        <f>VLOOKUP(P21,[32]Listas!$D$6:$E$10,2,0)</f>
        <v>#N/A</v>
      </c>
      <c r="T21" s="347" t="e">
        <f>HLOOKUP(Q21,[32]Listas!$F$4:$J$5,2,0)</f>
        <v>#N/A</v>
      </c>
      <c r="U21" s="1197"/>
      <c r="V21" s="346"/>
      <c r="W21" s="818" t="s">
        <v>2364</v>
      </c>
      <c r="X21" s="818"/>
      <c r="Y21" s="818"/>
      <c r="Z21" s="330" t="s">
        <v>1223</v>
      </c>
      <c r="AA21" s="1182"/>
      <c r="AB21" s="1179"/>
      <c r="AC21" s="346"/>
      <c r="AD21" s="347">
        <f t="shared" si="4"/>
        <v>0</v>
      </c>
      <c r="AE21" s="348" t="e">
        <f t="shared" si="5"/>
        <v>#N/A</v>
      </c>
      <c r="AF21" s="1355"/>
      <c r="AG21" s="348" t="e">
        <f t="shared" si="6"/>
        <v>#N/A</v>
      </c>
      <c r="AH21" s="1355"/>
      <c r="AI21" s="349" t="e">
        <f t="shared" si="7"/>
        <v>#N/A</v>
      </c>
      <c r="AJ21" s="1197"/>
    </row>
    <row r="22" spans="1:36" s="340" customFormat="1" ht="69" customHeight="1" x14ac:dyDescent="0.2">
      <c r="A22" s="1180"/>
      <c r="B22" s="853"/>
      <c r="C22" s="1125"/>
      <c r="D22" s="1126"/>
      <c r="E22" s="1127"/>
      <c r="F22" s="330">
        <v>8</v>
      </c>
      <c r="G22" s="815" t="s">
        <v>484</v>
      </c>
      <c r="H22" s="816"/>
      <c r="I22" s="817"/>
      <c r="J22" s="1125"/>
      <c r="K22" s="1126"/>
      <c r="L22" s="1127"/>
      <c r="M22" s="1180"/>
      <c r="N22" s="1180"/>
      <c r="O22" s="330"/>
      <c r="P22" s="1362"/>
      <c r="Q22" s="1362"/>
      <c r="R22" s="346"/>
      <c r="S22" s="347" t="e">
        <f>VLOOKUP(P22,[32]Listas!$D$6:$E$10,2,0)</f>
        <v>#N/A</v>
      </c>
      <c r="T22" s="347" t="e">
        <f>HLOOKUP(Q22,[32]Listas!$F$4:$J$5,2,0)</f>
        <v>#N/A</v>
      </c>
      <c r="U22" s="1198"/>
      <c r="V22" s="346"/>
      <c r="W22" s="818" t="s">
        <v>2365</v>
      </c>
      <c r="X22" s="818"/>
      <c r="Y22" s="818"/>
      <c r="Z22" s="330" t="s">
        <v>1224</v>
      </c>
      <c r="AA22" s="1183"/>
      <c r="AB22" s="1180"/>
      <c r="AC22" s="346"/>
      <c r="AD22" s="347">
        <f t="shared" si="4"/>
        <v>0</v>
      </c>
      <c r="AE22" s="348" t="e">
        <f t="shared" si="5"/>
        <v>#N/A</v>
      </c>
      <c r="AF22" s="1356"/>
      <c r="AG22" s="348" t="e">
        <f t="shared" si="6"/>
        <v>#N/A</v>
      </c>
      <c r="AH22" s="1356"/>
      <c r="AI22" s="349" t="e">
        <f t="shared" si="7"/>
        <v>#N/A</v>
      </c>
      <c r="AJ22" s="1198"/>
    </row>
    <row r="23" spans="1:36" s="340" customFormat="1" ht="47.25" customHeight="1" x14ac:dyDescent="0.2">
      <c r="A23" s="1178" t="s">
        <v>122</v>
      </c>
      <c r="B23" s="851" t="s">
        <v>485</v>
      </c>
      <c r="C23" s="1084" t="s">
        <v>128</v>
      </c>
      <c r="D23" s="1085"/>
      <c r="E23" s="1086"/>
      <c r="F23" s="330">
        <v>1</v>
      </c>
      <c r="G23" s="815" t="s">
        <v>470</v>
      </c>
      <c r="H23" s="816"/>
      <c r="I23" s="817"/>
      <c r="J23" s="1084" t="s">
        <v>486</v>
      </c>
      <c r="K23" s="1085"/>
      <c r="L23" s="1086"/>
      <c r="M23" s="1178"/>
      <c r="N23" s="1178"/>
      <c r="O23" s="330"/>
      <c r="P23" s="1360" t="s">
        <v>101</v>
      </c>
      <c r="Q23" s="1360" t="s">
        <v>652</v>
      </c>
      <c r="R23" s="346"/>
      <c r="S23" s="347">
        <f>VLOOKUP(P23,[32]Listas!$D$6:$E$10,2,0)</f>
        <v>3</v>
      </c>
      <c r="T23" s="347">
        <f>HLOOKUP(Q23,[32]Listas!$F$4:$J$5,2,0)</f>
        <v>3</v>
      </c>
      <c r="U23" s="1196" t="str">
        <f>INDEX([32]Listas!$F$6:$J$10,MATCH(P23,[32]Listas!$D$6:$D$10,0),MATCH(Q23,[32]Listas!$F$4:$J$4,0))</f>
        <v>9
MODERADO</v>
      </c>
      <c r="V23" s="346"/>
      <c r="W23" s="818" t="s">
        <v>1225</v>
      </c>
      <c r="X23" s="818"/>
      <c r="Y23" s="818"/>
      <c r="Z23" s="330" t="s">
        <v>487</v>
      </c>
      <c r="AA23" s="1181" t="s">
        <v>322</v>
      </c>
      <c r="AB23" s="1178">
        <v>67</v>
      </c>
      <c r="AC23" s="346"/>
      <c r="AD23" s="347">
        <f t="shared" si="4"/>
        <v>1</v>
      </c>
      <c r="AE23" s="348">
        <f t="shared" si="5"/>
        <v>2</v>
      </c>
      <c r="AF23" s="1354" t="str">
        <f>IF(AE23&lt;=1,"Remota",VLOOKUP(AE23,[32]Listas!$C$6:$D$10,2,0))</f>
        <v>Baja</v>
      </c>
      <c r="AG23" s="348">
        <f t="shared" si="6"/>
        <v>2</v>
      </c>
      <c r="AH23" s="1354" t="str">
        <f>IF(AG23&lt;=1,"Insignificante",HLOOKUP(AG23,[32]Listas!$F$3:$J$4,2,0))</f>
        <v>Menor</v>
      </c>
      <c r="AI23" s="349">
        <f t="shared" si="7"/>
        <v>4</v>
      </c>
      <c r="AJ23" s="1196" t="str">
        <f>INDEX([32]Listas!$F$6:$J$10,MATCH(AF23,[32]Listas!$D$6:$D$10,0),MATCH(AH23,[32]Listas!$F$4:$J$4,0))</f>
        <v>4
INFERIOR</v>
      </c>
    </row>
    <row r="24" spans="1:36" s="340" customFormat="1" ht="79.5" customHeight="1" x14ac:dyDescent="0.2">
      <c r="A24" s="1179"/>
      <c r="B24" s="852"/>
      <c r="C24" s="1122"/>
      <c r="D24" s="1123"/>
      <c r="E24" s="1124"/>
      <c r="F24" s="330">
        <v>2</v>
      </c>
      <c r="G24" s="815" t="s">
        <v>482</v>
      </c>
      <c r="H24" s="816"/>
      <c r="I24" s="817"/>
      <c r="J24" s="1122"/>
      <c r="K24" s="1123"/>
      <c r="L24" s="1124"/>
      <c r="M24" s="1179"/>
      <c r="N24" s="1179"/>
      <c r="O24" s="330"/>
      <c r="P24" s="1361"/>
      <c r="Q24" s="1361"/>
      <c r="R24" s="346"/>
      <c r="S24" s="347" t="e">
        <f>VLOOKUP(P24,[32]Listas!$D$6:$E$10,2,0)</f>
        <v>#N/A</v>
      </c>
      <c r="T24" s="347" t="e">
        <f>HLOOKUP(Q24,[32]Listas!$F$4:$J$5,2,0)</f>
        <v>#N/A</v>
      </c>
      <c r="U24" s="1197"/>
      <c r="V24" s="346"/>
      <c r="W24" s="818" t="s">
        <v>1226</v>
      </c>
      <c r="X24" s="818"/>
      <c r="Y24" s="818"/>
      <c r="Z24" s="330" t="s">
        <v>488</v>
      </c>
      <c r="AA24" s="1182"/>
      <c r="AB24" s="1179"/>
      <c r="AC24" s="346"/>
      <c r="AD24" s="347">
        <f t="shared" si="4"/>
        <v>0</v>
      </c>
      <c r="AE24" s="348" t="e">
        <f t="shared" si="5"/>
        <v>#N/A</v>
      </c>
      <c r="AF24" s="1355"/>
      <c r="AG24" s="348" t="e">
        <f t="shared" si="6"/>
        <v>#N/A</v>
      </c>
      <c r="AH24" s="1355"/>
      <c r="AI24" s="349" t="e">
        <f t="shared" si="7"/>
        <v>#N/A</v>
      </c>
      <c r="AJ24" s="1197"/>
    </row>
    <row r="25" spans="1:36" s="340" customFormat="1" ht="48" customHeight="1" x14ac:dyDescent="0.2">
      <c r="A25" s="1179"/>
      <c r="B25" s="852"/>
      <c r="C25" s="1122"/>
      <c r="D25" s="1123"/>
      <c r="E25" s="1124"/>
      <c r="F25" s="330">
        <v>3</v>
      </c>
      <c r="G25" s="815" t="s">
        <v>489</v>
      </c>
      <c r="H25" s="816"/>
      <c r="I25" s="817"/>
      <c r="J25" s="1122"/>
      <c r="K25" s="1123"/>
      <c r="L25" s="1124"/>
      <c r="M25" s="1179"/>
      <c r="N25" s="1179"/>
      <c r="O25" s="330"/>
      <c r="P25" s="1361"/>
      <c r="Q25" s="1361"/>
      <c r="R25" s="346"/>
      <c r="S25" s="347" t="e">
        <f>VLOOKUP(P25,[32]Listas!$D$6:$E$10,2,0)</f>
        <v>#N/A</v>
      </c>
      <c r="T25" s="347" t="e">
        <f>HLOOKUP(Q25,[32]Listas!$F$4:$J$5,2,0)</f>
        <v>#N/A</v>
      </c>
      <c r="U25" s="1197"/>
      <c r="V25" s="346"/>
      <c r="W25" s="818" t="s">
        <v>1227</v>
      </c>
      <c r="X25" s="818"/>
      <c r="Y25" s="818"/>
      <c r="Z25" s="330" t="s">
        <v>475</v>
      </c>
      <c r="AA25" s="1182"/>
      <c r="AB25" s="1179"/>
      <c r="AC25" s="346"/>
      <c r="AD25" s="347">
        <f t="shared" si="4"/>
        <v>0</v>
      </c>
      <c r="AE25" s="348" t="e">
        <f t="shared" si="5"/>
        <v>#N/A</v>
      </c>
      <c r="AF25" s="1355"/>
      <c r="AG25" s="348" t="e">
        <f t="shared" si="6"/>
        <v>#N/A</v>
      </c>
      <c r="AH25" s="1355"/>
      <c r="AI25" s="349" t="e">
        <f t="shared" si="7"/>
        <v>#N/A</v>
      </c>
      <c r="AJ25" s="1197"/>
    </row>
    <row r="26" spans="1:36" s="340" customFormat="1" ht="63.75" customHeight="1" x14ac:dyDescent="0.2">
      <c r="A26" s="1179"/>
      <c r="B26" s="852"/>
      <c r="C26" s="1122"/>
      <c r="D26" s="1123"/>
      <c r="E26" s="1124"/>
      <c r="F26" s="330">
        <v>4</v>
      </c>
      <c r="G26" s="815" t="s">
        <v>2366</v>
      </c>
      <c r="H26" s="816"/>
      <c r="I26" s="817"/>
      <c r="J26" s="1122"/>
      <c r="K26" s="1123"/>
      <c r="L26" s="1124"/>
      <c r="M26" s="1179"/>
      <c r="N26" s="1179"/>
      <c r="O26" s="330"/>
      <c r="P26" s="1361"/>
      <c r="Q26" s="1361"/>
      <c r="R26" s="346"/>
      <c r="S26" s="347" t="e">
        <f>VLOOKUP(P26,[32]Listas!$D$6:$E$10,2,0)</f>
        <v>#N/A</v>
      </c>
      <c r="T26" s="347" t="e">
        <f>HLOOKUP(Q26,[32]Listas!$F$4:$J$5,2,0)</f>
        <v>#N/A</v>
      </c>
      <c r="U26" s="1197"/>
      <c r="V26" s="346"/>
      <c r="W26" s="818" t="s">
        <v>2367</v>
      </c>
      <c r="X26" s="818"/>
      <c r="Y26" s="818"/>
      <c r="Z26" s="330" t="s">
        <v>476</v>
      </c>
      <c r="AA26" s="1182"/>
      <c r="AB26" s="1179"/>
      <c r="AC26" s="346"/>
      <c r="AD26" s="347">
        <f t="shared" si="4"/>
        <v>0</v>
      </c>
      <c r="AE26" s="348" t="e">
        <f t="shared" si="5"/>
        <v>#N/A</v>
      </c>
      <c r="AF26" s="1355"/>
      <c r="AG26" s="348" t="e">
        <f t="shared" si="6"/>
        <v>#N/A</v>
      </c>
      <c r="AH26" s="1355"/>
      <c r="AI26" s="349" t="e">
        <f t="shared" si="7"/>
        <v>#N/A</v>
      </c>
      <c r="AJ26" s="1197"/>
    </row>
    <row r="27" spans="1:36" s="340" customFormat="1" ht="52.5" customHeight="1" x14ac:dyDescent="0.2">
      <c r="A27" s="1180"/>
      <c r="B27" s="853"/>
      <c r="C27" s="1125"/>
      <c r="D27" s="1126"/>
      <c r="E27" s="1127"/>
      <c r="F27" s="330">
        <v>5</v>
      </c>
      <c r="G27" s="877" t="s">
        <v>2368</v>
      </c>
      <c r="H27" s="878"/>
      <c r="I27" s="879"/>
      <c r="J27" s="1125"/>
      <c r="K27" s="1126"/>
      <c r="L27" s="1127"/>
      <c r="M27" s="1180"/>
      <c r="N27" s="1180"/>
      <c r="O27" s="330"/>
      <c r="P27" s="1362"/>
      <c r="Q27" s="1362"/>
      <c r="R27" s="346"/>
      <c r="S27" s="347" t="e">
        <f>VLOOKUP(P27,[32]Listas!$D$6:$E$10,2,0)</f>
        <v>#N/A</v>
      </c>
      <c r="T27" s="347" t="e">
        <f>HLOOKUP(Q27,[32]Listas!$F$4:$J$5,2,0)</f>
        <v>#N/A</v>
      </c>
      <c r="U27" s="1198"/>
      <c r="V27" s="346"/>
      <c r="W27" s="818" t="s">
        <v>2369</v>
      </c>
      <c r="X27" s="818"/>
      <c r="Y27" s="818"/>
      <c r="Z27" s="330" t="s">
        <v>2370</v>
      </c>
      <c r="AA27" s="1183"/>
      <c r="AB27" s="1180"/>
      <c r="AC27" s="346"/>
      <c r="AD27" s="347">
        <f t="shared" si="4"/>
        <v>0</v>
      </c>
      <c r="AE27" s="348" t="e">
        <f t="shared" si="5"/>
        <v>#N/A</v>
      </c>
      <c r="AF27" s="1356"/>
      <c r="AG27" s="348" t="e">
        <f t="shared" si="6"/>
        <v>#N/A</v>
      </c>
      <c r="AH27" s="1356"/>
      <c r="AI27" s="349" t="e">
        <f t="shared" si="7"/>
        <v>#N/A</v>
      </c>
      <c r="AJ27" s="1198"/>
    </row>
    <row r="28" spans="1:36" s="340" customFormat="1" ht="65.25" customHeight="1" x14ac:dyDescent="0.2">
      <c r="A28" s="1178" t="s">
        <v>122</v>
      </c>
      <c r="B28" s="851" t="s">
        <v>2371</v>
      </c>
      <c r="C28" s="1084" t="s">
        <v>2372</v>
      </c>
      <c r="D28" s="1085"/>
      <c r="E28" s="1086"/>
      <c r="F28" s="330">
        <v>1</v>
      </c>
      <c r="G28" s="877" t="s">
        <v>2373</v>
      </c>
      <c r="H28" s="878"/>
      <c r="I28" s="879"/>
      <c r="J28" s="1084" t="s">
        <v>129</v>
      </c>
      <c r="K28" s="1085"/>
      <c r="L28" s="1086"/>
      <c r="M28" s="1178"/>
      <c r="N28" s="1178" t="s">
        <v>23</v>
      </c>
      <c r="O28" s="330"/>
      <c r="P28" s="1360" t="s">
        <v>101</v>
      </c>
      <c r="Q28" s="1360" t="s">
        <v>652</v>
      </c>
      <c r="R28" s="346"/>
      <c r="S28" s="347">
        <f>VLOOKUP(P28,[32]Listas!$D$6:$E$10,2,0)</f>
        <v>3</v>
      </c>
      <c r="T28" s="347">
        <f>HLOOKUP(Q28,[32]Listas!$F$4:$J$5,2,0)</f>
        <v>3</v>
      </c>
      <c r="U28" s="1196" t="str">
        <f>INDEX([32]Listas!$F$6:$J$10,MATCH(P28,[32]Listas!$D$6:$D$10,0),MATCH(Q28,[32]Listas!$F$4:$J$4,0))</f>
        <v>9
MODERADO</v>
      </c>
      <c r="V28" s="346"/>
      <c r="W28" s="818" t="s">
        <v>2374</v>
      </c>
      <c r="X28" s="818"/>
      <c r="Y28" s="818"/>
      <c r="Z28" s="330" t="s">
        <v>1228</v>
      </c>
      <c r="AA28" s="1181" t="s">
        <v>323</v>
      </c>
      <c r="AB28" s="1178">
        <v>76</v>
      </c>
      <c r="AC28" s="346"/>
      <c r="AD28" s="347">
        <f>IF(AB28&lt;=33,0,IF(AB28&gt;81,2,1))</f>
        <v>1</v>
      </c>
      <c r="AE28" s="348">
        <f>IF(OR(AA28="Probabilidad",AA28="Ambos"),S28-AD28,S28)</f>
        <v>2</v>
      </c>
      <c r="AF28" s="1354" t="str">
        <f>IF(AE28&lt;=1,"Remota",VLOOKUP(AE28,[32]Listas!$C$6:$D$10,2,0))</f>
        <v>Baja</v>
      </c>
      <c r="AG28" s="348">
        <f>IF(OR(AA28="Impacto",AA28="Ambos"),T28-AD28,T28)</f>
        <v>3</v>
      </c>
      <c r="AH28" s="1354" t="str">
        <f>IF(AG28&lt;=1,"Insignificante",HLOOKUP(AG28,[32]Listas!$F$3:$J$4,2,0))</f>
        <v>Moderado</v>
      </c>
      <c r="AI28" s="349">
        <f>AE28*AG28</f>
        <v>6</v>
      </c>
      <c r="AJ28" s="1196" t="str">
        <f>INDEX([32]Listas!$F$6:$J$10,MATCH(AF28,[32]Listas!$D$6:$D$10,0),MATCH(AH28,[32]Listas!$F$4:$J$4,0))</f>
        <v>6
MODERADO</v>
      </c>
    </row>
    <row r="29" spans="1:36" s="340" customFormat="1" ht="59.25" customHeight="1" x14ac:dyDescent="0.2">
      <c r="A29" s="1180"/>
      <c r="B29" s="853"/>
      <c r="C29" s="1125"/>
      <c r="D29" s="1126"/>
      <c r="E29" s="1127"/>
      <c r="F29" s="330">
        <v>2</v>
      </c>
      <c r="G29" s="815" t="s">
        <v>2375</v>
      </c>
      <c r="H29" s="816"/>
      <c r="I29" s="817"/>
      <c r="J29" s="1125"/>
      <c r="K29" s="1126"/>
      <c r="L29" s="1127"/>
      <c r="M29" s="1180"/>
      <c r="N29" s="1180"/>
      <c r="O29" s="330"/>
      <c r="P29" s="1362"/>
      <c r="Q29" s="1362"/>
      <c r="R29" s="346"/>
      <c r="S29" s="347" t="e">
        <f>VLOOKUP(P29,[32]Listas!$D$6:$E$10,2,0)</f>
        <v>#N/A</v>
      </c>
      <c r="T29" s="347" t="e">
        <f>HLOOKUP(Q29,[32]Listas!$F$4:$J$5,2,0)</f>
        <v>#N/A</v>
      </c>
      <c r="U29" s="1198"/>
      <c r="V29" s="346"/>
      <c r="W29" s="818" t="s">
        <v>2376</v>
      </c>
      <c r="X29" s="818"/>
      <c r="Y29" s="818"/>
      <c r="Z29" s="330" t="s">
        <v>490</v>
      </c>
      <c r="AA29" s="1183"/>
      <c r="AB29" s="1180"/>
      <c r="AC29" s="346"/>
      <c r="AD29" s="347">
        <f>IF(AB29&lt;=33,0,IF(AB29&gt;81,2,1))</f>
        <v>0</v>
      </c>
      <c r="AE29" s="348" t="e">
        <f>IF(OR(AA29="Probabilidad",AA29="Ambos"),S29-AD29,S29)</f>
        <v>#N/A</v>
      </c>
      <c r="AF29" s="1356"/>
      <c r="AG29" s="348" t="e">
        <f>IF(OR(AA29="Impacto",AA29="Ambos"),T29-AD29,T29)</f>
        <v>#N/A</v>
      </c>
      <c r="AH29" s="1356"/>
      <c r="AI29" s="349" t="e">
        <f>AE29*AG29</f>
        <v>#N/A</v>
      </c>
      <c r="AJ29" s="1198"/>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VLOOKUP(P30,[32]Listas!$D$6:$E$10,2,0)</f>
        <v>#N/A</v>
      </c>
      <c r="T30" s="347" t="e">
        <f>HLOOKUP(Q30,[32]Listas!$F$4:$J$5,2,0)</f>
        <v>#N/A</v>
      </c>
      <c r="U30" s="339" t="e">
        <f>INDEX([32]Listas!$F$6:$J$10,MATCH(P30,[32]Listas!$D$6:$D$10,0),MATCH(Q30,[32]Listas!$F$4:$J$4,0))</f>
        <v>#N/A</v>
      </c>
      <c r="V30" s="346"/>
      <c r="W30" s="818"/>
      <c r="X30" s="818"/>
      <c r="Y30" s="818"/>
      <c r="Z30" s="330"/>
      <c r="AA30" s="331"/>
      <c r="AB30" s="330"/>
      <c r="AC30" s="346"/>
      <c r="AD30" s="347">
        <f t="shared" ref="AD30:AD38" si="8">IF(AB30&lt;=33,0,IF(AB30&gt;81,2,1))</f>
        <v>0</v>
      </c>
      <c r="AE30" s="348" t="e">
        <f t="shared" ref="AE30:AE38" si="9">IF(OR(AA30="Probabilidad",AA30="Ambos"),S30-AD30,S30)</f>
        <v>#N/A</v>
      </c>
      <c r="AF30" s="336" t="e">
        <f>IF(AE30&lt;=1,"Remota",VLOOKUP(AE30,[32]Listas!$C$6:$D$10,2,0))</f>
        <v>#N/A</v>
      </c>
      <c r="AG30" s="348" t="e">
        <f t="shared" ref="AG30:AG38" si="10">IF(OR(AA30="Impacto",AA30="Ambos"),T30-AD30,T30)</f>
        <v>#N/A</v>
      </c>
      <c r="AH30" s="336" t="e">
        <f>IF(AG30&lt;=1,"Insignificante",HLOOKUP(AG30,[32]Listas!$F$3:$J$4,2,0))</f>
        <v>#N/A</v>
      </c>
      <c r="AI30" s="349" t="e">
        <f t="shared" ref="AI30:AI38" si="11">AE30*AG30</f>
        <v>#N/A</v>
      </c>
      <c r="AJ30" s="339" t="e">
        <f>INDEX([32]Listas!$F$6:$J$10,MATCH(AF30,[32]Listas!$D$6:$D$10,0),MATCH(AH30,[32]Listas!$F$4:$J$4,0))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VLOOKUP(P31,[32]Listas!$D$6:$E$10,2,0)</f>
        <v>#N/A</v>
      </c>
      <c r="T31" s="347" t="e">
        <f>HLOOKUP(Q31,[32]Listas!$F$4:$J$5,2,0)</f>
        <v>#N/A</v>
      </c>
      <c r="U31" s="339" t="e">
        <f>INDEX([32]Listas!$F$6:$J$10,MATCH(P31,[32]Listas!$D$6:$D$10,0),MATCH(Q31,[32]Listas!$F$4:$J$4,0))</f>
        <v>#N/A</v>
      </c>
      <c r="V31" s="346"/>
      <c r="W31" s="818"/>
      <c r="X31" s="818"/>
      <c r="Y31" s="818"/>
      <c r="Z31" s="330"/>
      <c r="AA31" s="331"/>
      <c r="AB31" s="330"/>
      <c r="AC31" s="346"/>
      <c r="AD31" s="347">
        <f t="shared" si="8"/>
        <v>0</v>
      </c>
      <c r="AE31" s="348" t="e">
        <f t="shared" si="9"/>
        <v>#N/A</v>
      </c>
      <c r="AF31" s="336" t="e">
        <f>IF(AE31&lt;=1,"Remota",VLOOKUP(AE31,[32]Listas!$C$6:$D$10,2,0))</f>
        <v>#N/A</v>
      </c>
      <c r="AG31" s="348" t="e">
        <f t="shared" si="10"/>
        <v>#N/A</v>
      </c>
      <c r="AH31" s="336" t="e">
        <f>IF(AG31&lt;=1,"Insignificante",HLOOKUP(AG31,[32]Listas!$F$3:$J$4,2,0))</f>
        <v>#N/A</v>
      </c>
      <c r="AI31" s="349" t="e">
        <f t="shared" si="11"/>
        <v>#N/A</v>
      </c>
      <c r="AJ31" s="339" t="e">
        <f>INDEX([32]Listas!$F$6:$J$10,MATCH(AF31,[32]Listas!$D$6:$D$10,0),MATCH(AH31,[32]Listas!$F$4:$J$4,0))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VLOOKUP(P32,[32]Listas!$D$6:$E$10,2,0)</f>
        <v>#N/A</v>
      </c>
      <c r="T32" s="347" t="e">
        <f>HLOOKUP(Q32,[32]Listas!$F$4:$J$5,2,0)</f>
        <v>#N/A</v>
      </c>
      <c r="U32" s="339" t="e">
        <f>INDEX([32]Listas!$F$6:$J$10,MATCH(P32,[32]Listas!$D$6:$D$10,0),MATCH(Q32,[32]Listas!$F$4:$J$4,0))</f>
        <v>#N/A</v>
      </c>
      <c r="V32" s="346"/>
      <c r="W32" s="818"/>
      <c r="X32" s="818"/>
      <c r="Y32" s="818"/>
      <c r="Z32" s="330"/>
      <c r="AA32" s="331"/>
      <c r="AB32" s="330"/>
      <c r="AC32" s="346"/>
      <c r="AD32" s="347">
        <f t="shared" si="8"/>
        <v>0</v>
      </c>
      <c r="AE32" s="348" t="e">
        <f t="shared" si="9"/>
        <v>#N/A</v>
      </c>
      <c r="AF32" s="336" t="e">
        <f>IF(AE32&lt;=1,"Remota",VLOOKUP(AE32,[32]Listas!$C$6:$D$10,2,0))</f>
        <v>#N/A</v>
      </c>
      <c r="AG32" s="348" t="e">
        <f t="shared" si="10"/>
        <v>#N/A</v>
      </c>
      <c r="AH32" s="336" t="e">
        <f>IF(AG32&lt;=1,"Insignificante",HLOOKUP(AG32,[32]Listas!$F$3:$J$4,2,0))</f>
        <v>#N/A</v>
      </c>
      <c r="AI32" s="349" t="e">
        <f t="shared" si="11"/>
        <v>#N/A</v>
      </c>
      <c r="AJ32" s="339" t="e">
        <f>INDEX([32]Listas!$F$6:$J$10,MATCH(AF32,[32]Listas!$D$6:$D$10,0),MATCH(AH32,[32]Listas!$F$4:$J$4,0))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VLOOKUP(P33,[32]Listas!$D$6:$E$10,2,0)</f>
        <v>#N/A</v>
      </c>
      <c r="T33" s="347" t="e">
        <f>HLOOKUP(Q33,[32]Listas!$F$4:$J$5,2,0)</f>
        <v>#N/A</v>
      </c>
      <c r="U33" s="339" t="e">
        <f>INDEX([32]Listas!$F$6:$J$10,MATCH(P33,[32]Listas!$D$6:$D$10,0),MATCH(Q33,[32]Listas!$F$4:$J$4,0))</f>
        <v>#N/A</v>
      </c>
      <c r="V33" s="346"/>
      <c r="W33" s="818"/>
      <c r="X33" s="818"/>
      <c r="Y33" s="818"/>
      <c r="Z33" s="330"/>
      <c r="AA33" s="331"/>
      <c r="AB33" s="330"/>
      <c r="AC33" s="346"/>
      <c r="AD33" s="347">
        <f t="shared" si="8"/>
        <v>0</v>
      </c>
      <c r="AE33" s="348" t="e">
        <f t="shared" si="9"/>
        <v>#N/A</v>
      </c>
      <c r="AF33" s="336" t="e">
        <f>IF(AE33&lt;=1,"Remota",VLOOKUP(AE33,[32]Listas!$C$6:$D$10,2,0))</f>
        <v>#N/A</v>
      </c>
      <c r="AG33" s="348" t="e">
        <f t="shared" si="10"/>
        <v>#N/A</v>
      </c>
      <c r="AH33" s="336" t="e">
        <f>IF(AG33&lt;=1,"Insignificante",HLOOKUP(AG33,[32]Listas!$F$3:$J$4,2,0))</f>
        <v>#N/A</v>
      </c>
      <c r="AI33" s="349" t="e">
        <f t="shared" si="11"/>
        <v>#N/A</v>
      </c>
      <c r="AJ33" s="339" t="e">
        <f>INDEX([32]Listas!$F$6:$J$10,MATCH(AF33,[32]Listas!$D$6:$D$10,0),MATCH(AH33,[32]Listas!$F$4:$J$4,0))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VLOOKUP(P34,[32]Listas!$D$6:$E$10,2,0)</f>
        <v>#N/A</v>
      </c>
      <c r="T34" s="347" t="e">
        <f>HLOOKUP(Q34,[32]Listas!$F$4:$J$5,2,0)</f>
        <v>#N/A</v>
      </c>
      <c r="U34" s="339" t="e">
        <f>INDEX([32]Listas!$F$6:$J$10,MATCH(P34,[32]Listas!$D$6:$D$10,0),MATCH(Q34,[32]Listas!$F$4:$J$4,0))</f>
        <v>#N/A</v>
      </c>
      <c r="V34" s="346"/>
      <c r="W34" s="818"/>
      <c r="X34" s="818"/>
      <c r="Y34" s="818"/>
      <c r="Z34" s="330"/>
      <c r="AA34" s="331"/>
      <c r="AB34" s="330"/>
      <c r="AC34" s="346"/>
      <c r="AD34" s="347">
        <f t="shared" si="8"/>
        <v>0</v>
      </c>
      <c r="AE34" s="348" t="e">
        <f t="shared" si="9"/>
        <v>#N/A</v>
      </c>
      <c r="AF34" s="336" t="e">
        <f>IF(AE34&lt;=1,"Remota",VLOOKUP(AE34,[32]Listas!$C$6:$D$10,2,0))</f>
        <v>#N/A</v>
      </c>
      <c r="AG34" s="348" t="e">
        <f t="shared" si="10"/>
        <v>#N/A</v>
      </c>
      <c r="AH34" s="336" t="e">
        <f>IF(AG34&lt;=1,"Insignificante",HLOOKUP(AG34,[32]Listas!$F$3:$J$4,2,0))</f>
        <v>#N/A</v>
      </c>
      <c r="AI34" s="349" t="e">
        <f t="shared" si="11"/>
        <v>#N/A</v>
      </c>
      <c r="AJ34" s="339" t="e">
        <f>INDEX([32]Listas!$F$6:$J$10,MATCH(AF34,[32]Listas!$D$6:$D$10,0),MATCH(AH34,[32]Listas!$F$4:$J$4,0))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VLOOKUP(P35,[32]Listas!$D$6:$E$10,2,0)</f>
        <v>#N/A</v>
      </c>
      <c r="T35" s="347" t="e">
        <f>HLOOKUP(Q35,[32]Listas!$F$4:$J$5,2,0)</f>
        <v>#N/A</v>
      </c>
      <c r="U35" s="339" t="e">
        <f>INDEX([32]Listas!$F$6:$J$10,MATCH(P35,[32]Listas!$D$6:$D$10,0),MATCH(Q35,[32]Listas!$F$4:$J$4,0))</f>
        <v>#N/A</v>
      </c>
      <c r="V35" s="346"/>
      <c r="W35" s="818"/>
      <c r="X35" s="818"/>
      <c r="Y35" s="818"/>
      <c r="Z35" s="330"/>
      <c r="AA35" s="331"/>
      <c r="AB35" s="330"/>
      <c r="AC35" s="346"/>
      <c r="AD35" s="347">
        <f t="shared" si="8"/>
        <v>0</v>
      </c>
      <c r="AE35" s="348" t="e">
        <f t="shared" si="9"/>
        <v>#N/A</v>
      </c>
      <c r="AF35" s="336" t="e">
        <f>IF(AE35&lt;=1,"Remota",VLOOKUP(AE35,[32]Listas!$C$6:$D$10,2,0))</f>
        <v>#N/A</v>
      </c>
      <c r="AG35" s="348" t="e">
        <f t="shared" si="10"/>
        <v>#N/A</v>
      </c>
      <c r="AH35" s="336" t="e">
        <f>IF(AG35&lt;=1,"Insignificante",HLOOKUP(AG35,[32]Listas!$F$3:$J$4,2,0))</f>
        <v>#N/A</v>
      </c>
      <c r="AI35" s="349" t="e">
        <f t="shared" si="11"/>
        <v>#N/A</v>
      </c>
      <c r="AJ35" s="339" t="e">
        <f>INDEX([32]Listas!$F$6:$J$10,MATCH(AF35,[32]Listas!$D$6:$D$10,0),MATCH(AH35,[32]Listas!$F$4:$J$4,0))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VLOOKUP(P36,[32]Listas!$D$6:$E$10,2,0)</f>
        <v>#N/A</v>
      </c>
      <c r="T36" s="347" t="e">
        <f>HLOOKUP(Q36,[32]Listas!$F$4:$J$5,2,0)</f>
        <v>#N/A</v>
      </c>
      <c r="U36" s="339" t="e">
        <f>INDEX([32]Listas!$F$6:$J$10,MATCH(P36,[32]Listas!$D$6:$D$10,0),MATCH(Q36,[32]Listas!$F$4:$J$4,0))</f>
        <v>#N/A</v>
      </c>
      <c r="V36" s="346"/>
      <c r="W36" s="818"/>
      <c r="X36" s="818"/>
      <c r="Y36" s="818"/>
      <c r="Z36" s="330"/>
      <c r="AA36" s="331"/>
      <c r="AB36" s="330"/>
      <c r="AC36" s="346"/>
      <c r="AD36" s="347">
        <f t="shared" si="8"/>
        <v>0</v>
      </c>
      <c r="AE36" s="348" t="e">
        <f t="shared" si="9"/>
        <v>#N/A</v>
      </c>
      <c r="AF36" s="336" t="e">
        <f>IF(AE36&lt;=1,"Remota",VLOOKUP(AE36,[32]Listas!$C$6:$D$10,2,0))</f>
        <v>#N/A</v>
      </c>
      <c r="AG36" s="348" t="e">
        <f t="shared" si="10"/>
        <v>#N/A</v>
      </c>
      <c r="AH36" s="336" t="e">
        <f>IF(AG36&lt;=1,"Insignificante",HLOOKUP(AG36,[32]Listas!$F$3:$J$4,2,0))</f>
        <v>#N/A</v>
      </c>
      <c r="AI36" s="349" t="e">
        <f t="shared" si="11"/>
        <v>#N/A</v>
      </c>
      <c r="AJ36" s="339" t="e">
        <f>INDEX([32]Listas!$F$6:$J$10,MATCH(AF36,[32]Listas!$D$6:$D$10,0),MATCH(AH36,[32]Listas!$F$4:$J$4,0))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VLOOKUP(P37,[32]Listas!$D$6:$E$10,2,0)</f>
        <v>#N/A</v>
      </c>
      <c r="T37" s="347" t="e">
        <f>HLOOKUP(Q37,[32]Listas!$F$4:$J$5,2,0)</f>
        <v>#N/A</v>
      </c>
      <c r="U37" s="339" t="e">
        <f>INDEX([32]Listas!$F$6:$J$10,MATCH(P37,[32]Listas!$D$6:$D$10,0),MATCH(Q37,[32]Listas!$F$4:$J$4,0))</f>
        <v>#N/A</v>
      </c>
      <c r="V37" s="346"/>
      <c r="W37" s="818"/>
      <c r="X37" s="818"/>
      <c r="Y37" s="818"/>
      <c r="Z37" s="330"/>
      <c r="AA37" s="331"/>
      <c r="AB37" s="330"/>
      <c r="AC37" s="346"/>
      <c r="AD37" s="347">
        <f t="shared" si="8"/>
        <v>0</v>
      </c>
      <c r="AE37" s="348" t="e">
        <f t="shared" si="9"/>
        <v>#N/A</v>
      </c>
      <c r="AF37" s="336" t="e">
        <f>IF(AE37&lt;=1,"Remota",VLOOKUP(AE37,[32]Listas!$C$6:$D$10,2,0))</f>
        <v>#N/A</v>
      </c>
      <c r="AG37" s="348" t="e">
        <f t="shared" si="10"/>
        <v>#N/A</v>
      </c>
      <c r="AH37" s="336" t="e">
        <f>IF(AG37&lt;=1,"Insignificante",HLOOKUP(AG37,[32]Listas!$F$3:$J$4,2,0))</f>
        <v>#N/A</v>
      </c>
      <c r="AI37" s="349" t="e">
        <f t="shared" si="11"/>
        <v>#N/A</v>
      </c>
      <c r="AJ37" s="339" t="e">
        <f>INDEX([32]Listas!$F$6:$J$10,MATCH(AF37,[32]Listas!$D$6:$D$10,0),MATCH(AH37,[32]Listas!$F$4:$J$4,0))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VLOOKUP(P38,[32]Listas!$D$6:$E$10,2,0)</f>
        <v>#N/A</v>
      </c>
      <c r="T38" s="347" t="e">
        <f>HLOOKUP(Q38,[32]Listas!$F$4:$J$5,2,0)</f>
        <v>#N/A</v>
      </c>
      <c r="U38" s="339" t="e">
        <f>INDEX([32]Listas!$F$6:$J$10,MATCH(P38,[32]Listas!$D$6:$D$10,0),MATCH(Q38,[32]Listas!$F$4:$J$4,0))</f>
        <v>#N/A</v>
      </c>
      <c r="V38" s="346"/>
      <c r="W38" s="818"/>
      <c r="X38" s="818"/>
      <c r="Y38" s="818"/>
      <c r="Z38" s="330"/>
      <c r="AA38" s="331"/>
      <c r="AB38" s="330"/>
      <c r="AC38" s="346"/>
      <c r="AD38" s="347">
        <f t="shared" si="8"/>
        <v>0</v>
      </c>
      <c r="AE38" s="348" t="e">
        <f t="shared" si="9"/>
        <v>#N/A</v>
      </c>
      <c r="AF38" s="336" t="e">
        <f>IF(AE38&lt;=1,"Remota",VLOOKUP(AE38,[32]Listas!$C$6:$D$10,2,0))</f>
        <v>#N/A</v>
      </c>
      <c r="AG38" s="348" t="e">
        <f t="shared" si="10"/>
        <v>#N/A</v>
      </c>
      <c r="AH38" s="336" t="e">
        <f>IF(AG38&lt;=1,"Insignificante",HLOOKUP(AG38,[32]Listas!$F$3:$J$4,2,0))</f>
        <v>#N/A</v>
      </c>
      <c r="AI38" s="349" t="e">
        <f t="shared" si="11"/>
        <v>#N/A</v>
      </c>
      <c r="AJ38" s="339" t="e">
        <f>INDEX([32]Listas!$F$6:$J$10,MATCH(AF38,[32]Listas!$D$6:$D$10,0),MATCH(AH38,[32]Listas!$F$4:$J$4,0))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VLOOKUP(P39,[32]Listas!$D$6:$E$10,2,0)</f>
        <v>#N/A</v>
      </c>
      <c r="T39" s="347" t="e">
        <f>HLOOKUP(Q39,[32]Listas!$F$4:$J$5,2,0)</f>
        <v>#N/A</v>
      </c>
      <c r="U39" s="339" t="e">
        <f>INDEX([32]Listas!$F$6:$J$10,MATCH(P39,[32]Listas!$D$6:$D$10,0),MATCH(Q39,[32]Listas!$F$4:$J$4,0))</f>
        <v>#N/A</v>
      </c>
      <c r="V39" s="346"/>
      <c r="W39" s="818"/>
      <c r="X39" s="818"/>
      <c r="Y39" s="818"/>
      <c r="Z39" s="330"/>
      <c r="AA39" s="331"/>
      <c r="AB39" s="330"/>
      <c r="AC39" s="346"/>
      <c r="AD39" s="347">
        <f>IF(AB39&lt;=33,0,IF(AB39&gt;81,2,1))</f>
        <v>0</v>
      </c>
      <c r="AE39" s="348" t="e">
        <f>IF(OR(AA39="Probabilidad",AA39="Ambos"),S39-AD39,S39)</f>
        <v>#N/A</v>
      </c>
      <c r="AF39" s="336" t="e">
        <f>IF(AE39&lt;=1,"Remota",VLOOKUP(AE39,[32]Listas!$C$6:$D$10,2,0))</f>
        <v>#N/A</v>
      </c>
      <c r="AG39" s="348" t="e">
        <f>IF(OR(AA39="Impacto",AA39="Ambos"),T39-AD39,T39)</f>
        <v>#N/A</v>
      </c>
      <c r="AH39" s="336" t="e">
        <f>IF(AG39&lt;=1,"Insignificante",HLOOKUP(AG39,[32]Listas!$F$3:$J$4,2,0))</f>
        <v>#N/A</v>
      </c>
      <c r="AI39" s="349" t="e">
        <f>AE39*AG39</f>
        <v>#N/A</v>
      </c>
      <c r="AJ39" s="339" t="e">
        <f>INDEX([32]Listas!$F$6:$J$10,MATCH(AF39,[32]Listas!$D$6:$D$10,0),MATCH(AH39,[32]Listas!$F$4:$J$4,0))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VLOOKUP(P40,[32]Listas!$D$6:$E$10,2,0)</f>
        <v>#N/A</v>
      </c>
      <c r="T40" s="347" t="e">
        <f>HLOOKUP(Q40,[32]Listas!$F$4:$J$5,2,0)</f>
        <v>#N/A</v>
      </c>
      <c r="U40" s="339" t="e">
        <f>INDEX([32]Listas!$F$6:$J$10,MATCH(P40,[32]Listas!$D$6:$D$10,0),MATCH(Q40,[32]Listas!$F$4:$J$4,0))</f>
        <v>#N/A</v>
      </c>
      <c r="V40" s="346"/>
      <c r="W40" s="818"/>
      <c r="X40" s="818"/>
      <c r="Y40" s="818"/>
      <c r="Z40" s="330"/>
      <c r="AA40" s="331"/>
      <c r="AB40" s="330"/>
      <c r="AC40" s="346"/>
      <c r="AD40" s="347">
        <f>IF(AB40&lt;=33,0,IF(AB40&gt;81,2,1))</f>
        <v>0</v>
      </c>
      <c r="AE40" s="348" t="e">
        <f>IF(OR(AA40="Probabilidad",AA40="Ambos"),S40-AD40,S40)</f>
        <v>#N/A</v>
      </c>
      <c r="AF40" s="336" t="e">
        <f>IF(AE40&lt;=1,"Remota",VLOOKUP(AE40,[32]Listas!$C$6:$D$10,2,0))</f>
        <v>#N/A</v>
      </c>
      <c r="AG40" s="348" t="e">
        <f>IF(OR(AA40="Impacto",AA40="Ambos"),T40-AD40,T40)</f>
        <v>#N/A</v>
      </c>
      <c r="AH40" s="336" t="e">
        <f>IF(AG40&lt;=1,"Insignificante",HLOOKUP(AG40,[32]Listas!$F$3:$J$4,2,0))</f>
        <v>#N/A</v>
      </c>
      <c r="AI40" s="349" t="e">
        <f>AE40*AG40</f>
        <v>#N/A</v>
      </c>
      <c r="AJ40" s="339" t="e">
        <f>INDEX([32]Listas!$F$6:$J$10,MATCH(AF40,[32]Listas!$D$6:$D$10,0),MATCH(AH40,[32]Listas!$F$4:$J$4,0))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VLOOKUP(P41,[32]Listas!$D$6:$E$10,2,0)</f>
        <v>#N/A</v>
      </c>
      <c r="T41" s="347" t="e">
        <f>HLOOKUP(Q41,[32]Listas!$F$4:$J$5,2,0)</f>
        <v>#N/A</v>
      </c>
      <c r="U41" s="339" t="e">
        <f>INDEX([32]Listas!$F$6:$J$10,MATCH(P41,[32]Listas!$D$6:$D$10,0),MATCH(Q41,[32]Listas!$F$4:$J$4,0))</f>
        <v>#N/A</v>
      </c>
      <c r="V41" s="346"/>
      <c r="W41" s="818"/>
      <c r="X41" s="818"/>
      <c r="Y41" s="818"/>
      <c r="Z41" s="330"/>
      <c r="AA41" s="331"/>
      <c r="AB41" s="330"/>
      <c r="AC41" s="346"/>
      <c r="AD41" s="347">
        <f t="shared" ref="AD41:AD49" si="12">IF(AB41&lt;=33,0,IF(AB41&gt;81,2,1))</f>
        <v>0</v>
      </c>
      <c r="AE41" s="348" t="e">
        <f t="shared" ref="AE41:AE49" si="13">IF(OR(AA41="Probabilidad",AA41="Ambos"),S41-AD41,S41)</f>
        <v>#N/A</v>
      </c>
      <c r="AF41" s="336" t="e">
        <f>IF(AE41&lt;=1,"Remota",VLOOKUP(AE41,[32]Listas!$C$6:$D$10,2,0))</f>
        <v>#N/A</v>
      </c>
      <c r="AG41" s="348" t="e">
        <f t="shared" ref="AG41:AG49" si="14">IF(OR(AA41="Impacto",AA41="Ambos"),T41-AD41,T41)</f>
        <v>#N/A</v>
      </c>
      <c r="AH41" s="336" t="e">
        <f>IF(AG41&lt;=1,"Insignificante",HLOOKUP(AG41,[32]Listas!$F$3:$J$4,2,0))</f>
        <v>#N/A</v>
      </c>
      <c r="AI41" s="349" t="e">
        <f t="shared" ref="AI41:AI49" si="15">AE41*AG41</f>
        <v>#N/A</v>
      </c>
      <c r="AJ41" s="339" t="e">
        <f>INDEX([32]Listas!$F$6:$J$10,MATCH(AF41,[32]Listas!$D$6:$D$10,0),MATCH(AH41,[32]Listas!$F$4:$J$4,0))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VLOOKUP(P42,[32]Listas!$D$6:$E$10,2,0)</f>
        <v>#N/A</v>
      </c>
      <c r="T42" s="347" t="e">
        <f>HLOOKUP(Q42,[32]Listas!$F$4:$J$5,2,0)</f>
        <v>#N/A</v>
      </c>
      <c r="U42" s="339" t="e">
        <f>INDEX([32]Listas!$F$6:$J$10,MATCH(P42,[32]Listas!$D$6:$D$10,0),MATCH(Q42,[32]Listas!$F$4:$J$4,0))</f>
        <v>#N/A</v>
      </c>
      <c r="V42" s="346"/>
      <c r="W42" s="818"/>
      <c r="X42" s="818"/>
      <c r="Y42" s="818"/>
      <c r="Z42" s="330"/>
      <c r="AA42" s="331"/>
      <c r="AB42" s="330"/>
      <c r="AC42" s="346"/>
      <c r="AD42" s="347">
        <f>IF(AB42&lt;=33,0,IF(AB42&gt;81,2,1))</f>
        <v>0</v>
      </c>
      <c r="AE42" s="348" t="e">
        <f>IF(OR(AA42="Probabilidad",AA42="Ambos"),S42-AD42,S42)</f>
        <v>#N/A</v>
      </c>
      <c r="AF42" s="336" t="e">
        <f>IF(AE42&lt;=1,"Remota",VLOOKUP(AE42,[32]Listas!$C$6:$D$10,2,0))</f>
        <v>#N/A</v>
      </c>
      <c r="AG42" s="348" t="e">
        <f>IF(OR(AA42="Impacto",AA42="Ambos"),T42-AD42,T42)</f>
        <v>#N/A</v>
      </c>
      <c r="AH42" s="336" t="e">
        <f>IF(AG42&lt;=1,"Insignificante",HLOOKUP(AG42,[32]Listas!$F$3:$J$4,2,0))</f>
        <v>#N/A</v>
      </c>
      <c r="AI42" s="349" t="e">
        <f>AE42*AG42</f>
        <v>#N/A</v>
      </c>
      <c r="AJ42" s="339" t="e">
        <f>INDEX([32]Listas!$F$6:$J$10,MATCH(AF42,[32]Listas!$D$6:$D$10,0),MATCH(AH42,[32]Listas!$F$4:$J$4,0))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VLOOKUP(P43,[32]Listas!$D$6:$E$10,2,0)</f>
        <v>#N/A</v>
      </c>
      <c r="T43" s="347" t="e">
        <f>HLOOKUP(Q43,[32]Listas!$F$4:$J$5,2,0)</f>
        <v>#N/A</v>
      </c>
      <c r="U43" s="339" t="e">
        <f>INDEX([32]Listas!$F$6:$J$10,MATCH(P43,[32]Listas!$D$6:$D$10,0),MATCH(Q43,[32]Listas!$F$4:$J$4,0))</f>
        <v>#N/A</v>
      </c>
      <c r="V43" s="346"/>
      <c r="W43" s="818"/>
      <c r="X43" s="818"/>
      <c r="Y43" s="818"/>
      <c r="Z43" s="330"/>
      <c r="AA43" s="331"/>
      <c r="AB43" s="330"/>
      <c r="AC43" s="346"/>
      <c r="AD43" s="347">
        <f>IF(AB43&lt;=33,0,IF(AB43&gt;81,2,1))</f>
        <v>0</v>
      </c>
      <c r="AE43" s="348" t="e">
        <f>IF(OR(AA43="Probabilidad",AA43="Ambos"),S43-AD43,S43)</f>
        <v>#N/A</v>
      </c>
      <c r="AF43" s="336" t="e">
        <f>IF(AE43&lt;=1,"Remota",VLOOKUP(AE43,[32]Listas!$C$6:$D$10,2,0))</f>
        <v>#N/A</v>
      </c>
      <c r="AG43" s="348" t="e">
        <f>IF(OR(AA43="Impacto",AA43="Ambos"),T43-AD43,T43)</f>
        <v>#N/A</v>
      </c>
      <c r="AH43" s="336" t="e">
        <f>IF(AG43&lt;=1,"Insignificante",HLOOKUP(AG43,[32]Listas!$F$3:$J$4,2,0))</f>
        <v>#N/A</v>
      </c>
      <c r="AI43" s="349" t="e">
        <f>AE43*AG43</f>
        <v>#N/A</v>
      </c>
      <c r="AJ43" s="339" t="e">
        <f>INDEX([32]Listas!$F$6:$J$10,MATCH(AF43,[32]Listas!$D$6:$D$10,0),MATCH(AH43,[32]Listas!$F$4:$J$4,0))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VLOOKUP(P44,[32]Listas!$D$6:$E$10,2,0)</f>
        <v>#N/A</v>
      </c>
      <c r="T44" s="347" t="e">
        <f>HLOOKUP(Q44,[32]Listas!$F$4:$J$5,2,0)</f>
        <v>#N/A</v>
      </c>
      <c r="U44" s="339" t="e">
        <f>INDEX([32]Listas!$F$6:$J$10,MATCH(P44,[32]Listas!$D$6:$D$10,0),MATCH(Q44,[32]Listas!$F$4:$J$4,0))</f>
        <v>#N/A</v>
      </c>
      <c r="V44" s="346"/>
      <c r="W44" s="818"/>
      <c r="X44" s="818"/>
      <c r="Y44" s="818"/>
      <c r="Z44" s="330"/>
      <c r="AA44" s="331"/>
      <c r="AB44" s="330"/>
      <c r="AC44" s="346"/>
      <c r="AD44" s="347">
        <f>IF(AB44&lt;=33,0,IF(AB44&gt;81,2,1))</f>
        <v>0</v>
      </c>
      <c r="AE44" s="348" t="e">
        <f>IF(OR(AA44="Probabilidad",AA44="Ambos"),S44-AD44,S44)</f>
        <v>#N/A</v>
      </c>
      <c r="AF44" s="336" t="e">
        <f>IF(AE44&lt;=1,"Remota",VLOOKUP(AE44,[32]Listas!$C$6:$D$10,2,0))</f>
        <v>#N/A</v>
      </c>
      <c r="AG44" s="348" t="e">
        <f>IF(OR(AA44="Impacto",AA44="Ambos"),T44-AD44,T44)</f>
        <v>#N/A</v>
      </c>
      <c r="AH44" s="336" t="e">
        <f>IF(AG44&lt;=1,"Insignificante",HLOOKUP(AG44,[32]Listas!$F$3:$J$4,2,0))</f>
        <v>#N/A</v>
      </c>
      <c r="AI44" s="349" t="e">
        <f>AE44*AG44</f>
        <v>#N/A</v>
      </c>
      <c r="AJ44" s="339" t="e">
        <f>INDEX([32]Listas!$F$6:$J$10,MATCH(AF44,[32]Listas!$D$6:$D$10,0),MATCH(AH44,[32]Listas!$F$4:$J$4,0))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VLOOKUP(P45,[32]Listas!$D$6:$E$10,2,0)</f>
        <v>#N/A</v>
      </c>
      <c r="T45" s="347" t="e">
        <f>HLOOKUP(Q45,[32]Listas!$F$4:$J$5,2,0)</f>
        <v>#N/A</v>
      </c>
      <c r="U45" s="339" t="e">
        <f>INDEX([32]Listas!$F$6:$J$10,MATCH(P45,[32]Listas!$D$6:$D$10,0),MATCH(Q45,[32]Listas!$F$4:$J$4,0))</f>
        <v>#N/A</v>
      </c>
      <c r="V45" s="346"/>
      <c r="W45" s="818"/>
      <c r="X45" s="818"/>
      <c r="Y45" s="818"/>
      <c r="Z45" s="330"/>
      <c r="AA45" s="331"/>
      <c r="AB45" s="330"/>
      <c r="AC45" s="346"/>
      <c r="AD45" s="347">
        <f>IF(AB45&lt;=33,0,IF(AB45&gt;81,2,1))</f>
        <v>0</v>
      </c>
      <c r="AE45" s="348" t="e">
        <f>IF(OR(AA45="Probabilidad",AA45="Ambos"),S45-AD45,S45)</f>
        <v>#N/A</v>
      </c>
      <c r="AF45" s="336" t="e">
        <f>IF(AE45&lt;=1,"Remota",VLOOKUP(AE45,[32]Listas!$C$6:$D$10,2,0))</f>
        <v>#N/A</v>
      </c>
      <c r="AG45" s="348" t="e">
        <f>IF(OR(AA45="Impacto",AA45="Ambos"),T45-AD45,T45)</f>
        <v>#N/A</v>
      </c>
      <c r="AH45" s="336" t="e">
        <f>IF(AG45&lt;=1,"Insignificante",HLOOKUP(AG45,[32]Listas!$F$3:$J$4,2,0))</f>
        <v>#N/A</v>
      </c>
      <c r="AI45" s="349" t="e">
        <f>AE45*AG45</f>
        <v>#N/A</v>
      </c>
      <c r="AJ45" s="339" t="e">
        <f>INDEX([32]Listas!$F$6:$J$10,MATCH(AF45,[32]Listas!$D$6:$D$10,0),MATCH(AH45,[32]Listas!$F$4:$J$4,0))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VLOOKUP(P46,[32]Listas!$D$6:$E$10,2,0)</f>
        <v>#N/A</v>
      </c>
      <c r="T46" s="347" t="e">
        <f>HLOOKUP(Q46,[32]Listas!$F$4:$J$5,2,0)</f>
        <v>#N/A</v>
      </c>
      <c r="U46" s="339" t="e">
        <f>INDEX([32]Listas!$F$6:$J$10,MATCH(P46,[32]Listas!$D$6:$D$10,0),MATCH(Q46,[32]Listas!$F$4:$J$4,0))</f>
        <v>#N/A</v>
      </c>
      <c r="V46" s="346"/>
      <c r="W46" s="818"/>
      <c r="X46" s="818"/>
      <c r="Y46" s="818"/>
      <c r="Z46" s="330"/>
      <c r="AA46" s="331"/>
      <c r="AB46" s="330"/>
      <c r="AC46" s="346"/>
      <c r="AD46" s="347">
        <f t="shared" si="12"/>
        <v>0</v>
      </c>
      <c r="AE46" s="348" t="e">
        <f t="shared" si="13"/>
        <v>#N/A</v>
      </c>
      <c r="AF46" s="336" t="e">
        <f>IF(AE46&lt;=1,"Remota",VLOOKUP(AE46,[32]Listas!$C$6:$D$10,2,0))</f>
        <v>#N/A</v>
      </c>
      <c r="AG46" s="348" t="e">
        <f t="shared" si="14"/>
        <v>#N/A</v>
      </c>
      <c r="AH46" s="336" t="e">
        <f>IF(AG46&lt;=1,"Insignificante",HLOOKUP(AG46,[32]Listas!$F$3:$J$4,2,0))</f>
        <v>#N/A</v>
      </c>
      <c r="AI46" s="349" t="e">
        <f t="shared" si="15"/>
        <v>#N/A</v>
      </c>
      <c r="AJ46" s="339" t="e">
        <f>INDEX([32]Listas!$F$6:$J$10,MATCH(AF46,[32]Listas!$D$6:$D$10,0),MATCH(AH46,[32]Listas!$F$4:$J$4,0))</f>
        <v>#N/A</v>
      </c>
    </row>
    <row r="47" spans="1:36" s="340" customFormat="1" ht="78"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VLOOKUP(P47,[32]Listas!$D$6:$E$10,2,0)</f>
        <v>#N/A</v>
      </c>
      <c r="T47" s="347" t="e">
        <f>HLOOKUP(Q47,[32]Listas!$F$4:$J$5,2,0)</f>
        <v>#N/A</v>
      </c>
      <c r="U47" s="339" t="e">
        <f>INDEX([32]Listas!$F$6:$J$10,MATCH(P47,[32]Listas!$D$6:$D$10,0),MATCH(Q47,[32]Listas!$F$4:$J$4,0))</f>
        <v>#N/A</v>
      </c>
      <c r="V47" s="346"/>
      <c r="W47" s="818"/>
      <c r="X47" s="818"/>
      <c r="Y47" s="818"/>
      <c r="Z47" s="330"/>
      <c r="AA47" s="331"/>
      <c r="AB47" s="330"/>
      <c r="AC47" s="346"/>
      <c r="AD47" s="347">
        <f t="shared" si="12"/>
        <v>0</v>
      </c>
      <c r="AE47" s="348" t="e">
        <f t="shared" si="13"/>
        <v>#N/A</v>
      </c>
      <c r="AF47" s="336" t="e">
        <f>IF(AE47&lt;=1,"Remota",VLOOKUP(AE47,[32]Listas!$C$6:$D$10,2,0))</f>
        <v>#N/A</v>
      </c>
      <c r="AG47" s="348" t="e">
        <f t="shared" si="14"/>
        <v>#N/A</v>
      </c>
      <c r="AH47" s="336" t="e">
        <f>IF(AG47&lt;=1,"Insignificante",HLOOKUP(AG47,[32]Listas!$F$3:$J$4,2,0))</f>
        <v>#N/A</v>
      </c>
      <c r="AI47" s="349" t="e">
        <f t="shared" si="15"/>
        <v>#N/A</v>
      </c>
      <c r="AJ47" s="339" t="e">
        <f>INDEX([32]Listas!$F$6:$J$10,MATCH(AF47,[32]Listas!$D$6:$D$10,0),MATCH(AH47,[32]Listas!$F$4:$J$4,0))</f>
        <v>#N/A</v>
      </c>
    </row>
    <row r="48" spans="1:36" s="340" customFormat="1" ht="78"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VLOOKUP(P48,[32]Listas!$D$6:$E$10,2,0)</f>
        <v>#N/A</v>
      </c>
      <c r="T48" s="347" t="e">
        <f>HLOOKUP(Q48,[32]Listas!$F$4:$J$5,2,0)</f>
        <v>#N/A</v>
      </c>
      <c r="U48" s="339" t="e">
        <f>INDEX([32]Listas!$F$6:$J$10,MATCH(P48,[32]Listas!$D$6:$D$10,0),MATCH(Q48,[32]Listas!$F$4:$J$4,0))</f>
        <v>#N/A</v>
      </c>
      <c r="V48" s="346"/>
      <c r="W48" s="818"/>
      <c r="X48" s="818"/>
      <c r="Y48" s="818"/>
      <c r="Z48" s="330"/>
      <c r="AA48" s="331"/>
      <c r="AB48" s="330"/>
      <c r="AC48" s="346"/>
      <c r="AD48" s="347">
        <f t="shared" si="12"/>
        <v>0</v>
      </c>
      <c r="AE48" s="348" t="e">
        <f t="shared" si="13"/>
        <v>#N/A</v>
      </c>
      <c r="AF48" s="336" t="e">
        <f>IF(AE48&lt;=1,"Remota",VLOOKUP(AE48,[32]Listas!$C$6:$D$10,2,0))</f>
        <v>#N/A</v>
      </c>
      <c r="AG48" s="348" t="e">
        <f t="shared" si="14"/>
        <v>#N/A</v>
      </c>
      <c r="AH48" s="336" t="e">
        <f>IF(AG48&lt;=1,"Insignificante",HLOOKUP(AG48,[32]Listas!$F$3:$J$4,2,0))</f>
        <v>#N/A</v>
      </c>
      <c r="AI48" s="349" t="e">
        <f t="shared" si="15"/>
        <v>#N/A</v>
      </c>
      <c r="AJ48" s="339" t="e">
        <f>INDEX([32]Listas!$F$6:$J$10,MATCH(AF48,[32]Listas!$D$6:$D$10,0),MATCH(AH48,[32]Listas!$F$4:$J$4,0))</f>
        <v>#N/A</v>
      </c>
    </row>
    <row r="49" spans="1:36" s="340" customFormat="1" ht="78"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VLOOKUP(P49,[32]Listas!$D$6:$E$10,2,0)</f>
        <v>#N/A</v>
      </c>
      <c r="T49" s="347" t="e">
        <f>HLOOKUP(Q49,[32]Listas!$F$4:$J$5,2,0)</f>
        <v>#N/A</v>
      </c>
      <c r="U49" s="339" t="e">
        <f>INDEX([32]Listas!$F$6:$J$10,MATCH(P49,[32]Listas!$D$6:$D$10,0),MATCH(Q49,[32]Listas!$F$4:$J$4,0))</f>
        <v>#N/A</v>
      </c>
      <c r="V49" s="346"/>
      <c r="W49" s="818"/>
      <c r="X49" s="818"/>
      <c r="Y49" s="818"/>
      <c r="Z49" s="330"/>
      <c r="AA49" s="331"/>
      <c r="AB49" s="330"/>
      <c r="AC49" s="346"/>
      <c r="AD49" s="347">
        <f t="shared" si="12"/>
        <v>0</v>
      </c>
      <c r="AE49" s="348" t="e">
        <f t="shared" si="13"/>
        <v>#N/A</v>
      </c>
      <c r="AF49" s="336" t="e">
        <f>IF(AE49&lt;=1,"Remota",VLOOKUP(AE49,[32]Listas!$C$6:$D$10,2,0))</f>
        <v>#N/A</v>
      </c>
      <c r="AG49" s="348" t="e">
        <f t="shared" si="14"/>
        <v>#N/A</v>
      </c>
      <c r="AH49" s="336" t="e">
        <f>IF(AG49&lt;=1,"Insignificante",HLOOKUP(AG49,[32]Listas!$F$3:$J$4,2,0))</f>
        <v>#N/A</v>
      </c>
      <c r="AI49" s="349" t="e">
        <f t="shared" si="15"/>
        <v>#N/A</v>
      </c>
      <c r="AJ49" s="339" t="e">
        <f>INDEX([32]Listas!$F$6:$J$10,MATCH(AF49,[32]Listas!$D$6:$D$10,0),MATCH(AH49,[32]Listas!$F$4:$J$4,0))</f>
        <v>#N/A</v>
      </c>
    </row>
    <row r="50" spans="1:36" ht="5.25" customHeight="1" x14ac:dyDescent="0.2">
      <c r="A50" s="350"/>
      <c r="B50" s="350"/>
      <c r="C50" s="351"/>
      <c r="D50" s="351"/>
      <c r="E50" s="351"/>
      <c r="F50" s="350"/>
      <c r="G50" s="352"/>
      <c r="H50" s="352"/>
      <c r="I50" s="352"/>
      <c r="J50" s="350"/>
      <c r="L50" s="354"/>
      <c r="M50" s="354"/>
      <c r="N50" s="354"/>
      <c r="O50" s="354"/>
      <c r="P50" s="354"/>
      <c r="Q50" s="354"/>
      <c r="R50" s="354"/>
      <c r="S50" s="354"/>
      <c r="T50" s="354"/>
      <c r="U50" s="350"/>
      <c r="V50" s="350"/>
      <c r="W50" s="352"/>
      <c r="X50" s="352"/>
      <c r="Y50" s="352"/>
      <c r="Z50" s="352"/>
      <c r="AA50" s="350"/>
      <c r="AB50" s="350"/>
      <c r="AC50" s="350"/>
      <c r="AD50" s="350"/>
      <c r="AE50" s="350"/>
      <c r="AF50" s="350"/>
      <c r="AG50" s="350"/>
      <c r="AH50" s="350"/>
      <c r="AI50" s="350"/>
      <c r="AJ50" s="355"/>
    </row>
    <row r="51" spans="1:36" ht="11.25" customHeight="1" x14ac:dyDescent="0.2">
      <c r="A51" s="819" t="s">
        <v>1726</v>
      </c>
      <c r="B51" s="820"/>
      <c r="C51" s="820"/>
      <c r="D51" s="820"/>
      <c r="E51" s="820"/>
      <c r="F51" s="820"/>
      <c r="G51" s="820"/>
      <c r="H51" s="820"/>
      <c r="I51" s="820"/>
      <c r="J51" s="820"/>
      <c r="K51" s="820"/>
      <c r="L51" s="821"/>
      <c r="N51" s="354" t="s">
        <v>1727</v>
      </c>
      <c r="AG51" s="350"/>
      <c r="AH51" s="350"/>
      <c r="AI51" s="350"/>
      <c r="AJ51" s="355"/>
    </row>
    <row r="52" spans="1:36" x14ac:dyDescent="0.2">
      <c r="A52" s="822"/>
      <c r="B52" s="823"/>
      <c r="C52" s="823"/>
      <c r="D52" s="823"/>
      <c r="E52" s="823"/>
      <c r="F52" s="823"/>
      <c r="G52" s="823"/>
      <c r="H52" s="823"/>
      <c r="I52" s="823"/>
      <c r="J52" s="823"/>
      <c r="K52" s="823"/>
      <c r="L52" s="824"/>
      <c r="M52" s="357"/>
      <c r="N52" s="825" t="s">
        <v>656</v>
      </c>
      <c r="O52" s="826"/>
      <c r="P52" s="826"/>
      <c r="Q52" s="827"/>
      <c r="R52" s="358"/>
      <c r="S52" s="358"/>
      <c r="T52" s="358"/>
      <c r="U52" s="825" t="s">
        <v>368</v>
      </c>
      <c r="V52" s="826"/>
      <c r="W52" s="826"/>
      <c r="X52" s="827"/>
      <c r="Y52" s="828" t="s">
        <v>369</v>
      </c>
      <c r="Z52" s="828"/>
      <c r="AA52" s="828" t="s">
        <v>370</v>
      </c>
      <c r="AB52" s="828"/>
      <c r="AC52" s="828"/>
      <c r="AD52" s="828"/>
      <c r="AE52" s="828"/>
      <c r="AF52" s="828"/>
      <c r="AG52" s="828"/>
      <c r="AH52" s="828"/>
      <c r="AI52" s="828"/>
      <c r="AJ52" s="828"/>
    </row>
    <row r="53" spans="1:36" s="325" customFormat="1" ht="30" customHeight="1" x14ac:dyDescent="0.2">
      <c r="A53" s="829"/>
      <c r="B53" s="830"/>
      <c r="C53" s="830"/>
      <c r="D53" s="830"/>
      <c r="E53" s="830"/>
      <c r="F53" s="830"/>
      <c r="G53" s="830"/>
      <c r="H53" s="830"/>
      <c r="I53" s="830"/>
      <c r="J53" s="830"/>
      <c r="K53" s="830"/>
      <c r="L53" s="831"/>
      <c r="M53" s="359"/>
      <c r="N53" s="835" t="s">
        <v>429</v>
      </c>
      <c r="O53" s="836"/>
      <c r="P53" s="836"/>
      <c r="Q53" s="837"/>
      <c r="R53" s="360"/>
      <c r="S53" s="360"/>
      <c r="T53" s="360"/>
      <c r="U53" s="1615" t="s">
        <v>765</v>
      </c>
      <c r="V53" s="1616"/>
      <c r="W53" s="1616"/>
      <c r="X53" s="1617"/>
      <c r="Y53" s="910" t="s">
        <v>2377</v>
      </c>
      <c r="Z53" s="1618"/>
      <c r="AA53" s="838"/>
      <c r="AB53" s="838"/>
      <c r="AC53" s="838"/>
      <c r="AD53" s="838"/>
      <c r="AE53" s="838"/>
      <c r="AF53" s="838"/>
      <c r="AG53" s="838"/>
      <c r="AH53" s="838"/>
      <c r="AI53" s="838"/>
      <c r="AJ53" s="838"/>
    </row>
    <row r="54" spans="1:36" s="325" customFormat="1" ht="30" customHeight="1" x14ac:dyDescent="0.2">
      <c r="A54" s="829"/>
      <c r="B54" s="830"/>
      <c r="C54" s="830"/>
      <c r="D54" s="830"/>
      <c r="E54" s="830"/>
      <c r="F54" s="830"/>
      <c r="G54" s="830"/>
      <c r="H54" s="830"/>
      <c r="I54" s="830"/>
      <c r="J54" s="830"/>
      <c r="K54" s="830"/>
      <c r="L54" s="831"/>
      <c r="M54" s="359"/>
      <c r="N54" s="835" t="s">
        <v>430</v>
      </c>
      <c r="O54" s="836"/>
      <c r="P54" s="836"/>
      <c r="Q54" s="837"/>
      <c r="R54" s="360"/>
      <c r="S54" s="360"/>
      <c r="T54" s="360"/>
      <c r="U54" s="1615" t="s">
        <v>2378</v>
      </c>
      <c r="V54" s="1616"/>
      <c r="W54" s="1616"/>
      <c r="X54" s="1617"/>
      <c r="Y54" s="910" t="s">
        <v>2379</v>
      </c>
      <c r="Z54" s="1618"/>
      <c r="AA54" s="838"/>
      <c r="AB54" s="838"/>
      <c r="AC54" s="838"/>
      <c r="AD54" s="838"/>
      <c r="AE54" s="838"/>
      <c r="AF54" s="838"/>
      <c r="AG54" s="838"/>
      <c r="AH54" s="838"/>
      <c r="AI54" s="838"/>
      <c r="AJ54" s="838"/>
    </row>
    <row r="55" spans="1:36" s="325" customFormat="1" ht="30" customHeight="1" x14ac:dyDescent="0.2">
      <c r="A55" s="829"/>
      <c r="B55" s="830"/>
      <c r="C55" s="830"/>
      <c r="D55" s="830"/>
      <c r="E55" s="830"/>
      <c r="F55" s="830"/>
      <c r="G55" s="830"/>
      <c r="H55" s="830"/>
      <c r="I55" s="830"/>
      <c r="J55" s="830"/>
      <c r="K55" s="830"/>
      <c r="L55" s="831"/>
      <c r="M55" s="359"/>
      <c r="N55" s="835" t="s">
        <v>431</v>
      </c>
      <c r="O55" s="836"/>
      <c r="P55" s="836"/>
      <c r="Q55" s="837"/>
      <c r="R55" s="360"/>
      <c r="S55" s="360"/>
      <c r="T55" s="360"/>
      <c r="U55" s="1615" t="s">
        <v>2213</v>
      </c>
      <c r="V55" s="1616"/>
      <c r="W55" s="1616"/>
      <c r="X55" s="1617"/>
      <c r="Y55" s="910" t="s">
        <v>2380</v>
      </c>
      <c r="Z55" s="1618"/>
      <c r="AA55" s="838"/>
      <c r="AB55" s="838"/>
      <c r="AC55" s="838"/>
      <c r="AD55" s="838"/>
      <c r="AE55" s="838"/>
      <c r="AF55" s="838"/>
      <c r="AG55" s="838"/>
      <c r="AH55" s="838"/>
      <c r="AI55" s="838"/>
      <c r="AJ55" s="838"/>
    </row>
    <row r="56" spans="1:36" s="325" customFormat="1" ht="30" customHeight="1" x14ac:dyDescent="0.2">
      <c r="A56" s="832"/>
      <c r="B56" s="833"/>
      <c r="C56" s="833"/>
      <c r="D56" s="833"/>
      <c r="E56" s="833"/>
      <c r="F56" s="833"/>
      <c r="G56" s="833"/>
      <c r="H56" s="833"/>
      <c r="I56" s="833"/>
      <c r="J56" s="833"/>
      <c r="K56" s="833"/>
      <c r="L56" s="834"/>
      <c r="M56" s="359"/>
      <c r="N56" s="835"/>
      <c r="O56" s="836"/>
      <c r="P56" s="836"/>
      <c r="Q56" s="837"/>
      <c r="R56" s="360"/>
      <c r="S56" s="360"/>
      <c r="T56" s="360"/>
      <c r="U56" s="835"/>
      <c r="V56" s="836"/>
      <c r="W56" s="836"/>
      <c r="X56" s="837"/>
      <c r="Y56" s="838"/>
      <c r="Z56" s="838"/>
      <c r="AA56" s="838"/>
      <c r="AB56" s="838"/>
      <c r="AC56" s="838"/>
      <c r="AD56" s="838"/>
      <c r="AE56" s="838"/>
      <c r="AF56" s="838"/>
      <c r="AG56" s="838"/>
      <c r="AH56" s="838"/>
      <c r="AI56" s="838"/>
      <c r="AJ56" s="838"/>
    </row>
    <row r="57" spans="1:36" s="325" customFormat="1" ht="30" customHeight="1" x14ac:dyDescent="0.2">
      <c r="A57" s="361"/>
      <c r="B57" s="361"/>
      <c r="C57" s="361"/>
      <c r="D57" s="361"/>
      <c r="E57" s="361"/>
      <c r="F57" s="361"/>
      <c r="G57" s="361"/>
      <c r="H57" s="361"/>
      <c r="I57" s="361"/>
      <c r="J57" s="361"/>
      <c r="K57" s="361"/>
      <c r="L57" s="361"/>
      <c r="M57" s="359"/>
      <c r="N57" s="839"/>
      <c r="O57" s="839"/>
      <c r="P57" s="839"/>
      <c r="Q57" s="839"/>
      <c r="R57" s="362"/>
      <c r="S57" s="362"/>
      <c r="T57" s="362"/>
      <c r="U57" s="839"/>
      <c r="V57" s="839"/>
      <c r="W57" s="839"/>
      <c r="X57" s="839"/>
      <c r="Y57" s="839"/>
      <c r="Z57" s="839"/>
      <c r="AA57" s="839"/>
      <c r="AB57" s="839"/>
      <c r="AC57" s="839"/>
      <c r="AD57" s="839"/>
      <c r="AE57" s="839"/>
      <c r="AF57" s="839"/>
      <c r="AG57" s="839"/>
      <c r="AH57" s="839"/>
      <c r="AI57" s="839"/>
      <c r="AJ57" s="839"/>
    </row>
    <row r="58" spans="1:36" s="325" customFormat="1" ht="30" customHeight="1" x14ac:dyDescent="0.2">
      <c r="A58" s="361"/>
      <c r="B58" s="361"/>
      <c r="C58" s="361"/>
      <c r="D58" s="361"/>
      <c r="E58" s="361"/>
      <c r="F58" s="361"/>
      <c r="G58" s="361"/>
      <c r="H58" s="361"/>
      <c r="I58" s="361"/>
      <c r="J58" s="361"/>
      <c r="K58" s="361"/>
      <c r="L58" s="361"/>
      <c r="M58" s="359"/>
      <c r="N58" s="840"/>
      <c r="O58" s="840"/>
      <c r="P58" s="840"/>
      <c r="Q58" s="840"/>
      <c r="R58" s="359"/>
      <c r="S58" s="359"/>
      <c r="T58" s="359"/>
      <c r="U58" s="840"/>
      <c r="V58" s="840"/>
      <c r="W58" s="840"/>
      <c r="X58" s="840"/>
      <c r="Y58" s="840"/>
      <c r="Z58" s="840"/>
      <c r="AA58" s="840"/>
      <c r="AB58" s="840"/>
      <c r="AC58" s="840"/>
      <c r="AD58" s="840"/>
      <c r="AE58" s="840"/>
      <c r="AF58" s="840"/>
      <c r="AG58" s="840"/>
      <c r="AH58" s="840"/>
      <c r="AI58" s="840"/>
      <c r="AJ58" s="840"/>
    </row>
    <row r="59" spans="1:36" s="325" customFormat="1" ht="30" customHeight="1" x14ac:dyDescent="0.2">
      <c r="A59" s="361"/>
      <c r="B59" s="361"/>
      <c r="C59" s="361"/>
      <c r="D59" s="361"/>
      <c r="E59" s="361"/>
      <c r="F59" s="361"/>
      <c r="G59" s="361"/>
      <c r="H59" s="361"/>
      <c r="I59" s="361"/>
      <c r="J59" s="361"/>
      <c r="K59" s="361"/>
      <c r="L59" s="361"/>
      <c r="M59" s="359"/>
      <c r="N59" s="840"/>
      <c r="O59" s="840"/>
      <c r="P59" s="840"/>
      <c r="Q59" s="840"/>
      <c r="R59" s="359"/>
      <c r="S59" s="359"/>
      <c r="T59" s="359"/>
      <c r="U59" s="840"/>
      <c r="V59" s="840"/>
      <c r="W59" s="840"/>
      <c r="X59" s="840"/>
      <c r="Y59" s="840"/>
      <c r="Z59" s="840"/>
      <c r="AA59" s="840"/>
      <c r="AB59" s="840"/>
      <c r="AC59" s="840"/>
      <c r="AD59" s="840"/>
      <c r="AE59" s="840"/>
      <c r="AF59" s="840"/>
      <c r="AG59" s="840"/>
      <c r="AH59" s="840"/>
      <c r="AI59" s="840"/>
      <c r="AJ59" s="840"/>
    </row>
    <row r="60" spans="1:36" s="325" customFormat="1" ht="30" customHeight="1" x14ac:dyDescent="0.2">
      <c r="A60" s="363"/>
      <c r="B60" s="363"/>
      <c r="C60" s="363"/>
      <c r="D60" s="363"/>
      <c r="E60" s="363"/>
      <c r="F60" s="364"/>
      <c r="G60" s="364"/>
      <c r="H60" s="364"/>
      <c r="I60" s="364"/>
      <c r="J60" s="364"/>
      <c r="K60" s="365"/>
      <c r="L60" s="365"/>
      <c r="M60" s="359"/>
      <c r="N60" s="840"/>
      <c r="O60" s="840"/>
      <c r="P60" s="840"/>
      <c r="Q60" s="840"/>
      <c r="R60" s="359"/>
      <c r="S60" s="359"/>
      <c r="T60" s="359"/>
      <c r="U60" s="840"/>
      <c r="V60" s="840"/>
      <c r="W60" s="840"/>
      <c r="X60" s="840"/>
      <c r="Y60" s="840"/>
      <c r="Z60" s="840"/>
      <c r="AA60" s="840"/>
      <c r="AB60" s="840"/>
      <c r="AC60" s="840"/>
      <c r="AD60" s="840"/>
      <c r="AE60" s="840"/>
      <c r="AF60" s="840"/>
      <c r="AG60" s="840"/>
      <c r="AH60" s="840"/>
      <c r="AI60" s="840"/>
      <c r="AJ60" s="840"/>
    </row>
    <row r="61" spans="1:36" x14ac:dyDescent="0.2">
      <c r="A61" s="366"/>
      <c r="B61" s="366"/>
      <c r="C61" s="367"/>
      <c r="D61" s="367"/>
      <c r="E61" s="367"/>
      <c r="F61" s="366"/>
      <c r="G61" s="368"/>
      <c r="H61" s="368"/>
      <c r="I61" s="368"/>
      <c r="J61" s="366"/>
      <c r="K61" s="366"/>
      <c r="L61" s="366"/>
      <c r="M61" s="366"/>
      <c r="N61" s="366"/>
      <c r="O61" s="366"/>
      <c r="P61" s="366"/>
      <c r="Q61" s="366"/>
      <c r="R61" s="366"/>
      <c r="S61" s="366"/>
      <c r="T61" s="366"/>
      <c r="U61" s="366"/>
      <c r="V61" s="366"/>
      <c r="W61" s="368"/>
      <c r="X61" s="368"/>
      <c r="Y61" s="368"/>
      <c r="Z61" s="366"/>
      <c r="AA61" s="366"/>
      <c r="AB61" s="366"/>
      <c r="AC61" s="366"/>
      <c r="AD61" s="366"/>
      <c r="AE61" s="366"/>
      <c r="AF61" s="366"/>
      <c r="AG61" s="366"/>
      <c r="AH61" s="366"/>
      <c r="AI61" s="366"/>
      <c r="AJ61" s="369"/>
    </row>
    <row r="62" spans="1:36" x14ac:dyDescent="0.2">
      <c r="A62" s="366"/>
      <c r="B62" s="366"/>
      <c r="C62" s="367"/>
      <c r="D62" s="367"/>
      <c r="E62" s="367"/>
      <c r="F62" s="366"/>
      <c r="G62" s="368"/>
      <c r="H62" s="368"/>
      <c r="I62" s="368"/>
      <c r="J62" s="366"/>
      <c r="K62" s="366"/>
      <c r="L62" s="366"/>
      <c r="M62" s="366"/>
      <c r="N62" s="366"/>
      <c r="O62" s="366"/>
      <c r="P62" s="366"/>
      <c r="Q62" s="366"/>
      <c r="R62" s="366"/>
      <c r="S62" s="366"/>
      <c r="T62" s="366"/>
      <c r="U62" s="366"/>
      <c r="V62" s="366"/>
      <c r="W62" s="368"/>
      <c r="X62" s="368"/>
      <c r="Y62" s="368"/>
      <c r="Z62" s="366"/>
      <c r="AA62" s="366"/>
      <c r="AB62" s="366"/>
      <c r="AC62" s="366"/>
      <c r="AD62" s="366"/>
      <c r="AE62" s="366"/>
      <c r="AF62" s="366"/>
      <c r="AG62" s="366"/>
      <c r="AH62" s="366"/>
      <c r="AI62" s="366"/>
      <c r="AJ62" s="369"/>
    </row>
    <row r="63" spans="1:36" x14ac:dyDescent="0.2">
      <c r="A63" s="366"/>
      <c r="B63" s="366"/>
      <c r="C63" s="367"/>
      <c r="D63" s="367"/>
      <c r="E63" s="367"/>
      <c r="F63" s="366"/>
      <c r="G63" s="368"/>
      <c r="H63" s="368"/>
      <c r="I63" s="368"/>
      <c r="J63" s="366"/>
      <c r="K63" s="366"/>
      <c r="L63" s="366"/>
      <c r="M63" s="366"/>
      <c r="N63" s="366"/>
      <c r="O63" s="366"/>
      <c r="P63" s="366"/>
      <c r="Q63" s="366"/>
      <c r="R63" s="366"/>
      <c r="S63" s="366"/>
      <c r="T63" s="366"/>
      <c r="U63" s="366"/>
      <c r="V63" s="366"/>
      <c r="W63" s="368"/>
      <c r="X63" s="368"/>
      <c r="Y63" s="368"/>
      <c r="Z63" s="366"/>
      <c r="AA63" s="366"/>
      <c r="AB63" s="366"/>
      <c r="AC63" s="366"/>
      <c r="AD63" s="366"/>
      <c r="AE63" s="366"/>
      <c r="AF63" s="366"/>
      <c r="AG63" s="366"/>
      <c r="AH63" s="366"/>
      <c r="AI63" s="366"/>
      <c r="AJ63" s="369"/>
    </row>
    <row r="64" spans="1:36" x14ac:dyDescent="0.2">
      <c r="A64" s="366"/>
      <c r="B64" s="366"/>
      <c r="C64" s="367"/>
      <c r="D64" s="367"/>
      <c r="E64" s="367"/>
      <c r="F64" s="366"/>
      <c r="G64" s="368"/>
      <c r="H64" s="368"/>
      <c r="I64" s="368"/>
      <c r="J64" s="366"/>
      <c r="K64" s="366"/>
      <c r="L64" s="366"/>
      <c r="M64" s="366"/>
      <c r="N64" s="366"/>
      <c r="O64" s="366"/>
      <c r="P64" s="366"/>
      <c r="Q64" s="366"/>
      <c r="R64" s="366"/>
      <c r="S64" s="366"/>
      <c r="T64" s="366"/>
      <c r="U64" s="366"/>
      <c r="V64" s="366"/>
      <c r="W64" s="368"/>
      <c r="X64" s="368"/>
      <c r="Y64" s="368"/>
      <c r="Z64" s="366"/>
      <c r="AA64" s="366"/>
      <c r="AB64" s="366"/>
      <c r="AC64" s="366"/>
      <c r="AD64" s="366"/>
      <c r="AE64" s="366"/>
      <c r="AF64" s="366"/>
      <c r="AG64" s="366"/>
      <c r="AH64" s="366"/>
      <c r="AI64" s="366"/>
      <c r="AJ64" s="369"/>
    </row>
    <row r="65" spans="1:36" x14ac:dyDescent="0.2">
      <c r="A65" s="366"/>
      <c r="B65" s="366"/>
      <c r="C65" s="367"/>
      <c r="D65" s="367"/>
      <c r="E65" s="367"/>
      <c r="F65" s="366"/>
      <c r="G65" s="368"/>
      <c r="H65" s="368"/>
      <c r="I65" s="368"/>
      <c r="J65" s="366"/>
      <c r="K65" s="366"/>
      <c r="L65" s="366"/>
      <c r="M65" s="366"/>
      <c r="N65" s="366"/>
      <c r="O65" s="366"/>
      <c r="P65" s="366"/>
      <c r="Q65" s="366"/>
      <c r="R65" s="366"/>
      <c r="S65" s="366"/>
      <c r="T65" s="366"/>
      <c r="U65" s="366"/>
      <c r="V65" s="366"/>
      <c r="W65" s="368"/>
      <c r="X65" s="368"/>
      <c r="Y65" s="368"/>
      <c r="Z65" s="366"/>
      <c r="AA65" s="366"/>
      <c r="AB65" s="366"/>
      <c r="AC65" s="366"/>
      <c r="AD65" s="366"/>
      <c r="AE65" s="366"/>
      <c r="AF65" s="366"/>
      <c r="AG65" s="366"/>
      <c r="AH65" s="366"/>
      <c r="AI65" s="366"/>
      <c r="AJ65" s="369"/>
    </row>
  </sheetData>
  <sheetProtection formatCells="0" formatColumns="0" formatRows="0" insertRows="0" sort="0" autoFilter="0" pivotTables="0"/>
  <mergeCells count="243">
    <mergeCell ref="N60:Q60"/>
    <mergeCell ref="U60:X60"/>
    <mergeCell ref="Y60:Z60"/>
    <mergeCell ref="AA60:AJ60"/>
    <mergeCell ref="N58:Q58"/>
    <mergeCell ref="U58:X58"/>
    <mergeCell ref="Y58:Z58"/>
    <mergeCell ref="AA58:AJ58"/>
    <mergeCell ref="N59:Q59"/>
    <mergeCell ref="U59:X59"/>
    <mergeCell ref="Y59:Z59"/>
    <mergeCell ref="AA59:AJ59"/>
    <mergeCell ref="N57:Q57"/>
    <mergeCell ref="U57:X57"/>
    <mergeCell ref="Y57:Z57"/>
    <mergeCell ref="AA57:AJ57"/>
    <mergeCell ref="N54:Q54"/>
    <mergeCell ref="U54:X54"/>
    <mergeCell ref="Y54:Z54"/>
    <mergeCell ref="AA54:AJ54"/>
    <mergeCell ref="N55:Q55"/>
    <mergeCell ref="U55:X55"/>
    <mergeCell ref="Y55:Z55"/>
    <mergeCell ref="AA55:AJ55"/>
    <mergeCell ref="A51:L52"/>
    <mergeCell ref="N52:Q52"/>
    <mergeCell ref="U52:X52"/>
    <mergeCell ref="Y52:Z52"/>
    <mergeCell ref="AA52:AJ52"/>
    <mergeCell ref="A53:L56"/>
    <mergeCell ref="N53:Q53"/>
    <mergeCell ref="U53:X53"/>
    <mergeCell ref="Y53:Z53"/>
    <mergeCell ref="AA53:AJ53"/>
    <mergeCell ref="N56:Q56"/>
    <mergeCell ref="U56:X56"/>
    <mergeCell ref="Y56:Z56"/>
    <mergeCell ref="AA56:AJ56"/>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AJ28:AJ29"/>
    <mergeCell ref="G29:I29"/>
    <mergeCell ref="W29:Y29"/>
    <mergeCell ref="N28:N29"/>
    <mergeCell ref="P28:P29"/>
    <mergeCell ref="Q28:Q29"/>
    <mergeCell ref="U28:U29"/>
    <mergeCell ref="W28:Y28"/>
    <mergeCell ref="AA28:AA29"/>
    <mergeCell ref="A28:A29"/>
    <mergeCell ref="B28:B29"/>
    <mergeCell ref="C28:E29"/>
    <mergeCell ref="G28:I28"/>
    <mergeCell ref="J28:L29"/>
    <mergeCell ref="M28:M29"/>
    <mergeCell ref="AB23:AB27"/>
    <mergeCell ref="AF23:AF27"/>
    <mergeCell ref="AH23:AH27"/>
    <mergeCell ref="A23:A27"/>
    <mergeCell ref="B23:B27"/>
    <mergeCell ref="C23:E27"/>
    <mergeCell ref="AB28:AB29"/>
    <mergeCell ref="AF28:AF29"/>
    <mergeCell ref="AH28:AH29"/>
    <mergeCell ref="AJ23:AJ27"/>
    <mergeCell ref="G24:I24"/>
    <mergeCell ref="W24:Y24"/>
    <mergeCell ref="G25:I25"/>
    <mergeCell ref="W25:Y25"/>
    <mergeCell ref="G26:I26"/>
    <mergeCell ref="W26:Y26"/>
    <mergeCell ref="N23:N27"/>
    <mergeCell ref="P23:P27"/>
    <mergeCell ref="Q23:Q27"/>
    <mergeCell ref="U23:U27"/>
    <mergeCell ref="W23:Y23"/>
    <mergeCell ref="AA23:AA27"/>
    <mergeCell ref="W27:Y27"/>
    <mergeCell ref="G23:I23"/>
    <mergeCell ref="J23:L27"/>
    <mergeCell ref="M23:M27"/>
    <mergeCell ref="G27:I27"/>
    <mergeCell ref="AB15:AB22"/>
    <mergeCell ref="AF15:AF22"/>
    <mergeCell ref="AH15:AH22"/>
    <mergeCell ref="AJ15:AJ22"/>
    <mergeCell ref="G16:I16"/>
    <mergeCell ref="W16:Y16"/>
    <mergeCell ref="G17:I17"/>
    <mergeCell ref="W17:Y17"/>
    <mergeCell ref="G18:I18"/>
    <mergeCell ref="W18:Y18"/>
    <mergeCell ref="N15:N22"/>
    <mergeCell ref="P15:P22"/>
    <mergeCell ref="Q15:Q22"/>
    <mergeCell ref="U15:U22"/>
    <mergeCell ref="W15:Y15"/>
    <mergeCell ref="AA15:AA22"/>
    <mergeCell ref="W19:Y19"/>
    <mergeCell ref="W20:Y20"/>
    <mergeCell ref="W21:Y21"/>
    <mergeCell ref="W22:Y22"/>
    <mergeCell ref="A15:A22"/>
    <mergeCell ref="B15:B22"/>
    <mergeCell ref="C15:E22"/>
    <mergeCell ref="G15:I15"/>
    <mergeCell ref="J15:L22"/>
    <mergeCell ref="M15:M22"/>
    <mergeCell ref="G19:I19"/>
    <mergeCell ref="G20:I20"/>
    <mergeCell ref="G21:I21"/>
    <mergeCell ref="G22:I22"/>
    <mergeCell ref="W11:Y11"/>
    <mergeCell ref="G12:I12"/>
    <mergeCell ref="W12:Y12"/>
    <mergeCell ref="N9:N14"/>
    <mergeCell ref="P9:P14"/>
    <mergeCell ref="Q9:Q14"/>
    <mergeCell ref="U9:U14"/>
    <mergeCell ref="W9:Y9"/>
    <mergeCell ref="AA9:AA14"/>
    <mergeCell ref="W13:Y13"/>
    <mergeCell ref="W14:Y14"/>
    <mergeCell ref="A9:A14"/>
    <mergeCell ref="B9:B14"/>
    <mergeCell ref="C9:E14"/>
    <mergeCell ref="G9:I9"/>
    <mergeCell ref="J9:L14"/>
    <mergeCell ref="M9:M14"/>
    <mergeCell ref="G13:I13"/>
    <mergeCell ref="G14:I14"/>
    <mergeCell ref="AD6:AJ7"/>
    <mergeCell ref="A7:A8"/>
    <mergeCell ref="B7:B8"/>
    <mergeCell ref="C7:E8"/>
    <mergeCell ref="F7:I8"/>
    <mergeCell ref="J7:L8"/>
    <mergeCell ref="M7:O7"/>
    <mergeCell ref="W7:Y8"/>
    <mergeCell ref="Z7:Z8"/>
    <mergeCell ref="AB9:AB14"/>
    <mergeCell ref="AF9:AF14"/>
    <mergeCell ref="AH9:AH14"/>
    <mergeCell ref="AJ9:AJ14"/>
    <mergeCell ref="G10:I10"/>
    <mergeCell ref="W10:Y10"/>
    <mergeCell ref="G11:I11"/>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P30:P49 JL30:JL49 TH30:TH49 ADD30:ADD49 AMZ30:AMZ49 AWV30:AWV49 BGR30:BGR49 BQN30:BQN49 CAJ30:CAJ49 CKF30:CKF49 CUB30:CUB49 DDX30:DDX49 DNT30:DNT49 DXP30:DXP49 EHL30:EHL49 ERH30:ERH49 FBD30:FBD49 FKZ30:FKZ49 FUV30:FUV49 GER30:GER49 GON30:GON49 GYJ30:GYJ49 HIF30:HIF49 HSB30:HSB49 IBX30:IBX49 ILT30:ILT49 IVP30:IVP49 JFL30:JFL49 JPH30:JPH49 JZD30:JZD49 KIZ30:KIZ49 KSV30:KSV49 LCR30:LCR49 LMN30:LMN49 LWJ30:LWJ49 MGF30:MGF49 MQB30:MQB49 MZX30:MZX49 NJT30:NJT49 NTP30:NTP49 ODL30:ODL49 ONH30:ONH49 OXD30:OXD49 PGZ30:PGZ49 PQV30:PQV49 QAR30:QAR49 QKN30:QKN49 QUJ30:QUJ49 REF30:REF49 ROB30:ROB49 RXX30:RXX49 SHT30:SHT49 SRP30:SRP49 TBL30:TBL49 TLH30:TLH49 TVD30:TVD49 UEZ30:UEZ49 UOV30:UOV49 UYR30:UYR49 VIN30:VIN49 VSJ30:VSJ49 WCF30:WCF49 WMB30:WMB49 WVX30:WVX49 P65566:P65585 JL65566:JL65585 TH65566:TH65585 ADD65566:ADD65585 AMZ65566:AMZ65585 AWV65566:AWV65585 BGR65566:BGR65585 BQN65566:BQN65585 CAJ65566:CAJ65585 CKF65566:CKF65585 CUB65566:CUB65585 DDX65566:DDX65585 DNT65566:DNT65585 DXP65566:DXP65585 EHL65566:EHL65585 ERH65566:ERH65585 FBD65566:FBD65585 FKZ65566:FKZ65585 FUV65566:FUV65585 GER65566:GER65585 GON65566:GON65585 GYJ65566:GYJ65585 HIF65566:HIF65585 HSB65566:HSB65585 IBX65566:IBX65585 ILT65566:ILT65585 IVP65566:IVP65585 JFL65566:JFL65585 JPH65566:JPH65585 JZD65566:JZD65585 KIZ65566:KIZ65585 KSV65566:KSV65585 LCR65566:LCR65585 LMN65566:LMN65585 LWJ65566:LWJ65585 MGF65566:MGF65585 MQB65566:MQB65585 MZX65566:MZX65585 NJT65566:NJT65585 NTP65566:NTP65585 ODL65566:ODL65585 ONH65566:ONH65585 OXD65566:OXD65585 PGZ65566:PGZ65585 PQV65566:PQV65585 QAR65566:QAR65585 QKN65566:QKN65585 QUJ65566:QUJ65585 REF65566:REF65585 ROB65566:ROB65585 RXX65566:RXX65585 SHT65566:SHT65585 SRP65566:SRP65585 TBL65566:TBL65585 TLH65566:TLH65585 TVD65566:TVD65585 UEZ65566:UEZ65585 UOV65566:UOV65585 UYR65566:UYR65585 VIN65566:VIN65585 VSJ65566:VSJ65585 WCF65566:WCF65585 WMB65566:WMB65585 WVX65566:WVX65585 P131102:P131121 JL131102:JL131121 TH131102:TH131121 ADD131102:ADD131121 AMZ131102:AMZ131121 AWV131102:AWV131121 BGR131102:BGR131121 BQN131102:BQN131121 CAJ131102:CAJ131121 CKF131102:CKF131121 CUB131102:CUB131121 DDX131102:DDX131121 DNT131102:DNT131121 DXP131102:DXP131121 EHL131102:EHL131121 ERH131102:ERH131121 FBD131102:FBD131121 FKZ131102:FKZ131121 FUV131102:FUV131121 GER131102:GER131121 GON131102:GON131121 GYJ131102:GYJ131121 HIF131102:HIF131121 HSB131102:HSB131121 IBX131102:IBX131121 ILT131102:ILT131121 IVP131102:IVP131121 JFL131102:JFL131121 JPH131102:JPH131121 JZD131102:JZD131121 KIZ131102:KIZ131121 KSV131102:KSV131121 LCR131102:LCR131121 LMN131102:LMN131121 LWJ131102:LWJ131121 MGF131102:MGF131121 MQB131102:MQB131121 MZX131102:MZX131121 NJT131102:NJT131121 NTP131102:NTP131121 ODL131102:ODL131121 ONH131102:ONH131121 OXD131102:OXD131121 PGZ131102:PGZ131121 PQV131102:PQV131121 QAR131102:QAR131121 QKN131102:QKN131121 QUJ131102:QUJ131121 REF131102:REF131121 ROB131102:ROB131121 RXX131102:RXX131121 SHT131102:SHT131121 SRP131102:SRP131121 TBL131102:TBL131121 TLH131102:TLH131121 TVD131102:TVD131121 UEZ131102:UEZ131121 UOV131102:UOV131121 UYR131102:UYR131121 VIN131102:VIN131121 VSJ131102:VSJ131121 WCF131102:WCF131121 WMB131102:WMB131121 WVX131102:WVX131121 P196638:P196657 JL196638:JL196657 TH196638:TH196657 ADD196638:ADD196657 AMZ196638:AMZ196657 AWV196638:AWV196657 BGR196638:BGR196657 BQN196638:BQN196657 CAJ196638:CAJ196657 CKF196638:CKF196657 CUB196638:CUB196657 DDX196638:DDX196657 DNT196638:DNT196657 DXP196638:DXP196657 EHL196638:EHL196657 ERH196638:ERH196657 FBD196638:FBD196657 FKZ196638:FKZ196657 FUV196638:FUV196657 GER196638:GER196657 GON196638:GON196657 GYJ196638:GYJ196657 HIF196638:HIF196657 HSB196638:HSB196657 IBX196638:IBX196657 ILT196638:ILT196657 IVP196638:IVP196657 JFL196638:JFL196657 JPH196638:JPH196657 JZD196638:JZD196657 KIZ196638:KIZ196657 KSV196638:KSV196657 LCR196638:LCR196657 LMN196638:LMN196657 LWJ196638:LWJ196657 MGF196638:MGF196657 MQB196638:MQB196657 MZX196638:MZX196657 NJT196638:NJT196657 NTP196638:NTP196657 ODL196638:ODL196657 ONH196638:ONH196657 OXD196638:OXD196657 PGZ196638:PGZ196657 PQV196638:PQV196657 QAR196638:QAR196657 QKN196638:QKN196657 QUJ196638:QUJ196657 REF196638:REF196657 ROB196638:ROB196657 RXX196638:RXX196657 SHT196638:SHT196657 SRP196638:SRP196657 TBL196638:TBL196657 TLH196638:TLH196657 TVD196638:TVD196657 UEZ196638:UEZ196657 UOV196638:UOV196657 UYR196638:UYR196657 VIN196638:VIN196657 VSJ196638:VSJ196657 WCF196638:WCF196657 WMB196638:WMB196657 WVX196638:WVX196657 P262174:P262193 JL262174:JL262193 TH262174:TH262193 ADD262174:ADD262193 AMZ262174:AMZ262193 AWV262174:AWV262193 BGR262174:BGR262193 BQN262174:BQN262193 CAJ262174:CAJ262193 CKF262174:CKF262193 CUB262174:CUB262193 DDX262174:DDX262193 DNT262174:DNT262193 DXP262174:DXP262193 EHL262174:EHL262193 ERH262174:ERH262193 FBD262174:FBD262193 FKZ262174:FKZ262193 FUV262174:FUV262193 GER262174:GER262193 GON262174:GON262193 GYJ262174:GYJ262193 HIF262174:HIF262193 HSB262174:HSB262193 IBX262174:IBX262193 ILT262174:ILT262193 IVP262174:IVP262193 JFL262174:JFL262193 JPH262174:JPH262193 JZD262174:JZD262193 KIZ262174:KIZ262193 KSV262174:KSV262193 LCR262174:LCR262193 LMN262174:LMN262193 LWJ262174:LWJ262193 MGF262174:MGF262193 MQB262174:MQB262193 MZX262174:MZX262193 NJT262174:NJT262193 NTP262174:NTP262193 ODL262174:ODL262193 ONH262174:ONH262193 OXD262174:OXD262193 PGZ262174:PGZ262193 PQV262174:PQV262193 QAR262174:QAR262193 QKN262174:QKN262193 QUJ262174:QUJ262193 REF262174:REF262193 ROB262174:ROB262193 RXX262174:RXX262193 SHT262174:SHT262193 SRP262174:SRP262193 TBL262174:TBL262193 TLH262174:TLH262193 TVD262174:TVD262193 UEZ262174:UEZ262193 UOV262174:UOV262193 UYR262174:UYR262193 VIN262174:VIN262193 VSJ262174:VSJ262193 WCF262174:WCF262193 WMB262174:WMB262193 WVX262174:WVX262193 P327710:P327729 JL327710:JL327729 TH327710:TH327729 ADD327710:ADD327729 AMZ327710:AMZ327729 AWV327710:AWV327729 BGR327710:BGR327729 BQN327710:BQN327729 CAJ327710:CAJ327729 CKF327710:CKF327729 CUB327710:CUB327729 DDX327710:DDX327729 DNT327710:DNT327729 DXP327710:DXP327729 EHL327710:EHL327729 ERH327710:ERH327729 FBD327710:FBD327729 FKZ327710:FKZ327729 FUV327710:FUV327729 GER327710:GER327729 GON327710:GON327729 GYJ327710:GYJ327729 HIF327710:HIF327729 HSB327710:HSB327729 IBX327710:IBX327729 ILT327710:ILT327729 IVP327710:IVP327729 JFL327710:JFL327729 JPH327710:JPH327729 JZD327710:JZD327729 KIZ327710:KIZ327729 KSV327710:KSV327729 LCR327710:LCR327729 LMN327710:LMN327729 LWJ327710:LWJ327729 MGF327710:MGF327729 MQB327710:MQB327729 MZX327710:MZX327729 NJT327710:NJT327729 NTP327710:NTP327729 ODL327710:ODL327729 ONH327710:ONH327729 OXD327710:OXD327729 PGZ327710:PGZ327729 PQV327710:PQV327729 QAR327710:QAR327729 QKN327710:QKN327729 QUJ327710:QUJ327729 REF327710:REF327729 ROB327710:ROB327729 RXX327710:RXX327729 SHT327710:SHT327729 SRP327710:SRP327729 TBL327710:TBL327729 TLH327710:TLH327729 TVD327710:TVD327729 UEZ327710:UEZ327729 UOV327710:UOV327729 UYR327710:UYR327729 VIN327710:VIN327729 VSJ327710:VSJ327729 WCF327710:WCF327729 WMB327710:WMB327729 WVX327710:WVX327729 P393246:P393265 JL393246:JL393265 TH393246:TH393265 ADD393246:ADD393265 AMZ393246:AMZ393265 AWV393246:AWV393265 BGR393246:BGR393265 BQN393246:BQN393265 CAJ393246:CAJ393265 CKF393246:CKF393265 CUB393246:CUB393265 DDX393246:DDX393265 DNT393246:DNT393265 DXP393246:DXP393265 EHL393246:EHL393265 ERH393246:ERH393265 FBD393246:FBD393265 FKZ393246:FKZ393265 FUV393246:FUV393265 GER393246:GER393265 GON393246:GON393265 GYJ393246:GYJ393265 HIF393246:HIF393265 HSB393246:HSB393265 IBX393246:IBX393265 ILT393246:ILT393265 IVP393246:IVP393265 JFL393246:JFL393265 JPH393246:JPH393265 JZD393246:JZD393265 KIZ393246:KIZ393265 KSV393246:KSV393265 LCR393246:LCR393265 LMN393246:LMN393265 LWJ393246:LWJ393265 MGF393246:MGF393265 MQB393246:MQB393265 MZX393246:MZX393265 NJT393246:NJT393265 NTP393246:NTP393265 ODL393246:ODL393265 ONH393246:ONH393265 OXD393246:OXD393265 PGZ393246:PGZ393265 PQV393246:PQV393265 QAR393246:QAR393265 QKN393246:QKN393265 QUJ393246:QUJ393265 REF393246:REF393265 ROB393246:ROB393265 RXX393246:RXX393265 SHT393246:SHT393265 SRP393246:SRP393265 TBL393246:TBL393265 TLH393246:TLH393265 TVD393246:TVD393265 UEZ393246:UEZ393265 UOV393246:UOV393265 UYR393246:UYR393265 VIN393246:VIN393265 VSJ393246:VSJ393265 WCF393246:WCF393265 WMB393246:WMB393265 WVX393246:WVX393265 P458782:P458801 JL458782:JL458801 TH458782:TH458801 ADD458782:ADD458801 AMZ458782:AMZ458801 AWV458782:AWV458801 BGR458782:BGR458801 BQN458782:BQN458801 CAJ458782:CAJ458801 CKF458782:CKF458801 CUB458782:CUB458801 DDX458782:DDX458801 DNT458782:DNT458801 DXP458782:DXP458801 EHL458782:EHL458801 ERH458782:ERH458801 FBD458782:FBD458801 FKZ458782:FKZ458801 FUV458782:FUV458801 GER458782:GER458801 GON458782:GON458801 GYJ458782:GYJ458801 HIF458782:HIF458801 HSB458782:HSB458801 IBX458782:IBX458801 ILT458782:ILT458801 IVP458782:IVP458801 JFL458782:JFL458801 JPH458782:JPH458801 JZD458782:JZD458801 KIZ458782:KIZ458801 KSV458782:KSV458801 LCR458782:LCR458801 LMN458782:LMN458801 LWJ458782:LWJ458801 MGF458782:MGF458801 MQB458782:MQB458801 MZX458782:MZX458801 NJT458782:NJT458801 NTP458782:NTP458801 ODL458782:ODL458801 ONH458782:ONH458801 OXD458782:OXD458801 PGZ458782:PGZ458801 PQV458782:PQV458801 QAR458782:QAR458801 QKN458782:QKN458801 QUJ458782:QUJ458801 REF458782:REF458801 ROB458782:ROB458801 RXX458782:RXX458801 SHT458782:SHT458801 SRP458782:SRP458801 TBL458782:TBL458801 TLH458782:TLH458801 TVD458782:TVD458801 UEZ458782:UEZ458801 UOV458782:UOV458801 UYR458782:UYR458801 VIN458782:VIN458801 VSJ458782:VSJ458801 WCF458782:WCF458801 WMB458782:WMB458801 WVX458782:WVX458801 P524318:P524337 JL524318:JL524337 TH524318:TH524337 ADD524318:ADD524337 AMZ524318:AMZ524337 AWV524318:AWV524337 BGR524318:BGR524337 BQN524318:BQN524337 CAJ524318:CAJ524337 CKF524318:CKF524337 CUB524318:CUB524337 DDX524318:DDX524337 DNT524318:DNT524337 DXP524318:DXP524337 EHL524318:EHL524337 ERH524318:ERH524337 FBD524318:FBD524337 FKZ524318:FKZ524337 FUV524318:FUV524337 GER524318:GER524337 GON524318:GON524337 GYJ524318:GYJ524337 HIF524318:HIF524337 HSB524318:HSB524337 IBX524318:IBX524337 ILT524318:ILT524337 IVP524318:IVP524337 JFL524318:JFL524337 JPH524318:JPH524337 JZD524318:JZD524337 KIZ524318:KIZ524337 KSV524318:KSV524337 LCR524318:LCR524337 LMN524318:LMN524337 LWJ524318:LWJ524337 MGF524318:MGF524337 MQB524318:MQB524337 MZX524318:MZX524337 NJT524318:NJT524337 NTP524318:NTP524337 ODL524318:ODL524337 ONH524318:ONH524337 OXD524318:OXD524337 PGZ524318:PGZ524337 PQV524318:PQV524337 QAR524318:QAR524337 QKN524318:QKN524337 QUJ524318:QUJ524337 REF524318:REF524337 ROB524318:ROB524337 RXX524318:RXX524337 SHT524318:SHT524337 SRP524318:SRP524337 TBL524318:TBL524337 TLH524318:TLH524337 TVD524318:TVD524337 UEZ524318:UEZ524337 UOV524318:UOV524337 UYR524318:UYR524337 VIN524318:VIN524337 VSJ524318:VSJ524337 WCF524318:WCF524337 WMB524318:WMB524337 WVX524318:WVX524337 P589854:P589873 JL589854:JL589873 TH589854:TH589873 ADD589854:ADD589873 AMZ589854:AMZ589873 AWV589854:AWV589873 BGR589854:BGR589873 BQN589854:BQN589873 CAJ589854:CAJ589873 CKF589854:CKF589873 CUB589854:CUB589873 DDX589854:DDX589873 DNT589854:DNT589873 DXP589854:DXP589873 EHL589854:EHL589873 ERH589854:ERH589873 FBD589854:FBD589873 FKZ589854:FKZ589873 FUV589854:FUV589873 GER589854:GER589873 GON589854:GON589873 GYJ589854:GYJ589873 HIF589854:HIF589873 HSB589854:HSB589873 IBX589854:IBX589873 ILT589854:ILT589873 IVP589854:IVP589873 JFL589854:JFL589873 JPH589854:JPH589873 JZD589854:JZD589873 KIZ589854:KIZ589873 KSV589854:KSV589873 LCR589854:LCR589873 LMN589854:LMN589873 LWJ589854:LWJ589873 MGF589854:MGF589873 MQB589854:MQB589873 MZX589854:MZX589873 NJT589854:NJT589873 NTP589854:NTP589873 ODL589854:ODL589873 ONH589854:ONH589873 OXD589854:OXD589873 PGZ589854:PGZ589873 PQV589854:PQV589873 QAR589854:QAR589873 QKN589854:QKN589873 QUJ589854:QUJ589873 REF589854:REF589873 ROB589854:ROB589873 RXX589854:RXX589873 SHT589854:SHT589873 SRP589854:SRP589873 TBL589854:TBL589873 TLH589854:TLH589873 TVD589854:TVD589873 UEZ589854:UEZ589873 UOV589854:UOV589873 UYR589854:UYR589873 VIN589854:VIN589873 VSJ589854:VSJ589873 WCF589854:WCF589873 WMB589854:WMB589873 WVX589854:WVX589873 P655390:P655409 JL655390:JL655409 TH655390:TH655409 ADD655390:ADD655409 AMZ655390:AMZ655409 AWV655390:AWV655409 BGR655390:BGR655409 BQN655390:BQN655409 CAJ655390:CAJ655409 CKF655390:CKF655409 CUB655390:CUB655409 DDX655390:DDX655409 DNT655390:DNT655409 DXP655390:DXP655409 EHL655390:EHL655409 ERH655390:ERH655409 FBD655390:FBD655409 FKZ655390:FKZ655409 FUV655390:FUV655409 GER655390:GER655409 GON655390:GON655409 GYJ655390:GYJ655409 HIF655390:HIF655409 HSB655390:HSB655409 IBX655390:IBX655409 ILT655390:ILT655409 IVP655390:IVP655409 JFL655390:JFL655409 JPH655390:JPH655409 JZD655390:JZD655409 KIZ655390:KIZ655409 KSV655390:KSV655409 LCR655390:LCR655409 LMN655390:LMN655409 LWJ655390:LWJ655409 MGF655390:MGF655409 MQB655390:MQB655409 MZX655390:MZX655409 NJT655390:NJT655409 NTP655390:NTP655409 ODL655390:ODL655409 ONH655390:ONH655409 OXD655390:OXD655409 PGZ655390:PGZ655409 PQV655390:PQV655409 QAR655390:QAR655409 QKN655390:QKN655409 QUJ655390:QUJ655409 REF655390:REF655409 ROB655390:ROB655409 RXX655390:RXX655409 SHT655390:SHT655409 SRP655390:SRP655409 TBL655390:TBL655409 TLH655390:TLH655409 TVD655390:TVD655409 UEZ655390:UEZ655409 UOV655390:UOV655409 UYR655390:UYR655409 VIN655390:VIN655409 VSJ655390:VSJ655409 WCF655390:WCF655409 WMB655390:WMB655409 WVX655390:WVX655409 P720926:P720945 JL720926:JL720945 TH720926:TH720945 ADD720926:ADD720945 AMZ720926:AMZ720945 AWV720926:AWV720945 BGR720926:BGR720945 BQN720926:BQN720945 CAJ720926:CAJ720945 CKF720926:CKF720945 CUB720926:CUB720945 DDX720926:DDX720945 DNT720926:DNT720945 DXP720926:DXP720945 EHL720926:EHL720945 ERH720926:ERH720945 FBD720926:FBD720945 FKZ720926:FKZ720945 FUV720926:FUV720945 GER720926:GER720945 GON720926:GON720945 GYJ720926:GYJ720945 HIF720926:HIF720945 HSB720926:HSB720945 IBX720926:IBX720945 ILT720926:ILT720945 IVP720926:IVP720945 JFL720926:JFL720945 JPH720926:JPH720945 JZD720926:JZD720945 KIZ720926:KIZ720945 KSV720926:KSV720945 LCR720926:LCR720945 LMN720926:LMN720945 LWJ720926:LWJ720945 MGF720926:MGF720945 MQB720926:MQB720945 MZX720926:MZX720945 NJT720926:NJT720945 NTP720926:NTP720945 ODL720926:ODL720945 ONH720926:ONH720945 OXD720926:OXD720945 PGZ720926:PGZ720945 PQV720926:PQV720945 QAR720926:QAR720945 QKN720926:QKN720945 QUJ720926:QUJ720945 REF720926:REF720945 ROB720926:ROB720945 RXX720926:RXX720945 SHT720926:SHT720945 SRP720926:SRP720945 TBL720926:TBL720945 TLH720926:TLH720945 TVD720926:TVD720945 UEZ720926:UEZ720945 UOV720926:UOV720945 UYR720926:UYR720945 VIN720926:VIN720945 VSJ720926:VSJ720945 WCF720926:WCF720945 WMB720926:WMB720945 WVX720926:WVX720945 P786462:P786481 JL786462:JL786481 TH786462:TH786481 ADD786462:ADD786481 AMZ786462:AMZ786481 AWV786462:AWV786481 BGR786462:BGR786481 BQN786462:BQN786481 CAJ786462:CAJ786481 CKF786462:CKF786481 CUB786462:CUB786481 DDX786462:DDX786481 DNT786462:DNT786481 DXP786462:DXP786481 EHL786462:EHL786481 ERH786462:ERH786481 FBD786462:FBD786481 FKZ786462:FKZ786481 FUV786462:FUV786481 GER786462:GER786481 GON786462:GON786481 GYJ786462:GYJ786481 HIF786462:HIF786481 HSB786462:HSB786481 IBX786462:IBX786481 ILT786462:ILT786481 IVP786462:IVP786481 JFL786462:JFL786481 JPH786462:JPH786481 JZD786462:JZD786481 KIZ786462:KIZ786481 KSV786462:KSV786481 LCR786462:LCR786481 LMN786462:LMN786481 LWJ786462:LWJ786481 MGF786462:MGF786481 MQB786462:MQB786481 MZX786462:MZX786481 NJT786462:NJT786481 NTP786462:NTP786481 ODL786462:ODL786481 ONH786462:ONH786481 OXD786462:OXD786481 PGZ786462:PGZ786481 PQV786462:PQV786481 QAR786462:QAR786481 QKN786462:QKN786481 QUJ786462:QUJ786481 REF786462:REF786481 ROB786462:ROB786481 RXX786462:RXX786481 SHT786462:SHT786481 SRP786462:SRP786481 TBL786462:TBL786481 TLH786462:TLH786481 TVD786462:TVD786481 UEZ786462:UEZ786481 UOV786462:UOV786481 UYR786462:UYR786481 VIN786462:VIN786481 VSJ786462:VSJ786481 WCF786462:WCF786481 WMB786462:WMB786481 WVX786462:WVX786481 P851998:P852017 JL851998:JL852017 TH851998:TH852017 ADD851998:ADD852017 AMZ851998:AMZ852017 AWV851998:AWV852017 BGR851998:BGR852017 BQN851998:BQN852017 CAJ851998:CAJ852017 CKF851998:CKF852017 CUB851998:CUB852017 DDX851998:DDX852017 DNT851998:DNT852017 DXP851998:DXP852017 EHL851998:EHL852017 ERH851998:ERH852017 FBD851998:FBD852017 FKZ851998:FKZ852017 FUV851998:FUV852017 GER851998:GER852017 GON851998:GON852017 GYJ851998:GYJ852017 HIF851998:HIF852017 HSB851998:HSB852017 IBX851998:IBX852017 ILT851998:ILT852017 IVP851998:IVP852017 JFL851998:JFL852017 JPH851998:JPH852017 JZD851998:JZD852017 KIZ851998:KIZ852017 KSV851998:KSV852017 LCR851998:LCR852017 LMN851998:LMN852017 LWJ851998:LWJ852017 MGF851998:MGF852017 MQB851998:MQB852017 MZX851998:MZX852017 NJT851998:NJT852017 NTP851998:NTP852017 ODL851998:ODL852017 ONH851998:ONH852017 OXD851998:OXD852017 PGZ851998:PGZ852017 PQV851998:PQV852017 QAR851998:QAR852017 QKN851998:QKN852017 QUJ851998:QUJ852017 REF851998:REF852017 ROB851998:ROB852017 RXX851998:RXX852017 SHT851998:SHT852017 SRP851998:SRP852017 TBL851998:TBL852017 TLH851998:TLH852017 TVD851998:TVD852017 UEZ851998:UEZ852017 UOV851998:UOV852017 UYR851998:UYR852017 VIN851998:VIN852017 VSJ851998:VSJ852017 WCF851998:WCF852017 WMB851998:WMB852017 WVX851998:WVX852017 P917534:P917553 JL917534:JL917553 TH917534:TH917553 ADD917534:ADD917553 AMZ917534:AMZ917553 AWV917534:AWV917553 BGR917534:BGR917553 BQN917534:BQN917553 CAJ917534:CAJ917553 CKF917534:CKF917553 CUB917534:CUB917553 DDX917534:DDX917553 DNT917534:DNT917553 DXP917534:DXP917553 EHL917534:EHL917553 ERH917534:ERH917553 FBD917534:FBD917553 FKZ917534:FKZ917553 FUV917534:FUV917553 GER917534:GER917553 GON917534:GON917553 GYJ917534:GYJ917553 HIF917534:HIF917553 HSB917534:HSB917553 IBX917534:IBX917553 ILT917534:ILT917553 IVP917534:IVP917553 JFL917534:JFL917553 JPH917534:JPH917553 JZD917534:JZD917553 KIZ917534:KIZ917553 KSV917534:KSV917553 LCR917534:LCR917553 LMN917534:LMN917553 LWJ917534:LWJ917553 MGF917534:MGF917553 MQB917534:MQB917553 MZX917534:MZX917553 NJT917534:NJT917553 NTP917534:NTP917553 ODL917534:ODL917553 ONH917534:ONH917553 OXD917534:OXD917553 PGZ917534:PGZ917553 PQV917534:PQV917553 QAR917534:QAR917553 QKN917534:QKN917553 QUJ917534:QUJ917553 REF917534:REF917553 ROB917534:ROB917553 RXX917534:RXX917553 SHT917534:SHT917553 SRP917534:SRP917553 TBL917534:TBL917553 TLH917534:TLH917553 TVD917534:TVD917553 UEZ917534:UEZ917553 UOV917534:UOV917553 UYR917534:UYR917553 VIN917534:VIN917553 VSJ917534:VSJ917553 WCF917534:WCF917553 WMB917534:WMB917553 WVX917534:WVX917553 P983070:P983089 JL983070:JL983089 TH983070:TH983089 ADD983070:ADD983089 AMZ983070:AMZ983089 AWV983070:AWV983089 BGR983070:BGR983089 BQN983070:BQN983089 CAJ983070:CAJ983089 CKF983070:CKF983089 CUB983070:CUB983089 DDX983070:DDX983089 DNT983070:DNT983089 DXP983070:DXP983089 EHL983070:EHL983089 ERH983070:ERH983089 FBD983070:FBD983089 FKZ983070:FKZ983089 FUV983070:FUV983089 GER983070:GER983089 GON983070:GON983089 GYJ983070:GYJ983089 HIF983070:HIF983089 HSB983070:HSB983089 IBX983070:IBX983089 ILT983070:ILT983089 IVP983070:IVP983089 JFL983070:JFL983089 JPH983070:JPH983089 JZD983070:JZD983089 KIZ983070:KIZ983089 KSV983070:KSV983089 LCR983070:LCR983089 LMN983070:LMN983089 LWJ983070:LWJ983089 MGF983070:MGF983089 MQB983070:MQB983089 MZX983070:MZX983089 NJT983070:NJT983089 NTP983070:NTP983089 ODL983070:ODL983089 ONH983070:ONH983089 OXD983070:OXD983089 PGZ983070:PGZ983089 PQV983070:PQV983089 QAR983070:QAR983089 QKN983070:QKN983089 QUJ983070:QUJ983089 REF983070:REF983089 ROB983070:ROB983089 RXX983070:RXX983089 SHT983070:SHT983089 SRP983070:SRP983089 TBL983070:TBL983089 TLH983070:TLH983089 TVD983070:TVD983089 UEZ983070:UEZ983089 UOV983070:UOV983089 UYR983070:UYR983089 VIN983070:VIN983089 VSJ983070:VSJ983089 WCF983070:WCF983089 WMB983070:WMB983089 WVX983070:WVX983089">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Q49 JM30:JM49 TI30:TI49 ADE30:ADE49 ANA30:ANA49 AWW30:AWW49 BGS30:BGS49 BQO30:BQO49 CAK30:CAK49 CKG30:CKG49 CUC30:CUC49 DDY30:DDY49 DNU30:DNU49 DXQ30:DXQ49 EHM30:EHM49 ERI30:ERI49 FBE30:FBE49 FLA30:FLA49 FUW30:FUW49 GES30:GES49 GOO30:GOO49 GYK30:GYK49 HIG30:HIG49 HSC30:HSC49 IBY30:IBY49 ILU30:ILU49 IVQ30:IVQ49 JFM30:JFM49 JPI30:JPI49 JZE30:JZE49 KJA30:KJA49 KSW30:KSW49 LCS30:LCS49 LMO30:LMO49 LWK30:LWK49 MGG30:MGG49 MQC30:MQC49 MZY30:MZY49 NJU30:NJU49 NTQ30:NTQ49 ODM30:ODM49 ONI30:ONI49 OXE30:OXE49 PHA30:PHA49 PQW30:PQW49 QAS30:QAS49 QKO30:QKO49 QUK30:QUK49 REG30:REG49 ROC30:ROC49 RXY30:RXY49 SHU30:SHU49 SRQ30:SRQ49 TBM30:TBM49 TLI30:TLI49 TVE30:TVE49 UFA30:UFA49 UOW30:UOW49 UYS30:UYS49 VIO30:VIO49 VSK30:VSK49 WCG30:WCG49 WMC30:WMC49 WVY30:WVY49 Q65566:Q65585 JM65566:JM65585 TI65566:TI65585 ADE65566:ADE65585 ANA65566:ANA65585 AWW65566:AWW65585 BGS65566:BGS65585 BQO65566:BQO65585 CAK65566:CAK65585 CKG65566:CKG65585 CUC65566:CUC65585 DDY65566:DDY65585 DNU65566:DNU65585 DXQ65566:DXQ65585 EHM65566:EHM65585 ERI65566:ERI65585 FBE65566:FBE65585 FLA65566:FLA65585 FUW65566:FUW65585 GES65566:GES65585 GOO65566:GOO65585 GYK65566:GYK65585 HIG65566:HIG65585 HSC65566:HSC65585 IBY65566:IBY65585 ILU65566:ILU65585 IVQ65566:IVQ65585 JFM65566:JFM65585 JPI65566:JPI65585 JZE65566:JZE65585 KJA65566:KJA65585 KSW65566:KSW65585 LCS65566:LCS65585 LMO65566:LMO65585 LWK65566:LWK65585 MGG65566:MGG65585 MQC65566:MQC65585 MZY65566:MZY65585 NJU65566:NJU65585 NTQ65566:NTQ65585 ODM65566:ODM65585 ONI65566:ONI65585 OXE65566:OXE65585 PHA65566:PHA65585 PQW65566:PQW65585 QAS65566:QAS65585 QKO65566:QKO65585 QUK65566:QUK65585 REG65566:REG65585 ROC65566:ROC65585 RXY65566:RXY65585 SHU65566:SHU65585 SRQ65566:SRQ65585 TBM65566:TBM65585 TLI65566:TLI65585 TVE65566:TVE65585 UFA65566:UFA65585 UOW65566:UOW65585 UYS65566:UYS65585 VIO65566:VIO65585 VSK65566:VSK65585 WCG65566:WCG65585 WMC65566:WMC65585 WVY65566:WVY65585 Q131102:Q131121 JM131102:JM131121 TI131102:TI131121 ADE131102:ADE131121 ANA131102:ANA131121 AWW131102:AWW131121 BGS131102:BGS131121 BQO131102:BQO131121 CAK131102:CAK131121 CKG131102:CKG131121 CUC131102:CUC131121 DDY131102:DDY131121 DNU131102:DNU131121 DXQ131102:DXQ131121 EHM131102:EHM131121 ERI131102:ERI131121 FBE131102:FBE131121 FLA131102:FLA131121 FUW131102:FUW131121 GES131102:GES131121 GOO131102:GOO131121 GYK131102:GYK131121 HIG131102:HIG131121 HSC131102:HSC131121 IBY131102:IBY131121 ILU131102:ILU131121 IVQ131102:IVQ131121 JFM131102:JFM131121 JPI131102:JPI131121 JZE131102:JZE131121 KJA131102:KJA131121 KSW131102:KSW131121 LCS131102:LCS131121 LMO131102:LMO131121 LWK131102:LWK131121 MGG131102:MGG131121 MQC131102:MQC131121 MZY131102:MZY131121 NJU131102:NJU131121 NTQ131102:NTQ131121 ODM131102:ODM131121 ONI131102:ONI131121 OXE131102:OXE131121 PHA131102:PHA131121 PQW131102:PQW131121 QAS131102:QAS131121 QKO131102:QKO131121 QUK131102:QUK131121 REG131102:REG131121 ROC131102:ROC131121 RXY131102:RXY131121 SHU131102:SHU131121 SRQ131102:SRQ131121 TBM131102:TBM131121 TLI131102:TLI131121 TVE131102:TVE131121 UFA131102:UFA131121 UOW131102:UOW131121 UYS131102:UYS131121 VIO131102:VIO131121 VSK131102:VSK131121 WCG131102:WCG131121 WMC131102:WMC131121 WVY131102:WVY131121 Q196638:Q196657 JM196638:JM196657 TI196638:TI196657 ADE196638:ADE196657 ANA196638:ANA196657 AWW196638:AWW196657 BGS196638:BGS196657 BQO196638:BQO196657 CAK196638:CAK196657 CKG196638:CKG196657 CUC196638:CUC196657 DDY196638:DDY196657 DNU196638:DNU196657 DXQ196638:DXQ196657 EHM196638:EHM196657 ERI196638:ERI196657 FBE196638:FBE196657 FLA196638:FLA196657 FUW196638:FUW196657 GES196638:GES196657 GOO196638:GOO196657 GYK196638:GYK196657 HIG196638:HIG196657 HSC196638:HSC196657 IBY196638:IBY196657 ILU196638:ILU196657 IVQ196638:IVQ196657 JFM196638:JFM196657 JPI196638:JPI196657 JZE196638:JZE196657 KJA196638:KJA196657 KSW196638:KSW196657 LCS196638:LCS196657 LMO196638:LMO196657 LWK196638:LWK196657 MGG196638:MGG196657 MQC196638:MQC196657 MZY196638:MZY196657 NJU196638:NJU196657 NTQ196638:NTQ196657 ODM196638:ODM196657 ONI196638:ONI196657 OXE196638:OXE196657 PHA196638:PHA196657 PQW196638:PQW196657 QAS196638:QAS196657 QKO196638:QKO196657 QUK196638:QUK196657 REG196638:REG196657 ROC196638:ROC196657 RXY196638:RXY196657 SHU196638:SHU196657 SRQ196638:SRQ196657 TBM196638:TBM196657 TLI196638:TLI196657 TVE196638:TVE196657 UFA196638:UFA196657 UOW196638:UOW196657 UYS196638:UYS196657 VIO196638:VIO196657 VSK196638:VSK196657 WCG196638:WCG196657 WMC196638:WMC196657 WVY196638:WVY196657 Q262174:Q262193 JM262174:JM262193 TI262174:TI262193 ADE262174:ADE262193 ANA262174:ANA262193 AWW262174:AWW262193 BGS262174:BGS262193 BQO262174:BQO262193 CAK262174:CAK262193 CKG262174:CKG262193 CUC262174:CUC262193 DDY262174:DDY262193 DNU262174:DNU262193 DXQ262174:DXQ262193 EHM262174:EHM262193 ERI262174:ERI262193 FBE262174:FBE262193 FLA262174:FLA262193 FUW262174:FUW262193 GES262174:GES262193 GOO262174:GOO262193 GYK262174:GYK262193 HIG262174:HIG262193 HSC262174:HSC262193 IBY262174:IBY262193 ILU262174:ILU262193 IVQ262174:IVQ262193 JFM262174:JFM262193 JPI262174:JPI262193 JZE262174:JZE262193 KJA262174:KJA262193 KSW262174:KSW262193 LCS262174:LCS262193 LMO262174:LMO262193 LWK262174:LWK262193 MGG262174:MGG262193 MQC262174:MQC262193 MZY262174:MZY262193 NJU262174:NJU262193 NTQ262174:NTQ262193 ODM262174:ODM262193 ONI262174:ONI262193 OXE262174:OXE262193 PHA262174:PHA262193 PQW262174:PQW262193 QAS262174:QAS262193 QKO262174:QKO262193 QUK262174:QUK262193 REG262174:REG262193 ROC262174:ROC262193 RXY262174:RXY262193 SHU262174:SHU262193 SRQ262174:SRQ262193 TBM262174:TBM262193 TLI262174:TLI262193 TVE262174:TVE262193 UFA262174:UFA262193 UOW262174:UOW262193 UYS262174:UYS262193 VIO262174:VIO262193 VSK262174:VSK262193 WCG262174:WCG262193 WMC262174:WMC262193 WVY262174:WVY262193 Q327710:Q327729 JM327710:JM327729 TI327710:TI327729 ADE327710:ADE327729 ANA327710:ANA327729 AWW327710:AWW327729 BGS327710:BGS327729 BQO327710:BQO327729 CAK327710:CAK327729 CKG327710:CKG327729 CUC327710:CUC327729 DDY327710:DDY327729 DNU327710:DNU327729 DXQ327710:DXQ327729 EHM327710:EHM327729 ERI327710:ERI327729 FBE327710:FBE327729 FLA327710:FLA327729 FUW327710:FUW327729 GES327710:GES327729 GOO327710:GOO327729 GYK327710:GYK327729 HIG327710:HIG327729 HSC327710:HSC327729 IBY327710:IBY327729 ILU327710:ILU327729 IVQ327710:IVQ327729 JFM327710:JFM327729 JPI327710:JPI327729 JZE327710:JZE327729 KJA327710:KJA327729 KSW327710:KSW327729 LCS327710:LCS327729 LMO327710:LMO327729 LWK327710:LWK327729 MGG327710:MGG327729 MQC327710:MQC327729 MZY327710:MZY327729 NJU327710:NJU327729 NTQ327710:NTQ327729 ODM327710:ODM327729 ONI327710:ONI327729 OXE327710:OXE327729 PHA327710:PHA327729 PQW327710:PQW327729 QAS327710:QAS327729 QKO327710:QKO327729 QUK327710:QUK327729 REG327710:REG327729 ROC327710:ROC327729 RXY327710:RXY327729 SHU327710:SHU327729 SRQ327710:SRQ327729 TBM327710:TBM327729 TLI327710:TLI327729 TVE327710:TVE327729 UFA327710:UFA327729 UOW327710:UOW327729 UYS327710:UYS327729 VIO327710:VIO327729 VSK327710:VSK327729 WCG327710:WCG327729 WMC327710:WMC327729 WVY327710:WVY327729 Q393246:Q393265 JM393246:JM393265 TI393246:TI393265 ADE393246:ADE393265 ANA393246:ANA393265 AWW393246:AWW393265 BGS393246:BGS393265 BQO393246:BQO393265 CAK393246:CAK393265 CKG393246:CKG393265 CUC393246:CUC393265 DDY393246:DDY393265 DNU393246:DNU393265 DXQ393246:DXQ393265 EHM393246:EHM393265 ERI393246:ERI393265 FBE393246:FBE393265 FLA393246:FLA393265 FUW393246:FUW393265 GES393246:GES393265 GOO393246:GOO393265 GYK393246:GYK393265 HIG393246:HIG393265 HSC393246:HSC393265 IBY393246:IBY393265 ILU393246:ILU393265 IVQ393246:IVQ393265 JFM393246:JFM393265 JPI393246:JPI393265 JZE393246:JZE393265 KJA393246:KJA393265 KSW393246:KSW393265 LCS393246:LCS393265 LMO393246:LMO393265 LWK393246:LWK393265 MGG393246:MGG393265 MQC393246:MQC393265 MZY393246:MZY393265 NJU393246:NJU393265 NTQ393246:NTQ393265 ODM393246:ODM393265 ONI393246:ONI393265 OXE393246:OXE393265 PHA393246:PHA393265 PQW393246:PQW393265 QAS393246:QAS393265 QKO393246:QKO393265 QUK393246:QUK393265 REG393246:REG393265 ROC393246:ROC393265 RXY393246:RXY393265 SHU393246:SHU393265 SRQ393246:SRQ393265 TBM393246:TBM393265 TLI393246:TLI393265 TVE393246:TVE393265 UFA393246:UFA393265 UOW393246:UOW393265 UYS393246:UYS393265 VIO393246:VIO393265 VSK393246:VSK393265 WCG393246:WCG393265 WMC393246:WMC393265 WVY393246:WVY393265 Q458782:Q458801 JM458782:JM458801 TI458782:TI458801 ADE458782:ADE458801 ANA458782:ANA458801 AWW458782:AWW458801 BGS458782:BGS458801 BQO458782:BQO458801 CAK458782:CAK458801 CKG458782:CKG458801 CUC458782:CUC458801 DDY458782:DDY458801 DNU458782:DNU458801 DXQ458782:DXQ458801 EHM458782:EHM458801 ERI458782:ERI458801 FBE458782:FBE458801 FLA458782:FLA458801 FUW458782:FUW458801 GES458782:GES458801 GOO458782:GOO458801 GYK458782:GYK458801 HIG458782:HIG458801 HSC458782:HSC458801 IBY458782:IBY458801 ILU458782:ILU458801 IVQ458782:IVQ458801 JFM458782:JFM458801 JPI458782:JPI458801 JZE458782:JZE458801 KJA458782:KJA458801 KSW458782:KSW458801 LCS458782:LCS458801 LMO458782:LMO458801 LWK458782:LWK458801 MGG458782:MGG458801 MQC458782:MQC458801 MZY458782:MZY458801 NJU458782:NJU458801 NTQ458782:NTQ458801 ODM458782:ODM458801 ONI458782:ONI458801 OXE458782:OXE458801 PHA458782:PHA458801 PQW458782:PQW458801 QAS458782:QAS458801 QKO458782:QKO458801 QUK458782:QUK458801 REG458782:REG458801 ROC458782:ROC458801 RXY458782:RXY458801 SHU458782:SHU458801 SRQ458782:SRQ458801 TBM458782:TBM458801 TLI458782:TLI458801 TVE458782:TVE458801 UFA458782:UFA458801 UOW458782:UOW458801 UYS458782:UYS458801 VIO458782:VIO458801 VSK458782:VSK458801 WCG458782:WCG458801 WMC458782:WMC458801 WVY458782:WVY458801 Q524318:Q524337 JM524318:JM524337 TI524318:TI524337 ADE524318:ADE524337 ANA524318:ANA524337 AWW524318:AWW524337 BGS524318:BGS524337 BQO524318:BQO524337 CAK524318:CAK524337 CKG524318:CKG524337 CUC524318:CUC524337 DDY524318:DDY524337 DNU524318:DNU524337 DXQ524318:DXQ524337 EHM524318:EHM524337 ERI524318:ERI524337 FBE524318:FBE524337 FLA524318:FLA524337 FUW524318:FUW524337 GES524318:GES524337 GOO524318:GOO524337 GYK524318:GYK524337 HIG524318:HIG524337 HSC524318:HSC524337 IBY524318:IBY524337 ILU524318:ILU524337 IVQ524318:IVQ524337 JFM524318:JFM524337 JPI524318:JPI524337 JZE524318:JZE524337 KJA524318:KJA524337 KSW524318:KSW524337 LCS524318:LCS524337 LMO524318:LMO524337 LWK524318:LWK524337 MGG524318:MGG524337 MQC524318:MQC524337 MZY524318:MZY524337 NJU524318:NJU524337 NTQ524318:NTQ524337 ODM524318:ODM524337 ONI524318:ONI524337 OXE524318:OXE524337 PHA524318:PHA524337 PQW524318:PQW524337 QAS524318:QAS524337 QKO524318:QKO524337 QUK524318:QUK524337 REG524318:REG524337 ROC524318:ROC524337 RXY524318:RXY524337 SHU524318:SHU524337 SRQ524318:SRQ524337 TBM524318:TBM524337 TLI524318:TLI524337 TVE524318:TVE524337 UFA524318:UFA524337 UOW524318:UOW524337 UYS524318:UYS524337 VIO524318:VIO524337 VSK524318:VSK524337 WCG524318:WCG524337 WMC524318:WMC524337 WVY524318:WVY524337 Q589854:Q589873 JM589854:JM589873 TI589854:TI589873 ADE589854:ADE589873 ANA589854:ANA589873 AWW589854:AWW589873 BGS589854:BGS589873 BQO589854:BQO589873 CAK589854:CAK589873 CKG589854:CKG589873 CUC589854:CUC589873 DDY589854:DDY589873 DNU589854:DNU589873 DXQ589854:DXQ589873 EHM589854:EHM589873 ERI589854:ERI589873 FBE589854:FBE589873 FLA589854:FLA589873 FUW589854:FUW589873 GES589854:GES589873 GOO589854:GOO589873 GYK589854:GYK589873 HIG589854:HIG589873 HSC589854:HSC589873 IBY589854:IBY589873 ILU589854:ILU589873 IVQ589854:IVQ589873 JFM589854:JFM589873 JPI589854:JPI589873 JZE589854:JZE589873 KJA589854:KJA589873 KSW589854:KSW589873 LCS589854:LCS589873 LMO589854:LMO589873 LWK589854:LWK589873 MGG589854:MGG589873 MQC589854:MQC589873 MZY589854:MZY589873 NJU589854:NJU589873 NTQ589854:NTQ589873 ODM589854:ODM589873 ONI589854:ONI589873 OXE589854:OXE589873 PHA589854:PHA589873 PQW589854:PQW589873 QAS589854:QAS589873 QKO589854:QKO589873 QUK589854:QUK589873 REG589854:REG589873 ROC589854:ROC589873 RXY589854:RXY589873 SHU589854:SHU589873 SRQ589854:SRQ589873 TBM589854:TBM589873 TLI589854:TLI589873 TVE589854:TVE589873 UFA589854:UFA589873 UOW589854:UOW589873 UYS589854:UYS589873 VIO589854:VIO589873 VSK589854:VSK589873 WCG589854:WCG589873 WMC589854:WMC589873 WVY589854:WVY589873 Q655390:Q655409 JM655390:JM655409 TI655390:TI655409 ADE655390:ADE655409 ANA655390:ANA655409 AWW655390:AWW655409 BGS655390:BGS655409 BQO655390:BQO655409 CAK655390:CAK655409 CKG655390:CKG655409 CUC655390:CUC655409 DDY655390:DDY655409 DNU655390:DNU655409 DXQ655390:DXQ655409 EHM655390:EHM655409 ERI655390:ERI655409 FBE655390:FBE655409 FLA655390:FLA655409 FUW655390:FUW655409 GES655390:GES655409 GOO655390:GOO655409 GYK655390:GYK655409 HIG655390:HIG655409 HSC655390:HSC655409 IBY655390:IBY655409 ILU655390:ILU655409 IVQ655390:IVQ655409 JFM655390:JFM655409 JPI655390:JPI655409 JZE655390:JZE655409 KJA655390:KJA655409 KSW655390:KSW655409 LCS655390:LCS655409 LMO655390:LMO655409 LWK655390:LWK655409 MGG655390:MGG655409 MQC655390:MQC655409 MZY655390:MZY655409 NJU655390:NJU655409 NTQ655390:NTQ655409 ODM655390:ODM655409 ONI655390:ONI655409 OXE655390:OXE655409 PHA655390:PHA655409 PQW655390:PQW655409 QAS655390:QAS655409 QKO655390:QKO655409 QUK655390:QUK655409 REG655390:REG655409 ROC655390:ROC655409 RXY655390:RXY655409 SHU655390:SHU655409 SRQ655390:SRQ655409 TBM655390:TBM655409 TLI655390:TLI655409 TVE655390:TVE655409 UFA655390:UFA655409 UOW655390:UOW655409 UYS655390:UYS655409 VIO655390:VIO655409 VSK655390:VSK655409 WCG655390:WCG655409 WMC655390:WMC655409 WVY655390:WVY655409 Q720926:Q720945 JM720926:JM720945 TI720926:TI720945 ADE720926:ADE720945 ANA720926:ANA720945 AWW720926:AWW720945 BGS720926:BGS720945 BQO720926:BQO720945 CAK720926:CAK720945 CKG720926:CKG720945 CUC720926:CUC720945 DDY720926:DDY720945 DNU720926:DNU720945 DXQ720926:DXQ720945 EHM720926:EHM720945 ERI720926:ERI720945 FBE720926:FBE720945 FLA720926:FLA720945 FUW720926:FUW720945 GES720926:GES720945 GOO720926:GOO720945 GYK720926:GYK720945 HIG720926:HIG720945 HSC720926:HSC720945 IBY720926:IBY720945 ILU720926:ILU720945 IVQ720926:IVQ720945 JFM720926:JFM720945 JPI720926:JPI720945 JZE720926:JZE720945 KJA720926:KJA720945 KSW720926:KSW720945 LCS720926:LCS720945 LMO720926:LMO720945 LWK720926:LWK720945 MGG720926:MGG720945 MQC720926:MQC720945 MZY720926:MZY720945 NJU720926:NJU720945 NTQ720926:NTQ720945 ODM720926:ODM720945 ONI720926:ONI720945 OXE720926:OXE720945 PHA720926:PHA720945 PQW720926:PQW720945 QAS720926:QAS720945 QKO720926:QKO720945 QUK720926:QUK720945 REG720926:REG720945 ROC720926:ROC720945 RXY720926:RXY720945 SHU720926:SHU720945 SRQ720926:SRQ720945 TBM720926:TBM720945 TLI720926:TLI720945 TVE720926:TVE720945 UFA720926:UFA720945 UOW720926:UOW720945 UYS720926:UYS720945 VIO720926:VIO720945 VSK720926:VSK720945 WCG720926:WCG720945 WMC720926:WMC720945 WVY720926:WVY720945 Q786462:Q786481 JM786462:JM786481 TI786462:TI786481 ADE786462:ADE786481 ANA786462:ANA786481 AWW786462:AWW786481 BGS786462:BGS786481 BQO786462:BQO786481 CAK786462:CAK786481 CKG786462:CKG786481 CUC786462:CUC786481 DDY786462:DDY786481 DNU786462:DNU786481 DXQ786462:DXQ786481 EHM786462:EHM786481 ERI786462:ERI786481 FBE786462:FBE786481 FLA786462:FLA786481 FUW786462:FUW786481 GES786462:GES786481 GOO786462:GOO786481 GYK786462:GYK786481 HIG786462:HIG786481 HSC786462:HSC786481 IBY786462:IBY786481 ILU786462:ILU786481 IVQ786462:IVQ786481 JFM786462:JFM786481 JPI786462:JPI786481 JZE786462:JZE786481 KJA786462:KJA786481 KSW786462:KSW786481 LCS786462:LCS786481 LMO786462:LMO786481 LWK786462:LWK786481 MGG786462:MGG786481 MQC786462:MQC786481 MZY786462:MZY786481 NJU786462:NJU786481 NTQ786462:NTQ786481 ODM786462:ODM786481 ONI786462:ONI786481 OXE786462:OXE786481 PHA786462:PHA786481 PQW786462:PQW786481 QAS786462:QAS786481 QKO786462:QKO786481 QUK786462:QUK786481 REG786462:REG786481 ROC786462:ROC786481 RXY786462:RXY786481 SHU786462:SHU786481 SRQ786462:SRQ786481 TBM786462:TBM786481 TLI786462:TLI786481 TVE786462:TVE786481 UFA786462:UFA786481 UOW786462:UOW786481 UYS786462:UYS786481 VIO786462:VIO786481 VSK786462:VSK786481 WCG786462:WCG786481 WMC786462:WMC786481 WVY786462:WVY786481 Q851998:Q852017 JM851998:JM852017 TI851998:TI852017 ADE851998:ADE852017 ANA851998:ANA852017 AWW851998:AWW852017 BGS851998:BGS852017 BQO851998:BQO852017 CAK851998:CAK852017 CKG851998:CKG852017 CUC851998:CUC852017 DDY851998:DDY852017 DNU851998:DNU852017 DXQ851998:DXQ852017 EHM851998:EHM852017 ERI851998:ERI852017 FBE851998:FBE852017 FLA851998:FLA852017 FUW851998:FUW852017 GES851998:GES852017 GOO851998:GOO852017 GYK851998:GYK852017 HIG851998:HIG852017 HSC851998:HSC852017 IBY851998:IBY852017 ILU851998:ILU852017 IVQ851998:IVQ852017 JFM851998:JFM852017 JPI851998:JPI852017 JZE851998:JZE852017 KJA851998:KJA852017 KSW851998:KSW852017 LCS851998:LCS852017 LMO851998:LMO852017 LWK851998:LWK852017 MGG851998:MGG852017 MQC851998:MQC852017 MZY851998:MZY852017 NJU851998:NJU852017 NTQ851998:NTQ852017 ODM851998:ODM852017 ONI851998:ONI852017 OXE851998:OXE852017 PHA851998:PHA852017 PQW851998:PQW852017 QAS851998:QAS852017 QKO851998:QKO852017 QUK851998:QUK852017 REG851998:REG852017 ROC851998:ROC852017 RXY851998:RXY852017 SHU851998:SHU852017 SRQ851998:SRQ852017 TBM851998:TBM852017 TLI851998:TLI852017 TVE851998:TVE852017 UFA851998:UFA852017 UOW851998:UOW852017 UYS851998:UYS852017 VIO851998:VIO852017 VSK851998:VSK852017 WCG851998:WCG852017 WMC851998:WMC852017 WVY851998:WVY852017 Q917534:Q917553 JM917534:JM917553 TI917534:TI917553 ADE917534:ADE917553 ANA917534:ANA917553 AWW917534:AWW917553 BGS917534:BGS917553 BQO917534:BQO917553 CAK917534:CAK917553 CKG917534:CKG917553 CUC917534:CUC917553 DDY917534:DDY917553 DNU917534:DNU917553 DXQ917534:DXQ917553 EHM917534:EHM917553 ERI917534:ERI917553 FBE917534:FBE917553 FLA917534:FLA917553 FUW917534:FUW917553 GES917534:GES917553 GOO917534:GOO917553 GYK917534:GYK917553 HIG917534:HIG917553 HSC917534:HSC917553 IBY917534:IBY917553 ILU917534:ILU917553 IVQ917534:IVQ917553 JFM917534:JFM917553 JPI917534:JPI917553 JZE917534:JZE917553 KJA917534:KJA917553 KSW917534:KSW917553 LCS917534:LCS917553 LMO917534:LMO917553 LWK917534:LWK917553 MGG917534:MGG917553 MQC917534:MQC917553 MZY917534:MZY917553 NJU917534:NJU917553 NTQ917534:NTQ917553 ODM917534:ODM917553 ONI917534:ONI917553 OXE917534:OXE917553 PHA917534:PHA917553 PQW917534:PQW917553 QAS917534:QAS917553 QKO917534:QKO917553 QUK917534:QUK917553 REG917534:REG917553 ROC917534:ROC917553 RXY917534:RXY917553 SHU917534:SHU917553 SRQ917534:SRQ917553 TBM917534:TBM917553 TLI917534:TLI917553 TVE917534:TVE917553 UFA917534:UFA917553 UOW917534:UOW917553 UYS917534:UYS917553 VIO917534:VIO917553 VSK917534:VSK917553 WCG917534:WCG917553 WMC917534:WMC917553 WVY917534:WVY917553 Q983070:Q983089 JM983070:JM983089 TI983070:TI983089 ADE983070:ADE983089 ANA983070:ANA983089 AWW983070:AWW983089 BGS983070:BGS983089 BQO983070:BQO983089 CAK983070:CAK983089 CKG983070:CKG983089 CUC983070:CUC983089 DDY983070:DDY983089 DNU983070:DNU983089 DXQ983070:DXQ983089 EHM983070:EHM983089 ERI983070:ERI983089 FBE983070:FBE983089 FLA983070:FLA983089 FUW983070:FUW983089 GES983070:GES983089 GOO983070:GOO983089 GYK983070:GYK983089 HIG983070:HIG983089 HSC983070:HSC983089 IBY983070:IBY983089 ILU983070:ILU983089 IVQ983070:IVQ983089 JFM983070:JFM983089 JPI983070:JPI983089 JZE983070:JZE983089 KJA983070:KJA983089 KSW983070:KSW983089 LCS983070:LCS983089 LMO983070:LMO983089 LWK983070:LWK983089 MGG983070:MGG983089 MQC983070:MQC983089 MZY983070:MZY983089 NJU983070:NJU983089 NTQ983070:NTQ983089 ODM983070:ODM983089 ONI983070:ONI983089 OXE983070:OXE983089 PHA983070:PHA983089 PQW983070:PQW983089 QAS983070:QAS983089 QKO983070:QKO983089 QUK983070:QUK983089 REG983070:REG983089 ROC983070:ROC983089 RXY983070:RXY983089 SHU983070:SHU983089 SRQ983070:SRQ983089 TBM983070:TBM983089 TLI983070:TLI983089 TVE983070:TVE983089 UFA983070:UFA983089 UOW983070:UOW983089 UYS983070:UYS983089 VIO983070:VIO983089 VSK983070:VSK983089 WCG983070:WCG983089 WMC983070:WMC983089 WVY983070:WVY983089">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A30:AA49 JW30:JW49 TS30:TS49 ADO30:ADO49 ANK30:ANK49 AXG30:AXG49 BHC30:BHC49 BQY30:BQY49 CAU30:CAU49 CKQ30:CKQ49 CUM30:CUM49 DEI30:DEI49 DOE30:DOE49 DYA30:DYA49 EHW30:EHW49 ERS30:ERS49 FBO30:FBO49 FLK30:FLK49 FVG30:FVG49 GFC30:GFC49 GOY30:GOY49 GYU30:GYU49 HIQ30:HIQ49 HSM30:HSM49 ICI30:ICI49 IME30:IME49 IWA30:IWA49 JFW30:JFW49 JPS30:JPS49 JZO30:JZO49 KJK30:KJK49 KTG30:KTG49 LDC30:LDC49 LMY30:LMY49 LWU30:LWU49 MGQ30:MGQ49 MQM30:MQM49 NAI30:NAI49 NKE30:NKE49 NUA30:NUA49 ODW30:ODW49 ONS30:ONS49 OXO30:OXO49 PHK30:PHK49 PRG30:PRG49 QBC30:QBC49 QKY30:QKY49 QUU30:QUU49 REQ30:REQ49 ROM30:ROM49 RYI30:RYI49 SIE30:SIE49 SSA30:SSA49 TBW30:TBW49 TLS30:TLS49 TVO30:TVO49 UFK30:UFK49 UPG30:UPG49 UZC30:UZC49 VIY30:VIY49 VSU30:VSU49 WCQ30:WCQ49 WMM30:WMM49 WWI30:WWI49 AA65566:AA65585 JW65566:JW65585 TS65566:TS65585 ADO65566:ADO65585 ANK65566:ANK65585 AXG65566:AXG65585 BHC65566:BHC65585 BQY65566:BQY65585 CAU65566:CAU65585 CKQ65566:CKQ65585 CUM65566:CUM65585 DEI65566:DEI65585 DOE65566:DOE65585 DYA65566:DYA65585 EHW65566:EHW65585 ERS65566:ERS65585 FBO65566:FBO65585 FLK65566:FLK65585 FVG65566:FVG65585 GFC65566:GFC65585 GOY65566:GOY65585 GYU65566:GYU65585 HIQ65566:HIQ65585 HSM65566:HSM65585 ICI65566:ICI65585 IME65566:IME65585 IWA65566:IWA65585 JFW65566:JFW65585 JPS65566:JPS65585 JZO65566:JZO65585 KJK65566:KJK65585 KTG65566:KTG65585 LDC65566:LDC65585 LMY65566:LMY65585 LWU65566:LWU65585 MGQ65566:MGQ65585 MQM65566:MQM65585 NAI65566:NAI65585 NKE65566:NKE65585 NUA65566:NUA65585 ODW65566:ODW65585 ONS65566:ONS65585 OXO65566:OXO65585 PHK65566:PHK65585 PRG65566:PRG65585 QBC65566:QBC65585 QKY65566:QKY65585 QUU65566:QUU65585 REQ65566:REQ65585 ROM65566:ROM65585 RYI65566:RYI65585 SIE65566:SIE65585 SSA65566:SSA65585 TBW65566:TBW65585 TLS65566:TLS65585 TVO65566:TVO65585 UFK65566:UFK65585 UPG65566:UPG65585 UZC65566:UZC65585 VIY65566:VIY65585 VSU65566:VSU65585 WCQ65566:WCQ65585 WMM65566:WMM65585 WWI65566:WWI65585 AA131102:AA131121 JW131102:JW131121 TS131102:TS131121 ADO131102:ADO131121 ANK131102:ANK131121 AXG131102:AXG131121 BHC131102:BHC131121 BQY131102:BQY131121 CAU131102:CAU131121 CKQ131102:CKQ131121 CUM131102:CUM131121 DEI131102:DEI131121 DOE131102:DOE131121 DYA131102:DYA131121 EHW131102:EHW131121 ERS131102:ERS131121 FBO131102:FBO131121 FLK131102:FLK131121 FVG131102:FVG131121 GFC131102:GFC131121 GOY131102:GOY131121 GYU131102:GYU131121 HIQ131102:HIQ131121 HSM131102:HSM131121 ICI131102:ICI131121 IME131102:IME131121 IWA131102:IWA131121 JFW131102:JFW131121 JPS131102:JPS131121 JZO131102:JZO131121 KJK131102:KJK131121 KTG131102:KTG131121 LDC131102:LDC131121 LMY131102:LMY131121 LWU131102:LWU131121 MGQ131102:MGQ131121 MQM131102:MQM131121 NAI131102:NAI131121 NKE131102:NKE131121 NUA131102:NUA131121 ODW131102:ODW131121 ONS131102:ONS131121 OXO131102:OXO131121 PHK131102:PHK131121 PRG131102:PRG131121 QBC131102:QBC131121 QKY131102:QKY131121 QUU131102:QUU131121 REQ131102:REQ131121 ROM131102:ROM131121 RYI131102:RYI131121 SIE131102:SIE131121 SSA131102:SSA131121 TBW131102:TBW131121 TLS131102:TLS131121 TVO131102:TVO131121 UFK131102:UFK131121 UPG131102:UPG131121 UZC131102:UZC131121 VIY131102:VIY131121 VSU131102:VSU131121 WCQ131102:WCQ131121 WMM131102:WMM131121 WWI131102:WWI131121 AA196638:AA196657 JW196638:JW196657 TS196638:TS196657 ADO196638:ADO196657 ANK196638:ANK196657 AXG196638:AXG196657 BHC196638:BHC196657 BQY196638:BQY196657 CAU196638:CAU196657 CKQ196638:CKQ196657 CUM196638:CUM196657 DEI196638:DEI196657 DOE196638:DOE196657 DYA196638:DYA196657 EHW196638:EHW196657 ERS196638:ERS196657 FBO196638:FBO196657 FLK196638:FLK196657 FVG196638:FVG196657 GFC196638:GFC196657 GOY196638:GOY196657 GYU196638:GYU196657 HIQ196638:HIQ196657 HSM196638:HSM196657 ICI196638:ICI196657 IME196638:IME196657 IWA196638:IWA196657 JFW196638:JFW196657 JPS196638:JPS196657 JZO196638:JZO196657 KJK196638:KJK196657 KTG196638:KTG196657 LDC196638:LDC196657 LMY196638:LMY196657 LWU196638:LWU196657 MGQ196638:MGQ196657 MQM196638:MQM196657 NAI196638:NAI196657 NKE196638:NKE196657 NUA196638:NUA196657 ODW196638:ODW196657 ONS196638:ONS196657 OXO196638:OXO196657 PHK196638:PHK196657 PRG196638:PRG196657 QBC196638:QBC196657 QKY196638:QKY196657 QUU196638:QUU196657 REQ196638:REQ196657 ROM196638:ROM196657 RYI196638:RYI196657 SIE196638:SIE196657 SSA196638:SSA196657 TBW196638:TBW196657 TLS196638:TLS196657 TVO196638:TVO196657 UFK196638:UFK196657 UPG196638:UPG196657 UZC196638:UZC196657 VIY196638:VIY196657 VSU196638:VSU196657 WCQ196638:WCQ196657 WMM196638:WMM196657 WWI196638:WWI196657 AA262174:AA262193 JW262174:JW262193 TS262174:TS262193 ADO262174:ADO262193 ANK262174:ANK262193 AXG262174:AXG262193 BHC262174:BHC262193 BQY262174:BQY262193 CAU262174:CAU262193 CKQ262174:CKQ262193 CUM262174:CUM262193 DEI262174:DEI262193 DOE262174:DOE262193 DYA262174:DYA262193 EHW262174:EHW262193 ERS262174:ERS262193 FBO262174:FBO262193 FLK262174:FLK262193 FVG262174:FVG262193 GFC262174:GFC262193 GOY262174:GOY262193 GYU262174:GYU262193 HIQ262174:HIQ262193 HSM262174:HSM262193 ICI262174:ICI262193 IME262174:IME262193 IWA262174:IWA262193 JFW262174:JFW262193 JPS262174:JPS262193 JZO262174:JZO262193 KJK262174:KJK262193 KTG262174:KTG262193 LDC262174:LDC262193 LMY262174:LMY262193 LWU262174:LWU262193 MGQ262174:MGQ262193 MQM262174:MQM262193 NAI262174:NAI262193 NKE262174:NKE262193 NUA262174:NUA262193 ODW262174:ODW262193 ONS262174:ONS262193 OXO262174:OXO262193 PHK262174:PHK262193 PRG262174:PRG262193 QBC262174:QBC262193 QKY262174:QKY262193 QUU262174:QUU262193 REQ262174:REQ262193 ROM262174:ROM262193 RYI262174:RYI262193 SIE262174:SIE262193 SSA262174:SSA262193 TBW262174:TBW262193 TLS262174:TLS262193 TVO262174:TVO262193 UFK262174:UFK262193 UPG262174:UPG262193 UZC262174:UZC262193 VIY262174:VIY262193 VSU262174:VSU262193 WCQ262174:WCQ262193 WMM262174:WMM262193 WWI262174:WWI262193 AA327710:AA327729 JW327710:JW327729 TS327710:TS327729 ADO327710:ADO327729 ANK327710:ANK327729 AXG327710:AXG327729 BHC327710:BHC327729 BQY327710:BQY327729 CAU327710:CAU327729 CKQ327710:CKQ327729 CUM327710:CUM327729 DEI327710:DEI327729 DOE327710:DOE327729 DYA327710:DYA327729 EHW327710:EHW327729 ERS327710:ERS327729 FBO327710:FBO327729 FLK327710:FLK327729 FVG327710:FVG327729 GFC327710:GFC327729 GOY327710:GOY327729 GYU327710:GYU327729 HIQ327710:HIQ327729 HSM327710:HSM327729 ICI327710:ICI327729 IME327710:IME327729 IWA327710:IWA327729 JFW327710:JFW327729 JPS327710:JPS327729 JZO327710:JZO327729 KJK327710:KJK327729 KTG327710:KTG327729 LDC327710:LDC327729 LMY327710:LMY327729 LWU327710:LWU327729 MGQ327710:MGQ327729 MQM327710:MQM327729 NAI327710:NAI327729 NKE327710:NKE327729 NUA327710:NUA327729 ODW327710:ODW327729 ONS327710:ONS327729 OXO327710:OXO327729 PHK327710:PHK327729 PRG327710:PRG327729 QBC327710:QBC327729 QKY327710:QKY327729 QUU327710:QUU327729 REQ327710:REQ327729 ROM327710:ROM327729 RYI327710:RYI327729 SIE327710:SIE327729 SSA327710:SSA327729 TBW327710:TBW327729 TLS327710:TLS327729 TVO327710:TVO327729 UFK327710:UFK327729 UPG327710:UPG327729 UZC327710:UZC327729 VIY327710:VIY327729 VSU327710:VSU327729 WCQ327710:WCQ327729 WMM327710:WMM327729 WWI327710:WWI327729 AA393246:AA393265 JW393246:JW393265 TS393246:TS393265 ADO393246:ADO393265 ANK393246:ANK393265 AXG393246:AXG393265 BHC393246:BHC393265 BQY393246:BQY393265 CAU393246:CAU393265 CKQ393246:CKQ393265 CUM393246:CUM393265 DEI393246:DEI393265 DOE393246:DOE393265 DYA393246:DYA393265 EHW393246:EHW393265 ERS393246:ERS393265 FBO393246:FBO393265 FLK393246:FLK393265 FVG393246:FVG393265 GFC393246:GFC393265 GOY393246:GOY393265 GYU393246:GYU393265 HIQ393246:HIQ393265 HSM393246:HSM393265 ICI393246:ICI393265 IME393246:IME393265 IWA393246:IWA393265 JFW393246:JFW393265 JPS393246:JPS393265 JZO393246:JZO393265 KJK393246:KJK393265 KTG393246:KTG393265 LDC393246:LDC393265 LMY393246:LMY393265 LWU393246:LWU393265 MGQ393246:MGQ393265 MQM393246:MQM393265 NAI393246:NAI393265 NKE393246:NKE393265 NUA393246:NUA393265 ODW393246:ODW393265 ONS393246:ONS393265 OXO393246:OXO393265 PHK393246:PHK393265 PRG393246:PRG393265 QBC393246:QBC393265 QKY393246:QKY393265 QUU393246:QUU393265 REQ393246:REQ393265 ROM393246:ROM393265 RYI393246:RYI393265 SIE393246:SIE393265 SSA393246:SSA393265 TBW393246:TBW393265 TLS393246:TLS393265 TVO393246:TVO393265 UFK393246:UFK393265 UPG393246:UPG393265 UZC393246:UZC393265 VIY393246:VIY393265 VSU393246:VSU393265 WCQ393246:WCQ393265 WMM393246:WMM393265 WWI393246:WWI393265 AA458782:AA458801 JW458782:JW458801 TS458782:TS458801 ADO458782:ADO458801 ANK458782:ANK458801 AXG458782:AXG458801 BHC458782:BHC458801 BQY458782:BQY458801 CAU458782:CAU458801 CKQ458782:CKQ458801 CUM458782:CUM458801 DEI458782:DEI458801 DOE458782:DOE458801 DYA458782:DYA458801 EHW458782:EHW458801 ERS458782:ERS458801 FBO458782:FBO458801 FLK458782:FLK458801 FVG458782:FVG458801 GFC458782:GFC458801 GOY458782:GOY458801 GYU458782:GYU458801 HIQ458782:HIQ458801 HSM458782:HSM458801 ICI458782:ICI458801 IME458782:IME458801 IWA458782:IWA458801 JFW458782:JFW458801 JPS458782:JPS458801 JZO458782:JZO458801 KJK458782:KJK458801 KTG458782:KTG458801 LDC458782:LDC458801 LMY458782:LMY458801 LWU458782:LWU458801 MGQ458782:MGQ458801 MQM458782:MQM458801 NAI458782:NAI458801 NKE458782:NKE458801 NUA458782:NUA458801 ODW458782:ODW458801 ONS458782:ONS458801 OXO458782:OXO458801 PHK458782:PHK458801 PRG458782:PRG458801 QBC458782:QBC458801 QKY458782:QKY458801 QUU458782:QUU458801 REQ458782:REQ458801 ROM458782:ROM458801 RYI458782:RYI458801 SIE458782:SIE458801 SSA458782:SSA458801 TBW458782:TBW458801 TLS458782:TLS458801 TVO458782:TVO458801 UFK458782:UFK458801 UPG458782:UPG458801 UZC458782:UZC458801 VIY458782:VIY458801 VSU458782:VSU458801 WCQ458782:WCQ458801 WMM458782:WMM458801 WWI458782:WWI458801 AA524318:AA524337 JW524318:JW524337 TS524318:TS524337 ADO524318:ADO524337 ANK524318:ANK524337 AXG524318:AXG524337 BHC524318:BHC524337 BQY524318:BQY524337 CAU524318:CAU524337 CKQ524318:CKQ524337 CUM524318:CUM524337 DEI524318:DEI524337 DOE524318:DOE524337 DYA524318:DYA524337 EHW524318:EHW524337 ERS524318:ERS524337 FBO524318:FBO524337 FLK524318:FLK524337 FVG524318:FVG524337 GFC524318:GFC524337 GOY524318:GOY524337 GYU524318:GYU524337 HIQ524318:HIQ524337 HSM524318:HSM524337 ICI524318:ICI524337 IME524318:IME524337 IWA524318:IWA524337 JFW524318:JFW524337 JPS524318:JPS524337 JZO524318:JZO524337 KJK524318:KJK524337 KTG524318:KTG524337 LDC524318:LDC524337 LMY524318:LMY524337 LWU524318:LWU524337 MGQ524318:MGQ524337 MQM524318:MQM524337 NAI524318:NAI524337 NKE524318:NKE524337 NUA524318:NUA524337 ODW524318:ODW524337 ONS524318:ONS524337 OXO524318:OXO524337 PHK524318:PHK524337 PRG524318:PRG524337 QBC524318:QBC524337 QKY524318:QKY524337 QUU524318:QUU524337 REQ524318:REQ524337 ROM524318:ROM524337 RYI524318:RYI524337 SIE524318:SIE524337 SSA524318:SSA524337 TBW524318:TBW524337 TLS524318:TLS524337 TVO524318:TVO524337 UFK524318:UFK524337 UPG524318:UPG524337 UZC524318:UZC524337 VIY524318:VIY524337 VSU524318:VSU524337 WCQ524318:WCQ524337 WMM524318:WMM524337 WWI524318:WWI524337 AA589854:AA589873 JW589854:JW589873 TS589854:TS589873 ADO589854:ADO589873 ANK589854:ANK589873 AXG589854:AXG589873 BHC589854:BHC589873 BQY589854:BQY589873 CAU589854:CAU589873 CKQ589854:CKQ589873 CUM589854:CUM589873 DEI589854:DEI589873 DOE589854:DOE589873 DYA589854:DYA589873 EHW589854:EHW589873 ERS589854:ERS589873 FBO589854:FBO589873 FLK589854:FLK589873 FVG589854:FVG589873 GFC589854:GFC589873 GOY589854:GOY589873 GYU589854:GYU589873 HIQ589854:HIQ589873 HSM589854:HSM589873 ICI589854:ICI589873 IME589854:IME589873 IWA589854:IWA589873 JFW589854:JFW589873 JPS589854:JPS589873 JZO589854:JZO589873 KJK589854:KJK589873 KTG589854:KTG589873 LDC589854:LDC589873 LMY589854:LMY589873 LWU589854:LWU589873 MGQ589854:MGQ589873 MQM589854:MQM589873 NAI589854:NAI589873 NKE589854:NKE589873 NUA589854:NUA589873 ODW589854:ODW589873 ONS589854:ONS589873 OXO589854:OXO589873 PHK589854:PHK589873 PRG589854:PRG589873 QBC589854:QBC589873 QKY589854:QKY589873 QUU589854:QUU589873 REQ589854:REQ589873 ROM589854:ROM589873 RYI589854:RYI589873 SIE589854:SIE589873 SSA589854:SSA589873 TBW589854:TBW589873 TLS589854:TLS589873 TVO589854:TVO589873 UFK589854:UFK589873 UPG589854:UPG589873 UZC589854:UZC589873 VIY589854:VIY589873 VSU589854:VSU589873 WCQ589854:WCQ589873 WMM589854:WMM589873 WWI589854:WWI589873 AA655390:AA655409 JW655390:JW655409 TS655390:TS655409 ADO655390:ADO655409 ANK655390:ANK655409 AXG655390:AXG655409 BHC655390:BHC655409 BQY655390:BQY655409 CAU655390:CAU655409 CKQ655390:CKQ655409 CUM655390:CUM655409 DEI655390:DEI655409 DOE655390:DOE655409 DYA655390:DYA655409 EHW655390:EHW655409 ERS655390:ERS655409 FBO655390:FBO655409 FLK655390:FLK655409 FVG655390:FVG655409 GFC655390:GFC655409 GOY655390:GOY655409 GYU655390:GYU655409 HIQ655390:HIQ655409 HSM655390:HSM655409 ICI655390:ICI655409 IME655390:IME655409 IWA655390:IWA655409 JFW655390:JFW655409 JPS655390:JPS655409 JZO655390:JZO655409 KJK655390:KJK655409 KTG655390:KTG655409 LDC655390:LDC655409 LMY655390:LMY655409 LWU655390:LWU655409 MGQ655390:MGQ655409 MQM655390:MQM655409 NAI655390:NAI655409 NKE655390:NKE655409 NUA655390:NUA655409 ODW655390:ODW655409 ONS655390:ONS655409 OXO655390:OXO655409 PHK655390:PHK655409 PRG655390:PRG655409 QBC655390:QBC655409 QKY655390:QKY655409 QUU655390:QUU655409 REQ655390:REQ655409 ROM655390:ROM655409 RYI655390:RYI655409 SIE655390:SIE655409 SSA655390:SSA655409 TBW655390:TBW655409 TLS655390:TLS655409 TVO655390:TVO655409 UFK655390:UFK655409 UPG655390:UPG655409 UZC655390:UZC655409 VIY655390:VIY655409 VSU655390:VSU655409 WCQ655390:WCQ655409 WMM655390:WMM655409 WWI655390:WWI655409 AA720926:AA720945 JW720926:JW720945 TS720926:TS720945 ADO720926:ADO720945 ANK720926:ANK720945 AXG720926:AXG720945 BHC720926:BHC720945 BQY720926:BQY720945 CAU720926:CAU720945 CKQ720926:CKQ720945 CUM720926:CUM720945 DEI720926:DEI720945 DOE720926:DOE720945 DYA720926:DYA720945 EHW720926:EHW720945 ERS720926:ERS720945 FBO720926:FBO720945 FLK720926:FLK720945 FVG720926:FVG720945 GFC720926:GFC720945 GOY720926:GOY720945 GYU720926:GYU720945 HIQ720926:HIQ720945 HSM720926:HSM720945 ICI720926:ICI720945 IME720926:IME720945 IWA720926:IWA720945 JFW720926:JFW720945 JPS720926:JPS720945 JZO720926:JZO720945 KJK720926:KJK720945 KTG720926:KTG720945 LDC720926:LDC720945 LMY720926:LMY720945 LWU720926:LWU720945 MGQ720926:MGQ720945 MQM720926:MQM720945 NAI720926:NAI720945 NKE720926:NKE720945 NUA720926:NUA720945 ODW720926:ODW720945 ONS720926:ONS720945 OXO720926:OXO720945 PHK720926:PHK720945 PRG720926:PRG720945 QBC720926:QBC720945 QKY720926:QKY720945 QUU720926:QUU720945 REQ720926:REQ720945 ROM720926:ROM720945 RYI720926:RYI720945 SIE720926:SIE720945 SSA720926:SSA720945 TBW720926:TBW720945 TLS720926:TLS720945 TVO720926:TVO720945 UFK720926:UFK720945 UPG720926:UPG720945 UZC720926:UZC720945 VIY720926:VIY720945 VSU720926:VSU720945 WCQ720926:WCQ720945 WMM720926:WMM720945 WWI720926:WWI720945 AA786462:AA786481 JW786462:JW786481 TS786462:TS786481 ADO786462:ADO786481 ANK786462:ANK786481 AXG786462:AXG786481 BHC786462:BHC786481 BQY786462:BQY786481 CAU786462:CAU786481 CKQ786462:CKQ786481 CUM786462:CUM786481 DEI786462:DEI786481 DOE786462:DOE786481 DYA786462:DYA786481 EHW786462:EHW786481 ERS786462:ERS786481 FBO786462:FBO786481 FLK786462:FLK786481 FVG786462:FVG786481 GFC786462:GFC786481 GOY786462:GOY786481 GYU786462:GYU786481 HIQ786462:HIQ786481 HSM786462:HSM786481 ICI786462:ICI786481 IME786462:IME786481 IWA786462:IWA786481 JFW786462:JFW786481 JPS786462:JPS786481 JZO786462:JZO786481 KJK786462:KJK786481 KTG786462:KTG786481 LDC786462:LDC786481 LMY786462:LMY786481 LWU786462:LWU786481 MGQ786462:MGQ786481 MQM786462:MQM786481 NAI786462:NAI786481 NKE786462:NKE786481 NUA786462:NUA786481 ODW786462:ODW786481 ONS786462:ONS786481 OXO786462:OXO786481 PHK786462:PHK786481 PRG786462:PRG786481 QBC786462:QBC786481 QKY786462:QKY786481 QUU786462:QUU786481 REQ786462:REQ786481 ROM786462:ROM786481 RYI786462:RYI786481 SIE786462:SIE786481 SSA786462:SSA786481 TBW786462:TBW786481 TLS786462:TLS786481 TVO786462:TVO786481 UFK786462:UFK786481 UPG786462:UPG786481 UZC786462:UZC786481 VIY786462:VIY786481 VSU786462:VSU786481 WCQ786462:WCQ786481 WMM786462:WMM786481 WWI786462:WWI786481 AA851998:AA852017 JW851998:JW852017 TS851998:TS852017 ADO851998:ADO852017 ANK851998:ANK852017 AXG851998:AXG852017 BHC851998:BHC852017 BQY851998:BQY852017 CAU851998:CAU852017 CKQ851998:CKQ852017 CUM851998:CUM852017 DEI851998:DEI852017 DOE851998:DOE852017 DYA851998:DYA852017 EHW851998:EHW852017 ERS851998:ERS852017 FBO851998:FBO852017 FLK851998:FLK852017 FVG851998:FVG852017 GFC851998:GFC852017 GOY851998:GOY852017 GYU851998:GYU852017 HIQ851998:HIQ852017 HSM851998:HSM852017 ICI851998:ICI852017 IME851998:IME852017 IWA851998:IWA852017 JFW851998:JFW852017 JPS851998:JPS852017 JZO851998:JZO852017 KJK851998:KJK852017 KTG851998:KTG852017 LDC851998:LDC852017 LMY851998:LMY852017 LWU851998:LWU852017 MGQ851998:MGQ852017 MQM851998:MQM852017 NAI851998:NAI852017 NKE851998:NKE852017 NUA851998:NUA852017 ODW851998:ODW852017 ONS851998:ONS852017 OXO851998:OXO852017 PHK851998:PHK852017 PRG851998:PRG852017 QBC851998:QBC852017 QKY851998:QKY852017 QUU851998:QUU852017 REQ851998:REQ852017 ROM851998:ROM852017 RYI851998:RYI852017 SIE851998:SIE852017 SSA851998:SSA852017 TBW851998:TBW852017 TLS851998:TLS852017 TVO851998:TVO852017 UFK851998:UFK852017 UPG851998:UPG852017 UZC851998:UZC852017 VIY851998:VIY852017 VSU851998:VSU852017 WCQ851998:WCQ852017 WMM851998:WMM852017 WWI851998:WWI852017 AA917534:AA917553 JW917534:JW917553 TS917534:TS917553 ADO917534:ADO917553 ANK917534:ANK917553 AXG917534:AXG917553 BHC917534:BHC917553 BQY917534:BQY917553 CAU917534:CAU917553 CKQ917534:CKQ917553 CUM917534:CUM917553 DEI917534:DEI917553 DOE917534:DOE917553 DYA917534:DYA917553 EHW917534:EHW917553 ERS917534:ERS917553 FBO917534:FBO917553 FLK917534:FLK917553 FVG917534:FVG917553 GFC917534:GFC917553 GOY917534:GOY917553 GYU917534:GYU917553 HIQ917534:HIQ917553 HSM917534:HSM917553 ICI917534:ICI917553 IME917534:IME917553 IWA917534:IWA917553 JFW917534:JFW917553 JPS917534:JPS917553 JZO917534:JZO917553 KJK917534:KJK917553 KTG917534:KTG917553 LDC917534:LDC917553 LMY917534:LMY917553 LWU917534:LWU917553 MGQ917534:MGQ917553 MQM917534:MQM917553 NAI917534:NAI917553 NKE917534:NKE917553 NUA917534:NUA917553 ODW917534:ODW917553 ONS917534:ONS917553 OXO917534:OXO917553 PHK917534:PHK917553 PRG917534:PRG917553 QBC917534:QBC917553 QKY917534:QKY917553 QUU917534:QUU917553 REQ917534:REQ917553 ROM917534:ROM917553 RYI917534:RYI917553 SIE917534:SIE917553 SSA917534:SSA917553 TBW917534:TBW917553 TLS917534:TLS917553 TVO917534:TVO917553 UFK917534:UFK917553 UPG917534:UPG917553 UZC917534:UZC917553 VIY917534:VIY917553 VSU917534:VSU917553 WCQ917534:WCQ917553 WMM917534:WMM917553 WWI917534:WWI917553 AA983070:AA983089 JW983070:JW983089 TS983070:TS983089 ADO983070:ADO983089 ANK983070:ANK983089 AXG983070:AXG983089 BHC983070:BHC983089 BQY983070:BQY983089 CAU983070:CAU983089 CKQ983070:CKQ983089 CUM983070:CUM983089 DEI983070:DEI983089 DOE983070:DOE983089 DYA983070:DYA983089 EHW983070:EHW983089 ERS983070:ERS983089 FBO983070:FBO983089 FLK983070:FLK983089 FVG983070:FVG983089 GFC983070:GFC983089 GOY983070:GOY983089 GYU983070:GYU983089 HIQ983070:HIQ983089 HSM983070:HSM983089 ICI983070:ICI983089 IME983070:IME983089 IWA983070:IWA983089 JFW983070:JFW983089 JPS983070:JPS983089 JZO983070:JZO983089 KJK983070:KJK983089 KTG983070:KTG983089 LDC983070:LDC983089 LMY983070:LMY983089 LWU983070:LWU983089 MGQ983070:MGQ983089 MQM983070:MQM983089 NAI983070:NAI983089 NKE983070:NKE983089 NUA983070:NUA983089 ODW983070:ODW983089 ONS983070:ONS983089 OXO983070:OXO983089 PHK983070:PHK983089 PRG983070:PRG983089 QBC983070:QBC983089 QKY983070:QKY983089 QUU983070:QUU983089 REQ983070:REQ983089 ROM983070:ROM983089 RYI983070:RYI983089 SIE983070:SIE983089 SSA983070:SSA983089 TBW983070:TBW983089 TLS983070:TLS983089 TVO983070:TVO983089 UFK983070:UFK983089 UPG983070:UPG983089 UZC983070:UZC983089 VIY983070:VIY983089 VSU983070:VSU983089 WCQ983070:WCQ983089 WMM983070:WMM983089 WWI983070:WWI983089">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B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4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AB131100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AB196636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AB262172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AB327708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AB393244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AB458780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AB524316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AB589852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AB655388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AB720924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AB786460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AB851996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AB917532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AB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WJ983068 AB30:AB49 JX30:JX49 TT30:TT49 ADP30:ADP49 ANL30:ANL49 AXH30:AXH49 BHD30:BHD49 BQZ30:BQZ49 CAV30:CAV49 CKR30:CKR49 CUN30:CUN49 DEJ30:DEJ49 DOF30:DOF49 DYB30:DYB49 EHX30:EHX49 ERT30:ERT49 FBP30:FBP49 FLL30:FLL49 FVH30:FVH49 GFD30:GFD49 GOZ30:GOZ49 GYV30:GYV49 HIR30:HIR49 HSN30:HSN49 ICJ30:ICJ49 IMF30:IMF49 IWB30:IWB49 JFX30:JFX49 JPT30:JPT49 JZP30:JZP49 KJL30:KJL49 KTH30:KTH49 LDD30:LDD49 LMZ30:LMZ49 LWV30:LWV49 MGR30:MGR49 MQN30:MQN49 NAJ30:NAJ49 NKF30:NKF49 NUB30:NUB49 ODX30:ODX49 ONT30:ONT49 OXP30:OXP49 PHL30:PHL49 PRH30:PRH49 QBD30:QBD49 QKZ30:QKZ49 QUV30:QUV49 RER30:RER49 RON30:RON49 RYJ30:RYJ49 SIF30:SIF49 SSB30:SSB49 TBX30:TBX49 TLT30:TLT49 TVP30:TVP49 UFL30:UFL49 UPH30:UPH49 UZD30:UZD49 VIZ30:VIZ49 VSV30:VSV49 WCR30:WCR49 WMN30:WMN49 WWJ30:WWJ49 AB65566:AB65585 JX65566:JX65585 TT65566:TT65585 ADP65566:ADP65585 ANL65566:ANL65585 AXH65566:AXH65585 BHD65566:BHD65585 BQZ65566:BQZ65585 CAV65566:CAV65585 CKR65566:CKR65585 CUN65566:CUN65585 DEJ65566:DEJ65585 DOF65566:DOF65585 DYB65566:DYB65585 EHX65566:EHX65585 ERT65566:ERT65585 FBP65566:FBP65585 FLL65566:FLL65585 FVH65566:FVH65585 GFD65566:GFD65585 GOZ65566:GOZ65585 GYV65566:GYV65585 HIR65566:HIR65585 HSN65566:HSN65585 ICJ65566:ICJ65585 IMF65566:IMF65585 IWB65566:IWB65585 JFX65566:JFX65585 JPT65566:JPT65585 JZP65566:JZP65585 KJL65566:KJL65585 KTH65566:KTH65585 LDD65566:LDD65585 LMZ65566:LMZ65585 LWV65566:LWV65585 MGR65566:MGR65585 MQN65566:MQN65585 NAJ65566:NAJ65585 NKF65566:NKF65585 NUB65566:NUB65585 ODX65566:ODX65585 ONT65566:ONT65585 OXP65566:OXP65585 PHL65566:PHL65585 PRH65566:PRH65585 QBD65566:QBD65585 QKZ65566:QKZ65585 QUV65566:QUV65585 RER65566:RER65585 RON65566:RON65585 RYJ65566:RYJ65585 SIF65566:SIF65585 SSB65566:SSB65585 TBX65566:TBX65585 TLT65566:TLT65585 TVP65566:TVP65585 UFL65566:UFL65585 UPH65566:UPH65585 UZD65566:UZD65585 VIZ65566:VIZ65585 VSV65566:VSV65585 WCR65566:WCR65585 WMN65566:WMN65585 WWJ65566:WWJ65585 AB131102:AB131121 JX131102:JX131121 TT131102:TT131121 ADP131102:ADP131121 ANL131102:ANL131121 AXH131102:AXH131121 BHD131102:BHD131121 BQZ131102:BQZ131121 CAV131102:CAV131121 CKR131102:CKR131121 CUN131102:CUN131121 DEJ131102:DEJ131121 DOF131102:DOF131121 DYB131102:DYB131121 EHX131102:EHX131121 ERT131102:ERT131121 FBP131102:FBP131121 FLL131102:FLL131121 FVH131102:FVH131121 GFD131102:GFD131121 GOZ131102:GOZ131121 GYV131102:GYV131121 HIR131102:HIR131121 HSN131102:HSN131121 ICJ131102:ICJ131121 IMF131102:IMF131121 IWB131102:IWB131121 JFX131102:JFX131121 JPT131102:JPT131121 JZP131102:JZP131121 KJL131102:KJL131121 KTH131102:KTH131121 LDD131102:LDD131121 LMZ131102:LMZ131121 LWV131102:LWV131121 MGR131102:MGR131121 MQN131102:MQN131121 NAJ131102:NAJ131121 NKF131102:NKF131121 NUB131102:NUB131121 ODX131102:ODX131121 ONT131102:ONT131121 OXP131102:OXP131121 PHL131102:PHL131121 PRH131102:PRH131121 QBD131102:QBD131121 QKZ131102:QKZ131121 QUV131102:QUV131121 RER131102:RER131121 RON131102:RON131121 RYJ131102:RYJ131121 SIF131102:SIF131121 SSB131102:SSB131121 TBX131102:TBX131121 TLT131102:TLT131121 TVP131102:TVP131121 UFL131102:UFL131121 UPH131102:UPH131121 UZD131102:UZD131121 VIZ131102:VIZ131121 VSV131102:VSV131121 WCR131102:WCR131121 WMN131102:WMN131121 WWJ131102:WWJ131121 AB196638:AB196657 JX196638:JX196657 TT196638:TT196657 ADP196638:ADP196657 ANL196638:ANL196657 AXH196638:AXH196657 BHD196638:BHD196657 BQZ196638:BQZ196657 CAV196638:CAV196657 CKR196638:CKR196657 CUN196638:CUN196657 DEJ196638:DEJ196657 DOF196638:DOF196657 DYB196638:DYB196657 EHX196638:EHX196657 ERT196638:ERT196657 FBP196638:FBP196657 FLL196638:FLL196657 FVH196638:FVH196657 GFD196638:GFD196657 GOZ196638:GOZ196657 GYV196638:GYV196657 HIR196638:HIR196657 HSN196638:HSN196657 ICJ196638:ICJ196657 IMF196638:IMF196657 IWB196638:IWB196657 JFX196638:JFX196657 JPT196638:JPT196657 JZP196638:JZP196657 KJL196638:KJL196657 KTH196638:KTH196657 LDD196638:LDD196657 LMZ196638:LMZ196657 LWV196638:LWV196657 MGR196638:MGR196657 MQN196638:MQN196657 NAJ196638:NAJ196657 NKF196638:NKF196657 NUB196638:NUB196657 ODX196638:ODX196657 ONT196638:ONT196657 OXP196638:OXP196657 PHL196638:PHL196657 PRH196638:PRH196657 QBD196638:QBD196657 QKZ196638:QKZ196657 QUV196638:QUV196657 RER196638:RER196657 RON196638:RON196657 RYJ196638:RYJ196657 SIF196638:SIF196657 SSB196638:SSB196657 TBX196638:TBX196657 TLT196638:TLT196657 TVP196638:TVP196657 UFL196638:UFL196657 UPH196638:UPH196657 UZD196638:UZD196657 VIZ196638:VIZ196657 VSV196638:VSV196657 WCR196638:WCR196657 WMN196638:WMN196657 WWJ196638:WWJ196657 AB262174:AB262193 JX262174:JX262193 TT262174:TT262193 ADP262174:ADP262193 ANL262174:ANL262193 AXH262174:AXH262193 BHD262174:BHD262193 BQZ262174:BQZ262193 CAV262174:CAV262193 CKR262174:CKR262193 CUN262174:CUN262193 DEJ262174:DEJ262193 DOF262174:DOF262193 DYB262174:DYB262193 EHX262174:EHX262193 ERT262174:ERT262193 FBP262174:FBP262193 FLL262174:FLL262193 FVH262174:FVH262193 GFD262174:GFD262193 GOZ262174:GOZ262193 GYV262174:GYV262193 HIR262174:HIR262193 HSN262174:HSN262193 ICJ262174:ICJ262193 IMF262174:IMF262193 IWB262174:IWB262193 JFX262174:JFX262193 JPT262174:JPT262193 JZP262174:JZP262193 KJL262174:KJL262193 KTH262174:KTH262193 LDD262174:LDD262193 LMZ262174:LMZ262193 LWV262174:LWV262193 MGR262174:MGR262193 MQN262174:MQN262193 NAJ262174:NAJ262193 NKF262174:NKF262193 NUB262174:NUB262193 ODX262174:ODX262193 ONT262174:ONT262193 OXP262174:OXP262193 PHL262174:PHL262193 PRH262174:PRH262193 QBD262174:QBD262193 QKZ262174:QKZ262193 QUV262174:QUV262193 RER262174:RER262193 RON262174:RON262193 RYJ262174:RYJ262193 SIF262174:SIF262193 SSB262174:SSB262193 TBX262174:TBX262193 TLT262174:TLT262193 TVP262174:TVP262193 UFL262174:UFL262193 UPH262174:UPH262193 UZD262174:UZD262193 VIZ262174:VIZ262193 VSV262174:VSV262193 WCR262174:WCR262193 WMN262174:WMN262193 WWJ262174:WWJ262193 AB327710:AB327729 JX327710:JX327729 TT327710:TT327729 ADP327710:ADP327729 ANL327710:ANL327729 AXH327710:AXH327729 BHD327710:BHD327729 BQZ327710:BQZ327729 CAV327710:CAV327729 CKR327710:CKR327729 CUN327710:CUN327729 DEJ327710:DEJ327729 DOF327710:DOF327729 DYB327710:DYB327729 EHX327710:EHX327729 ERT327710:ERT327729 FBP327710:FBP327729 FLL327710:FLL327729 FVH327710:FVH327729 GFD327710:GFD327729 GOZ327710:GOZ327729 GYV327710:GYV327729 HIR327710:HIR327729 HSN327710:HSN327729 ICJ327710:ICJ327729 IMF327710:IMF327729 IWB327710:IWB327729 JFX327710:JFX327729 JPT327710:JPT327729 JZP327710:JZP327729 KJL327710:KJL327729 KTH327710:KTH327729 LDD327710:LDD327729 LMZ327710:LMZ327729 LWV327710:LWV327729 MGR327710:MGR327729 MQN327710:MQN327729 NAJ327710:NAJ327729 NKF327710:NKF327729 NUB327710:NUB327729 ODX327710:ODX327729 ONT327710:ONT327729 OXP327710:OXP327729 PHL327710:PHL327729 PRH327710:PRH327729 QBD327710:QBD327729 QKZ327710:QKZ327729 QUV327710:QUV327729 RER327710:RER327729 RON327710:RON327729 RYJ327710:RYJ327729 SIF327710:SIF327729 SSB327710:SSB327729 TBX327710:TBX327729 TLT327710:TLT327729 TVP327710:TVP327729 UFL327710:UFL327729 UPH327710:UPH327729 UZD327710:UZD327729 VIZ327710:VIZ327729 VSV327710:VSV327729 WCR327710:WCR327729 WMN327710:WMN327729 WWJ327710:WWJ327729 AB393246:AB393265 JX393246:JX393265 TT393246:TT393265 ADP393246:ADP393265 ANL393246:ANL393265 AXH393246:AXH393265 BHD393246:BHD393265 BQZ393246:BQZ393265 CAV393246:CAV393265 CKR393246:CKR393265 CUN393246:CUN393265 DEJ393246:DEJ393265 DOF393246:DOF393265 DYB393246:DYB393265 EHX393246:EHX393265 ERT393246:ERT393265 FBP393246:FBP393265 FLL393246:FLL393265 FVH393246:FVH393265 GFD393246:GFD393265 GOZ393246:GOZ393265 GYV393246:GYV393265 HIR393246:HIR393265 HSN393246:HSN393265 ICJ393246:ICJ393265 IMF393246:IMF393265 IWB393246:IWB393265 JFX393246:JFX393265 JPT393246:JPT393265 JZP393246:JZP393265 KJL393246:KJL393265 KTH393246:KTH393265 LDD393246:LDD393265 LMZ393246:LMZ393265 LWV393246:LWV393265 MGR393246:MGR393265 MQN393246:MQN393265 NAJ393246:NAJ393265 NKF393246:NKF393265 NUB393246:NUB393265 ODX393246:ODX393265 ONT393246:ONT393265 OXP393246:OXP393265 PHL393246:PHL393265 PRH393246:PRH393265 QBD393246:QBD393265 QKZ393246:QKZ393265 QUV393246:QUV393265 RER393246:RER393265 RON393246:RON393265 RYJ393246:RYJ393265 SIF393246:SIF393265 SSB393246:SSB393265 TBX393246:TBX393265 TLT393246:TLT393265 TVP393246:TVP393265 UFL393246:UFL393265 UPH393246:UPH393265 UZD393246:UZD393265 VIZ393246:VIZ393265 VSV393246:VSV393265 WCR393246:WCR393265 WMN393246:WMN393265 WWJ393246:WWJ393265 AB458782:AB458801 JX458782:JX458801 TT458782:TT458801 ADP458782:ADP458801 ANL458782:ANL458801 AXH458782:AXH458801 BHD458782:BHD458801 BQZ458782:BQZ458801 CAV458782:CAV458801 CKR458782:CKR458801 CUN458782:CUN458801 DEJ458782:DEJ458801 DOF458782:DOF458801 DYB458782:DYB458801 EHX458782:EHX458801 ERT458782:ERT458801 FBP458782:FBP458801 FLL458782:FLL458801 FVH458782:FVH458801 GFD458782:GFD458801 GOZ458782:GOZ458801 GYV458782:GYV458801 HIR458782:HIR458801 HSN458782:HSN458801 ICJ458782:ICJ458801 IMF458782:IMF458801 IWB458782:IWB458801 JFX458782:JFX458801 JPT458782:JPT458801 JZP458782:JZP458801 KJL458782:KJL458801 KTH458782:KTH458801 LDD458782:LDD458801 LMZ458782:LMZ458801 LWV458782:LWV458801 MGR458782:MGR458801 MQN458782:MQN458801 NAJ458782:NAJ458801 NKF458782:NKF458801 NUB458782:NUB458801 ODX458782:ODX458801 ONT458782:ONT458801 OXP458782:OXP458801 PHL458782:PHL458801 PRH458782:PRH458801 QBD458782:QBD458801 QKZ458782:QKZ458801 QUV458782:QUV458801 RER458782:RER458801 RON458782:RON458801 RYJ458782:RYJ458801 SIF458782:SIF458801 SSB458782:SSB458801 TBX458782:TBX458801 TLT458782:TLT458801 TVP458782:TVP458801 UFL458782:UFL458801 UPH458782:UPH458801 UZD458782:UZD458801 VIZ458782:VIZ458801 VSV458782:VSV458801 WCR458782:WCR458801 WMN458782:WMN458801 WWJ458782:WWJ458801 AB524318:AB524337 JX524318:JX524337 TT524318:TT524337 ADP524318:ADP524337 ANL524318:ANL524337 AXH524318:AXH524337 BHD524318:BHD524337 BQZ524318:BQZ524337 CAV524318:CAV524337 CKR524318:CKR524337 CUN524318:CUN524337 DEJ524318:DEJ524337 DOF524318:DOF524337 DYB524318:DYB524337 EHX524318:EHX524337 ERT524318:ERT524337 FBP524318:FBP524337 FLL524318:FLL524337 FVH524318:FVH524337 GFD524318:GFD524337 GOZ524318:GOZ524337 GYV524318:GYV524337 HIR524318:HIR524337 HSN524318:HSN524337 ICJ524318:ICJ524337 IMF524318:IMF524337 IWB524318:IWB524337 JFX524318:JFX524337 JPT524318:JPT524337 JZP524318:JZP524337 KJL524318:KJL524337 KTH524318:KTH524337 LDD524318:LDD524337 LMZ524318:LMZ524337 LWV524318:LWV524337 MGR524318:MGR524337 MQN524318:MQN524337 NAJ524318:NAJ524337 NKF524318:NKF524337 NUB524318:NUB524337 ODX524318:ODX524337 ONT524318:ONT524337 OXP524318:OXP524337 PHL524318:PHL524337 PRH524318:PRH524337 QBD524318:QBD524337 QKZ524318:QKZ524337 QUV524318:QUV524337 RER524318:RER524337 RON524318:RON524337 RYJ524318:RYJ524337 SIF524318:SIF524337 SSB524318:SSB524337 TBX524318:TBX524337 TLT524318:TLT524337 TVP524318:TVP524337 UFL524318:UFL524337 UPH524318:UPH524337 UZD524318:UZD524337 VIZ524318:VIZ524337 VSV524318:VSV524337 WCR524318:WCR524337 WMN524318:WMN524337 WWJ524318:WWJ524337 AB589854:AB589873 JX589854:JX589873 TT589854:TT589873 ADP589854:ADP589873 ANL589854:ANL589873 AXH589854:AXH589873 BHD589854:BHD589873 BQZ589854:BQZ589873 CAV589854:CAV589873 CKR589854:CKR589873 CUN589854:CUN589873 DEJ589854:DEJ589873 DOF589854:DOF589873 DYB589854:DYB589873 EHX589854:EHX589873 ERT589854:ERT589873 FBP589854:FBP589873 FLL589854:FLL589873 FVH589854:FVH589873 GFD589854:GFD589873 GOZ589854:GOZ589873 GYV589854:GYV589873 HIR589854:HIR589873 HSN589854:HSN589873 ICJ589854:ICJ589873 IMF589854:IMF589873 IWB589854:IWB589873 JFX589854:JFX589873 JPT589854:JPT589873 JZP589854:JZP589873 KJL589854:KJL589873 KTH589854:KTH589873 LDD589854:LDD589873 LMZ589854:LMZ589873 LWV589854:LWV589873 MGR589854:MGR589873 MQN589854:MQN589873 NAJ589854:NAJ589873 NKF589854:NKF589873 NUB589854:NUB589873 ODX589854:ODX589873 ONT589854:ONT589873 OXP589854:OXP589873 PHL589854:PHL589873 PRH589854:PRH589873 QBD589854:QBD589873 QKZ589854:QKZ589873 QUV589854:QUV589873 RER589854:RER589873 RON589854:RON589873 RYJ589854:RYJ589873 SIF589854:SIF589873 SSB589854:SSB589873 TBX589854:TBX589873 TLT589854:TLT589873 TVP589854:TVP589873 UFL589854:UFL589873 UPH589854:UPH589873 UZD589854:UZD589873 VIZ589854:VIZ589873 VSV589854:VSV589873 WCR589854:WCR589873 WMN589854:WMN589873 WWJ589854:WWJ589873 AB655390:AB655409 JX655390:JX655409 TT655390:TT655409 ADP655390:ADP655409 ANL655390:ANL655409 AXH655390:AXH655409 BHD655390:BHD655409 BQZ655390:BQZ655409 CAV655390:CAV655409 CKR655390:CKR655409 CUN655390:CUN655409 DEJ655390:DEJ655409 DOF655390:DOF655409 DYB655390:DYB655409 EHX655390:EHX655409 ERT655390:ERT655409 FBP655390:FBP655409 FLL655390:FLL655409 FVH655390:FVH655409 GFD655390:GFD655409 GOZ655390:GOZ655409 GYV655390:GYV655409 HIR655390:HIR655409 HSN655390:HSN655409 ICJ655390:ICJ655409 IMF655390:IMF655409 IWB655390:IWB655409 JFX655390:JFX655409 JPT655390:JPT655409 JZP655390:JZP655409 KJL655390:KJL655409 KTH655390:KTH655409 LDD655390:LDD655409 LMZ655390:LMZ655409 LWV655390:LWV655409 MGR655390:MGR655409 MQN655390:MQN655409 NAJ655390:NAJ655409 NKF655390:NKF655409 NUB655390:NUB655409 ODX655390:ODX655409 ONT655390:ONT655409 OXP655390:OXP655409 PHL655390:PHL655409 PRH655390:PRH655409 QBD655390:QBD655409 QKZ655390:QKZ655409 QUV655390:QUV655409 RER655390:RER655409 RON655390:RON655409 RYJ655390:RYJ655409 SIF655390:SIF655409 SSB655390:SSB655409 TBX655390:TBX655409 TLT655390:TLT655409 TVP655390:TVP655409 UFL655390:UFL655409 UPH655390:UPH655409 UZD655390:UZD655409 VIZ655390:VIZ655409 VSV655390:VSV655409 WCR655390:WCR655409 WMN655390:WMN655409 WWJ655390:WWJ655409 AB720926:AB720945 JX720926:JX720945 TT720926:TT720945 ADP720926:ADP720945 ANL720926:ANL720945 AXH720926:AXH720945 BHD720926:BHD720945 BQZ720926:BQZ720945 CAV720926:CAV720945 CKR720926:CKR720945 CUN720926:CUN720945 DEJ720926:DEJ720945 DOF720926:DOF720945 DYB720926:DYB720945 EHX720926:EHX720945 ERT720926:ERT720945 FBP720926:FBP720945 FLL720926:FLL720945 FVH720926:FVH720945 GFD720926:GFD720945 GOZ720926:GOZ720945 GYV720926:GYV720945 HIR720926:HIR720945 HSN720926:HSN720945 ICJ720926:ICJ720945 IMF720926:IMF720945 IWB720926:IWB720945 JFX720926:JFX720945 JPT720926:JPT720945 JZP720926:JZP720945 KJL720926:KJL720945 KTH720926:KTH720945 LDD720926:LDD720945 LMZ720926:LMZ720945 LWV720926:LWV720945 MGR720926:MGR720945 MQN720926:MQN720945 NAJ720926:NAJ720945 NKF720926:NKF720945 NUB720926:NUB720945 ODX720926:ODX720945 ONT720926:ONT720945 OXP720926:OXP720945 PHL720926:PHL720945 PRH720926:PRH720945 QBD720926:QBD720945 QKZ720926:QKZ720945 QUV720926:QUV720945 RER720926:RER720945 RON720926:RON720945 RYJ720926:RYJ720945 SIF720926:SIF720945 SSB720926:SSB720945 TBX720926:TBX720945 TLT720926:TLT720945 TVP720926:TVP720945 UFL720926:UFL720945 UPH720926:UPH720945 UZD720926:UZD720945 VIZ720926:VIZ720945 VSV720926:VSV720945 WCR720926:WCR720945 WMN720926:WMN720945 WWJ720926:WWJ720945 AB786462:AB786481 JX786462:JX786481 TT786462:TT786481 ADP786462:ADP786481 ANL786462:ANL786481 AXH786462:AXH786481 BHD786462:BHD786481 BQZ786462:BQZ786481 CAV786462:CAV786481 CKR786462:CKR786481 CUN786462:CUN786481 DEJ786462:DEJ786481 DOF786462:DOF786481 DYB786462:DYB786481 EHX786462:EHX786481 ERT786462:ERT786481 FBP786462:FBP786481 FLL786462:FLL786481 FVH786462:FVH786481 GFD786462:GFD786481 GOZ786462:GOZ786481 GYV786462:GYV786481 HIR786462:HIR786481 HSN786462:HSN786481 ICJ786462:ICJ786481 IMF786462:IMF786481 IWB786462:IWB786481 JFX786462:JFX786481 JPT786462:JPT786481 JZP786462:JZP786481 KJL786462:KJL786481 KTH786462:KTH786481 LDD786462:LDD786481 LMZ786462:LMZ786481 LWV786462:LWV786481 MGR786462:MGR786481 MQN786462:MQN786481 NAJ786462:NAJ786481 NKF786462:NKF786481 NUB786462:NUB786481 ODX786462:ODX786481 ONT786462:ONT786481 OXP786462:OXP786481 PHL786462:PHL786481 PRH786462:PRH786481 QBD786462:QBD786481 QKZ786462:QKZ786481 QUV786462:QUV786481 RER786462:RER786481 RON786462:RON786481 RYJ786462:RYJ786481 SIF786462:SIF786481 SSB786462:SSB786481 TBX786462:TBX786481 TLT786462:TLT786481 TVP786462:TVP786481 UFL786462:UFL786481 UPH786462:UPH786481 UZD786462:UZD786481 VIZ786462:VIZ786481 VSV786462:VSV786481 WCR786462:WCR786481 WMN786462:WMN786481 WWJ786462:WWJ786481 AB851998:AB852017 JX851998:JX852017 TT851998:TT852017 ADP851998:ADP852017 ANL851998:ANL852017 AXH851998:AXH852017 BHD851998:BHD852017 BQZ851998:BQZ852017 CAV851998:CAV852017 CKR851998:CKR852017 CUN851998:CUN852017 DEJ851998:DEJ852017 DOF851998:DOF852017 DYB851998:DYB852017 EHX851998:EHX852017 ERT851998:ERT852017 FBP851998:FBP852017 FLL851998:FLL852017 FVH851998:FVH852017 GFD851998:GFD852017 GOZ851998:GOZ852017 GYV851998:GYV852017 HIR851998:HIR852017 HSN851998:HSN852017 ICJ851998:ICJ852017 IMF851998:IMF852017 IWB851998:IWB852017 JFX851998:JFX852017 JPT851998:JPT852017 JZP851998:JZP852017 KJL851998:KJL852017 KTH851998:KTH852017 LDD851998:LDD852017 LMZ851998:LMZ852017 LWV851998:LWV852017 MGR851998:MGR852017 MQN851998:MQN852017 NAJ851998:NAJ852017 NKF851998:NKF852017 NUB851998:NUB852017 ODX851998:ODX852017 ONT851998:ONT852017 OXP851998:OXP852017 PHL851998:PHL852017 PRH851998:PRH852017 QBD851998:QBD852017 QKZ851998:QKZ852017 QUV851998:QUV852017 RER851998:RER852017 RON851998:RON852017 RYJ851998:RYJ852017 SIF851998:SIF852017 SSB851998:SSB852017 TBX851998:TBX852017 TLT851998:TLT852017 TVP851998:TVP852017 UFL851998:UFL852017 UPH851998:UPH852017 UZD851998:UZD852017 VIZ851998:VIZ852017 VSV851998:VSV852017 WCR851998:WCR852017 WMN851998:WMN852017 WWJ851998:WWJ852017 AB917534:AB917553 JX917534:JX917553 TT917534:TT917553 ADP917534:ADP917553 ANL917534:ANL917553 AXH917534:AXH917553 BHD917534:BHD917553 BQZ917534:BQZ917553 CAV917534:CAV917553 CKR917534:CKR917553 CUN917534:CUN917553 DEJ917534:DEJ917553 DOF917534:DOF917553 DYB917534:DYB917553 EHX917534:EHX917553 ERT917534:ERT917553 FBP917534:FBP917553 FLL917534:FLL917553 FVH917534:FVH917553 GFD917534:GFD917553 GOZ917534:GOZ917553 GYV917534:GYV917553 HIR917534:HIR917553 HSN917534:HSN917553 ICJ917534:ICJ917553 IMF917534:IMF917553 IWB917534:IWB917553 JFX917534:JFX917553 JPT917534:JPT917553 JZP917534:JZP917553 KJL917534:KJL917553 KTH917534:KTH917553 LDD917534:LDD917553 LMZ917534:LMZ917553 LWV917534:LWV917553 MGR917534:MGR917553 MQN917534:MQN917553 NAJ917534:NAJ917553 NKF917534:NKF917553 NUB917534:NUB917553 ODX917534:ODX917553 ONT917534:ONT917553 OXP917534:OXP917553 PHL917534:PHL917553 PRH917534:PRH917553 QBD917534:QBD917553 QKZ917534:QKZ917553 QUV917534:QUV917553 RER917534:RER917553 RON917534:RON917553 RYJ917534:RYJ917553 SIF917534:SIF917553 SSB917534:SSB917553 TBX917534:TBX917553 TLT917534:TLT917553 TVP917534:TVP917553 UFL917534:UFL917553 UPH917534:UPH917553 UZD917534:UZD917553 VIZ917534:VIZ917553 VSV917534:VSV917553 WCR917534:WCR917553 WMN917534:WMN917553 WWJ917534:WWJ917553 AB983070:AB983089 JX983070:JX983089 TT983070:TT983089 ADP983070:ADP983089 ANL983070:ANL983089 AXH983070:AXH983089 BHD983070:BHD983089 BQZ983070:BQZ983089 CAV983070:CAV983089 CKR983070:CKR983089 CUN983070:CUN983089 DEJ983070:DEJ983089 DOF983070:DOF983089 DYB983070:DYB983089 EHX983070:EHX983089 ERT983070:ERT983089 FBP983070:FBP983089 FLL983070:FLL983089 FVH983070:FVH983089 GFD983070:GFD983089 GOZ983070:GOZ983089 GYV983070:GYV983089 HIR983070:HIR983089 HSN983070:HSN983089 ICJ983070:ICJ983089 IMF983070:IMF983089 IWB983070:IWB983089 JFX983070:JFX983089 JPT983070:JPT983089 JZP983070:JZP983089 KJL983070:KJL983089 KTH983070:KTH983089 LDD983070:LDD983089 LMZ983070:LMZ983089 LWV983070:LWV983089 MGR983070:MGR983089 MQN983070:MQN983089 NAJ983070:NAJ983089 NKF983070:NKF983089 NUB983070:NUB983089 ODX983070:ODX983089 ONT983070:ONT983089 OXP983070:OXP983089 PHL983070:PHL983089 PRH983070:PRH983089 QBD983070:QBD983089 QKZ983070:QKZ983089 QUV983070:QUV983089 RER983070:RER983089 RON983070:RON983089 RYJ983070:RYJ983089 SIF983070:SIF983089 SSB983070:SSB983089 TBX983070:TBX983089 TLT983070:TLT983089 TVP983070:TVP983089 UFL983070:UFL983089 UPH983070:UPH983089 UZD983070:UZD983089 VIZ983070:VIZ983089 VSV983070:VSV983089 WCR983070:WCR983089 WMN983070:WMN983089 WWJ983070:WWJ983089">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3" manualBreakCount="3">
    <brk id="14" max="35" man="1"/>
    <brk id="22" max="35" man="1"/>
    <brk id="57"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AH23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AF28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AG9:AG29 KC9:KC29 TY9:TY29 ADU9:ADU29 ANQ9:ANQ29 AXM9:AXM29 BHI9:BHI29 BRE9:BRE29 CBA9:CBA29 CKW9:CKW29 CUS9:CUS29 DEO9:DEO29 DOK9:DOK29 DYG9:DYG29 EIC9:EIC29 ERY9:ERY29 FBU9:FBU29 FLQ9:FLQ29 FVM9:FVM29 GFI9:GFI29 GPE9:GPE29 GZA9:GZA29 HIW9:HIW29 HSS9:HSS29 ICO9:ICO29 IMK9:IMK29 IWG9:IWG29 JGC9:JGC29 JPY9:JPY29 JZU9:JZU29 KJQ9:KJQ29 KTM9:KTM29 LDI9:LDI29 LNE9:LNE29 LXA9:LXA29 MGW9:MGW29 MQS9:MQS29 NAO9:NAO29 NKK9:NKK29 NUG9:NUG29 OEC9:OEC29 ONY9:ONY29 OXU9:OXU29 PHQ9:PHQ29 PRM9:PRM29 QBI9:QBI29 QLE9:QLE29 QVA9:QVA29 REW9:REW29 ROS9:ROS29 RYO9:RYO29 SIK9:SIK29 SSG9:SSG29 TCC9:TCC29 TLY9:TLY29 TVU9:TVU29 UFQ9:UFQ29 UPM9:UPM29 UZI9:UZI29 VJE9:VJE29 VTA9:VTA29 WCW9:WCW29 WMS9:WMS29 WWO9:WWO29 AG65545:AG65565 KC65545:KC65565 TY65545:TY65565 ADU65545:ADU65565 ANQ65545:ANQ65565 AXM65545:AXM65565 BHI65545:BHI65565 BRE65545:BRE65565 CBA65545:CBA65565 CKW65545:CKW65565 CUS65545:CUS65565 DEO65545:DEO65565 DOK65545:DOK65565 DYG65545:DYG65565 EIC65545:EIC65565 ERY65545:ERY65565 FBU65545:FBU65565 FLQ65545:FLQ65565 FVM65545:FVM65565 GFI65545:GFI65565 GPE65545:GPE65565 GZA65545:GZA65565 HIW65545:HIW65565 HSS65545:HSS65565 ICO65545:ICO65565 IMK65545:IMK65565 IWG65545:IWG65565 JGC65545:JGC65565 JPY65545:JPY65565 JZU65545:JZU65565 KJQ65545:KJQ65565 KTM65545:KTM65565 LDI65545:LDI65565 LNE65545:LNE65565 LXA65545:LXA65565 MGW65545:MGW65565 MQS65545:MQS65565 NAO65545:NAO65565 NKK65545:NKK65565 NUG65545:NUG65565 OEC65545:OEC65565 ONY65545:ONY65565 OXU65545:OXU65565 PHQ65545:PHQ65565 PRM65545:PRM65565 QBI65545:QBI65565 QLE65545:QLE65565 QVA65545:QVA65565 REW65545:REW65565 ROS65545:ROS65565 RYO65545:RYO65565 SIK65545:SIK65565 SSG65545:SSG65565 TCC65545:TCC65565 TLY65545:TLY65565 TVU65545:TVU65565 UFQ65545:UFQ65565 UPM65545:UPM65565 UZI65545:UZI65565 VJE65545:VJE65565 VTA65545:VTA65565 WCW65545:WCW65565 WMS65545:WMS65565 WWO65545:WWO65565 AG131081:AG131101 KC131081:KC131101 TY131081:TY131101 ADU131081:ADU131101 ANQ131081:ANQ131101 AXM131081:AXM131101 BHI131081:BHI131101 BRE131081:BRE131101 CBA131081:CBA131101 CKW131081:CKW131101 CUS131081:CUS131101 DEO131081:DEO131101 DOK131081:DOK131101 DYG131081:DYG131101 EIC131081:EIC131101 ERY131081:ERY131101 FBU131081:FBU131101 FLQ131081:FLQ131101 FVM131081:FVM131101 GFI131081:GFI131101 GPE131081:GPE131101 GZA131081:GZA131101 HIW131081:HIW131101 HSS131081:HSS131101 ICO131081:ICO131101 IMK131081:IMK131101 IWG131081:IWG131101 JGC131081:JGC131101 JPY131081:JPY131101 JZU131081:JZU131101 KJQ131081:KJQ131101 KTM131081:KTM131101 LDI131081:LDI131101 LNE131081:LNE131101 LXA131081:LXA131101 MGW131081:MGW131101 MQS131081:MQS131101 NAO131081:NAO131101 NKK131081:NKK131101 NUG131081:NUG131101 OEC131081:OEC131101 ONY131081:ONY131101 OXU131081:OXU131101 PHQ131081:PHQ131101 PRM131081:PRM131101 QBI131081:QBI131101 QLE131081:QLE131101 QVA131081:QVA131101 REW131081:REW131101 ROS131081:ROS131101 RYO131081:RYO131101 SIK131081:SIK131101 SSG131081:SSG131101 TCC131081:TCC131101 TLY131081:TLY131101 TVU131081:TVU131101 UFQ131081:UFQ131101 UPM131081:UPM131101 UZI131081:UZI131101 VJE131081:VJE131101 VTA131081:VTA131101 WCW131081:WCW131101 WMS131081:WMS131101 WWO131081:WWO131101 AG196617:AG196637 KC196617:KC196637 TY196617:TY196637 ADU196617:ADU196637 ANQ196617:ANQ196637 AXM196617:AXM196637 BHI196617:BHI196637 BRE196617:BRE196637 CBA196617:CBA196637 CKW196617:CKW196637 CUS196617:CUS196637 DEO196617:DEO196637 DOK196617:DOK196637 DYG196617:DYG196637 EIC196617:EIC196637 ERY196617:ERY196637 FBU196617:FBU196637 FLQ196617:FLQ196637 FVM196617:FVM196637 GFI196617:GFI196637 GPE196617:GPE196637 GZA196617:GZA196637 HIW196617:HIW196637 HSS196617:HSS196637 ICO196617:ICO196637 IMK196617:IMK196637 IWG196617:IWG196637 JGC196617:JGC196637 JPY196617:JPY196637 JZU196617:JZU196637 KJQ196617:KJQ196637 KTM196617:KTM196637 LDI196617:LDI196637 LNE196617:LNE196637 LXA196617:LXA196637 MGW196617:MGW196637 MQS196617:MQS196637 NAO196617:NAO196637 NKK196617:NKK196637 NUG196617:NUG196637 OEC196617:OEC196637 ONY196617:ONY196637 OXU196617:OXU196637 PHQ196617:PHQ196637 PRM196617:PRM196637 QBI196617:QBI196637 QLE196617:QLE196637 QVA196617:QVA196637 REW196617:REW196637 ROS196617:ROS196637 RYO196617:RYO196637 SIK196617:SIK196637 SSG196617:SSG196637 TCC196617:TCC196637 TLY196617:TLY196637 TVU196617:TVU196637 UFQ196617:UFQ196637 UPM196617:UPM196637 UZI196617:UZI196637 VJE196617:VJE196637 VTA196617:VTA196637 WCW196617:WCW196637 WMS196617:WMS196637 WWO196617:WWO196637 AG262153:AG262173 KC262153:KC262173 TY262153:TY262173 ADU262153:ADU262173 ANQ262153:ANQ262173 AXM262153:AXM262173 BHI262153:BHI262173 BRE262153:BRE262173 CBA262153:CBA262173 CKW262153:CKW262173 CUS262153:CUS262173 DEO262153:DEO262173 DOK262153:DOK262173 DYG262153:DYG262173 EIC262153:EIC262173 ERY262153:ERY262173 FBU262153:FBU262173 FLQ262153:FLQ262173 FVM262153:FVM262173 GFI262153:GFI262173 GPE262153:GPE262173 GZA262153:GZA262173 HIW262153:HIW262173 HSS262153:HSS262173 ICO262153:ICO262173 IMK262153:IMK262173 IWG262153:IWG262173 JGC262153:JGC262173 JPY262153:JPY262173 JZU262153:JZU262173 KJQ262153:KJQ262173 KTM262153:KTM262173 LDI262153:LDI262173 LNE262153:LNE262173 LXA262153:LXA262173 MGW262153:MGW262173 MQS262153:MQS262173 NAO262153:NAO262173 NKK262153:NKK262173 NUG262153:NUG262173 OEC262153:OEC262173 ONY262153:ONY262173 OXU262153:OXU262173 PHQ262153:PHQ262173 PRM262153:PRM262173 QBI262153:QBI262173 QLE262153:QLE262173 QVA262153:QVA262173 REW262153:REW262173 ROS262153:ROS262173 RYO262153:RYO262173 SIK262153:SIK262173 SSG262153:SSG262173 TCC262153:TCC262173 TLY262153:TLY262173 TVU262153:TVU262173 UFQ262153:UFQ262173 UPM262153:UPM262173 UZI262153:UZI262173 VJE262153:VJE262173 VTA262153:VTA262173 WCW262153:WCW262173 WMS262153:WMS262173 WWO262153:WWO262173 AG327689:AG327709 KC327689:KC327709 TY327689:TY327709 ADU327689:ADU327709 ANQ327689:ANQ327709 AXM327689:AXM327709 BHI327689:BHI327709 BRE327689:BRE327709 CBA327689:CBA327709 CKW327689:CKW327709 CUS327689:CUS327709 DEO327689:DEO327709 DOK327689:DOK327709 DYG327689:DYG327709 EIC327689:EIC327709 ERY327689:ERY327709 FBU327689:FBU327709 FLQ327689:FLQ327709 FVM327689:FVM327709 GFI327689:GFI327709 GPE327689:GPE327709 GZA327689:GZA327709 HIW327689:HIW327709 HSS327689:HSS327709 ICO327689:ICO327709 IMK327689:IMK327709 IWG327689:IWG327709 JGC327689:JGC327709 JPY327689:JPY327709 JZU327689:JZU327709 KJQ327689:KJQ327709 KTM327689:KTM327709 LDI327689:LDI327709 LNE327689:LNE327709 LXA327689:LXA327709 MGW327689:MGW327709 MQS327689:MQS327709 NAO327689:NAO327709 NKK327689:NKK327709 NUG327689:NUG327709 OEC327689:OEC327709 ONY327689:ONY327709 OXU327689:OXU327709 PHQ327689:PHQ327709 PRM327689:PRM327709 QBI327689:QBI327709 QLE327689:QLE327709 QVA327689:QVA327709 REW327689:REW327709 ROS327689:ROS327709 RYO327689:RYO327709 SIK327689:SIK327709 SSG327689:SSG327709 TCC327689:TCC327709 TLY327689:TLY327709 TVU327689:TVU327709 UFQ327689:UFQ327709 UPM327689:UPM327709 UZI327689:UZI327709 VJE327689:VJE327709 VTA327689:VTA327709 WCW327689:WCW327709 WMS327689:WMS327709 WWO327689:WWO327709 AG393225:AG393245 KC393225:KC393245 TY393225:TY393245 ADU393225:ADU393245 ANQ393225:ANQ393245 AXM393225:AXM393245 BHI393225:BHI393245 BRE393225:BRE393245 CBA393225:CBA393245 CKW393225:CKW393245 CUS393225:CUS393245 DEO393225:DEO393245 DOK393225:DOK393245 DYG393225:DYG393245 EIC393225:EIC393245 ERY393225:ERY393245 FBU393225:FBU393245 FLQ393225:FLQ393245 FVM393225:FVM393245 GFI393225:GFI393245 GPE393225:GPE393245 GZA393225:GZA393245 HIW393225:HIW393245 HSS393225:HSS393245 ICO393225:ICO393245 IMK393225:IMK393245 IWG393225:IWG393245 JGC393225:JGC393245 JPY393225:JPY393245 JZU393225:JZU393245 KJQ393225:KJQ393245 KTM393225:KTM393245 LDI393225:LDI393245 LNE393225:LNE393245 LXA393225:LXA393245 MGW393225:MGW393245 MQS393225:MQS393245 NAO393225:NAO393245 NKK393225:NKK393245 NUG393225:NUG393245 OEC393225:OEC393245 ONY393225:ONY393245 OXU393225:OXU393245 PHQ393225:PHQ393245 PRM393225:PRM393245 QBI393225:QBI393245 QLE393225:QLE393245 QVA393225:QVA393245 REW393225:REW393245 ROS393225:ROS393245 RYO393225:RYO393245 SIK393225:SIK393245 SSG393225:SSG393245 TCC393225:TCC393245 TLY393225:TLY393245 TVU393225:TVU393245 UFQ393225:UFQ393245 UPM393225:UPM393245 UZI393225:UZI393245 VJE393225:VJE393245 VTA393225:VTA393245 WCW393225:WCW393245 WMS393225:WMS393245 WWO393225:WWO393245 AG458761:AG458781 KC458761:KC458781 TY458761:TY458781 ADU458761:ADU458781 ANQ458761:ANQ458781 AXM458761:AXM458781 BHI458761:BHI458781 BRE458761:BRE458781 CBA458761:CBA458781 CKW458761:CKW458781 CUS458761:CUS458781 DEO458761:DEO458781 DOK458761:DOK458781 DYG458761:DYG458781 EIC458761:EIC458781 ERY458761:ERY458781 FBU458761:FBU458781 FLQ458761:FLQ458781 FVM458761:FVM458781 GFI458761:GFI458781 GPE458761:GPE458781 GZA458761:GZA458781 HIW458761:HIW458781 HSS458761:HSS458781 ICO458761:ICO458781 IMK458761:IMK458781 IWG458761:IWG458781 JGC458761:JGC458781 JPY458761:JPY458781 JZU458761:JZU458781 KJQ458761:KJQ458781 KTM458761:KTM458781 LDI458761:LDI458781 LNE458761:LNE458781 LXA458761:LXA458781 MGW458761:MGW458781 MQS458761:MQS458781 NAO458761:NAO458781 NKK458761:NKK458781 NUG458761:NUG458781 OEC458761:OEC458781 ONY458761:ONY458781 OXU458761:OXU458781 PHQ458761:PHQ458781 PRM458761:PRM458781 QBI458761:QBI458781 QLE458761:QLE458781 QVA458761:QVA458781 REW458761:REW458781 ROS458761:ROS458781 RYO458761:RYO458781 SIK458761:SIK458781 SSG458761:SSG458781 TCC458761:TCC458781 TLY458761:TLY458781 TVU458761:TVU458781 UFQ458761:UFQ458781 UPM458761:UPM458781 UZI458761:UZI458781 VJE458761:VJE458781 VTA458761:VTA458781 WCW458761:WCW458781 WMS458761:WMS458781 WWO458761:WWO458781 AG524297:AG524317 KC524297:KC524317 TY524297:TY524317 ADU524297:ADU524317 ANQ524297:ANQ524317 AXM524297:AXM524317 BHI524297:BHI524317 BRE524297:BRE524317 CBA524297:CBA524317 CKW524297:CKW524317 CUS524297:CUS524317 DEO524297:DEO524317 DOK524297:DOK524317 DYG524297:DYG524317 EIC524297:EIC524317 ERY524297:ERY524317 FBU524297:FBU524317 FLQ524297:FLQ524317 FVM524297:FVM524317 GFI524297:GFI524317 GPE524297:GPE524317 GZA524297:GZA524317 HIW524297:HIW524317 HSS524297:HSS524317 ICO524297:ICO524317 IMK524297:IMK524317 IWG524297:IWG524317 JGC524297:JGC524317 JPY524297:JPY524317 JZU524297:JZU524317 KJQ524297:KJQ524317 KTM524297:KTM524317 LDI524297:LDI524317 LNE524297:LNE524317 LXA524297:LXA524317 MGW524297:MGW524317 MQS524297:MQS524317 NAO524297:NAO524317 NKK524297:NKK524317 NUG524297:NUG524317 OEC524297:OEC524317 ONY524297:ONY524317 OXU524297:OXU524317 PHQ524297:PHQ524317 PRM524297:PRM524317 QBI524297:QBI524317 QLE524297:QLE524317 QVA524297:QVA524317 REW524297:REW524317 ROS524297:ROS524317 RYO524297:RYO524317 SIK524297:SIK524317 SSG524297:SSG524317 TCC524297:TCC524317 TLY524297:TLY524317 TVU524297:TVU524317 UFQ524297:UFQ524317 UPM524297:UPM524317 UZI524297:UZI524317 VJE524297:VJE524317 VTA524297:VTA524317 WCW524297:WCW524317 WMS524297:WMS524317 WWO524297:WWO524317 AG589833:AG589853 KC589833:KC589853 TY589833:TY589853 ADU589833:ADU589853 ANQ589833:ANQ589853 AXM589833:AXM589853 BHI589833:BHI589853 BRE589833:BRE589853 CBA589833:CBA589853 CKW589833:CKW589853 CUS589833:CUS589853 DEO589833:DEO589853 DOK589833:DOK589853 DYG589833:DYG589853 EIC589833:EIC589853 ERY589833:ERY589853 FBU589833:FBU589853 FLQ589833:FLQ589853 FVM589833:FVM589853 GFI589833:GFI589853 GPE589833:GPE589853 GZA589833:GZA589853 HIW589833:HIW589853 HSS589833:HSS589853 ICO589833:ICO589853 IMK589833:IMK589853 IWG589833:IWG589853 JGC589833:JGC589853 JPY589833:JPY589853 JZU589833:JZU589853 KJQ589833:KJQ589853 KTM589833:KTM589853 LDI589833:LDI589853 LNE589833:LNE589853 LXA589833:LXA589853 MGW589833:MGW589853 MQS589833:MQS589853 NAO589833:NAO589853 NKK589833:NKK589853 NUG589833:NUG589853 OEC589833:OEC589853 ONY589833:ONY589853 OXU589833:OXU589853 PHQ589833:PHQ589853 PRM589833:PRM589853 QBI589833:QBI589853 QLE589833:QLE589853 QVA589833:QVA589853 REW589833:REW589853 ROS589833:ROS589853 RYO589833:RYO589853 SIK589833:SIK589853 SSG589833:SSG589853 TCC589833:TCC589853 TLY589833:TLY589853 TVU589833:TVU589853 UFQ589833:UFQ589853 UPM589833:UPM589853 UZI589833:UZI589853 VJE589833:VJE589853 VTA589833:VTA589853 WCW589833:WCW589853 WMS589833:WMS589853 WWO589833:WWO589853 AG655369:AG655389 KC655369:KC655389 TY655369:TY655389 ADU655369:ADU655389 ANQ655369:ANQ655389 AXM655369:AXM655389 BHI655369:BHI655389 BRE655369:BRE655389 CBA655369:CBA655389 CKW655369:CKW655389 CUS655369:CUS655389 DEO655369:DEO655389 DOK655369:DOK655389 DYG655369:DYG655389 EIC655369:EIC655389 ERY655369:ERY655389 FBU655369:FBU655389 FLQ655369:FLQ655389 FVM655369:FVM655389 GFI655369:GFI655389 GPE655369:GPE655389 GZA655369:GZA655389 HIW655369:HIW655389 HSS655369:HSS655389 ICO655369:ICO655389 IMK655369:IMK655389 IWG655369:IWG655389 JGC655369:JGC655389 JPY655369:JPY655389 JZU655369:JZU655389 KJQ655369:KJQ655389 KTM655369:KTM655389 LDI655369:LDI655389 LNE655369:LNE655389 LXA655369:LXA655389 MGW655369:MGW655389 MQS655369:MQS655389 NAO655369:NAO655389 NKK655369:NKK655389 NUG655369:NUG655389 OEC655369:OEC655389 ONY655369:ONY655389 OXU655369:OXU655389 PHQ655369:PHQ655389 PRM655369:PRM655389 QBI655369:QBI655389 QLE655369:QLE655389 QVA655369:QVA655389 REW655369:REW655389 ROS655369:ROS655389 RYO655369:RYO655389 SIK655369:SIK655389 SSG655369:SSG655389 TCC655369:TCC655389 TLY655369:TLY655389 TVU655369:TVU655389 UFQ655369:UFQ655389 UPM655369:UPM655389 UZI655369:UZI655389 VJE655369:VJE655389 VTA655369:VTA655389 WCW655369:WCW655389 WMS655369:WMS655389 WWO655369:WWO655389 AG720905:AG720925 KC720905:KC720925 TY720905:TY720925 ADU720905:ADU720925 ANQ720905:ANQ720925 AXM720905:AXM720925 BHI720905:BHI720925 BRE720905:BRE720925 CBA720905:CBA720925 CKW720905:CKW720925 CUS720905:CUS720925 DEO720905:DEO720925 DOK720905:DOK720925 DYG720905:DYG720925 EIC720905:EIC720925 ERY720905:ERY720925 FBU720905:FBU720925 FLQ720905:FLQ720925 FVM720905:FVM720925 GFI720905:GFI720925 GPE720905:GPE720925 GZA720905:GZA720925 HIW720905:HIW720925 HSS720905:HSS720925 ICO720905:ICO720925 IMK720905:IMK720925 IWG720905:IWG720925 JGC720905:JGC720925 JPY720905:JPY720925 JZU720905:JZU720925 KJQ720905:KJQ720925 KTM720905:KTM720925 LDI720905:LDI720925 LNE720905:LNE720925 LXA720905:LXA720925 MGW720905:MGW720925 MQS720905:MQS720925 NAO720905:NAO720925 NKK720905:NKK720925 NUG720905:NUG720925 OEC720905:OEC720925 ONY720905:ONY720925 OXU720905:OXU720925 PHQ720905:PHQ720925 PRM720905:PRM720925 QBI720905:QBI720925 QLE720905:QLE720925 QVA720905:QVA720925 REW720905:REW720925 ROS720905:ROS720925 RYO720905:RYO720925 SIK720905:SIK720925 SSG720905:SSG720925 TCC720905:TCC720925 TLY720905:TLY720925 TVU720905:TVU720925 UFQ720905:UFQ720925 UPM720905:UPM720925 UZI720905:UZI720925 VJE720905:VJE720925 VTA720905:VTA720925 WCW720905:WCW720925 WMS720905:WMS720925 WWO720905:WWO720925 AG786441:AG786461 KC786441:KC786461 TY786441:TY786461 ADU786441:ADU786461 ANQ786441:ANQ786461 AXM786441:AXM786461 BHI786441:BHI786461 BRE786441:BRE786461 CBA786441:CBA786461 CKW786441:CKW786461 CUS786441:CUS786461 DEO786441:DEO786461 DOK786441:DOK786461 DYG786441:DYG786461 EIC786441:EIC786461 ERY786441:ERY786461 FBU786441:FBU786461 FLQ786441:FLQ786461 FVM786441:FVM786461 GFI786441:GFI786461 GPE786441:GPE786461 GZA786441:GZA786461 HIW786441:HIW786461 HSS786441:HSS786461 ICO786441:ICO786461 IMK786441:IMK786461 IWG786441:IWG786461 JGC786441:JGC786461 JPY786441:JPY786461 JZU786441:JZU786461 KJQ786441:KJQ786461 KTM786441:KTM786461 LDI786441:LDI786461 LNE786441:LNE786461 LXA786441:LXA786461 MGW786441:MGW786461 MQS786441:MQS786461 NAO786441:NAO786461 NKK786441:NKK786461 NUG786441:NUG786461 OEC786441:OEC786461 ONY786441:ONY786461 OXU786441:OXU786461 PHQ786441:PHQ786461 PRM786441:PRM786461 QBI786441:QBI786461 QLE786441:QLE786461 QVA786441:QVA786461 REW786441:REW786461 ROS786441:ROS786461 RYO786441:RYO786461 SIK786441:SIK786461 SSG786441:SSG786461 TCC786441:TCC786461 TLY786441:TLY786461 TVU786441:TVU786461 UFQ786441:UFQ786461 UPM786441:UPM786461 UZI786441:UZI786461 VJE786441:VJE786461 VTA786441:VTA786461 WCW786441:WCW786461 WMS786441:WMS786461 WWO786441:WWO786461 AG851977:AG851997 KC851977:KC851997 TY851977:TY851997 ADU851977:ADU851997 ANQ851977:ANQ851997 AXM851977:AXM851997 BHI851977:BHI851997 BRE851977:BRE851997 CBA851977:CBA851997 CKW851977:CKW851997 CUS851977:CUS851997 DEO851977:DEO851997 DOK851977:DOK851997 DYG851977:DYG851997 EIC851977:EIC851997 ERY851977:ERY851997 FBU851977:FBU851997 FLQ851977:FLQ851997 FVM851977:FVM851997 GFI851977:GFI851997 GPE851977:GPE851997 GZA851977:GZA851997 HIW851977:HIW851997 HSS851977:HSS851997 ICO851977:ICO851997 IMK851977:IMK851997 IWG851977:IWG851997 JGC851977:JGC851997 JPY851977:JPY851997 JZU851977:JZU851997 KJQ851977:KJQ851997 KTM851977:KTM851997 LDI851977:LDI851997 LNE851977:LNE851997 LXA851977:LXA851997 MGW851977:MGW851997 MQS851977:MQS851997 NAO851977:NAO851997 NKK851977:NKK851997 NUG851977:NUG851997 OEC851977:OEC851997 ONY851977:ONY851997 OXU851977:OXU851997 PHQ851977:PHQ851997 PRM851977:PRM851997 QBI851977:QBI851997 QLE851977:QLE851997 QVA851977:QVA851997 REW851977:REW851997 ROS851977:ROS851997 RYO851977:RYO851997 SIK851977:SIK851997 SSG851977:SSG851997 TCC851977:TCC851997 TLY851977:TLY851997 TVU851977:TVU851997 UFQ851977:UFQ851997 UPM851977:UPM851997 UZI851977:UZI851997 VJE851977:VJE851997 VTA851977:VTA851997 WCW851977:WCW851997 WMS851977:WMS851997 WWO851977:WWO851997 AG917513:AG917533 KC917513:KC917533 TY917513:TY917533 ADU917513:ADU917533 ANQ917513:ANQ917533 AXM917513:AXM917533 BHI917513:BHI917533 BRE917513:BRE917533 CBA917513:CBA917533 CKW917513:CKW917533 CUS917513:CUS917533 DEO917513:DEO917533 DOK917513:DOK917533 DYG917513:DYG917533 EIC917513:EIC917533 ERY917513:ERY917533 FBU917513:FBU917533 FLQ917513:FLQ917533 FVM917513:FVM917533 GFI917513:GFI917533 GPE917513:GPE917533 GZA917513:GZA917533 HIW917513:HIW917533 HSS917513:HSS917533 ICO917513:ICO917533 IMK917513:IMK917533 IWG917513:IWG917533 JGC917513:JGC917533 JPY917513:JPY917533 JZU917513:JZU917533 KJQ917513:KJQ917533 KTM917513:KTM917533 LDI917513:LDI917533 LNE917513:LNE917533 LXA917513:LXA917533 MGW917513:MGW917533 MQS917513:MQS917533 NAO917513:NAO917533 NKK917513:NKK917533 NUG917513:NUG917533 OEC917513:OEC917533 ONY917513:ONY917533 OXU917513:OXU917533 PHQ917513:PHQ917533 PRM917513:PRM917533 QBI917513:QBI917533 QLE917513:QLE917533 QVA917513:QVA917533 REW917513:REW917533 ROS917513:ROS917533 RYO917513:RYO917533 SIK917513:SIK917533 SSG917513:SSG917533 TCC917513:TCC917533 TLY917513:TLY917533 TVU917513:TVU917533 UFQ917513:UFQ917533 UPM917513:UPM917533 UZI917513:UZI917533 VJE917513:VJE917533 VTA917513:VTA917533 WCW917513:WCW917533 WMS917513:WMS917533 WWO917513:WWO917533 AG983049:AG983069 KC983049:KC983069 TY983049:TY983069 ADU983049:ADU983069 ANQ983049:ANQ983069 AXM983049:AXM983069 BHI983049:BHI983069 BRE983049:BRE983069 CBA983049:CBA983069 CKW983049:CKW983069 CUS983049:CUS983069 DEO983049:DEO983069 DOK983049:DOK983069 DYG983049:DYG983069 EIC983049:EIC983069 ERY983049:ERY983069 FBU983049:FBU983069 FLQ983049:FLQ983069 FVM983049:FVM983069 GFI983049:GFI983069 GPE983049:GPE983069 GZA983049:GZA983069 HIW983049:HIW983069 HSS983049:HSS983069 ICO983049:ICO983069 IMK983049:IMK983069 IWG983049:IWG983069 JGC983049:JGC983069 JPY983049:JPY983069 JZU983049:JZU983069 KJQ983049:KJQ983069 KTM983049:KTM983069 LDI983049:LDI983069 LNE983049:LNE983069 LXA983049:LXA983069 MGW983049:MGW983069 MQS983049:MQS983069 NAO983049:NAO983069 NKK983049:NKK983069 NUG983049:NUG983069 OEC983049:OEC983069 ONY983049:ONY983069 OXU983049:OXU983069 PHQ983049:PHQ983069 PRM983049:PRM983069 QBI983049:QBI983069 QLE983049:QLE983069 QVA983049:QVA983069 REW983049:REW983069 ROS983049:ROS983069 RYO983049:RYO983069 SIK983049:SIK983069 SSG983049:SSG983069 TCC983049:TCC983069 TLY983049:TLY983069 TVU983049:TVU983069 UFQ983049:UFQ983069 UPM983049:UPM983069 UZI983049:UZI983069 VJE983049:VJE983069 VTA983049:VTA983069 WCW983049:WCW983069 WMS983049:WMS983069 WWO983049:WWO983069 AF30:AH49 KB30:KD49 TX30:TZ49 ADT30:ADV49 ANP30:ANR49 AXL30:AXN49 BHH30:BHJ49 BRD30:BRF49 CAZ30:CBB49 CKV30:CKX49 CUR30:CUT49 DEN30:DEP49 DOJ30:DOL49 DYF30:DYH49 EIB30:EID49 ERX30:ERZ49 FBT30:FBV49 FLP30:FLR49 FVL30:FVN49 GFH30:GFJ49 GPD30:GPF49 GYZ30:GZB49 HIV30:HIX49 HSR30:HST49 ICN30:ICP49 IMJ30:IML49 IWF30:IWH49 JGB30:JGD49 JPX30:JPZ49 JZT30:JZV49 KJP30:KJR49 KTL30:KTN49 LDH30:LDJ49 LND30:LNF49 LWZ30:LXB49 MGV30:MGX49 MQR30:MQT49 NAN30:NAP49 NKJ30:NKL49 NUF30:NUH49 OEB30:OED49 ONX30:ONZ49 OXT30:OXV49 PHP30:PHR49 PRL30:PRN49 QBH30:QBJ49 QLD30:QLF49 QUZ30:QVB49 REV30:REX49 ROR30:ROT49 RYN30:RYP49 SIJ30:SIL49 SSF30:SSH49 TCB30:TCD49 TLX30:TLZ49 TVT30:TVV49 UFP30:UFR49 UPL30:UPN49 UZH30:UZJ49 VJD30:VJF49 VSZ30:VTB49 WCV30:WCX49 WMR30:WMT49 WWN30:WWP49 AF65566:AH65585 KB65566:KD65585 TX65566:TZ65585 ADT65566:ADV65585 ANP65566:ANR65585 AXL65566:AXN65585 BHH65566:BHJ65585 BRD65566:BRF65585 CAZ65566:CBB65585 CKV65566:CKX65585 CUR65566:CUT65585 DEN65566:DEP65585 DOJ65566:DOL65585 DYF65566:DYH65585 EIB65566:EID65585 ERX65566:ERZ65585 FBT65566:FBV65585 FLP65566:FLR65585 FVL65566:FVN65585 GFH65566:GFJ65585 GPD65566:GPF65585 GYZ65566:GZB65585 HIV65566:HIX65585 HSR65566:HST65585 ICN65566:ICP65585 IMJ65566:IML65585 IWF65566:IWH65585 JGB65566:JGD65585 JPX65566:JPZ65585 JZT65566:JZV65585 KJP65566:KJR65585 KTL65566:KTN65585 LDH65566:LDJ65585 LND65566:LNF65585 LWZ65566:LXB65585 MGV65566:MGX65585 MQR65566:MQT65585 NAN65566:NAP65585 NKJ65566:NKL65585 NUF65566:NUH65585 OEB65566:OED65585 ONX65566:ONZ65585 OXT65566:OXV65585 PHP65566:PHR65585 PRL65566:PRN65585 QBH65566:QBJ65585 QLD65566:QLF65585 QUZ65566:QVB65585 REV65566:REX65585 ROR65566:ROT65585 RYN65566:RYP65585 SIJ65566:SIL65585 SSF65566:SSH65585 TCB65566:TCD65585 TLX65566:TLZ65585 TVT65566:TVV65585 UFP65566:UFR65585 UPL65566:UPN65585 UZH65566:UZJ65585 VJD65566:VJF65585 VSZ65566:VTB65585 WCV65566:WCX65585 WMR65566:WMT65585 WWN65566:WWP65585 AF131102:AH131121 KB131102:KD131121 TX131102:TZ131121 ADT131102:ADV131121 ANP131102:ANR131121 AXL131102:AXN131121 BHH131102:BHJ131121 BRD131102:BRF131121 CAZ131102:CBB131121 CKV131102:CKX131121 CUR131102:CUT131121 DEN131102:DEP131121 DOJ131102:DOL131121 DYF131102:DYH131121 EIB131102:EID131121 ERX131102:ERZ131121 FBT131102:FBV131121 FLP131102:FLR131121 FVL131102:FVN131121 GFH131102:GFJ131121 GPD131102:GPF131121 GYZ131102:GZB131121 HIV131102:HIX131121 HSR131102:HST131121 ICN131102:ICP131121 IMJ131102:IML131121 IWF131102:IWH131121 JGB131102:JGD131121 JPX131102:JPZ131121 JZT131102:JZV131121 KJP131102:KJR131121 KTL131102:KTN131121 LDH131102:LDJ131121 LND131102:LNF131121 LWZ131102:LXB131121 MGV131102:MGX131121 MQR131102:MQT131121 NAN131102:NAP131121 NKJ131102:NKL131121 NUF131102:NUH131121 OEB131102:OED131121 ONX131102:ONZ131121 OXT131102:OXV131121 PHP131102:PHR131121 PRL131102:PRN131121 QBH131102:QBJ131121 QLD131102:QLF131121 QUZ131102:QVB131121 REV131102:REX131121 ROR131102:ROT131121 RYN131102:RYP131121 SIJ131102:SIL131121 SSF131102:SSH131121 TCB131102:TCD131121 TLX131102:TLZ131121 TVT131102:TVV131121 UFP131102:UFR131121 UPL131102:UPN131121 UZH131102:UZJ131121 VJD131102:VJF131121 VSZ131102:VTB131121 WCV131102:WCX131121 WMR131102:WMT131121 WWN131102:WWP131121 AF196638:AH196657 KB196638:KD196657 TX196638:TZ196657 ADT196638:ADV196657 ANP196638:ANR196657 AXL196638:AXN196657 BHH196638:BHJ196657 BRD196638:BRF196657 CAZ196638:CBB196657 CKV196638:CKX196657 CUR196638:CUT196657 DEN196638:DEP196657 DOJ196638:DOL196657 DYF196638:DYH196657 EIB196638:EID196657 ERX196638:ERZ196657 FBT196638:FBV196657 FLP196638:FLR196657 FVL196638:FVN196657 GFH196638:GFJ196657 GPD196638:GPF196657 GYZ196638:GZB196657 HIV196638:HIX196657 HSR196638:HST196657 ICN196638:ICP196657 IMJ196638:IML196657 IWF196638:IWH196657 JGB196638:JGD196657 JPX196638:JPZ196657 JZT196638:JZV196657 KJP196638:KJR196657 KTL196638:KTN196657 LDH196638:LDJ196657 LND196638:LNF196657 LWZ196638:LXB196657 MGV196638:MGX196657 MQR196638:MQT196657 NAN196638:NAP196657 NKJ196638:NKL196657 NUF196638:NUH196657 OEB196638:OED196657 ONX196638:ONZ196657 OXT196638:OXV196657 PHP196638:PHR196657 PRL196638:PRN196657 QBH196638:QBJ196657 QLD196638:QLF196657 QUZ196638:QVB196657 REV196638:REX196657 ROR196638:ROT196657 RYN196638:RYP196657 SIJ196638:SIL196657 SSF196638:SSH196657 TCB196638:TCD196657 TLX196638:TLZ196657 TVT196638:TVV196657 UFP196638:UFR196657 UPL196638:UPN196657 UZH196638:UZJ196657 VJD196638:VJF196657 VSZ196638:VTB196657 WCV196638:WCX196657 WMR196638:WMT196657 WWN196638:WWP196657 AF262174:AH262193 KB262174:KD262193 TX262174:TZ262193 ADT262174:ADV262193 ANP262174:ANR262193 AXL262174:AXN262193 BHH262174:BHJ262193 BRD262174:BRF262193 CAZ262174:CBB262193 CKV262174:CKX262193 CUR262174:CUT262193 DEN262174:DEP262193 DOJ262174:DOL262193 DYF262174:DYH262193 EIB262174:EID262193 ERX262174:ERZ262193 FBT262174:FBV262193 FLP262174:FLR262193 FVL262174:FVN262193 GFH262174:GFJ262193 GPD262174:GPF262193 GYZ262174:GZB262193 HIV262174:HIX262193 HSR262174:HST262193 ICN262174:ICP262193 IMJ262174:IML262193 IWF262174:IWH262193 JGB262174:JGD262193 JPX262174:JPZ262193 JZT262174:JZV262193 KJP262174:KJR262193 KTL262174:KTN262193 LDH262174:LDJ262193 LND262174:LNF262193 LWZ262174:LXB262193 MGV262174:MGX262193 MQR262174:MQT262193 NAN262174:NAP262193 NKJ262174:NKL262193 NUF262174:NUH262193 OEB262174:OED262193 ONX262174:ONZ262193 OXT262174:OXV262193 PHP262174:PHR262193 PRL262174:PRN262193 QBH262174:QBJ262193 QLD262174:QLF262193 QUZ262174:QVB262193 REV262174:REX262193 ROR262174:ROT262193 RYN262174:RYP262193 SIJ262174:SIL262193 SSF262174:SSH262193 TCB262174:TCD262193 TLX262174:TLZ262193 TVT262174:TVV262193 UFP262174:UFR262193 UPL262174:UPN262193 UZH262174:UZJ262193 VJD262174:VJF262193 VSZ262174:VTB262193 WCV262174:WCX262193 WMR262174:WMT262193 WWN262174:WWP262193 AF327710:AH327729 KB327710:KD327729 TX327710:TZ327729 ADT327710:ADV327729 ANP327710:ANR327729 AXL327710:AXN327729 BHH327710:BHJ327729 BRD327710:BRF327729 CAZ327710:CBB327729 CKV327710:CKX327729 CUR327710:CUT327729 DEN327710:DEP327729 DOJ327710:DOL327729 DYF327710:DYH327729 EIB327710:EID327729 ERX327710:ERZ327729 FBT327710:FBV327729 FLP327710:FLR327729 FVL327710:FVN327729 GFH327710:GFJ327729 GPD327710:GPF327729 GYZ327710:GZB327729 HIV327710:HIX327729 HSR327710:HST327729 ICN327710:ICP327729 IMJ327710:IML327729 IWF327710:IWH327729 JGB327710:JGD327729 JPX327710:JPZ327729 JZT327710:JZV327729 KJP327710:KJR327729 KTL327710:KTN327729 LDH327710:LDJ327729 LND327710:LNF327729 LWZ327710:LXB327729 MGV327710:MGX327729 MQR327710:MQT327729 NAN327710:NAP327729 NKJ327710:NKL327729 NUF327710:NUH327729 OEB327710:OED327729 ONX327710:ONZ327729 OXT327710:OXV327729 PHP327710:PHR327729 PRL327710:PRN327729 QBH327710:QBJ327729 QLD327710:QLF327729 QUZ327710:QVB327729 REV327710:REX327729 ROR327710:ROT327729 RYN327710:RYP327729 SIJ327710:SIL327729 SSF327710:SSH327729 TCB327710:TCD327729 TLX327710:TLZ327729 TVT327710:TVV327729 UFP327710:UFR327729 UPL327710:UPN327729 UZH327710:UZJ327729 VJD327710:VJF327729 VSZ327710:VTB327729 WCV327710:WCX327729 WMR327710:WMT327729 WWN327710:WWP327729 AF393246:AH393265 KB393246:KD393265 TX393246:TZ393265 ADT393246:ADV393265 ANP393246:ANR393265 AXL393246:AXN393265 BHH393246:BHJ393265 BRD393246:BRF393265 CAZ393246:CBB393265 CKV393246:CKX393265 CUR393246:CUT393265 DEN393246:DEP393265 DOJ393246:DOL393265 DYF393246:DYH393265 EIB393246:EID393265 ERX393246:ERZ393265 FBT393246:FBV393265 FLP393246:FLR393265 FVL393246:FVN393265 GFH393246:GFJ393265 GPD393246:GPF393265 GYZ393246:GZB393265 HIV393246:HIX393265 HSR393246:HST393265 ICN393246:ICP393265 IMJ393246:IML393265 IWF393246:IWH393265 JGB393246:JGD393265 JPX393246:JPZ393265 JZT393246:JZV393265 KJP393246:KJR393265 KTL393246:KTN393265 LDH393246:LDJ393265 LND393246:LNF393265 LWZ393246:LXB393265 MGV393246:MGX393265 MQR393246:MQT393265 NAN393246:NAP393265 NKJ393246:NKL393265 NUF393246:NUH393265 OEB393246:OED393265 ONX393246:ONZ393265 OXT393246:OXV393265 PHP393246:PHR393265 PRL393246:PRN393265 QBH393246:QBJ393265 QLD393246:QLF393265 QUZ393246:QVB393265 REV393246:REX393265 ROR393246:ROT393265 RYN393246:RYP393265 SIJ393246:SIL393265 SSF393246:SSH393265 TCB393246:TCD393265 TLX393246:TLZ393265 TVT393246:TVV393265 UFP393246:UFR393265 UPL393246:UPN393265 UZH393246:UZJ393265 VJD393246:VJF393265 VSZ393246:VTB393265 WCV393246:WCX393265 WMR393246:WMT393265 WWN393246:WWP393265 AF458782:AH458801 KB458782:KD458801 TX458782:TZ458801 ADT458782:ADV458801 ANP458782:ANR458801 AXL458782:AXN458801 BHH458782:BHJ458801 BRD458782:BRF458801 CAZ458782:CBB458801 CKV458782:CKX458801 CUR458782:CUT458801 DEN458782:DEP458801 DOJ458782:DOL458801 DYF458782:DYH458801 EIB458782:EID458801 ERX458782:ERZ458801 FBT458782:FBV458801 FLP458782:FLR458801 FVL458782:FVN458801 GFH458782:GFJ458801 GPD458782:GPF458801 GYZ458782:GZB458801 HIV458782:HIX458801 HSR458782:HST458801 ICN458782:ICP458801 IMJ458782:IML458801 IWF458782:IWH458801 JGB458782:JGD458801 JPX458782:JPZ458801 JZT458782:JZV458801 KJP458782:KJR458801 KTL458782:KTN458801 LDH458782:LDJ458801 LND458782:LNF458801 LWZ458782:LXB458801 MGV458782:MGX458801 MQR458782:MQT458801 NAN458782:NAP458801 NKJ458782:NKL458801 NUF458782:NUH458801 OEB458782:OED458801 ONX458782:ONZ458801 OXT458782:OXV458801 PHP458782:PHR458801 PRL458782:PRN458801 QBH458782:QBJ458801 QLD458782:QLF458801 QUZ458782:QVB458801 REV458782:REX458801 ROR458782:ROT458801 RYN458782:RYP458801 SIJ458782:SIL458801 SSF458782:SSH458801 TCB458782:TCD458801 TLX458782:TLZ458801 TVT458782:TVV458801 UFP458782:UFR458801 UPL458782:UPN458801 UZH458782:UZJ458801 VJD458782:VJF458801 VSZ458782:VTB458801 WCV458782:WCX458801 WMR458782:WMT458801 WWN458782:WWP458801 AF524318:AH524337 KB524318:KD524337 TX524318:TZ524337 ADT524318:ADV524337 ANP524318:ANR524337 AXL524318:AXN524337 BHH524318:BHJ524337 BRD524318:BRF524337 CAZ524318:CBB524337 CKV524318:CKX524337 CUR524318:CUT524337 DEN524318:DEP524337 DOJ524318:DOL524337 DYF524318:DYH524337 EIB524318:EID524337 ERX524318:ERZ524337 FBT524318:FBV524337 FLP524318:FLR524337 FVL524318:FVN524337 GFH524318:GFJ524337 GPD524318:GPF524337 GYZ524318:GZB524337 HIV524318:HIX524337 HSR524318:HST524337 ICN524318:ICP524337 IMJ524318:IML524337 IWF524318:IWH524337 JGB524318:JGD524337 JPX524318:JPZ524337 JZT524318:JZV524337 KJP524318:KJR524337 KTL524318:KTN524337 LDH524318:LDJ524337 LND524318:LNF524337 LWZ524318:LXB524337 MGV524318:MGX524337 MQR524318:MQT524337 NAN524318:NAP524337 NKJ524318:NKL524337 NUF524318:NUH524337 OEB524318:OED524337 ONX524318:ONZ524337 OXT524318:OXV524337 PHP524318:PHR524337 PRL524318:PRN524337 QBH524318:QBJ524337 QLD524318:QLF524337 QUZ524318:QVB524337 REV524318:REX524337 ROR524318:ROT524337 RYN524318:RYP524337 SIJ524318:SIL524337 SSF524318:SSH524337 TCB524318:TCD524337 TLX524318:TLZ524337 TVT524318:TVV524337 UFP524318:UFR524337 UPL524318:UPN524337 UZH524318:UZJ524337 VJD524318:VJF524337 VSZ524318:VTB524337 WCV524318:WCX524337 WMR524318:WMT524337 WWN524318:WWP524337 AF589854:AH589873 KB589854:KD589873 TX589854:TZ589873 ADT589854:ADV589873 ANP589854:ANR589873 AXL589854:AXN589873 BHH589854:BHJ589873 BRD589854:BRF589873 CAZ589854:CBB589873 CKV589854:CKX589873 CUR589854:CUT589873 DEN589854:DEP589873 DOJ589854:DOL589873 DYF589854:DYH589873 EIB589854:EID589873 ERX589854:ERZ589873 FBT589854:FBV589873 FLP589854:FLR589873 FVL589854:FVN589873 GFH589854:GFJ589873 GPD589854:GPF589873 GYZ589854:GZB589873 HIV589854:HIX589873 HSR589854:HST589873 ICN589854:ICP589873 IMJ589854:IML589873 IWF589854:IWH589873 JGB589854:JGD589873 JPX589854:JPZ589873 JZT589854:JZV589873 KJP589854:KJR589873 KTL589854:KTN589873 LDH589854:LDJ589873 LND589854:LNF589873 LWZ589854:LXB589873 MGV589854:MGX589873 MQR589854:MQT589873 NAN589854:NAP589873 NKJ589854:NKL589873 NUF589854:NUH589873 OEB589854:OED589873 ONX589854:ONZ589873 OXT589854:OXV589873 PHP589854:PHR589873 PRL589854:PRN589873 QBH589854:QBJ589873 QLD589854:QLF589873 QUZ589854:QVB589873 REV589854:REX589873 ROR589854:ROT589873 RYN589854:RYP589873 SIJ589854:SIL589873 SSF589854:SSH589873 TCB589854:TCD589873 TLX589854:TLZ589873 TVT589854:TVV589873 UFP589854:UFR589873 UPL589854:UPN589873 UZH589854:UZJ589873 VJD589854:VJF589873 VSZ589854:VTB589873 WCV589854:WCX589873 WMR589854:WMT589873 WWN589854:WWP589873 AF655390:AH655409 KB655390:KD655409 TX655390:TZ655409 ADT655390:ADV655409 ANP655390:ANR655409 AXL655390:AXN655409 BHH655390:BHJ655409 BRD655390:BRF655409 CAZ655390:CBB655409 CKV655390:CKX655409 CUR655390:CUT655409 DEN655390:DEP655409 DOJ655390:DOL655409 DYF655390:DYH655409 EIB655390:EID655409 ERX655390:ERZ655409 FBT655390:FBV655409 FLP655390:FLR655409 FVL655390:FVN655409 GFH655390:GFJ655409 GPD655390:GPF655409 GYZ655390:GZB655409 HIV655390:HIX655409 HSR655390:HST655409 ICN655390:ICP655409 IMJ655390:IML655409 IWF655390:IWH655409 JGB655390:JGD655409 JPX655390:JPZ655409 JZT655390:JZV655409 KJP655390:KJR655409 KTL655390:KTN655409 LDH655390:LDJ655409 LND655390:LNF655409 LWZ655390:LXB655409 MGV655390:MGX655409 MQR655390:MQT655409 NAN655390:NAP655409 NKJ655390:NKL655409 NUF655390:NUH655409 OEB655390:OED655409 ONX655390:ONZ655409 OXT655390:OXV655409 PHP655390:PHR655409 PRL655390:PRN655409 QBH655390:QBJ655409 QLD655390:QLF655409 QUZ655390:QVB655409 REV655390:REX655409 ROR655390:ROT655409 RYN655390:RYP655409 SIJ655390:SIL655409 SSF655390:SSH655409 TCB655390:TCD655409 TLX655390:TLZ655409 TVT655390:TVV655409 UFP655390:UFR655409 UPL655390:UPN655409 UZH655390:UZJ655409 VJD655390:VJF655409 VSZ655390:VTB655409 WCV655390:WCX655409 WMR655390:WMT655409 WWN655390:WWP655409 AF720926:AH720945 KB720926:KD720945 TX720926:TZ720945 ADT720926:ADV720945 ANP720926:ANR720945 AXL720926:AXN720945 BHH720926:BHJ720945 BRD720926:BRF720945 CAZ720926:CBB720945 CKV720926:CKX720945 CUR720926:CUT720945 DEN720926:DEP720945 DOJ720926:DOL720945 DYF720926:DYH720945 EIB720926:EID720945 ERX720926:ERZ720945 FBT720926:FBV720945 FLP720926:FLR720945 FVL720926:FVN720945 GFH720926:GFJ720945 GPD720926:GPF720945 GYZ720926:GZB720945 HIV720926:HIX720945 HSR720926:HST720945 ICN720926:ICP720945 IMJ720926:IML720945 IWF720926:IWH720945 JGB720926:JGD720945 JPX720926:JPZ720945 JZT720926:JZV720945 KJP720926:KJR720945 KTL720926:KTN720945 LDH720926:LDJ720945 LND720926:LNF720945 LWZ720926:LXB720945 MGV720926:MGX720945 MQR720926:MQT720945 NAN720926:NAP720945 NKJ720926:NKL720945 NUF720926:NUH720945 OEB720926:OED720945 ONX720926:ONZ720945 OXT720926:OXV720945 PHP720926:PHR720945 PRL720926:PRN720945 QBH720926:QBJ720945 QLD720926:QLF720945 QUZ720926:QVB720945 REV720926:REX720945 ROR720926:ROT720945 RYN720926:RYP720945 SIJ720926:SIL720945 SSF720926:SSH720945 TCB720926:TCD720945 TLX720926:TLZ720945 TVT720926:TVV720945 UFP720926:UFR720945 UPL720926:UPN720945 UZH720926:UZJ720945 VJD720926:VJF720945 VSZ720926:VTB720945 WCV720926:WCX720945 WMR720926:WMT720945 WWN720926:WWP720945 AF786462:AH786481 KB786462:KD786481 TX786462:TZ786481 ADT786462:ADV786481 ANP786462:ANR786481 AXL786462:AXN786481 BHH786462:BHJ786481 BRD786462:BRF786481 CAZ786462:CBB786481 CKV786462:CKX786481 CUR786462:CUT786481 DEN786462:DEP786481 DOJ786462:DOL786481 DYF786462:DYH786481 EIB786462:EID786481 ERX786462:ERZ786481 FBT786462:FBV786481 FLP786462:FLR786481 FVL786462:FVN786481 GFH786462:GFJ786481 GPD786462:GPF786481 GYZ786462:GZB786481 HIV786462:HIX786481 HSR786462:HST786481 ICN786462:ICP786481 IMJ786462:IML786481 IWF786462:IWH786481 JGB786462:JGD786481 JPX786462:JPZ786481 JZT786462:JZV786481 KJP786462:KJR786481 KTL786462:KTN786481 LDH786462:LDJ786481 LND786462:LNF786481 LWZ786462:LXB786481 MGV786462:MGX786481 MQR786462:MQT786481 NAN786462:NAP786481 NKJ786462:NKL786481 NUF786462:NUH786481 OEB786462:OED786481 ONX786462:ONZ786481 OXT786462:OXV786481 PHP786462:PHR786481 PRL786462:PRN786481 QBH786462:QBJ786481 QLD786462:QLF786481 QUZ786462:QVB786481 REV786462:REX786481 ROR786462:ROT786481 RYN786462:RYP786481 SIJ786462:SIL786481 SSF786462:SSH786481 TCB786462:TCD786481 TLX786462:TLZ786481 TVT786462:TVV786481 UFP786462:UFR786481 UPL786462:UPN786481 UZH786462:UZJ786481 VJD786462:VJF786481 VSZ786462:VTB786481 WCV786462:WCX786481 WMR786462:WMT786481 WWN786462:WWP786481 AF851998:AH852017 KB851998:KD852017 TX851998:TZ852017 ADT851998:ADV852017 ANP851998:ANR852017 AXL851998:AXN852017 BHH851998:BHJ852017 BRD851998:BRF852017 CAZ851998:CBB852017 CKV851998:CKX852017 CUR851998:CUT852017 DEN851998:DEP852017 DOJ851998:DOL852017 DYF851998:DYH852017 EIB851998:EID852017 ERX851998:ERZ852017 FBT851998:FBV852017 FLP851998:FLR852017 FVL851998:FVN852017 GFH851998:GFJ852017 GPD851998:GPF852017 GYZ851998:GZB852017 HIV851998:HIX852017 HSR851998:HST852017 ICN851998:ICP852017 IMJ851998:IML852017 IWF851998:IWH852017 JGB851998:JGD852017 JPX851998:JPZ852017 JZT851998:JZV852017 KJP851998:KJR852017 KTL851998:KTN852017 LDH851998:LDJ852017 LND851998:LNF852017 LWZ851998:LXB852017 MGV851998:MGX852017 MQR851998:MQT852017 NAN851998:NAP852017 NKJ851998:NKL852017 NUF851998:NUH852017 OEB851998:OED852017 ONX851998:ONZ852017 OXT851998:OXV852017 PHP851998:PHR852017 PRL851998:PRN852017 QBH851998:QBJ852017 QLD851998:QLF852017 QUZ851998:QVB852017 REV851998:REX852017 ROR851998:ROT852017 RYN851998:RYP852017 SIJ851998:SIL852017 SSF851998:SSH852017 TCB851998:TCD852017 TLX851998:TLZ852017 TVT851998:TVV852017 UFP851998:UFR852017 UPL851998:UPN852017 UZH851998:UZJ852017 VJD851998:VJF852017 VSZ851998:VTB852017 WCV851998:WCX852017 WMR851998:WMT852017 WWN851998:WWP852017 AF917534:AH917553 KB917534:KD917553 TX917534:TZ917553 ADT917534:ADV917553 ANP917534:ANR917553 AXL917534:AXN917553 BHH917534:BHJ917553 BRD917534:BRF917553 CAZ917534:CBB917553 CKV917534:CKX917553 CUR917534:CUT917553 DEN917534:DEP917553 DOJ917534:DOL917553 DYF917534:DYH917553 EIB917534:EID917553 ERX917534:ERZ917553 FBT917534:FBV917553 FLP917534:FLR917553 FVL917534:FVN917553 GFH917534:GFJ917553 GPD917534:GPF917553 GYZ917534:GZB917553 HIV917534:HIX917553 HSR917534:HST917553 ICN917534:ICP917553 IMJ917534:IML917553 IWF917534:IWH917553 JGB917534:JGD917553 JPX917534:JPZ917553 JZT917534:JZV917553 KJP917534:KJR917553 KTL917534:KTN917553 LDH917534:LDJ917553 LND917534:LNF917553 LWZ917534:LXB917553 MGV917534:MGX917553 MQR917534:MQT917553 NAN917534:NAP917553 NKJ917534:NKL917553 NUF917534:NUH917553 OEB917534:OED917553 ONX917534:ONZ917553 OXT917534:OXV917553 PHP917534:PHR917553 PRL917534:PRN917553 QBH917534:QBJ917553 QLD917534:QLF917553 QUZ917534:QVB917553 REV917534:REX917553 ROR917534:ROT917553 RYN917534:RYP917553 SIJ917534:SIL917553 SSF917534:SSH917553 TCB917534:TCD917553 TLX917534:TLZ917553 TVT917534:TVV917553 UFP917534:UFR917553 UPL917534:UPN917553 UZH917534:UZJ917553 VJD917534:VJF917553 VSZ917534:VTB917553 WCV917534:WCX917553 WMR917534:WMT917553 WWN917534:WWP917553 AF983070:AH983089 KB983070:KD983089 TX983070:TZ983089 ADT983070:ADV983089 ANP983070:ANR983089 AXL983070:AXN983089 BHH983070:BHJ983089 BRD983070:BRF983089 CAZ983070:CBB983089 CKV983070:CKX983089 CUR983070:CUT983089 DEN983070:DEP983089 DOJ983070:DOL983089 DYF983070:DYH983089 EIB983070:EID983089 ERX983070:ERZ983089 FBT983070:FBV983089 FLP983070:FLR983089 FVL983070:FVN983089 GFH983070:GFJ983089 GPD983070:GPF983089 GYZ983070:GZB983089 HIV983070:HIX983089 HSR983070:HST983089 ICN983070:ICP983089 IMJ983070:IML983089 IWF983070:IWH983089 JGB983070:JGD983089 JPX983070:JPZ983089 JZT983070:JZV983089 KJP983070:KJR983089 KTL983070:KTN983089 LDH983070:LDJ983089 LND983070:LNF983089 LWZ983070:LXB983089 MGV983070:MGX983089 MQR983070:MQT983089 NAN983070:NAP983089 NKJ983070:NKL983089 NUF983070:NUH983089 OEB983070:OED983089 ONX983070:ONZ983089 OXT983070:OXV983089 PHP983070:PHR983089 PRL983070:PRN983089 QBH983070:QBJ983089 QLD983070:QLF983089 QUZ983070:QVB983089 REV983070:REX983089 ROR983070:ROT983089 RYN983070:RYP983089 SIJ983070:SIL983089 SSF983070:SSH983089 TCB983070:TCD983089 TLX983070:TLZ983089 TVT983070:TVV983089 UFP983070:UFR983089 UPL983070:UPN983089 UZH983070:UZJ983089 VJD983070:VJF983089 VSZ983070:VTB983089 WCV983070:WCX983089 WMR983070:WMT983089 WWN983070:WWP983089 AD9:AE49 JZ9:KA49 TV9:TW49 ADR9:ADS49 ANN9:ANO49 AXJ9:AXK49 BHF9:BHG49 BRB9:BRC49 CAX9:CAY49 CKT9:CKU49 CUP9:CUQ49 DEL9:DEM49 DOH9:DOI49 DYD9:DYE49 EHZ9:EIA49 ERV9:ERW49 FBR9:FBS49 FLN9:FLO49 FVJ9:FVK49 GFF9:GFG49 GPB9:GPC49 GYX9:GYY49 HIT9:HIU49 HSP9:HSQ49 ICL9:ICM49 IMH9:IMI49 IWD9:IWE49 JFZ9:JGA49 JPV9:JPW49 JZR9:JZS49 KJN9:KJO49 KTJ9:KTK49 LDF9:LDG49 LNB9:LNC49 LWX9:LWY49 MGT9:MGU49 MQP9:MQQ49 NAL9:NAM49 NKH9:NKI49 NUD9:NUE49 ODZ9:OEA49 ONV9:ONW49 OXR9:OXS49 PHN9:PHO49 PRJ9:PRK49 QBF9:QBG49 QLB9:QLC49 QUX9:QUY49 RET9:REU49 ROP9:ROQ49 RYL9:RYM49 SIH9:SII49 SSD9:SSE49 TBZ9:TCA49 TLV9:TLW49 TVR9:TVS49 UFN9:UFO49 UPJ9:UPK49 UZF9:UZG49 VJB9:VJC49 VSX9:VSY49 WCT9:WCU49 WMP9:WMQ49 WWL9:WWM49 AD65545:AE65585 JZ65545:KA65585 TV65545:TW65585 ADR65545:ADS65585 ANN65545:ANO65585 AXJ65545:AXK65585 BHF65545:BHG65585 BRB65545:BRC65585 CAX65545:CAY65585 CKT65545:CKU65585 CUP65545:CUQ65585 DEL65545:DEM65585 DOH65545:DOI65585 DYD65545:DYE65585 EHZ65545:EIA65585 ERV65545:ERW65585 FBR65545:FBS65585 FLN65545:FLO65585 FVJ65545:FVK65585 GFF65545:GFG65585 GPB65545:GPC65585 GYX65545:GYY65585 HIT65545:HIU65585 HSP65545:HSQ65585 ICL65545:ICM65585 IMH65545:IMI65585 IWD65545:IWE65585 JFZ65545:JGA65585 JPV65545:JPW65585 JZR65545:JZS65585 KJN65545:KJO65585 KTJ65545:KTK65585 LDF65545:LDG65585 LNB65545:LNC65585 LWX65545:LWY65585 MGT65545:MGU65585 MQP65545:MQQ65585 NAL65545:NAM65585 NKH65545:NKI65585 NUD65545:NUE65585 ODZ65545:OEA65585 ONV65545:ONW65585 OXR65545:OXS65585 PHN65545:PHO65585 PRJ65545:PRK65585 QBF65545:QBG65585 QLB65545:QLC65585 QUX65545:QUY65585 RET65545:REU65585 ROP65545:ROQ65585 RYL65545:RYM65585 SIH65545:SII65585 SSD65545:SSE65585 TBZ65545:TCA65585 TLV65545:TLW65585 TVR65545:TVS65585 UFN65545:UFO65585 UPJ65545:UPK65585 UZF65545:UZG65585 VJB65545:VJC65585 VSX65545:VSY65585 WCT65545:WCU65585 WMP65545:WMQ65585 WWL65545:WWM65585 AD131081:AE131121 JZ131081:KA131121 TV131081:TW131121 ADR131081:ADS131121 ANN131081:ANO131121 AXJ131081:AXK131121 BHF131081:BHG131121 BRB131081:BRC131121 CAX131081:CAY131121 CKT131081:CKU131121 CUP131081:CUQ131121 DEL131081:DEM131121 DOH131081:DOI131121 DYD131081:DYE131121 EHZ131081:EIA131121 ERV131081:ERW131121 FBR131081:FBS131121 FLN131081:FLO131121 FVJ131081:FVK131121 GFF131081:GFG131121 GPB131081:GPC131121 GYX131081:GYY131121 HIT131081:HIU131121 HSP131081:HSQ131121 ICL131081:ICM131121 IMH131081:IMI131121 IWD131081:IWE131121 JFZ131081:JGA131121 JPV131081:JPW131121 JZR131081:JZS131121 KJN131081:KJO131121 KTJ131081:KTK131121 LDF131081:LDG131121 LNB131081:LNC131121 LWX131081:LWY131121 MGT131081:MGU131121 MQP131081:MQQ131121 NAL131081:NAM131121 NKH131081:NKI131121 NUD131081:NUE131121 ODZ131081:OEA131121 ONV131081:ONW131121 OXR131081:OXS131121 PHN131081:PHO131121 PRJ131081:PRK131121 QBF131081:QBG131121 QLB131081:QLC131121 QUX131081:QUY131121 RET131081:REU131121 ROP131081:ROQ131121 RYL131081:RYM131121 SIH131081:SII131121 SSD131081:SSE131121 TBZ131081:TCA131121 TLV131081:TLW131121 TVR131081:TVS131121 UFN131081:UFO131121 UPJ131081:UPK131121 UZF131081:UZG131121 VJB131081:VJC131121 VSX131081:VSY131121 WCT131081:WCU131121 WMP131081:WMQ131121 WWL131081:WWM131121 AD196617:AE196657 JZ196617:KA196657 TV196617:TW196657 ADR196617:ADS196657 ANN196617:ANO196657 AXJ196617:AXK196657 BHF196617:BHG196657 BRB196617:BRC196657 CAX196617:CAY196657 CKT196617:CKU196657 CUP196617:CUQ196657 DEL196617:DEM196657 DOH196617:DOI196657 DYD196617:DYE196657 EHZ196617:EIA196657 ERV196617:ERW196657 FBR196617:FBS196657 FLN196617:FLO196657 FVJ196617:FVK196657 GFF196617:GFG196657 GPB196617:GPC196657 GYX196617:GYY196657 HIT196617:HIU196657 HSP196617:HSQ196657 ICL196617:ICM196657 IMH196617:IMI196657 IWD196617:IWE196657 JFZ196617:JGA196657 JPV196617:JPW196657 JZR196617:JZS196657 KJN196617:KJO196657 KTJ196617:KTK196657 LDF196617:LDG196657 LNB196617:LNC196657 LWX196617:LWY196657 MGT196617:MGU196657 MQP196617:MQQ196657 NAL196617:NAM196657 NKH196617:NKI196657 NUD196617:NUE196657 ODZ196617:OEA196657 ONV196617:ONW196657 OXR196617:OXS196657 PHN196617:PHO196657 PRJ196617:PRK196657 QBF196617:QBG196657 QLB196617:QLC196657 QUX196617:QUY196657 RET196617:REU196657 ROP196617:ROQ196657 RYL196617:RYM196657 SIH196617:SII196657 SSD196617:SSE196657 TBZ196617:TCA196657 TLV196617:TLW196657 TVR196617:TVS196657 UFN196617:UFO196657 UPJ196617:UPK196657 UZF196617:UZG196657 VJB196617:VJC196657 VSX196617:VSY196657 WCT196617:WCU196657 WMP196617:WMQ196657 WWL196617:WWM196657 AD262153:AE262193 JZ262153:KA262193 TV262153:TW262193 ADR262153:ADS262193 ANN262153:ANO262193 AXJ262153:AXK262193 BHF262153:BHG262193 BRB262153:BRC262193 CAX262153:CAY262193 CKT262153:CKU262193 CUP262153:CUQ262193 DEL262153:DEM262193 DOH262153:DOI262193 DYD262153:DYE262193 EHZ262153:EIA262193 ERV262153:ERW262193 FBR262153:FBS262193 FLN262153:FLO262193 FVJ262153:FVK262193 GFF262153:GFG262193 GPB262153:GPC262193 GYX262153:GYY262193 HIT262153:HIU262193 HSP262153:HSQ262193 ICL262153:ICM262193 IMH262153:IMI262193 IWD262153:IWE262193 JFZ262153:JGA262193 JPV262153:JPW262193 JZR262153:JZS262193 KJN262153:KJO262193 KTJ262153:KTK262193 LDF262153:LDG262193 LNB262153:LNC262193 LWX262153:LWY262193 MGT262153:MGU262193 MQP262153:MQQ262193 NAL262153:NAM262193 NKH262153:NKI262193 NUD262153:NUE262193 ODZ262153:OEA262193 ONV262153:ONW262193 OXR262153:OXS262193 PHN262153:PHO262193 PRJ262153:PRK262193 QBF262153:QBG262193 QLB262153:QLC262193 QUX262153:QUY262193 RET262153:REU262193 ROP262153:ROQ262193 RYL262153:RYM262193 SIH262153:SII262193 SSD262153:SSE262193 TBZ262153:TCA262193 TLV262153:TLW262193 TVR262153:TVS262193 UFN262153:UFO262193 UPJ262153:UPK262193 UZF262153:UZG262193 VJB262153:VJC262193 VSX262153:VSY262193 WCT262153:WCU262193 WMP262153:WMQ262193 WWL262153:WWM262193 AD327689:AE327729 JZ327689:KA327729 TV327689:TW327729 ADR327689:ADS327729 ANN327689:ANO327729 AXJ327689:AXK327729 BHF327689:BHG327729 BRB327689:BRC327729 CAX327689:CAY327729 CKT327689:CKU327729 CUP327689:CUQ327729 DEL327689:DEM327729 DOH327689:DOI327729 DYD327689:DYE327729 EHZ327689:EIA327729 ERV327689:ERW327729 FBR327689:FBS327729 FLN327689:FLO327729 FVJ327689:FVK327729 GFF327689:GFG327729 GPB327689:GPC327729 GYX327689:GYY327729 HIT327689:HIU327729 HSP327689:HSQ327729 ICL327689:ICM327729 IMH327689:IMI327729 IWD327689:IWE327729 JFZ327689:JGA327729 JPV327689:JPW327729 JZR327689:JZS327729 KJN327689:KJO327729 KTJ327689:KTK327729 LDF327689:LDG327729 LNB327689:LNC327729 LWX327689:LWY327729 MGT327689:MGU327729 MQP327689:MQQ327729 NAL327689:NAM327729 NKH327689:NKI327729 NUD327689:NUE327729 ODZ327689:OEA327729 ONV327689:ONW327729 OXR327689:OXS327729 PHN327689:PHO327729 PRJ327689:PRK327729 QBF327689:QBG327729 QLB327689:QLC327729 QUX327689:QUY327729 RET327689:REU327729 ROP327689:ROQ327729 RYL327689:RYM327729 SIH327689:SII327729 SSD327689:SSE327729 TBZ327689:TCA327729 TLV327689:TLW327729 TVR327689:TVS327729 UFN327689:UFO327729 UPJ327689:UPK327729 UZF327689:UZG327729 VJB327689:VJC327729 VSX327689:VSY327729 WCT327689:WCU327729 WMP327689:WMQ327729 WWL327689:WWM327729 AD393225:AE393265 JZ393225:KA393265 TV393225:TW393265 ADR393225:ADS393265 ANN393225:ANO393265 AXJ393225:AXK393265 BHF393225:BHG393265 BRB393225:BRC393265 CAX393225:CAY393265 CKT393225:CKU393265 CUP393225:CUQ393265 DEL393225:DEM393265 DOH393225:DOI393265 DYD393225:DYE393265 EHZ393225:EIA393265 ERV393225:ERW393265 FBR393225:FBS393265 FLN393225:FLO393265 FVJ393225:FVK393265 GFF393225:GFG393265 GPB393225:GPC393265 GYX393225:GYY393265 HIT393225:HIU393265 HSP393225:HSQ393265 ICL393225:ICM393265 IMH393225:IMI393265 IWD393225:IWE393265 JFZ393225:JGA393265 JPV393225:JPW393265 JZR393225:JZS393265 KJN393225:KJO393265 KTJ393225:KTK393265 LDF393225:LDG393265 LNB393225:LNC393265 LWX393225:LWY393265 MGT393225:MGU393265 MQP393225:MQQ393265 NAL393225:NAM393265 NKH393225:NKI393265 NUD393225:NUE393265 ODZ393225:OEA393265 ONV393225:ONW393265 OXR393225:OXS393265 PHN393225:PHO393265 PRJ393225:PRK393265 QBF393225:QBG393265 QLB393225:QLC393265 QUX393225:QUY393265 RET393225:REU393265 ROP393225:ROQ393265 RYL393225:RYM393265 SIH393225:SII393265 SSD393225:SSE393265 TBZ393225:TCA393265 TLV393225:TLW393265 TVR393225:TVS393265 UFN393225:UFO393265 UPJ393225:UPK393265 UZF393225:UZG393265 VJB393225:VJC393265 VSX393225:VSY393265 WCT393225:WCU393265 WMP393225:WMQ393265 WWL393225:WWM393265 AD458761:AE458801 JZ458761:KA458801 TV458761:TW458801 ADR458761:ADS458801 ANN458761:ANO458801 AXJ458761:AXK458801 BHF458761:BHG458801 BRB458761:BRC458801 CAX458761:CAY458801 CKT458761:CKU458801 CUP458761:CUQ458801 DEL458761:DEM458801 DOH458761:DOI458801 DYD458761:DYE458801 EHZ458761:EIA458801 ERV458761:ERW458801 FBR458761:FBS458801 FLN458761:FLO458801 FVJ458761:FVK458801 GFF458761:GFG458801 GPB458761:GPC458801 GYX458761:GYY458801 HIT458761:HIU458801 HSP458761:HSQ458801 ICL458761:ICM458801 IMH458761:IMI458801 IWD458761:IWE458801 JFZ458761:JGA458801 JPV458761:JPW458801 JZR458761:JZS458801 KJN458761:KJO458801 KTJ458761:KTK458801 LDF458761:LDG458801 LNB458761:LNC458801 LWX458761:LWY458801 MGT458761:MGU458801 MQP458761:MQQ458801 NAL458761:NAM458801 NKH458761:NKI458801 NUD458761:NUE458801 ODZ458761:OEA458801 ONV458761:ONW458801 OXR458761:OXS458801 PHN458761:PHO458801 PRJ458761:PRK458801 QBF458761:QBG458801 QLB458761:QLC458801 QUX458761:QUY458801 RET458761:REU458801 ROP458761:ROQ458801 RYL458761:RYM458801 SIH458761:SII458801 SSD458761:SSE458801 TBZ458761:TCA458801 TLV458761:TLW458801 TVR458761:TVS458801 UFN458761:UFO458801 UPJ458761:UPK458801 UZF458761:UZG458801 VJB458761:VJC458801 VSX458761:VSY458801 WCT458761:WCU458801 WMP458761:WMQ458801 WWL458761:WWM458801 AD524297:AE524337 JZ524297:KA524337 TV524297:TW524337 ADR524297:ADS524337 ANN524297:ANO524337 AXJ524297:AXK524337 BHF524297:BHG524337 BRB524297:BRC524337 CAX524297:CAY524337 CKT524297:CKU524337 CUP524297:CUQ524337 DEL524297:DEM524337 DOH524297:DOI524337 DYD524297:DYE524337 EHZ524297:EIA524337 ERV524297:ERW524337 FBR524297:FBS524337 FLN524297:FLO524337 FVJ524297:FVK524337 GFF524297:GFG524337 GPB524297:GPC524337 GYX524297:GYY524337 HIT524297:HIU524337 HSP524297:HSQ524337 ICL524297:ICM524337 IMH524297:IMI524337 IWD524297:IWE524337 JFZ524297:JGA524337 JPV524297:JPW524337 JZR524297:JZS524337 KJN524297:KJO524337 KTJ524297:KTK524337 LDF524297:LDG524337 LNB524297:LNC524337 LWX524297:LWY524337 MGT524297:MGU524337 MQP524297:MQQ524337 NAL524297:NAM524337 NKH524297:NKI524337 NUD524297:NUE524337 ODZ524297:OEA524337 ONV524297:ONW524337 OXR524297:OXS524337 PHN524297:PHO524337 PRJ524297:PRK524337 QBF524297:QBG524337 QLB524297:QLC524337 QUX524297:QUY524337 RET524297:REU524337 ROP524297:ROQ524337 RYL524297:RYM524337 SIH524297:SII524337 SSD524297:SSE524337 TBZ524297:TCA524337 TLV524297:TLW524337 TVR524297:TVS524337 UFN524297:UFO524337 UPJ524297:UPK524337 UZF524297:UZG524337 VJB524297:VJC524337 VSX524297:VSY524337 WCT524297:WCU524337 WMP524297:WMQ524337 WWL524297:WWM524337 AD589833:AE589873 JZ589833:KA589873 TV589833:TW589873 ADR589833:ADS589873 ANN589833:ANO589873 AXJ589833:AXK589873 BHF589833:BHG589873 BRB589833:BRC589873 CAX589833:CAY589873 CKT589833:CKU589873 CUP589833:CUQ589873 DEL589833:DEM589873 DOH589833:DOI589873 DYD589833:DYE589873 EHZ589833:EIA589873 ERV589833:ERW589873 FBR589833:FBS589873 FLN589833:FLO589873 FVJ589833:FVK589873 GFF589833:GFG589873 GPB589833:GPC589873 GYX589833:GYY589873 HIT589833:HIU589873 HSP589833:HSQ589873 ICL589833:ICM589873 IMH589833:IMI589873 IWD589833:IWE589873 JFZ589833:JGA589873 JPV589833:JPW589873 JZR589833:JZS589873 KJN589833:KJO589873 KTJ589833:KTK589873 LDF589833:LDG589873 LNB589833:LNC589873 LWX589833:LWY589873 MGT589833:MGU589873 MQP589833:MQQ589873 NAL589833:NAM589873 NKH589833:NKI589873 NUD589833:NUE589873 ODZ589833:OEA589873 ONV589833:ONW589873 OXR589833:OXS589873 PHN589833:PHO589873 PRJ589833:PRK589873 QBF589833:QBG589873 QLB589833:QLC589873 QUX589833:QUY589873 RET589833:REU589873 ROP589833:ROQ589873 RYL589833:RYM589873 SIH589833:SII589873 SSD589833:SSE589873 TBZ589833:TCA589873 TLV589833:TLW589873 TVR589833:TVS589873 UFN589833:UFO589873 UPJ589833:UPK589873 UZF589833:UZG589873 VJB589833:VJC589873 VSX589833:VSY589873 WCT589833:WCU589873 WMP589833:WMQ589873 WWL589833:WWM589873 AD655369:AE655409 JZ655369:KA655409 TV655369:TW655409 ADR655369:ADS655409 ANN655369:ANO655409 AXJ655369:AXK655409 BHF655369:BHG655409 BRB655369:BRC655409 CAX655369:CAY655409 CKT655369:CKU655409 CUP655369:CUQ655409 DEL655369:DEM655409 DOH655369:DOI655409 DYD655369:DYE655409 EHZ655369:EIA655409 ERV655369:ERW655409 FBR655369:FBS655409 FLN655369:FLO655409 FVJ655369:FVK655409 GFF655369:GFG655409 GPB655369:GPC655409 GYX655369:GYY655409 HIT655369:HIU655409 HSP655369:HSQ655409 ICL655369:ICM655409 IMH655369:IMI655409 IWD655369:IWE655409 JFZ655369:JGA655409 JPV655369:JPW655409 JZR655369:JZS655409 KJN655369:KJO655409 KTJ655369:KTK655409 LDF655369:LDG655409 LNB655369:LNC655409 LWX655369:LWY655409 MGT655369:MGU655409 MQP655369:MQQ655409 NAL655369:NAM655409 NKH655369:NKI655409 NUD655369:NUE655409 ODZ655369:OEA655409 ONV655369:ONW655409 OXR655369:OXS655409 PHN655369:PHO655409 PRJ655369:PRK655409 QBF655369:QBG655409 QLB655369:QLC655409 QUX655369:QUY655409 RET655369:REU655409 ROP655369:ROQ655409 RYL655369:RYM655409 SIH655369:SII655409 SSD655369:SSE655409 TBZ655369:TCA655409 TLV655369:TLW655409 TVR655369:TVS655409 UFN655369:UFO655409 UPJ655369:UPK655409 UZF655369:UZG655409 VJB655369:VJC655409 VSX655369:VSY655409 WCT655369:WCU655409 WMP655369:WMQ655409 WWL655369:WWM655409 AD720905:AE720945 JZ720905:KA720945 TV720905:TW720945 ADR720905:ADS720945 ANN720905:ANO720945 AXJ720905:AXK720945 BHF720905:BHG720945 BRB720905:BRC720945 CAX720905:CAY720945 CKT720905:CKU720945 CUP720905:CUQ720945 DEL720905:DEM720945 DOH720905:DOI720945 DYD720905:DYE720945 EHZ720905:EIA720945 ERV720905:ERW720945 FBR720905:FBS720945 FLN720905:FLO720945 FVJ720905:FVK720945 GFF720905:GFG720945 GPB720905:GPC720945 GYX720905:GYY720945 HIT720905:HIU720945 HSP720905:HSQ720945 ICL720905:ICM720945 IMH720905:IMI720945 IWD720905:IWE720945 JFZ720905:JGA720945 JPV720905:JPW720945 JZR720905:JZS720945 KJN720905:KJO720945 KTJ720905:KTK720945 LDF720905:LDG720945 LNB720905:LNC720945 LWX720905:LWY720945 MGT720905:MGU720945 MQP720905:MQQ720945 NAL720905:NAM720945 NKH720905:NKI720945 NUD720905:NUE720945 ODZ720905:OEA720945 ONV720905:ONW720945 OXR720905:OXS720945 PHN720905:PHO720945 PRJ720905:PRK720945 QBF720905:QBG720945 QLB720905:QLC720945 QUX720905:QUY720945 RET720905:REU720945 ROP720905:ROQ720945 RYL720905:RYM720945 SIH720905:SII720945 SSD720905:SSE720945 TBZ720905:TCA720945 TLV720905:TLW720945 TVR720905:TVS720945 UFN720905:UFO720945 UPJ720905:UPK720945 UZF720905:UZG720945 VJB720905:VJC720945 VSX720905:VSY720945 WCT720905:WCU720945 WMP720905:WMQ720945 WWL720905:WWM720945 AD786441:AE786481 JZ786441:KA786481 TV786441:TW786481 ADR786441:ADS786481 ANN786441:ANO786481 AXJ786441:AXK786481 BHF786441:BHG786481 BRB786441:BRC786481 CAX786441:CAY786481 CKT786441:CKU786481 CUP786441:CUQ786481 DEL786441:DEM786481 DOH786441:DOI786481 DYD786441:DYE786481 EHZ786441:EIA786481 ERV786441:ERW786481 FBR786441:FBS786481 FLN786441:FLO786481 FVJ786441:FVK786481 GFF786441:GFG786481 GPB786441:GPC786481 GYX786441:GYY786481 HIT786441:HIU786481 HSP786441:HSQ786481 ICL786441:ICM786481 IMH786441:IMI786481 IWD786441:IWE786481 JFZ786441:JGA786481 JPV786441:JPW786481 JZR786441:JZS786481 KJN786441:KJO786481 KTJ786441:KTK786481 LDF786441:LDG786481 LNB786441:LNC786481 LWX786441:LWY786481 MGT786441:MGU786481 MQP786441:MQQ786481 NAL786441:NAM786481 NKH786441:NKI786481 NUD786441:NUE786481 ODZ786441:OEA786481 ONV786441:ONW786481 OXR786441:OXS786481 PHN786441:PHO786481 PRJ786441:PRK786481 QBF786441:QBG786481 QLB786441:QLC786481 QUX786441:QUY786481 RET786441:REU786481 ROP786441:ROQ786481 RYL786441:RYM786481 SIH786441:SII786481 SSD786441:SSE786481 TBZ786441:TCA786481 TLV786441:TLW786481 TVR786441:TVS786481 UFN786441:UFO786481 UPJ786441:UPK786481 UZF786441:UZG786481 VJB786441:VJC786481 VSX786441:VSY786481 WCT786441:WCU786481 WMP786441:WMQ786481 WWL786441:WWM786481 AD851977:AE852017 JZ851977:KA852017 TV851977:TW852017 ADR851977:ADS852017 ANN851977:ANO852017 AXJ851977:AXK852017 BHF851977:BHG852017 BRB851977:BRC852017 CAX851977:CAY852017 CKT851977:CKU852017 CUP851977:CUQ852017 DEL851977:DEM852017 DOH851977:DOI852017 DYD851977:DYE852017 EHZ851977:EIA852017 ERV851977:ERW852017 FBR851977:FBS852017 FLN851977:FLO852017 FVJ851977:FVK852017 GFF851977:GFG852017 GPB851977:GPC852017 GYX851977:GYY852017 HIT851977:HIU852017 HSP851977:HSQ852017 ICL851977:ICM852017 IMH851977:IMI852017 IWD851977:IWE852017 JFZ851977:JGA852017 JPV851977:JPW852017 JZR851977:JZS852017 KJN851977:KJO852017 KTJ851977:KTK852017 LDF851977:LDG852017 LNB851977:LNC852017 LWX851977:LWY852017 MGT851977:MGU852017 MQP851977:MQQ852017 NAL851977:NAM852017 NKH851977:NKI852017 NUD851977:NUE852017 ODZ851977:OEA852017 ONV851977:ONW852017 OXR851977:OXS852017 PHN851977:PHO852017 PRJ851977:PRK852017 QBF851977:QBG852017 QLB851977:QLC852017 QUX851977:QUY852017 RET851977:REU852017 ROP851977:ROQ852017 RYL851977:RYM852017 SIH851977:SII852017 SSD851977:SSE852017 TBZ851977:TCA852017 TLV851977:TLW852017 TVR851977:TVS852017 UFN851977:UFO852017 UPJ851977:UPK852017 UZF851977:UZG852017 VJB851977:VJC852017 VSX851977:VSY852017 WCT851977:WCU852017 WMP851977:WMQ852017 WWL851977:WWM852017 AD917513:AE917553 JZ917513:KA917553 TV917513:TW917553 ADR917513:ADS917553 ANN917513:ANO917553 AXJ917513:AXK917553 BHF917513:BHG917553 BRB917513:BRC917553 CAX917513:CAY917553 CKT917513:CKU917553 CUP917513:CUQ917553 DEL917513:DEM917553 DOH917513:DOI917553 DYD917513:DYE917553 EHZ917513:EIA917553 ERV917513:ERW917553 FBR917513:FBS917553 FLN917513:FLO917553 FVJ917513:FVK917553 GFF917513:GFG917553 GPB917513:GPC917553 GYX917513:GYY917553 HIT917513:HIU917553 HSP917513:HSQ917553 ICL917513:ICM917553 IMH917513:IMI917553 IWD917513:IWE917553 JFZ917513:JGA917553 JPV917513:JPW917553 JZR917513:JZS917553 KJN917513:KJO917553 KTJ917513:KTK917553 LDF917513:LDG917553 LNB917513:LNC917553 LWX917513:LWY917553 MGT917513:MGU917553 MQP917513:MQQ917553 NAL917513:NAM917553 NKH917513:NKI917553 NUD917513:NUE917553 ODZ917513:OEA917553 ONV917513:ONW917553 OXR917513:OXS917553 PHN917513:PHO917553 PRJ917513:PRK917553 QBF917513:QBG917553 QLB917513:QLC917553 QUX917513:QUY917553 RET917513:REU917553 ROP917513:ROQ917553 RYL917513:RYM917553 SIH917513:SII917553 SSD917513:SSE917553 TBZ917513:TCA917553 TLV917513:TLW917553 TVR917513:TVS917553 UFN917513:UFO917553 UPJ917513:UPK917553 UZF917513:UZG917553 VJB917513:VJC917553 VSX917513:VSY917553 WCT917513:WCU917553 WMP917513:WMQ917553 WWL917513:WWM917553 AD983049:AE983089 JZ983049:KA983089 TV983049:TW983089 ADR983049:ADS983089 ANN983049:ANO983089 AXJ983049:AXK983089 BHF983049:BHG983089 BRB983049:BRC983089 CAX983049:CAY983089 CKT983049:CKU983089 CUP983049:CUQ983089 DEL983049:DEM983089 DOH983049:DOI983089 DYD983049:DYE983089 EHZ983049:EIA983089 ERV983049:ERW983089 FBR983049:FBS983089 FLN983049:FLO983089 FVJ983049:FVK983089 GFF983049:GFG983089 GPB983049:GPC983089 GYX983049:GYY983089 HIT983049:HIU983089 HSP983049:HSQ983089 ICL983049:ICM983089 IMH983049:IMI983089 IWD983049:IWE983089 JFZ983049:JGA983089 JPV983049:JPW983089 JZR983049:JZS983089 KJN983049:KJO983089 KTJ983049:KTK983089 LDF983049:LDG983089 LNB983049:LNC983089 LWX983049:LWY983089 MGT983049:MGU983089 MQP983049:MQQ983089 NAL983049:NAM983089 NKH983049:NKI983089 NUD983049:NUE983089 ODZ983049:OEA983089 ONV983049:ONW983089 OXR983049:OXS983089 PHN983049:PHO983089 PRJ983049:PRK983089 QBF983049:QBG983089 QLB983049:QLC983089 QUX983049:QUY983089 RET983049:REU983089 ROP983049:ROQ983089 RYL983049:RYM983089 SIH983049:SII983089 SSD983049:SSE983089 TBZ983049:TCA983089 TLV983049:TLW983089 TVR983049:TVS983089 UFN983049:UFO983089 UPJ983049:UPK983089 UZF983049:UZG983089 VJB983049:VJC983089 VSX983049:VSY983089 WCT983049:WCU983089 WMP983049:WMQ983089 WWL983049:WWM983089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6"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6"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6"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6"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6"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6"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6"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6"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6"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6"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6"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6"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6"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6"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6"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6"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6"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6"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6"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6"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6"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6"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6"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6"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6"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6"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6"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6"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6"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6"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6"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6"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6"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6"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6"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6"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6"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6"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6"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6"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6"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6"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6"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6"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6"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6"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6"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6"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6"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6"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6"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6"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6"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6"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6"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6"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6"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6"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6"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6"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6"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6"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6"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76</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42928</v>
      </c>
      <c r="O3" s="796"/>
      <c r="P3" s="796"/>
      <c r="Q3" s="796"/>
      <c r="R3" s="796"/>
      <c r="S3" s="796"/>
      <c r="T3" s="796"/>
      <c r="U3" s="797"/>
      <c r="V3" s="307"/>
      <c r="W3" s="801" t="s">
        <v>1708</v>
      </c>
      <c r="X3" s="751" t="s">
        <v>2616</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33.5" customHeight="1" x14ac:dyDescent="0.2">
      <c r="A9" s="848" t="s">
        <v>77</v>
      </c>
      <c r="B9" s="851" t="s">
        <v>78</v>
      </c>
      <c r="C9" s="854" t="s">
        <v>79</v>
      </c>
      <c r="D9" s="855"/>
      <c r="E9" s="856"/>
      <c r="F9" s="344">
        <v>1</v>
      </c>
      <c r="G9" s="877" t="s">
        <v>1285</v>
      </c>
      <c r="H9" s="878"/>
      <c r="I9" s="879"/>
      <c r="J9" s="854" t="s">
        <v>80</v>
      </c>
      <c r="K9" s="855"/>
      <c r="L9" s="856"/>
      <c r="M9" s="848"/>
      <c r="N9" s="848"/>
      <c r="O9" s="344"/>
      <c r="P9" s="1556" t="s">
        <v>1773</v>
      </c>
      <c r="Q9" s="1556" t="s">
        <v>1717</v>
      </c>
      <c r="R9" s="402"/>
      <c r="S9" s="415">
        <f>VLOOKUP(P9,[45]Listas!$D$6:$E$10,2,0)</f>
        <v>2</v>
      </c>
      <c r="T9" s="415">
        <f>HLOOKUP(Q9,[45]Listas!$F$4:$J$5,2,0)</f>
        <v>2</v>
      </c>
      <c r="U9" s="1559" t="str">
        <f>INDEX([45]Listas!$F$6:$J$10,MATCH(P9,[45]Listas!$D$6:$D$10,0),MATCH(Q9,[45]Listas!$F$4:$J$4,0))</f>
        <v>4
INFERIOR</v>
      </c>
      <c r="V9" s="402"/>
      <c r="W9" s="885" t="s">
        <v>2617</v>
      </c>
      <c r="X9" s="885"/>
      <c r="Y9" s="885"/>
      <c r="Z9" s="344" t="s">
        <v>2618</v>
      </c>
      <c r="AA9" s="851" t="s">
        <v>323</v>
      </c>
      <c r="AB9" s="848">
        <v>87</v>
      </c>
      <c r="AC9" s="346"/>
      <c r="AD9" s="347">
        <f>IF(AB9&lt;=33,0,IF(AB9&gt;81,2,1))</f>
        <v>2</v>
      </c>
      <c r="AE9" s="348">
        <f>IF(OR(AA9="Probabilidad",AA9="Ambos"),S9-AD9,S9)</f>
        <v>0</v>
      </c>
      <c r="AF9" s="1354" t="str">
        <f>IF(AE9&lt;=1,"Remota",VLOOKUP(AE9,[45]Listas!$C$6:$D$10,2,0))</f>
        <v>Remota</v>
      </c>
      <c r="AG9" s="348">
        <f>IF(OR(AA9="Impacto",AA9="Ambos"),T9-AD9,T9)</f>
        <v>2</v>
      </c>
      <c r="AH9" s="1354" t="str">
        <f>IF(AG9&lt;=1,"Insignificante",HLOOKUP(AG9,[45]Listas!$F$3:$J$4,2,0))</f>
        <v>Menor</v>
      </c>
      <c r="AI9" s="349">
        <f>AE9*AG9</f>
        <v>0</v>
      </c>
      <c r="AJ9" s="1196" t="str">
        <f>INDEX([45]Listas!$F$6:$J$10,MATCH(AF9,[45]Listas!$D$6:$D$10,0),MATCH(AH9,[45]Listas!$F$4:$J$4,0))</f>
        <v>2
INFERIOR</v>
      </c>
    </row>
    <row r="10" spans="1:45" s="340" customFormat="1" ht="142.5" customHeight="1" x14ac:dyDescent="0.2">
      <c r="A10" s="849"/>
      <c r="B10" s="852"/>
      <c r="C10" s="857"/>
      <c r="D10" s="858"/>
      <c r="E10" s="859"/>
      <c r="F10" s="344">
        <v>2</v>
      </c>
      <c r="G10" s="877" t="s">
        <v>1286</v>
      </c>
      <c r="H10" s="878"/>
      <c r="I10" s="879"/>
      <c r="J10" s="857"/>
      <c r="K10" s="858"/>
      <c r="L10" s="859"/>
      <c r="M10" s="849"/>
      <c r="N10" s="849"/>
      <c r="O10" s="344"/>
      <c r="P10" s="1557"/>
      <c r="Q10" s="1557"/>
      <c r="R10" s="402"/>
      <c r="S10" s="415" t="e">
        <f>VLOOKUP(P10,[45]Listas!$D$6:$E$10,2,0)</f>
        <v>#N/A</v>
      </c>
      <c r="T10" s="415" t="e">
        <f>HLOOKUP(Q10,[45]Listas!$F$4:$J$5,2,0)</f>
        <v>#N/A</v>
      </c>
      <c r="U10" s="1560"/>
      <c r="V10" s="402"/>
      <c r="W10" s="885" t="s">
        <v>2619</v>
      </c>
      <c r="X10" s="885"/>
      <c r="Y10" s="885"/>
      <c r="Z10" s="344" t="s">
        <v>2620</v>
      </c>
      <c r="AA10" s="852"/>
      <c r="AB10" s="84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340" customFormat="1" ht="124.5" customHeight="1" x14ac:dyDescent="0.2">
      <c r="A11" s="849"/>
      <c r="B11" s="852"/>
      <c r="C11" s="857"/>
      <c r="D11" s="858"/>
      <c r="E11" s="859"/>
      <c r="F11" s="344">
        <v>3</v>
      </c>
      <c r="G11" s="877" t="s">
        <v>1287</v>
      </c>
      <c r="H11" s="878"/>
      <c r="I11" s="879"/>
      <c r="J11" s="857"/>
      <c r="K11" s="858"/>
      <c r="L11" s="859"/>
      <c r="M11" s="849"/>
      <c r="N11" s="849"/>
      <c r="O11" s="344"/>
      <c r="P11" s="1557"/>
      <c r="Q11" s="1557"/>
      <c r="R11" s="402"/>
      <c r="S11" s="415" t="e">
        <f>VLOOKUP(P11,[45]Listas!$D$6:$E$10,2,0)</f>
        <v>#N/A</v>
      </c>
      <c r="T11" s="415" t="e">
        <f>HLOOKUP(Q11,[45]Listas!$F$4:$J$5,2,0)</f>
        <v>#N/A</v>
      </c>
      <c r="U11" s="1560"/>
      <c r="V11" s="402"/>
      <c r="W11" s="885" t="s">
        <v>1288</v>
      </c>
      <c r="X11" s="885"/>
      <c r="Y11" s="885"/>
      <c r="Z11" s="344" t="s">
        <v>1289</v>
      </c>
      <c r="AA11" s="852"/>
      <c r="AB11" s="849"/>
      <c r="AC11" s="346"/>
      <c r="AD11" s="347">
        <f t="shared" ref="AD11:AD18" si="0">IF(AB11&lt;=33,0,IF(AB11&gt;81,2,1))</f>
        <v>0</v>
      </c>
      <c r="AE11" s="348" t="e">
        <f t="shared" ref="AE11:AE18" si="1">IF(OR(AA11="Probabilidad",AA11="Ambos"),S11-AD11,S11)</f>
        <v>#N/A</v>
      </c>
      <c r="AF11" s="1355"/>
      <c r="AG11" s="348" t="e">
        <f t="shared" ref="AG11:AG18" si="2">IF(OR(AA11="Impacto",AA11="Ambos"),T11-AD11,T11)</f>
        <v>#N/A</v>
      </c>
      <c r="AH11" s="1355"/>
      <c r="AI11" s="349" t="e">
        <f t="shared" ref="AI11:AI18" si="3">AE11*AG11</f>
        <v>#N/A</v>
      </c>
      <c r="AJ11" s="1197"/>
    </row>
    <row r="12" spans="1:45" s="340" customFormat="1" ht="78" customHeight="1" x14ac:dyDescent="0.2">
      <c r="A12" s="850"/>
      <c r="B12" s="853"/>
      <c r="C12" s="860"/>
      <c r="D12" s="861"/>
      <c r="E12" s="862"/>
      <c r="F12" s="344">
        <v>4</v>
      </c>
      <c r="G12" s="877" t="s">
        <v>1290</v>
      </c>
      <c r="H12" s="878"/>
      <c r="I12" s="879"/>
      <c r="J12" s="860"/>
      <c r="K12" s="861"/>
      <c r="L12" s="862"/>
      <c r="M12" s="850"/>
      <c r="N12" s="850"/>
      <c r="O12" s="344"/>
      <c r="P12" s="1558"/>
      <c r="Q12" s="1558"/>
      <c r="R12" s="402"/>
      <c r="S12" s="415" t="e">
        <f>VLOOKUP(P12,[45]Listas!$D$6:$E$10,2,0)</f>
        <v>#N/A</v>
      </c>
      <c r="T12" s="415" t="e">
        <f>HLOOKUP(Q12,[45]Listas!$F$4:$J$5,2,0)</f>
        <v>#N/A</v>
      </c>
      <c r="U12" s="1561"/>
      <c r="V12" s="402"/>
      <c r="W12" s="885" t="s">
        <v>1291</v>
      </c>
      <c r="X12" s="885"/>
      <c r="Y12" s="885"/>
      <c r="Z12" s="344" t="s">
        <v>2621</v>
      </c>
      <c r="AA12" s="853"/>
      <c r="AB12" s="850"/>
      <c r="AC12" s="346"/>
      <c r="AD12" s="347">
        <f t="shared" si="0"/>
        <v>0</v>
      </c>
      <c r="AE12" s="348" t="e">
        <f t="shared" si="1"/>
        <v>#N/A</v>
      </c>
      <c r="AF12" s="1356"/>
      <c r="AG12" s="348" t="e">
        <f t="shared" si="2"/>
        <v>#N/A</v>
      </c>
      <c r="AH12" s="1356"/>
      <c r="AI12" s="349" t="e">
        <f t="shared" si="3"/>
        <v>#N/A</v>
      </c>
      <c r="AJ12" s="1198"/>
    </row>
    <row r="13" spans="1:45" s="340" customFormat="1" ht="320.25" customHeight="1" x14ac:dyDescent="0.2">
      <c r="A13" s="1178" t="s">
        <v>77</v>
      </c>
      <c r="B13" s="851" t="s">
        <v>81</v>
      </c>
      <c r="C13" s="1084" t="s">
        <v>82</v>
      </c>
      <c r="D13" s="1085"/>
      <c r="E13" s="1086"/>
      <c r="F13" s="330">
        <v>1</v>
      </c>
      <c r="G13" s="815" t="s">
        <v>1292</v>
      </c>
      <c r="H13" s="816"/>
      <c r="I13" s="817"/>
      <c r="J13" s="1084" t="s">
        <v>83</v>
      </c>
      <c r="K13" s="1085"/>
      <c r="L13" s="1086"/>
      <c r="M13" s="1178"/>
      <c r="N13" s="1178"/>
      <c r="O13" s="330"/>
      <c r="P13" s="1360" t="s">
        <v>63</v>
      </c>
      <c r="Q13" s="1360" t="s">
        <v>1717</v>
      </c>
      <c r="R13" s="346"/>
      <c r="S13" s="347">
        <f>VLOOKUP(P13,[45]Listas!$D$6:$E$10,2,0)</f>
        <v>5</v>
      </c>
      <c r="T13" s="347">
        <f>HLOOKUP(Q13,[45]Listas!$F$4:$J$5,2,0)</f>
        <v>2</v>
      </c>
      <c r="U13" s="1196" t="str">
        <f>INDEX([45]Listas!$F$6:$J$10,MATCH(P13,[45]Listas!$D$6:$D$10,0),MATCH(Q13,[45]Listas!$F$4:$J$4,0))</f>
        <v>10
ALTO</v>
      </c>
      <c r="V13" s="346"/>
      <c r="W13" s="818" t="s">
        <v>2622</v>
      </c>
      <c r="X13" s="818"/>
      <c r="Y13" s="818"/>
      <c r="Z13" s="330" t="s">
        <v>2623</v>
      </c>
      <c r="AA13" s="1181" t="s">
        <v>322</v>
      </c>
      <c r="AB13" s="1178">
        <v>75</v>
      </c>
      <c r="AC13" s="346"/>
      <c r="AD13" s="347">
        <f t="shared" si="0"/>
        <v>1</v>
      </c>
      <c r="AE13" s="348">
        <f t="shared" si="1"/>
        <v>4</v>
      </c>
      <c r="AF13" s="1354" t="str">
        <f>IF(AE13&lt;=1,"Remota",VLOOKUP(AE13,[45]Listas!$C$6:$D$10,2,0))</f>
        <v>Alta</v>
      </c>
      <c r="AG13" s="348">
        <f t="shared" si="2"/>
        <v>1</v>
      </c>
      <c r="AH13" s="1354" t="str">
        <f>IF(AG13&lt;=1,"Insignificante",HLOOKUP(AG13,[45]Listas!$F$3:$J$4,2,0))</f>
        <v>Insignificante</v>
      </c>
      <c r="AI13" s="349">
        <f t="shared" si="3"/>
        <v>4</v>
      </c>
      <c r="AJ13" s="1196" t="str">
        <f>INDEX([45]Listas!$F$6:$J$10,MATCH(AF13,[45]Listas!$D$6:$D$10,0),MATCH(AH13,[45]Listas!$F$4:$J$4,0))</f>
        <v>4
MODERADO</v>
      </c>
      <c r="AL13" s="391"/>
    </row>
    <row r="14" spans="1:45" s="340" customFormat="1" ht="318.75" customHeight="1" x14ac:dyDescent="0.2">
      <c r="A14" s="1179"/>
      <c r="B14" s="852"/>
      <c r="C14" s="1122"/>
      <c r="D14" s="1123"/>
      <c r="E14" s="1124"/>
      <c r="F14" s="330">
        <v>2</v>
      </c>
      <c r="G14" s="815" t="s">
        <v>1294</v>
      </c>
      <c r="H14" s="816"/>
      <c r="I14" s="817"/>
      <c r="J14" s="1122"/>
      <c r="K14" s="1123"/>
      <c r="L14" s="1124"/>
      <c r="M14" s="1179"/>
      <c r="N14" s="1179"/>
      <c r="O14" s="330"/>
      <c r="P14" s="1361"/>
      <c r="Q14" s="1361"/>
      <c r="R14" s="346"/>
      <c r="S14" s="347" t="e">
        <f>VLOOKUP(P14,[45]Listas!$D$6:$E$10,2,0)</f>
        <v>#N/A</v>
      </c>
      <c r="T14" s="347" t="e">
        <f>HLOOKUP(Q14,[45]Listas!$F$4:$J$5,2,0)</f>
        <v>#N/A</v>
      </c>
      <c r="U14" s="1197"/>
      <c r="V14" s="346"/>
      <c r="W14" s="818" t="s">
        <v>1293</v>
      </c>
      <c r="X14" s="818"/>
      <c r="Y14" s="818"/>
      <c r="Z14" s="330" t="s">
        <v>1295</v>
      </c>
      <c r="AA14" s="1182"/>
      <c r="AB14" s="1179"/>
      <c r="AC14" s="346"/>
      <c r="AD14" s="347">
        <f t="shared" si="0"/>
        <v>0</v>
      </c>
      <c r="AE14" s="348" t="e">
        <f t="shared" si="1"/>
        <v>#N/A</v>
      </c>
      <c r="AF14" s="1355"/>
      <c r="AG14" s="348" t="e">
        <f t="shared" si="2"/>
        <v>#N/A</v>
      </c>
      <c r="AH14" s="1355"/>
      <c r="AI14" s="349" t="e">
        <f t="shared" si="3"/>
        <v>#N/A</v>
      </c>
      <c r="AJ14" s="1197"/>
      <c r="AL14" s="391"/>
    </row>
    <row r="15" spans="1:45" s="340" customFormat="1" ht="245.25" customHeight="1" x14ac:dyDescent="0.2">
      <c r="A15" s="1179"/>
      <c r="B15" s="852"/>
      <c r="C15" s="1122"/>
      <c r="D15" s="1123"/>
      <c r="E15" s="1124"/>
      <c r="F15" s="330">
        <v>3</v>
      </c>
      <c r="G15" s="815" t="s">
        <v>1296</v>
      </c>
      <c r="H15" s="816"/>
      <c r="I15" s="817"/>
      <c r="J15" s="1122"/>
      <c r="K15" s="1123"/>
      <c r="L15" s="1124"/>
      <c r="M15" s="1179"/>
      <c r="N15" s="1179"/>
      <c r="O15" s="330"/>
      <c r="P15" s="1361"/>
      <c r="Q15" s="1361"/>
      <c r="R15" s="346"/>
      <c r="S15" s="347" t="e">
        <f>VLOOKUP(P15,[45]Listas!$D$6:$E$10,2,0)</f>
        <v>#N/A</v>
      </c>
      <c r="T15" s="347" t="e">
        <f>HLOOKUP(Q15,[45]Listas!$F$4:$J$5,2,0)</f>
        <v>#N/A</v>
      </c>
      <c r="U15" s="1197"/>
      <c r="V15" s="346"/>
      <c r="W15" s="818" t="s">
        <v>2624</v>
      </c>
      <c r="X15" s="818"/>
      <c r="Y15" s="818"/>
      <c r="Z15" s="330" t="s">
        <v>2625</v>
      </c>
      <c r="AA15" s="1182"/>
      <c r="AB15" s="1179"/>
      <c r="AC15" s="346"/>
      <c r="AD15" s="347">
        <f t="shared" si="0"/>
        <v>0</v>
      </c>
      <c r="AE15" s="348" t="e">
        <f t="shared" si="1"/>
        <v>#N/A</v>
      </c>
      <c r="AF15" s="1355"/>
      <c r="AG15" s="348" t="e">
        <f t="shared" si="2"/>
        <v>#N/A</v>
      </c>
      <c r="AH15" s="1355"/>
      <c r="AI15" s="349" t="e">
        <f t="shared" si="3"/>
        <v>#N/A</v>
      </c>
      <c r="AJ15" s="1197"/>
      <c r="AL15" s="391"/>
    </row>
    <row r="16" spans="1:45" s="340" customFormat="1" ht="88.5" customHeight="1" x14ac:dyDescent="0.2">
      <c r="A16" s="1179"/>
      <c r="B16" s="852"/>
      <c r="C16" s="1122"/>
      <c r="D16" s="1123"/>
      <c r="E16" s="1124"/>
      <c r="F16" s="330">
        <v>4</v>
      </c>
      <c r="G16" s="815" t="s">
        <v>1297</v>
      </c>
      <c r="H16" s="816"/>
      <c r="I16" s="817"/>
      <c r="J16" s="1122"/>
      <c r="K16" s="1123"/>
      <c r="L16" s="1124"/>
      <c r="M16" s="1179"/>
      <c r="N16" s="1179"/>
      <c r="O16" s="330"/>
      <c r="P16" s="1361"/>
      <c r="Q16" s="1361"/>
      <c r="R16" s="346"/>
      <c r="S16" s="347" t="e">
        <f>VLOOKUP(P16,[45]Listas!$D$6:$E$10,2,0)</f>
        <v>#N/A</v>
      </c>
      <c r="T16" s="347" t="e">
        <f>HLOOKUP(Q16,[45]Listas!$F$4:$J$5,2,0)</f>
        <v>#N/A</v>
      </c>
      <c r="U16" s="1197"/>
      <c r="V16" s="346"/>
      <c r="W16" s="818" t="s">
        <v>1298</v>
      </c>
      <c r="X16" s="818"/>
      <c r="Y16" s="818"/>
      <c r="Z16" s="330" t="s">
        <v>1299</v>
      </c>
      <c r="AA16" s="1182"/>
      <c r="AB16" s="1179"/>
      <c r="AC16" s="346"/>
      <c r="AD16" s="347">
        <f t="shared" si="0"/>
        <v>0</v>
      </c>
      <c r="AE16" s="348" t="e">
        <f t="shared" si="1"/>
        <v>#N/A</v>
      </c>
      <c r="AF16" s="1355"/>
      <c r="AG16" s="348" t="e">
        <f t="shared" si="2"/>
        <v>#N/A</v>
      </c>
      <c r="AH16" s="1355"/>
      <c r="AI16" s="349" t="e">
        <f t="shared" si="3"/>
        <v>#N/A</v>
      </c>
      <c r="AJ16" s="1197"/>
    </row>
    <row r="17" spans="1:38" s="340" customFormat="1" ht="170.25" customHeight="1" x14ac:dyDescent="0.2">
      <c r="A17" s="1180"/>
      <c r="B17" s="853"/>
      <c r="C17" s="1125"/>
      <c r="D17" s="1126"/>
      <c r="E17" s="1127"/>
      <c r="F17" s="330">
        <v>5</v>
      </c>
      <c r="G17" s="815" t="s">
        <v>1300</v>
      </c>
      <c r="H17" s="816"/>
      <c r="I17" s="817"/>
      <c r="J17" s="1125"/>
      <c r="K17" s="1126"/>
      <c r="L17" s="1127"/>
      <c r="M17" s="1180"/>
      <c r="N17" s="1180"/>
      <c r="O17" s="330"/>
      <c r="P17" s="1362"/>
      <c r="Q17" s="1362"/>
      <c r="R17" s="346"/>
      <c r="S17" s="347" t="e">
        <f>VLOOKUP(P17,[45]Listas!$D$6:$E$10,2,0)</f>
        <v>#N/A</v>
      </c>
      <c r="T17" s="347" t="e">
        <f>HLOOKUP(Q17,[45]Listas!$F$4:$J$5,2,0)</f>
        <v>#N/A</v>
      </c>
      <c r="U17" s="1198"/>
      <c r="V17" s="346"/>
      <c r="W17" s="818" t="s">
        <v>2626</v>
      </c>
      <c r="X17" s="818"/>
      <c r="Y17" s="818"/>
      <c r="Z17" s="344" t="s">
        <v>2627</v>
      </c>
      <c r="AA17" s="1183"/>
      <c r="AB17" s="1180"/>
      <c r="AC17" s="346"/>
      <c r="AD17" s="347">
        <f t="shared" si="0"/>
        <v>0</v>
      </c>
      <c r="AE17" s="348" t="e">
        <f t="shared" si="1"/>
        <v>#N/A</v>
      </c>
      <c r="AF17" s="1356"/>
      <c r="AG17" s="348" t="e">
        <f t="shared" si="2"/>
        <v>#N/A</v>
      </c>
      <c r="AH17" s="1356"/>
      <c r="AI17" s="349" t="e">
        <f t="shared" si="3"/>
        <v>#N/A</v>
      </c>
      <c r="AJ17" s="1198"/>
    </row>
    <row r="18" spans="1:38" s="340" customFormat="1" ht="121.5" customHeight="1" x14ac:dyDescent="0.2">
      <c r="A18" s="1178" t="s">
        <v>84</v>
      </c>
      <c r="B18" s="851" t="s">
        <v>85</v>
      </c>
      <c r="C18" s="1084" t="s">
        <v>2628</v>
      </c>
      <c r="D18" s="1085"/>
      <c r="E18" s="1086"/>
      <c r="F18" s="330">
        <v>1</v>
      </c>
      <c r="G18" s="815" t="s">
        <v>86</v>
      </c>
      <c r="H18" s="816"/>
      <c r="I18" s="817"/>
      <c r="J18" s="1084" t="s">
        <v>2629</v>
      </c>
      <c r="K18" s="1085"/>
      <c r="L18" s="1086"/>
      <c r="M18" s="1178"/>
      <c r="N18" s="1178"/>
      <c r="O18" s="330"/>
      <c r="P18" s="1360" t="s">
        <v>63</v>
      </c>
      <c r="Q18" s="1360" t="s">
        <v>652</v>
      </c>
      <c r="R18" s="346"/>
      <c r="S18" s="347">
        <f>VLOOKUP(P18,[45]Listas!$D$6:$E$10,2,0)</f>
        <v>5</v>
      </c>
      <c r="T18" s="347">
        <f>HLOOKUP(Q18,[45]Listas!$F$4:$J$5,2,0)</f>
        <v>3</v>
      </c>
      <c r="U18" s="1196" t="str">
        <f>INDEX([45]Listas!$F$6:$J$10,MATCH(P18,[45]Listas!$D$6:$D$10,0),MATCH(Q18,[45]Listas!$F$4:$J$4,0))</f>
        <v>15
ALTO</v>
      </c>
      <c r="V18" s="346"/>
      <c r="W18" s="818" t="s">
        <v>2630</v>
      </c>
      <c r="X18" s="818"/>
      <c r="Y18" s="818"/>
      <c r="Z18" s="330" t="s">
        <v>2631</v>
      </c>
      <c r="AA18" s="1181" t="s">
        <v>322</v>
      </c>
      <c r="AB18" s="1178">
        <v>87</v>
      </c>
      <c r="AC18" s="346"/>
      <c r="AD18" s="347">
        <f t="shared" si="0"/>
        <v>2</v>
      </c>
      <c r="AE18" s="348">
        <f t="shared" si="1"/>
        <v>3</v>
      </c>
      <c r="AF18" s="1354" t="str">
        <f>IF(AE18&lt;=1,"Remota",VLOOKUP(AE18,[45]Listas!$C$6:$D$10,2,0))</f>
        <v>Posible</v>
      </c>
      <c r="AG18" s="348">
        <f t="shared" si="2"/>
        <v>1</v>
      </c>
      <c r="AH18" s="1354" t="str">
        <f>IF(AG18&lt;=1,"Insignificante",HLOOKUP(AG18,[45]Listas!$F$3:$J$4,2,0))</f>
        <v>Insignificante</v>
      </c>
      <c r="AI18" s="349">
        <f t="shared" si="3"/>
        <v>3</v>
      </c>
      <c r="AJ18" s="1196" t="str">
        <f>INDEX([45]Listas!$F$6:$J$10,MATCH(AF18,[45]Listas!$D$6:$D$10,0),MATCH(AH18,[45]Listas!$F$4:$J$4,0))</f>
        <v>3
INFERIOR</v>
      </c>
      <c r="AL18" s="340" t="s">
        <v>2632</v>
      </c>
    </row>
    <row r="19" spans="1:38" s="340" customFormat="1" ht="170.25" customHeight="1" x14ac:dyDescent="0.2">
      <c r="A19" s="1179"/>
      <c r="B19" s="852"/>
      <c r="C19" s="1122"/>
      <c r="D19" s="1123"/>
      <c r="E19" s="1124"/>
      <c r="F19" s="330">
        <v>2</v>
      </c>
      <c r="G19" s="815" t="s">
        <v>87</v>
      </c>
      <c r="H19" s="816"/>
      <c r="I19" s="817"/>
      <c r="J19" s="1122"/>
      <c r="K19" s="1123"/>
      <c r="L19" s="1124"/>
      <c r="M19" s="1179"/>
      <c r="N19" s="1179"/>
      <c r="O19" s="330"/>
      <c r="P19" s="1361"/>
      <c r="Q19" s="1361"/>
      <c r="R19" s="346"/>
      <c r="S19" s="347" t="e">
        <f>VLOOKUP(P19,[45]Listas!$D$6:$E$10,2,0)</f>
        <v>#N/A</v>
      </c>
      <c r="T19" s="347" t="e">
        <f>HLOOKUP(Q19,[45]Listas!$F$4:$J$5,2,0)</f>
        <v>#N/A</v>
      </c>
      <c r="U19" s="1197"/>
      <c r="V19" s="346"/>
      <c r="W19" s="818" t="s">
        <v>2633</v>
      </c>
      <c r="X19" s="818"/>
      <c r="Y19" s="818"/>
      <c r="Z19" s="330" t="s">
        <v>1301</v>
      </c>
      <c r="AA19" s="1182"/>
      <c r="AB19" s="1179"/>
      <c r="AC19" s="346"/>
      <c r="AD19" s="347">
        <f>IF(AB19&lt;=33,0,IF(AB19&gt;81,2,1))</f>
        <v>0</v>
      </c>
      <c r="AE19" s="348" t="e">
        <f>IF(OR(AA19="Probabilidad",AA19="Ambos"),S19-AD19,S19)</f>
        <v>#N/A</v>
      </c>
      <c r="AF19" s="1355"/>
      <c r="AG19" s="348" t="e">
        <f>IF(OR(AA19="Impacto",AA19="Ambos"),T19-AD19,T19)</f>
        <v>#N/A</v>
      </c>
      <c r="AH19" s="1355"/>
      <c r="AI19" s="349" t="e">
        <f>AE19*AG19</f>
        <v>#N/A</v>
      </c>
      <c r="AJ19" s="1197"/>
      <c r="AL19" s="340" t="s">
        <v>2634</v>
      </c>
    </row>
    <row r="20" spans="1:38" s="340" customFormat="1" ht="171.75" customHeight="1" x14ac:dyDescent="0.2">
      <c r="A20" s="1179"/>
      <c r="B20" s="852"/>
      <c r="C20" s="1122"/>
      <c r="D20" s="1123"/>
      <c r="E20" s="1124"/>
      <c r="F20" s="330">
        <v>3</v>
      </c>
      <c r="G20" s="815" t="s">
        <v>88</v>
      </c>
      <c r="H20" s="816"/>
      <c r="I20" s="817"/>
      <c r="J20" s="1122"/>
      <c r="K20" s="1123"/>
      <c r="L20" s="1124"/>
      <c r="M20" s="1179"/>
      <c r="N20" s="1179"/>
      <c r="O20" s="330"/>
      <c r="P20" s="1361"/>
      <c r="Q20" s="1361"/>
      <c r="R20" s="346"/>
      <c r="S20" s="347" t="e">
        <f>VLOOKUP(P20,[45]Listas!$D$6:$E$10,2,0)</f>
        <v>#N/A</v>
      </c>
      <c r="T20" s="347" t="e">
        <f>HLOOKUP(Q20,[45]Listas!$F$4:$J$5,2,0)</f>
        <v>#N/A</v>
      </c>
      <c r="U20" s="1197"/>
      <c r="V20" s="346"/>
      <c r="W20" s="818" t="s">
        <v>2635</v>
      </c>
      <c r="X20" s="818"/>
      <c r="Y20" s="818"/>
      <c r="Z20" s="330" t="s">
        <v>2636</v>
      </c>
      <c r="AA20" s="1182"/>
      <c r="AB20" s="1179"/>
      <c r="AC20" s="346"/>
      <c r="AD20" s="347">
        <f t="shared" ref="AD20:AD36" si="4">IF(AB20&lt;=33,0,IF(AB20&gt;81,2,1))</f>
        <v>0</v>
      </c>
      <c r="AE20" s="348" t="e">
        <f t="shared" ref="AE20:AE36" si="5">IF(OR(AA20="Probabilidad",AA20="Ambos"),S20-AD20,S20)</f>
        <v>#N/A</v>
      </c>
      <c r="AF20" s="1355"/>
      <c r="AG20" s="348" t="e">
        <f t="shared" ref="AG20:AG36" si="6">IF(OR(AA20="Impacto",AA20="Ambos"),T20-AD20,T20)</f>
        <v>#N/A</v>
      </c>
      <c r="AH20" s="1355"/>
      <c r="AI20" s="349" t="e">
        <f t="shared" ref="AI20:AI36" si="7">AE20*AG20</f>
        <v>#N/A</v>
      </c>
      <c r="AJ20" s="1197"/>
    </row>
    <row r="21" spans="1:38" s="340" customFormat="1" ht="177" customHeight="1" x14ac:dyDescent="0.2">
      <c r="A21" s="1179"/>
      <c r="B21" s="852"/>
      <c r="C21" s="1122"/>
      <c r="D21" s="1123"/>
      <c r="E21" s="1124"/>
      <c r="F21" s="330">
        <v>4</v>
      </c>
      <c r="G21" s="815" t="s">
        <v>493</v>
      </c>
      <c r="H21" s="816"/>
      <c r="I21" s="817"/>
      <c r="J21" s="1122"/>
      <c r="K21" s="1123"/>
      <c r="L21" s="1124"/>
      <c r="M21" s="1179"/>
      <c r="N21" s="1179"/>
      <c r="O21" s="330"/>
      <c r="P21" s="1361"/>
      <c r="Q21" s="1361"/>
      <c r="R21" s="346"/>
      <c r="S21" s="347" t="e">
        <f>VLOOKUP(P21,[45]Listas!$D$6:$E$10,2,0)</f>
        <v>#N/A</v>
      </c>
      <c r="T21" s="347" t="e">
        <f>HLOOKUP(Q21,[45]Listas!$F$4:$J$5,2,0)</f>
        <v>#N/A</v>
      </c>
      <c r="U21" s="1197"/>
      <c r="V21" s="346"/>
      <c r="W21" s="818" t="s">
        <v>2637</v>
      </c>
      <c r="X21" s="818"/>
      <c r="Y21" s="818"/>
      <c r="Z21" s="330" t="s">
        <v>2638</v>
      </c>
      <c r="AA21" s="1182"/>
      <c r="AB21" s="1179"/>
      <c r="AC21" s="346"/>
      <c r="AD21" s="347">
        <f t="shared" si="4"/>
        <v>0</v>
      </c>
      <c r="AE21" s="348" t="e">
        <f t="shared" si="5"/>
        <v>#N/A</v>
      </c>
      <c r="AF21" s="1355"/>
      <c r="AG21" s="348" t="e">
        <f t="shared" si="6"/>
        <v>#N/A</v>
      </c>
      <c r="AH21" s="1355"/>
      <c r="AI21" s="349" t="e">
        <f t="shared" si="7"/>
        <v>#N/A</v>
      </c>
      <c r="AJ21" s="1197"/>
    </row>
    <row r="22" spans="1:38" s="340" customFormat="1" ht="90" customHeight="1" x14ac:dyDescent="0.2">
      <c r="A22" s="1180"/>
      <c r="B22" s="853"/>
      <c r="C22" s="1125"/>
      <c r="D22" s="1126"/>
      <c r="E22" s="1127"/>
      <c r="F22" s="330">
        <v>5</v>
      </c>
      <c r="G22" s="815" t="s">
        <v>2639</v>
      </c>
      <c r="H22" s="816"/>
      <c r="I22" s="817"/>
      <c r="J22" s="1125"/>
      <c r="K22" s="1126"/>
      <c r="L22" s="1127"/>
      <c r="M22" s="1180"/>
      <c r="N22" s="1180"/>
      <c r="O22" s="330"/>
      <c r="P22" s="1362"/>
      <c r="Q22" s="1362"/>
      <c r="R22" s="346"/>
      <c r="S22" s="347" t="e">
        <f>VLOOKUP(P22,[45]Listas!$D$6:$E$10,2,0)</f>
        <v>#N/A</v>
      </c>
      <c r="T22" s="347" t="e">
        <f>HLOOKUP(Q22,[45]Listas!$F$4:$J$5,2,0)</f>
        <v>#N/A</v>
      </c>
      <c r="U22" s="1198"/>
      <c r="V22" s="346"/>
      <c r="W22" s="818" t="s">
        <v>1302</v>
      </c>
      <c r="X22" s="818"/>
      <c r="Y22" s="818"/>
      <c r="Z22" s="330" t="s">
        <v>1299</v>
      </c>
      <c r="AA22" s="1183"/>
      <c r="AB22" s="1180"/>
      <c r="AC22" s="346"/>
      <c r="AD22" s="347">
        <f t="shared" si="4"/>
        <v>0</v>
      </c>
      <c r="AE22" s="348" t="e">
        <f t="shared" si="5"/>
        <v>#N/A</v>
      </c>
      <c r="AF22" s="1356"/>
      <c r="AG22" s="348" t="e">
        <f t="shared" si="6"/>
        <v>#N/A</v>
      </c>
      <c r="AH22" s="1356"/>
      <c r="AI22" s="349" t="e">
        <f t="shared" si="7"/>
        <v>#N/A</v>
      </c>
      <c r="AJ22" s="1198"/>
    </row>
    <row r="23" spans="1:38" s="340" customFormat="1" ht="78" customHeight="1" x14ac:dyDescent="0.2">
      <c r="A23" s="1178" t="s">
        <v>494</v>
      </c>
      <c r="B23" s="851" t="s">
        <v>495</v>
      </c>
      <c r="C23" s="1084" t="s">
        <v>496</v>
      </c>
      <c r="D23" s="1085"/>
      <c r="E23" s="1086"/>
      <c r="F23" s="330">
        <v>1</v>
      </c>
      <c r="G23" s="815" t="s">
        <v>2640</v>
      </c>
      <c r="H23" s="816"/>
      <c r="I23" s="817"/>
      <c r="J23" s="1084" t="s">
        <v>497</v>
      </c>
      <c r="K23" s="1085"/>
      <c r="L23" s="1086"/>
      <c r="M23" s="1178"/>
      <c r="N23" s="1178"/>
      <c r="O23" s="330"/>
      <c r="P23" s="1360" t="s">
        <v>1723</v>
      </c>
      <c r="Q23" s="1360" t="s">
        <v>1886</v>
      </c>
      <c r="R23" s="346"/>
      <c r="S23" s="347">
        <f>VLOOKUP(P23,[45]Listas!$D$6:$E$10,2,0)</f>
        <v>4</v>
      </c>
      <c r="T23" s="347">
        <f>HLOOKUP(Q23,[45]Listas!$F$4:$J$5,2,0)</f>
        <v>1</v>
      </c>
      <c r="U23" s="1196" t="str">
        <f>INDEX([45]Listas!$F$6:$J$10,MATCH(P23,[45]Listas!$D$6:$D$10,0),MATCH(Q23,[45]Listas!$F$4:$J$4,0))</f>
        <v>4
MODERADO</v>
      </c>
      <c r="V23" s="346"/>
      <c r="W23" s="818" t="s">
        <v>2641</v>
      </c>
      <c r="X23" s="818"/>
      <c r="Y23" s="818"/>
      <c r="Z23" s="330" t="s">
        <v>2642</v>
      </c>
      <c r="AA23" s="1181" t="s">
        <v>323</v>
      </c>
      <c r="AB23" s="1178">
        <v>76</v>
      </c>
      <c r="AC23" s="346"/>
      <c r="AD23" s="347">
        <f t="shared" si="4"/>
        <v>1</v>
      </c>
      <c r="AE23" s="348">
        <f t="shared" si="5"/>
        <v>3</v>
      </c>
      <c r="AF23" s="1354" t="str">
        <f>IF(AE23&lt;=1,"Remota",VLOOKUP(AE23,[45]Listas!$C$6:$D$10,2,0))</f>
        <v>Posible</v>
      </c>
      <c r="AG23" s="348">
        <f t="shared" si="6"/>
        <v>1</v>
      </c>
      <c r="AH23" s="1354" t="str">
        <f>IF(AG23&lt;=1,"Insignificante",HLOOKUP(AG23,[45]Listas!$F$3:$J$4,2,0))</f>
        <v>Insignificante</v>
      </c>
      <c r="AI23" s="349">
        <f t="shared" si="7"/>
        <v>3</v>
      </c>
      <c r="AJ23" s="1196" t="str">
        <f>INDEX([45]Listas!$F$6:$J$10,MATCH(AF23,[45]Listas!$D$6:$D$10,0),MATCH(AH23,[45]Listas!$F$4:$J$4,0))</f>
        <v>3
INFERIOR</v>
      </c>
    </row>
    <row r="24" spans="1:38" s="340" customFormat="1" ht="78" customHeight="1" x14ac:dyDescent="0.2">
      <c r="A24" s="1180"/>
      <c r="B24" s="853"/>
      <c r="C24" s="1125"/>
      <c r="D24" s="1126"/>
      <c r="E24" s="1127"/>
      <c r="F24" s="330">
        <v>2</v>
      </c>
      <c r="G24" s="815" t="s">
        <v>2643</v>
      </c>
      <c r="H24" s="816"/>
      <c r="I24" s="817"/>
      <c r="J24" s="1125"/>
      <c r="K24" s="1126"/>
      <c r="L24" s="1127"/>
      <c r="M24" s="1180"/>
      <c r="N24" s="1180"/>
      <c r="O24" s="330"/>
      <c r="P24" s="1362"/>
      <c r="Q24" s="1362"/>
      <c r="R24" s="346"/>
      <c r="S24" s="347" t="e">
        <f>VLOOKUP(P24,[45]Listas!$D$6:$E$10,2,0)</f>
        <v>#N/A</v>
      </c>
      <c r="T24" s="347" t="e">
        <f>HLOOKUP(Q24,[45]Listas!$F$4:$J$5,2,0)</f>
        <v>#N/A</v>
      </c>
      <c r="U24" s="1198"/>
      <c r="V24" s="346"/>
      <c r="W24" s="818" t="s">
        <v>1303</v>
      </c>
      <c r="X24" s="818"/>
      <c r="Y24" s="818"/>
      <c r="Z24" s="330" t="s">
        <v>2644</v>
      </c>
      <c r="AA24" s="1183"/>
      <c r="AB24" s="1180"/>
      <c r="AC24" s="346"/>
      <c r="AD24" s="347">
        <f t="shared" si="4"/>
        <v>0</v>
      </c>
      <c r="AE24" s="348" t="e">
        <f t="shared" si="5"/>
        <v>#N/A</v>
      </c>
      <c r="AF24" s="1356"/>
      <c r="AG24" s="348" t="e">
        <f t="shared" si="6"/>
        <v>#N/A</v>
      </c>
      <c r="AH24" s="1356"/>
      <c r="AI24" s="349" t="e">
        <f t="shared" si="7"/>
        <v>#N/A</v>
      </c>
      <c r="AJ24" s="1198"/>
    </row>
    <row r="25" spans="1:38" s="340" customFormat="1" ht="187.5" customHeight="1" x14ac:dyDescent="0.2">
      <c r="A25" s="1178" t="s">
        <v>1304</v>
      </c>
      <c r="B25" s="851" t="s">
        <v>1305</v>
      </c>
      <c r="C25" s="1084" t="s">
        <v>1306</v>
      </c>
      <c r="D25" s="1085"/>
      <c r="E25" s="1086"/>
      <c r="F25" s="330">
        <v>1</v>
      </c>
      <c r="G25" s="815" t="s">
        <v>2645</v>
      </c>
      <c r="H25" s="816"/>
      <c r="I25" s="817"/>
      <c r="J25" s="1084" t="s">
        <v>2646</v>
      </c>
      <c r="K25" s="1085"/>
      <c r="L25" s="1086"/>
      <c r="M25" s="1178"/>
      <c r="N25" s="1178"/>
      <c r="O25" s="330"/>
      <c r="P25" s="1360" t="s">
        <v>1723</v>
      </c>
      <c r="Q25" s="1360" t="s">
        <v>1717</v>
      </c>
      <c r="R25" s="346"/>
      <c r="S25" s="347">
        <f>VLOOKUP(P25,[45]Listas!$D$6:$E$10,2,0)</f>
        <v>4</v>
      </c>
      <c r="T25" s="347">
        <f>HLOOKUP(Q25,[45]Listas!$F$4:$J$5,2,0)</f>
        <v>2</v>
      </c>
      <c r="U25" s="1196" t="str">
        <f>INDEX([45]Listas!$F$6:$J$10,MATCH(P25,[45]Listas!$D$6:$D$10,0),MATCH(Q25,[45]Listas!$F$4:$J$4,0))</f>
        <v>8
MODERADO</v>
      </c>
      <c r="V25" s="346"/>
      <c r="W25" s="818" t="s">
        <v>2647</v>
      </c>
      <c r="X25" s="818"/>
      <c r="Y25" s="818"/>
      <c r="Z25" s="330" t="s">
        <v>1307</v>
      </c>
      <c r="AA25" s="1181" t="s">
        <v>322</v>
      </c>
      <c r="AB25" s="1178">
        <v>64</v>
      </c>
      <c r="AC25" s="346"/>
      <c r="AD25" s="347">
        <f t="shared" si="4"/>
        <v>1</v>
      </c>
      <c r="AE25" s="348">
        <f t="shared" si="5"/>
        <v>3</v>
      </c>
      <c r="AF25" s="1354" t="str">
        <f>IF(AE25&lt;=1,"Remota",VLOOKUP(AE25,[45]Listas!$C$6:$D$10,2,0))</f>
        <v>Posible</v>
      </c>
      <c r="AG25" s="348">
        <f t="shared" si="6"/>
        <v>1</v>
      </c>
      <c r="AH25" s="1354" t="str">
        <f>IF(AG25&lt;=1,"Insignificante",HLOOKUP(AG25,[45]Listas!$F$3:$J$4,2,0))</f>
        <v>Insignificante</v>
      </c>
      <c r="AI25" s="349">
        <f t="shared" si="7"/>
        <v>3</v>
      </c>
      <c r="AJ25" s="1196" t="str">
        <f>INDEX([45]Listas!$F$6:$J$10,MATCH(AF25,[45]Listas!$D$6:$D$10,0),MATCH(AH25,[45]Listas!$F$4:$J$4,0))</f>
        <v>3
INFERIOR</v>
      </c>
    </row>
    <row r="26" spans="1:38" s="340" customFormat="1" ht="66" customHeight="1" x14ac:dyDescent="0.2">
      <c r="A26" s="1179"/>
      <c r="B26" s="852"/>
      <c r="C26" s="1122"/>
      <c r="D26" s="1123"/>
      <c r="E26" s="1124"/>
      <c r="F26" s="330">
        <v>2</v>
      </c>
      <c r="G26" s="815" t="s">
        <v>1308</v>
      </c>
      <c r="H26" s="816"/>
      <c r="I26" s="817"/>
      <c r="J26" s="1122"/>
      <c r="K26" s="1123"/>
      <c r="L26" s="1124"/>
      <c r="M26" s="1179"/>
      <c r="N26" s="1179"/>
      <c r="O26" s="330"/>
      <c r="P26" s="1361"/>
      <c r="Q26" s="1361"/>
      <c r="R26" s="346"/>
      <c r="S26" s="347" t="e">
        <f>VLOOKUP(P26,[45]Listas!$D$6:$E$10,2,0)</f>
        <v>#N/A</v>
      </c>
      <c r="T26" s="347" t="e">
        <f>HLOOKUP(Q26,[45]Listas!$F$4:$J$5,2,0)</f>
        <v>#N/A</v>
      </c>
      <c r="U26" s="1197"/>
      <c r="V26" s="346"/>
      <c r="W26" s="818" t="s">
        <v>1309</v>
      </c>
      <c r="X26" s="818"/>
      <c r="Y26" s="818"/>
      <c r="Z26" s="330" t="s">
        <v>2648</v>
      </c>
      <c r="AA26" s="1182"/>
      <c r="AB26" s="1179"/>
      <c r="AC26" s="346"/>
      <c r="AD26" s="347">
        <f t="shared" si="4"/>
        <v>0</v>
      </c>
      <c r="AE26" s="348" t="e">
        <f t="shared" si="5"/>
        <v>#N/A</v>
      </c>
      <c r="AF26" s="1355"/>
      <c r="AG26" s="348" t="e">
        <f t="shared" si="6"/>
        <v>#N/A</v>
      </c>
      <c r="AH26" s="1355"/>
      <c r="AI26" s="349" t="e">
        <f t="shared" si="7"/>
        <v>#N/A</v>
      </c>
      <c r="AJ26" s="1197"/>
    </row>
    <row r="27" spans="1:38" s="340" customFormat="1" ht="68.25" customHeight="1" x14ac:dyDescent="0.2">
      <c r="A27" s="1180"/>
      <c r="B27" s="853"/>
      <c r="C27" s="1125"/>
      <c r="D27" s="1126"/>
      <c r="E27" s="1127"/>
      <c r="F27" s="330">
        <v>3</v>
      </c>
      <c r="G27" s="815" t="s">
        <v>1310</v>
      </c>
      <c r="H27" s="816"/>
      <c r="I27" s="817"/>
      <c r="J27" s="1125"/>
      <c r="K27" s="1126"/>
      <c r="L27" s="1127"/>
      <c r="M27" s="1180"/>
      <c r="N27" s="1180"/>
      <c r="O27" s="330"/>
      <c r="P27" s="1362"/>
      <c r="Q27" s="1362"/>
      <c r="R27" s="346"/>
      <c r="S27" s="347" t="e">
        <f>VLOOKUP(P27,[45]Listas!$D$6:$E$10,2,0)</f>
        <v>#N/A</v>
      </c>
      <c r="T27" s="347" t="e">
        <f>HLOOKUP(Q27,[45]Listas!$F$4:$J$5,2,0)</f>
        <v>#N/A</v>
      </c>
      <c r="U27" s="1198"/>
      <c r="V27" s="346"/>
      <c r="W27" s="818" t="s">
        <v>1311</v>
      </c>
      <c r="X27" s="818"/>
      <c r="Y27" s="818"/>
      <c r="Z27" s="330" t="s">
        <v>1312</v>
      </c>
      <c r="AA27" s="1183"/>
      <c r="AB27" s="1180"/>
      <c r="AC27" s="346"/>
      <c r="AD27" s="347">
        <f t="shared" si="4"/>
        <v>0</v>
      </c>
      <c r="AE27" s="348" t="e">
        <f t="shared" si="5"/>
        <v>#N/A</v>
      </c>
      <c r="AF27" s="1356"/>
      <c r="AG27" s="348" t="e">
        <f t="shared" si="6"/>
        <v>#N/A</v>
      </c>
      <c r="AH27" s="1356"/>
      <c r="AI27" s="349" t="e">
        <f t="shared" si="7"/>
        <v>#N/A</v>
      </c>
      <c r="AJ27" s="1198"/>
    </row>
    <row r="28" spans="1:38" s="340" customFormat="1" ht="78"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VLOOKUP(P28,[45]Listas!$D$6:$E$10,2,0)</f>
        <v>#N/A</v>
      </c>
      <c r="T28" s="347" t="e">
        <f>HLOOKUP(Q28,[45]Listas!$F$4:$J$5,2,0)</f>
        <v>#N/A</v>
      </c>
      <c r="U28" s="339" t="e">
        <f>INDEX([45]Listas!$F$6:$J$10,MATCH(P28,[45]Listas!$D$6:$D$10,0),MATCH(Q28,[45]Listas!$F$4:$J$4,0))</f>
        <v>#N/A</v>
      </c>
      <c r="V28" s="346"/>
      <c r="W28" s="818"/>
      <c r="X28" s="818"/>
      <c r="Y28" s="818"/>
      <c r="Z28" s="330"/>
      <c r="AA28" s="331"/>
      <c r="AB28" s="330"/>
      <c r="AC28" s="346"/>
      <c r="AD28" s="347">
        <f t="shared" si="4"/>
        <v>0</v>
      </c>
      <c r="AE28" s="348" t="e">
        <f t="shared" si="5"/>
        <v>#N/A</v>
      </c>
      <c r="AF28" s="336" t="e">
        <f>IF(AE28&lt;=1,"Remota",VLOOKUP(AE28,[45]Listas!$C$6:$D$10,2,0))</f>
        <v>#N/A</v>
      </c>
      <c r="AG28" s="348" t="e">
        <f t="shared" si="6"/>
        <v>#N/A</v>
      </c>
      <c r="AH28" s="336" t="e">
        <f>IF(AG28&lt;=1,"Insignificante",HLOOKUP(AG28,[45]Listas!$F$3:$J$4,2,0))</f>
        <v>#N/A</v>
      </c>
      <c r="AI28" s="349" t="e">
        <f t="shared" si="7"/>
        <v>#N/A</v>
      </c>
      <c r="AJ28" s="339" t="e">
        <f>INDEX([45]Listas!$F$6:$J$10,MATCH(AF28,[45]Listas!$D$6:$D$10,0),MATCH(AH28,[45]Listas!$F$4:$J$4,0))</f>
        <v>#N/A</v>
      </c>
    </row>
    <row r="29" spans="1:38" s="340" customFormat="1" ht="78"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VLOOKUP(P29,[45]Listas!$D$6:$E$10,2,0)</f>
        <v>#N/A</v>
      </c>
      <c r="T29" s="347" t="e">
        <f>HLOOKUP(Q29,[45]Listas!$F$4:$J$5,2,0)</f>
        <v>#N/A</v>
      </c>
      <c r="U29" s="339" t="e">
        <f>INDEX([45]Listas!$F$6:$J$10,MATCH(P29,[45]Listas!$D$6:$D$10,0),MATCH(Q29,[45]Listas!$F$4:$J$4,0))</f>
        <v>#N/A</v>
      </c>
      <c r="V29" s="346"/>
      <c r="W29" s="818"/>
      <c r="X29" s="818"/>
      <c r="Y29" s="818"/>
      <c r="Z29" s="330"/>
      <c r="AA29" s="331"/>
      <c r="AB29" s="330"/>
      <c r="AC29" s="346"/>
      <c r="AD29" s="347">
        <f t="shared" si="4"/>
        <v>0</v>
      </c>
      <c r="AE29" s="348" t="e">
        <f t="shared" si="5"/>
        <v>#N/A</v>
      </c>
      <c r="AF29" s="336" t="e">
        <f>IF(AE29&lt;=1,"Remota",VLOOKUP(AE29,[45]Listas!$C$6:$D$10,2,0))</f>
        <v>#N/A</v>
      </c>
      <c r="AG29" s="348" t="e">
        <f t="shared" si="6"/>
        <v>#N/A</v>
      </c>
      <c r="AH29" s="336" t="e">
        <f>IF(AG29&lt;=1,"Insignificante",HLOOKUP(AG29,[45]Listas!$F$3:$J$4,2,0))</f>
        <v>#N/A</v>
      </c>
      <c r="AI29" s="349" t="e">
        <f t="shared" si="7"/>
        <v>#N/A</v>
      </c>
      <c r="AJ29" s="339" t="e">
        <f>INDEX([45]Listas!$F$6:$J$10,MATCH(AF29,[45]Listas!$D$6:$D$10,0),MATCH(AH29,[45]Listas!$F$4:$J$4,0))</f>
        <v>#N/A</v>
      </c>
    </row>
    <row r="30" spans="1:38"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VLOOKUP(P30,[45]Listas!$D$6:$E$10,2,0)</f>
        <v>#N/A</v>
      </c>
      <c r="T30" s="347" t="e">
        <f>HLOOKUP(Q30,[45]Listas!$F$4:$J$5,2,0)</f>
        <v>#N/A</v>
      </c>
      <c r="U30" s="339" t="e">
        <f>INDEX([45]Listas!$F$6:$J$10,MATCH(P30,[45]Listas!$D$6:$D$10,0),MATCH(Q30,[45]Listas!$F$4:$J$4,0))</f>
        <v>#N/A</v>
      </c>
      <c r="V30" s="346"/>
      <c r="W30" s="818"/>
      <c r="X30" s="818"/>
      <c r="Y30" s="818"/>
      <c r="Z30" s="330"/>
      <c r="AA30" s="331"/>
      <c r="AB30" s="330"/>
      <c r="AC30" s="346"/>
      <c r="AD30" s="347">
        <f t="shared" si="4"/>
        <v>0</v>
      </c>
      <c r="AE30" s="348" t="e">
        <f t="shared" si="5"/>
        <v>#N/A</v>
      </c>
      <c r="AF30" s="336" t="e">
        <f>IF(AE30&lt;=1,"Remota",VLOOKUP(AE30,[45]Listas!$C$6:$D$10,2,0))</f>
        <v>#N/A</v>
      </c>
      <c r="AG30" s="348" t="e">
        <f t="shared" si="6"/>
        <v>#N/A</v>
      </c>
      <c r="AH30" s="336" t="e">
        <f>IF(AG30&lt;=1,"Insignificante",HLOOKUP(AG30,[45]Listas!$F$3:$J$4,2,0))</f>
        <v>#N/A</v>
      </c>
      <c r="AI30" s="349" t="e">
        <f t="shared" si="7"/>
        <v>#N/A</v>
      </c>
      <c r="AJ30" s="339" t="e">
        <f>INDEX([45]Listas!$F$6:$J$10,MATCH(AF30,[45]Listas!$D$6:$D$10,0),MATCH(AH30,[45]Listas!$F$4:$J$4,0))</f>
        <v>#N/A</v>
      </c>
    </row>
    <row r="31" spans="1:38"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VLOOKUP(P31,[45]Listas!$D$6:$E$10,2,0)</f>
        <v>#N/A</v>
      </c>
      <c r="T31" s="347" t="e">
        <f>HLOOKUP(Q31,[45]Listas!$F$4:$J$5,2,0)</f>
        <v>#N/A</v>
      </c>
      <c r="U31" s="339" t="e">
        <f>INDEX([45]Listas!$F$6:$J$10,MATCH(P31,[45]Listas!$D$6:$D$10,0),MATCH(Q31,[45]Listas!$F$4:$J$4,0))</f>
        <v>#N/A</v>
      </c>
      <c r="V31" s="346"/>
      <c r="W31" s="818"/>
      <c r="X31" s="818"/>
      <c r="Y31" s="818"/>
      <c r="Z31" s="330"/>
      <c r="AA31" s="331"/>
      <c r="AB31" s="330"/>
      <c r="AC31" s="346"/>
      <c r="AD31" s="347">
        <f t="shared" si="4"/>
        <v>0</v>
      </c>
      <c r="AE31" s="348" t="e">
        <f t="shared" si="5"/>
        <v>#N/A</v>
      </c>
      <c r="AF31" s="336" t="e">
        <f>IF(AE31&lt;=1,"Remota",VLOOKUP(AE31,[45]Listas!$C$6:$D$10,2,0))</f>
        <v>#N/A</v>
      </c>
      <c r="AG31" s="348" t="e">
        <f t="shared" si="6"/>
        <v>#N/A</v>
      </c>
      <c r="AH31" s="336" t="e">
        <f>IF(AG31&lt;=1,"Insignificante",HLOOKUP(AG31,[45]Listas!$F$3:$J$4,2,0))</f>
        <v>#N/A</v>
      </c>
      <c r="AI31" s="349" t="e">
        <f t="shared" si="7"/>
        <v>#N/A</v>
      </c>
      <c r="AJ31" s="339" t="e">
        <f>INDEX([45]Listas!$F$6:$J$10,MATCH(AF31,[45]Listas!$D$6:$D$10,0),MATCH(AH31,[45]Listas!$F$4:$J$4,0))</f>
        <v>#N/A</v>
      </c>
    </row>
    <row r="32" spans="1:38"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VLOOKUP(P32,[45]Listas!$D$6:$E$10,2,0)</f>
        <v>#N/A</v>
      </c>
      <c r="T32" s="347" t="e">
        <f>HLOOKUP(Q32,[45]Listas!$F$4:$J$5,2,0)</f>
        <v>#N/A</v>
      </c>
      <c r="U32" s="339" t="e">
        <f>INDEX([45]Listas!$F$6:$J$10,MATCH(P32,[45]Listas!$D$6:$D$10,0),MATCH(Q32,[45]Listas!$F$4:$J$4,0))</f>
        <v>#N/A</v>
      </c>
      <c r="V32" s="346"/>
      <c r="W32" s="818"/>
      <c r="X32" s="818"/>
      <c r="Y32" s="818"/>
      <c r="Z32" s="330"/>
      <c r="AA32" s="331"/>
      <c r="AB32" s="330"/>
      <c r="AC32" s="346"/>
      <c r="AD32" s="347">
        <f t="shared" si="4"/>
        <v>0</v>
      </c>
      <c r="AE32" s="348" t="e">
        <f t="shared" si="5"/>
        <v>#N/A</v>
      </c>
      <c r="AF32" s="336" t="e">
        <f>IF(AE32&lt;=1,"Remota",VLOOKUP(AE32,[45]Listas!$C$6:$D$10,2,0))</f>
        <v>#N/A</v>
      </c>
      <c r="AG32" s="348" t="e">
        <f t="shared" si="6"/>
        <v>#N/A</v>
      </c>
      <c r="AH32" s="336" t="e">
        <f>IF(AG32&lt;=1,"Insignificante",HLOOKUP(AG32,[45]Listas!$F$3:$J$4,2,0))</f>
        <v>#N/A</v>
      </c>
      <c r="AI32" s="349" t="e">
        <f t="shared" si="7"/>
        <v>#N/A</v>
      </c>
      <c r="AJ32" s="339" t="e">
        <f>INDEX([45]Listas!$F$6:$J$10,MATCH(AF32,[45]Listas!$D$6:$D$10,0),MATCH(AH32,[45]Listas!$F$4:$J$4,0))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VLOOKUP(P33,[45]Listas!$D$6:$E$10,2,0)</f>
        <v>#N/A</v>
      </c>
      <c r="T33" s="347" t="e">
        <f>HLOOKUP(Q33,[45]Listas!$F$4:$J$5,2,0)</f>
        <v>#N/A</v>
      </c>
      <c r="U33" s="339" t="e">
        <f>INDEX([45]Listas!$F$6:$J$10,MATCH(P33,[45]Listas!$D$6:$D$10,0),MATCH(Q33,[45]Listas!$F$4:$J$4,0))</f>
        <v>#N/A</v>
      </c>
      <c r="V33" s="346"/>
      <c r="W33" s="818"/>
      <c r="X33" s="818"/>
      <c r="Y33" s="818"/>
      <c r="Z33" s="330"/>
      <c r="AA33" s="331"/>
      <c r="AB33" s="330"/>
      <c r="AC33" s="346"/>
      <c r="AD33" s="347">
        <f t="shared" si="4"/>
        <v>0</v>
      </c>
      <c r="AE33" s="348" t="e">
        <f t="shared" si="5"/>
        <v>#N/A</v>
      </c>
      <c r="AF33" s="336" t="e">
        <f>IF(AE33&lt;=1,"Remota",VLOOKUP(AE33,[45]Listas!$C$6:$D$10,2,0))</f>
        <v>#N/A</v>
      </c>
      <c r="AG33" s="348" t="e">
        <f t="shared" si="6"/>
        <v>#N/A</v>
      </c>
      <c r="AH33" s="336" t="e">
        <f>IF(AG33&lt;=1,"Insignificante",HLOOKUP(AG33,[45]Listas!$F$3:$J$4,2,0))</f>
        <v>#N/A</v>
      </c>
      <c r="AI33" s="349" t="e">
        <f t="shared" si="7"/>
        <v>#N/A</v>
      </c>
      <c r="AJ33" s="339" t="e">
        <f>INDEX([45]Listas!$F$6:$J$10,MATCH(AF33,[45]Listas!$D$6:$D$10,0),MATCH(AH33,[45]Listas!$F$4:$J$4,0))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VLOOKUP(P34,[45]Listas!$D$6:$E$10,2,0)</f>
        <v>#N/A</v>
      </c>
      <c r="T34" s="347" t="e">
        <f>HLOOKUP(Q34,[45]Listas!$F$4:$J$5,2,0)</f>
        <v>#N/A</v>
      </c>
      <c r="U34" s="339" t="e">
        <f>INDEX([45]Listas!$F$6:$J$10,MATCH(P34,[45]Listas!$D$6:$D$10,0),MATCH(Q34,[45]Listas!$F$4:$J$4,0))</f>
        <v>#N/A</v>
      </c>
      <c r="V34" s="346"/>
      <c r="W34" s="818"/>
      <c r="X34" s="818"/>
      <c r="Y34" s="818"/>
      <c r="Z34" s="330"/>
      <c r="AA34" s="331"/>
      <c r="AB34" s="330"/>
      <c r="AC34" s="346"/>
      <c r="AD34" s="347">
        <f t="shared" si="4"/>
        <v>0</v>
      </c>
      <c r="AE34" s="348" t="e">
        <f t="shared" si="5"/>
        <v>#N/A</v>
      </c>
      <c r="AF34" s="336" t="e">
        <f>IF(AE34&lt;=1,"Remota",VLOOKUP(AE34,[45]Listas!$C$6:$D$10,2,0))</f>
        <v>#N/A</v>
      </c>
      <c r="AG34" s="348" t="e">
        <f t="shared" si="6"/>
        <v>#N/A</v>
      </c>
      <c r="AH34" s="336" t="e">
        <f>IF(AG34&lt;=1,"Insignificante",HLOOKUP(AG34,[45]Listas!$F$3:$J$4,2,0))</f>
        <v>#N/A</v>
      </c>
      <c r="AI34" s="349" t="e">
        <f t="shared" si="7"/>
        <v>#N/A</v>
      </c>
      <c r="AJ34" s="339" t="e">
        <f>INDEX([45]Listas!$F$6:$J$10,MATCH(AF34,[45]Listas!$D$6:$D$10,0),MATCH(AH34,[45]Listas!$F$4:$J$4,0))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VLOOKUP(P35,[45]Listas!$D$6:$E$10,2,0)</f>
        <v>#N/A</v>
      </c>
      <c r="T35" s="347" t="e">
        <f>HLOOKUP(Q35,[45]Listas!$F$4:$J$5,2,0)</f>
        <v>#N/A</v>
      </c>
      <c r="U35" s="339" t="e">
        <f>INDEX([45]Listas!$F$6:$J$10,MATCH(P35,[45]Listas!$D$6:$D$10,0),MATCH(Q35,[45]Listas!$F$4:$J$4,0))</f>
        <v>#N/A</v>
      </c>
      <c r="V35" s="346"/>
      <c r="W35" s="818"/>
      <c r="X35" s="818"/>
      <c r="Y35" s="818"/>
      <c r="Z35" s="330"/>
      <c r="AA35" s="331"/>
      <c r="AB35" s="330"/>
      <c r="AC35" s="346"/>
      <c r="AD35" s="347">
        <f t="shared" si="4"/>
        <v>0</v>
      </c>
      <c r="AE35" s="348" t="e">
        <f t="shared" si="5"/>
        <v>#N/A</v>
      </c>
      <c r="AF35" s="336" t="e">
        <f>IF(AE35&lt;=1,"Remota",VLOOKUP(AE35,[45]Listas!$C$6:$D$10,2,0))</f>
        <v>#N/A</v>
      </c>
      <c r="AG35" s="348" t="e">
        <f t="shared" si="6"/>
        <v>#N/A</v>
      </c>
      <c r="AH35" s="336" t="e">
        <f>IF(AG35&lt;=1,"Insignificante",HLOOKUP(AG35,[45]Listas!$F$3:$J$4,2,0))</f>
        <v>#N/A</v>
      </c>
      <c r="AI35" s="349" t="e">
        <f t="shared" si="7"/>
        <v>#N/A</v>
      </c>
      <c r="AJ35" s="339" t="e">
        <f>INDEX([45]Listas!$F$6:$J$10,MATCH(AF35,[45]Listas!$D$6:$D$10,0),MATCH(AH35,[45]Listas!$F$4:$J$4,0))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VLOOKUP(P36,[45]Listas!$D$6:$E$10,2,0)</f>
        <v>#N/A</v>
      </c>
      <c r="T36" s="347" t="e">
        <f>HLOOKUP(Q36,[45]Listas!$F$4:$J$5,2,0)</f>
        <v>#N/A</v>
      </c>
      <c r="U36" s="339" t="e">
        <f>INDEX([45]Listas!$F$6:$J$10,MATCH(P36,[45]Listas!$D$6:$D$10,0),MATCH(Q36,[45]Listas!$F$4:$J$4,0))</f>
        <v>#N/A</v>
      </c>
      <c r="V36" s="346"/>
      <c r="W36" s="818"/>
      <c r="X36" s="818"/>
      <c r="Y36" s="818"/>
      <c r="Z36" s="330"/>
      <c r="AA36" s="331"/>
      <c r="AB36" s="330"/>
      <c r="AC36" s="346"/>
      <c r="AD36" s="347">
        <f t="shared" si="4"/>
        <v>0</v>
      </c>
      <c r="AE36" s="348" t="e">
        <f t="shared" si="5"/>
        <v>#N/A</v>
      </c>
      <c r="AF36" s="336" t="e">
        <f>IF(AE36&lt;=1,"Remota",VLOOKUP(AE36,[45]Listas!$C$6:$D$10,2,0))</f>
        <v>#N/A</v>
      </c>
      <c r="AG36" s="348" t="e">
        <f t="shared" si="6"/>
        <v>#N/A</v>
      </c>
      <c r="AH36" s="336" t="e">
        <f>IF(AG36&lt;=1,"Insignificante",HLOOKUP(AG36,[45]Listas!$F$3:$J$4,2,0))</f>
        <v>#N/A</v>
      </c>
      <c r="AI36" s="349" t="e">
        <f t="shared" si="7"/>
        <v>#N/A</v>
      </c>
      <c r="AJ36" s="339" t="e">
        <f>INDEX([45]Listas!$F$6:$J$10,MATCH(AF36,[45]Listas!$D$6:$D$10,0),MATCH(AH36,[45]Listas!$F$4:$J$4,0))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VLOOKUP(P37,[45]Listas!$D$6:$E$10,2,0)</f>
        <v>#N/A</v>
      </c>
      <c r="T37" s="347" t="e">
        <f>HLOOKUP(Q37,[45]Listas!$F$4:$J$5,2,0)</f>
        <v>#N/A</v>
      </c>
      <c r="U37" s="339" t="e">
        <f>INDEX([45]Listas!$F$6:$J$10,MATCH(P37,[45]Listas!$D$6:$D$10,0),MATCH(Q37,[45]Listas!$F$4:$J$4,0))</f>
        <v>#N/A</v>
      </c>
      <c r="V37" s="346"/>
      <c r="W37" s="818"/>
      <c r="X37" s="818"/>
      <c r="Y37" s="818"/>
      <c r="Z37" s="330"/>
      <c r="AA37" s="331"/>
      <c r="AB37" s="330"/>
      <c r="AC37" s="346"/>
      <c r="AD37" s="347">
        <f>IF(AB37&lt;=33,0,IF(AB37&gt;81,2,1))</f>
        <v>0</v>
      </c>
      <c r="AE37" s="348" t="e">
        <f>IF(OR(AA37="Probabilidad",AA37="Ambos"),S37-AD37,S37)</f>
        <v>#N/A</v>
      </c>
      <c r="AF37" s="336" t="e">
        <f>IF(AE37&lt;=1,"Remota",VLOOKUP(AE37,[45]Listas!$C$6:$D$10,2,0))</f>
        <v>#N/A</v>
      </c>
      <c r="AG37" s="348" t="e">
        <f>IF(OR(AA37="Impacto",AA37="Ambos"),T37-AD37,T37)</f>
        <v>#N/A</v>
      </c>
      <c r="AH37" s="336" t="e">
        <f>IF(AG37&lt;=1,"Insignificante",HLOOKUP(AG37,[45]Listas!$F$3:$J$4,2,0))</f>
        <v>#N/A</v>
      </c>
      <c r="AI37" s="349" t="e">
        <f>AE37*AG37</f>
        <v>#N/A</v>
      </c>
      <c r="AJ37" s="339" t="e">
        <f>INDEX([45]Listas!$F$6:$J$10,MATCH(AF37,[45]Listas!$D$6:$D$10,0),MATCH(AH37,[45]Listas!$F$4:$J$4,0))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VLOOKUP(P38,[45]Listas!$D$6:$E$10,2,0)</f>
        <v>#N/A</v>
      </c>
      <c r="T38" s="347" t="e">
        <f>HLOOKUP(Q38,[45]Listas!$F$4:$J$5,2,0)</f>
        <v>#N/A</v>
      </c>
      <c r="U38" s="339" t="e">
        <f>INDEX([45]Listas!$F$6:$J$10,MATCH(P38,[45]Listas!$D$6:$D$10,0),MATCH(Q38,[45]Listas!$F$4:$J$4,0))</f>
        <v>#N/A</v>
      </c>
      <c r="V38" s="346"/>
      <c r="W38" s="818"/>
      <c r="X38" s="818"/>
      <c r="Y38" s="818"/>
      <c r="Z38" s="330"/>
      <c r="AA38" s="331"/>
      <c r="AB38" s="330"/>
      <c r="AC38" s="346"/>
      <c r="AD38" s="347">
        <f>IF(AB38&lt;=33,0,IF(AB38&gt;81,2,1))</f>
        <v>0</v>
      </c>
      <c r="AE38" s="348" t="e">
        <f>IF(OR(AA38="Probabilidad",AA38="Ambos"),S38-AD38,S38)</f>
        <v>#N/A</v>
      </c>
      <c r="AF38" s="336" t="e">
        <f>IF(AE38&lt;=1,"Remota",VLOOKUP(AE38,[45]Listas!$C$6:$D$10,2,0))</f>
        <v>#N/A</v>
      </c>
      <c r="AG38" s="348" t="e">
        <f>IF(OR(AA38="Impacto",AA38="Ambos"),T38-AD38,T38)</f>
        <v>#N/A</v>
      </c>
      <c r="AH38" s="336" t="e">
        <f>IF(AG38&lt;=1,"Insignificante",HLOOKUP(AG38,[45]Listas!$F$3:$J$4,2,0))</f>
        <v>#N/A</v>
      </c>
      <c r="AI38" s="349" t="e">
        <f>AE38*AG38</f>
        <v>#N/A</v>
      </c>
      <c r="AJ38" s="339" t="e">
        <f>INDEX([45]Listas!$F$6:$J$10,MATCH(AF38,[45]Listas!$D$6:$D$10,0),MATCH(AH38,[45]Listas!$F$4:$J$4,0))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VLOOKUP(P39,[45]Listas!$D$6:$E$10,2,0)</f>
        <v>#N/A</v>
      </c>
      <c r="T39" s="347" t="e">
        <f>HLOOKUP(Q39,[45]Listas!$F$4:$J$5,2,0)</f>
        <v>#N/A</v>
      </c>
      <c r="U39" s="339" t="e">
        <f>INDEX([45]Listas!$F$6:$J$10,MATCH(P39,[45]Listas!$D$6:$D$10,0),MATCH(Q39,[45]Listas!$F$4:$J$4,0))</f>
        <v>#N/A</v>
      </c>
      <c r="V39" s="346"/>
      <c r="W39" s="818"/>
      <c r="X39" s="818"/>
      <c r="Y39" s="818"/>
      <c r="Z39" s="330"/>
      <c r="AA39" s="331"/>
      <c r="AB39" s="330"/>
      <c r="AC39" s="346"/>
      <c r="AD39" s="347">
        <f t="shared" ref="AD39:AD47" si="8">IF(AB39&lt;=33,0,IF(AB39&gt;81,2,1))</f>
        <v>0</v>
      </c>
      <c r="AE39" s="348" t="e">
        <f t="shared" ref="AE39:AE47" si="9">IF(OR(AA39="Probabilidad",AA39="Ambos"),S39-AD39,S39)</f>
        <v>#N/A</v>
      </c>
      <c r="AF39" s="336" t="e">
        <f>IF(AE39&lt;=1,"Remota",VLOOKUP(AE39,[45]Listas!$C$6:$D$10,2,0))</f>
        <v>#N/A</v>
      </c>
      <c r="AG39" s="348" t="e">
        <f t="shared" ref="AG39:AG47" si="10">IF(OR(AA39="Impacto",AA39="Ambos"),T39-AD39,T39)</f>
        <v>#N/A</v>
      </c>
      <c r="AH39" s="336" t="e">
        <f>IF(AG39&lt;=1,"Insignificante",HLOOKUP(AG39,[45]Listas!$F$3:$J$4,2,0))</f>
        <v>#N/A</v>
      </c>
      <c r="AI39" s="349" t="e">
        <f t="shared" ref="AI39:AI47" si="11">AE39*AG39</f>
        <v>#N/A</v>
      </c>
      <c r="AJ39" s="339" t="e">
        <f>INDEX([45]Listas!$F$6:$J$10,MATCH(AF39,[45]Listas!$D$6:$D$10,0),MATCH(AH39,[45]Listas!$F$4:$J$4,0))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VLOOKUP(P40,[45]Listas!$D$6:$E$10,2,0)</f>
        <v>#N/A</v>
      </c>
      <c r="T40" s="347" t="e">
        <f>HLOOKUP(Q40,[45]Listas!$F$4:$J$5,2,0)</f>
        <v>#N/A</v>
      </c>
      <c r="U40" s="339" t="e">
        <f>INDEX([45]Listas!$F$6:$J$10,MATCH(P40,[45]Listas!$D$6:$D$10,0),MATCH(Q40,[45]Listas!$F$4:$J$4,0))</f>
        <v>#N/A</v>
      </c>
      <c r="V40" s="346"/>
      <c r="W40" s="818"/>
      <c r="X40" s="818"/>
      <c r="Y40" s="818"/>
      <c r="Z40" s="330"/>
      <c r="AA40" s="331"/>
      <c r="AB40" s="330"/>
      <c r="AC40" s="346"/>
      <c r="AD40" s="347">
        <f>IF(AB40&lt;=33,0,IF(AB40&gt;81,2,1))</f>
        <v>0</v>
      </c>
      <c r="AE40" s="348" t="e">
        <f>IF(OR(AA40="Probabilidad",AA40="Ambos"),S40-AD40,S40)</f>
        <v>#N/A</v>
      </c>
      <c r="AF40" s="336" t="e">
        <f>IF(AE40&lt;=1,"Remota",VLOOKUP(AE40,[45]Listas!$C$6:$D$10,2,0))</f>
        <v>#N/A</v>
      </c>
      <c r="AG40" s="348" t="e">
        <f>IF(OR(AA40="Impacto",AA40="Ambos"),T40-AD40,T40)</f>
        <v>#N/A</v>
      </c>
      <c r="AH40" s="336" t="e">
        <f>IF(AG40&lt;=1,"Insignificante",HLOOKUP(AG40,[45]Listas!$F$3:$J$4,2,0))</f>
        <v>#N/A</v>
      </c>
      <c r="AI40" s="349" t="e">
        <f>AE40*AG40</f>
        <v>#N/A</v>
      </c>
      <c r="AJ40" s="339" t="e">
        <f>INDEX([45]Listas!$F$6:$J$10,MATCH(AF40,[45]Listas!$D$6:$D$10,0),MATCH(AH40,[45]Listas!$F$4:$J$4,0))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VLOOKUP(P41,[45]Listas!$D$6:$E$10,2,0)</f>
        <v>#N/A</v>
      </c>
      <c r="T41" s="347" t="e">
        <f>HLOOKUP(Q41,[45]Listas!$F$4:$J$5,2,0)</f>
        <v>#N/A</v>
      </c>
      <c r="U41" s="339" t="e">
        <f>INDEX([45]Listas!$F$6:$J$10,MATCH(P41,[45]Listas!$D$6:$D$10,0),MATCH(Q41,[45]Listas!$F$4:$J$4,0))</f>
        <v>#N/A</v>
      </c>
      <c r="V41" s="346"/>
      <c r="W41" s="818"/>
      <c r="X41" s="818"/>
      <c r="Y41" s="818"/>
      <c r="Z41" s="330"/>
      <c r="AA41" s="331"/>
      <c r="AB41" s="330"/>
      <c r="AC41" s="346"/>
      <c r="AD41" s="347">
        <f>IF(AB41&lt;=33,0,IF(AB41&gt;81,2,1))</f>
        <v>0</v>
      </c>
      <c r="AE41" s="348" t="e">
        <f>IF(OR(AA41="Probabilidad",AA41="Ambos"),S41-AD41,S41)</f>
        <v>#N/A</v>
      </c>
      <c r="AF41" s="336" t="e">
        <f>IF(AE41&lt;=1,"Remota",VLOOKUP(AE41,[45]Listas!$C$6:$D$10,2,0))</f>
        <v>#N/A</v>
      </c>
      <c r="AG41" s="348" t="e">
        <f>IF(OR(AA41="Impacto",AA41="Ambos"),T41-AD41,T41)</f>
        <v>#N/A</v>
      </c>
      <c r="AH41" s="336" t="e">
        <f>IF(AG41&lt;=1,"Insignificante",HLOOKUP(AG41,[45]Listas!$F$3:$J$4,2,0))</f>
        <v>#N/A</v>
      </c>
      <c r="AI41" s="349" t="e">
        <f>AE41*AG41</f>
        <v>#N/A</v>
      </c>
      <c r="AJ41" s="339" t="e">
        <f>INDEX([45]Listas!$F$6:$J$10,MATCH(AF41,[45]Listas!$D$6:$D$10,0),MATCH(AH41,[45]Listas!$F$4:$J$4,0))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VLOOKUP(P42,[45]Listas!$D$6:$E$10,2,0)</f>
        <v>#N/A</v>
      </c>
      <c r="T42" s="347" t="e">
        <f>HLOOKUP(Q42,[45]Listas!$F$4:$J$5,2,0)</f>
        <v>#N/A</v>
      </c>
      <c r="U42" s="339" t="e">
        <f>INDEX([45]Listas!$F$6:$J$10,MATCH(P42,[45]Listas!$D$6:$D$10,0),MATCH(Q42,[45]Listas!$F$4:$J$4,0))</f>
        <v>#N/A</v>
      </c>
      <c r="V42" s="346"/>
      <c r="W42" s="818"/>
      <c r="X42" s="818"/>
      <c r="Y42" s="818"/>
      <c r="Z42" s="330"/>
      <c r="AA42" s="331"/>
      <c r="AB42" s="330"/>
      <c r="AC42" s="346"/>
      <c r="AD42" s="347">
        <f>IF(AB42&lt;=33,0,IF(AB42&gt;81,2,1))</f>
        <v>0</v>
      </c>
      <c r="AE42" s="348" t="e">
        <f>IF(OR(AA42="Probabilidad",AA42="Ambos"),S42-AD42,S42)</f>
        <v>#N/A</v>
      </c>
      <c r="AF42" s="336" t="e">
        <f>IF(AE42&lt;=1,"Remota",VLOOKUP(AE42,[45]Listas!$C$6:$D$10,2,0))</f>
        <v>#N/A</v>
      </c>
      <c r="AG42" s="348" t="e">
        <f>IF(OR(AA42="Impacto",AA42="Ambos"),T42-AD42,T42)</f>
        <v>#N/A</v>
      </c>
      <c r="AH42" s="336" t="e">
        <f>IF(AG42&lt;=1,"Insignificante",HLOOKUP(AG42,[45]Listas!$F$3:$J$4,2,0))</f>
        <v>#N/A</v>
      </c>
      <c r="AI42" s="349" t="e">
        <f>AE42*AG42</f>
        <v>#N/A</v>
      </c>
      <c r="AJ42" s="339" t="e">
        <f>INDEX([45]Listas!$F$6:$J$10,MATCH(AF42,[45]Listas!$D$6:$D$10,0),MATCH(AH42,[45]Listas!$F$4:$J$4,0))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VLOOKUP(P43,[45]Listas!$D$6:$E$10,2,0)</f>
        <v>#N/A</v>
      </c>
      <c r="T43" s="347" t="e">
        <f>HLOOKUP(Q43,[45]Listas!$F$4:$J$5,2,0)</f>
        <v>#N/A</v>
      </c>
      <c r="U43" s="339" t="e">
        <f>INDEX([45]Listas!$F$6:$J$10,MATCH(P43,[45]Listas!$D$6:$D$10,0),MATCH(Q43,[45]Listas!$F$4:$J$4,0))</f>
        <v>#N/A</v>
      </c>
      <c r="V43" s="346"/>
      <c r="W43" s="818"/>
      <c r="X43" s="818"/>
      <c r="Y43" s="818"/>
      <c r="Z43" s="330"/>
      <c r="AA43" s="331"/>
      <c r="AB43" s="330"/>
      <c r="AC43" s="346"/>
      <c r="AD43" s="347">
        <f>IF(AB43&lt;=33,0,IF(AB43&gt;81,2,1))</f>
        <v>0</v>
      </c>
      <c r="AE43" s="348" t="e">
        <f>IF(OR(AA43="Probabilidad",AA43="Ambos"),S43-AD43,S43)</f>
        <v>#N/A</v>
      </c>
      <c r="AF43" s="336" t="e">
        <f>IF(AE43&lt;=1,"Remota",VLOOKUP(AE43,[45]Listas!$C$6:$D$10,2,0))</f>
        <v>#N/A</v>
      </c>
      <c r="AG43" s="348" t="e">
        <f>IF(OR(AA43="Impacto",AA43="Ambos"),T43-AD43,T43)</f>
        <v>#N/A</v>
      </c>
      <c r="AH43" s="336" t="e">
        <f>IF(AG43&lt;=1,"Insignificante",HLOOKUP(AG43,[45]Listas!$F$3:$J$4,2,0))</f>
        <v>#N/A</v>
      </c>
      <c r="AI43" s="349" t="e">
        <f>AE43*AG43</f>
        <v>#N/A</v>
      </c>
      <c r="AJ43" s="339" t="e">
        <f>INDEX([45]Listas!$F$6:$J$10,MATCH(AF43,[45]Listas!$D$6:$D$10,0),MATCH(AH43,[45]Listas!$F$4:$J$4,0))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VLOOKUP(P44,[45]Listas!$D$6:$E$10,2,0)</f>
        <v>#N/A</v>
      </c>
      <c r="T44" s="347" t="e">
        <f>HLOOKUP(Q44,[45]Listas!$F$4:$J$5,2,0)</f>
        <v>#N/A</v>
      </c>
      <c r="U44" s="339" t="e">
        <f>INDEX([45]Listas!$F$6:$J$10,MATCH(P44,[45]Listas!$D$6:$D$10,0),MATCH(Q44,[45]Listas!$F$4:$J$4,0))</f>
        <v>#N/A</v>
      </c>
      <c r="V44" s="346"/>
      <c r="W44" s="818"/>
      <c r="X44" s="818"/>
      <c r="Y44" s="818"/>
      <c r="Z44" s="330"/>
      <c r="AA44" s="331"/>
      <c r="AB44" s="330"/>
      <c r="AC44" s="346"/>
      <c r="AD44" s="347">
        <f t="shared" si="8"/>
        <v>0</v>
      </c>
      <c r="AE44" s="348" t="e">
        <f t="shared" si="9"/>
        <v>#N/A</v>
      </c>
      <c r="AF44" s="336" t="e">
        <f>IF(AE44&lt;=1,"Remota",VLOOKUP(AE44,[45]Listas!$C$6:$D$10,2,0))</f>
        <v>#N/A</v>
      </c>
      <c r="AG44" s="348" t="e">
        <f t="shared" si="10"/>
        <v>#N/A</v>
      </c>
      <c r="AH44" s="336" t="e">
        <f>IF(AG44&lt;=1,"Insignificante",HLOOKUP(AG44,[45]Listas!$F$3:$J$4,2,0))</f>
        <v>#N/A</v>
      </c>
      <c r="AI44" s="349" t="e">
        <f t="shared" si="11"/>
        <v>#N/A</v>
      </c>
      <c r="AJ44" s="339" t="e">
        <f>INDEX([45]Listas!$F$6:$J$10,MATCH(AF44,[45]Listas!$D$6:$D$10,0),MATCH(AH44,[45]Listas!$F$4:$J$4,0))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VLOOKUP(P45,[45]Listas!$D$6:$E$10,2,0)</f>
        <v>#N/A</v>
      </c>
      <c r="T45" s="347" t="e">
        <f>HLOOKUP(Q45,[45]Listas!$F$4:$J$5,2,0)</f>
        <v>#N/A</v>
      </c>
      <c r="U45" s="339" t="e">
        <f>INDEX([45]Listas!$F$6:$J$10,MATCH(P45,[45]Listas!$D$6:$D$10,0),MATCH(Q45,[45]Listas!$F$4:$J$4,0))</f>
        <v>#N/A</v>
      </c>
      <c r="V45" s="346"/>
      <c r="W45" s="818"/>
      <c r="X45" s="818"/>
      <c r="Y45" s="818"/>
      <c r="Z45" s="330"/>
      <c r="AA45" s="331"/>
      <c r="AB45" s="330"/>
      <c r="AC45" s="346"/>
      <c r="AD45" s="347">
        <f t="shared" si="8"/>
        <v>0</v>
      </c>
      <c r="AE45" s="348" t="e">
        <f t="shared" si="9"/>
        <v>#N/A</v>
      </c>
      <c r="AF45" s="336" t="e">
        <f>IF(AE45&lt;=1,"Remota",VLOOKUP(AE45,[45]Listas!$C$6:$D$10,2,0))</f>
        <v>#N/A</v>
      </c>
      <c r="AG45" s="348" t="e">
        <f t="shared" si="10"/>
        <v>#N/A</v>
      </c>
      <c r="AH45" s="336" t="e">
        <f>IF(AG45&lt;=1,"Insignificante",HLOOKUP(AG45,[45]Listas!$F$3:$J$4,2,0))</f>
        <v>#N/A</v>
      </c>
      <c r="AI45" s="349" t="e">
        <f t="shared" si="11"/>
        <v>#N/A</v>
      </c>
      <c r="AJ45" s="339" t="e">
        <f>INDEX([45]Listas!$F$6:$J$10,MATCH(AF45,[45]Listas!$D$6:$D$10,0),MATCH(AH45,[45]Listas!$F$4:$J$4,0))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VLOOKUP(P46,[45]Listas!$D$6:$E$10,2,0)</f>
        <v>#N/A</v>
      </c>
      <c r="T46" s="347" t="e">
        <f>HLOOKUP(Q46,[45]Listas!$F$4:$J$5,2,0)</f>
        <v>#N/A</v>
      </c>
      <c r="U46" s="339" t="e">
        <f>INDEX([45]Listas!$F$6:$J$10,MATCH(P46,[45]Listas!$D$6:$D$10,0),MATCH(Q46,[45]Listas!$F$4:$J$4,0))</f>
        <v>#N/A</v>
      </c>
      <c r="V46" s="346"/>
      <c r="W46" s="818"/>
      <c r="X46" s="818"/>
      <c r="Y46" s="818"/>
      <c r="Z46" s="330"/>
      <c r="AA46" s="331"/>
      <c r="AB46" s="330"/>
      <c r="AC46" s="346"/>
      <c r="AD46" s="347">
        <f t="shared" si="8"/>
        <v>0</v>
      </c>
      <c r="AE46" s="348" t="e">
        <f t="shared" si="9"/>
        <v>#N/A</v>
      </c>
      <c r="AF46" s="336" t="e">
        <f>IF(AE46&lt;=1,"Remota",VLOOKUP(AE46,[45]Listas!$C$6:$D$10,2,0))</f>
        <v>#N/A</v>
      </c>
      <c r="AG46" s="348" t="e">
        <f t="shared" si="10"/>
        <v>#N/A</v>
      </c>
      <c r="AH46" s="336" t="e">
        <f>IF(AG46&lt;=1,"Insignificante",HLOOKUP(AG46,[45]Listas!$F$3:$J$4,2,0))</f>
        <v>#N/A</v>
      </c>
      <c r="AI46" s="349" t="e">
        <f t="shared" si="11"/>
        <v>#N/A</v>
      </c>
      <c r="AJ46" s="339" t="e">
        <f>INDEX([45]Listas!$F$6:$J$10,MATCH(AF46,[45]Listas!$D$6:$D$10,0),MATCH(AH46,[45]Listas!$F$4:$J$4,0))</f>
        <v>#N/A</v>
      </c>
    </row>
    <row r="47" spans="1:36" s="340" customFormat="1" ht="78"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VLOOKUP(P47,[45]Listas!$D$6:$E$10,2,0)</f>
        <v>#N/A</v>
      </c>
      <c r="T47" s="347" t="e">
        <f>HLOOKUP(Q47,[45]Listas!$F$4:$J$5,2,0)</f>
        <v>#N/A</v>
      </c>
      <c r="U47" s="339" t="e">
        <f>INDEX([45]Listas!$F$6:$J$10,MATCH(P47,[45]Listas!$D$6:$D$10,0),MATCH(Q47,[45]Listas!$F$4:$J$4,0))</f>
        <v>#N/A</v>
      </c>
      <c r="V47" s="346"/>
      <c r="W47" s="818"/>
      <c r="X47" s="818"/>
      <c r="Y47" s="818"/>
      <c r="Z47" s="330"/>
      <c r="AA47" s="331"/>
      <c r="AB47" s="330"/>
      <c r="AC47" s="346"/>
      <c r="AD47" s="347">
        <f t="shared" si="8"/>
        <v>0</v>
      </c>
      <c r="AE47" s="348" t="e">
        <f t="shared" si="9"/>
        <v>#N/A</v>
      </c>
      <c r="AF47" s="336" t="e">
        <f>IF(AE47&lt;=1,"Remota",VLOOKUP(AE47,[45]Listas!$C$6:$D$10,2,0))</f>
        <v>#N/A</v>
      </c>
      <c r="AG47" s="348" t="e">
        <f t="shared" si="10"/>
        <v>#N/A</v>
      </c>
      <c r="AH47" s="336" t="e">
        <f>IF(AG47&lt;=1,"Insignificante",HLOOKUP(AG47,[45]Listas!$F$3:$J$4,2,0))</f>
        <v>#N/A</v>
      </c>
      <c r="AI47" s="349" t="e">
        <f t="shared" si="11"/>
        <v>#N/A</v>
      </c>
      <c r="AJ47" s="339" t="e">
        <f>INDEX([45]Listas!$F$6:$J$10,MATCH(AF47,[45]Listas!$D$6:$D$10,0),MATCH(AH47,[45]Listas!$F$4:$J$4,0))</f>
        <v>#N/A</v>
      </c>
    </row>
    <row r="48" spans="1:36" ht="5.25" customHeight="1" x14ac:dyDescent="0.2">
      <c r="A48" s="350"/>
      <c r="B48" s="350"/>
      <c r="C48" s="351"/>
      <c r="D48" s="351"/>
      <c r="E48" s="351"/>
      <c r="F48" s="350"/>
      <c r="G48" s="352"/>
      <c r="H48" s="352"/>
      <c r="I48" s="352"/>
      <c r="J48" s="350"/>
      <c r="L48" s="354"/>
      <c r="M48" s="354"/>
      <c r="N48" s="354"/>
      <c r="O48" s="354"/>
      <c r="P48" s="354"/>
      <c r="Q48" s="354"/>
      <c r="R48" s="354"/>
      <c r="S48" s="354"/>
      <c r="T48" s="354"/>
      <c r="U48" s="350"/>
      <c r="V48" s="350"/>
      <c r="W48" s="352"/>
      <c r="X48" s="352"/>
      <c r="Y48" s="352"/>
      <c r="Z48" s="352"/>
      <c r="AA48" s="350"/>
      <c r="AB48" s="350"/>
      <c r="AC48" s="350"/>
      <c r="AD48" s="350"/>
      <c r="AE48" s="350"/>
      <c r="AF48" s="350"/>
      <c r="AG48" s="350"/>
      <c r="AH48" s="350"/>
      <c r="AI48" s="350"/>
      <c r="AJ48" s="355"/>
    </row>
    <row r="49" spans="1:36" ht="11.25" customHeight="1" x14ac:dyDescent="0.2">
      <c r="A49" s="819" t="s">
        <v>1726</v>
      </c>
      <c r="B49" s="820"/>
      <c r="C49" s="820"/>
      <c r="D49" s="820"/>
      <c r="E49" s="820"/>
      <c r="F49" s="820"/>
      <c r="G49" s="820"/>
      <c r="H49" s="820"/>
      <c r="I49" s="820"/>
      <c r="J49" s="820"/>
      <c r="K49" s="820"/>
      <c r="L49" s="821"/>
      <c r="N49" s="354" t="s">
        <v>1727</v>
      </c>
      <c r="AG49" s="350"/>
      <c r="AH49" s="350"/>
      <c r="AI49" s="350"/>
      <c r="AJ49" s="355"/>
    </row>
    <row r="50" spans="1:36" x14ac:dyDescent="0.2">
      <c r="A50" s="822"/>
      <c r="B50" s="823"/>
      <c r="C50" s="823"/>
      <c r="D50" s="823"/>
      <c r="E50" s="823"/>
      <c r="F50" s="823"/>
      <c r="G50" s="823"/>
      <c r="H50" s="823"/>
      <c r="I50" s="823"/>
      <c r="J50" s="823"/>
      <c r="K50" s="823"/>
      <c r="L50" s="824"/>
      <c r="M50" s="357"/>
      <c r="N50" s="825" t="s">
        <v>656</v>
      </c>
      <c r="O50" s="826"/>
      <c r="P50" s="826"/>
      <c r="Q50" s="827"/>
      <c r="R50" s="358"/>
      <c r="S50" s="358"/>
      <c r="T50" s="358"/>
      <c r="U50" s="825" t="s">
        <v>368</v>
      </c>
      <c r="V50" s="826"/>
      <c r="W50" s="826"/>
      <c r="X50" s="827"/>
      <c r="Y50" s="828" t="s">
        <v>369</v>
      </c>
      <c r="Z50" s="828"/>
      <c r="AA50" s="828" t="s">
        <v>370</v>
      </c>
      <c r="AB50" s="828"/>
      <c r="AC50" s="828"/>
      <c r="AD50" s="828"/>
      <c r="AE50" s="828"/>
      <c r="AF50" s="828"/>
      <c r="AG50" s="828"/>
      <c r="AH50" s="828"/>
      <c r="AI50" s="828"/>
      <c r="AJ50" s="828"/>
    </row>
    <row r="51" spans="1:36" s="325" customFormat="1" ht="30" customHeight="1" x14ac:dyDescent="0.2">
      <c r="A51" s="1619"/>
      <c r="B51" s="1620"/>
      <c r="C51" s="1620"/>
      <c r="D51" s="1620"/>
      <c r="E51" s="1620"/>
      <c r="F51" s="1620"/>
      <c r="G51" s="1620"/>
      <c r="H51" s="1620"/>
      <c r="I51" s="1620"/>
      <c r="J51" s="1620"/>
      <c r="K51" s="1620"/>
      <c r="L51" s="1621"/>
      <c r="M51" s="359"/>
      <c r="N51" s="835" t="s">
        <v>207</v>
      </c>
      <c r="O51" s="836"/>
      <c r="P51" s="836"/>
      <c r="Q51" s="837"/>
      <c r="R51" s="360"/>
      <c r="S51" s="360"/>
      <c r="T51" s="360"/>
      <c r="U51" s="835" t="s">
        <v>659</v>
      </c>
      <c r="V51" s="836"/>
      <c r="W51" s="836"/>
      <c r="X51" s="837"/>
      <c r="Y51" s="838" t="s">
        <v>325</v>
      </c>
      <c r="Z51" s="838"/>
      <c r="AA51" s="838"/>
      <c r="AB51" s="838"/>
      <c r="AC51" s="838"/>
      <c r="AD51" s="838"/>
      <c r="AE51" s="838"/>
      <c r="AF51" s="838"/>
      <c r="AG51" s="838"/>
      <c r="AH51" s="838"/>
      <c r="AI51" s="838"/>
      <c r="AJ51" s="838"/>
    </row>
    <row r="52" spans="1:36" s="325" customFormat="1" ht="30" customHeight="1" x14ac:dyDescent="0.2">
      <c r="A52" s="1619"/>
      <c r="B52" s="1620"/>
      <c r="C52" s="1620"/>
      <c r="D52" s="1620"/>
      <c r="E52" s="1620"/>
      <c r="F52" s="1620"/>
      <c r="G52" s="1620"/>
      <c r="H52" s="1620"/>
      <c r="I52" s="1620"/>
      <c r="J52" s="1620"/>
      <c r="K52" s="1620"/>
      <c r="L52" s="1621"/>
      <c r="M52" s="359"/>
      <c r="N52" s="835" t="s">
        <v>41</v>
      </c>
      <c r="O52" s="836"/>
      <c r="P52" s="836"/>
      <c r="Q52" s="837"/>
      <c r="R52" s="360"/>
      <c r="S52" s="360"/>
      <c r="T52" s="360"/>
      <c r="U52" s="835" t="s">
        <v>1945</v>
      </c>
      <c r="V52" s="836"/>
      <c r="W52" s="836"/>
      <c r="X52" s="837"/>
      <c r="Y52" s="838" t="s">
        <v>2649</v>
      </c>
      <c r="Z52" s="838"/>
      <c r="AA52" s="838"/>
      <c r="AB52" s="838"/>
      <c r="AC52" s="838"/>
      <c r="AD52" s="838"/>
      <c r="AE52" s="838"/>
      <c r="AF52" s="838"/>
      <c r="AG52" s="838"/>
      <c r="AH52" s="838"/>
      <c r="AI52" s="838"/>
      <c r="AJ52" s="838"/>
    </row>
    <row r="53" spans="1:36" s="325" customFormat="1" ht="30" customHeight="1" x14ac:dyDescent="0.2">
      <c r="A53" s="1619"/>
      <c r="B53" s="1620"/>
      <c r="C53" s="1620"/>
      <c r="D53" s="1620"/>
      <c r="E53" s="1620"/>
      <c r="F53" s="1620"/>
      <c r="G53" s="1620"/>
      <c r="H53" s="1620"/>
      <c r="I53" s="1620"/>
      <c r="J53" s="1620"/>
      <c r="K53" s="1620"/>
      <c r="L53" s="1621"/>
      <c r="M53" s="359"/>
      <c r="N53" s="835" t="s">
        <v>2650</v>
      </c>
      <c r="O53" s="836"/>
      <c r="P53" s="836"/>
      <c r="Q53" s="837"/>
      <c r="R53" s="360"/>
      <c r="S53" s="360"/>
      <c r="T53" s="360"/>
      <c r="U53" s="835" t="s">
        <v>2651</v>
      </c>
      <c r="V53" s="836"/>
      <c r="W53" s="836"/>
      <c r="X53" s="837"/>
      <c r="Y53" s="838" t="s">
        <v>498</v>
      </c>
      <c r="Z53" s="838"/>
      <c r="AA53" s="838"/>
      <c r="AB53" s="838"/>
      <c r="AC53" s="838"/>
      <c r="AD53" s="838"/>
      <c r="AE53" s="838"/>
      <c r="AF53" s="838"/>
      <c r="AG53" s="838"/>
      <c r="AH53" s="838"/>
      <c r="AI53" s="838"/>
      <c r="AJ53" s="838"/>
    </row>
    <row r="54" spans="1:36" s="325" customFormat="1" ht="30" customHeight="1" x14ac:dyDescent="0.2">
      <c r="A54" s="1622"/>
      <c r="B54" s="1623"/>
      <c r="C54" s="1623"/>
      <c r="D54" s="1623"/>
      <c r="E54" s="1623"/>
      <c r="F54" s="1623"/>
      <c r="G54" s="1623"/>
      <c r="H54" s="1623"/>
      <c r="I54" s="1623"/>
      <c r="J54" s="1623"/>
      <c r="K54" s="1623"/>
      <c r="L54" s="1624"/>
      <c r="M54" s="359"/>
      <c r="N54" s="835"/>
      <c r="O54" s="836"/>
      <c r="P54" s="836"/>
      <c r="Q54" s="837"/>
      <c r="R54" s="360"/>
      <c r="S54" s="360"/>
      <c r="T54" s="360"/>
      <c r="U54" s="835"/>
      <c r="V54" s="836"/>
      <c r="W54" s="836"/>
      <c r="X54" s="837"/>
      <c r="Y54" s="838"/>
      <c r="Z54" s="838"/>
      <c r="AA54" s="838"/>
      <c r="AB54" s="838"/>
      <c r="AC54" s="838"/>
      <c r="AD54" s="838"/>
      <c r="AE54" s="838"/>
      <c r="AF54" s="838"/>
      <c r="AG54" s="838"/>
      <c r="AH54" s="838"/>
      <c r="AI54" s="838"/>
      <c r="AJ54" s="838"/>
    </row>
    <row r="55" spans="1:36" s="325" customFormat="1" ht="30" customHeight="1" x14ac:dyDescent="0.2">
      <c r="A55" s="361"/>
      <c r="B55" s="361"/>
      <c r="C55" s="361"/>
      <c r="D55" s="361"/>
      <c r="E55" s="361"/>
      <c r="F55" s="361"/>
      <c r="G55" s="361"/>
      <c r="H55" s="361"/>
      <c r="I55" s="361"/>
      <c r="J55" s="361"/>
      <c r="K55" s="361"/>
      <c r="L55" s="361"/>
      <c r="M55" s="359"/>
      <c r="N55" s="839"/>
      <c r="O55" s="839"/>
      <c r="P55" s="839"/>
      <c r="Q55" s="839"/>
      <c r="R55" s="362"/>
      <c r="S55" s="362"/>
      <c r="T55" s="362"/>
      <c r="U55" s="839"/>
      <c r="V55" s="839"/>
      <c r="W55" s="839"/>
      <c r="X55" s="839"/>
      <c r="Y55" s="839"/>
      <c r="Z55" s="839"/>
      <c r="AA55" s="839"/>
      <c r="AB55" s="839"/>
      <c r="AC55" s="839"/>
      <c r="AD55" s="839"/>
      <c r="AE55" s="839"/>
      <c r="AF55" s="839"/>
      <c r="AG55" s="839"/>
      <c r="AH55" s="839"/>
      <c r="AI55" s="839"/>
      <c r="AJ55" s="839"/>
    </row>
    <row r="56" spans="1:36" s="325" customFormat="1" ht="30" customHeight="1" x14ac:dyDescent="0.2">
      <c r="A56" s="361"/>
      <c r="B56" s="361"/>
      <c r="C56" s="361"/>
      <c r="D56" s="361"/>
      <c r="E56" s="361"/>
      <c r="F56" s="361"/>
      <c r="G56" s="361"/>
      <c r="H56" s="361"/>
      <c r="I56" s="361"/>
      <c r="J56" s="361"/>
      <c r="K56" s="361"/>
      <c r="L56" s="361"/>
      <c r="M56" s="359"/>
      <c r="N56" s="840"/>
      <c r="O56" s="840"/>
      <c r="P56" s="840"/>
      <c r="Q56" s="840"/>
      <c r="R56" s="359"/>
      <c r="S56" s="359"/>
      <c r="T56" s="359"/>
      <c r="U56" s="840"/>
      <c r="V56" s="840"/>
      <c r="W56" s="840"/>
      <c r="X56" s="840"/>
      <c r="Y56" s="840"/>
      <c r="Z56" s="840"/>
      <c r="AA56" s="840"/>
      <c r="AB56" s="840"/>
      <c r="AC56" s="840"/>
      <c r="AD56" s="840"/>
      <c r="AE56" s="840"/>
      <c r="AF56" s="840"/>
      <c r="AG56" s="840"/>
      <c r="AH56" s="840"/>
      <c r="AI56" s="840"/>
      <c r="AJ56" s="840"/>
    </row>
    <row r="57" spans="1:36" s="325" customFormat="1" ht="30" customHeight="1" x14ac:dyDescent="0.2">
      <c r="A57" s="361"/>
      <c r="B57" s="361"/>
      <c r="C57" s="361"/>
      <c r="D57" s="361"/>
      <c r="E57" s="361"/>
      <c r="F57" s="361"/>
      <c r="G57" s="361"/>
      <c r="H57" s="361"/>
      <c r="I57" s="361"/>
      <c r="J57" s="361"/>
      <c r="K57" s="361"/>
      <c r="L57" s="361"/>
      <c r="M57" s="359"/>
      <c r="N57" s="840"/>
      <c r="O57" s="840"/>
      <c r="P57" s="840"/>
      <c r="Q57" s="840"/>
      <c r="R57" s="359"/>
      <c r="S57" s="359"/>
      <c r="T57" s="359"/>
      <c r="U57" s="840"/>
      <c r="V57" s="840"/>
      <c r="W57" s="840"/>
      <c r="X57" s="840"/>
      <c r="Y57" s="840"/>
      <c r="Z57" s="840"/>
      <c r="AA57" s="840"/>
      <c r="AB57" s="840"/>
      <c r="AC57" s="840"/>
      <c r="AD57" s="840"/>
      <c r="AE57" s="840"/>
      <c r="AF57" s="840"/>
      <c r="AG57" s="840"/>
      <c r="AH57" s="840"/>
      <c r="AI57" s="840"/>
      <c r="AJ57" s="840"/>
    </row>
    <row r="58" spans="1:36" s="325" customFormat="1" ht="30" customHeight="1" x14ac:dyDescent="0.2">
      <c r="A58" s="363"/>
      <c r="B58" s="363"/>
      <c r="C58" s="363"/>
      <c r="D58" s="363"/>
      <c r="E58" s="363"/>
      <c r="F58" s="364"/>
      <c r="G58" s="364"/>
      <c r="H58" s="364"/>
      <c r="I58" s="364"/>
      <c r="J58" s="364"/>
      <c r="K58" s="365"/>
      <c r="L58" s="365"/>
      <c r="M58" s="359"/>
      <c r="N58" s="840"/>
      <c r="O58" s="840"/>
      <c r="P58" s="840"/>
      <c r="Q58" s="840"/>
      <c r="R58" s="359"/>
      <c r="S58" s="359"/>
      <c r="T58" s="359"/>
      <c r="U58" s="840"/>
      <c r="V58" s="840"/>
      <c r="W58" s="840"/>
      <c r="X58" s="840"/>
      <c r="Y58" s="840"/>
      <c r="Z58" s="840"/>
      <c r="AA58" s="840"/>
      <c r="AB58" s="840"/>
      <c r="AC58" s="840"/>
      <c r="AD58" s="840"/>
      <c r="AE58" s="840"/>
      <c r="AF58" s="840"/>
      <c r="AG58" s="840"/>
      <c r="AH58" s="840"/>
      <c r="AI58" s="840"/>
      <c r="AJ58" s="840"/>
    </row>
    <row r="59" spans="1:36" x14ac:dyDescent="0.2">
      <c r="A59" s="366"/>
      <c r="B59" s="366"/>
      <c r="C59" s="367"/>
      <c r="D59" s="367"/>
      <c r="E59" s="367"/>
      <c r="F59" s="366"/>
      <c r="G59" s="368"/>
      <c r="H59" s="368"/>
      <c r="I59" s="368"/>
      <c r="J59" s="366"/>
      <c r="K59" s="366"/>
      <c r="L59" s="366"/>
      <c r="M59" s="366"/>
      <c r="N59" s="366"/>
      <c r="O59" s="366"/>
      <c r="P59" s="366"/>
      <c r="Q59" s="366"/>
      <c r="R59" s="366"/>
      <c r="S59" s="366"/>
      <c r="T59" s="366"/>
      <c r="U59" s="366"/>
      <c r="V59" s="366"/>
      <c r="W59" s="368"/>
      <c r="X59" s="368"/>
      <c r="Y59" s="368"/>
      <c r="Z59" s="366"/>
      <c r="AA59" s="366"/>
      <c r="AB59" s="366"/>
      <c r="AC59" s="366"/>
      <c r="AD59" s="366"/>
      <c r="AE59" s="366"/>
      <c r="AF59" s="366"/>
      <c r="AG59" s="366"/>
      <c r="AH59" s="366"/>
      <c r="AI59" s="366"/>
      <c r="AJ59" s="369"/>
    </row>
    <row r="60" spans="1:36" x14ac:dyDescent="0.2">
      <c r="A60" s="366"/>
      <c r="B60" s="366"/>
      <c r="C60" s="367"/>
      <c r="D60" s="367"/>
      <c r="E60" s="367"/>
      <c r="F60" s="366"/>
      <c r="G60" s="368"/>
      <c r="H60" s="368"/>
      <c r="I60" s="368"/>
      <c r="J60" s="366"/>
      <c r="K60" s="366"/>
      <c r="L60" s="366"/>
      <c r="M60" s="366"/>
      <c r="N60" s="366"/>
      <c r="O60" s="366"/>
      <c r="P60" s="366"/>
      <c r="Q60" s="366"/>
      <c r="R60" s="366"/>
      <c r="S60" s="366"/>
      <c r="T60" s="366"/>
      <c r="U60" s="366"/>
      <c r="V60" s="366"/>
      <c r="W60" s="368"/>
      <c r="X60" s="368"/>
      <c r="Y60" s="368"/>
      <c r="Z60" s="366"/>
      <c r="AA60" s="366"/>
      <c r="AB60" s="366"/>
      <c r="AC60" s="366"/>
      <c r="AD60" s="366"/>
      <c r="AE60" s="366"/>
      <c r="AF60" s="366"/>
      <c r="AG60" s="366"/>
      <c r="AH60" s="366"/>
      <c r="AI60" s="366"/>
      <c r="AJ60" s="369"/>
    </row>
    <row r="61" spans="1:36" x14ac:dyDescent="0.2">
      <c r="A61" s="366"/>
      <c r="B61" s="366"/>
      <c r="C61" s="367"/>
      <c r="D61" s="367"/>
      <c r="E61" s="367"/>
      <c r="F61" s="366"/>
      <c r="G61" s="368"/>
      <c r="H61" s="368"/>
      <c r="I61" s="368"/>
      <c r="J61" s="366"/>
      <c r="K61" s="366"/>
      <c r="L61" s="366"/>
      <c r="M61" s="366"/>
      <c r="N61" s="366"/>
      <c r="O61" s="366"/>
      <c r="P61" s="366"/>
      <c r="Q61" s="366"/>
      <c r="R61" s="366"/>
      <c r="S61" s="366"/>
      <c r="T61" s="366"/>
      <c r="U61" s="366"/>
      <c r="V61" s="366"/>
      <c r="W61" s="368"/>
      <c r="X61" s="368"/>
      <c r="Y61" s="368"/>
      <c r="Z61" s="366"/>
      <c r="AA61" s="366"/>
      <c r="AB61" s="366"/>
      <c r="AC61" s="366"/>
      <c r="AD61" s="366"/>
      <c r="AE61" s="366"/>
      <c r="AF61" s="366"/>
      <c r="AG61" s="366"/>
      <c r="AH61" s="366"/>
      <c r="AI61" s="366"/>
      <c r="AJ61" s="369"/>
    </row>
    <row r="62" spans="1:36" x14ac:dyDescent="0.2">
      <c r="A62" s="366"/>
      <c r="B62" s="366"/>
      <c r="C62" s="367"/>
      <c r="D62" s="367"/>
      <c r="E62" s="367"/>
      <c r="F62" s="366"/>
      <c r="G62" s="368"/>
      <c r="H62" s="368"/>
      <c r="I62" s="368"/>
      <c r="J62" s="366"/>
      <c r="K62" s="366"/>
      <c r="L62" s="366"/>
      <c r="M62" s="366"/>
      <c r="N62" s="366"/>
      <c r="O62" s="366"/>
      <c r="P62" s="366"/>
      <c r="Q62" s="366"/>
      <c r="R62" s="366"/>
      <c r="S62" s="366"/>
      <c r="T62" s="366"/>
      <c r="U62" s="366"/>
      <c r="V62" s="366"/>
      <c r="W62" s="368"/>
      <c r="X62" s="368"/>
      <c r="Y62" s="368"/>
      <c r="Z62" s="366"/>
      <c r="AA62" s="366"/>
      <c r="AB62" s="366"/>
      <c r="AC62" s="366"/>
      <c r="AD62" s="366"/>
      <c r="AE62" s="366"/>
      <c r="AF62" s="366"/>
      <c r="AG62" s="366"/>
      <c r="AH62" s="366"/>
      <c r="AI62" s="366"/>
      <c r="AJ62" s="369"/>
    </row>
    <row r="63" spans="1:36" x14ac:dyDescent="0.2">
      <c r="A63" s="366"/>
      <c r="B63" s="366"/>
      <c r="C63" s="367"/>
      <c r="D63" s="367"/>
      <c r="E63" s="367"/>
      <c r="F63" s="366"/>
      <c r="G63" s="368"/>
      <c r="H63" s="368"/>
      <c r="I63" s="368"/>
      <c r="J63" s="366"/>
      <c r="K63" s="366"/>
      <c r="L63" s="366"/>
      <c r="M63" s="366"/>
      <c r="N63" s="366"/>
      <c r="O63" s="366"/>
      <c r="P63" s="366"/>
      <c r="Q63" s="366"/>
      <c r="R63" s="366"/>
      <c r="S63" s="366"/>
      <c r="T63" s="366"/>
      <c r="U63" s="366"/>
      <c r="V63" s="366"/>
      <c r="W63" s="368"/>
      <c r="X63" s="368"/>
      <c r="Y63" s="368"/>
      <c r="Z63" s="366"/>
      <c r="AA63" s="366"/>
      <c r="AB63" s="366"/>
      <c r="AC63" s="366"/>
      <c r="AD63" s="366"/>
      <c r="AE63" s="366"/>
      <c r="AF63" s="366"/>
      <c r="AG63" s="366"/>
      <c r="AH63" s="366"/>
      <c r="AI63" s="366"/>
      <c r="AJ63" s="369"/>
    </row>
  </sheetData>
  <sheetProtection formatCells="0" formatColumns="0" formatRows="0" insertRows="0" sort="0" autoFilter="0" pivotTables="0"/>
  <mergeCells count="253">
    <mergeCell ref="N58:Q58"/>
    <mergeCell ref="U58:X58"/>
    <mergeCell ref="Y58:Z58"/>
    <mergeCell ref="AA58:AJ58"/>
    <mergeCell ref="N56:Q56"/>
    <mergeCell ref="U56:X56"/>
    <mergeCell ref="Y56:Z56"/>
    <mergeCell ref="AA56:AJ56"/>
    <mergeCell ref="N57:Q57"/>
    <mergeCell ref="U57:X57"/>
    <mergeCell ref="Y57:Z57"/>
    <mergeCell ref="AA57:AJ57"/>
    <mergeCell ref="N55:Q55"/>
    <mergeCell ref="U55:X55"/>
    <mergeCell ref="Y55:Z55"/>
    <mergeCell ref="AA55:AJ55"/>
    <mergeCell ref="N52:Q52"/>
    <mergeCell ref="U52:X52"/>
    <mergeCell ref="Y52:Z52"/>
    <mergeCell ref="AA52:AJ52"/>
    <mergeCell ref="N53:Q53"/>
    <mergeCell ref="U53:X53"/>
    <mergeCell ref="Y53:Z53"/>
    <mergeCell ref="AA53:AJ53"/>
    <mergeCell ref="A49:L50"/>
    <mergeCell ref="N50:Q50"/>
    <mergeCell ref="U50:X50"/>
    <mergeCell ref="Y50:Z50"/>
    <mergeCell ref="AA50:AJ50"/>
    <mergeCell ref="A51:L54"/>
    <mergeCell ref="N51:Q51"/>
    <mergeCell ref="U51:X51"/>
    <mergeCell ref="Y51:Z51"/>
    <mergeCell ref="AA51:AJ51"/>
    <mergeCell ref="N54:Q54"/>
    <mergeCell ref="U54:X54"/>
    <mergeCell ref="Y54:Z54"/>
    <mergeCell ref="AA54:AJ54"/>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C28:E28"/>
    <mergeCell ref="G28:I28"/>
    <mergeCell ref="J28:L28"/>
    <mergeCell ref="W28:Y28"/>
    <mergeCell ref="C29:E29"/>
    <mergeCell ref="G29:I29"/>
    <mergeCell ref="J29:L29"/>
    <mergeCell ref="W29:Y29"/>
    <mergeCell ref="AJ25:AJ27"/>
    <mergeCell ref="G26:I26"/>
    <mergeCell ref="W26:Y26"/>
    <mergeCell ref="G27:I27"/>
    <mergeCell ref="W27:Y27"/>
    <mergeCell ref="N25:N27"/>
    <mergeCell ref="P25:P27"/>
    <mergeCell ref="Q25:Q27"/>
    <mergeCell ref="U25:U27"/>
    <mergeCell ref="W25:Y25"/>
    <mergeCell ref="AA25:AA27"/>
    <mergeCell ref="A25:A27"/>
    <mergeCell ref="B25:B27"/>
    <mergeCell ref="C25:E27"/>
    <mergeCell ref="G25:I25"/>
    <mergeCell ref="J25:L27"/>
    <mergeCell ref="M25:M27"/>
    <mergeCell ref="AB23:AB24"/>
    <mergeCell ref="AF23:AF24"/>
    <mergeCell ref="AH23:AH24"/>
    <mergeCell ref="A23:A24"/>
    <mergeCell ref="B23:B24"/>
    <mergeCell ref="C23:E24"/>
    <mergeCell ref="AB25:AB27"/>
    <mergeCell ref="AF25:AF27"/>
    <mergeCell ref="AH25:AH27"/>
    <mergeCell ref="AJ23:AJ24"/>
    <mergeCell ref="G24:I24"/>
    <mergeCell ref="W24:Y24"/>
    <mergeCell ref="N23:N24"/>
    <mergeCell ref="P23:P24"/>
    <mergeCell ref="Q23:Q24"/>
    <mergeCell ref="U23:U24"/>
    <mergeCell ref="W23:Y23"/>
    <mergeCell ref="AA23:AA24"/>
    <mergeCell ref="G23:I23"/>
    <mergeCell ref="J23:L24"/>
    <mergeCell ref="M23:M24"/>
    <mergeCell ref="AH18:AH22"/>
    <mergeCell ref="AJ18:AJ22"/>
    <mergeCell ref="G19:I19"/>
    <mergeCell ref="W19:Y19"/>
    <mergeCell ref="G20:I20"/>
    <mergeCell ref="W20:Y20"/>
    <mergeCell ref="G21:I21"/>
    <mergeCell ref="W21:Y21"/>
    <mergeCell ref="N18:N22"/>
    <mergeCell ref="P18:P22"/>
    <mergeCell ref="Q18:Q22"/>
    <mergeCell ref="U18:U22"/>
    <mergeCell ref="W18:Y18"/>
    <mergeCell ref="AA18:AA22"/>
    <mergeCell ref="W22:Y22"/>
    <mergeCell ref="AB13:AB17"/>
    <mergeCell ref="AF13:AF17"/>
    <mergeCell ref="A13:A17"/>
    <mergeCell ref="B13:B17"/>
    <mergeCell ref="C13:E17"/>
    <mergeCell ref="AB18:AB22"/>
    <mergeCell ref="AF18:AF22"/>
    <mergeCell ref="G14:I14"/>
    <mergeCell ref="W14:Y14"/>
    <mergeCell ref="G15:I15"/>
    <mergeCell ref="W15:Y15"/>
    <mergeCell ref="G16:I16"/>
    <mergeCell ref="W16:Y16"/>
    <mergeCell ref="N13:N17"/>
    <mergeCell ref="P13:P17"/>
    <mergeCell ref="Q13:Q17"/>
    <mergeCell ref="U13:U17"/>
    <mergeCell ref="G17:I17"/>
    <mergeCell ref="W12:Y12"/>
    <mergeCell ref="N9:N12"/>
    <mergeCell ref="P9:P12"/>
    <mergeCell ref="Q9:Q12"/>
    <mergeCell ref="U9:U12"/>
    <mergeCell ref="W9:Y9"/>
    <mergeCell ref="A18:A22"/>
    <mergeCell ref="B18:B22"/>
    <mergeCell ref="C18:E22"/>
    <mergeCell ref="G18:I18"/>
    <mergeCell ref="J18:L22"/>
    <mergeCell ref="M18:M22"/>
    <mergeCell ref="G22:I22"/>
    <mergeCell ref="AA9:AA12"/>
    <mergeCell ref="AH13:AH17"/>
    <mergeCell ref="AJ13:AJ17"/>
    <mergeCell ref="AA13:AA17"/>
    <mergeCell ref="A9:A12"/>
    <mergeCell ref="B9:B12"/>
    <mergeCell ref="C9:E12"/>
    <mergeCell ref="G9:I9"/>
    <mergeCell ref="J9:L12"/>
    <mergeCell ref="M9:M12"/>
    <mergeCell ref="AB9:AB12"/>
    <mergeCell ref="AF9:AF12"/>
    <mergeCell ref="AH9:AH12"/>
    <mergeCell ref="AJ9:AJ12"/>
    <mergeCell ref="G10:I10"/>
    <mergeCell ref="W10:Y10"/>
    <mergeCell ref="G11:I11"/>
    <mergeCell ref="W11:Y11"/>
    <mergeCell ref="G12:I12"/>
    <mergeCell ref="W13:Y13"/>
    <mergeCell ref="W17:Y17"/>
    <mergeCell ref="G13:I13"/>
    <mergeCell ref="J13:L17"/>
    <mergeCell ref="M13:M17"/>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4">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3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P28:P47 JL28:JL47 TH28:TH47 ADD28:ADD47 AMZ28:AMZ47 AWV28:AWV47 BGR28:BGR47 BQN28:BQN47 CAJ28:CAJ47 CKF28:CKF47 CUB28:CUB47 DDX28:DDX47 DNT28:DNT47 DXP28:DXP47 EHL28:EHL47 ERH28:ERH47 FBD28:FBD47 FKZ28:FKZ47 FUV28:FUV47 GER28:GER47 GON28:GON47 GYJ28:GYJ47 HIF28:HIF47 HSB28:HSB47 IBX28:IBX47 ILT28:ILT47 IVP28:IVP47 JFL28:JFL47 JPH28:JPH47 JZD28:JZD47 KIZ28:KIZ47 KSV28:KSV47 LCR28:LCR47 LMN28:LMN47 LWJ28:LWJ47 MGF28:MGF47 MQB28:MQB47 MZX28:MZX47 NJT28:NJT47 NTP28:NTP47 ODL28:ODL47 ONH28:ONH47 OXD28:OXD47 PGZ28:PGZ47 PQV28:PQV47 QAR28:QAR47 QKN28:QKN47 QUJ28:QUJ47 REF28:REF47 ROB28:ROB47 RXX28:RXX47 SHT28:SHT47 SRP28:SRP47 TBL28:TBL47 TLH28:TLH47 TVD28:TVD47 UEZ28:UEZ47 UOV28:UOV47 UYR28:UYR47 VIN28:VIN47 VSJ28:VSJ47 WCF28:WCF47 WMB28:WMB47 WVX28:WVX47 P65564:P65583 JL65564:JL65583 TH65564:TH65583 ADD65564:ADD65583 AMZ65564:AMZ65583 AWV65564:AWV65583 BGR65564:BGR65583 BQN65564:BQN65583 CAJ65564:CAJ65583 CKF65564:CKF65583 CUB65564:CUB65583 DDX65564:DDX65583 DNT65564:DNT65583 DXP65564:DXP65583 EHL65564:EHL65583 ERH65564:ERH65583 FBD65564:FBD65583 FKZ65564:FKZ65583 FUV65564:FUV65583 GER65564:GER65583 GON65564:GON65583 GYJ65564:GYJ65583 HIF65564:HIF65583 HSB65564:HSB65583 IBX65564:IBX65583 ILT65564:ILT65583 IVP65564:IVP65583 JFL65564:JFL65583 JPH65564:JPH65583 JZD65564:JZD65583 KIZ65564:KIZ65583 KSV65564:KSV65583 LCR65564:LCR65583 LMN65564:LMN65583 LWJ65564:LWJ65583 MGF65564:MGF65583 MQB65564:MQB65583 MZX65564:MZX65583 NJT65564:NJT65583 NTP65564:NTP65583 ODL65564:ODL65583 ONH65564:ONH65583 OXD65564:OXD65583 PGZ65564:PGZ65583 PQV65564:PQV65583 QAR65564:QAR65583 QKN65564:QKN65583 QUJ65564:QUJ65583 REF65564:REF65583 ROB65564:ROB65583 RXX65564:RXX65583 SHT65564:SHT65583 SRP65564:SRP65583 TBL65564:TBL65583 TLH65564:TLH65583 TVD65564:TVD65583 UEZ65564:UEZ65583 UOV65564:UOV65583 UYR65564:UYR65583 VIN65564:VIN65583 VSJ65564:VSJ65583 WCF65564:WCF65583 WMB65564:WMB65583 WVX65564:WVX65583 P131100:P131119 JL131100:JL131119 TH131100:TH131119 ADD131100:ADD131119 AMZ131100:AMZ131119 AWV131100:AWV131119 BGR131100:BGR131119 BQN131100:BQN131119 CAJ131100:CAJ131119 CKF131100:CKF131119 CUB131100:CUB131119 DDX131100:DDX131119 DNT131100:DNT131119 DXP131100:DXP131119 EHL131100:EHL131119 ERH131100:ERH131119 FBD131100:FBD131119 FKZ131100:FKZ131119 FUV131100:FUV131119 GER131100:GER131119 GON131100:GON131119 GYJ131100:GYJ131119 HIF131100:HIF131119 HSB131100:HSB131119 IBX131100:IBX131119 ILT131100:ILT131119 IVP131100:IVP131119 JFL131100:JFL131119 JPH131100:JPH131119 JZD131100:JZD131119 KIZ131100:KIZ131119 KSV131100:KSV131119 LCR131100:LCR131119 LMN131100:LMN131119 LWJ131100:LWJ131119 MGF131100:MGF131119 MQB131100:MQB131119 MZX131100:MZX131119 NJT131100:NJT131119 NTP131100:NTP131119 ODL131100:ODL131119 ONH131100:ONH131119 OXD131100:OXD131119 PGZ131100:PGZ131119 PQV131100:PQV131119 QAR131100:QAR131119 QKN131100:QKN131119 QUJ131100:QUJ131119 REF131100:REF131119 ROB131100:ROB131119 RXX131100:RXX131119 SHT131100:SHT131119 SRP131100:SRP131119 TBL131100:TBL131119 TLH131100:TLH131119 TVD131100:TVD131119 UEZ131100:UEZ131119 UOV131100:UOV131119 UYR131100:UYR131119 VIN131100:VIN131119 VSJ131100:VSJ131119 WCF131100:WCF131119 WMB131100:WMB131119 WVX131100:WVX131119 P196636:P196655 JL196636:JL196655 TH196636:TH196655 ADD196636:ADD196655 AMZ196636:AMZ196655 AWV196636:AWV196655 BGR196636:BGR196655 BQN196636:BQN196655 CAJ196636:CAJ196655 CKF196636:CKF196655 CUB196636:CUB196655 DDX196636:DDX196655 DNT196636:DNT196655 DXP196636:DXP196655 EHL196636:EHL196655 ERH196636:ERH196655 FBD196636:FBD196655 FKZ196636:FKZ196655 FUV196636:FUV196655 GER196636:GER196655 GON196636:GON196655 GYJ196636:GYJ196655 HIF196636:HIF196655 HSB196636:HSB196655 IBX196636:IBX196655 ILT196636:ILT196655 IVP196636:IVP196655 JFL196636:JFL196655 JPH196636:JPH196655 JZD196636:JZD196655 KIZ196636:KIZ196655 KSV196636:KSV196655 LCR196636:LCR196655 LMN196636:LMN196655 LWJ196636:LWJ196655 MGF196636:MGF196655 MQB196636:MQB196655 MZX196636:MZX196655 NJT196636:NJT196655 NTP196636:NTP196655 ODL196636:ODL196655 ONH196636:ONH196655 OXD196636:OXD196655 PGZ196636:PGZ196655 PQV196636:PQV196655 QAR196636:QAR196655 QKN196636:QKN196655 QUJ196636:QUJ196655 REF196636:REF196655 ROB196636:ROB196655 RXX196636:RXX196655 SHT196636:SHT196655 SRP196636:SRP196655 TBL196636:TBL196655 TLH196636:TLH196655 TVD196636:TVD196655 UEZ196636:UEZ196655 UOV196636:UOV196655 UYR196636:UYR196655 VIN196636:VIN196655 VSJ196636:VSJ196655 WCF196636:WCF196655 WMB196636:WMB196655 WVX196636:WVX196655 P262172:P262191 JL262172:JL262191 TH262172:TH262191 ADD262172:ADD262191 AMZ262172:AMZ262191 AWV262172:AWV262191 BGR262172:BGR262191 BQN262172:BQN262191 CAJ262172:CAJ262191 CKF262172:CKF262191 CUB262172:CUB262191 DDX262172:DDX262191 DNT262172:DNT262191 DXP262172:DXP262191 EHL262172:EHL262191 ERH262172:ERH262191 FBD262172:FBD262191 FKZ262172:FKZ262191 FUV262172:FUV262191 GER262172:GER262191 GON262172:GON262191 GYJ262172:GYJ262191 HIF262172:HIF262191 HSB262172:HSB262191 IBX262172:IBX262191 ILT262172:ILT262191 IVP262172:IVP262191 JFL262172:JFL262191 JPH262172:JPH262191 JZD262172:JZD262191 KIZ262172:KIZ262191 KSV262172:KSV262191 LCR262172:LCR262191 LMN262172:LMN262191 LWJ262172:LWJ262191 MGF262172:MGF262191 MQB262172:MQB262191 MZX262172:MZX262191 NJT262172:NJT262191 NTP262172:NTP262191 ODL262172:ODL262191 ONH262172:ONH262191 OXD262172:OXD262191 PGZ262172:PGZ262191 PQV262172:PQV262191 QAR262172:QAR262191 QKN262172:QKN262191 QUJ262172:QUJ262191 REF262172:REF262191 ROB262172:ROB262191 RXX262172:RXX262191 SHT262172:SHT262191 SRP262172:SRP262191 TBL262172:TBL262191 TLH262172:TLH262191 TVD262172:TVD262191 UEZ262172:UEZ262191 UOV262172:UOV262191 UYR262172:UYR262191 VIN262172:VIN262191 VSJ262172:VSJ262191 WCF262172:WCF262191 WMB262172:WMB262191 WVX262172:WVX262191 P327708:P327727 JL327708:JL327727 TH327708:TH327727 ADD327708:ADD327727 AMZ327708:AMZ327727 AWV327708:AWV327727 BGR327708:BGR327727 BQN327708:BQN327727 CAJ327708:CAJ327727 CKF327708:CKF327727 CUB327708:CUB327727 DDX327708:DDX327727 DNT327708:DNT327727 DXP327708:DXP327727 EHL327708:EHL327727 ERH327708:ERH327727 FBD327708:FBD327727 FKZ327708:FKZ327727 FUV327708:FUV327727 GER327708:GER327727 GON327708:GON327727 GYJ327708:GYJ327727 HIF327708:HIF327727 HSB327708:HSB327727 IBX327708:IBX327727 ILT327708:ILT327727 IVP327708:IVP327727 JFL327708:JFL327727 JPH327708:JPH327727 JZD327708:JZD327727 KIZ327708:KIZ327727 KSV327708:KSV327727 LCR327708:LCR327727 LMN327708:LMN327727 LWJ327708:LWJ327727 MGF327708:MGF327727 MQB327708:MQB327727 MZX327708:MZX327727 NJT327708:NJT327727 NTP327708:NTP327727 ODL327708:ODL327727 ONH327708:ONH327727 OXD327708:OXD327727 PGZ327708:PGZ327727 PQV327708:PQV327727 QAR327708:QAR327727 QKN327708:QKN327727 QUJ327708:QUJ327727 REF327708:REF327727 ROB327708:ROB327727 RXX327708:RXX327727 SHT327708:SHT327727 SRP327708:SRP327727 TBL327708:TBL327727 TLH327708:TLH327727 TVD327708:TVD327727 UEZ327708:UEZ327727 UOV327708:UOV327727 UYR327708:UYR327727 VIN327708:VIN327727 VSJ327708:VSJ327727 WCF327708:WCF327727 WMB327708:WMB327727 WVX327708:WVX327727 P393244:P393263 JL393244:JL393263 TH393244:TH393263 ADD393244:ADD393263 AMZ393244:AMZ393263 AWV393244:AWV393263 BGR393244:BGR393263 BQN393244:BQN393263 CAJ393244:CAJ393263 CKF393244:CKF393263 CUB393244:CUB393263 DDX393244:DDX393263 DNT393244:DNT393263 DXP393244:DXP393263 EHL393244:EHL393263 ERH393244:ERH393263 FBD393244:FBD393263 FKZ393244:FKZ393263 FUV393244:FUV393263 GER393244:GER393263 GON393244:GON393263 GYJ393244:GYJ393263 HIF393244:HIF393263 HSB393244:HSB393263 IBX393244:IBX393263 ILT393244:ILT393263 IVP393244:IVP393263 JFL393244:JFL393263 JPH393244:JPH393263 JZD393244:JZD393263 KIZ393244:KIZ393263 KSV393244:KSV393263 LCR393244:LCR393263 LMN393244:LMN393263 LWJ393244:LWJ393263 MGF393244:MGF393263 MQB393244:MQB393263 MZX393244:MZX393263 NJT393244:NJT393263 NTP393244:NTP393263 ODL393244:ODL393263 ONH393244:ONH393263 OXD393244:OXD393263 PGZ393244:PGZ393263 PQV393244:PQV393263 QAR393244:QAR393263 QKN393244:QKN393263 QUJ393244:QUJ393263 REF393244:REF393263 ROB393244:ROB393263 RXX393244:RXX393263 SHT393244:SHT393263 SRP393244:SRP393263 TBL393244:TBL393263 TLH393244:TLH393263 TVD393244:TVD393263 UEZ393244:UEZ393263 UOV393244:UOV393263 UYR393244:UYR393263 VIN393244:VIN393263 VSJ393244:VSJ393263 WCF393244:WCF393263 WMB393244:WMB393263 WVX393244:WVX393263 P458780:P458799 JL458780:JL458799 TH458780:TH458799 ADD458780:ADD458799 AMZ458780:AMZ458799 AWV458780:AWV458799 BGR458780:BGR458799 BQN458780:BQN458799 CAJ458780:CAJ458799 CKF458780:CKF458799 CUB458780:CUB458799 DDX458780:DDX458799 DNT458780:DNT458799 DXP458780:DXP458799 EHL458780:EHL458799 ERH458780:ERH458799 FBD458780:FBD458799 FKZ458780:FKZ458799 FUV458780:FUV458799 GER458780:GER458799 GON458780:GON458799 GYJ458780:GYJ458799 HIF458780:HIF458799 HSB458780:HSB458799 IBX458780:IBX458799 ILT458780:ILT458799 IVP458780:IVP458799 JFL458780:JFL458799 JPH458780:JPH458799 JZD458780:JZD458799 KIZ458780:KIZ458799 KSV458780:KSV458799 LCR458780:LCR458799 LMN458780:LMN458799 LWJ458780:LWJ458799 MGF458780:MGF458799 MQB458780:MQB458799 MZX458780:MZX458799 NJT458780:NJT458799 NTP458780:NTP458799 ODL458780:ODL458799 ONH458780:ONH458799 OXD458780:OXD458799 PGZ458780:PGZ458799 PQV458780:PQV458799 QAR458780:QAR458799 QKN458780:QKN458799 QUJ458780:QUJ458799 REF458780:REF458799 ROB458780:ROB458799 RXX458780:RXX458799 SHT458780:SHT458799 SRP458780:SRP458799 TBL458780:TBL458799 TLH458780:TLH458799 TVD458780:TVD458799 UEZ458780:UEZ458799 UOV458780:UOV458799 UYR458780:UYR458799 VIN458780:VIN458799 VSJ458780:VSJ458799 WCF458780:WCF458799 WMB458780:WMB458799 WVX458780:WVX458799 P524316:P524335 JL524316:JL524335 TH524316:TH524335 ADD524316:ADD524335 AMZ524316:AMZ524335 AWV524316:AWV524335 BGR524316:BGR524335 BQN524316:BQN524335 CAJ524316:CAJ524335 CKF524316:CKF524335 CUB524316:CUB524335 DDX524316:DDX524335 DNT524316:DNT524335 DXP524316:DXP524335 EHL524316:EHL524335 ERH524316:ERH524335 FBD524316:FBD524335 FKZ524316:FKZ524335 FUV524316:FUV524335 GER524316:GER524335 GON524316:GON524335 GYJ524316:GYJ524335 HIF524316:HIF524335 HSB524316:HSB524335 IBX524316:IBX524335 ILT524316:ILT524335 IVP524316:IVP524335 JFL524316:JFL524335 JPH524316:JPH524335 JZD524316:JZD524335 KIZ524316:KIZ524335 KSV524316:KSV524335 LCR524316:LCR524335 LMN524316:LMN524335 LWJ524316:LWJ524335 MGF524316:MGF524335 MQB524316:MQB524335 MZX524316:MZX524335 NJT524316:NJT524335 NTP524316:NTP524335 ODL524316:ODL524335 ONH524316:ONH524335 OXD524316:OXD524335 PGZ524316:PGZ524335 PQV524316:PQV524335 QAR524316:QAR524335 QKN524316:QKN524335 QUJ524316:QUJ524335 REF524316:REF524335 ROB524316:ROB524335 RXX524316:RXX524335 SHT524316:SHT524335 SRP524316:SRP524335 TBL524316:TBL524335 TLH524316:TLH524335 TVD524316:TVD524335 UEZ524316:UEZ524335 UOV524316:UOV524335 UYR524316:UYR524335 VIN524316:VIN524335 VSJ524316:VSJ524335 WCF524316:WCF524335 WMB524316:WMB524335 WVX524316:WVX524335 P589852:P589871 JL589852:JL589871 TH589852:TH589871 ADD589852:ADD589871 AMZ589852:AMZ589871 AWV589852:AWV589871 BGR589852:BGR589871 BQN589852:BQN589871 CAJ589852:CAJ589871 CKF589852:CKF589871 CUB589852:CUB589871 DDX589852:DDX589871 DNT589852:DNT589871 DXP589852:DXP589871 EHL589852:EHL589871 ERH589852:ERH589871 FBD589852:FBD589871 FKZ589852:FKZ589871 FUV589852:FUV589871 GER589852:GER589871 GON589852:GON589871 GYJ589852:GYJ589871 HIF589852:HIF589871 HSB589852:HSB589871 IBX589852:IBX589871 ILT589852:ILT589871 IVP589852:IVP589871 JFL589852:JFL589871 JPH589852:JPH589871 JZD589852:JZD589871 KIZ589852:KIZ589871 KSV589852:KSV589871 LCR589852:LCR589871 LMN589852:LMN589871 LWJ589852:LWJ589871 MGF589852:MGF589871 MQB589852:MQB589871 MZX589852:MZX589871 NJT589852:NJT589871 NTP589852:NTP589871 ODL589852:ODL589871 ONH589852:ONH589871 OXD589852:OXD589871 PGZ589852:PGZ589871 PQV589852:PQV589871 QAR589852:QAR589871 QKN589852:QKN589871 QUJ589852:QUJ589871 REF589852:REF589871 ROB589852:ROB589871 RXX589852:RXX589871 SHT589852:SHT589871 SRP589852:SRP589871 TBL589852:TBL589871 TLH589852:TLH589871 TVD589852:TVD589871 UEZ589852:UEZ589871 UOV589852:UOV589871 UYR589852:UYR589871 VIN589852:VIN589871 VSJ589852:VSJ589871 WCF589852:WCF589871 WMB589852:WMB589871 WVX589852:WVX589871 P655388:P655407 JL655388:JL655407 TH655388:TH655407 ADD655388:ADD655407 AMZ655388:AMZ655407 AWV655388:AWV655407 BGR655388:BGR655407 BQN655388:BQN655407 CAJ655388:CAJ655407 CKF655388:CKF655407 CUB655388:CUB655407 DDX655388:DDX655407 DNT655388:DNT655407 DXP655388:DXP655407 EHL655388:EHL655407 ERH655388:ERH655407 FBD655388:FBD655407 FKZ655388:FKZ655407 FUV655388:FUV655407 GER655388:GER655407 GON655388:GON655407 GYJ655388:GYJ655407 HIF655388:HIF655407 HSB655388:HSB655407 IBX655388:IBX655407 ILT655388:ILT655407 IVP655388:IVP655407 JFL655388:JFL655407 JPH655388:JPH655407 JZD655388:JZD655407 KIZ655388:KIZ655407 KSV655388:KSV655407 LCR655388:LCR655407 LMN655388:LMN655407 LWJ655388:LWJ655407 MGF655388:MGF655407 MQB655388:MQB655407 MZX655388:MZX655407 NJT655388:NJT655407 NTP655388:NTP655407 ODL655388:ODL655407 ONH655388:ONH655407 OXD655388:OXD655407 PGZ655388:PGZ655407 PQV655388:PQV655407 QAR655388:QAR655407 QKN655388:QKN655407 QUJ655388:QUJ655407 REF655388:REF655407 ROB655388:ROB655407 RXX655388:RXX655407 SHT655388:SHT655407 SRP655388:SRP655407 TBL655388:TBL655407 TLH655388:TLH655407 TVD655388:TVD655407 UEZ655388:UEZ655407 UOV655388:UOV655407 UYR655388:UYR655407 VIN655388:VIN655407 VSJ655388:VSJ655407 WCF655388:WCF655407 WMB655388:WMB655407 WVX655388:WVX655407 P720924:P720943 JL720924:JL720943 TH720924:TH720943 ADD720924:ADD720943 AMZ720924:AMZ720943 AWV720924:AWV720943 BGR720924:BGR720943 BQN720924:BQN720943 CAJ720924:CAJ720943 CKF720924:CKF720943 CUB720924:CUB720943 DDX720924:DDX720943 DNT720924:DNT720943 DXP720924:DXP720943 EHL720924:EHL720943 ERH720924:ERH720943 FBD720924:FBD720943 FKZ720924:FKZ720943 FUV720924:FUV720943 GER720924:GER720943 GON720924:GON720943 GYJ720924:GYJ720943 HIF720924:HIF720943 HSB720924:HSB720943 IBX720924:IBX720943 ILT720924:ILT720943 IVP720924:IVP720943 JFL720924:JFL720943 JPH720924:JPH720943 JZD720924:JZD720943 KIZ720924:KIZ720943 KSV720924:KSV720943 LCR720924:LCR720943 LMN720924:LMN720943 LWJ720924:LWJ720943 MGF720924:MGF720943 MQB720924:MQB720943 MZX720924:MZX720943 NJT720924:NJT720943 NTP720924:NTP720943 ODL720924:ODL720943 ONH720924:ONH720943 OXD720924:OXD720943 PGZ720924:PGZ720943 PQV720924:PQV720943 QAR720924:QAR720943 QKN720924:QKN720943 QUJ720924:QUJ720943 REF720924:REF720943 ROB720924:ROB720943 RXX720924:RXX720943 SHT720924:SHT720943 SRP720924:SRP720943 TBL720924:TBL720943 TLH720924:TLH720943 TVD720924:TVD720943 UEZ720924:UEZ720943 UOV720924:UOV720943 UYR720924:UYR720943 VIN720924:VIN720943 VSJ720924:VSJ720943 WCF720924:WCF720943 WMB720924:WMB720943 WVX720924:WVX720943 P786460:P786479 JL786460:JL786479 TH786460:TH786479 ADD786460:ADD786479 AMZ786460:AMZ786479 AWV786460:AWV786479 BGR786460:BGR786479 BQN786460:BQN786479 CAJ786460:CAJ786479 CKF786460:CKF786479 CUB786460:CUB786479 DDX786460:DDX786479 DNT786460:DNT786479 DXP786460:DXP786479 EHL786460:EHL786479 ERH786460:ERH786479 FBD786460:FBD786479 FKZ786460:FKZ786479 FUV786460:FUV786479 GER786460:GER786479 GON786460:GON786479 GYJ786460:GYJ786479 HIF786460:HIF786479 HSB786460:HSB786479 IBX786460:IBX786479 ILT786460:ILT786479 IVP786460:IVP786479 JFL786460:JFL786479 JPH786460:JPH786479 JZD786460:JZD786479 KIZ786460:KIZ786479 KSV786460:KSV786479 LCR786460:LCR786479 LMN786460:LMN786479 LWJ786460:LWJ786479 MGF786460:MGF786479 MQB786460:MQB786479 MZX786460:MZX786479 NJT786460:NJT786479 NTP786460:NTP786479 ODL786460:ODL786479 ONH786460:ONH786479 OXD786460:OXD786479 PGZ786460:PGZ786479 PQV786460:PQV786479 QAR786460:QAR786479 QKN786460:QKN786479 QUJ786460:QUJ786479 REF786460:REF786479 ROB786460:ROB786479 RXX786460:RXX786479 SHT786460:SHT786479 SRP786460:SRP786479 TBL786460:TBL786479 TLH786460:TLH786479 TVD786460:TVD786479 UEZ786460:UEZ786479 UOV786460:UOV786479 UYR786460:UYR786479 VIN786460:VIN786479 VSJ786460:VSJ786479 WCF786460:WCF786479 WMB786460:WMB786479 WVX786460:WVX786479 P851996:P852015 JL851996:JL852015 TH851996:TH852015 ADD851996:ADD852015 AMZ851996:AMZ852015 AWV851996:AWV852015 BGR851996:BGR852015 BQN851996:BQN852015 CAJ851996:CAJ852015 CKF851996:CKF852015 CUB851996:CUB852015 DDX851996:DDX852015 DNT851996:DNT852015 DXP851996:DXP852015 EHL851996:EHL852015 ERH851996:ERH852015 FBD851996:FBD852015 FKZ851996:FKZ852015 FUV851996:FUV852015 GER851996:GER852015 GON851996:GON852015 GYJ851996:GYJ852015 HIF851996:HIF852015 HSB851996:HSB852015 IBX851996:IBX852015 ILT851996:ILT852015 IVP851996:IVP852015 JFL851996:JFL852015 JPH851996:JPH852015 JZD851996:JZD852015 KIZ851996:KIZ852015 KSV851996:KSV852015 LCR851996:LCR852015 LMN851996:LMN852015 LWJ851996:LWJ852015 MGF851996:MGF852015 MQB851996:MQB852015 MZX851996:MZX852015 NJT851996:NJT852015 NTP851996:NTP852015 ODL851996:ODL852015 ONH851996:ONH852015 OXD851996:OXD852015 PGZ851996:PGZ852015 PQV851996:PQV852015 QAR851996:QAR852015 QKN851996:QKN852015 QUJ851996:QUJ852015 REF851996:REF852015 ROB851996:ROB852015 RXX851996:RXX852015 SHT851996:SHT852015 SRP851996:SRP852015 TBL851996:TBL852015 TLH851996:TLH852015 TVD851996:TVD852015 UEZ851996:UEZ852015 UOV851996:UOV852015 UYR851996:UYR852015 VIN851996:VIN852015 VSJ851996:VSJ852015 WCF851996:WCF852015 WMB851996:WMB852015 WVX851996:WVX852015 P917532:P917551 JL917532:JL917551 TH917532:TH917551 ADD917532:ADD917551 AMZ917532:AMZ917551 AWV917532:AWV917551 BGR917532:BGR917551 BQN917532:BQN917551 CAJ917532:CAJ917551 CKF917532:CKF917551 CUB917532:CUB917551 DDX917532:DDX917551 DNT917532:DNT917551 DXP917532:DXP917551 EHL917532:EHL917551 ERH917532:ERH917551 FBD917532:FBD917551 FKZ917532:FKZ917551 FUV917532:FUV917551 GER917532:GER917551 GON917532:GON917551 GYJ917532:GYJ917551 HIF917532:HIF917551 HSB917532:HSB917551 IBX917532:IBX917551 ILT917532:ILT917551 IVP917532:IVP917551 JFL917532:JFL917551 JPH917532:JPH917551 JZD917532:JZD917551 KIZ917532:KIZ917551 KSV917532:KSV917551 LCR917532:LCR917551 LMN917532:LMN917551 LWJ917532:LWJ917551 MGF917532:MGF917551 MQB917532:MQB917551 MZX917532:MZX917551 NJT917532:NJT917551 NTP917532:NTP917551 ODL917532:ODL917551 ONH917532:ONH917551 OXD917532:OXD917551 PGZ917532:PGZ917551 PQV917532:PQV917551 QAR917532:QAR917551 QKN917532:QKN917551 QUJ917532:QUJ917551 REF917532:REF917551 ROB917532:ROB917551 RXX917532:RXX917551 SHT917532:SHT917551 SRP917532:SRP917551 TBL917532:TBL917551 TLH917532:TLH917551 TVD917532:TVD917551 UEZ917532:UEZ917551 UOV917532:UOV917551 UYR917532:UYR917551 VIN917532:VIN917551 VSJ917532:VSJ917551 WCF917532:WCF917551 WMB917532:WMB917551 WVX917532:WVX917551 P983068:P983087 JL983068:JL983087 TH983068:TH983087 ADD983068:ADD983087 AMZ983068:AMZ983087 AWV983068:AWV983087 BGR983068:BGR983087 BQN983068:BQN983087 CAJ983068:CAJ983087 CKF983068:CKF983087 CUB983068:CUB983087 DDX983068:DDX983087 DNT983068:DNT983087 DXP983068:DXP983087 EHL983068:EHL983087 ERH983068:ERH983087 FBD983068:FBD983087 FKZ983068:FKZ983087 FUV983068:FUV983087 GER983068:GER983087 GON983068:GON983087 GYJ983068:GYJ983087 HIF983068:HIF983087 HSB983068:HSB983087 IBX983068:IBX983087 ILT983068:ILT983087 IVP983068:IVP983087 JFL983068:JFL983087 JPH983068:JPH983087 JZD983068:JZD983087 KIZ983068:KIZ983087 KSV983068:KSV983087 LCR983068:LCR983087 LMN983068:LMN983087 LWJ983068:LWJ983087 MGF983068:MGF983087 MQB983068:MQB983087 MZX983068:MZX983087 NJT983068:NJT983087 NTP983068:NTP983087 ODL983068:ODL983087 ONH983068:ONH983087 OXD983068:OXD983087 PGZ983068:PGZ983087 PQV983068:PQV983087 QAR983068:QAR983087 QKN983068:QKN983087 QUJ983068:QUJ983087 REF983068:REF983087 ROB983068:ROB983087 RXX983068:RXX983087 SHT983068:SHT983087 SRP983068:SRP983087 TBL983068:TBL983087 TLH983068:TLH983087 TVD983068:TVD983087 UEZ983068:UEZ983087 UOV983068:UOV983087 UYR983068:UYR983087 VIN983068:VIN983087 VSJ983068:VSJ983087 WCF983068:WCF983087 WMB983068:WMB983087 WVX983068:WVX983087">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8:Q47 JM28:JM47 TI28:TI47 ADE28:ADE47 ANA28:ANA47 AWW28:AWW47 BGS28:BGS47 BQO28:BQO47 CAK28:CAK47 CKG28:CKG47 CUC28:CUC47 DDY28:DDY47 DNU28:DNU47 DXQ28:DXQ47 EHM28:EHM47 ERI28:ERI47 FBE28:FBE47 FLA28:FLA47 FUW28:FUW47 GES28:GES47 GOO28:GOO47 GYK28:GYK47 HIG28:HIG47 HSC28:HSC47 IBY28:IBY47 ILU28:ILU47 IVQ28:IVQ47 JFM28:JFM47 JPI28:JPI47 JZE28:JZE47 KJA28:KJA47 KSW28:KSW47 LCS28:LCS47 LMO28:LMO47 LWK28:LWK47 MGG28:MGG47 MQC28:MQC47 MZY28:MZY47 NJU28:NJU47 NTQ28:NTQ47 ODM28:ODM47 ONI28:ONI47 OXE28:OXE47 PHA28:PHA47 PQW28:PQW47 QAS28:QAS47 QKO28:QKO47 QUK28:QUK47 REG28:REG47 ROC28:ROC47 RXY28:RXY47 SHU28:SHU47 SRQ28:SRQ47 TBM28:TBM47 TLI28:TLI47 TVE28:TVE47 UFA28:UFA47 UOW28:UOW47 UYS28:UYS47 VIO28:VIO47 VSK28:VSK47 WCG28:WCG47 WMC28:WMC47 WVY28:WVY47 Q65564:Q65583 JM65564:JM65583 TI65564:TI65583 ADE65564:ADE65583 ANA65564:ANA65583 AWW65564:AWW65583 BGS65564:BGS65583 BQO65564:BQO65583 CAK65564:CAK65583 CKG65564:CKG65583 CUC65564:CUC65583 DDY65564:DDY65583 DNU65564:DNU65583 DXQ65564:DXQ65583 EHM65564:EHM65583 ERI65564:ERI65583 FBE65564:FBE65583 FLA65564:FLA65583 FUW65564:FUW65583 GES65564:GES65583 GOO65564:GOO65583 GYK65564:GYK65583 HIG65564:HIG65583 HSC65564:HSC65583 IBY65564:IBY65583 ILU65564:ILU65583 IVQ65564:IVQ65583 JFM65564:JFM65583 JPI65564:JPI65583 JZE65564:JZE65583 KJA65564:KJA65583 KSW65564:KSW65583 LCS65564:LCS65583 LMO65564:LMO65583 LWK65564:LWK65583 MGG65564:MGG65583 MQC65564:MQC65583 MZY65564:MZY65583 NJU65564:NJU65583 NTQ65564:NTQ65583 ODM65564:ODM65583 ONI65564:ONI65583 OXE65564:OXE65583 PHA65564:PHA65583 PQW65564:PQW65583 QAS65564:QAS65583 QKO65564:QKO65583 QUK65564:QUK65583 REG65564:REG65583 ROC65564:ROC65583 RXY65564:RXY65583 SHU65564:SHU65583 SRQ65564:SRQ65583 TBM65564:TBM65583 TLI65564:TLI65583 TVE65564:TVE65583 UFA65564:UFA65583 UOW65564:UOW65583 UYS65564:UYS65583 VIO65564:VIO65583 VSK65564:VSK65583 WCG65564:WCG65583 WMC65564:WMC65583 WVY65564:WVY65583 Q131100:Q131119 JM131100:JM131119 TI131100:TI131119 ADE131100:ADE131119 ANA131100:ANA131119 AWW131100:AWW131119 BGS131100:BGS131119 BQO131100:BQO131119 CAK131100:CAK131119 CKG131100:CKG131119 CUC131100:CUC131119 DDY131100:DDY131119 DNU131100:DNU131119 DXQ131100:DXQ131119 EHM131100:EHM131119 ERI131100:ERI131119 FBE131100:FBE131119 FLA131100:FLA131119 FUW131100:FUW131119 GES131100:GES131119 GOO131100:GOO131119 GYK131100:GYK131119 HIG131100:HIG131119 HSC131100:HSC131119 IBY131100:IBY131119 ILU131100:ILU131119 IVQ131100:IVQ131119 JFM131100:JFM131119 JPI131100:JPI131119 JZE131100:JZE131119 KJA131100:KJA131119 KSW131100:KSW131119 LCS131100:LCS131119 LMO131100:LMO131119 LWK131100:LWK131119 MGG131100:MGG131119 MQC131100:MQC131119 MZY131100:MZY131119 NJU131100:NJU131119 NTQ131100:NTQ131119 ODM131100:ODM131119 ONI131100:ONI131119 OXE131100:OXE131119 PHA131100:PHA131119 PQW131100:PQW131119 QAS131100:QAS131119 QKO131100:QKO131119 QUK131100:QUK131119 REG131100:REG131119 ROC131100:ROC131119 RXY131100:RXY131119 SHU131100:SHU131119 SRQ131100:SRQ131119 TBM131100:TBM131119 TLI131100:TLI131119 TVE131100:TVE131119 UFA131100:UFA131119 UOW131100:UOW131119 UYS131100:UYS131119 VIO131100:VIO131119 VSK131100:VSK131119 WCG131100:WCG131119 WMC131100:WMC131119 WVY131100:WVY131119 Q196636:Q196655 JM196636:JM196655 TI196636:TI196655 ADE196636:ADE196655 ANA196636:ANA196655 AWW196636:AWW196655 BGS196636:BGS196655 BQO196636:BQO196655 CAK196636:CAK196655 CKG196636:CKG196655 CUC196636:CUC196655 DDY196636:DDY196655 DNU196636:DNU196655 DXQ196636:DXQ196655 EHM196636:EHM196655 ERI196636:ERI196655 FBE196636:FBE196655 FLA196636:FLA196655 FUW196636:FUW196655 GES196636:GES196655 GOO196636:GOO196655 GYK196636:GYK196655 HIG196636:HIG196655 HSC196636:HSC196655 IBY196636:IBY196655 ILU196636:ILU196655 IVQ196636:IVQ196655 JFM196636:JFM196655 JPI196636:JPI196655 JZE196636:JZE196655 KJA196636:KJA196655 KSW196636:KSW196655 LCS196636:LCS196655 LMO196636:LMO196655 LWK196636:LWK196655 MGG196636:MGG196655 MQC196636:MQC196655 MZY196636:MZY196655 NJU196636:NJU196655 NTQ196636:NTQ196655 ODM196636:ODM196655 ONI196636:ONI196655 OXE196636:OXE196655 PHA196636:PHA196655 PQW196636:PQW196655 QAS196636:QAS196655 QKO196636:QKO196655 QUK196636:QUK196655 REG196636:REG196655 ROC196636:ROC196655 RXY196636:RXY196655 SHU196636:SHU196655 SRQ196636:SRQ196655 TBM196636:TBM196655 TLI196636:TLI196655 TVE196636:TVE196655 UFA196636:UFA196655 UOW196636:UOW196655 UYS196636:UYS196655 VIO196636:VIO196655 VSK196636:VSK196655 WCG196636:WCG196655 WMC196636:WMC196655 WVY196636:WVY196655 Q262172:Q262191 JM262172:JM262191 TI262172:TI262191 ADE262172:ADE262191 ANA262172:ANA262191 AWW262172:AWW262191 BGS262172:BGS262191 BQO262172:BQO262191 CAK262172:CAK262191 CKG262172:CKG262191 CUC262172:CUC262191 DDY262172:DDY262191 DNU262172:DNU262191 DXQ262172:DXQ262191 EHM262172:EHM262191 ERI262172:ERI262191 FBE262172:FBE262191 FLA262172:FLA262191 FUW262172:FUW262191 GES262172:GES262191 GOO262172:GOO262191 GYK262172:GYK262191 HIG262172:HIG262191 HSC262172:HSC262191 IBY262172:IBY262191 ILU262172:ILU262191 IVQ262172:IVQ262191 JFM262172:JFM262191 JPI262172:JPI262191 JZE262172:JZE262191 KJA262172:KJA262191 KSW262172:KSW262191 LCS262172:LCS262191 LMO262172:LMO262191 LWK262172:LWK262191 MGG262172:MGG262191 MQC262172:MQC262191 MZY262172:MZY262191 NJU262172:NJU262191 NTQ262172:NTQ262191 ODM262172:ODM262191 ONI262172:ONI262191 OXE262172:OXE262191 PHA262172:PHA262191 PQW262172:PQW262191 QAS262172:QAS262191 QKO262172:QKO262191 QUK262172:QUK262191 REG262172:REG262191 ROC262172:ROC262191 RXY262172:RXY262191 SHU262172:SHU262191 SRQ262172:SRQ262191 TBM262172:TBM262191 TLI262172:TLI262191 TVE262172:TVE262191 UFA262172:UFA262191 UOW262172:UOW262191 UYS262172:UYS262191 VIO262172:VIO262191 VSK262172:VSK262191 WCG262172:WCG262191 WMC262172:WMC262191 WVY262172:WVY262191 Q327708:Q327727 JM327708:JM327727 TI327708:TI327727 ADE327708:ADE327727 ANA327708:ANA327727 AWW327708:AWW327727 BGS327708:BGS327727 BQO327708:BQO327727 CAK327708:CAK327727 CKG327708:CKG327727 CUC327708:CUC327727 DDY327708:DDY327727 DNU327708:DNU327727 DXQ327708:DXQ327727 EHM327708:EHM327727 ERI327708:ERI327727 FBE327708:FBE327727 FLA327708:FLA327727 FUW327708:FUW327727 GES327708:GES327727 GOO327708:GOO327727 GYK327708:GYK327727 HIG327708:HIG327727 HSC327708:HSC327727 IBY327708:IBY327727 ILU327708:ILU327727 IVQ327708:IVQ327727 JFM327708:JFM327727 JPI327708:JPI327727 JZE327708:JZE327727 KJA327708:KJA327727 KSW327708:KSW327727 LCS327708:LCS327727 LMO327708:LMO327727 LWK327708:LWK327727 MGG327708:MGG327727 MQC327708:MQC327727 MZY327708:MZY327727 NJU327708:NJU327727 NTQ327708:NTQ327727 ODM327708:ODM327727 ONI327708:ONI327727 OXE327708:OXE327727 PHA327708:PHA327727 PQW327708:PQW327727 QAS327708:QAS327727 QKO327708:QKO327727 QUK327708:QUK327727 REG327708:REG327727 ROC327708:ROC327727 RXY327708:RXY327727 SHU327708:SHU327727 SRQ327708:SRQ327727 TBM327708:TBM327727 TLI327708:TLI327727 TVE327708:TVE327727 UFA327708:UFA327727 UOW327708:UOW327727 UYS327708:UYS327727 VIO327708:VIO327727 VSK327708:VSK327727 WCG327708:WCG327727 WMC327708:WMC327727 WVY327708:WVY327727 Q393244:Q393263 JM393244:JM393263 TI393244:TI393263 ADE393244:ADE393263 ANA393244:ANA393263 AWW393244:AWW393263 BGS393244:BGS393263 BQO393244:BQO393263 CAK393244:CAK393263 CKG393244:CKG393263 CUC393244:CUC393263 DDY393244:DDY393263 DNU393244:DNU393263 DXQ393244:DXQ393263 EHM393244:EHM393263 ERI393244:ERI393263 FBE393244:FBE393263 FLA393244:FLA393263 FUW393244:FUW393263 GES393244:GES393263 GOO393244:GOO393263 GYK393244:GYK393263 HIG393244:HIG393263 HSC393244:HSC393263 IBY393244:IBY393263 ILU393244:ILU393263 IVQ393244:IVQ393263 JFM393244:JFM393263 JPI393244:JPI393263 JZE393244:JZE393263 KJA393244:KJA393263 KSW393244:KSW393263 LCS393244:LCS393263 LMO393244:LMO393263 LWK393244:LWK393263 MGG393244:MGG393263 MQC393244:MQC393263 MZY393244:MZY393263 NJU393244:NJU393263 NTQ393244:NTQ393263 ODM393244:ODM393263 ONI393244:ONI393263 OXE393244:OXE393263 PHA393244:PHA393263 PQW393244:PQW393263 QAS393244:QAS393263 QKO393244:QKO393263 QUK393244:QUK393263 REG393244:REG393263 ROC393244:ROC393263 RXY393244:RXY393263 SHU393244:SHU393263 SRQ393244:SRQ393263 TBM393244:TBM393263 TLI393244:TLI393263 TVE393244:TVE393263 UFA393244:UFA393263 UOW393244:UOW393263 UYS393244:UYS393263 VIO393244:VIO393263 VSK393244:VSK393263 WCG393244:WCG393263 WMC393244:WMC393263 WVY393244:WVY393263 Q458780:Q458799 JM458780:JM458799 TI458780:TI458799 ADE458780:ADE458799 ANA458780:ANA458799 AWW458780:AWW458799 BGS458780:BGS458799 BQO458780:BQO458799 CAK458780:CAK458799 CKG458780:CKG458799 CUC458780:CUC458799 DDY458780:DDY458799 DNU458780:DNU458799 DXQ458780:DXQ458799 EHM458780:EHM458799 ERI458780:ERI458799 FBE458780:FBE458799 FLA458780:FLA458799 FUW458780:FUW458799 GES458780:GES458799 GOO458780:GOO458799 GYK458780:GYK458799 HIG458780:HIG458799 HSC458780:HSC458799 IBY458780:IBY458799 ILU458780:ILU458799 IVQ458780:IVQ458799 JFM458780:JFM458799 JPI458780:JPI458799 JZE458780:JZE458799 KJA458780:KJA458799 KSW458780:KSW458799 LCS458780:LCS458799 LMO458780:LMO458799 LWK458780:LWK458799 MGG458780:MGG458799 MQC458780:MQC458799 MZY458780:MZY458799 NJU458780:NJU458799 NTQ458780:NTQ458799 ODM458780:ODM458799 ONI458780:ONI458799 OXE458780:OXE458799 PHA458780:PHA458799 PQW458780:PQW458799 QAS458780:QAS458799 QKO458780:QKO458799 QUK458780:QUK458799 REG458780:REG458799 ROC458780:ROC458799 RXY458780:RXY458799 SHU458780:SHU458799 SRQ458780:SRQ458799 TBM458780:TBM458799 TLI458780:TLI458799 TVE458780:TVE458799 UFA458780:UFA458799 UOW458780:UOW458799 UYS458780:UYS458799 VIO458780:VIO458799 VSK458780:VSK458799 WCG458780:WCG458799 WMC458780:WMC458799 WVY458780:WVY458799 Q524316:Q524335 JM524316:JM524335 TI524316:TI524335 ADE524316:ADE524335 ANA524316:ANA524335 AWW524316:AWW524335 BGS524316:BGS524335 BQO524316:BQO524335 CAK524316:CAK524335 CKG524316:CKG524335 CUC524316:CUC524335 DDY524316:DDY524335 DNU524316:DNU524335 DXQ524316:DXQ524335 EHM524316:EHM524335 ERI524316:ERI524335 FBE524316:FBE524335 FLA524316:FLA524335 FUW524316:FUW524335 GES524316:GES524335 GOO524316:GOO524335 GYK524316:GYK524335 HIG524316:HIG524335 HSC524316:HSC524335 IBY524316:IBY524335 ILU524316:ILU524335 IVQ524316:IVQ524335 JFM524316:JFM524335 JPI524316:JPI524335 JZE524316:JZE524335 KJA524316:KJA524335 KSW524316:KSW524335 LCS524316:LCS524335 LMO524316:LMO524335 LWK524316:LWK524335 MGG524316:MGG524335 MQC524316:MQC524335 MZY524316:MZY524335 NJU524316:NJU524335 NTQ524316:NTQ524335 ODM524316:ODM524335 ONI524316:ONI524335 OXE524316:OXE524335 PHA524316:PHA524335 PQW524316:PQW524335 QAS524316:QAS524335 QKO524316:QKO524335 QUK524316:QUK524335 REG524316:REG524335 ROC524316:ROC524335 RXY524316:RXY524335 SHU524316:SHU524335 SRQ524316:SRQ524335 TBM524316:TBM524335 TLI524316:TLI524335 TVE524316:TVE524335 UFA524316:UFA524335 UOW524316:UOW524335 UYS524316:UYS524335 VIO524316:VIO524335 VSK524316:VSK524335 WCG524316:WCG524335 WMC524316:WMC524335 WVY524316:WVY524335 Q589852:Q589871 JM589852:JM589871 TI589852:TI589871 ADE589852:ADE589871 ANA589852:ANA589871 AWW589852:AWW589871 BGS589852:BGS589871 BQO589852:BQO589871 CAK589852:CAK589871 CKG589852:CKG589871 CUC589852:CUC589871 DDY589852:DDY589871 DNU589852:DNU589871 DXQ589852:DXQ589871 EHM589852:EHM589871 ERI589852:ERI589871 FBE589852:FBE589871 FLA589852:FLA589871 FUW589852:FUW589871 GES589852:GES589871 GOO589852:GOO589871 GYK589852:GYK589871 HIG589852:HIG589871 HSC589852:HSC589871 IBY589852:IBY589871 ILU589852:ILU589871 IVQ589852:IVQ589871 JFM589852:JFM589871 JPI589852:JPI589871 JZE589852:JZE589871 KJA589852:KJA589871 KSW589852:KSW589871 LCS589852:LCS589871 LMO589852:LMO589871 LWK589852:LWK589871 MGG589852:MGG589871 MQC589852:MQC589871 MZY589852:MZY589871 NJU589852:NJU589871 NTQ589852:NTQ589871 ODM589852:ODM589871 ONI589852:ONI589871 OXE589852:OXE589871 PHA589852:PHA589871 PQW589852:PQW589871 QAS589852:QAS589871 QKO589852:QKO589871 QUK589852:QUK589871 REG589852:REG589871 ROC589852:ROC589871 RXY589852:RXY589871 SHU589852:SHU589871 SRQ589852:SRQ589871 TBM589852:TBM589871 TLI589852:TLI589871 TVE589852:TVE589871 UFA589852:UFA589871 UOW589852:UOW589871 UYS589852:UYS589871 VIO589852:VIO589871 VSK589852:VSK589871 WCG589852:WCG589871 WMC589852:WMC589871 WVY589852:WVY589871 Q655388:Q655407 JM655388:JM655407 TI655388:TI655407 ADE655388:ADE655407 ANA655388:ANA655407 AWW655388:AWW655407 BGS655388:BGS655407 BQO655388:BQO655407 CAK655388:CAK655407 CKG655388:CKG655407 CUC655388:CUC655407 DDY655388:DDY655407 DNU655388:DNU655407 DXQ655388:DXQ655407 EHM655388:EHM655407 ERI655388:ERI655407 FBE655388:FBE655407 FLA655388:FLA655407 FUW655388:FUW655407 GES655388:GES655407 GOO655388:GOO655407 GYK655388:GYK655407 HIG655388:HIG655407 HSC655388:HSC655407 IBY655388:IBY655407 ILU655388:ILU655407 IVQ655388:IVQ655407 JFM655388:JFM655407 JPI655388:JPI655407 JZE655388:JZE655407 KJA655388:KJA655407 KSW655388:KSW655407 LCS655388:LCS655407 LMO655388:LMO655407 LWK655388:LWK655407 MGG655388:MGG655407 MQC655388:MQC655407 MZY655388:MZY655407 NJU655388:NJU655407 NTQ655388:NTQ655407 ODM655388:ODM655407 ONI655388:ONI655407 OXE655388:OXE655407 PHA655388:PHA655407 PQW655388:PQW655407 QAS655388:QAS655407 QKO655388:QKO655407 QUK655388:QUK655407 REG655388:REG655407 ROC655388:ROC655407 RXY655388:RXY655407 SHU655388:SHU655407 SRQ655388:SRQ655407 TBM655388:TBM655407 TLI655388:TLI655407 TVE655388:TVE655407 UFA655388:UFA655407 UOW655388:UOW655407 UYS655388:UYS655407 VIO655388:VIO655407 VSK655388:VSK655407 WCG655388:WCG655407 WMC655388:WMC655407 WVY655388:WVY655407 Q720924:Q720943 JM720924:JM720943 TI720924:TI720943 ADE720924:ADE720943 ANA720924:ANA720943 AWW720924:AWW720943 BGS720924:BGS720943 BQO720924:BQO720943 CAK720924:CAK720943 CKG720924:CKG720943 CUC720924:CUC720943 DDY720924:DDY720943 DNU720924:DNU720943 DXQ720924:DXQ720943 EHM720924:EHM720943 ERI720924:ERI720943 FBE720924:FBE720943 FLA720924:FLA720943 FUW720924:FUW720943 GES720924:GES720943 GOO720924:GOO720943 GYK720924:GYK720943 HIG720924:HIG720943 HSC720924:HSC720943 IBY720924:IBY720943 ILU720924:ILU720943 IVQ720924:IVQ720943 JFM720924:JFM720943 JPI720924:JPI720943 JZE720924:JZE720943 KJA720924:KJA720943 KSW720924:KSW720943 LCS720924:LCS720943 LMO720924:LMO720943 LWK720924:LWK720943 MGG720924:MGG720943 MQC720924:MQC720943 MZY720924:MZY720943 NJU720924:NJU720943 NTQ720924:NTQ720943 ODM720924:ODM720943 ONI720924:ONI720943 OXE720924:OXE720943 PHA720924:PHA720943 PQW720924:PQW720943 QAS720924:QAS720943 QKO720924:QKO720943 QUK720924:QUK720943 REG720924:REG720943 ROC720924:ROC720943 RXY720924:RXY720943 SHU720924:SHU720943 SRQ720924:SRQ720943 TBM720924:TBM720943 TLI720924:TLI720943 TVE720924:TVE720943 UFA720924:UFA720943 UOW720924:UOW720943 UYS720924:UYS720943 VIO720924:VIO720943 VSK720924:VSK720943 WCG720924:WCG720943 WMC720924:WMC720943 WVY720924:WVY720943 Q786460:Q786479 JM786460:JM786479 TI786460:TI786479 ADE786460:ADE786479 ANA786460:ANA786479 AWW786460:AWW786479 BGS786460:BGS786479 BQO786460:BQO786479 CAK786460:CAK786479 CKG786460:CKG786479 CUC786460:CUC786479 DDY786460:DDY786479 DNU786460:DNU786479 DXQ786460:DXQ786479 EHM786460:EHM786479 ERI786460:ERI786479 FBE786460:FBE786479 FLA786460:FLA786479 FUW786460:FUW786479 GES786460:GES786479 GOO786460:GOO786479 GYK786460:GYK786479 HIG786460:HIG786479 HSC786460:HSC786479 IBY786460:IBY786479 ILU786460:ILU786479 IVQ786460:IVQ786479 JFM786460:JFM786479 JPI786460:JPI786479 JZE786460:JZE786479 KJA786460:KJA786479 KSW786460:KSW786479 LCS786460:LCS786479 LMO786460:LMO786479 LWK786460:LWK786479 MGG786460:MGG786479 MQC786460:MQC786479 MZY786460:MZY786479 NJU786460:NJU786479 NTQ786460:NTQ786479 ODM786460:ODM786479 ONI786460:ONI786479 OXE786460:OXE786479 PHA786460:PHA786479 PQW786460:PQW786479 QAS786460:QAS786479 QKO786460:QKO786479 QUK786460:QUK786479 REG786460:REG786479 ROC786460:ROC786479 RXY786460:RXY786479 SHU786460:SHU786479 SRQ786460:SRQ786479 TBM786460:TBM786479 TLI786460:TLI786479 TVE786460:TVE786479 UFA786460:UFA786479 UOW786460:UOW786479 UYS786460:UYS786479 VIO786460:VIO786479 VSK786460:VSK786479 WCG786460:WCG786479 WMC786460:WMC786479 WVY786460:WVY786479 Q851996:Q852015 JM851996:JM852015 TI851996:TI852015 ADE851996:ADE852015 ANA851996:ANA852015 AWW851996:AWW852015 BGS851996:BGS852015 BQO851996:BQO852015 CAK851996:CAK852015 CKG851996:CKG852015 CUC851996:CUC852015 DDY851996:DDY852015 DNU851996:DNU852015 DXQ851996:DXQ852015 EHM851996:EHM852015 ERI851996:ERI852015 FBE851996:FBE852015 FLA851996:FLA852015 FUW851996:FUW852015 GES851996:GES852015 GOO851996:GOO852015 GYK851996:GYK852015 HIG851996:HIG852015 HSC851996:HSC852015 IBY851996:IBY852015 ILU851996:ILU852015 IVQ851996:IVQ852015 JFM851996:JFM852015 JPI851996:JPI852015 JZE851996:JZE852015 KJA851996:KJA852015 KSW851996:KSW852015 LCS851996:LCS852015 LMO851996:LMO852015 LWK851996:LWK852015 MGG851996:MGG852015 MQC851996:MQC852015 MZY851996:MZY852015 NJU851996:NJU852015 NTQ851996:NTQ852015 ODM851996:ODM852015 ONI851996:ONI852015 OXE851996:OXE852015 PHA851996:PHA852015 PQW851996:PQW852015 QAS851996:QAS852015 QKO851996:QKO852015 QUK851996:QUK852015 REG851996:REG852015 ROC851996:ROC852015 RXY851996:RXY852015 SHU851996:SHU852015 SRQ851996:SRQ852015 TBM851996:TBM852015 TLI851996:TLI852015 TVE851996:TVE852015 UFA851996:UFA852015 UOW851996:UOW852015 UYS851996:UYS852015 VIO851996:VIO852015 VSK851996:VSK852015 WCG851996:WCG852015 WMC851996:WMC852015 WVY851996:WVY852015 Q917532:Q917551 JM917532:JM917551 TI917532:TI917551 ADE917532:ADE917551 ANA917532:ANA917551 AWW917532:AWW917551 BGS917532:BGS917551 BQO917532:BQO917551 CAK917532:CAK917551 CKG917532:CKG917551 CUC917532:CUC917551 DDY917532:DDY917551 DNU917532:DNU917551 DXQ917532:DXQ917551 EHM917532:EHM917551 ERI917532:ERI917551 FBE917532:FBE917551 FLA917532:FLA917551 FUW917532:FUW917551 GES917532:GES917551 GOO917532:GOO917551 GYK917532:GYK917551 HIG917532:HIG917551 HSC917532:HSC917551 IBY917532:IBY917551 ILU917532:ILU917551 IVQ917532:IVQ917551 JFM917532:JFM917551 JPI917532:JPI917551 JZE917532:JZE917551 KJA917532:KJA917551 KSW917532:KSW917551 LCS917532:LCS917551 LMO917532:LMO917551 LWK917532:LWK917551 MGG917532:MGG917551 MQC917532:MQC917551 MZY917532:MZY917551 NJU917532:NJU917551 NTQ917532:NTQ917551 ODM917532:ODM917551 ONI917532:ONI917551 OXE917532:OXE917551 PHA917532:PHA917551 PQW917532:PQW917551 QAS917532:QAS917551 QKO917532:QKO917551 QUK917532:QUK917551 REG917532:REG917551 ROC917532:ROC917551 RXY917532:RXY917551 SHU917532:SHU917551 SRQ917532:SRQ917551 TBM917532:TBM917551 TLI917532:TLI917551 TVE917532:TVE917551 UFA917532:UFA917551 UOW917532:UOW917551 UYS917532:UYS917551 VIO917532:VIO917551 VSK917532:VSK917551 WCG917532:WCG917551 WMC917532:WMC917551 WVY917532:WVY917551 Q983068:Q983087 JM983068:JM983087 TI983068:TI983087 ADE983068:ADE983087 ANA983068:ANA983087 AWW983068:AWW983087 BGS983068:BGS983087 BQO983068:BQO983087 CAK983068:CAK983087 CKG983068:CKG983087 CUC983068:CUC983087 DDY983068:DDY983087 DNU983068:DNU983087 DXQ983068:DXQ983087 EHM983068:EHM983087 ERI983068:ERI983087 FBE983068:FBE983087 FLA983068:FLA983087 FUW983068:FUW983087 GES983068:GES983087 GOO983068:GOO983087 GYK983068:GYK983087 HIG983068:HIG983087 HSC983068:HSC983087 IBY983068:IBY983087 ILU983068:ILU983087 IVQ983068:IVQ983087 JFM983068:JFM983087 JPI983068:JPI983087 JZE983068:JZE983087 KJA983068:KJA983087 KSW983068:KSW983087 LCS983068:LCS983087 LMO983068:LMO983087 LWK983068:LWK983087 MGG983068:MGG983087 MQC983068:MQC983087 MZY983068:MZY983087 NJU983068:NJU983087 NTQ983068:NTQ983087 ODM983068:ODM983087 ONI983068:ONI983087 OXE983068:OXE983087 PHA983068:PHA983087 PQW983068:PQW983087 QAS983068:QAS983087 QKO983068:QKO983087 QUK983068:QUK983087 REG983068:REG983087 ROC983068:ROC983087 RXY983068:RXY983087 SHU983068:SHU983087 SRQ983068:SRQ983087 TBM983068:TBM983087 TLI983068:TLI983087 TVE983068:TVE983087 UFA983068:UFA983087 UOW983068:UOW983087 UYS983068:UYS983087 VIO983068:VIO983087 VSK983068:VSK983087 WCG983068:WCG983087 WMC983068:WMC983087 WVY983068:WVY983087">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A28:AA47 JW28:JW47 TS28:TS47 ADO28:ADO47 ANK28:ANK47 AXG28:AXG47 BHC28:BHC47 BQY28:BQY47 CAU28:CAU47 CKQ28:CKQ47 CUM28:CUM47 DEI28:DEI47 DOE28:DOE47 DYA28:DYA47 EHW28:EHW47 ERS28:ERS47 FBO28:FBO47 FLK28:FLK47 FVG28:FVG47 GFC28:GFC47 GOY28:GOY47 GYU28:GYU47 HIQ28:HIQ47 HSM28:HSM47 ICI28:ICI47 IME28:IME47 IWA28:IWA47 JFW28:JFW47 JPS28:JPS47 JZO28:JZO47 KJK28:KJK47 KTG28:KTG47 LDC28:LDC47 LMY28:LMY47 LWU28:LWU47 MGQ28:MGQ47 MQM28:MQM47 NAI28:NAI47 NKE28:NKE47 NUA28:NUA47 ODW28:ODW47 ONS28:ONS47 OXO28:OXO47 PHK28:PHK47 PRG28:PRG47 QBC28:QBC47 QKY28:QKY47 QUU28:QUU47 REQ28:REQ47 ROM28:ROM47 RYI28:RYI47 SIE28:SIE47 SSA28:SSA47 TBW28:TBW47 TLS28:TLS47 TVO28:TVO47 UFK28:UFK47 UPG28:UPG47 UZC28:UZC47 VIY28:VIY47 VSU28:VSU47 WCQ28:WCQ47 WMM28:WMM47 WWI28:WWI47 AA65564:AA65583 JW65564:JW65583 TS65564:TS65583 ADO65564:ADO65583 ANK65564:ANK65583 AXG65564:AXG65583 BHC65564:BHC65583 BQY65564:BQY65583 CAU65564:CAU65583 CKQ65564:CKQ65583 CUM65564:CUM65583 DEI65564:DEI65583 DOE65564:DOE65583 DYA65564:DYA65583 EHW65564:EHW65583 ERS65564:ERS65583 FBO65564:FBO65583 FLK65564:FLK65583 FVG65564:FVG65583 GFC65564:GFC65583 GOY65564:GOY65583 GYU65564:GYU65583 HIQ65564:HIQ65583 HSM65564:HSM65583 ICI65564:ICI65583 IME65564:IME65583 IWA65564:IWA65583 JFW65564:JFW65583 JPS65564:JPS65583 JZO65564:JZO65583 KJK65564:KJK65583 KTG65564:KTG65583 LDC65564:LDC65583 LMY65564:LMY65583 LWU65564:LWU65583 MGQ65564:MGQ65583 MQM65564:MQM65583 NAI65564:NAI65583 NKE65564:NKE65583 NUA65564:NUA65583 ODW65564:ODW65583 ONS65564:ONS65583 OXO65564:OXO65583 PHK65564:PHK65583 PRG65564:PRG65583 QBC65564:QBC65583 QKY65564:QKY65583 QUU65564:QUU65583 REQ65564:REQ65583 ROM65564:ROM65583 RYI65564:RYI65583 SIE65564:SIE65583 SSA65564:SSA65583 TBW65564:TBW65583 TLS65564:TLS65583 TVO65564:TVO65583 UFK65564:UFK65583 UPG65564:UPG65583 UZC65564:UZC65583 VIY65564:VIY65583 VSU65564:VSU65583 WCQ65564:WCQ65583 WMM65564:WMM65583 WWI65564:WWI65583 AA131100:AA131119 JW131100:JW131119 TS131100:TS131119 ADO131100:ADO131119 ANK131100:ANK131119 AXG131100:AXG131119 BHC131100:BHC131119 BQY131100:BQY131119 CAU131100:CAU131119 CKQ131100:CKQ131119 CUM131100:CUM131119 DEI131100:DEI131119 DOE131100:DOE131119 DYA131100:DYA131119 EHW131100:EHW131119 ERS131100:ERS131119 FBO131100:FBO131119 FLK131100:FLK131119 FVG131100:FVG131119 GFC131100:GFC131119 GOY131100:GOY131119 GYU131100:GYU131119 HIQ131100:HIQ131119 HSM131100:HSM131119 ICI131100:ICI131119 IME131100:IME131119 IWA131100:IWA131119 JFW131100:JFW131119 JPS131100:JPS131119 JZO131100:JZO131119 KJK131100:KJK131119 KTG131100:KTG131119 LDC131100:LDC131119 LMY131100:LMY131119 LWU131100:LWU131119 MGQ131100:MGQ131119 MQM131100:MQM131119 NAI131100:NAI131119 NKE131100:NKE131119 NUA131100:NUA131119 ODW131100:ODW131119 ONS131100:ONS131119 OXO131100:OXO131119 PHK131100:PHK131119 PRG131100:PRG131119 QBC131100:QBC131119 QKY131100:QKY131119 QUU131100:QUU131119 REQ131100:REQ131119 ROM131100:ROM131119 RYI131100:RYI131119 SIE131100:SIE131119 SSA131100:SSA131119 TBW131100:TBW131119 TLS131100:TLS131119 TVO131100:TVO131119 UFK131100:UFK131119 UPG131100:UPG131119 UZC131100:UZC131119 VIY131100:VIY131119 VSU131100:VSU131119 WCQ131100:WCQ131119 WMM131100:WMM131119 WWI131100:WWI131119 AA196636:AA196655 JW196636:JW196655 TS196636:TS196655 ADO196636:ADO196655 ANK196636:ANK196655 AXG196636:AXG196655 BHC196636:BHC196655 BQY196636:BQY196655 CAU196636:CAU196655 CKQ196636:CKQ196655 CUM196636:CUM196655 DEI196636:DEI196655 DOE196636:DOE196655 DYA196636:DYA196655 EHW196636:EHW196655 ERS196636:ERS196655 FBO196636:FBO196655 FLK196636:FLK196655 FVG196636:FVG196655 GFC196636:GFC196655 GOY196636:GOY196655 GYU196636:GYU196655 HIQ196636:HIQ196655 HSM196636:HSM196655 ICI196636:ICI196655 IME196636:IME196655 IWA196636:IWA196655 JFW196636:JFW196655 JPS196636:JPS196655 JZO196636:JZO196655 KJK196636:KJK196655 KTG196636:KTG196655 LDC196636:LDC196655 LMY196636:LMY196655 LWU196636:LWU196655 MGQ196636:MGQ196655 MQM196636:MQM196655 NAI196636:NAI196655 NKE196636:NKE196655 NUA196636:NUA196655 ODW196636:ODW196655 ONS196636:ONS196655 OXO196636:OXO196655 PHK196636:PHK196655 PRG196636:PRG196655 QBC196636:QBC196655 QKY196636:QKY196655 QUU196636:QUU196655 REQ196636:REQ196655 ROM196636:ROM196655 RYI196636:RYI196655 SIE196636:SIE196655 SSA196636:SSA196655 TBW196636:TBW196655 TLS196636:TLS196655 TVO196636:TVO196655 UFK196636:UFK196655 UPG196636:UPG196655 UZC196636:UZC196655 VIY196636:VIY196655 VSU196636:VSU196655 WCQ196636:WCQ196655 WMM196636:WMM196655 WWI196636:WWI196655 AA262172:AA262191 JW262172:JW262191 TS262172:TS262191 ADO262172:ADO262191 ANK262172:ANK262191 AXG262172:AXG262191 BHC262172:BHC262191 BQY262172:BQY262191 CAU262172:CAU262191 CKQ262172:CKQ262191 CUM262172:CUM262191 DEI262172:DEI262191 DOE262172:DOE262191 DYA262172:DYA262191 EHW262172:EHW262191 ERS262172:ERS262191 FBO262172:FBO262191 FLK262172:FLK262191 FVG262172:FVG262191 GFC262172:GFC262191 GOY262172:GOY262191 GYU262172:GYU262191 HIQ262172:HIQ262191 HSM262172:HSM262191 ICI262172:ICI262191 IME262172:IME262191 IWA262172:IWA262191 JFW262172:JFW262191 JPS262172:JPS262191 JZO262172:JZO262191 KJK262172:KJK262191 KTG262172:KTG262191 LDC262172:LDC262191 LMY262172:LMY262191 LWU262172:LWU262191 MGQ262172:MGQ262191 MQM262172:MQM262191 NAI262172:NAI262191 NKE262172:NKE262191 NUA262172:NUA262191 ODW262172:ODW262191 ONS262172:ONS262191 OXO262172:OXO262191 PHK262172:PHK262191 PRG262172:PRG262191 QBC262172:QBC262191 QKY262172:QKY262191 QUU262172:QUU262191 REQ262172:REQ262191 ROM262172:ROM262191 RYI262172:RYI262191 SIE262172:SIE262191 SSA262172:SSA262191 TBW262172:TBW262191 TLS262172:TLS262191 TVO262172:TVO262191 UFK262172:UFK262191 UPG262172:UPG262191 UZC262172:UZC262191 VIY262172:VIY262191 VSU262172:VSU262191 WCQ262172:WCQ262191 WMM262172:WMM262191 WWI262172:WWI262191 AA327708:AA327727 JW327708:JW327727 TS327708:TS327727 ADO327708:ADO327727 ANK327708:ANK327727 AXG327708:AXG327727 BHC327708:BHC327727 BQY327708:BQY327727 CAU327708:CAU327727 CKQ327708:CKQ327727 CUM327708:CUM327727 DEI327708:DEI327727 DOE327708:DOE327727 DYA327708:DYA327727 EHW327708:EHW327727 ERS327708:ERS327727 FBO327708:FBO327727 FLK327708:FLK327727 FVG327708:FVG327727 GFC327708:GFC327727 GOY327708:GOY327727 GYU327708:GYU327727 HIQ327708:HIQ327727 HSM327708:HSM327727 ICI327708:ICI327727 IME327708:IME327727 IWA327708:IWA327727 JFW327708:JFW327727 JPS327708:JPS327727 JZO327708:JZO327727 KJK327708:KJK327727 KTG327708:KTG327727 LDC327708:LDC327727 LMY327708:LMY327727 LWU327708:LWU327727 MGQ327708:MGQ327727 MQM327708:MQM327727 NAI327708:NAI327727 NKE327708:NKE327727 NUA327708:NUA327727 ODW327708:ODW327727 ONS327708:ONS327727 OXO327708:OXO327727 PHK327708:PHK327727 PRG327708:PRG327727 QBC327708:QBC327727 QKY327708:QKY327727 QUU327708:QUU327727 REQ327708:REQ327727 ROM327708:ROM327727 RYI327708:RYI327727 SIE327708:SIE327727 SSA327708:SSA327727 TBW327708:TBW327727 TLS327708:TLS327727 TVO327708:TVO327727 UFK327708:UFK327727 UPG327708:UPG327727 UZC327708:UZC327727 VIY327708:VIY327727 VSU327708:VSU327727 WCQ327708:WCQ327727 WMM327708:WMM327727 WWI327708:WWI327727 AA393244:AA393263 JW393244:JW393263 TS393244:TS393263 ADO393244:ADO393263 ANK393244:ANK393263 AXG393244:AXG393263 BHC393244:BHC393263 BQY393244:BQY393263 CAU393244:CAU393263 CKQ393244:CKQ393263 CUM393244:CUM393263 DEI393244:DEI393263 DOE393244:DOE393263 DYA393244:DYA393263 EHW393244:EHW393263 ERS393244:ERS393263 FBO393244:FBO393263 FLK393244:FLK393263 FVG393244:FVG393263 GFC393244:GFC393263 GOY393244:GOY393263 GYU393244:GYU393263 HIQ393244:HIQ393263 HSM393244:HSM393263 ICI393244:ICI393263 IME393244:IME393263 IWA393244:IWA393263 JFW393244:JFW393263 JPS393244:JPS393263 JZO393244:JZO393263 KJK393244:KJK393263 KTG393244:KTG393263 LDC393244:LDC393263 LMY393244:LMY393263 LWU393244:LWU393263 MGQ393244:MGQ393263 MQM393244:MQM393263 NAI393244:NAI393263 NKE393244:NKE393263 NUA393244:NUA393263 ODW393244:ODW393263 ONS393244:ONS393263 OXO393244:OXO393263 PHK393244:PHK393263 PRG393244:PRG393263 QBC393244:QBC393263 QKY393244:QKY393263 QUU393244:QUU393263 REQ393244:REQ393263 ROM393244:ROM393263 RYI393244:RYI393263 SIE393244:SIE393263 SSA393244:SSA393263 TBW393244:TBW393263 TLS393244:TLS393263 TVO393244:TVO393263 UFK393244:UFK393263 UPG393244:UPG393263 UZC393244:UZC393263 VIY393244:VIY393263 VSU393244:VSU393263 WCQ393244:WCQ393263 WMM393244:WMM393263 WWI393244:WWI393263 AA458780:AA458799 JW458780:JW458799 TS458780:TS458799 ADO458780:ADO458799 ANK458780:ANK458799 AXG458780:AXG458799 BHC458780:BHC458799 BQY458780:BQY458799 CAU458780:CAU458799 CKQ458780:CKQ458799 CUM458780:CUM458799 DEI458780:DEI458799 DOE458780:DOE458799 DYA458780:DYA458799 EHW458780:EHW458799 ERS458780:ERS458799 FBO458780:FBO458799 FLK458780:FLK458799 FVG458780:FVG458799 GFC458780:GFC458799 GOY458780:GOY458799 GYU458780:GYU458799 HIQ458780:HIQ458799 HSM458780:HSM458799 ICI458780:ICI458799 IME458780:IME458799 IWA458780:IWA458799 JFW458780:JFW458799 JPS458780:JPS458799 JZO458780:JZO458799 KJK458780:KJK458799 KTG458780:KTG458799 LDC458780:LDC458799 LMY458780:LMY458799 LWU458780:LWU458799 MGQ458780:MGQ458799 MQM458780:MQM458799 NAI458780:NAI458799 NKE458780:NKE458799 NUA458780:NUA458799 ODW458780:ODW458799 ONS458780:ONS458799 OXO458780:OXO458799 PHK458780:PHK458799 PRG458780:PRG458799 QBC458780:QBC458799 QKY458780:QKY458799 QUU458780:QUU458799 REQ458780:REQ458799 ROM458780:ROM458799 RYI458780:RYI458799 SIE458780:SIE458799 SSA458780:SSA458799 TBW458780:TBW458799 TLS458780:TLS458799 TVO458780:TVO458799 UFK458780:UFK458799 UPG458780:UPG458799 UZC458780:UZC458799 VIY458780:VIY458799 VSU458780:VSU458799 WCQ458780:WCQ458799 WMM458780:WMM458799 WWI458780:WWI458799 AA524316:AA524335 JW524316:JW524335 TS524316:TS524335 ADO524316:ADO524335 ANK524316:ANK524335 AXG524316:AXG524335 BHC524316:BHC524335 BQY524316:BQY524335 CAU524316:CAU524335 CKQ524316:CKQ524335 CUM524316:CUM524335 DEI524316:DEI524335 DOE524316:DOE524335 DYA524316:DYA524335 EHW524316:EHW524335 ERS524316:ERS524335 FBO524316:FBO524335 FLK524316:FLK524335 FVG524316:FVG524335 GFC524316:GFC524335 GOY524316:GOY524335 GYU524316:GYU524335 HIQ524316:HIQ524335 HSM524316:HSM524335 ICI524316:ICI524335 IME524316:IME524335 IWA524316:IWA524335 JFW524316:JFW524335 JPS524316:JPS524335 JZO524316:JZO524335 KJK524316:KJK524335 KTG524316:KTG524335 LDC524316:LDC524335 LMY524316:LMY524335 LWU524316:LWU524335 MGQ524316:MGQ524335 MQM524316:MQM524335 NAI524316:NAI524335 NKE524316:NKE524335 NUA524316:NUA524335 ODW524316:ODW524335 ONS524316:ONS524335 OXO524316:OXO524335 PHK524316:PHK524335 PRG524316:PRG524335 QBC524316:QBC524335 QKY524316:QKY524335 QUU524316:QUU524335 REQ524316:REQ524335 ROM524316:ROM524335 RYI524316:RYI524335 SIE524316:SIE524335 SSA524316:SSA524335 TBW524316:TBW524335 TLS524316:TLS524335 TVO524316:TVO524335 UFK524316:UFK524335 UPG524316:UPG524335 UZC524316:UZC524335 VIY524316:VIY524335 VSU524316:VSU524335 WCQ524316:WCQ524335 WMM524316:WMM524335 WWI524316:WWI524335 AA589852:AA589871 JW589852:JW589871 TS589852:TS589871 ADO589852:ADO589871 ANK589852:ANK589871 AXG589852:AXG589871 BHC589852:BHC589871 BQY589852:BQY589871 CAU589852:CAU589871 CKQ589852:CKQ589871 CUM589852:CUM589871 DEI589852:DEI589871 DOE589852:DOE589871 DYA589852:DYA589871 EHW589852:EHW589871 ERS589852:ERS589871 FBO589852:FBO589871 FLK589852:FLK589871 FVG589852:FVG589871 GFC589852:GFC589871 GOY589852:GOY589871 GYU589852:GYU589871 HIQ589852:HIQ589871 HSM589852:HSM589871 ICI589852:ICI589871 IME589852:IME589871 IWA589852:IWA589871 JFW589852:JFW589871 JPS589852:JPS589871 JZO589852:JZO589871 KJK589852:KJK589871 KTG589852:KTG589871 LDC589852:LDC589871 LMY589852:LMY589871 LWU589852:LWU589871 MGQ589852:MGQ589871 MQM589852:MQM589871 NAI589852:NAI589871 NKE589852:NKE589871 NUA589852:NUA589871 ODW589852:ODW589871 ONS589852:ONS589871 OXO589852:OXO589871 PHK589852:PHK589871 PRG589852:PRG589871 QBC589852:QBC589871 QKY589852:QKY589871 QUU589852:QUU589871 REQ589852:REQ589871 ROM589852:ROM589871 RYI589852:RYI589871 SIE589852:SIE589871 SSA589852:SSA589871 TBW589852:TBW589871 TLS589852:TLS589871 TVO589852:TVO589871 UFK589852:UFK589871 UPG589852:UPG589871 UZC589852:UZC589871 VIY589852:VIY589871 VSU589852:VSU589871 WCQ589852:WCQ589871 WMM589852:WMM589871 WWI589852:WWI589871 AA655388:AA655407 JW655388:JW655407 TS655388:TS655407 ADO655388:ADO655407 ANK655388:ANK655407 AXG655388:AXG655407 BHC655388:BHC655407 BQY655388:BQY655407 CAU655388:CAU655407 CKQ655388:CKQ655407 CUM655388:CUM655407 DEI655388:DEI655407 DOE655388:DOE655407 DYA655388:DYA655407 EHW655388:EHW655407 ERS655388:ERS655407 FBO655388:FBO655407 FLK655388:FLK655407 FVG655388:FVG655407 GFC655388:GFC655407 GOY655388:GOY655407 GYU655388:GYU655407 HIQ655388:HIQ655407 HSM655388:HSM655407 ICI655388:ICI655407 IME655388:IME655407 IWA655388:IWA655407 JFW655388:JFW655407 JPS655388:JPS655407 JZO655388:JZO655407 KJK655388:KJK655407 KTG655388:KTG655407 LDC655388:LDC655407 LMY655388:LMY655407 LWU655388:LWU655407 MGQ655388:MGQ655407 MQM655388:MQM655407 NAI655388:NAI655407 NKE655388:NKE655407 NUA655388:NUA655407 ODW655388:ODW655407 ONS655388:ONS655407 OXO655388:OXO655407 PHK655388:PHK655407 PRG655388:PRG655407 QBC655388:QBC655407 QKY655388:QKY655407 QUU655388:QUU655407 REQ655388:REQ655407 ROM655388:ROM655407 RYI655388:RYI655407 SIE655388:SIE655407 SSA655388:SSA655407 TBW655388:TBW655407 TLS655388:TLS655407 TVO655388:TVO655407 UFK655388:UFK655407 UPG655388:UPG655407 UZC655388:UZC655407 VIY655388:VIY655407 VSU655388:VSU655407 WCQ655388:WCQ655407 WMM655388:WMM655407 WWI655388:WWI655407 AA720924:AA720943 JW720924:JW720943 TS720924:TS720943 ADO720924:ADO720943 ANK720924:ANK720943 AXG720924:AXG720943 BHC720924:BHC720943 BQY720924:BQY720943 CAU720924:CAU720943 CKQ720924:CKQ720943 CUM720924:CUM720943 DEI720924:DEI720943 DOE720924:DOE720943 DYA720924:DYA720943 EHW720924:EHW720943 ERS720924:ERS720943 FBO720924:FBO720943 FLK720924:FLK720943 FVG720924:FVG720943 GFC720924:GFC720943 GOY720924:GOY720943 GYU720924:GYU720943 HIQ720924:HIQ720943 HSM720924:HSM720943 ICI720924:ICI720943 IME720924:IME720943 IWA720924:IWA720943 JFW720924:JFW720943 JPS720924:JPS720943 JZO720924:JZO720943 KJK720924:KJK720943 KTG720924:KTG720943 LDC720924:LDC720943 LMY720924:LMY720943 LWU720924:LWU720943 MGQ720924:MGQ720943 MQM720924:MQM720943 NAI720924:NAI720943 NKE720924:NKE720943 NUA720924:NUA720943 ODW720924:ODW720943 ONS720924:ONS720943 OXO720924:OXO720943 PHK720924:PHK720943 PRG720924:PRG720943 QBC720924:QBC720943 QKY720924:QKY720943 QUU720924:QUU720943 REQ720924:REQ720943 ROM720924:ROM720943 RYI720924:RYI720943 SIE720924:SIE720943 SSA720924:SSA720943 TBW720924:TBW720943 TLS720924:TLS720943 TVO720924:TVO720943 UFK720924:UFK720943 UPG720924:UPG720943 UZC720924:UZC720943 VIY720924:VIY720943 VSU720924:VSU720943 WCQ720924:WCQ720943 WMM720924:WMM720943 WWI720924:WWI720943 AA786460:AA786479 JW786460:JW786479 TS786460:TS786479 ADO786460:ADO786479 ANK786460:ANK786479 AXG786460:AXG786479 BHC786460:BHC786479 BQY786460:BQY786479 CAU786460:CAU786479 CKQ786460:CKQ786479 CUM786460:CUM786479 DEI786460:DEI786479 DOE786460:DOE786479 DYA786460:DYA786479 EHW786460:EHW786479 ERS786460:ERS786479 FBO786460:FBO786479 FLK786460:FLK786479 FVG786460:FVG786479 GFC786460:GFC786479 GOY786460:GOY786479 GYU786460:GYU786479 HIQ786460:HIQ786479 HSM786460:HSM786479 ICI786460:ICI786479 IME786460:IME786479 IWA786460:IWA786479 JFW786460:JFW786479 JPS786460:JPS786479 JZO786460:JZO786479 KJK786460:KJK786479 KTG786460:KTG786479 LDC786460:LDC786479 LMY786460:LMY786479 LWU786460:LWU786479 MGQ786460:MGQ786479 MQM786460:MQM786479 NAI786460:NAI786479 NKE786460:NKE786479 NUA786460:NUA786479 ODW786460:ODW786479 ONS786460:ONS786479 OXO786460:OXO786479 PHK786460:PHK786479 PRG786460:PRG786479 QBC786460:QBC786479 QKY786460:QKY786479 QUU786460:QUU786479 REQ786460:REQ786479 ROM786460:ROM786479 RYI786460:RYI786479 SIE786460:SIE786479 SSA786460:SSA786479 TBW786460:TBW786479 TLS786460:TLS786479 TVO786460:TVO786479 UFK786460:UFK786479 UPG786460:UPG786479 UZC786460:UZC786479 VIY786460:VIY786479 VSU786460:VSU786479 WCQ786460:WCQ786479 WMM786460:WMM786479 WWI786460:WWI786479 AA851996:AA852015 JW851996:JW852015 TS851996:TS852015 ADO851996:ADO852015 ANK851996:ANK852015 AXG851996:AXG852015 BHC851996:BHC852015 BQY851996:BQY852015 CAU851996:CAU852015 CKQ851996:CKQ852015 CUM851996:CUM852015 DEI851996:DEI852015 DOE851996:DOE852015 DYA851996:DYA852015 EHW851996:EHW852015 ERS851996:ERS852015 FBO851996:FBO852015 FLK851996:FLK852015 FVG851996:FVG852015 GFC851996:GFC852015 GOY851996:GOY852015 GYU851996:GYU852015 HIQ851996:HIQ852015 HSM851996:HSM852015 ICI851996:ICI852015 IME851996:IME852015 IWA851996:IWA852015 JFW851996:JFW852015 JPS851996:JPS852015 JZO851996:JZO852015 KJK851996:KJK852015 KTG851996:KTG852015 LDC851996:LDC852015 LMY851996:LMY852015 LWU851996:LWU852015 MGQ851996:MGQ852015 MQM851996:MQM852015 NAI851996:NAI852015 NKE851996:NKE852015 NUA851996:NUA852015 ODW851996:ODW852015 ONS851996:ONS852015 OXO851996:OXO852015 PHK851996:PHK852015 PRG851996:PRG852015 QBC851996:QBC852015 QKY851996:QKY852015 QUU851996:QUU852015 REQ851996:REQ852015 ROM851996:ROM852015 RYI851996:RYI852015 SIE851996:SIE852015 SSA851996:SSA852015 TBW851996:TBW852015 TLS851996:TLS852015 TVO851996:TVO852015 UFK851996:UFK852015 UPG851996:UPG852015 UZC851996:UZC852015 VIY851996:VIY852015 VSU851996:VSU852015 WCQ851996:WCQ852015 WMM851996:WMM852015 WWI851996:WWI852015 AA917532:AA917551 JW917532:JW917551 TS917532:TS917551 ADO917532:ADO917551 ANK917532:ANK917551 AXG917532:AXG917551 BHC917532:BHC917551 BQY917532:BQY917551 CAU917532:CAU917551 CKQ917532:CKQ917551 CUM917532:CUM917551 DEI917532:DEI917551 DOE917532:DOE917551 DYA917532:DYA917551 EHW917532:EHW917551 ERS917532:ERS917551 FBO917532:FBO917551 FLK917532:FLK917551 FVG917532:FVG917551 GFC917532:GFC917551 GOY917532:GOY917551 GYU917532:GYU917551 HIQ917532:HIQ917551 HSM917532:HSM917551 ICI917532:ICI917551 IME917532:IME917551 IWA917532:IWA917551 JFW917532:JFW917551 JPS917532:JPS917551 JZO917532:JZO917551 KJK917532:KJK917551 KTG917532:KTG917551 LDC917532:LDC917551 LMY917532:LMY917551 LWU917532:LWU917551 MGQ917532:MGQ917551 MQM917532:MQM917551 NAI917532:NAI917551 NKE917532:NKE917551 NUA917532:NUA917551 ODW917532:ODW917551 ONS917532:ONS917551 OXO917532:OXO917551 PHK917532:PHK917551 PRG917532:PRG917551 QBC917532:QBC917551 QKY917532:QKY917551 QUU917532:QUU917551 REQ917532:REQ917551 ROM917532:ROM917551 RYI917532:RYI917551 SIE917532:SIE917551 SSA917532:SSA917551 TBW917532:TBW917551 TLS917532:TLS917551 TVO917532:TVO917551 UFK917532:UFK917551 UPG917532:UPG917551 UZC917532:UZC917551 VIY917532:VIY917551 VSU917532:VSU917551 WCQ917532:WCQ917551 WMM917532:WMM917551 WWI917532:WWI917551 AA983068:AA983087 JW983068:JW983087 TS983068:TS983087 ADO983068:ADO983087 ANK983068:ANK983087 AXG983068:AXG983087 BHC983068:BHC983087 BQY983068:BQY983087 CAU983068:CAU983087 CKQ983068:CKQ983087 CUM983068:CUM983087 DEI983068:DEI983087 DOE983068:DOE983087 DYA983068:DYA983087 EHW983068:EHW983087 ERS983068:ERS983087 FBO983068:FBO983087 FLK983068:FLK983087 FVG983068:FVG983087 GFC983068:GFC983087 GOY983068:GOY983087 GYU983068:GYU983087 HIQ983068:HIQ983087 HSM983068:HSM983087 ICI983068:ICI983087 IME983068:IME983087 IWA983068:IWA983087 JFW983068:JFW983087 JPS983068:JPS983087 JZO983068:JZO983087 KJK983068:KJK983087 KTG983068:KTG983087 LDC983068:LDC983087 LMY983068:LMY983087 LWU983068:LWU983087 MGQ983068:MGQ983087 MQM983068:MQM983087 NAI983068:NAI983087 NKE983068:NKE983087 NUA983068:NUA983087 ODW983068:ODW983087 ONS983068:ONS983087 OXO983068:OXO983087 PHK983068:PHK983087 PRG983068:PRG983087 QBC983068:QBC983087 QKY983068:QKY983087 QUU983068:QUU983087 REQ983068:REQ983087 ROM983068:ROM983087 RYI983068:RYI983087 SIE983068:SIE983087 SSA983068:SSA983087 TBW983068:TBW983087 TLS983068:TLS983087 TVO983068:TVO983087 UFK983068:UFK983087 UPG983068:UPG983087 UZC983068:UZC983087 VIY983068:VIY983087 VSU983068:VSU983087 WCQ983068:WCQ983087 WMM983068:WMM983087 WWI983068:WWI983087">
      <formula1>Efecto</formula1>
    </dataValidation>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AB28:AB47 JX28:JX47 TT28:TT47 ADP28:ADP47 ANL28:ANL47 AXH28:AXH47 BHD28:BHD47 BQZ28:BQZ47 CAV28:CAV47 CKR28:CKR47 CUN28:CUN47 DEJ28:DEJ47 DOF28:DOF47 DYB28:DYB47 EHX28:EHX47 ERT28:ERT47 FBP28:FBP47 FLL28:FLL47 FVH28:FVH47 GFD28:GFD47 GOZ28:GOZ47 GYV28:GYV47 HIR28:HIR47 HSN28:HSN47 ICJ28:ICJ47 IMF28:IMF47 IWB28:IWB47 JFX28:JFX47 JPT28:JPT47 JZP28:JZP47 KJL28:KJL47 KTH28:KTH47 LDD28:LDD47 LMZ28:LMZ47 LWV28:LWV47 MGR28:MGR47 MQN28:MQN47 NAJ28:NAJ47 NKF28:NKF47 NUB28:NUB47 ODX28:ODX47 ONT28:ONT47 OXP28:OXP47 PHL28:PHL47 PRH28:PRH47 QBD28:QBD47 QKZ28:QKZ47 QUV28:QUV47 RER28:RER47 RON28:RON47 RYJ28:RYJ47 SIF28:SIF47 SSB28:SSB47 TBX28:TBX47 TLT28:TLT47 TVP28:TVP47 UFL28:UFL47 UPH28:UPH47 UZD28:UZD47 VIZ28:VIZ47 VSV28:VSV47 WCR28:WCR47 WMN28:WMN47 WWJ28:WWJ47 AB65564:AB65583 JX65564:JX65583 TT65564:TT65583 ADP65564:ADP65583 ANL65564:ANL65583 AXH65564:AXH65583 BHD65564:BHD65583 BQZ65564:BQZ65583 CAV65564:CAV65583 CKR65564:CKR65583 CUN65564:CUN65583 DEJ65564:DEJ65583 DOF65564:DOF65583 DYB65564:DYB65583 EHX65564:EHX65583 ERT65564:ERT65583 FBP65564:FBP65583 FLL65564:FLL65583 FVH65564:FVH65583 GFD65564:GFD65583 GOZ65564:GOZ65583 GYV65564:GYV65583 HIR65564:HIR65583 HSN65564:HSN65583 ICJ65564:ICJ65583 IMF65564:IMF65583 IWB65564:IWB65583 JFX65564:JFX65583 JPT65564:JPT65583 JZP65564:JZP65583 KJL65564:KJL65583 KTH65564:KTH65583 LDD65564:LDD65583 LMZ65564:LMZ65583 LWV65564:LWV65583 MGR65564:MGR65583 MQN65564:MQN65583 NAJ65564:NAJ65583 NKF65564:NKF65583 NUB65564:NUB65583 ODX65564:ODX65583 ONT65564:ONT65583 OXP65564:OXP65583 PHL65564:PHL65583 PRH65564:PRH65583 QBD65564:QBD65583 QKZ65564:QKZ65583 QUV65564:QUV65583 RER65564:RER65583 RON65564:RON65583 RYJ65564:RYJ65583 SIF65564:SIF65583 SSB65564:SSB65583 TBX65564:TBX65583 TLT65564:TLT65583 TVP65564:TVP65583 UFL65564:UFL65583 UPH65564:UPH65583 UZD65564:UZD65583 VIZ65564:VIZ65583 VSV65564:VSV65583 WCR65564:WCR65583 WMN65564:WMN65583 WWJ65564:WWJ65583 AB131100:AB131119 JX131100:JX131119 TT131100:TT131119 ADP131100:ADP131119 ANL131100:ANL131119 AXH131100:AXH131119 BHD131100:BHD131119 BQZ131100:BQZ131119 CAV131100:CAV131119 CKR131100:CKR131119 CUN131100:CUN131119 DEJ131100:DEJ131119 DOF131100:DOF131119 DYB131100:DYB131119 EHX131100:EHX131119 ERT131100:ERT131119 FBP131100:FBP131119 FLL131100:FLL131119 FVH131100:FVH131119 GFD131100:GFD131119 GOZ131100:GOZ131119 GYV131100:GYV131119 HIR131100:HIR131119 HSN131100:HSN131119 ICJ131100:ICJ131119 IMF131100:IMF131119 IWB131100:IWB131119 JFX131100:JFX131119 JPT131100:JPT131119 JZP131100:JZP131119 KJL131100:KJL131119 KTH131100:KTH131119 LDD131100:LDD131119 LMZ131100:LMZ131119 LWV131100:LWV131119 MGR131100:MGR131119 MQN131100:MQN131119 NAJ131100:NAJ131119 NKF131100:NKF131119 NUB131100:NUB131119 ODX131100:ODX131119 ONT131100:ONT131119 OXP131100:OXP131119 PHL131100:PHL131119 PRH131100:PRH131119 QBD131100:QBD131119 QKZ131100:QKZ131119 QUV131100:QUV131119 RER131100:RER131119 RON131100:RON131119 RYJ131100:RYJ131119 SIF131100:SIF131119 SSB131100:SSB131119 TBX131100:TBX131119 TLT131100:TLT131119 TVP131100:TVP131119 UFL131100:UFL131119 UPH131100:UPH131119 UZD131100:UZD131119 VIZ131100:VIZ131119 VSV131100:VSV131119 WCR131100:WCR131119 WMN131100:WMN131119 WWJ131100:WWJ131119 AB196636:AB196655 JX196636:JX196655 TT196636:TT196655 ADP196636:ADP196655 ANL196636:ANL196655 AXH196636:AXH196655 BHD196636:BHD196655 BQZ196636:BQZ196655 CAV196636:CAV196655 CKR196636:CKR196655 CUN196636:CUN196655 DEJ196636:DEJ196655 DOF196636:DOF196655 DYB196636:DYB196655 EHX196636:EHX196655 ERT196636:ERT196655 FBP196636:FBP196655 FLL196636:FLL196655 FVH196636:FVH196655 GFD196636:GFD196655 GOZ196636:GOZ196655 GYV196636:GYV196655 HIR196636:HIR196655 HSN196636:HSN196655 ICJ196636:ICJ196655 IMF196636:IMF196655 IWB196636:IWB196655 JFX196636:JFX196655 JPT196636:JPT196655 JZP196636:JZP196655 KJL196636:KJL196655 KTH196636:KTH196655 LDD196636:LDD196655 LMZ196636:LMZ196655 LWV196636:LWV196655 MGR196636:MGR196655 MQN196636:MQN196655 NAJ196636:NAJ196655 NKF196636:NKF196655 NUB196636:NUB196655 ODX196636:ODX196655 ONT196636:ONT196655 OXP196636:OXP196655 PHL196636:PHL196655 PRH196636:PRH196655 QBD196636:QBD196655 QKZ196636:QKZ196655 QUV196636:QUV196655 RER196636:RER196655 RON196636:RON196655 RYJ196636:RYJ196655 SIF196636:SIF196655 SSB196636:SSB196655 TBX196636:TBX196655 TLT196636:TLT196655 TVP196636:TVP196655 UFL196636:UFL196655 UPH196636:UPH196655 UZD196636:UZD196655 VIZ196636:VIZ196655 VSV196636:VSV196655 WCR196636:WCR196655 WMN196636:WMN196655 WWJ196636:WWJ196655 AB262172:AB262191 JX262172:JX262191 TT262172:TT262191 ADP262172:ADP262191 ANL262172:ANL262191 AXH262172:AXH262191 BHD262172:BHD262191 BQZ262172:BQZ262191 CAV262172:CAV262191 CKR262172:CKR262191 CUN262172:CUN262191 DEJ262172:DEJ262191 DOF262172:DOF262191 DYB262172:DYB262191 EHX262172:EHX262191 ERT262172:ERT262191 FBP262172:FBP262191 FLL262172:FLL262191 FVH262172:FVH262191 GFD262172:GFD262191 GOZ262172:GOZ262191 GYV262172:GYV262191 HIR262172:HIR262191 HSN262172:HSN262191 ICJ262172:ICJ262191 IMF262172:IMF262191 IWB262172:IWB262191 JFX262172:JFX262191 JPT262172:JPT262191 JZP262172:JZP262191 KJL262172:KJL262191 KTH262172:KTH262191 LDD262172:LDD262191 LMZ262172:LMZ262191 LWV262172:LWV262191 MGR262172:MGR262191 MQN262172:MQN262191 NAJ262172:NAJ262191 NKF262172:NKF262191 NUB262172:NUB262191 ODX262172:ODX262191 ONT262172:ONT262191 OXP262172:OXP262191 PHL262172:PHL262191 PRH262172:PRH262191 QBD262172:QBD262191 QKZ262172:QKZ262191 QUV262172:QUV262191 RER262172:RER262191 RON262172:RON262191 RYJ262172:RYJ262191 SIF262172:SIF262191 SSB262172:SSB262191 TBX262172:TBX262191 TLT262172:TLT262191 TVP262172:TVP262191 UFL262172:UFL262191 UPH262172:UPH262191 UZD262172:UZD262191 VIZ262172:VIZ262191 VSV262172:VSV262191 WCR262172:WCR262191 WMN262172:WMN262191 WWJ262172:WWJ262191 AB327708:AB327727 JX327708:JX327727 TT327708:TT327727 ADP327708:ADP327727 ANL327708:ANL327727 AXH327708:AXH327727 BHD327708:BHD327727 BQZ327708:BQZ327727 CAV327708:CAV327727 CKR327708:CKR327727 CUN327708:CUN327727 DEJ327708:DEJ327727 DOF327708:DOF327727 DYB327708:DYB327727 EHX327708:EHX327727 ERT327708:ERT327727 FBP327708:FBP327727 FLL327708:FLL327727 FVH327708:FVH327727 GFD327708:GFD327727 GOZ327708:GOZ327727 GYV327708:GYV327727 HIR327708:HIR327727 HSN327708:HSN327727 ICJ327708:ICJ327727 IMF327708:IMF327727 IWB327708:IWB327727 JFX327708:JFX327727 JPT327708:JPT327727 JZP327708:JZP327727 KJL327708:KJL327727 KTH327708:KTH327727 LDD327708:LDD327727 LMZ327708:LMZ327727 LWV327708:LWV327727 MGR327708:MGR327727 MQN327708:MQN327727 NAJ327708:NAJ327727 NKF327708:NKF327727 NUB327708:NUB327727 ODX327708:ODX327727 ONT327708:ONT327727 OXP327708:OXP327727 PHL327708:PHL327727 PRH327708:PRH327727 QBD327708:QBD327727 QKZ327708:QKZ327727 QUV327708:QUV327727 RER327708:RER327727 RON327708:RON327727 RYJ327708:RYJ327727 SIF327708:SIF327727 SSB327708:SSB327727 TBX327708:TBX327727 TLT327708:TLT327727 TVP327708:TVP327727 UFL327708:UFL327727 UPH327708:UPH327727 UZD327708:UZD327727 VIZ327708:VIZ327727 VSV327708:VSV327727 WCR327708:WCR327727 WMN327708:WMN327727 WWJ327708:WWJ327727 AB393244:AB393263 JX393244:JX393263 TT393244:TT393263 ADP393244:ADP393263 ANL393244:ANL393263 AXH393244:AXH393263 BHD393244:BHD393263 BQZ393244:BQZ393263 CAV393244:CAV393263 CKR393244:CKR393263 CUN393244:CUN393263 DEJ393244:DEJ393263 DOF393244:DOF393263 DYB393244:DYB393263 EHX393244:EHX393263 ERT393244:ERT393263 FBP393244:FBP393263 FLL393244:FLL393263 FVH393244:FVH393263 GFD393244:GFD393263 GOZ393244:GOZ393263 GYV393244:GYV393263 HIR393244:HIR393263 HSN393244:HSN393263 ICJ393244:ICJ393263 IMF393244:IMF393263 IWB393244:IWB393263 JFX393244:JFX393263 JPT393244:JPT393263 JZP393244:JZP393263 KJL393244:KJL393263 KTH393244:KTH393263 LDD393244:LDD393263 LMZ393244:LMZ393263 LWV393244:LWV393263 MGR393244:MGR393263 MQN393244:MQN393263 NAJ393244:NAJ393263 NKF393244:NKF393263 NUB393244:NUB393263 ODX393244:ODX393263 ONT393244:ONT393263 OXP393244:OXP393263 PHL393244:PHL393263 PRH393244:PRH393263 QBD393244:QBD393263 QKZ393244:QKZ393263 QUV393244:QUV393263 RER393244:RER393263 RON393244:RON393263 RYJ393244:RYJ393263 SIF393244:SIF393263 SSB393244:SSB393263 TBX393244:TBX393263 TLT393244:TLT393263 TVP393244:TVP393263 UFL393244:UFL393263 UPH393244:UPH393263 UZD393244:UZD393263 VIZ393244:VIZ393263 VSV393244:VSV393263 WCR393244:WCR393263 WMN393244:WMN393263 WWJ393244:WWJ393263 AB458780:AB458799 JX458780:JX458799 TT458780:TT458799 ADP458780:ADP458799 ANL458780:ANL458799 AXH458780:AXH458799 BHD458780:BHD458799 BQZ458780:BQZ458799 CAV458780:CAV458799 CKR458780:CKR458799 CUN458780:CUN458799 DEJ458780:DEJ458799 DOF458780:DOF458799 DYB458780:DYB458799 EHX458780:EHX458799 ERT458780:ERT458799 FBP458780:FBP458799 FLL458780:FLL458799 FVH458780:FVH458799 GFD458780:GFD458799 GOZ458780:GOZ458799 GYV458780:GYV458799 HIR458780:HIR458799 HSN458780:HSN458799 ICJ458780:ICJ458799 IMF458780:IMF458799 IWB458780:IWB458799 JFX458780:JFX458799 JPT458780:JPT458799 JZP458780:JZP458799 KJL458780:KJL458799 KTH458780:KTH458799 LDD458780:LDD458799 LMZ458780:LMZ458799 LWV458780:LWV458799 MGR458780:MGR458799 MQN458780:MQN458799 NAJ458780:NAJ458799 NKF458780:NKF458799 NUB458780:NUB458799 ODX458780:ODX458799 ONT458780:ONT458799 OXP458780:OXP458799 PHL458780:PHL458799 PRH458780:PRH458799 QBD458780:QBD458799 QKZ458780:QKZ458799 QUV458780:QUV458799 RER458780:RER458799 RON458780:RON458799 RYJ458780:RYJ458799 SIF458780:SIF458799 SSB458780:SSB458799 TBX458780:TBX458799 TLT458780:TLT458799 TVP458780:TVP458799 UFL458780:UFL458799 UPH458780:UPH458799 UZD458780:UZD458799 VIZ458780:VIZ458799 VSV458780:VSV458799 WCR458780:WCR458799 WMN458780:WMN458799 WWJ458780:WWJ458799 AB524316:AB524335 JX524316:JX524335 TT524316:TT524335 ADP524316:ADP524335 ANL524316:ANL524335 AXH524316:AXH524335 BHD524316:BHD524335 BQZ524316:BQZ524335 CAV524316:CAV524335 CKR524316:CKR524335 CUN524316:CUN524335 DEJ524316:DEJ524335 DOF524316:DOF524335 DYB524316:DYB524335 EHX524316:EHX524335 ERT524316:ERT524335 FBP524316:FBP524335 FLL524316:FLL524335 FVH524316:FVH524335 GFD524316:GFD524335 GOZ524316:GOZ524335 GYV524316:GYV524335 HIR524316:HIR524335 HSN524316:HSN524335 ICJ524316:ICJ524335 IMF524316:IMF524335 IWB524316:IWB524335 JFX524316:JFX524335 JPT524316:JPT524335 JZP524316:JZP524335 KJL524316:KJL524335 KTH524316:KTH524335 LDD524316:LDD524335 LMZ524316:LMZ524335 LWV524316:LWV524335 MGR524316:MGR524335 MQN524316:MQN524335 NAJ524316:NAJ524335 NKF524316:NKF524335 NUB524316:NUB524335 ODX524316:ODX524335 ONT524316:ONT524335 OXP524316:OXP524335 PHL524316:PHL524335 PRH524316:PRH524335 QBD524316:QBD524335 QKZ524316:QKZ524335 QUV524316:QUV524335 RER524316:RER524335 RON524316:RON524335 RYJ524316:RYJ524335 SIF524316:SIF524335 SSB524316:SSB524335 TBX524316:TBX524335 TLT524316:TLT524335 TVP524316:TVP524335 UFL524316:UFL524335 UPH524316:UPH524335 UZD524316:UZD524335 VIZ524316:VIZ524335 VSV524316:VSV524335 WCR524316:WCR524335 WMN524316:WMN524335 WWJ524316:WWJ524335 AB589852:AB589871 JX589852:JX589871 TT589852:TT589871 ADP589852:ADP589871 ANL589852:ANL589871 AXH589852:AXH589871 BHD589852:BHD589871 BQZ589852:BQZ589871 CAV589852:CAV589871 CKR589852:CKR589871 CUN589852:CUN589871 DEJ589852:DEJ589871 DOF589852:DOF589871 DYB589852:DYB589871 EHX589852:EHX589871 ERT589852:ERT589871 FBP589852:FBP589871 FLL589852:FLL589871 FVH589852:FVH589871 GFD589852:GFD589871 GOZ589852:GOZ589871 GYV589852:GYV589871 HIR589852:HIR589871 HSN589852:HSN589871 ICJ589852:ICJ589871 IMF589852:IMF589871 IWB589852:IWB589871 JFX589852:JFX589871 JPT589852:JPT589871 JZP589852:JZP589871 KJL589852:KJL589871 KTH589852:KTH589871 LDD589852:LDD589871 LMZ589852:LMZ589871 LWV589852:LWV589871 MGR589852:MGR589871 MQN589852:MQN589871 NAJ589852:NAJ589871 NKF589852:NKF589871 NUB589852:NUB589871 ODX589852:ODX589871 ONT589852:ONT589871 OXP589852:OXP589871 PHL589852:PHL589871 PRH589852:PRH589871 QBD589852:QBD589871 QKZ589852:QKZ589871 QUV589852:QUV589871 RER589852:RER589871 RON589852:RON589871 RYJ589852:RYJ589871 SIF589852:SIF589871 SSB589852:SSB589871 TBX589852:TBX589871 TLT589852:TLT589871 TVP589852:TVP589871 UFL589852:UFL589871 UPH589852:UPH589871 UZD589852:UZD589871 VIZ589852:VIZ589871 VSV589852:VSV589871 WCR589852:WCR589871 WMN589852:WMN589871 WWJ589852:WWJ589871 AB655388:AB655407 JX655388:JX655407 TT655388:TT655407 ADP655388:ADP655407 ANL655388:ANL655407 AXH655388:AXH655407 BHD655388:BHD655407 BQZ655388:BQZ655407 CAV655388:CAV655407 CKR655388:CKR655407 CUN655388:CUN655407 DEJ655388:DEJ655407 DOF655388:DOF655407 DYB655388:DYB655407 EHX655388:EHX655407 ERT655388:ERT655407 FBP655388:FBP655407 FLL655388:FLL655407 FVH655388:FVH655407 GFD655388:GFD655407 GOZ655388:GOZ655407 GYV655388:GYV655407 HIR655388:HIR655407 HSN655388:HSN655407 ICJ655388:ICJ655407 IMF655388:IMF655407 IWB655388:IWB655407 JFX655388:JFX655407 JPT655388:JPT655407 JZP655388:JZP655407 KJL655388:KJL655407 KTH655388:KTH655407 LDD655388:LDD655407 LMZ655388:LMZ655407 LWV655388:LWV655407 MGR655388:MGR655407 MQN655388:MQN655407 NAJ655388:NAJ655407 NKF655388:NKF655407 NUB655388:NUB655407 ODX655388:ODX655407 ONT655388:ONT655407 OXP655388:OXP655407 PHL655388:PHL655407 PRH655388:PRH655407 QBD655388:QBD655407 QKZ655388:QKZ655407 QUV655388:QUV655407 RER655388:RER655407 RON655388:RON655407 RYJ655388:RYJ655407 SIF655388:SIF655407 SSB655388:SSB655407 TBX655388:TBX655407 TLT655388:TLT655407 TVP655388:TVP655407 UFL655388:UFL655407 UPH655388:UPH655407 UZD655388:UZD655407 VIZ655388:VIZ655407 VSV655388:VSV655407 WCR655388:WCR655407 WMN655388:WMN655407 WWJ655388:WWJ655407 AB720924:AB720943 JX720924:JX720943 TT720924:TT720943 ADP720924:ADP720943 ANL720924:ANL720943 AXH720924:AXH720943 BHD720924:BHD720943 BQZ720924:BQZ720943 CAV720924:CAV720943 CKR720924:CKR720943 CUN720924:CUN720943 DEJ720924:DEJ720943 DOF720924:DOF720943 DYB720924:DYB720943 EHX720924:EHX720943 ERT720924:ERT720943 FBP720924:FBP720943 FLL720924:FLL720943 FVH720924:FVH720943 GFD720924:GFD720943 GOZ720924:GOZ720943 GYV720924:GYV720943 HIR720924:HIR720943 HSN720924:HSN720943 ICJ720924:ICJ720943 IMF720924:IMF720943 IWB720924:IWB720943 JFX720924:JFX720943 JPT720924:JPT720943 JZP720924:JZP720943 KJL720924:KJL720943 KTH720924:KTH720943 LDD720924:LDD720943 LMZ720924:LMZ720943 LWV720924:LWV720943 MGR720924:MGR720943 MQN720924:MQN720943 NAJ720924:NAJ720943 NKF720924:NKF720943 NUB720924:NUB720943 ODX720924:ODX720943 ONT720924:ONT720943 OXP720924:OXP720943 PHL720924:PHL720943 PRH720924:PRH720943 QBD720924:QBD720943 QKZ720924:QKZ720943 QUV720924:QUV720943 RER720924:RER720943 RON720924:RON720943 RYJ720924:RYJ720943 SIF720924:SIF720943 SSB720924:SSB720943 TBX720924:TBX720943 TLT720924:TLT720943 TVP720924:TVP720943 UFL720924:UFL720943 UPH720924:UPH720943 UZD720924:UZD720943 VIZ720924:VIZ720943 VSV720924:VSV720943 WCR720924:WCR720943 WMN720924:WMN720943 WWJ720924:WWJ720943 AB786460:AB786479 JX786460:JX786479 TT786460:TT786479 ADP786460:ADP786479 ANL786460:ANL786479 AXH786460:AXH786479 BHD786460:BHD786479 BQZ786460:BQZ786479 CAV786460:CAV786479 CKR786460:CKR786479 CUN786460:CUN786479 DEJ786460:DEJ786479 DOF786460:DOF786479 DYB786460:DYB786479 EHX786460:EHX786479 ERT786460:ERT786479 FBP786460:FBP786479 FLL786460:FLL786479 FVH786460:FVH786479 GFD786460:GFD786479 GOZ786460:GOZ786479 GYV786460:GYV786479 HIR786460:HIR786479 HSN786460:HSN786479 ICJ786460:ICJ786479 IMF786460:IMF786479 IWB786460:IWB786479 JFX786460:JFX786479 JPT786460:JPT786479 JZP786460:JZP786479 KJL786460:KJL786479 KTH786460:KTH786479 LDD786460:LDD786479 LMZ786460:LMZ786479 LWV786460:LWV786479 MGR786460:MGR786479 MQN786460:MQN786479 NAJ786460:NAJ786479 NKF786460:NKF786479 NUB786460:NUB786479 ODX786460:ODX786479 ONT786460:ONT786479 OXP786460:OXP786479 PHL786460:PHL786479 PRH786460:PRH786479 QBD786460:QBD786479 QKZ786460:QKZ786479 QUV786460:QUV786479 RER786460:RER786479 RON786460:RON786479 RYJ786460:RYJ786479 SIF786460:SIF786479 SSB786460:SSB786479 TBX786460:TBX786479 TLT786460:TLT786479 TVP786460:TVP786479 UFL786460:UFL786479 UPH786460:UPH786479 UZD786460:UZD786479 VIZ786460:VIZ786479 VSV786460:VSV786479 WCR786460:WCR786479 WMN786460:WMN786479 WWJ786460:WWJ786479 AB851996:AB852015 JX851996:JX852015 TT851996:TT852015 ADP851996:ADP852015 ANL851996:ANL852015 AXH851996:AXH852015 BHD851996:BHD852015 BQZ851996:BQZ852015 CAV851996:CAV852015 CKR851996:CKR852015 CUN851996:CUN852015 DEJ851996:DEJ852015 DOF851996:DOF852015 DYB851996:DYB852015 EHX851996:EHX852015 ERT851996:ERT852015 FBP851996:FBP852015 FLL851996:FLL852015 FVH851996:FVH852015 GFD851996:GFD852015 GOZ851996:GOZ852015 GYV851996:GYV852015 HIR851996:HIR852015 HSN851996:HSN852015 ICJ851996:ICJ852015 IMF851996:IMF852015 IWB851996:IWB852015 JFX851996:JFX852015 JPT851996:JPT852015 JZP851996:JZP852015 KJL851996:KJL852015 KTH851996:KTH852015 LDD851996:LDD852015 LMZ851996:LMZ852015 LWV851996:LWV852015 MGR851996:MGR852015 MQN851996:MQN852015 NAJ851996:NAJ852015 NKF851996:NKF852015 NUB851996:NUB852015 ODX851996:ODX852015 ONT851996:ONT852015 OXP851996:OXP852015 PHL851996:PHL852015 PRH851996:PRH852015 QBD851996:QBD852015 QKZ851996:QKZ852015 QUV851996:QUV852015 RER851996:RER852015 RON851996:RON852015 RYJ851996:RYJ852015 SIF851996:SIF852015 SSB851996:SSB852015 TBX851996:TBX852015 TLT851996:TLT852015 TVP851996:TVP852015 UFL851996:UFL852015 UPH851996:UPH852015 UZD851996:UZD852015 VIZ851996:VIZ852015 VSV851996:VSV852015 WCR851996:WCR852015 WMN851996:WMN852015 WWJ851996:WWJ852015 AB917532:AB917551 JX917532:JX917551 TT917532:TT917551 ADP917532:ADP917551 ANL917532:ANL917551 AXH917532:AXH917551 BHD917532:BHD917551 BQZ917532:BQZ917551 CAV917532:CAV917551 CKR917532:CKR917551 CUN917532:CUN917551 DEJ917532:DEJ917551 DOF917532:DOF917551 DYB917532:DYB917551 EHX917532:EHX917551 ERT917532:ERT917551 FBP917532:FBP917551 FLL917532:FLL917551 FVH917532:FVH917551 GFD917532:GFD917551 GOZ917532:GOZ917551 GYV917532:GYV917551 HIR917532:HIR917551 HSN917532:HSN917551 ICJ917532:ICJ917551 IMF917532:IMF917551 IWB917532:IWB917551 JFX917532:JFX917551 JPT917532:JPT917551 JZP917532:JZP917551 KJL917532:KJL917551 KTH917532:KTH917551 LDD917532:LDD917551 LMZ917532:LMZ917551 LWV917532:LWV917551 MGR917532:MGR917551 MQN917532:MQN917551 NAJ917532:NAJ917551 NKF917532:NKF917551 NUB917532:NUB917551 ODX917532:ODX917551 ONT917532:ONT917551 OXP917532:OXP917551 PHL917532:PHL917551 PRH917532:PRH917551 QBD917532:QBD917551 QKZ917532:QKZ917551 QUV917532:QUV917551 RER917532:RER917551 RON917532:RON917551 RYJ917532:RYJ917551 SIF917532:SIF917551 SSB917532:SSB917551 TBX917532:TBX917551 TLT917532:TLT917551 TVP917532:TVP917551 UFL917532:UFL917551 UPH917532:UPH917551 UZD917532:UZD917551 VIZ917532:VIZ917551 VSV917532:VSV917551 WCR917532:WCR917551 WMN917532:WMN917551 WWJ917532:WWJ917551 AB983068:AB983087 JX983068:JX983087 TT983068:TT983087 ADP983068:ADP983087 ANL983068:ANL983087 AXH983068:AXH983087 BHD983068:BHD983087 BQZ983068:BQZ983087 CAV983068:CAV983087 CKR983068:CKR983087 CUN983068:CUN983087 DEJ983068:DEJ983087 DOF983068:DOF983087 DYB983068:DYB983087 EHX983068:EHX983087 ERT983068:ERT983087 FBP983068:FBP983087 FLL983068:FLL983087 FVH983068:FVH983087 GFD983068:GFD983087 GOZ983068:GOZ983087 GYV983068:GYV983087 HIR983068:HIR983087 HSN983068:HSN983087 ICJ983068:ICJ983087 IMF983068:IMF983087 IWB983068:IWB983087 JFX983068:JFX983087 JPT983068:JPT983087 JZP983068:JZP983087 KJL983068:KJL983087 KTH983068:KTH983087 LDD983068:LDD983087 LMZ983068:LMZ983087 LWV983068:LWV983087 MGR983068:MGR983087 MQN983068:MQN983087 NAJ983068:NAJ983087 NKF983068:NKF983087 NUB983068:NUB983087 ODX983068:ODX983087 ONT983068:ONT983087 OXP983068:OXP983087 PHL983068:PHL983087 PRH983068:PRH983087 QBD983068:QBD983087 QKZ983068:QKZ983087 QUV983068:QUV983087 RER983068:RER983087 RON983068:RON983087 RYJ983068:RYJ983087 SIF983068:SIF983087 SSB983068:SSB983087 TBX983068:TBX983087 TLT983068:TLT983087 TVP983068:TVP983087 UFL983068:UFL983087 UPH983068:UPH983087 UZD983068:UZD983087 VIZ983068:VIZ983087 VSV983068:VSV983087 WCR983068:WCR983087 WMN983068:WMN983087 WWJ983068:WWJ983087">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55" max="36" man="1"/>
  </rowBreaks>
  <drawing r:id="rId2"/>
  <extLst>
    <ext xmlns:x14="http://schemas.microsoft.com/office/spreadsheetml/2009/9/main" uri="{CCE6A557-97BC-4b89-ADB6-D9C93CAAB3DF}">
      <x14:dataValidations xmlns:xm="http://schemas.microsoft.com/office/excel/2006/main" count="1">
        <x14:dataValidation showInputMessage="1" showErrorMessage="1">
          <xm: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AF13 KB13 TX13 ADT13 ANP13 AXL13 BHH13 BRD13 CAZ13 CKV13 CUR13 DEN13 DOJ13 DYF13 EIB13 ERX13 FBT13 FLP13 FVL13 GFH13 GPD13 GYZ13 HIV13 HSR13 ICN13 IMJ13 IWF13 JGB13 JPX13 JZT13 KJP13 KTL13 LDH13 LND13 LWZ13 MGV13 MQR13 NAN13 NKJ13 NUF13 OEB13 ONX13 OXT13 PHP13 PRL13 QBH13 QLD13 QUZ13 REV13 ROR13 RYN13 SIJ13 SSF13 TCB13 TLX13 TVT13 UFP13 UPL13 UZH13 VJD13 VSZ13 WCV13 WMR13 WWN13 AF65549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AF131085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AF196621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AF262157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AF327693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AF393229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AF458765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AF524301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AF589837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AF655373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AF720909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AF786445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AF851981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AF917517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AF983053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AH13 KD13 TZ13 ADV13 ANR13 AXN13 BHJ13 BRF13 CBB13 CKX13 CUT13 DEP13 DOL13 DYH13 EID13 ERZ13 FBV13 FLR13 FVN13 GFJ13 GPF13 GZB13 HIX13 HST13 ICP13 IML13 IWH13 JGD13 JPZ13 JZV13 KJR13 KTN13 LDJ13 LNF13 LXB13 MGX13 MQT13 NAP13 NKL13 NUH13 OED13 ONZ13 OXV13 PHR13 PRN13 QBJ13 QLF13 QVB13 REX13 ROT13 RYP13 SIL13 SSH13 TCD13 TLZ13 TVV13 UFR13 UPN13 UZJ13 VJF13 VTB13 WCX13 WMT13 WWP13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AH23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AF25 KB25 TX25 ADT25 ANP25 AXL25 BHH25 BRD25 CAZ25 CKV25 CUR25 DEN25 DOJ25 DYF25 EIB25 ERX25 FBT25 FLP25 FVL25 GFH25 GPD25 GYZ25 HIV25 HSR25 ICN25 IMJ25 IWF25 JGB25 JPX25 JZT25 KJP25 KTL25 LDH25 LND25 LWZ25 MGV25 MQR25 NAN25 NKJ25 NUF25 OEB25 ONX25 OXT25 PHP25 PRL25 QBH25 QLD25 QUZ25 REV25 ROR25 RYN25 SIJ25 SSF25 TCB25 TLX25 TVT25 UFP25 UPL25 UZH25 VJD25 VSZ25 WCV25 WMR25 WWN25 AF65561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AF131097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AF196633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AF262169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AF327705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AF393241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AF458777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AF524313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AF589849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AF655385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AF720921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AF786457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AF851993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AF917529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AF983065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WMR983065 WWN983065 AH25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AG9:AG27 KC9:KC27 TY9:TY27 ADU9:ADU27 ANQ9:ANQ27 AXM9:AXM27 BHI9:BHI27 BRE9:BRE27 CBA9:CBA27 CKW9:CKW27 CUS9:CUS27 DEO9:DEO27 DOK9:DOK27 DYG9:DYG27 EIC9:EIC27 ERY9:ERY27 FBU9:FBU27 FLQ9:FLQ27 FVM9:FVM27 GFI9:GFI27 GPE9:GPE27 GZA9:GZA27 HIW9:HIW27 HSS9:HSS27 ICO9:ICO27 IMK9:IMK27 IWG9:IWG27 JGC9:JGC27 JPY9:JPY27 JZU9:JZU27 KJQ9:KJQ27 KTM9:KTM27 LDI9:LDI27 LNE9:LNE27 LXA9:LXA27 MGW9:MGW27 MQS9:MQS27 NAO9:NAO27 NKK9:NKK27 NUG9:NUG27 OEC9:OEC27 ONY9:ONY27 OXU9:OXU27 PHQ9:PHQ27 PRM9:PRM27 QBI9:QBI27 QLE9:QLE27 QVA9:QVA27 REW9:REW27 ROS9:ROS27 RYO9:RYO27 SIK9:SIK27 SSG9:SSG27 TCC9:TCC27 TLY9:TLY27 TVU9:TVU27 UFQ9:UFQ27 UPM9:UPM27 UZI9:UZI27 VJE9:VJE27 VTA9:VTA27 WCW9:WCW27 WMS9:WMS27 WWO9:WWO27 AG65545:AG65563 KC65545:KC65563 TY65545:TY65563 ADU65545:ADU65563 ANQ65545:ANQ65563 AXM65545:AXM65563 BHI65545:BHI65563 BRE65545:BRE65563 CBA65545:CBA65563 CKW65545:CKW65563 CUS65545:CUS65563 DEO65545:DEO65563 DOK65545:DOK65563 DYG65545:DYG65563 EIC65545:EIC65563 ERY65545:ERY65563 FBU65545:FBU65563 FLQ65545:FLQ65563 FVM65545:FVM65563 GFI65545:GFI65563 GPE65545:GPE65563 GZA65545:GZA65563 HIW65545:HIW65563 HSS65545:HSS65563 ICO65545:ICO65563 IMK65545:IMK65563 IWG65545:IWG65563 JGC65545:JGC65563 JPY65545:JPY65563 JZU65545:JZU65563 KJQ65545:KJQ65563 KTM65545:KTM65563 LDI65545:LDI65563 LNE65545:LNE65563 LXA65545:LXA65563 MGW65545:MGW65563 MQS65545:MQS65563 NAO65545:NAO65563 NKK65545:NKK65563 NUG65545:NUG65563 OEC65545:OEC65563 ONY65545:ONY65563 OXU65545:OXU65563 PHQ65545:PHQ65563 PRM65545:PRM65563 QBI65545:QBI65563 QLE65545:QLE65563 QVA65545:QVA65563 REW65545:REW65563 ROS65545:ROS65563 RYO65545:RYO65563 SIK65545:SIK65563 SSG65545:SSG65563 TCC65545:TCC65563 TLY65545:TLY65563 TVU65545:TVU65563 UFQ65545:UFQ65563 UPM65545:UPM65563 UZI65545:UZI65563 VJE65545:VJE65563 VTA65545:VTA65563 WCW65545:WCW65563 WMS65545:WMS65563 WWO65545:WWO65563 AG131081:AG131099 KC131081:KC131099 TY131081:TY131099 ADU131081:ADU131099 ANQ131081:ANQ131099 AXM131081:AXM131099 BHI131081:BHI131099 BRE131081:BRE131099 CBA131081:CBA131099 CKW131081:CKW131099 CUS131081:CUS131099 DEO131081:DEO131099 DOK131081:DOK131099 DYG131081:DYG131099 EIC131081:EIC131099 ERY131081:ERY131099 FBU131081:FBU131099 FLQ131081:FLQ131099 FVM131081:FVM131099 GFI131081:GFI131099 GPE131081:GPE131099 GZA131081:GZA131099 HIW131081:HIW131099 HSS131081:HSS131099 ICO131081:ICO131099 IMK131081:IMK131099 IWG131081:IWG131099 JGC131081:JGC131099 JPY131081:JPY131099 JZU131081:JZU131099 KJQ131081:KJQ131099 KTM131081:KTM131099 LDI131081:LDI131099 LNE131081:LNE131099 LXA131081:LXA131099 MGW131081:MGW131099 MQS131081:MQS131099 NAO131081:NAO131099 NKK131081:NKK131099 NUG131081:NUG131099 OEC131081:OEC131099 ONY131081:ONY131099 OXU131081:OXU131099 PHQ131081:PHQ131099 PRM131081:PRM131099 QBI131081:QBI131099 QLE131081:QLE131099 QVA131081:QVA131099 REW131081:REW131099 ROS131081:ROS131099 RYO131081:RYO131099 SIK131081:SIK131099 SSG131081:SSG131099 TCC131081:TCC131099 TLY131081:TLY131099 TVU131081:TVU131099 UFQ131081:UFQ131099 UPM131081:UPM131099 UZI131081:UZI131099 VJE131081:VJE131099 VTA131081:VTA131099 WCW131081:WCW131099 WMS131081:WMS131099 WWO131081:WWO131099 AG196617:AG196635 KC196617:KC196635 TY196617:TY196635 ADU196617:ADU196635 ANQ196617:ANQ196635 AXM196617:AXM196635 BHI196617:BHI196635 BRE196617:BRE196635 CBA196617:CBA196635 CKW196617:CKW196635 CUS196617:CUS196635 DEO196617:DEO196635 DOK196617:DOK196635 DYG196617:DYG196635 EIC196617:EIC196635 ERY196617:ERY196635 FBU196617:FBU196635 FLQ196617:FLQ196635 FVM196617:FVM196635 GFI196617:GFI196635 GPE196617:GPE196635 GZA196617:GZA196635 HIW196617:HIW196635 HSS196617:HSS196635 ICO196617:ICO196635 IMK196617:IMK196635 IWG196617:IWG196635 JGC196617:JGC196635 JPY196617:JPY196635 JZU196617:JZU196635 KJQ196617:KJQ196635 KTM196617:KTM196635 LDI196617:LDI196635 LNE196617:LNE196635 LXA196617:LXA196635 MGW196617:MGW196635 MQS196617:MQS196635 NAO196617:NAO196635 NKK196617:NKK196635 NUG196617:NUG196635 OEC196617:OEC196635 ONY196617:ONY196635 OXU196617:OXU196635 PHQ196617:PHQ196635 PRM196617:PRM196635 QBI196617:QBI196635 QLE196617:QLE196635 QVA196617:QVA196635 REW196617:REW196635 ROS196617:ROS196635 RYO196617:RYO196635 SIK196617:SIK196635 SSG196617:SSG196635 TCC196617:TCC196635 TLY196617:TLY196635 TVU196617:TVU196635 UFQ196617:UFQ196635 UPM196617:UPM196635 UZI196617:UZI196635 VJE196617:VJE196635 VTA196617:VTA196635 WCW196617:WCW196635 WMS196617:WMS196635 WWO196617:WWO196635 AG262153:AG262171 KC262153:KC262171 TY262153:TY262171 ADU262153:ADU262171 ANQ262153:ANQ262171 AXM262153:AXM262171 BHI262153:BHI262171 BRE262153:BRE262171 CBA262153:CBA262171 CKW262153:CKW262171 CUS262153:CUS262171 DEO262153:DEO262171 DOK262153:DOK262171 DYG262153:DYG262171 EIC262153:EIC262171 ERY262153:ERY262171 FBU262153:FBU262171 FLQ262153:FLQ262171 FVM262153:FVM262171 GFI262153:GFI262171 GPE262153:GPE262171 GZA262153:GZA262171 HIW262153:HIW262171 HSS262153:HSS262171 ICO262153:ICO262171 IMK262153:IMK262171 IWG262153:IWG262171 JGC262153:JGC262171 JPY262153:JPY262171 JZU262153:JZU262171 KJQ262153:KJQ262171 KTM262153:KTM262171 LDI262153:LDI262171 LNE262153:LNE262171 LXA262153:LXA262171 MGW262153:MGW262171 MQS262153:MQS262171 NAO262153:NAO262171 NKK262153:NKK262171 NUG262153:NUG262171 OEC262153:OEC262171 ONY262153:ONY262171 OXU262153:OXU262171 PHQ262153:PHQ262171 PRM262153:PRM262171 QBI262153:QBI262171 QLE262153:QLE262171 QVA262153:QVA262171 REW262153:REW262171 ROS262153:ROS262171 RYO262153:RYO262171 SIK262153:SIK262171 SSG262153:SSG262171 TCC262153:TCC262171 TLY262153:TLY262171 TVU262153:TVU262171 UFQ262153:UFQ262171 UPM262153:UPM262171 UZI262153:UZI262171 VJE262153:VJE262171 VTA262153:VTA262171 WCW262153:WCW262171 WMS262153:WMS262171 WWO262153:WWO262171 AG327689:AG327707 KC327689:KC327707 TY327689:TY327707 ADU327689:ADU327707 ANQ327689:ANQ327707 AXM327689:AXM327707 BHI327689:BHI327707 BRE327689:BRE327707 CBA327689:CBA327707 CKW327689:CKW327707 CUS327689:CUS327707 DEO327689:DEO327707 DOK327689:DOK327707 DYG327689:DYG327707 EIC327689:EIC327707 ERY327689:ERY327707 FBU327689:FBU327707 FLQ327689:FLQ327707 FVM327689:FVM327707 GFI327689:GFI327707 GPE327689:GPE327707 GZA327689:GZA327707 HIW327689:HIW327707 HSS327689:HSS327707 ICO327689:ICO327707 IMK327689:IMK327707 IWG327689:IWG327707 JGC327689:JGC327707 JPY327689:JPY327707 JZU327689:JZU327707 KJQ327689:KJQ327707 KTM327689:KTM327707 LDI327689:LDI327707 LNE327689:LNE327707 LXA327689:LXA327707 MGW327689:MGW327707 MQS327689:MQS327707 NAO327689:NAO327707 NKK327689:NKK327707 NUG327689:NUG327707 OEC327689:OEC327707 ONY327689:ONY327707 OXU327689:OXU327707 PHQ327689:PHQ327707 PRM327689:PRM327707 QBI327689:QBI327707 QLE327689:QLE327707 QVA327689:QVA327707 REW327689:REW327707 ROS327689:ROS327707 RYO327689:RYO327707 SIK327689:SIK327707 SSG327689:SSG327707 TCC327689:TCC327707 TLY327689:TLY327707 TVU327689:TVU327707 UFQ327689:UFQ327707 UPM327689:UPM327707 UZI327689:UZI327707 VJE327689:VJE327707 VTA327689:VTA327707 WCW327689:WCW327707 WMS327689:WMS327707 WWO327689:WWO327707 AG393225:AG393243 KC393225:KC393243 TY393225:TY393243 ADU393225:ADU393243 ANQ393225:ANQ393243 AXM393225:AXM393243 BHI393225:BHI393243 BRE393225:BRE393243 CBA393225:CBA393243 CKW393225:CKW393243 CUS393225:CUS393243 DEO393225:DEO393243 DOK393225:DOK393243 DYG393225:DYG393243 EIC393225:EIC393243 ERY393225:ERY393243 FBU393225:FBU393243 FLQ393225:FLQ393243 FVM393225:FVM393243 GFI393225:GFI393243 GPE393225:GPE393243 GZA393225:GZA393243 HIW393225:HIW393243 HSS393225:HSS393243 ICO393225:ICO393243 IMK393225:IMK393243 IWG393225:IWG393243 JGC393225:JGC393243 JPY393225:JPY393243 JZU393225:JZU393243 KJQ393225:KJQ393243 KTM393225:KTM393243 LDI393225:LDI393243 LNE393225:LNE393243 LXA393225:LXA393243 MGW393225:MGW393243 MQS393225:MQS393243 NAO393225:NAO393243 NKK393225:NKK393243 NUG393225:NUG393243 OEC393225:OEC393243 ONY393225:ONY393243 OXU393225:OXU393243 PHQ393225:PHQ393243 PRM393225:PRM393243 QBI393225:QBI393243 QLE393225:QLE393243 QVA393225:QVA393243 REW393225:REW393243 ROS393225:ROS393243 RYO393225:RYO393243 SIK393225:SIK393243 SSG393225:SSG393243 TCC393225:TCC393243 TLY393225:TLY393243 TVU393225:TVU393243 UFQ393225:UFQ393243 UPM393225:UPM393243 UZI393225:UZI393243 VJE393225:VJE393243 VTA393225:VTA393243 WCW393225:WCW393243 WMS393225:WMS393243 WWO393225:WWO393243 AG458761:AG458779 KC458761:KC458779 TY458761:TY458779 ADU458761:ADU458779 ANQ458761:ANQ458779 AXM458761:AXM458779 BHI458761:BHI458779 BRE458761:BRE458779 CBA458761:CBA458779 CKW458761:CKW458779 CUS458761:CUS458779 DEO458761:DEO458779 DOK458761:DOK458779 DYG458761:DYG458779 EIC458761:EIC458779 ERY458761:ERY458779 FBU458761:FBU458779 FLQ458761:FLQ458779 FVM458761:FVM458779 GFI458761:GFI458779 GPE458761:GPE458779 GZA458761:GZA458779 HIW458761:HIW458779 HSS458761:HSS458779 ICO458761:ICO458779 IMK458761:IMK458779 IWG458761:IWG458779 JGC458761:JGC458779 JPY458761:JPY458779 JZU458761:JZU458779 KJQ458761:KJQ458779 KTM458761:KTM458779 LDI458761:LDI458779 LNE458761:LNE458779 LXA458761:LXA458779 MGW458761:MGW458779 MQS458761:MQS458779 NAO458761:NAO458779 NKK458761:NKK458779 NUG458761:NUG458779 OEC458761:OEC458779 ONY458761:ONY458779 OXU458761:OXU458779 PHQ458761:PHQ458779 PRM458761:PRM458779 QBI458761:QBI458779 QLE458761:QLE458779 QVA458761:QVA458779 REW458761:REW458779 ROS458761:ROS458779 RYO458761:RYO458779 SIK458761:SIK458779 SSG458761:SSG458779 TCC458761:TCC458779 TLY458761:TLY458779 TVU458761:TVU458779 UFQ458761:UFQ458779 UPM458761:UPM458779 UZI458761:UZI458779 VJE458761:VJE458779 VTA458761:VTA458779 WCW458761:WCW458779 WMS458761:WMS458779 WWO458761:WWO458779 AG524297:AG524315 KC524297:KC524315 TY524297:TY524315 ADU524297:ADU524315 ANQ524297:ANQ524315 AXM524297:AXM524315 BHI524297:BHI524315 BRE524297:BRE524315 CBA524297:CBA524315 CKW524297:CKW524315 CUS524297:CUS524315 DEO524297:DEO524315 DOK524297:DOK524315 DYG524297:DYG524315 EIC524297:EIC524315 ERY524297:ERY524315 FBU524297:FBU524315 FLQ524297:FLQ524315 FVM524297:FVM524315 GFI524297:GFI524315 GPE524297:GPE524315 GZA524297:GZA524315 HIW524297:HIW524315 HSS524297:HSS524315 ICO524297:ICO524315 IMK524297:IMK524315 IWG524297:IWG524315 JGC524297:JGC524315 JPY524297:JPY524315 JZU524297:JZU524315 KJQ524297:KJQ524315 KTM524297:KTM524315 LDI524297:LDI524315 LNE524297:LNE524315 LXA524297:LXA524315 MGW524297:MGW524315 MQS524297:MQS524315 NAO524297:NAO524315 NKK524297:NKK524315 NUG524297:NUG524315 OEC524297:OEC524315 ONY524297:ONY524315 OXU524297:OXU524315 PHQ524297:PHQ524315 PRM524297:PRM524315 QBI524297:QBI524315 QLE524297:QLE524315 QVA524297:QVA524315 REW524297:REW524315 ROS524297:ROS524315 RYO524297:RYO524315 SIK524297:SIK524315 SSG524297:SSG524315 TCC524297:TCC524315 TLY524297:TLY524315 TVU524297:TVU524315 UFQ524297:UFQ524315 UPM524297:UPM524315 UZI524297:UZI524315 VJE524297:VJE524315 VTA524297:VTA524315 WCW524297:WCW524315 WMS524297:WMS524315 WWO524297:WWO524315 AG589833:AG589851 KC589833:KC589851 TY589833:TY589851 ADU589833:ADU589851 ANQ589833:ANQ589851 AXM589833:AXM589851 BHI589833:BHI589851 BRE589833:BRE589851 CBA589833:CBA589851 CKW589833:CKW589851 CUS589833:CUS589851 DEO589833:DEO589851 DOK589833:DOK589851 DYG589833:DYG589851 EIC589833:EIC589851 ERY589833:ERY589851 FBU589833:FBU589851 FLQ589833:FLQ589851 FVM589833:FVM589851 GFI589833:GFI589851 GPE589833:GPE589851 GZA589833:GZA589851 HIW589833:HIW589851 HSS589833:HSS589851 ICO589833:ICO589851 IMK589833:IMK589851 IWG589833:IWG589851 JGC589833:JGC589851 JPY589833:JPY589851 JZU589833:JZU589851 KJQ589833:KJQ589851 KTM589833:KTM589851 LDI589833:LDI589851 LNE589833:LNE589851 LXA589833:LXA589851 MGW589833:MGW589851 MQS589833:MQS589851 NAO589833:NAO589851 NKK589833:NKK589851 NUG589833:NUG589851 OEC589833:OEC589851 ONY589833:ONY589851 OXU589833:OXU589851 PHQ589833:PHQ589851 PRM589833:PRM589851 QBI589833:QBI589851 QLE589833:QLE589851 QVA589833:QVA589851 REW589833:REW589851 ROS589833:ROS589851 RYO589833:RYO589851 SIK589833:SIK589851 SSG589833:SSG589851 TCC589833:TCC589851 TLY589833:TLY589851 TVU589833:TVU589851 UFQ589833:UFQ589851 UPM589833:UPM589851 UZI589833:UZI589851 VJE589833:VJE589851 VTA589833:VTA589851 WCW589833:WCW589851 WMS589833:WMS589851 WWO589833:WWO589851 AG655369:AG655387 KC655369:KC655387 TY655369:TY655387 ADU655369:ADU655387 ANQ655369:ANQ655387 AXM655369:AXM655387 BHI655369:BHI655387 BRE655369:BRE655387 CBA655369:CBA655387 CKW655369:CKW655387 CUS655369:CUS655387 DEO655369:DEO655387 DOK655369:DOK655387 DYG655369:DYG655387 EIC655369:EIC655387 ERY655369:ERY655387 FBU655369:FBU655387 FLQ655369:FLQ655387 FVM655369:FVM655387 GFI655369:GFI655387 GPE655369:GPE655387 GZA655369:GZA655387 HIW655369:HIW655387 HSS655369:HSS655387 ICO655369:ICO655387 IMK655369:IMK655387 IWG655369:IWG655387 JGC655369:JGC655387 JPY655369:JPY655387 JZU655369:JZU655387 KJQ655369:KJQ655387 KTM655369:KTM655387 LDI655369:LDI655387 LNE655369:LNE655387 LXA655369:LXA655387 MGW655369:MGW655387 MQS655369:MQS655387 NAO655369:NAO655387 NKK655369:NKK655387 NUG655369:NUG655387 OEC655369:OEC655387 ONY655369:ONY655387 OXU655369:OXU655387 PHQ655369:PHQ655387 PRM655369:PRM655387 QBI655369:QBI655387 QLE655369:QLE655387 QVA655369:QVA655387 REW655369:REW655387 ROS655369:ROS655387 RYO655369:RYO655387 SIK655369:SIK655387 SSG655369:SSG655387 TCC655369:TCC655387 TLY655369:TLY655387 TVU655369:TVU655387 UFQ655369:UFQ655387 UPM655369:UPM655387 UZI655369:UZI655387 VJE655369:VJE655387 VTA655369:VTA655387 WCW655369:WCW655387 WMS655369:WMS655387 WWO655369:WWO655387 AG720905:AG720923 KC720905:KC720923 TY720905:TY720923 ADU720905:ADU720923 ANQ720905:ANQ720923 AXM720905:AXM720923 BHI720905:BHI720923 BRE720905:BRE720923 CBA720905:CBA720923 CKW720905:CKW720923 CUS720905:CUS720923 DEO720905:DEO720923 DOK720905:DOK720923 DYG720905:DYG720923 EIC720905:EIC720923 ERY720905:ERY720923 FBU720905:FBU720923 FLQ720905:FLQ720923 FVM720905:FVM720923 GFI720905:GFI720923 GPE720905:GPE720923 GZA720905:GZA720923 HIW720905:HIW720923 HSS720905:HSS720923 ICO720905:ICO720923 IMK720905:IMK720923 IWG720905:IWG720923 JGC720905:JGC720923 JPY720905:JPY720923 JZU720905:JZU720923 KJQ720905:KJQ720923 KTM720905:KTM720923 LDI720905:LDI720923 LNE720905:LNE720923 LXA720905:LXA720923 MGW720905:MGW720923 MQS720905:MQS720923 NAO720905:NAO720923 NKK720905:NKK720923 NUG720905:NUG720923 OEC720905:OEC720923 ONY720905:ONY720923 OXU720905:OXU720923 PHQ720905:PHQ720923 PRM720905:PRM720923 QBI720905:QBI720923 QLE720905:QLE720923 QVA720905:QVA720923 REW720905:REW720923 ROS720905:ROS720923 RYO720905:RYO720923 SIK720905:SIK720923 SSG720905:SSG720923 TCC720905:TCC720923 TLY720905:TLY720923 TVU720905:TVU720923 UFQ720905:UFQ720923 UPM720905:UPM720923 UZI720905:UZI720923 VJE720905:VJE720923 VTA720905:VTA720923 WCW720905:WCW720923 WMS720905:WMS720923 WWO720905:WWO720923 AG786441:AG786459 KC786441:KC786459 TY786441:TY786459 ADU786441:ADU786459 ANQ786441:ANQ786459 AXM786441:AXM786459 BHI786441:BHI786459 BRE786441:BRE786459 CBA786441:CBA786459 CKW786441:CKW786459 CUS786441:CUS786459 DEO786441:DEO786459 DOK786441:DOK786459 DYG786441:DYG786459 EIC786441:EIC786459 ERY786441:ERY786459 FBU786441:FBU786459 FLQ786441:FLQ786459 FVM786441:FVM786459 GFI786441:GFI786459 GPE786441:GPE786459 GZA786441:GZA786459 HIW786441:HIW786459 HSS786441:HSS786459 ICO786441:ICO786459 IMK786441:IMK786459 IWG786441:IWG786459 JGC786441:JGC786459 JPY786441:JPY786459 JZU786441:JZU786459 KJQ786441:KJQ786459 KTM786441:KTM786459 LDI786441:LDI786459 LNE786441:LNE786459 LXA786441:LXA786459 MGW786441:MGW786459 MQS786441:MQS786459 NAO786441:NAO786459 NKK786441:NKK786459 NUG786441:NUG786459 OEC786441:OEC786459 ONY786441:ONY786459 OXU786441:OXU786459 PHQ786441:PHQ786459 PRM786441:PRM786459 QBI786441:QBI786459 QLE786441:QLE786459 QVA786441:QVA786459 REW786441:REW786459 ROS786441:ROS786459 RYO786441:RYO786459 SIK786441:SIK786459 SSG786441:SSG786459 TCC786441:TCC786459 TLY786441:TLY786459 TVU786441:TVU786459 UFQ786441:UFQ786459 UPM786441:UPM786459 UZI786441:UZI786459 VJE786441:VJE786459 VTA786441:VTA786459 WCW786441:WCW786459 WMS786441:WMS786459 WWO786441:WWO786459 AG851977:AG851995 KC851977:KC851995 TY851977:TY851995 ADU851977:ADU851995 ANQ851977:ANQ851995 AXM851977:AXM851995 BHI851977:BHI851995 BRE851977:BRE851995 CBA851977:CBA851995 CKW851977:CKW851995 CUS851977:CUS851995 DEO851977:DEO851995 DOK851977:DOK851995 DYG851977:DYG851995 EIC851977:EIC851995 ERY851977:ERY851995 FBU851977:FBU851995 FLQ851977:FLQ851995 FVM851977:FVM851995 GFI851977:GFI851995 GPE851977:GPE851995 GZA851977:GZA851995 HIW851977:HIW851995 HSS851977:HSS851995 ICO851977:ICO851995 IMK851977:IMK851995 IWG851977:IWG851995 JGC851977:JGC851995 JPY851977:JPY851995 JZU851977:JZU851995 KJQ851977:KJQ851995 KTM851977:KTM851995 LDI851977:LDI851995 LNE851977:LNE851995 LXA851977:LXA851995 MGW851977:MGW851995 MQS851977:MQS851995 NAO851977:NAO851995 NKK851977:NKK851995 NUG851977:NUG851995 OEC851977:OEC851995 ONY851977:ONY851995 OXU851977:OXU851995 PHQ851977:PHQ851995 PRM851977:PRM851995 QBI851977:QBI851995 QLE851977:QLE851995 QVA851977:QVA851995 REW851977:REW851995 ROS851977:ROS851995 RYO851977:RYO851995 SIK851977:SIK851995 SSG851977:SSG851995 TCC851977:TCC851995 TLY851977:TLY851995 TVU851977:TVU851995 UFQ851977:UFQ851995 UPM851977:UPM851995 UZI851977:UZI851995 VJE851977:VJE851995 VTA851977:VTA851995 WCW851977:WCW851995 WMS851977:WMS851995 WWO851977:WWO851995 AG917513:AG917531 KC917513:KC917531 TY917513:TY917531 ADU917513:ADU917531 ANQ917513:ANQ917531 AXM917513:AXM917531 BHI917513:BHI917531 BRE917513:BRE917531 CBA917513:CBA917531 CKW917513:CKW917531 CUS917513:CUS917531 DEO917513:DEO917531 DOK917513:DOK917531 DYG917513:DYG917531 EIC917513:EIC917531 ERY917513:ERY917531 FBU917513:FBU917531 FLQ917513:FLQ917531 FVM917513:FVM917531 GFI917513:GFI917531 GPE917513:GPE917531 GZA917513:GZA917531 HIW917513:HIW917531 HSS917513:HSS917531 ICO917513:ICO917531 IMK917513:IMK917531 IWG917513:IWG917531 JGC917513:JGC917531 JPY917513:JPY917531 JZU917513:JZU917531 KJQ917513:KJQ917531 KTM917513:KTM917531 LDI917513:LDI917531 LNE917513:LNE917531 LXA917513:LXA917531 MGW917513:MGW917531 MQS917513:MQS917531 NAO917513:NAO917531 NKK917513:NKK917531 NUG917513:NUG917531 OEC917513:OEC917531 ONY917513:ONY917531 OXU917513:OXU917531 PHQ917513:PHQ917531 PRM917513:PRM917531 QBI917513:QBI917531 QLE917513:QLE917531 QVA917513:QVA917531 REW917513:REW917531 ROS917513:ROS917531 RYO917513:RYO917531 SIK917513:SIK917531 SSG917513:SSG917531 TCC917513:TCC917531 TLY917513:TLY917531 TVU917513:TVU917531 UFQ917513:UFQ917531 UPM917513:UPM917531 UZI917513:UZI917531 VJE917513:VJE917531 VTA917513:VTA917531 WCW917513:WCW917531 WMS917513:WMS917531 WWO917513:WWO917531 AG983049:AG983067 KC983049:KC983067 TY983049:TY983067 ADU983049:ADU983067 ANQ983049:ANQ983067 AXM983049:AXM983067 BHI983049:BHI983067 BRE983049:BRE983067 CBA983049:CBA983067 CKW983049:CKW983067 CUS983049:CUS983067 DEO983049:DEO983067 DOK983049:DOK983067 DYG983049:DYG983067 EIC983049:EIC983067 ERY983049:ERY983067 FBU983049:FBU983067 FLQ983049:FLQ983067 FVM983049:FVM983067 GFI983049:GFI983067 GPE983049:GPE983067 GZA983049:GZA983067 HIW983049:HIW983067 HSS983049:HSS983067 ICO983049:ICO983067 IMK983049:IMK983067 IWG983049:IWG983067 JGC983049:JGC983067 JPY983049:JPY983067 JZU983049:JZU983067 KJQ983049:KJQ983067 KTM983049:KTM983067 LDI983049:LDI983067 LNE983049:LNE983067 LXA983049:LXA983067 MGW983049:MGW983067 MQS983049:MQS983067 NAO983049:NAO983067 NKK983049:NKK983067 NUG983049:NUG983067 OEC983049:OEC983067 ONY983049:ONY983067 OXU983049:OXU983067 PHQ983049:PHQ983067 PRM983049:PRM983067 QBI983049:QBI983067 QLE983049:QLE983067 QVA983049:QVA983067 REW983049:REW983067 ROS983049:ROS983067 RYO983049:RYO983067 SIK983049:SIK983067 SSG983049:SSG983067 TCC983049:TCC983067 TLY983049:TLY983067 TVU983049:TVU983067 UFQ983049:UFQ983067 UPM983049:UPM983067 UZI983049:UZI983067 VJE983049:VJE983067 VTA983049:VTA983067 WCW983049:WCW983067 WMS983049:WMS983067 WWO983049:WWO983067 AF28:AH47 KB28:KD47 TX28:TZ47 ADT28:ADV47 ANP28:ANR47 AXL28:AXN47 BHH28:BHJ47 BRD28:BRF47 CAZ28:CBB47 CKV28:CKX47 CUR28:CUT47 DEN28:DEP47 DOJ28:DOL47 DYF28:DYH47 EIB28:EID47 ERX28:ERZ47 FBT28:FBV47 FLP28:FLR47 FVL28:FVN47 GFH28:GFJ47 GPD28:GPF47 GYZ28:GZB47 HIV28:HIX47 HSR28:HST47 ICN28:ICP47 IMJ28:IML47 IWF28:IWH47 JGB28:JGD47 JPX28:JPZ47 JZT28:JZV47 KJP28:KJR47 KTL28:KTN47 LDH28:LDJ47 LND28:LNF47 LWZ28:LXB47 MGV28:MGX47 MQR28:MQT47 NAN28:NAP47 NKJ28:NKL47 NUF28:NUH47 OEB28:OED47 ONX28:ONZ47 OXT28:OXV47 PHP28:PHR47 PRL28:PRN47 QBH28:QBJ47 QLD28:QLF47 QUZ28:QVB47 REV28:REX47 ROR28:ROT47 RYN28:RYP47 SIJ28:SIL47 SSF28:SSH47 TCB28:TCD47 TLX28:TLZ47 TVT28:TVV47 UFP28:UFR47 UPL28:UPN47 UZH28:UZJ47 VJD28:VJF47 VSZ28:VTB47 WCV28:WCX47 WMR28:WMT47 WWN28:WWP47 AF65564:AH65583 KB65564:KD65583 TX65564:TZ65583 ADT65564:ADV65583 ANP65564:ANR65583 AXL65564:AXN65583 BHH65564:BHJ65583 BRD65564:BRF65583 CAZ65564:CBB65583 CKV65564:CKX65583 CUR65564:CUT65583 DEN65564:DEP65583 DOJ65564:DOL65583 DYF65564:DYH65583 EIB65564:EID65583 ERX65564:ERZ65583 FBT65564:FBV65583 FLP65564:FLR65583 FVL65564:FVN65583 GFH65564:GFJ65583 GPD65564:GPF65583 GYZ65564:GZB65583 HIV65564:HIX65583 HSR65564:HST65583 ICN65564:ICP65583 IMJ65564:IML65583 IWF65564:IWH65583 JGB65564:JGD65583 JPX65564:JPZ65583 JZT65564:JZV65583 KJP65564:KJR65583 KTL65564:KTN65583 LDH65564:LDJ65583 LND65564:LNF65583 LWZ65564:LXB65583 MGV65564:MGX65583 MQR65564:MQT65583 NAN65564:NAP65583 NKJ65564:NKL65583 NUF65564:NUH65583 OEB65564:OED65583 ONX65564:ONZ65583 OXT65564:OXV65583 PHP65564:PHR65583 PRL65564:PRN65583 QBH65564:QBJ65583 QLD65564:QLF65583 QUZ65564:QVB65583 REV65564:REX65583 ROR65564:ROT65583 RYN65564:RYP65583 SIJ65564:SIL65583 SSF65564:SSH65583 TCB65564:TCD65583 TLX65564:TLZ65583 TVT65564:TVV65583 UFP65564:UFR65583 UPL65564:UPN65583 UZH65564:UZJ65583 VJD65564:VJF65583 VSZ65564:VTB65583 WCV65564:WCX65583 WMR65564:WMT65583 WWN65564:WWP65583 AF131100:AH131119 KB131100:KD131119 TX131100:TZ131119 ADT131100:ADV131119 ANP131100:ANR131119 AXL131100:AXN131119 BHH131100:BHJ131119 BRD131100:BRF131119 CAZ131100:CBB131119 CKV131100:CKX131119 CUR131100:CUT131119 DEN131100:DEP131119 DOJ131100:DOL131119 DYF131100:DYH131119 EIB131100:EID131119 ERX131100:ERZ131119 FBT131100:FBV131119 FLP131100:FLR131119 FVL131100:FVN131119 GFH131100:GFJ131119 GPD131100:GPF131119 GYZ131100:GZB131119 HIV131100:HIX131119 HSR131100:HST131119 ICN131100:ICP131119 IMJ131100:IML131119 IWF131100:IWH131119 JGB131100:JGD131119 JPX131100:JPZ131119 JZT131100:JZV131119 KJP131100:KJR131119 KTL131100:KTN131119 LDH131100:LDJ131119 LND131100:LNF131119 LWZ131100:LXB131119 MGV131100:MGX131119 MQR131100:MQT131119 NAN131100:NAP131119 NKJ131100:NKL131119 NUF131100:NUH131119 OEB131100:OED131119 ONX131100:ONZ131119 OXT131100:OXV131119 PHP131100:PHR131119 PRL131100:PRN131119 QBH131100:QBJ131119 QLD131100:QLF131119 QUZ131100:QVB131119 REV131100:REX131119 ROR131100:ROT131119 RYN131100:RYP131119 SIJ131100:SIL131119 SSF131100:SSH131119 TCB131100:TCD131119 TLX131100:TLZ131119 TVT131100:TVV131119 UFP131100:UFR131119 UPL131100:UPN131119 UZH131100:UZJ131119 VJD131100:VJF131119 VSZ131100:VTB131119 WCV131100:WCX131119 WMR131100:WMT131119 WWN131100:WWP131119 AF196636:AH196655 KB196636:KD196655 TX196636:TZ196655 ADT196636:ADV196655 ANP196636:ANR196655 AXL196636:AXN196655 BHH196636:BHJ196655 BRD196636:BRF196655 CAZ196636:CBB196655 CKV196636:CKX196655 CUR196636:CUT196655 DEN196636:DEP196655 DOJ196636:DOL196655 DYF196636:DYH196655 EIB196636:EID196655 ERX196636:ERZ196655 FBT196636:FBV196655 FLP196636:FLR196655 FVL196636:FVN196655 GFH196636:GFJ196655 GPD196636:GPF196655 GYZ196636:GZB196655 HIV196636:HIX196655 HSR196636:HST196655 ICN196636:ICP196655 IMJ196636:IML196655 IWF196636:IWH196655 JGB196636:JGD196655 JPX196636:JPZ196655 JZT196636:JZV196655 KJP196636:KJR196655 KTL196636:KTN196655 LDH196636:LDJ196655 LND196636:LNF196655 LWZ196636:LXB196655 MGV196636:MGX196655 MQR196636:MQT196655 NAN196636:NAP196655 NKJ196636:NKL196655 NUF196636:NUH196655 OEB196636:OED196655 ONX196636:ONZ196655 OXT196636:OXV196655 PHP196636:PHR196655 PRL196636:PRN196655 QBH196636:QBJ196655 QLD196636:QLF196655 QUZ196636:QVB196655 REV196636:REX196655 ROR196636:ROT196655 RYN196636:RYP196655 SIJ196636:SIL196655 SSF196636:SSH196655 TCB196636:TCD196655 TLX196636:TLZ196655 TVT196636:TVV196655 UFP196636:UFR196655 UPL196636:UPN196655 UZH196636:UZJ196655 VJD196636:VJF196655 VSZ196636:VTB196655 WCV196636:WCX196655 WMR196636:WMT196655 WWN196636:WWP196655 AF262172:AH262191 KB262172:KD262191 TX262172:TZ262191 ADT262172:ADV262191 ANP262172:ANR262191 AXL262172:AXN262191 BHH262172:BHJ262191 BRD262172:BRF262191 CAZ262172:CBB262191 CKV262172:CKX262191 CUR262172:CUT262191 DEN262172:DEP262191 DOJ262172:DOL262191 DYF262172:DYH262191 EIB262172:EID262191 ERX262172:ERZ262191 FBT262172:FBV262191 FLP262172:FLR262191 FVL262172:FVN262191 GFH262172:GFJ262191 GPD262172:GPF262191 GYZ262172:GZB262191 HIV262172:HIX262191 HSR262172:HST262191 ICN262172:ICP262191 IMJ262172:IML262191 IWF262172:IWH262191 JGB262172:JGD262191 JPX262172:JPZ262191 JZT262172:JZV262191 KJP262172:KJR262191 KTL262172:KTN262191 LDH262172:LDJ262191 LND262172:LNF262191 LWZ262172:LXB262191 MGV262172:MGX262191 MQR262172:MQT262191 NAN262172:NAP262191 NKJ262172:NKL262191 NUF262172:NUH262191 OEB262172:OED262191 ONX262172:ONZ262191 OXT262172:OXV262191 PHP262172:PHR262191 PRL262172:PRN262191 QBH262172:QBJ262191 QLD262172:QLF262191 QUZ262172:QVB262191 REV262172:REX262191 ROR262172:ROT262191 RYN262172:RYP262191 SIJ262172:SIL262191 SSF262172:SSH262191 TCB262172:TCD262191 TLX262172:TLZ262191 TVT262172:TVV262191 UFP262172:UFR262191 UPL262172:UPN262191 UZH262172:UZJ262191 VJD262172:VJF262191 VSZ262172:VTB262191 WCV262172:WCX262191 WMR262172:WMT262191 WWN262172:WWP262191 AF327708:AH327727 KB327708:KD327727 TX327708:TZ327727 ADT327708:ADV327727 ANP327708:ANR327727 AXL327708:AXN327727 BHH327708:BHJ327727 BRD327708:BRF327727 CAZ327708:CBB327727 CKV327708:CKX327727 CUR327708:CUT327727 DEN327708:DEP327727 DOJ327708:DOL327727 DYF327708:DYH327727 EIB327708:EID327727 ERX327708:ERZ327727 FBT327708:FBV327727 FLP327708:FLR327727 FVL327708:FVN327727 GFH327708:GFJ327727 GPD327708:GPF327727 GYZ327708:GZB327727 HIV327708:HIX327727 HSR327708:HST327727 ICN327708:ICP327727 IMJ327708:IML327727 IWF327708:IWH327727 JGB327708:JGD327727 JPX327708:JPZ327727 JZT327708:JZV327727 KJP327708:KJR327727 KTL327708:KTN327727 LDH327708:LDJ327727 LND327708:LNF327727 LWZ327708:LXB327727 MGV327708:MGX327727 MQR327708:MQT327727 NAN327708:NAP327727 NKJ327708:NKL327727 NUF327708:NUH327727 OEB327708:OED327727 ONX327708:ONZ327727 OXT327708:OXV327727 PHP327708:PHR327727 PRL327708:PRN327727 QBH327708:QBJ327727 QLD327708:QLF327727 QUZ327708:QVB327727 REV327708:REX327727 ROR327708:ROT327727 RYN327708:RYP327727 SIJ327708:SIL327727 SSF327708:SSH327727 TCB327708:TCD327727 TLX327708:TLZ327727 TVT327708:TVV327727 UFP327708:UFR327727 UPL327708:UPN327727 UZH327708:UZJ327727 VJD327708:VJF327727 VSZ327708:VTB327727 WCV327708:WCX327727 WMR327708:WMT327727 WWN327708:WWP327727 AF393244:AH393263 KB393244:KD393263 TX393244:TZ393263 ADT393244:ADV393263 ANP393244:ANR393263 AXL393244:AXN393263 BHH393244:BHJ393263 BRD393244:BRF393263 CAZ393244:CBB393263 CKV393244:CKX393263 CUR393244:CUT393263 DEN393244:DEP393263 DOJ393244:DOL393263 DYF393244:DYH393263 EIB393244:EID393263 ERX393244:ERZ393263 FBT393244:FBV393263 FLP393244:FLR393263 FVL393244:FVN393263 GFH393244:GFJ393263 GPD393244:GPF393263 GYZ393244:GZB393263 HIV393244:HIX393263 HSR393244:HST393263 ICN393244:ICP393263 IMJ393244:IML393263 IWF393244:IWH393263 JGB393244:JGD393263 JPX393244:JPZ393263 JZT393244:JZV393263 KJP393244:KJR393263 KTL393244:KTN393263 LDH393244:LDJ393263 LND393244:LNF393263 LWZ393244:LXB393263 MGV393244:MGX393263 MQR393244:MQT393263 NAN393244:NAP393263 NKJ393244:NKL393263 NUF393244:NUH393263 OEB393244:OED393263 ONX393244:ONZ393263 OXT393244:OXV393263 PHP393244:PHR393263 PRL393244:PRN393263 QBH393244:QBJ393263 QLD393244:QLF393263 QUZ393244:QVB393263 REV393244:REX393263 ROR393244:ROT393263 RYN393244:RYP393263 SIJ393244:SIL393263 SSF393244:SSH393263 TCB393244:TCD393263 TLX393244:TLZ393263 TVT393244:TVV393263 UFP393244:UFR393263 UPL393244:UPN393263 UZH393244:UZJ393263 VJD393244:VJF393263 VSZ393244:VTB393263 WCV393244:WCX393263 WMR393244:WMT393263 WWN393244:WWP393263 AF458780:AH458799 KB458780:KD458799 TX458780:TZ458799 ADT458780:ADV458799 ANP458780:ANR458799 AXL458780:AXN458799 BHH458780:BHJ458799 BRD458780:BRF458799 CAZ458780:CBB458799 CKV458780:CKX458799 CUR458780:CUT458799 DEN458780:DEP458799 DOJ458780:DOL458799 DYF458780:DYH458799 EIB458780:EID458799 ERX458780:ERZ458799 FBT458780:FBV458799 FLP458780:FLR458799 FVL458780:FVN458799 GFH458780:GFJ458799 GPD458780:GPF458799 GYZ458780:GZB458799 HIV458780:HIX458799 HSR458780:HST458799 ICN458780:ICP458799 IMJ458780:IML458799 IWF458780:IWH458799 JGB458780:JGD458799 JPX458780:JPZ458799 JZT458780:JZV458799 KJP458780:KJR458799 KTL458780:KTN458799 LDH458780:LDJ458799 LND458780:LNF458799 LWZ458780:LXB458799 MGV458780:MGX458799 MQR458780:MQT458799 NAN458780:NAP458799 NKJ458780:NKL458799 NUF458780:NUH458799 OEB458780:OED458799 ONX458780:ONZ458799 OXT458780:OXV458799 PHP458780:PHR458799 PRL458780:PRN458799 QBH458780:QBJ458799 QLD458780:QLF458799 QUZ458780:QVB458799 REV458780:REX458799 ROR458780:ROT458799 RYN458780:RYP458799 SIJ458780:SIL458799 SSF458780:SSH458799 TCB458780:TCD458799 TLX458780:TLZ458799 TVT458780:TVV458799 UFP458780:UFR458799 UPL458780:UPN458799 UZH458780:UZJ458799 VJD458780:VJF458799 VSZ458780:VTB458799 WCV458780:WCX458799 WMR458780:WMT458799 WWN458780:WWP458799 AF524316:AH524335 KB524316:KD524335 TX524316:TZ524335 ADT524316:ADV524335 ANP524316:ANR524335 AXL524316:AXN524335 BHH524316:BHJ524335 BRD524316:BRF524335 CAZ524316:CBB524335 CKV524316:CKX524335 CUR524316:CUT524335 DEN524316:DEP524335 DOJ524316:DOL524335 DYF524316:DYH524335 EIB524316:EID524335 ERX524316:ERZ524335 FBT524316:FBV524335 FLP524316:FLR524335 FVL524316:FVN524335 GFH524316:GFJ524335 GPD524316:GPF524335 GYZ524316:GZB524335 HIV524316:HIX524335 HSR524316:HST524335 ICN524316:ICP524335 IMJ524316:IML524335 IWF524316:IWH524335 JGB524316:JGD524335 JPX524316:JPZ524335 JZT524316:JZV524335 KJP524316:KJR524335 KTL524316:KTN524335 LDH524316:LDJ524335 LND524316:LNF524335 LWZ524316:LXB524335 MGV524316:MGX524335 MQR524316:MQT524335 NAN524316:NAP524335 NKJ524316:NKL524335 NUF524316:NUH524335 OEB524316:OED524335 ONX524316:ONZ524335 OXT524316:OXV524335 PHP524316:PHR524335 PRL524316:PRN524335 QBH524316:QBJ524335 QLD524316:QLF524335 QUZ524316:QVB524335 REV524316:REX524335 ROR524316:ROT524335 RYN524316:RYP524335 SIJ524316:SIL524335 SSF524316:SSH524335 TCB524316:TCD524335 TLX524316:TLZ524335 TVT524316:TVV524335 UFP524316:UFR524335 UPL524316:UPN524335 UZH524316:UZJ524335 VJD524316:VJF524335 VSZ524316:VTB524335 WCV524316:WCX524335 WMR524316:WMT524335 WWN524316:WWP524335 AF589852:AH589871 KB589852:KD589871 TX589852:TZ589871 ADT589852:ADV589871 ANP589852:ANR589871 AXL589852:AXN589871 BHH589852:BHJ589871 BRD589852:BRF589871 CAZ589852:CBB589871 CKV589852:CKX589871 CUR589852:CUT589871 DEN589852:DEP589871 DOJ589852:DOL589871 DYF589852:DYH589871 EIB589852:EID589871 ERX589852:ERZ589871 FBT589852:FBV589871 FLP589852:FLR589871 FVL589852:FVN589871 GFH589852:GFJ589871 GPD589852:GPF589871 GYZ589852:GZB589871 HIV589852:HIX589871 HSR589852:HST589871 ICN589852:ICP589871 IMJ589852:IML589871 IWF589852:IWH589871 JGB589852:JGD589871 JPX589852:JPZ589871 JZT589852:JZV589871 KJP589852:KJR589871 KTL589852:KTN589871 LDH589852:LDJ589871 LND589852:LNF589871 LWZ589852:LXB589871 MGV589852:MGX589871 MQR589852:MQT589871 NAN589852:NAP589871 NKJ589852:NKL589871 NUF589852:NUH589871 OEB589852:OED589871 ONX589852:ONZ589871 OXT589852:OXV589871 PHP589852:PHR589871 PRL589852:PRN589871 QBH589852:QBJ589871 QLD589852:QLF589871 QUZ589852:QVB589871 REV589852:REX589871 ROR589852:ROT589871 RYN589852:RYP589871 SIJ589852:SIL589871 SSF589852:SSH589871 TCB589852:TCD589871 TLX589852:TLZ589871 TVT589852:TVV589871 UFP589852:UFR589871 UPL589852:UPN589871 UZH589852:UZJ589871 VJD589852:VJF589871 VSZ589852:VTB589871 WCV589852:WCX589871 WMR589852:WMT589871 WWN589852:WWP589871 AF655388:AH655407 KB655388:KD655407 TX655388:TZ655407 ADT655388:ADV655407 ANP655388:ANR655407 AXL655388:AXN655407 BHH655388:BHJ655407 BRD655388:BRF655407 CAZ655388:CBB655407 CKV655388:CKX655407 CUR655388:CUT655407 DEN655388:DEP655407 DOJ655388:DOL655407 DYF655388:DYH655407 EIB655388:EID655407 ERX655388:ERZ655407 FBT655388:FBV655407 FLP655388:FLR655407 FVL655388:FVN655407 GFH655388:GFJ655407 GPD655388:GPF655407 GYZ655388:GZB655407 HIV655388:HIX655407 HSR655388:HST655407 ICN655388:ICP655407 IMJ655388:IML655407 IWF655388:IWH655407 JGB655388:JGD655407 JPX655388:JPZ655407 JZT655388:JZV655407 KJP655388:KJR655407 KTL655388:KTN655407 LDH655388:LDJ655407 LND655388:LNF655407 LWZ655388:LXB655407 MGV655388:MGX655407 MQR655388:MQT655407 NAN655388:NAP655407 NKJ655388:NKL655407 NUF655388:NUH655407 OEB655388:OED655407 ONX655388:ONZ655407 OXT655388:OXV655407 PHP655388:PHR655407 PRL655388:PRN655407 QBH655388:QBJ655407 QLD655388:QLF655407 QUZ655388:QVB655407 REV655388:REX655407 ROR655388:ROT655407 RYN655388:RYP655407 SIJ655388:SIL655407 SSF655388:SSH655407 TCB655388:TCD655407 TLX655388:TLZ655407 TVT655388:TVV655407 UFP655388:UFR655407 UPL655388:UPN655407 UZH655388:UZJ655407 VJD655388:VJF655407 VSZ655388:VTB655407 WCV655388:WCX655407 WMR655388:WMT655407 WWN655388:WWP655407 AF720924:AH720943 KB720924:KD720943 TX720924:TZ720943 ADT720924:ADV720943 ANP720924:ANR720943 AXL720924:AXN720943 BHH720924:BHJ720943 BRD720924:BRF720943 CAZ720924:CBB720943 CKV720924:CKX720943 CUR720924:CUT720943 DEN720924:DEP720943 DOJ720924:DOL720943 DYF720924:DYH720943 EIB720924:EID720943 ERX720924:ERZ720943 FBT720924:FBV720943 FLP720924:FLR720943 FVL720924:FVN720943 GFH720924:GFJ720943 GPD720924:GPF720943 GYZ720924:GZB720943 HIV720924:HIX720943 HSR720924:HST720943 ICN720924:ICP720943 IMJ720924:IML720943 IWF720924:IWH720943 JGB720924:JGD720943 JPX720924:JPZ720943 JZT720924:JZV720943 KJP720924:KJR720943 KTL720924:KTN720943 LDH720924:LDJ720943 LND720924:LNF720943 LWZ720924:LXB720943 MGV720924:MGX720943 MQR720924:MQT720943 NAN720924:NAP720943 NKJ720924:NKL720943 NUF720924:NUH720943 OEB720924:OED720943 ONX720924:ONZ720943 OXT720924:OXV720943 PHP720924:PHR720943 PRL720924:PRN720943 QBH720924:QBJ720943 QLD720924:QLF720943 QUZ720924:QVB720943 REV720924:REX720943 ROR720924:ROT720943 RYN720924:RYP720943 SIJ720924:SIL720943 SSF720924:SSH720943 TCB720924:TCD720943 TLX720924:TLZ720943 TVT720924:TVV720943 UFP720924:UFR720943 UPL720924:UPN720943 UZH720924:UZJ720943 VJD720924:VJF720943 VSZ720924:VTB720943 WCV720924:WCX720943 WMR720924:WMT720943 WWN720924:WWP720943 AF786460:AH786479 KB786460:KD786479 TX786460:TZ786479 ADT786460:ADV786479 ANP786460:ANR786479 AXL786460:AXN786479 BHH786460:BHJ786479 BRD786460:BRF786479 CAZ786460:CBB786479 CKV786460:CKX786479 CUR786460:CUT786479 DEN786460:DEP786479 DOJ786460:DOL786479 DYF786460:DYH786479 EIB786460:EID786479 ERX786460:ERZ786479 FBT786460:FBV786479 FLP786460:FLR786479 FVL786460:FVN786479 GFH786460:GFJ786479 GPD786460:GPF786479 GYZ786460:GZB786479 HIV786460:HIX786479 HSR786460:HST786479 ICN786460:ICP786479 IMJ786460:IML786479 IWF786460:IWH786479 JGB786460:JGD786479 JPX786460:JPZ786479 JZT786460:JZV786479 KJP786460:KJR786479 KTL786460:KTN786479 LDH786460:LDJ786479 LND786460:LNF786479 LWZ786460:LXB786479 MGV786460:MGX786479 MQR786460:MQT786479 NAN786460:NAP786479 NKJ786460:NKL786479 NUF786460:NUH786479 OEB786460:OED786479 ONX786460:ONZ786479 OXT786460:OXV786479 PHP786460:PHR786479 PRL786460:PRN786479 QBH786460:QBJ786479 QLD786460:QLF786479 QUZ786460:QVB786479 REV786460:REX786479 ROR786460:ROT786479 RYN786460:RYP786479 SIJ786460:SIL786479 SSF786460:SSH786479 TCB786460:TCD786479 TLX786460:TLZ786479 TVT786460:TVV786479 UFP786460:UFR786479 UPL786460:UPN786479 UZH786460:UZJ786479 VJD786460:VJF786479 VSZ786460:VTB786479 WCV786460:WCX786479 WMR786460:WMT786479 WWN786460:WWP786479 AF851996:AH852015 KB851996:KD852015 TX851996:TZ852015 ADT851996:ADV852015 ANP851996:ANR852015 AXL851996:AXN852015 BHH851996:BHJ852015 BRD851996:BRF852015 CAZ851996:CBB852015 CKV851996:CKX852015 CUR851996:CUT852015 DEN851996:DEP852015 DOJ851996:DOL852015 DYF851996:DYH852015 EIB851996:EID852015 ERX851996:ERZ852015 FBT851996:FBV852015 FLP851996:FLR852015 FVL851996:FVN852015 GFH851996:GFJ852015 GPD851996:GPF852015 GYZ851996:GZB852015 HIV851996:HIX852015 HSR851996:HST852015 ICN851996:ICP852015 IMJ851996:IML852015 IWF851996:IWH852015 JGB851996:JGD852015 JPX851996:JPZ852015 JZT851996:JZV852015 KJP851996:KJR852015 KTL851996:KTN852015 LDH851996:LDJ852015 LND851996:LNF852015 LWZ851996:LXB852015 MGV851996:MGX852015 MQR851996:MQT852015 NAN851996:NAP852015 NKJ851996:NKL852015 NUF851996:NUH852015 OEB851996:OED852015 ONX851996:ONZ852015 OXT851996:OXV852015 PHP851996:PHR852015 PRL851996:PRN852015 QBH851996:QBJ852015 QLD851996:QLF852015 QUZ851996:QVB852015 REV851996:REX852015 ROR851996:ROT852015 RYN851996:RYP852015 SIJ851996:SIL852015 SSF851996:SSH852015 TCB851996:TCD852015 TLX851996:TLZ852015 TVT851996:TVV852015 UFP851996:UFR852015 UPL851996:UPN852015 UZH851996:UZJ852015 VJD851996:VJF852015 VSZ851996:VTB852015 WCV851996:WCX852015 WMR851996:WMT852015 WWN851996:WWP852015 AF917532:AH917551 KB917532:KD917551 TX917532:TZ917551 ADT917532:ADV917551 ANP917532:ANR917551 AXL917532:AXN917551 BHH917532:BHJ917551 BRD917532:BRF917551 CAZ917532:CBB917551 CKV917532:CKX917551 CUR917532:CUT917551 DEN917532:DEP917551 DOJ917532:DOL917551 DYF917532:DYH917551 EIB917532:EID917551 ERX917532:ERZ917551 FBT917532:FBV917551 FLP917532:FLR917551 FVL917532:FVN917551 GFH917532:GFJ917551 GPD917532:GPF917551 GYZ917532:GZB917551 HIV917532:HIX917551 HSR917532:HST917551 ICN917532:ICP917551 IMJ917532:IML917551 IWF917532:IWH917551 JGB917532:JGD917551 JPX917532:JPZ917551 JZT917532:JZV917551 KJP917532:KJR917551 KTL917532:KTN917551 LDH917532:LDJ917551 LND917532:LNF917551 LWZ917532:LXB917551 MGV917532:MGX917551 MQR917532:MQT917551 NAN917532:NAP917551 NKJ917532:NKL917551 NUF917532:NUH917551 OEB917532:OED917551 ONX917532:ONZ917551 OXT917532:OXV917551 PHP917532:PHR917551 PRL917532:PRN917551 QBH917532:QBJ917551 QLD917532:QLF917551 QUZ917532:QVB917551 REV917532:REX917551 ROR917532:ROT917551 RYN917532:RYP917551 SIJ917532:SIL917551 SSF917532:SSH917551 TCB917532:TCD917551 TLX917532:TLZ917551 TVT917532:TVV917551 UFP917532:UFR917551 UPL917532:UPN917551 UZH917532:UZJ917551 VJD917532:VJF917551 VSZ917532:VTB917551 WCV917532:WCX917551 WMR917532:WMT917551 WWN917532:WWP917551 AF983068:AH983087 KB983068:KD983087 TX983068:TZ983087 ADT983068:ADV983087 ANP983068:ANR983087 AXL983068:AXN983087 BHH983068:BHJ983087 BRD983068:BRF983087 CAZ983068:CBB983087 CKV983068:CKX983087 CUR983068:CUT983087 DEN983068:DEP983087 DOJ983068:DOL983087 DYF983068:DYH983087 EIB983068:EID983087 ERX983068:ERZ983087 FBT983068:FBV983087 FLP983068:FLR983087 FVL983068:FVN983087 GFH983068:GFJ983087 GPD983068:GPF983087 GYZ983068:GZB983087 HIV983068:HIX983087 HSR983068:HST983087 ICN983068:ICP983087 IMJ983068:IML983087 IWF983068:IWH983087 JGB983068:JGD983087 JPX983068:JPZ983087 JZT983068:JZV983087 KJP983068:KJR983087 KTL983068:KTN983087 LDH983068:LDJ983087 LND983068:LNF983087 LWZ983068:LXB983087 MGV983068:MGX983087 MQR983068:MQT983087 NAN983068:NAP983087 NKJ983068:NKL983087 NUF983068:NUH983087 OEB983068:OED983087 ONX983068:ONZ983087 OXT983068:OXV983087 PHP983068:PHR983087 PRL983068:PRN983087 QBH983068:QBJ983087 QLD983068:QLF983087 QUZ983068:QVB983087 REV983068:REX983087 ROR983068:ROT983087 RYN983068:RYP983087 SIJ983068:SIL983087 SSF983068:SSH983087 TCB983068:TCD983087 TLX983068:TLZ983087 TVT983068:TVV983087 UFP983068:UFR983087 UPL983068:UPN983087 UZH983068:UZJ983087 VJD983068:VJF983087 VSZ983068:VTB983087 WCV983068:WCX983087 WMR983068:WMT983087 WWN983068:WWP983087 AD9:AE47 JZ9:KA47 TV9:TW47 ADR9:ADS47 ANN9:ANO47 AXJ9:AXK47 BHF9:BHG47 BRB9:BRC47 CAX9:CAY47 CKT9:CKU47 CUP9:CUQ47 DEL9:DEM47 DOH9:DOI47 DYD9:DYE47 EHZ9:EIA47 ERV9:ERW47 FBR9:FBS47 FLN9:FLO47 FVJ9:FVK47 GFF9:GFG47 GPB9:GPC47 GYX9:GYY47 HIT9:HIU47 HSP9:HSQ47 ICL9:ICM47 IMH9:IMI47 IWD9:IWE47 JFZ9:JGA47 JPV9:JPW47 JZR9:JZS47 KJN9:KJO47 KTJ9:KTK47 LDF9:LDG47 LNB9:LNC47 LWX9:LWY47 MGT9:MGU47 MQP9:MQQ47 NAL9:NAM47 NKH9:NKI47 NUD9:NUE47 ODZ9:OEA47 ONV9:ONW47 OXR9:OXS47 PHN9:PHO47 PRJ9:PRK47 QBF9:QBG47 QLB9:QLC47 QUX9:QUY47 RET9:REU47 ROP9:ROQ47 RYL9:RYM47 SIH9:SII47 SSD9:SSE47 TBZ9:TCA47 TLV9:TLW47 TVR9:TVS47 UFN9:UFO47 UPJ9:UPK47 UZF9:UZG47 VJB9:VJC47 VSX9:VSY47 WCT9:WCU47 WMP9:WMQ47 WWL9:WWM47 AD65545:AE65583 JZ65545:KA65583 TV65545:TW65583 ADR65545:ADS65583 ANN65545:ANO65583 AXJ65545:AXK65583 BHF65545:BHG65583 BRB65545:BRC65583 CAX65545:CAY65583 CKT65545:CKU65583 CUP65545:CUQ65583 DEL65545:DEM65583 DOH65545:DOI65583 DYD65545:DYE65583 EHZ65545:EIA65583 ERV65545:ERW65583 FBR65545:FBS65583 FLN65545:FLO65583 FVJ65545:FVK65583 GFF65545:GFG65583 GPB65545:GPC65583 GYX65545:GYY65583 HIT65545:HIU65583 HSP65545:HSQ65583 ICL65545:ICM65583 IMH65545:IMI65583 IWD65545:IWE65583 JFZ65545:JGA65583 JPV65545:JPW65583 JZR65545:JZS65583 KJN65545:KJO65583 KTJ65545:KTK65583 LDF65545:LDG65583 LNB65545:LNC65583 LWX65545:LWY65583 MGT65545:MGU65583 MQP65545:MQQ65583 NAL65545:NAM65583 NKH65545:NKI65583 NUD65545:NUE65583 ODZ65545:OEA65583 ONV65545:ONW65583 OXR65545:OXS65583 PHN65545:PHO65583 PRJ65545:PRK65583 QBF65545:QBG65583 QLB65545:QLC65583 QUX65545:QUY65583 RET65545:REU65583 ROP65545:ROQ65583 RYL65545:RYM65583 SIH65545:SII65583 SSD65545:SSE65583 TBZ65545:TCA65583 TLV65545:TLW65583 TVR65545:TVS65583 UFN65545:UFO65583 UPJ65545:UPK65583 UZF65545:UZG65583 VJB65545:VJC65583 VSX65545:VSY65583 WCT65545:WCU65583 WMP65545:WMQ65583 WWL65545:WWM65583 AD131081:AE131119 JZ131081:KA131119 TV131081:TW131119 ADR131081:ADS131119 ANN131081:ANO131119 AXJ131081:AXK131119 BHF131081:BHG131119 BRB131081:BRC131119 CAX131081:CAY131119 CKT131081:CKU131119 CUP131081:CUQ131119 DEL131081:DEM131119 DOH131081:DOI131119 DYD131081:DYE131119 EHZ131081:EIA131119 ERV131081:ERW131119 FBR131081:FBS131119 FLN131081:FLO131119 FVJ131081:FVK131119 GFF131081:GFG131119 GPB131081:GPC131119 GYX131081:GYY131119 HIT131081:HIU131119 HSP131081:HSQ131119 ICL131081:ICM131119 IMH131081:IMI131119 IWD131081:IWE131119 JFZ131081:JGA131119 JPV131081:JPW131119 JZR131081:JZS131119 KJN131081:KJO131119 KTJ131081:KTK131119 LDF131081:LDG131119 LNB131081:LNC131119 LWX131081:LWY131119 MGT131081:MGU131119 MQP131081:MQQ131119 NAL131081:NAM131119 NKH131081:NKI131119 NUD131081:NUE131119 ODZ131081:OEA131119 ONV131081:ONW131119 OXR131081:OXS131119 PHN131081:PHO131119 PRJ131081:PRK131119 QBF131081:QBG131119 QLB131081:QLC131119 QUX131081:QUY131119 RET131081:REU131119 ROP131081:ROQ131119 RYL131081:RYM131119 SIH131081:SII131119 SSD131081:SSE131119 TBZ131081:TCA131119 TLV131081:TLW131119 TVR131081:TVS131119 UFN131081:UFO131119 UPJ131081:UPK131119 UZF131081:UZG131119 VJB131081:VJC131119 VSX131081:VSY131119 WCT131081:WCU131119 WMP131081:WMQ131119 WWL131081:WWM131119 AD196617:AE196655 JZ196617:KA196655 TV196617:TW196655 ADR196617:ADS196655 ANN196617:ANO196655 AXJ196617:AXK196655 BHF196617:BHG196655 BRB196617:BRC196655 CAX196617:CAY196655 CKT196617:CKU196655 CUP196617:CUQ196655 DEL196617:DEM196655 DOH196617:DOI196655 DYD196617:DYE196655 EHZ196617:EIA196655 ERV196617:ERW196655 FBR196617:FBS196655 FLN196617:FLO196655 FVJ196617:FVK196655 GFF196617:GFG196655 GPB196617:GPC196655 GYX196617:GYY196655 HIT196617:HIU196655 HSP196617:HSQ196655 ICL196617:ICM196655 IMH196617:IMI196655 IWD196617:IWE196655 JFZ196617:JGA196655 JPV196617:JPW196655 JZR196617:JZS196655 KJN196617:KJO196655 KTJ196617:KTK196655 LDF196617:LDG196655 LNB196617:LNC196655 LWX196617:LWY196655 MGT196617:MGU196655 MQP196617:MQQ196655 NAL196617:NAM196655 NKH196617:NKI196655 NUD196617:NUE196655 ODZ196617:OEA196655 ONV196617:ONW196655 OXR196617:OXS196655 PHN196617:PHO196655 PRJ196617:PRK196655 QBF196617:QBG196655 QLB196617:QLC196655 QUX196617:QUY196655 RET196617:REU196655 ROP196617:ROQ196655 RYL196617:RYM196655 SIH196617:SII196655 SSD196617:SSE196655 TBZ196617:TCA196655 TLV196617:TLW196655 TVR196617:TVS196655 UFN196617:UFO196655 UPJ196617:UPK196655 UZF196617:UZG196655 VJB196617:VJC196655 VSX196617:VSY196655 WCT196617:WCU196655 WMP196617:WMQ196655 WWL196617:WWM196655 AD262153:AE262191 JZ262153:KA262191 TV262153:TW262191 ADR262153:ADS262191 ANN262153:ANO262191 AXJ262153:AXK262191 BHF262153:BHG262191 BRB262153:BRC262191 CAX262153:CAY262191 CKT262153:CKU262191 CUP262153:CUQ262191 DEL262153:DEM262191 DOH262153:DOI262191 DYD262153:DYE262191 EHZ262153:EIA262191 ERV262153:ERW262191 FBR262153:FBS262191 FLN262153:FLO262191 FVJ262153:FVK262191 GFF262153:GFG262191 GPB262153:GPC262191 GYX262153:GYY262191 HIT262153:HIU262191 HSP262153:HSQ262191 ICL262153:ICM262191 IMH262153:IMI262191 IWD262153:IWE262191 JFZ262153:JGA262191 JPV262153:JPW262191 JZR262153:JZS262191 KJN262153:KJO262191 KTJ262153:KTK262191 LDF262153:LDG262191 LNB262153:LNC262191 LWX262153:LWY262191 MGT262153:MGU262191 MQP262153:MQQ262191 NAL262153:NAM262191 NKH262153:NKI262191 NUD262153:NUE262191 ODZ262153:OEA262191 ONV262153:ONW262191 OXR262153:OXS262191 PHN262153:PHO262191 PRJ262153:PRK262191 QBF262153:QBG262191 QLB262153:QLC262191 QUX262153:QUY262191 RET262153:REU262191 ROP262153:ROQ262191 RYL262153:RYM262191 SIH262153:SII262191 SSD262153:SSE262191 TBZ262153:TCA262191 TLV262153:TLW262191 TVR262153:TVS262191 UFN262153:UFO262191 UPJ262153:UPK262191 UZF262153:UZG262191 VJB262153:VJC262191 VSX262153:VSY262191 WCT262153:WCU262191 WMP262153:WMQ262191 WWL262153:WWM262191 AD327689:AE327727 JZ327689:KA327727 TV327689:TW327727 ADR327689:ADS327727 ANN327689:ANO327727 AXJ327689:AXK327727 BHF327689:BHG327727 BRB327689:BRC327727 CAX327689:CAY327727 CKT327689:CKU327727 CUP327689:CUQ327727 DEL327689:DEM327727 DOH327689:DOI327727 DYD327689:DYE327727 EHZ327689:EIA327727 ERV327689:ERW327727 FBR327689:FBS327727 FLN327689:FLO327727 FVJ327689:FVK327727 GFF327689:GFG327727 GPB327689:GPC327727 GYX327689:GYY327727 HIT327689:HIU327727 HSP327689:HSQ327727 ICL327689:ICM327727 IMH327689:IMI327727 IWD327689:IWE327727 JFZ327689:JGA327727 JPV327689:JPW327727 JZR327689:JZS327727 KJN327689:KJO327727 KTJ327689:KTK327727 LDF327689:LDG327727 LNB327689:LNC327727 LWX327689:LWY327727 MGT327689:MGU327727 MQP327689:MQQ327727 NAL327689:NAM327727 NKH327689:NKI327727 NUD327689:NUE327727 ODZ327689:OEA327727 ONV327689:ONW327727 OXR327689:OXS327727 PHN327689:PHO327727 PRJ327689:PRK327727 QBF327689:QBG327727 QLB327689:QLC327727 QUX327689:QUY327727 RET327689:REU327727 ROP327689:ROQ327727 RYL327689:RYM327727 SIH327689:SII327727 SSD327689:SSE327727 TBZ327689:TCA327727 TLV327689:TLW327727 TVR327689:TVS327727 UFN327689:UFO327727 UPJ327689:UPK327727 UZF327689:UZG327727 VJB327689:VJC327727 VSX327689:VSY327727 WCT327689:WCU327727 WMP327689:WMQ327727 WWL327689:WWM327727 AD393225:AE393263 JZ393225:KA393263 TV393225:TW393263 ADR393225:ADS393263 ANN393225:ANO393263 AXJ393225:AXK393263 BHF393225:BHG393263 BRB393225:BRC393263 CAX393225:CAY393263 CKT393225:CKU393263 CUP393225:CUQ393263 DEL393225:DEM393263 DOH393225:DOI393263 DYD393225:DYE393263 EHZ393225:EIA393263 ERV393225:ERW393263 FBR393225:FBS393263 FLN393225:FLO393263 FVJ393225:FVK393263 GFF393225:GFG393263 GPB393225:GPC393263 GYX393225:GYY393263 HIT393225:HIU393263 HSP393225:HSQ393263 ICL393225:ICM393263 IMH393225:IMI393263 IWD393225:IWE393263 JFZ393225:JGA393263 JPV393225:JPW393263 JZR393225:JZS393263 KJN393225:KJO393263 KTJ393225:KTK393263 LDF393225:LDG393263 LNB393225:LNC393263 LWX393225:LWY393263 MGT393225:MGU393263 MQP393225:MQQ393263 NAL393225:NAM393263 NKH393225:NKI393263 NUD393225:NUE393263 ODZ393225:OEA393263 ONV393225:ONW393263 OXR393225:OXS393263 PHN393225:PHO393263 PRJ393225:PRK393263 QBF393225:QBG393263 QLB393225:QLC393263 QUX393225:QUY393263 RET393225:REU393263 ROP393225:ROQ393263 RYL393225:RYM393263 SIH393225:SII393263 SSD393225:SSE393263 TBZ393225:TCA393263 TLV393225:TLW393263 TVR393225:TVS393263 UFN393225:UFO393263 UPJ393225:UPK393263 UZF393225:UZG393263 VJB393225:VJC393263 VSX393225:VSY393263 WCT393225:WCU393263 WMP393225:WMQ393263 WWL393225:WWM393263 AD458761:AE458799 JZ458761:KA458799 TV458761:TW458799 ADR458761:ADS458799 ANN458761:ANO458799 AXJ458761:AXK458799 BHF458761:BHG458799 BRB458761:BRC458799 CAX458761:CAY458799 CKT458761:CKU458799 CUP458761:CUQ458799 DEL458761:DEM458799 DOH458761:DOI458799 DYD458761:DYE458799 EHZ458761:EIA458799 ERV458761:ERW458799 FBR458761:FBS458799 FLN458761:FLO458799 FVJ458761:FVK458799 GFF458761:GFG458799 GPB458761:GPC458799 GYX458761:GYY458799 HIT458761:HIU458799 HSP458761:HSQ458799 ICL458761:ICM458799 IMH458761:IMI458799 IWD458761:IWE458799 JFZ458761:JGA458799 JPV458761:JPW458799 JZR458761:JZS458799 KJN458761:KJO458799 KTJ458761:KTK458799 LDF458761:LDG458799 LNB458761:LNC458799 LWX458761:LWY458799 MGT458761:MGU458799 MQP458761:MQQ458799 NAL458761:NAM458799 NKH458761:NKI458799 NUD458761:NUE458799 ODZ458761:OEA458799 ONV458761:ONW458799 OXR458761:OXS458799 PHN458761:PHO458799 PRJ458761:PRK458799 QBF458761:QBG458799 QLB458761:QLC458799 QUX458761:QUY458799 RET458761:REU458799 ROP458761:ROQ458799 RYL458761:RYM458799 SIH458761:SII458799 SSD458761:SSE458799 TBZ458761:TCA458799 TLV458761:TLW458799 TVR458761:TVS458799 UFN458761:UFO458799 UPJ458761:UPK458799 UZF458761:UZG458799 VJB458761:VJC458799 VSX458761:VSY458799 WCT458761:WCU458799 WMP458761:WMQ458799 WWL458761:WWM458799 AD524297:AE524335 JZ524297:KA524335 TV524297:TW524335 ADR524297:ADS524335 ANN524297:ANO524335 AXJ524297:AXK524335 BHF524297:BHG524335 BRB524297:BRC524335 CAX524297:CAY524335 CKT524297:CKU524335 CUP524297:CUQ524335 DEL524297:DEM524335 DOH524297:DOI524335 DYD524297:DYE524335 EHZ524297:EIA524335 ERV524297:ERW524335 FBR524297:FBS524335 FLN524297:FLO524335 FVJ524297:FVK524335 GFF524297:GFG524335 GPB524297:GPC524335 GYX524297:GYY524335 HIT524297:HIU524335 HSP524297:HSQ524335 ICL524297:ICM524335 IMH524297:IMI524335 IWD524297:IWE524335 JFZ524297:JGA524335 JPV524297:JPW524335 JZR524297:JZS524335 KJN524297:KJO524335 KTJ524297:KTK524335 LDF524297:LDG524335 LNB524297:LNC524335 LWX524297:LWY524335 MGT524297:MGU524335 MQP524297:MQQ524335 NAL524297:NAM524335 NKH524297:NKI524335 NUD524297:NUE524335 ODZ524297:OEA524335 ONV524297:ONW524335 OXR524297:OXS524335 PHN524297:PHO524335 PRJ524297:PRK524335 QBF524297:QBG524335 QLB524297:QLC524335 QUX524297:QUY524335 RET524297:REU524335 ROP524297:ROQ524335 RYL524297:RYM524335 SIH524297:SII524335 SSD524297:SSE524335 TBZ524297:TCA524335 TLV524297:TLW524335 TVR524297:TVS524335 UFN524297:UFO524335 UPJ524297:UPK524335 UZF524297:UZG524335 VJB524297:VJC524335 VSX524297:VSY524335 WCT524297:WCU524335 WMP524297:WMQ524335 WWL524297:WWM524335 AD589833:AE589871 JZ589833:KA589871 TV589833:TW589871 ADR589833:ADS589871 ANN589833:ANO589871 AXJ589833:AXK589871 BHF589833:BHG589871 BRB589833:BRC589871 CAX589833:CAY589871 CKT589833:CKU589871 CUP589833:CUQ589871 DEL589833:DEM589871 DOH589833:DOI589871 DYD589833:DYE589871 EHZ589833:EIA589871 ERV589833:ERW589871 FBR589833:FBS589871 FLN589833:FLO589871 FVJ589833:FVK589871 GFF589833:GFG589871 GPB589833:GPC589871 GYX589833:GYY589871 HIT589833:HIU589871 HSP589833:HSQ589871 ICL589833:ICM589871 IMH589833:IMI589871 IWD589833:IWE589871 JFZ589833:JGA589871 JPV589833:JPW589871 JZR589833:JZS589871 KJN589833:KJO589871 KTJ589833:KTK589871 LDF589833:LDG589871 LNB589833:LNC589871 LWX589833:LWY589871 MGT589833:MGU589871 MQP589833:MQQ589871 NAL589833:NAM589871 NKH589833:NKI589871 NUD589833:NUE589871 ODZ589833:OEA589871 ONV589833:ONW589871 OXR589833:OXS589871 PHN589833:PHO589871 PRJ589833:PRK589871 QBF589833:QBG589871 QLB589833:QLC589871 QUX589833:QUY589871 RET589833:REU589871 ROP589833:ROQ589871 RYL589833:RYM589871 SIH589833:SII589871 SSD589833:SSE589871 TBZ589833:TCA589871 TLV589833:TLW589871 TVR589833:TVS589871 UFN589833:UFO589871 UPJ589833:UPK589871 UZF589833:UZG589871 VJB589833:VJC589871 VSX589833:VSY589871 WCT589833:WCU589871 WMP589833:WMQ589871 WWL589833:WWM589871 AD655369:AE655407 JZ655369:KA655407 TV655369:TW655407 ADR655369:ADS655407 ANN655369:ANO655407 AXJ655369:AXK655407 BHF655369:BHG655407 BRB655369:BRC655407 CAX655369:CAY655407 CKT655369:CKU655407 CUP655369:CUQ655407 DEL655369:DEM655407 DOH655369:DOI655407 DYD655369:DYE655407 EHZ655369:EIA655407 ERV655369:ERW655407 FBR655369:FBS655407 FLN655369:FLO655407 FVJ655369:FVK655407 GFF655369:GFG655407 GPB655369:GPC655407 GYX655369:GYY655407 HIT655369:HIU655407 HSP655369:HSQ655407 ICL655369:ICM655407 IMH655369:IMI655407 IWD655369:IWE655407 JFZ655369:JGA655407 JPV655369:JPW655407 JZR655369:JZS655407 KJN655369:KJO655407 KTJ655369:KTK655407 LDF655369:LDG655407 LNB655369:LNC655407 LWX655369:LWY655407 MGT655369:MGU655407 MQP655369:MQQ655407 NAL655369:NAM655407 NKH655369:NKI655407 NUD655369:NUE655407 ODZ655369:OEA655407 ONV655369:ONW655407 OXR655369:OXS655407 PHN655369:PHO655407 PRJ655369:PRK655407 QBF655369:QBG655407 QLB655369:QLC655407 QUX655369:QUY655407 RET655369:REU655407 ROP655369:ROQ655407 RYL655369:RYM655407 SIH655369:SII655407 SSD655369:SSE655407 TBZ655369:TCA655407 TLV655369:TLW655407 TVR655369:TVS655407 UFN655369:UFO655407 UPJ655369:UPK655407 UZF655369:UZG655407 VJB655369:VJC655407 VSX655369:VSY655407 WCT655369:WCU655407 WMP655369:WMQ655407 WWL655369:WWM655407 AD720905:AE720943 JZ720905:KA720943 TV720905:TW720943 ADR720905:ADS720943 ANN720905:ANO720943 AXJ720905:AXK720943 BHF720905:BHG720943 BRB720905:BRC720943 CAX720905:CAY720943 CKT720905:CKU720943 CUP720905:CUQ720943 DEL720905:DEM720943 DOH720905:DOI720943 DYD720905:DYE720943 EHZ720905:EIA720943 ERV720905:ERW720943 FBR720905:FBS720943 FLN720905:FLO720943 FVJ720905:FVK720943 GFF720905:GFG720943 GPB720905:GPC720943 GYX720905:GYY720943 HIT720905:HIU720943 HSP720905:HSQ720943 ICL720905:ICM720943 IMH720905:IMI720943 IWD720905:IWE720943 JFZ720905:JGA720943 JPV720905:JPW720943 JZR720905:JZS720943 KJN720905:KJO720943 KTJ720905:KTK720943 LDF720905:LDG720943 LNB720905:LNC720943 LWX720905:LWY720943 MGT720905:MGU720943 MQP720905:MQQ720943 NAL720905:NAM720943 NKH720905:NKI720943 NUD720905:NUE720943 ODZ720905:OEA720943 ONV720905:ONW720943 OXR720905:OXS720943 PHN720905:PHO720943 PRJ720905:PRK720943 QBF720905:QBG720943 QLB720905:QLC720943 QUX720905:QUY720943 RET720905:REU720943 ROP720905:ROQ720943 RYL720905:RYM720943 SIH720905:SII720943 SSD720905:SSE720943 TBZ720905:TCA720943 TLV720905:TLW720943 TVR720905:TVS720943 UFN720905:UFO720943 UPJ720905:UPK720943 UZF720905:UZG720943 VJB720905:VJC720943 VSX720905:VSY720943 WCT720905:WCU720943 WMP720905:WMQ720943 WWL720905:WWM720943 AD786441:AE786479 JZ786441:KA786479 TV786441:TW786479 ADR786441:ADS786479 ANN786441:ANO786479 AXJ786441:AXK786479 BHF786441:BHG786479 BRB786441:BRC786479 CAX786441:CAY786479 CKT786441:CKU786479 CUP786441:CUQ786479 DEL786441:DEM786479 DOH786441:DOI786479 DYD786441:DYE786479 EHZ786441:EIA786479 ERV786441:ERW786479 FBR786441:FBS786479 FLN786441:FLO786479 FVJ786441:FVK786479 GFF786441:GFG786479 GPB786441:GPC786479 GYX786441:GYY786479 HIT786441:HIU786479 HSP786441:HSQ786479 ICL786441:ICM786479 IMH786441:IMI786479 IWD786441:IWE786479 JFZ786441:JGA786479 JPV786441:JPW786479 JZR786441:JZS786479 KJN786441:KJO786479 KTJ786441:KTK786479 LDF786441:LDG786479 LNB786441:LNC786479 LWX786441:LWY786479 MGT786441:MGU786479 MQP786441:MQQ786479 NAL786441:NAM786479 NKH786441:NKI786479 NUD786441:NUE786479 ODZ786441:OEA786479 ONV786441:ONW786479 OXR786441:OXS786479 PHN786441:PHO786479 PRJ786441:PRK786479 QBF786441:QBG786479 QLB786441:QLC786479 QUX786441:QUY786479 RET786441:REU786479 ROP786441:ROQ786479 RYL786441:RYM786479 SIH786441:SII786479 SSD786441:SSE786479 TBZ786441:TCA786479 TLV786441:TLW786479 TVR786441:TVS786479 UFN786441:UFO786479 UPJ786441:UPK786479 UZF786441:UZG786479 VJB786441:VJC786479 VSX786441:VSY786479 WCT786441:WCU786479 WMP786441:WMQ786479 WWL786441:WWM786479 AD851977:AE852015 JZ851977:KA852015 TV851977:TW852015 ADR851977:ADS852015 ANN851977:ANO852015 AXJ851977:AXK852015 BHF851977:BHG852015 BRB851977:BRC852015 CAX851977:CAY852015 CKT851977:CKU852015 CUP851977:CUQ852015 DEL851977:DEM852015 DOH851977:DOI852015 DYD851977:DYE852015 EHZ851977:EIA852015 ERV851977:ERW852015 FBR851977:FBS852015 FLN851977:FLO852015 FVJ851977:FVK852015 GFF851977:GFG852015 GPB851977:GPC852015 GYX851977:GYY852015 HIT851977:HIU852015 HSP851977:HSQ852015 ICL851977:ICM852015 IMH851977:IMI852015 IWD851977:IWE852015 JFZ851977:JGA852015 JPV851977:JPW852015 JZR851977:JZS852015 KJN851977:KJO852015 KTJ851977:KTK852015 LDF851977:LDG852015 LNB851977:LNC852015 LWX851977:LWY852015 MGT851977:MGU852015 MQP851977:MQQ852015 NAL851977:NAM852015 NKH851977:NKI852015 NUD851977:NUE852015 ODZ851977:OEA852015 ONV851977:ONW852015 OXR851977:OXS852015 PHN851977:PHO852015 PRJ851977:PRK852015 QBF851977:QBG852015 QLB851977:QLC852015 QUX851977:QUY852015 RET851977:REU852015 ROP851977:ROQ852015 RYL851977:RYM852015 SIH851977:SII852015 SSD851977:SSE852015 TBZ851977:TCA852015 TLV851977:TLW852015 TVR851977:TVS852015 UFN851977:UFO852015 UPJ851977:UPK852015 UZF851977:UZG852015 VJB851977:VJC852015 VSX851977:VSY852015 WCT851977:WCU852015 WMP851977:WMQ852015 WWL851977:WWM852015 AD917513:AE917551 JZ917513:KA917551 TV917513:TW917551 ADR917513:ADS917551 ANN917513:ANO917551 AXJ917513:AXK917551 BHF917513:BHG917551 BRB917513:BRC917551 CAX917513:CAY917551 CKT917513:CKU917551 CUP917513:CUQ917551 DEL917513:DEM917551 DOH917513:DOI917551 DYD917513:DYE917551 EHZ917513:EIA917551 ERV917513:ERW917551 FBR917513:FBS917551 FLN917513:FLO917551 FVJ917513:FVK917551 GFF917513:GFG917551 GPB917513:GPC917551 GYX917513:GYY917551 HIT917513:HIU917551 HSP917513:HSQ917551 ICL917513:ICM917551 IMH917513:IMI917551 IWD917513:IWE917551 JFZ917513:JGA917551 JPV917513:JPW917551 JZR917513:JZS917551 KJN917513:KJO917551 KTJ917513:KTK917551 LDF917513:LDG917551 LNB917513:LNC917551 LWX917513:LWY917551 MGT917513:MGU917551 MQP917513:MQQ917551 NAL917513:NAM917551 NKH917513:NKI917551 NUD917513:NUE917551 ODZ917513:OEA917551 ONV917513:ONW917551 OXR917513:OXS917551 PHN917513:PHO917551 PRJ917513:PRK917551 QBF917513:QBG917551 QLB917513:QLC917551 QUX917513:QUY917551 RET917513:REU917551 ROP917513:ROQ917551 RYL917513:RYM917551 SIH917513:SII917551 SSD917513:SSE917551 TBZ917513:TCA917551 TLV917513:TLW917551 TVR917513:TVS917551 UFN917513:UFO917551 UPJ917513:UPK917551 UZF917513:UZG917551 VJB917513:VJC917551 VSX917513:VSY917551 WCT917513:WCU917551 WMP917513:WMQ917551 WWL917513:WWM917551 AD983049:AE983087 JZ983049:KA983087 TV983049:TW983087 ADR983049:ADS983087 ANN983049:ANO983087 AXJ983049:AXK983087 BHF983049:BHG983087 BRB983049:BRC983087 CAX983049:CAY983087 CKT983049:CKU983087 CUP983049:CUQ983087 DEL983049:DEM983087 DOH983049:DOI983087 DYD983049:DYE983087 EHZ983049:EIA983087 ERV983049:ERW983087 FBR983049:FBS983087 FLN983049:FLO983087 FVJ983049:FVK983087 GFF983049:GFG983087 GPB983049:GPC983087 GYX983049:GYY983087 HIT983049:HIU983087 HSP983049:HSQ983087 ICL983049:ICM983087 IMH983049:IMI983087 IWD983049:IWE983087 JFZ983049:JGA983087 JPV983049:JPW983087 JZR983049:JZS983087 KJN983049:KJO983087 KTJ983049:KTK983087 LDF983049:LDG983087 LNB983049:LNC983087 LWX983049:LWY983087 MGT983049:MGU983087 MQP983049:MQQ983087 NAL983049:NAM983087 NKH983049:NKI983087 NUD983049:NUE983087 ODZ983049:OEA983087 ONV983049:ONW983087 OXR983049:OXS983087 PHN983049:PHO983087 PRJ983049:PRK983087 QBF983049:QBG983087 QLB983049:QLC983087 QUX983049:QUY983087 RET983049:REU983087 ROP983049:ROQ983087 RYL983049:RYM983087 SIH983049:SII983087 SSD983049:SSE983087 TBZ983049:TCA983087 TLV983049:TLW983087 TVR983049:TVS983087 UFN983049:UFO983087 UPJ983049:UPK983087 UZF983049:UZG983087 VJB983049:VJC983087 VSX983049:VSY983087 WCT983049:WCU983087 WMP983049:WMQ983087 WWL983049:WWM983087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6"/>
  <sheetViews>
    <sheetView showGridLines="0" view="pageBreakPreview" zoomScale="110" zoomScaleNormal="85" zoomScaleSheetLayoutView="110" workbookViewId="0">
      <selection activeCell="N3" sqref="N3:U4"/>
    </sheetView>
  </sheetViews>
  <sheetFormatPr baseColWidth="10" defaultRowHeight="12.75" x14ac:dyDescent="0.2"/>
  <cols>
    <col min="1" max="1" width="11.42578125" style="541" customWidth="1"/>
    <col min="2" max="2" width="3.42578125" style="541" customWidth="1"/>
    <col min="3" max="5" width="6.5703125" style="540" customWidth="1"/>
    <col min="6" max="6" width="2.7109375" style="541" bestFit="1" customWidth="1"/>
    <col min="7" max="8" width="13.42578125" style="559" customWidth="1"/>
    <col min="9" max="9" width="8" style="559" customWidth="1"/>
    <col min="10" max="10" width="2.5703125" style="541" customWidth="1"/>
    <col min="11" max="12" width="10" style="541" customWidth="1"/>
    <col min="13" max="13" width="4.7109375" style="541" customWidth="1"/>
    <col min="14" max="14" width="3.7109375" style="541" customWidth="1"/>
    <col min="15" max="15" width="2.140625" style="541" hidden="1" customWidth="1"/>
    <col min="16" max="17" width="3.140625" style="541" customWidth="1"/>
    <col min="18" max="18" width="1" style="541" hidden="1" customWidth="1"/>
    <col min="19" max="20" width="3.7109375" style="541" hidden="1" customWidth="1"/>
    <col min="21" max="21" width="5.140625" style="541" customWidth="1"/>
    <col min="22" max="22" width="1" style="541" hidden="1" customWidth="1"/>
    <col min="23" max="25" width="21" style="559" customWidth="1"/>
    <col min="26" max="26" width="27" style="541" customWidth="1"/>
    <col min="27" max="28" width="4.140625" style="541" customWidth="1"/>
    <col min="29" max="29" width="1" style="541" hidden="1" customWidth="1"/>
    <col min="30" max="31" width="3.85546875" style="541" hidden="1" customWidth="1"/>
    <col min="32" max="32" width="3.140625" style="541" customWidth="1"/>
    <col min="33" max="33" width="3.85546875" style="541" hidden="1" customWidth="1"/>
    <col min="34" max="34" width="3.140625" style="541" customWidth="1"/>
    <col min="35" max="35" width="3.85546875" style="541" hidden="1" customWidth="1"/>
    <col min="36" max="36" width="4.42578125" style="541" customWidth="1"/>
    <col min="37" max="37" width="4.140625" style="551" customWidth="1"/>
    <col min="38" max="256" width="11.42578125" style="551"/>
    <col min="257" max="257" width="11.42578125" style="551" customWidth="1"/>
    <col min="258" max="258" width="3.42578125" style="551" customWidth="1"/>
    <col min="259" max="261" width="6.5703125" style="551" customWidth="1"/>
    <col min="262" max="262" width="2.7109375" style="551" bestFit="1" customWidth="1"/>
    <col min="263" max="264" width="13.42578125" style="551" customWidth="1"/>
    <col min="265" max="265" width="8" style="551" customWidth="1"/>
    <col min="266" max="266" width="2.5703125" style="551" customWidth="1"/>
    <col min="267" max="268" width="10" style="551" customWidth="1"/>
    <col min="269" max="269" width="4.7109375" style="551" customWidth="1"/>
    <col min="270" max="270" width="3.7109375" style="551" customWidth="1"/>
    <col min="271" max="271" width="0" style="551" hidden="1" customWidth="1"/>
    <col min="272" max="273" width="3.140625" style="551" customWidth="1"/>
    <col min="274" max="276" width="0" style="551" hidden="1" customWidth="1"/>
    <col min="277" max="277" width="5.140625" style="551" customWidth="1"/>
    <col min="278" max="278" width="0" style="551" hidden="1" customWidth="1"/>
    <col min="279" max="281" width="21" style="551" customWidth="1"/>
    <col min="282" max="282" width="27" style="551" customWidth="1"/>
    <col min="283" max="284" width="4.140625" style="551" customWidth="1"/>
    <col min="285" max="287" width="0" style="551" hidden="1" customWidth="1"/>
    <col min="288" max="288" width="3.140625" style="551" customWidth="1"/>
    <col min="289" max="289" width="0" style="551" hidden="1" customWidth="1"/>
    <col min="290" max="290" width="3.140625" style="551" customWidth="1"/>
    <col min="291" max="291" width="0" style="551" hidden="1" customWidth="1"/>
    <col min="292" max="292" width="4.42578125" style="551" customWidth="1"/>
    <col min="293" max="293" width="4.140625" style="551" customWidth="1"/>
    <col min="294" max="512" width="11.42578125" style="551"/>
    <col min="513" max="513" width="11.42578125" style="551" customWidth="1"/>
    <col min="514" max="514" width="3.42578125" style="551" customWidth="1"/>
    <col min="515" max="517" width="6.5703125" style="551" customWidth="1"/>
    <col min="518" max="518" width="2.7109375" style="551" bestFit="1" customWidth="1"/>
    <col min="519" max="520" width="13.42578125" style="551" customWidth="1"/>
    <col min="521" max="521" width="8" style="551" customWidth="1"/>
    <col min="522" max="522" width="2.5703125" style="551" customWidth="1"/>
    <col min="523" max="524" width="10" style="551" customWidth="1"/>
    <col min="525" max="525" width="4.7109375" style="551" customWidth="1"/>
    <col min="526" max="526" width="3.7109375" style="551" customWidth="1"/>
    <col min="527" max="527" width="0" style="551" hidden="1" customWidth="1"/>
    <col min="528" max="529" width="3.140625" style="551" customWidth="1"/>
    <col min="530" max="532" width="0" style="551" hidden="1" customWidth="1"/>
    <col min="533" max="533" width="5.140625" style="551" customWidth="1"/>
    <col min="534" max="534" width="0" style="551" hidden="1" customWidth="1"/>
    <col min="535" max="537" width="21" style="551" customWidth="1"/>
    <col min="538" max="538" width="27" style="551" customWidth="1"/>
    <col min="539" max="540" width="4.140625" style="551" customWidth="1"/>
    <col min="541" max="543" width="0" style="551" hidden="1" customWidth="1"/>
    <col min="544" max="544" width="3.140625" style="551" customWidth="1"/>
    <col min="545" max="545" width="0" style="551" hidden="1" customWidth="1"/>
    <col min="546" max="546" width="3.140625" style="551" customWidth="1"/>
    <col min="547" max="547" width="0" style="551" hidden="1" customWidth="1"/>
    <col min="548" max="548" width="4.42578125" style="551" customWidth="1"/>
    <col min="549" max="549" width="4.140625" style="551" customWidth="1"/>
    <col min="550" max="768" width="11.42578125" style="551"/>
    <col min="769" max="769" width="11.42578125" style="551" customWidth="1"/>
    <col min="770" max="770" width="3.42578125" style="551" customWidth="1"/>
    <col min="771" max="773" width="6.5703125" style="551" customWidth="1"/>
    <col min="774" max="774" width="2.7109375" style="551" bestFit="1" customWidth="1"/>
    <col min="775" max="776" width="13.42578125" style="551" customWidth="1"/>
    <col min="777" max="777" width="8" style="551" customWidth="1"/>
    <col min="778" max="778" width="2.5703125" style="551" customWidth="1"/>
    <col min="779" max="780" width="10" style="551" customWidth="1"/>
    <col min="781" max="781" width="4.7109375" style="551" customWidth="1"/>
    <col min="782" max="782" width="3.7109375" style="551" customWidth="1"/>
    <col min="783" max="783" width="0" style="551" hidden="1" customWidth="1"/>
    <col min="784" max="785" width="3.140625" style="551" customWidth="1"/>
    <col min="786" max="788" width="0" style="551" hidden="1" customWidth="1"/>
    <col min="789" max="789" width="5.140625" style="551" customWidth="1"/>
    <col min="790" max="790" width="0" style="551" hidden="1" customWidth="1"/>
    <col min="791" max="793" width="21" style="551" customWidth="1"/>
    <col min="794" max="794" width="27" style="551" customWidth="1"/>
    <col min="795" max="796" width="4.140625" style="551" customWidth="1"/>
    <col min="797" max="799" width="0" style="551" hidden="1" customWidth="1"/>
    <col min="800" max="800" width="3.140625" style="551" customWidth="1"/>
    <col min="801" max="801" width="0" style="551" hidden="1" customWidth="1"/>
    <col min="802" max="802" width="3.140625" style="551" customWidth="1"/>
    <col min="803" max="803" width="0" style="551" hidden="1" customWidth="1"/>
    <col min="804" max="804" width="4.42578125" style="551" customWidth="1"/>
    <col min="805" max="805" width="4.140625" style="551" customWidth="1"/>
    <col min="806" max="1024" width="11.42578125" style="551"/>
    <col min="1025" max="1025" width="11.42578125" style="551" customWidth="1"/>
    <col min="1026" max="1026" width="3.42578125" style="551" customWidth="1"/>
    <col min="1027" max="1029" width="6.5703125" style="551" customWidth="1"/>
    <col min="1030" max="1030" width="2.7109375" style="551" bestFit="1" customWidth="1"/>
    <col min="1031" max="1032" width="13.42578125" style="551" customWidth="1"/>
    <col min="1033" max="1033" width="8" style="551" customWidth="1"/>
    <col min="1034" max="1034" width="2.5703125" style="551" customWidth="1"/>
    <col min="1035" max="1036" width="10" style="551" customWidth="1"/>
    <col min="1037" max="1037" width="4.7109375" style="551" customWidth="1"/>
    <col min="1038" max="1038" width="3.7109375" style="551" customWidth="1"/>
    <col min="1039" max="1039" width="0" style="551" hidden="1" customWidth="1"/>
    <col min="1040" max="1041" width="3.140625" style="551" customWidth="1"/>
    <col min="1042" max="1044" width="0" style="551" hidden="1" customWidth="1"/>
    <col min="1045" max="1045" width="5.140625" style="551" customWidth="1"/>
    <col min="1046" max="1046" width="0" style="551" hidden="1" customWidth="1"/>
    <col min="1047" max="1049" width="21" style="551" customWidth="1"/>
    <col min="1050" max="1050" width="27" style="551" customWidth="1"/>
    <col min="1051" max="1052" width="4.140625" style="551" customWidth="1"/>
    <col min="1053" max="1055" width="0" style="551" hidden="1" customWidth="1"/>
    <col min="1056" max="1056" width="3.140625" style="551" customWidth="1"/>
    <col min="1057" max="1057" width="0" style="551" hidden="1" customWidth="1"/>
    <col min="1058" max="1058" width="3.140625" style="551" customWidth="1"/>
    <col min="1059" max="1059" width="0" style="551" hidden="1" customWidth="1"/>
    <col min="1060" max="1060" width="4.42578125" style="551" customWidth="1"/>
    <col min="1061" max="1061" width="4.140625" style="551" customWidth="1"/>
    <col min="1062" max="1280" width="11.42578125" style="551"/>
    <col min="1281" max="1281" width="11.42578125" style="551" customWidth="1"/>
    <col min="1282" max="1282" width="3.42578125" style="551" customWidth="1"/>
    <col min="1283" max="1285" width="6.5703125" style="551" customWidth="1"/>
    <col min="1286" max="1286" width="2.7109375" style="551" bestFit="1" customWidth="1"/>
    <col min="1287" max="1288" width="13.42578125" style="551" customWidth="1"/>
    <col min="1289" max="1289" width="8" style="551" customWidth="1"/>
    <col min="1290" max="1290" width="2.5703125" style="551" customWidth="1"/>
    <col min="1291" max="1292" width="10" style="551" customWidth="1"/>
    <col min="1293" max="1293" width="4.7109375" style="551" customWidth="1"/>
    <col min="1294" max="1294" width="3.7109375" style="551" customWidth="1"/>
    <col min="1295" max="1295" width="0" style="551" hidden="1" customWidth="1"/>
    <col min="1296" max="1297" width="3.140625" style="551" customWidth="1"/>
    <col min="1298" max="1300" width="0" style="551" hidden="1" customWidth="1"/>
    <col min="1301" max="1301" width="5.140625" style="551" customWidth="1"/>
    <col min="1302" max="1302" width="0" style="551" hidden="1" customWidth="1"/>
    <col min="1303" max="1305" width="21" style="551" customWidth="1"/>
    <col min="1306" max="1306" width="27" style="551" customWidth="1"/>
    <col min="1307" max="1308" width="4.140625" style="551" customWidth="1"/>
    <col min="1309" max="1311" width="0" style="551" hidden="1" customWidth="1"/>
    <col min="1312" max="1312" width="3.140625" style="551" customWidth="1"/>
    <col min="1313" max="1313" width="0" style="551" hidden="1" customWidth="1"/>
    <col min="1314" max="1314" width="3.140625" style="551" customWidth="1"/>
    <col min="1315" max="1315" width="0" style="551" hidden="1" customWidth="1"/>
    <col min="1316" max="1316" width="4.42578125" style="551" customWidth="1"/>
    <col min="1317" max="1317" width="4.140625" style="551" customWidth="1"/>
    <col min="1318" max="1536" width="11.42578125" style="551"/>
    <col min="1537" max="1537" width="11.42578125" style="551" customWidth="1"/>
    <col min="1538" max="1538" width="3.42578125" style="551" customWidth="1"/>
    <col min="1539" max="1541" width="6.5703125" style="551" customWidth="1"/>
    <col min="1542" max="1542" width="2.7109375" style="551" bestFit="1" customWidth="1"/>
    <col min="1543" max="1544" width="13.42578125" style="551" customWidth="1"/>
    <col min="1545" max="1545" width="8" style="551" customWidth="1"/>
    <col min="1546" max="1546" width="2.5703125" style="551" customWidth="1"/>
    <col min="1547" max="1548" width="10" style="551" customWidth="1"/>
    <col min="1549" max="1549" width="4.7109375" style="551" customWidth="1"/>
    <col min="1550" max="1550" width="3.7109375" style="551" customWidth="1"/>
    <col min="1551" max="1551" width="0" style="551" hidden="1" customWidth="1"/>
    <col min="1552" max="1553" width="3.140625" style="551" customWidth="1"/>
    <col min="1554" max="1556" width="0" style="551" hidden="1" customWidth="1"/>
    <col min="1557" max="1557" width="5.140625" style="551" customWidth="1"/>
    <col min="1558" max="1558" width="0" style="551" hidden="1" customWidth="1"/>
    <col min="1559" max="1561" width="21" style="551" customWidth="1"/>
    <col min="1562" max="1562" width="27" style="551" customWidth="1"/>
    <col min="1563" max="1564" width="4.140625" style="551" customWidth="1"/>
    <col min="1565" max="1567" width="0" style="551" hidden="1" customWidth="1"/>
    <col min="1568" max="1568" width="3.140625" style="551" customWidth="1"/>
    <col min="1569" max="1569" width="0" style="551" hidden="1" customWidth="1"/>
    <col min="1570" max="1570" width="3.140625" style="551" customWidth="1"/>
    <col min="1571" max="1571" width="0" style="551" hidden="1" customWidth="1"/>
    <col min="1572" max="1572" width="4.42578125" style="551" customWidth="1"/>
    <col min="1573" max="1573" width="4.140625" style="551" customWidth="1"/>
    <col min="1574" max="1792" width="11.42578125" style="551"/>
    <col min="1793" max="1793" width="11.42578125" style="551" customWidth="1"/>
    <col min="1794" max="1794" width="3.42578125" style="551" customWidth="1"/>
    <col min="1795" max="1797" width="6.5703125" style="551" customWidth="1"/>
    <col min="1798" max="1798" width="2.7109375" style="551" bestFit="1" customWidth="1"/>
    <col min="1799" max="1800" width="13.42578125" style="551" customWidth="1"/>
    <col min="1801" max="1801" width="8" style="551" customWidth="1"/>
    <col min="1802" max="1802" width="2.5703125" style="551" customWidth="1"/>
    <col min="1803" max="1804" width="10" style="551" customWidth="1"/>
    <col min="1805" max="1805" width="4.7109375" style="551" customWidth="1"/>
    <col min="1806" max="1806" width="3.7109375" style="551" customWidth="1"/>
    <col min="1807" max="1807" width="0" style="551" hidden="1" customWidth="1"/>
    <col min="1808" max="1809" width="3.140625" style="551" customWidth="1"/>
    <col min="1810" max="1812" width="0" style="551" hidden="1" customWidth="1"/>
    <col min="1813" max="1813" width="5.140625" style="551" customWidth="1"/>
    <col min="1814" max="1814" width="0" style="551" hidden="1" customWidth="1"/>
    <col min="1815" max="1817" width="21" style="551" customWidth="1"/>
    <col min="1818" max="1818" width="27" style="551" customWidth="1"/>
    <col min="1819" max="1820" width="4.140625" style="551" customWidth="1"/>
    <col min="1821" max="1823" width="0" style="551" hidden="1" customWidth="1"/>
    <col min="1824" max="1824" width="3.140625" style="551" customWidth="1"/>
    <col min="1825" max="1825" width="0" style="551" hidden="1" customWidth="1"/>
    <col min="1826" max="1826" width="3.140625" style="551" customWidth="1"/>
    <col min="1827" max="1827" width="0" style="551" hidden="1" customWidth="1"/>
    <col min="1828" max="1828" width="4.42578125" style="551" customWidth="1"/>
    <col min="1829" max="1829" width="4.140625" style="551" customWidth="1"/>
    <col min="1830" max="2048" width="11.42578125" style="551"/>
    <col min="2049" max="2049" width="11.42578125" style="551" customWidth="1"/>
    <col min="2050" max="2050" width="3.42578125" style="551" customWidth="1"/>
    <col min="2051" max="2053" width="6.5703125" style="551" customWidth="1"/>
    <col min="2054" max="2054" width="2.7109375" style="551" bestFit="1" customWidth="1"/>
    <col min="2055" max="2056" width="13.42578125" style="551" customWidth="1"/>
    <col min="2057" max="2057" width="8" style="551" customWidth="1"/>
    <col min="2058" max="2058" width="2.5703125" style="551" customWidth="1"/>
    <col min="2059" max="2060" width="10" style="551" customWidth="1"/>
    <col min="2061" max="2061" width="4.7109375" style="551" customWidth="1"/>
    <col min="2062" max="2062" width="3.7109375" style="551" customWidth="1"/>
    <col min="2063" max="2063" width="0" style="551" hidden="1" customWidth="1"/>
    <col min="2064" max="2065" width="3.140625" style="551" customWidth="1"/>
    <col min="2066" max="2068" width="0" style="551" hidden="1" customWidth="1"/>
    <col min="2069" max="2069" width="5.140625" style="551" customWidth="1"/>
    <col min="2070" max="2070" width="0" style="551" hidden="1" customWidth="1"/>
    <col min="2071" max="2073" width="21" style="551" customWidth="1"/>
    <col min="2074" max="2074" width="27" style="551" customWidth="1"/>
    <col min="2075" max="2076" width="4.140625" style="551" customWidth="1"/>
    <col min="2077" max="2079" width="0" style="551" hidden="1" customWidth="1"/>
    <col min="2080" max="2080" width="3.140625" style="551" customWidth="1"/>
    <col min="2081" max="2081" width="0" style="551" hidden="1" customWidth="1"/>
    <col min="2082" max="2082" width="3.140625" style="551" customWidth="1"/>
    <col min="2083" max="2083" width="0" style="551" hidden="1" customWidth="1"/>
    <col min="2084" max="2084" width="4.42578125" style="551" customWidth="1"/>
    <col min="2085" max="2085" width="4.140625" style="551" customWidth="1"/>
    <col min="2086" max="2304" width="11.42578125" style="551"/>
    <col min="2305" max="2305" width="11.42578125" style="551" customWidth="1"/>
    <col min="2306" max="2306" width="3.42578125" style="551" customWidth="1"/>
    <col min="2307" max="2309" width="6.5703125" style="551" customWidth="1"/>
    <col min="2310" max="2310" width="2.7109375" style="551" bestFit="1" customWidth="1"/>
    <col min="2311" max="2312" width="13.42578125" style="551" customWidth="1"/>
    <col min="2313" max="2313" width="8" style="551" customWidth="1"/>
    <col min="2314" max="2314" width="2.5703125" style="551" customWidth="1"/>
    <col min="2315" max="2316" width="10" style="551" customWidth="1"/>
    <col min="2317" max="2317" width="4.7109375" style="551" customWidth="1"/>
    <col min="2318" max="2318" width="3.7109375" style="551" customWidth="1"/>
    <col min="2319" max="2319" width="0" style="551" hidden="1" customWidth="1"/>
    <col min="2320" max="2321" width="3.140625" style="551" customWidth="1"/>
    <col min="2322" max="2324" width="0" style="551" hidden="1" customWidth="1"/>
    <col min="2325" max="2325" width="5.140625" style="551" customWidth="1"/>
    <col min="2326" max="2326" width="0" style="551" hidden="1" customWidth="1"/>
    <col min="2327" max="2329" width="21" style="551" customWidth="1"/>
    <col min="2330" max="2330" width="27" style="551" customWidth="1"/>
    <col min="2331" max="2332" width="4.140625" style="551" customWidth="1"/>
    <col min="2333" max="2335" width="0" style="551" hidden="1" customWidth="1"/>
    <col min="2336" max="2336" width="3.140625" style="551" customWidth="1"/>
    <col min="2337" max="2337" width="0" style="551" hidden="1" customWidth="1"/>
    <col min="2338" max="2338" width="3.140625" style="551" customWidth="1"/>
    <col min="2339" max="2339" width="0" style="551" hidden="1" customWidth="1"/>
    <col min="2340" max="2340" width="4.42578125" style="551" customWidth="1"/>
    <col min="2341" max="2341" width="4.140625" style="551" customWidth="1"/>
    <col min="2342" max="2560" width="11.42578125" style="551"/>
    <col min="2561" max="2561" width="11.42578125" style="551" customWidth="1"/>
    <col min="2562" max="2562" width="3.42578125" style="551" customWidth="1"/>
    <col min="2563" max="2565" width="6.5703125" style="551" customWidth="1"/>
    <col min="2566" max="2566" width="2.7109375" style="551" bestFit="1" customWidth="1"/>
    <col min="2567" max="2568" width="13.42578125" style="551" customWidth="1"/>
    <col min="2569" max="2569" width="8" style="551" customWidth="1"/>
    <col min="2570" max="2570" width="2.5703125" style="551" customWidth="1"/>
    <col min="2571" max="2572" width="10" style="551" customWidth="1"/>
    <col min="2573" max="2573" width="4.7109375" style="551" customWidth="1"/>
    <col min="2574" max="2574" width="3.7109375" style="551" customWidth="1"/>
    <col min="2575" max="2575" width="0" style="551" hidden="1" customWidth="1"/>
    <col min="2576" max="2577" width="3.140625" style="551" customWidth="1"/>
    <col min="2578" max="2580" width="0" style="551" hidden="1" customWidth="1"/>
    <col min="2581" max="2581" width="5.140625" style="551" customWidth="1"/>
    <col min="2582" max="2582" width="0" style="551" hidden="1" customWidth="1"/>
    <col min="2583" max="2585" width="21" style="551" customWidth="1"/>
    <col min="2586" max="2586" width="27" style="551" customWidth="1"/>
    <col min="2587" max="2588" width="4.140625" style="551" customWidth="1"/>
    <col min="2589" max="2591" width="0" style="551" hidden="1" customWidth="1"/>
    <col min="2592" max="2592" width="3.140625" style="551" customWidth="1"/>
    <col min="2593" max="2593" width="0" style="551" hidden="1" customWidth="1"/>
    <col min="2594" max="2594" width="3.140625" style="551" customWidth="1"/>
    <col min="2595" max="2595" width="0" style="551" hidden="1" customWidth="1"/>
    <col min="2596" max="2596" width="4.42578125" style="551" customWidth="1"/>
    <col min="2597" max="2597" width="4.140625" style="551" customWidth="1"/>
    <col min="2598" max="2816" width="11.42578125" style="551"/>
    <col min="2817" max="2817" width="11.42578125" style="551" customWidth="1"/>
    <col min="2818" max="2818" width="3.42578125" style="551" customWidth="1"/>
    <col min="2819" max="2821" width="6.5703125" style="551" customWidth="1"/>
    <col min="2822" max="2822" width="2.7109375" style="551" bestFit="1" customWidth="1"/>
    <col min="2823" max="2824" width="13.42578125" style="551" customWidth="1"/>
    <col min="2825" max="2825" width="8" style="551" customWidth="1"/>
    <col min="2826" max="2826" width="2.5703125" style="551" customWidth="1"/>
    <col min="2827" max="2828" width="10" style="551" customWidth="1"/>
    <col min="2829" max="2829" width="4.7109375" style="551" customWidth="1"/>
    <col min="2830" max="2830" width="3.7109375" style="551" customWidth="1"/>
    <col min="2831" max="2831" width="0" style="551" hidden="1" customWidth="1"/>
    <col min="2832" max="2833" width="3.140625" style="551" customWidth="1"/>
    <col min="2834" max="2836" width="0" style="551" hidden="1" customWidth="1"/>
    <col min="2837" max="2837" width="5.140625" style="551" customWidth="1"/>
    <col min="2838" max="2838" width="0" style="551" hidden="1" customWidth="1"/>
    <col min="2839" max="2841" width="21" style="551" customWidth="1"/>
    <col min="2842" max="2842" width="27" style="551" customWidth="1"/>
    <col min="2843" max="2844" width="4.140625" style="551" customWidth="1"/>
    <col min="2845" max="2847" width="0" style="551" hidden="1" customWidth="1"/>
    <col min="2848" max="2848" width="3.140625" style="551" customWidth="1"/>
    <col min="2849" max="2849" width="0" style="551" hidden="1" customWidth="1"/>
    <col min="2850" max="2850" width="3.140625" style="551" customWidth="1"/>
    <col min="2851" max="2851" width="0" style="551" hidden="1" customWidth="1"/>
    <col min="2852" max="2852" width="4.42578125" style="551" customWidth="1"/>
    <col min="2853" max="2853" width="4.140625" style="551" customWidth="1"/>
    <col min="2854" max="3072" width="11.42578125" style="551"/>
    <col min="3073" max="3073" width="11.42578125" style="551" customWidth="1"/>
    <col min="3074" max="3074" width="3.42578125" style="551" customWidth="1"/>
    <col min="3075" max="3077" width="6.5703125" style="551" customWidth="1"/>
    <col min="3078" max="3078" width="2.7109375" style="551" bestFit="1" customWidth="1"/>
    <col min="3079" max="3080" width="13.42578125" style="551" customWidth="1"/>
    <col min="3081" max="3081" width="8" style="551" customWidth="1"/>
    <col min="3082" max="3082" width="2.5703125" style="551" customWidth="1"/>
    <col min="3083" max="3084" width="10" style="551" customWidth="1"/>
    <col min="3085" max="3085" width="4.7109375" style="551" customWidth="1"/>
    <col min="3086" max="3086" width="3.7109375" style="551" customWidth="1"/>
    <col min="3087" max="3087" width="0" style="551" hidden="1" customWidth="1"/>
    <col min="3088" max="3089" width="3.140625" style="551" customWidth="1"/>
    <col min="3090" max="3092" width="0" style="551" hidden="1" customWidth="1"/>
    <col min="3093" max="3093" width="5.140625" style="551" customWidth="1"/>
    <col min="3094" max="3094" width="0" style="551" hidden="1" customWidth="1"/>
    <col min="3095" max="3097" width="21" style="551" customWidth="1"/>
    <col min="3098" max="3098" width="27" style="551" customWidth="1"/>
    <col min="3099" max="3100" width="4.140625" style="551" customWidth="1"/>
    <col min="3101" max="3103" width="0" style="551" hidden="1" customWidth="1"/>
    <col min="3104" max="3104" width="3.140625" style="551" customWidth="1"/>
    <col min="3105" max="3105" width="0" style="551" hidden="1" customWidth="1"/>
    <col min="3106" max="3106" width="3.140625" style="551" customWidth="1"/>
    <col min="3107" max="3107" width="0" style="551" hidden="1" customWidth="1"/>
    <col min="3108" max="3108" width="4.42578125" style="551" customWidth="1"/>
    <col min="3109" max="3109" width="4.140625" style="551" customWidth="1"/>
    <col min="3110" max="3328" width="11.42578125" style="551"/>
    <col min="3329" max="3329" width="11.42578125" style="551" customWidth="1"/>
    <col min="3330" max="3330" width="3.42578125" style="551" customWidth="1"/>
    <col min="3331" max="3333" width="6.5703125" style="551" customWidth="1"/>
    <col min="3334" max="3334" width="2.7109375" style="551" bestFit="1" customWidth="1"/>
    <col min="3335" max="3336" width="13.42578125" style="551" customWidth="1"/>
    <col min="3337" max="3337" width="8" style="551" customWidth="1"/>
    <col min="3338" max="3338" width="2.5703125" style="551" customWidth="1"/>
    <col min="3339" max="3340" width="10" style="551" customWidth="1"/>
    <col min="3341" max="3341" width="4.7109375" style="551" customWidth="1"/>
    <col min="3342" max="3342" width="3.7109375" style="551" customWidth="1"/>
    <col min="3343" max="3343" width="0" style="551" hidden="1" customWidth="1"/>
    <col min="3344" max="3345" width="3.140625" style="551" customWidth="1"/>
    <col min="3346" max="3348" width="0" style="551" hidden="1" customWidth="1"/>
    <col min="3349" max="3349" width="5.140625" style="551" customWidth="1"/>
    <col min="3350" max="3350" width="0" style="551" hidden="1" customWidth="1"/>
    <col min="3351" max="3353" width="21" style="551" customWidth="1"/>
    <col min="3354" max="3354" width="27" style="551" customWidth="1"/>
    <col min="3355" max="3356" width="4.140625" style="551" customWidth="1"/>
    <col min="3357" max="3359" width="0" style="551" hidden="1" customWidth="1"/>
    <col min="3360" max="3360" width="3.140625" style="551" customWidth="1"/>
    <col min="3361" max="3361" width="0" style="551" hidden="1" customWidth="1"/>
    <col min="3362" max="3362" width="3.140625" style="551" customWidth="1"/>
    <col min="3363" max="3363" width="0" style="551" hidden="1" customWidth="1"/>
    <col min="3364" max="3364" width="4.42578125" style="551" customWidth="1"/>
    <col min="3365" max="3365" width="4.140625" style="551" customWidth="1"/>
    <col min="3366" max="3584" width="11.42578125" style="551"/>
    <col min="3585" max="3585" width="11.42578125" style="551" customWidth="1"/>
    <col min="3586" max="3586" width="3.42578125" style="551" customWidth="1"/>
    <col min="3587" max="3589" width="6.5703125" style="551" customWidth="1"/>
    <col min="3590" max="3590" width="2.7109375" style="551" bestFit="1" customWidth="1"/>
    <col min="3591" max="3592" width="13.42578125" style="551" customWidth="1"/>
    <col min="3593" max="3593" width="8" style="551" customWidth="1"/>
    <col min="3594" max="3594" width="2.5703125" style="551" customWidth="1"/>
    <col min="3595" max="3596" width="10" style="551" customWidth="1"/>
    <col min="3597" max="3597" width="4.7109375" style="551" customWidth="1"/>
    <col min="3598" max="3598" width="3.7109375" style="551" customWidth="1"/>
    <col min="3599" max="3599" width="0" style="551" hidden="1" customWidth="1"/>
    <col min="3600" max="3601" width="3.140625" style="551" customWidth="1"/>
    <col min="3602" max="3604" width="0" style="551" hidden="1" customWidth="1"/>
    <col min="3605" max="3605" width="5.140625" style="551" customWidth="1"/>
    <col min="3606" max="3606" width="0" style="551" hidden="1" customWidth="1"/>
    <col min="3607" max="3609" width="21" style="551" customWidth="1"/>
    <col min="3610" max="3610" width="27" style="551" customWidth="1"/>
    <col min="3611" max="3612" width="4.140625" style="551" customWidth="1"/>
    <col min="3613" max="3615" width="0" style="551" hidden="1" customWidth="1"/>
    <col min="3616" max="3616" width="3.140625" style="551" customWidth="1"/>
    <col min="3617" max="3617" width="0" style="551" hidden="1" customWidth="1"/>
    <col min="3618" max="3618" width="3.140625" style="551" customWidth="1"/>
    <col min="3619" max="3619" width="0" style="551" hidden="1" customWidth="1"/>
    <col min="3620" max="3620" width="4.42578125" style="551" customWidth="1"/>
    <col min="3621" max="3621" width="4.140625" style="551" customWidth="1"/>
    <col min="3622" max="3840" width="11.42578125" style="551"/>
    <col min="3841" max="3841" width="11.42578125" style="551" customWidth="1"/>
    <col min="3842" max="3842" width="3.42578125" style="551" customWidth="1"/>
    <col min="3843" max="3845" width="6.5703125" style="551" customWidth="1"/>
    <col min="3846" max="3846" width="2.7109375" style="551" bestFit="1" customWidth="1"/>
    <col min="3847" max="3848" width="13.42578125" style="551" customWidth="1"/>
    <col min="3849" max="3849" width="8" style="551" customWidth="1"/>
    <col min="3850" max="3850" width="2.5703125" style="551" customWidth="1"/>
    <col min="3851" max="3852" width="10" style="551" customWidth="1"/>
    <col min="3853" max="3853" width="4.7109375" style="551" customWidth="1"/>
    <col min="3854" max="3854" width="3.7109375" style="551" customWidth="1"/>
    <col min="3855" max="3855" width="0" style="551" hidden="1" customWidth="1"/>
    <col min="3856" max="3857" width="3.140625" style="551" customWidth="1"/>
    <col min="3858" max="3860" width="0" style="551" hidden="1" customWidth="1"/>
    <col min="3861" max="3861" width="5.140625" style="551" customWidth="1"/>
    <col min="3862" max="3862" width="0" style="551" hidden="1" customWidth="1"/>
    <col min="3863" max="3865" width="21" style="551" customWidth="1"/>
    <col min="3866" max="3866" width="27" style="551" customWidth="1"/>
    <col min="3867" max="3868" width="4.140625" style="551" customWidth="1"/>
    <col min="3869" max="3871" width="0" style="551" hidden="1" customWidth="1"/>
    <col min="3872" max="3872" width="3.140625" style="551" customWidth="1"/>
    <col min="3873" max="3873" width="0" style="551" hidden="1" customWidth="1"/>
    <col min="3874" max="3874" width="3.140625" style="551" customWidth="1"/>
    <col min="3875" max="3875" width="0" style="551" hidden="1" customWidth="1"/>
    <col min="3876" max="3876" width="4.42578125" style="551" customWidth="1"/>
    <col min="3877" max="3877" width="4.140625" style="551" customWidth="1"/>
    <col min="3878" max="4096" width="11.42578125" style="551"/>
    <col min="4097" max="4097" width="11.42578125" style="551" customWidth="1"/>
    <col min="4098" max="4098" width="3.42578125" style="551" customWidth="1"/>
    <col min="4099" max="4101" width="6.5703125" style="551" customWidth="1"/>
    <col min="4102" max="4102" width="2.7109375" style="551" bestFit="1" customWidth="1"/>
    <col min="4103" max="4104" width="13.42578125" style="551" customWidth="1"/>
    <col min="4105" max="4105" width="8" style="551" customWidth="1"/>
    <col min="4106" max="4106" width="2.5703125" style="551" customWidth="1"/>
    <col min="4107" max="4108" width="10" style="551" customWidth="1"/>
    <col min="4109" max="4109" width="4.7109375" style="551" customWidth="1"/>
    <col min="4110" max="4110" width="3.7109375" style="551" customWidth="1"/>
    <col min="4111" max="4111" width="0" style="551" hidden="1" customWidth="1"/>
    <col min="4112" max="4113" width="3.140625" style="551" customWidth="1"/>
    <col min="4114" max="4116" width="0" style="551" hidden="1" customWidth="1"/>
    <col min="4117" max="4117" width="5.140625" style="551" customWidth="1"/>
    <col min="4118" max="4118" width="0" style="551" hidden="1" customWidth="1"/>
    <col min="4119" max="4121" width="21" style="551" customWidth="1"/>
    <col min="4122" max="4122" width="27" style="551" customWidth="1"/>
    <col min="4123" max="4124" width="4.140625" style="551" customWidth="1"/>
    <col min="4125" max="4127" width="0" style="551" hidden="1" customWidth="1"/>
    <col min="4128" max="4128" width="3.140625" style="551" customWidth="1"/>
    <col min="4129" max="4129" width="0" style="551" hidden="1" customWidth="1"/>
    <col min="4130" max="4130" width="3.140625" style="551" customWidth="1"/>
    <col min="4131" max="4131" width="0" style="551" hidden="1" customWidth="1"/>
    <col min="4132" max="4132" width="4.42578125" style="551" customWidth="1"/>
    <col min="4133" max="4133" width="4.140625" style="551" customWidth="1"/>
    <col min="4134" max="4352" width="11.42578125" style="551"/>
    <col min="4353" max="4353" width="11.42578125" style="551" customWidth="1"/>
    <col min="4354" max="4354" width="3.42578125" style="551" customWidth="1"/>
    <col min="4355" max="4357" width="6.5703125" style="551" customWidth="1"/>
    <col min="4358" max="4358" width="2.7109375" style="551" bestFit="1" customWidth="1"/>
    <col min="4359" max="4360" width="13.42578125" style="551" customWidth="1"/>
    <col min="4361" max="4361" width="8" style="551" customWidth="1"/>
    <col min="4362" max="4362" width="2.5703125" style="551" customWidth="1"/>
    <col min="4363" max="4364" width="10" style="551" customWidth="1"/>
    <col min="4365" max="4365" width="4.7109375" style="551" customWidth="1"/>
    <col min="4366" max="4366" width="3.7109375" style="551" customWidth="1"/>
    <col min="4367" max="4367" width="0" style="551" hidden="1" customWidth="1"/>
    <col min="4368" max="4369" width="3.140625" style="551" customWidth="1"/>
    <col min="4370" max="4372" width="0" style="551" hidden="1" customWidth="1"/>
    <col min="4373" max="4373" width="5.140625" style="551" customWidth="1"/>
    <col min="4374" max="4374" width="0" style="551" hidden="1" customWidth="1"/>
    <col min="4375" max="4377" width="21" style="551" customWidth="1"/>
    <col min="4378" max="4378" width="27" style="551" customWidth="1"/>
    <col min="4379" max="4380" width="4.140625" style="551" customWidth="1"/>
    <col min="4381" max="4383" width="0" style="551" hidden="1" customWidth="1"/>
    <col min="4384" max="4384" width="3.140625" style="551" customWidth="1"/>
    <col min="4385" max="4385" width="0" style="551" hidden="1" customWidth="1"/>
    <col min="4386" max="4386" width="3.140625" style="551" customWidth="1"/>
    <col min="4387" max="4387" width="0" style="551" hidden="1" customWidth="1"/>
    <col min="4388" max="4388" width="4.42578125" style="551" customWidth="1"/>
    <col min="4389" max="4389" width="4.140625" style="551" customWidth="1"/>
    <col min="4390" max="4608" width="11.42578125" style="551"/>
    <col min="4609" max="4609" width="11.42578125" style="551" customWidth="1"/>
    <col min="4610" max="4610" width="3.42578125" style="551" customWidth="1"/>
    <col min="4611" max="4613" width="6.5703125" style="551" customWidth="1"/>
    <col min="4614" max="4614" width="2.7109375" style="551" bestFit="1" customWidth="1"/>
    <col min="4615" max="4616" width="13.42578125" style="551" customWidth="1"/>
    <col min="4617" max="4617" width="8" style="551" customWidth="1"/>
    <col min="4618" max="4618" width="2.5703125" style="551" customWidth="1"/>
    <col min="4619" max="4620" width="10" style="551" customWidth="1"/>
    <col min="4621" max="4621" width="4.7109375" style="551" customWidth="1"/>
    <col min="4622" max="4622" width="3.7109375" style="551" customWidth="1"/>
    <col min="4623" max="4623" width="0" style="551" hidden="1" customWidth="1"/>
    <col min="4624" max="4625" width="3.140625" style="551" customWidth="1"/>
    <col min="4626" max="4628" width="0" style="551" hidden="1" customWidth="1"/>
    <col min="4629" max="4629" width="5.140625" style="551" customWidth="1"/>
    <col min="4630" max="4630" width="0" style="551" hidden="1" customWidth="1"/>
    <col min="4631" max="4633" width="21" style="551" customWidth="1"/>
    <col min="4634" max="4634" width="27" style="551" customWidth="1"/>
    <col min="4635" max="4636" width="4.140625" style="551" customWidth="1"/>
    <col min="4637" max="4639" width="0" style="551" hidden="1" customWidth="1"/>
    <col min="4640" max="4640" width="3.140625" style="551" customWidth="1"/>
    <col min="4641" max="4641" width="0" style="551" hidden="1" customWidth="1"/>
    <col min="4642" max="4642" width="3.140625" style="551" customWidth="1"/>
    <col min="4643" max="4643" width="0" style="551" hidden="1" customWidth="1"/>
    <col min="4644" max="4644" width="4.42578125" style="551" customWidth="1"/>
    <col min="4645" max="4645" width="4.140625" style="551" customWidth="1"/>
    <col min="4646" max="4864" width="11.42578125" style="551"/>
    <col min="4865" max="4865" width="11.42578125" style="551" customWidth="1"/>
    <col min="4866" max="4866" width="3.42578125" style="551" customWidth="1"/>
    <col min="4867" max="4869" width="6.5703125" style="551" customWidth="1"/>
    <col min="4870" max="4870" width="2.7109375" style="551" bestFit="1" customWidth="1"/>
    <col min="4871" max="4872" width="13.42578125" style="551" customWidth="1"/>
    <col min="4873" max="4873" width="8" style="551" customWidth="1"/>
    <col min="4874" max="4874" width="2.5703125" style="551" customWidth="1"/>
    <col min="4875" max="4876" width="10" style="551" customWidth="1"/>
    <col min="4877" max="4877" width="4.7109375" style="551" customWidth="1"/>
    <col min="4878" max="4878" width="3.7109375" style="551" customWidth="1"/>
    <col min="4879" max="4879" width="0" style="551" hidden="1" customWidth="1"/>
    <col min="4880" max="4881" width="3.140625" style="551" customWidth="1"/>
    <col min="4882" max="4884" width="0" style="551" hidden="1" customWidth="1"/>
    <col min="4885" max="4885" width="5.140625" style="551" customWidth="1"/>
    <col min="4886" max="4886" width="0" style="551" hidden="1" customWidth="1"/>
    <col min="4887" max="4889" width="21" style="551" customWidth="1"/>
    <col min="4890" max="4890" width="27" style="551" customWidth="1"/>
    <col min="4891" max="4892" width="4.140625" style="551" customWidth="1"/>
    <col min="4893" max="4895" width="0" style="551" hidden="1" customWidth="1"/>
    <col min="4896" max="4896" width="3.140625" style="551" customWidth="1"/>
    <col min="4897" max="4897" width="0" style="551" hidden="1" customWidth="1"/>
    <col min="4898" max="4898" width="3.140625" style="551" customWidth="1"/>
    <col min="4899" max="4899" width="0" style="551" hidden="1" customWidth="1"/>
    <col min="4900" max="4900" width="4.42578125" style="551" customWidth="1"/>
    <col min="4901" max="4901" width="4.140625" style="551" customWidth="1"/>
    <col min="4902" max="5120" width="11.42578125" style="551"/>
    <col min="5121" max="5121" width="11.42578125" style="551" customWidth="1"/>
    <col min="5122" max="5122" width="3.42578125" style="551" customWidth="1"/>
    <col min="5123" max="5125" width="6.5703125" style="551" customWidth="1"/>
    <col min="5126" max="5126" width="2.7109375" style="551" bestFit="1" customWidth="1"/>
    <col min="5127" max="5128" width="13.42578125" style="551" customWidth="1"/>
    <col min="5129" max="5129" width="8" style="551" customWidth="1"/>
    <col min="5130" max="5130" width="2.5703125" style="551" customWidth="1"/>
    <col min="5131" max="5132" width="10" style="551" customWidth="1"/>
    <col min="5133" max="5133" width="4.7109375" style="551" customWidth="1"/>
    <col min="5134" max="5134" width="3.7109375" style="551" customWidth="1"/>
    <col min="5135" max="5135" width="0" style="551" hidden="1" customWidth="1"/>
    <col min="5136" max="5137" width="3.140625" style="551" customWidth="1"/>
    <col min="5138" max="5140" width="0" style="551" hidden="1" customWidth="1"/>
    <col min="5141" max="5141" width="5.140625" style="551" customWidth="1"/>
    <col min="5142" max="5142" width="0" style="551" hidden="1" customWidth="1"/>
    <col min="5143" max="5145" width="21" style="551" customWidth="1"/>
    <col min="5146" max="5146" width="27" style="551" customWidth="1"/>
    <col min="5147" max="5148" width="4.140625" style="551" customWidth="1"/>
    <col min="5149" max="5151" width="0" style="551" hidden="1" customWidth="1"/>
    <col min="5152" max="5152" width="3.140625" style="551" customWidth="1"/>
    <col min="5153" max="5153" width="0" style="551" hidden="1" customWidth="1"/>
    <col min="5154" max="5154" width="3.140625" style="551" customWidth="1"/>
    <col min="5155" max="5155" width="0" style="551" hidden="1" customWidth="1"/>
    <col min="5156" max="5156" width="4.42578125" style="551" customWidth="1"/>
    <col min="5157" max="5157" width="4.140625" style="551" customWidth="1"/>
    <col min="5158" max="5376" width="11.42578125" style="551"/>
    <col min="5377" max="5377" width="11.42578125" style="551" customWidth="1"/>
    <col min="5378" max="5378" width="3.42578125" style="551" customWidth="1"/>
    <col min="5379" max="5381" width="6.5703125" style="551" customWidth="1"/>
    <col min="5382" max="5382" width="2.7109375" style="551" bestFit="1" customWidth="1"/>
    <col min="5383" max="5384" width="13.42578125" style="551" customWidth="1"/>
    <col min="5385" max="5385" width="8" style="551" customWidth="1"/>
    <col min="5386" max="5386" width="2.5703125" style="551" customWidth="1"/>
    <col min="5387" max="5388" width="10" style="551" customWidth="1"/>
    <col min="5389" max="5389" width="4.7109375" style="551" customWidth="1"/>
    <col min="5390" max="5390" width="3.7109375" style="551" customWidth="1"/>
    <col min="5391" max="5391" width="0" style="551" hidden="1" customWidth="1"/>
    <col min="5392" max="5393" width="3.140625" style="551" customWidth="1"/>
    <col min="5394" max="5396" width="0" style="551" hidden="1" customWidth="1"/>
    <col min="5397" max="5397" width="5.140625" style="551" customWidth="1"/>
    <col min="5398" max="5398" width="0" style="551" hidden="1" customWidth="1"/>
    <col min="5399" max="5401" width="21" style="551" customWidth="1"/>
    <col min="5402" max="5402" width="27" style="551" customWidth="1"/>
    <col min="5403" max="5404" width="4.140625" style="551" customWidth="1"/>
    <col min="5405" max="5407" width="0" style="551" hidden="1" customWidth="1"/>
    <col min="5408" max="5408" width="3.140625" style="551" customWidth="1"/>
    <col min="5409" max="5409" width="0" style="551" hidden="1" customWidth="1"/>
    <col min="5410" max="5410" width="3.140625" style="551" customWidth="1"/>
    <col min="5411" max="5411" width="0" style="551" hidden="1" customWidth="1"/>
    <col min="5412" max="5412" width="4.42578125" style="551" customWidth="1"/>
    <col min="5413" max="5413" width="4.140625" style="551" customWidth="1"/>
    <col min="5414" max="5632" width="11.42578125" style="551"/>
    <col min="5633" max="5633" width="11.42578125" style="551" customWidth="1"/>
    <col min="5634" max="5634" width="3.42578125" style="551" customWidth="1"/>
    <col min="5635" max="5637" width="6.5703125" style="551" customWidth="1"/>
    <col min="5638" max="5638" width="2.7109375" style="551" bestFit="1" customWidth="1"/>
    <col min="5639" max="5640" width="13.42578125" style="551" customWidth="1"/>
    <col min="5641" max="5641" width="8" style="551" customWidth="1"/>
    <col min="5642" max="5642" width="2.5703125" style="551" customWidth="1"/>
    <col min="5643" max="5644" width="10" style="551" customWidth="1"/>
    <col min="5645" max="5645" width="4.7109375" style="551" customWidth="1"/>
    <col min="5646" max="5646" width="3.7109375" style="551" customWidth="1"/>
    <col min="5647" max="5647" width="0" style="551" hidden="1" customWidth="1"/>
    <col min="5648" max="5649" width="3.140625" style="551" customWidth="1"/>
    <col min="5650" max="5652" width="0" style="551" hidden="1" customWidth="1"/>
    <col min="5653" max="5653" width="5.140625" style="551" customWidth="1"/>
    <col min="5654" max="5654" width="0" style="551" hidden="1" customWidth="1"/>
    <col min="5655" max="5657" width="21" style="551" customWidth="1"/>
    <col min="5658" max="5658" width="27" style="551" customWidth="1"/>
    <col min="5659" max="5660" width="4.140625" style="551" customWidth="1"/>
    <col min="5661" max="5663" width="0" style="551" hidden="1" customWidth="1"/>
    <col min="5664" max="5664" width="3.140625" style="551" customWidth="1"/>
    <col min="5665" max="5665" width="0" style="551" hidden="1" customWidth="1"/>
    <col min="5666" max="5666" width="3.140625" style="551" customWidth="1"/>
    <col min="5667" max="5667" width="0" style="551" hidden="1" customWidth="1"/>
    <col min="5668" max="5668" width="4.42578125" style="551" customWidth="1"/>
    <col min="5669" max="5669" width="4.140625" style="551" customWidth="1"/>
    <col min="5670" max="5888" width="11.42578125" style="551"/>
    <col min="5889" max="5889" width="11.42578125" style="551" customWidth="1"/>
    <col min="5890" max="5890" width="3.42578125" style="551" customWidth="1"/>
    <col min="5891" max="5893" width="6.5703125" style="551" customWidth="1"/>
    <col min="5894" max="5894" width="2.7109375" style="551" bestFit="1" customWidth="1"/>
    <col min="5895" max="5896" width="13.42578125" style="551" customWidth="1"/>
    <col min="5897" max="5897" width="8" style="551" customWidth="1"/>
    <col min="5898" max="5898" width="2.5703125" style="551" customWidth="1"/>
    <col min="5899" max="5900" width="10" style="551" customWidth="1"/>
    <col min="5901" max="5901" width="4.7109375" style="551" customWidth="1"/>
    <col min="5902" max="5902" width="3.7109375" style="551" customWidth="1"/>
    <col min="5903" max="5903" width="0" style="551" hidden="1" customWidth="1"/>
    <col min="5904" max="5905" width="3.140625" style="551" customWidth="1"/>
    <col min="5906" max="5908" width="0" style="551" hidden="1" customWidth="1"/>
    <col min="5909" max="5909" width="5.140625" style="551" customWidth="1"/>
    <col min="5910" max="5910" width="0" style="551" hidden="1" customWidth="1"/>
    <col min="5911" max="5913" width="21" style="551" customWidth="1"/>
    <col min="5914" max="5914" width="27" style="551" customWidth="1"/>
    <col min="5915" max="5916" width="4.140625" style="551" customWidth="1"/>
    <col min="5917" max="5919" width="0" style="551" hidden="1" customWidth="1"/>
    <col min="5920" max="5920" width="3.140625" style="551" customWidth="1"/>
    <col min="5921" max="5921" width="0" style="551" hidden="1" customWidth="1"/>
    <col min="5922" max="5922" width="3.140625" style="551" customWidth="1"/>
    <col min="5923" max="5923" width="0" style="551" hidden="1" customWidth="1"/>
    <col min="5924" max="5924" width="4.42578125" style="551" customWidth="1"/>
    <col min="5925" max="5925" width="4.140625" style="551" customWidth="1"/>
    <col min="5926" max="6144" width="11.42578125" style="551"/>
    <col min="6145" max="6145" width="11.42578125" style="551" customWidth="1"/>
    <col min="6146" max="6146" width="3.42578125" style="551" customWidth="1"/>
    <col min="6147" max="6149" width="6.5703125" style="551" customWidth="1"/>
    <col min="6150" max="6150" width="2.7109375" style="551" bestFit="1" customWidth="1"/>
    <col min="6151" max="6152" width="13.42578125" style="551" customWidth="1"/>
    <col min="6153" max="6153" width="8" style="551" customWidth="1"/>
    <col min="6154" max="6154" width="2.5703125" style="551" customWidth="1"/>
    <col min="6155" max="6156" width="10" style="551" customWidth="1"/>
    <col min="6157" max="6157" width="4.7109375" style="551" customWidth="1"/>
    <col min="6158" max="6158" width="3.7109375" style="551" customWidth="1"/>
    <col min="6159" max="6159" width="0" style="551" hidden="1" customWidth="1"/>
    <col min="6160" max="6161" width="3.140625" style="551" customWidth="1"/>
    <col min="6162" max="6164" width="0" style="551" hidden="1" customWidth="1"/>
    <col min="6165" max="6165" width="5.140625" style="551" customWidth="1"/>
    <col min="6166" max="6166" width="0" style="551" hidden="1" customWidth="1"/>
    <col min="6167" max="6169" width="21" style="551" customWidth="1"/>
    <col min="6170" max="6170" width="27" style="551" customWidth="1"/>
    <col min="6171" max="6172" width="4.140625" style="551" customWidth="1"/>
    <col min="6173" max="6175" width="0" style="551" hidden="1" customWidth="1"/>
    <col min="6176" max="6176" width="3.140625" style="551" customWidth="1"/>
    <col min="6177" max="6177" width="0" style="551" hidden="1" customWidth="1"/>
    <col min="6178" max="6178" width="3.140625" style="551" customWidth="1"/>
    <col min="6179" max="6179" width="0" style="551" hidden="1" customWidth="1"/>
    <col min="6180" max="6180" width="4.42578125" style="551" customWidth="1"/>
    <col min="6181" max="6181" width="4.140625" style="551" customWidth="1"/>
    <col min="6182" max="6400" width="11.42578125" style="551"/>
    <col min="6401" max="6401" width="11.42578125" style="551" customWidth="1"/>
    <col min="6402" max="6402" width="3.42578125" style="551" customWidth="1"/>
    <col min="6403" max="6405" width="6.5703125" style="551" customWidth="1"/>
    <col min="6406" max="6406" width="2.7109375" style="551" bestFit="1" customWidth="1"/>
    <col min="6407" max="6408" width="13.42578125" style="551" customWidth="1"/>
    <col min="6409" max="6409" width="8" style="551" customWidth="1"/>
    <col min="6410" max="6410" width="2.5703125" style="551" customWidth="1"/>
    <col min="6411" max="6412" width="10" style="551" customWidth="1"/>
    <col min="6413" max="6413" width="4.7109375" style="551" customWidth="1"/>
    <col min="6414" max="6414" width="3.7109375" style="551" customWidth="1"/>
    <col min="6415" max="6415" width="0" style="551" hidden="1" customWidth="1"/>
    <col min="6416" max="6417" width="3.140625" style="551" customWidth="1"/>
    <col min="6418" max="6420" width="0" style="551" hidden="1" customWidth="1"/>
    <col min="6421" max="6421" width="5.140625" style="551" customWidth="1"/>
    <col min="6422" max="6422" width="0" style="551" hidden="1" customWidth="1"/>
    <col min="6423" max="6425" width="21" style="551" customWidth="1"/>
    <col min="6426" max="6426" width="27" style="551" customWidth="1"/>
    <col min="6427" max="6428" width="4.140625" style="551" customWidth="1"/>
    <col min="6429" max="6431" width="0" style="551" hidden="1" customWidth="1"/>
    <col min="6432" max="6432" width="3.140625" style="551" customWidth="1"/>
    <col min="6433" max="6433" width="0" style="551" hidden="1" customWidth="1"/>
    <col min="6434" max="6434" width="3.140625" style="551" customWidth="1"/>
    <col min="6435" max="6435" width="0" style="551" hidden="1" customWidth="1"/>
    <col min="6436" max="6436" width="4.42578125" style="551" customWidth="1"/>
    <col min="6437" max="6437" width="4.140625" style="551" customWidth="1"/>
    <col min="6438" max="6656" width="11.42578125" style="551"/>
    <col min="6657" max="6657" width="11.42578125" style="551" customWidth="1"/>
    <col min="6658" max="6658" width="3.42578125" style="551" customWidth="1"/>
    <col min="6659" max="6661" width="6.5703125" style="551" customWidth="1"/>
    <col min="6662" max="6662" width="2.7109375" style="551" bestFit="1" customWidth="1"/>
    <col min="6663" max="6664" width="13.42578125" style="551" customWidth="1"/>
    <col min="6665" max="6665" width="8" style="551" customWidth="1"/>
    <col min="6666" max="6666" width="2.5703125" style="551" customWidth="1"/>
    <col min="6667" max="6668" width="10" style="551" customWidth="1"/>
    <col min="6669" max="6669" width="4.7109375" style="551" customWidth="1"/>
    <col min="6670" max="6670" width="3.7109375" style="551" customWidth="1"/>
    <col min="6671" max="6671" width="0" style="551" hidden="1" customWidth="1"/>
    <col min="6672" max="6673" width="3.140625" style="551" customWidth="1"/>
    <col min="6674" max="6676" width="0" style="551" hidden="1" customWidth="1"/>
    <col min="6677" max="6677" width="5.140625" style="551" customWidth="1"/>
    <col min="6678" max="6678" width="0" style="551" hidden="1" customWidth="1"/>
    <col min="6679" max="6681" width="21" style="551" customWidth="1"/>
    <col min="6682" max="6682" width="27" style="551" customWidth="1"/>
    <col min="6683" max="6684" width="4.140625" style="551" customWidth="1"/>
    <col min="6685" max="6687" width="0" style="551" hidden="1" customWidth="1"/>
    <col min="6688" max="6688" width="3.140625" style="551" customWidth="1"/>
    <col min="6689" max="6689" width="0" style="551" hidden="1" customWidth="1"/>
    <col min="6690" max="6690" width="3.140625" style="551" customWidth="1"/>
    <col min="6691" max="6691" width="0" style="551" hidden="1" customWidth="1"/>
    <col min="6692" max="6692" width="4.42578125" style="551" customWidth="1"/>
    <col min="6693" max="6693" width="4.140625" style="551" customWidth="1"/>
    <col min="6694" max="6912" width="11.42578125" style="551"/>
    <col min="6913" max="6913" width="11.42578125" style="551" customWidth="1"/>
    <col min="6914" max="6914" width="3.42578125" style="551" customWidth="1"/>
    <col min="6915" max="6917" width="6.5703125" style="551" customWidth="1"/>
    <col min="6918" max="6918" width="2.7109375" style="551" bestFit="1" customWidth="1"/>
    <col min="6919" max="6920" width="13.42578125" style="551" customWidth="1"/>
    <col min="6921" max="6921" width="8" style="551" customWidth="1"/>
    <col min="6922" max="6922" width="2.5703125" style="551" customWidth="1"/>
    <col min="6923" max="6924" width="10" style="551" customWidth="1"/>
    <col min="6925" max="6925" width="4.7109375" style="551" customWidth="1"/>
    <col min="6926" max="6926" width="3.7109375" style="551" customWidth="1"/>
    <col min="6927" max="6927" width="0" style="551" hidden="1" customWidth="1"/>
    <col min="6928" max="6929" width="3.140625" style="551" customWidth="1"/>
    <col min="6930" max="6932" width="0" style="551" hidden="1" customWidth="1"/>
    <col min="6933" max="6933" width="5.140625" style="551" customWidth="1"/>
    <col min="6934" max="6934" width="0" style="551" hidden="1" customWidth="1"/>
    <col min="6935" max="6937" width="21" style="551" customWidth="1"/>
    <col min="6938" max="6938" width="27" style="551" customWidth="1"/>
    <col min="6939" max="6940" width="4.140625" style="551" customWidth="1"/>
    <col min="6941" max="6943" width="0" style="551" hidden="1" customWidth="1"/>
    <col min="6944" max="6944" width="3.140625" style="551" customWidth="1"/>
    <col min="6945" max="6945" width="0" style="551" hidden="1" customWidth="1"/>
    <col min="6946" max="6946" width="3.140625" style="551" customWidth="1"/>
    <col min="6947" max="6947" width="0" style="551" hidden="1" customWidth="1"/>
    <col min="6948" max="6948" width="4.42578125" style="551" customWidth="1"/>
    <col min="6949" max="6949" width="4.140625" style="551" customWidth="1"/>
    <col min="6950" max="7168" width="11.42578125" style="551"/>
    <col min="7169" max="7169" width="11.42578125" style="551" customWidth="1"/>
    <col min="7170" max="7170" width="3.42578125" style="551" customWidth="1"/>
    <col min="7171" max="7173" width="6.5703125" style="551" customWidth="1"/>
    <col min="7174" max="7174" width="2.7109375" style="551" bestFit="1" customWidth="1"/>
    <col min="7175" max="7176" width="13.42578125" style="551" customWidth="1"/>
    <col min="7177" max="7177" width="8" style="551" customWidth="1"/>
    <col min="7178" max="7178" width="2.5703125" style="551" customWidth="1"/>
    <col min="7179" max="7180" width="10" style="551" customWidth="1"/>
    <col min="7181" max="7181" width="4.7109375" style="551" customWidth="1"/>
    <col min="7182" max="7182" width="3.7109375" style="551" customWidth="1"/>
    <col min="7183" max="7183" width="0" style="551" hidden="1" customWidth="1"/>
    <col min="7184" max="7185" width="3.140625" style="551" customWidth="1"/>
    <col min="7186" max="7188" width="0" style="551" hidden="1" customWidth="1"/>
    <col min="7189" max="7189" width="5.140625" style="551" customWidth="1"/>
    <col min="7190" max="7190" width="0" style="551" hidden="1" customWidth="1"/>
    <col min="7191" max="7193" width="21" style="551" customWidth="1"/>
    <col min="7194" max="7194" width="27" style="551" customWidth="1"/>
    <col min="7195" max="7196" width="4.140625" style="551" customWidth="1"/>
    <col min="7197" max="7199" width="0" style="551" hidden="1" customWidth="1"/>
    <col min="7200" max="7200" width="3.140625" style="551" customWidth="1"/>
    <col min="7201" max="7201" width="0" style="551" hidden="1" customWidth="1"/>
    <col min="7202" max="7202" width="3.140625" style="551" customWidth="1"/>
    <col min="7203" max="7203" width="0" style="551" hidden="1" customWidth="1"/>
    <col min="7204" max="7204" width="4.42578125" style="551" customWidth="1"/>
    <col min="7205" max="7205" width="4.140625" style="551" customWidth="1"/>
    <col min="7206" max="7424" width="11.42578125" style="551"/>
    <col min="7425" max="7425" width="11.42578125" style="551" customWidth="1"/>
    <col min="7426" max="7426" width="3.42578125" style="551" customWidth="1"/>
    <col min="7427" max="7429" width="6.5703125" style="551" customWidth="1"/>
    <col min="7430" max="7430" width="2.7109375" style="551" bestFit="1" customWidth="1"/>
    <col min="7431" max="7432" width="13.42578125" style="551" customWidth="1"/>
    <col min="7433" max="7433" width="8" style="551" customWidth="1"/>
    <col min="7434" max="7434" width="2.5703125" style="551" customWidth="1"/>
    <col min="7435" max="7436" width="10" style="551" customWidth="1"/>
    <col min="7437" max="7437" width="4.7109375" style="551" customWidth="1"/>
    <col min="7438" max="7438" width="3.7109375" style="551" customWidth="1"/>
    <col min="7439" max="7439" width="0" style="551" hidden="1" customWidth="1"/>
    <col min="7440" max="7441" width="3.140625" style="551" customWidth="1"/>
    <col min="7442" max="7444" width="0" style="551" hidden="1" customWidth="1"/>
    <col min="7445" max="7445" width="5.140625" style="551" customWidth="1"/>
    <col min="7446" max="7446" width="0" style="551" hidden="1" customWidth="1"/>
    <col min="7447" max="7449" width="21" style="551" customWidth="1"/>
    <col min="7450" max="7450" width="27" style="551" customWidth="1"/>
    <col min="7451" max="7452" width="4.140625" style="551" customWidth="1"/>
    <col min="7453" max="7455" width="0" style="551" hidden="1" customWidth="1"/>
    <col min="7456" max="7456" width="3.140625" style="551" customWidth="1"/>
    <col min="7457" max="7457" width="0" style="551" hidden="1" customWidth="1"/>
    <col min="7458" max="7458" width="3.140625" style="551" customWidth="1"/>
    <col min="7459" max="7459" width="0" style="551" hidden="1" customWidth="1"/>
    <col min="7460" max="7460" width="4.42578125" style="551" customWidth="1"/>
    <col min="7461" max="7461" width="4.140625" style="551" customWidth="1"/>
    <col min="7462" max="7680" width="11.42578125" style="551"/>
    <col min="7681" max="7681" width="11.42578125" style="551" customWidth="1"/>
    <col min="7682" max="7682" width="3.42578125" style="551" customWidth="1"/>
    <col min="7683" max="7685" width="6.5703125" style="551" customWidth="1"/>
    <col min="7686" max="7686" width="2.7109375" style="551" bestFit="1" customWidth="1"/>
    <col min="7687" max="7688" width="13.42578125" style="551" customWidth="1"/>
    <col min="7689" max="7689" width="8" style="551" customWidth="1"/>
    <col min="7690" max="7690" width="2.5703125" style="551" customWidth="1"/>
    <col min="7691" max="7692" width="10" style="551" customWidth="1"/>
    <col min="7693" max="7693" width="4.7109375" style="551" customWidth="1"/>
    <col min="7694" max="7694" width="3.7109375" style="551" customWidth="1"/>
    <col min="7695" max="7695" width="0" style="551" hidden="1" customWidth="1"/>
    <col min="7696" max="7697" width="3.140625" style="551" customWidth="1"/>
    <col min="7698" max="7700" width="0" style="551" hidden="1" customWidth="1"/>
    <col min="7701" max="7701" width="5.140625" style="551" customWidth="1"/>
    <col min="7702" max="7702" width="0" style="551" hidden="1" customWidth="1"/>
    <col min="7703" max="7705" width="21" style="551" customWidth="1"/>
    <col min="7706" max="7706" width="27" style="551" customWidth="1"/>
    <col min="7707" max="7708" width="4.140625" style="551" customWidth="1"/>
    <col min="7709" max="7711" width="0" style="551" hidden="1" customWidth="1"/>
    <col min="7712" max="7712" width="3.140625" style="551" customWidth="1"/>
    <col min="7713" max="7713" width="0" style="551" hidden="1" customWidth="1"/>
    <col min="7714" max="7714" width="3.140625" style="551" customWidth="1"/>
    <col min="7715" max="7715" width="0" style="551" hidden="1" customWidth="1"/>
    <col min="7716" max="7716" width="4.42578125" style="551" customWidth="1"/>
    <col min="7717" max="7717" width="4.140625" style="551" customWidth="1"/>
    <col min="7718" max="7936" width="11.42578125" style="551"/>
    <col min="7937" max="7937" width="11.42578125" style="551" customWidth="1"/>
    <col min="7938" max="7938" width="3.42578125" style="551" customWidth="1"/>
    <col min="7939" max="7941" width="6.5703125" style="551" customWidth="1"/>
    <col min="7942" max="7942" width="2.7109375" style="551" bestFit="1" customWidth="1"/>
    <col min="7943" max="7944" width="13.42578125" style="551" customWidth="1"/>
    <col min="7945" max="7945" width="8" style="551" customWidth="1"/>
    <col min="7946" max="7946" width="2.5703125" style="551" customWidth="1"/>
    <col min="7947" max="7948" width="10" style="551" customWidth="1"/>
    <col min="7949" max="7949" width="4.7109375" style="551" customWidth="1"/>
    <col min="7950" max="7950" width="3.7109375" style="551" customWidth="1"/>
    <col min="7951" max="7951" width="0" style="551" hidden="1" customWidth="1"/>
    <col min="7952" max="7953" width="3.140625" style="551" customWidth="1"/>
    <col min="7954" max="7956" width="0" style="551" hidden="1" customWidth="1"/>
    <col min="7957" max="7957" width="5.140625" style="551" customWidth="1"/>
    <col min="7958" max="7958" width="0" style="551" hidden="1" customWidth="1"/>
    <col min="7959" max="7961" width="21" style="551" customWidth="1"/>
    <col min="7962" max="7962" width="27" style="551" customWidth="1"/>
    <col min="7963" max="7964" width="4.140625" style="551" customWidth="1"/>
    <col min="7965" max="7967" width="0" style="551" hidden="1" customWidth="1"/>
    <col min="7968" max="7968" width="3.140625" style="551" customWidth="1"/>
    <col min="7969" max="7969" width="0" style="551" hidden="1" customWidth="1"/>
    <col min="7970" max="7970" width="3.140625" style="551" customWidth="1"/>
    <col min="7971" max="7971" width="0" style="551" hidden="1" customWidth="1"/>
    <col min="7972" max="7972" width="4.42578125" style="551" customWidth="1"/>
    <col min="7973" max="7973" width="4.140625" style="551" customWidth="1"/>
    <col min="7974" max="8192" width="11.42578125" style="551"/>
    <col min="8193" max="8193" width="11.42578125" style="551" customWidth="1"/>
    <col min="8194" max="8194" width="3.42578125" style="551" customWidth="1"/>
    <col min="8195" max="8197" width="6.5703125" style="551" customWidth="1"/>
    <col min="8198" max="8198" width="2.7109375" style="551" bestFit="1" customWidth="1"/>
    <col min="8199" max="8200" width="13.42578125" style="551" customWidth="1"/>
    <col min="8201" max="8201" width="8" style="551" customWidth="1"/>
    <col min="8202" max="8202" width="2.5703125" style="551" customWidth="1"/>
    <col min="8203" max="8204" width="10" style="551" customWidth="1"/>
    <col min="8205" max="8205" width="4.7109375" style="551" customWidth="1"/>
    <col min="8206" max="8206" width="3.7109375" style="551" customWidth="1"/>
    <col min="8207" max="8207" width="0" style="551" hidden="1" customWidth="1"/>
    <col min="8208" max="8209" width="3.140625" style="551" customWidth="1"/>
    <col min="8210" max="8212" width="0" style="551" hidden="1" customWidth="1"/>
    <col min="8213" max="8213" width="5.140625" style="551" customWidth="1"/>
    <col min="8214" max="8214" width="0" style="551" hidden="1" customWidth="1"/>
    <col min="8215" max="8217" width="21" style="551" customWidth="1"/>
    <col min="8218" max="8218" width="27" style="551" customWidth="1"/>
    <col min="8219" max="8220" width="4.140625" style="551" customWidth="1"/>
    <col min="8221" max="8223" width="0" style="551" hidden="1" customWidth="1"/>
    <col min="8224" max="8224" width="3.140625" style="551" customWidth="1"/>
    <col min="8225" max="8225" width="0" style="551" hidden="1" customWidth="1"/>
    <col min="8226" max="8226" width="3.140625" style="551" customWidth="1"/>
    <col min="8227" max="8227" width="0" style="551" hidden="1" customWidth="1"/>
    <col min="8228" max="8228" width="4.42578125" style="551" customWidth="1"/>
    <col min="8229" max="8229" width="4.140625" style="551" customWidth="1"/>
    <col min="8230" max="8448" width="11.42578125" style="551"/>
    <col min="8449" max="8449" width="11.42578125" style="551" customWidth="1"/>
    <col min="8450" max="8450" width="3.42578125" style="551" customWidth="1"/>
    <col min="8451" max="8453" width="6.5703125" style="551" customWidth="1"/>
    <col min="8454" max="8454" width="2.7109375" style="551" bestFit="1" customWidth="1"/>
    <col min="8455" max="8456" width="13.42578125" style="551" customWidth="1"/>
    <col min="8457" max="8457" width="8" style="551" customWidth="1"/>
    <col min="8458" max="8458" width="2.5703125" style="551" customWidth="1"/>
    <col min="8459" max="8460" width="10" style="551" customWidth="1"/>
    <col min="8461" max="8461" width="4.7109375" style="551" customWidth="1"/>
    <col min="8462" max="8462" width="3.7109375" style="551" customWidth="1"/>
    <col min="8463" max="8463" width="0" style="551" hidden="1" customWidth="1"/>
    <col min="8464" max="8465" width="3.140625" style="551" customWidth="1"/>
    <col min="8466" max="8468" width="0" style="551" hidden="1" customWidth="1"/>
    <col min="8469" max="8469" width="5.140625" style="551" customWidth="1"/>
    <col min="8470" max="8470" width="0" style="551" hidden="1" customWidth="1"/>
    <col min="8471" max="8473" width="21" style="551" customWidth="1"/>
    <col min="8474" max="8474" width="27" style="551" customWidth="1"/>
    <col min="8475" max="8476" width="4.140625" style="551" customWidth="1"/>
    <col min="8477" max="8479" width="0" style="551" hidden="1" customWidth="1"/>
    <col min="8480" max="8480" width="3.140625" style="551" customWidth="1"/>
    <col min="8481" max="8481" width="0" style="551" hidden="1" customWidth="1"/>
    <col min="8482" max="8482" width="3.140625" style="551" customWidth="1"/>
    <col min="8483" max="8483" width="0" style="551" hidden="1" customWidth="1"/>
    <col min="8484" max="8484" width="4.42578125" style="551" customWidth="1"/>
    <col min="8485" max="8485" width="4.140625" style="551" customWidth="1"/>
    <col min="8486" max="8704" width="11.42578125" style="551"/>
    <col min="8705" max="8705" width="11.42578125" style="551" customWidth="1"/>
    <col min="8706" max="8706" width="3.42578125" style="551" customWidth="1"/>
    <col min="8707" max="8709" width="6.5703125" style="551" customWidth="1"/>
    <col min="8710" max="8710" width="2.7109375" style="551" bestFit="1" customWidth="1"/>
    <col min="8711" max="8712" width="13.42578125" style="551" customWidth="1"/>
    <col min="8713" max="8713" width="8" style="551" customWidth="1"/>
    <col min="8714" max="8714" width="2.5703125" style="551" customWidth="1"/>
    <col min="8715" max="8716" width="10" style="551" customWidth="1"/>
    <col min="8717" max="8717" width="4.7109375" style="551" customWidth="1"/>
    <col min="8718" max="8718" width="3.7109375" style="551" customWidth="1"/>
    <col min="8719" max="8719" width="0" style="551" hidden="1" customWidth="1"/>
    <col min="8720" max="8721" width="3.140625" style="551" customWidth="1"/>
    <col min="8722" max="8724" width="0" style="551" hidden="1" customWidth="1"/>
    <col min="8725" max="8725" width="5.140625" style="551" customWidth="1"/>
    <col min="8726" max="8726" width="0" style="551" hidden="1" customWidth="1"/>
    <col min="8727" max="8729" width="21" style="551" customWidth="1"/>
    <col min="8730" max="8730" width="27" style="551" customWidth="1"/>
    <col min="8731" max="8732" width="4.140625" style="551" customWidth="1"/>
    <col min="8733" max="8735" width="0" style="551" hidden="1" customWidth="1"/>
    <col min="8736" max="8736" width="3.140625" style="551" customWidth="1"/>
    <col min="8737" max="8737" width="0" style="551" hidden="1" customWidth="1"/>
    <col min="8738" max="8738" width="3.140625" style="551" customWidth="1"/>
    <col min="8739" max="8739" width="0" style="551" hidden="1" customWidth="1"/>
    <col min="8740" max="8740" width="4.42578125" style="551" customWidth="1"/>
    <col min="8741" max="8741" width="4.140625" style="551" customWidth="1"/>
    <col min="8742" max="8960" width="11.42578125" style="551"/>
    <col min="8961" max="8961" width="11.42578125" style="551" customWidth="1"/>
    <col min="8962" max="8962" width="3.42578125" style="551" customWidth="1"/>
    <col min="8963" max="8965" width="6.5703125" style="551" customWidth="1"/>
    <col min="8966" max="8966" width="2.7109375" style="551" bestFit="1" customWidth="1"/>
    <col min="8967" max="8968" width="13.42578125" style="551" customWidth="1"/>
    <col min="8969" max="8969" width="8" style="551" customWidth="1"/>
    <col min="8970" max="8970" width="2.5703125" style="551" customWidth="1"/>
    <col min="8971" max="8972" width="10" style="551" customWidth="1"/>
    <col min="8973" max="8973" width="4.7109375" style="551" customWidth="1"/>
    <col min="8974" max="8974" width="3.7109375" style="551" customWidth="1"/>
    <col min="8975" max="8975" width="0" style="551" hidden="1" customWidth="1"/>
    <col min="8976" max="8977" width="3.140625" style="551" customWidth="1"/>
    <col min="8978" max="8980" width="0" style="551" hidden="1" customWidth="1"/>
    <col min="8981" max="8981" width="5.140625" style="551" customWidth="1"/>
    <col min="8982" max="8982" width="0" style="551" hidden="1" customWidth="1"/>
    <col min="8983" max="8985" width="21" style="551" customWidth="1"/>
    <col min="8986" max="8986" width="27" style="551" customWidth="1"/>
    <col min="8987" max="8988" width="4.140625" style="551" customWidth="1"/>
    <col min="8989" max="8991" width="0" style="551" hidden="1" customWidth="1"/>
    <col min="8992" max="8992" width="3.140625" style="551" customWidth="1"/>
    <col min="8993" max="8993" width="0" style="551" hidden="1" customWidth="1"/>
    <col min="8994" max="8994" width="3.140625" style="551" customWidth="1"/>
    <col min="8995" max="8995" width="0" style="551" hidden="1" customWidth="1"/>
    <col min="8996" max="8996" width="4.42578125" style="551" customWidth="1"/>
    <col min="8997" max="8997" width="4.140625" style="551" customWidth="1"/>
    <col min="8998" max="9216" width="11.42578125" style="551"/>
    <col min="9217" max="9217" width="11.42578125" style="551" customWidth="1"/>
    <col min="9218" max="9218" width="3.42578125" style="551" customWidth="1"/>
    <col min="9219" max="9221" width="6.5703125" style="551" customWidth="1"/>
    <col min="9222" max="9222" width="2.7109375" style="551" bestFit="1" customWidth="1"/>
    <col min="9223" max="9224" width="13.42578125" style="551" customWidth="1"/>
    <col min="9225" max="9225" width="8" style="551" customWidth="1"/>
    <col min="9226" max="9226" width="2.5703125" style="551" customWidth="1"/>
    <col min="9227" max="9228" width="10" style="551" customWidth="1"/>
    <col min="9229" max="9229" width="4.7109375" style="551" customWidth="1"/>
    <col min="9230" max="9230" width="3.7109375" style="551" customWidth="1"/>
    <col min="9231" max="9231" width="0" style="551" hidden="1" customWidth="1"/>
    <col min="9232" max="9233" width="3.140625" style="551" customWidth="1"/>
    <col min="9234" max="9236" width="0" style="551" hidden="1" customWidth="1"/>
    <col min="9237" max="9237" width="5.140625" style="551" customWidth="1"/>
    <col min="9238" max="9238" width="0" style="551" hidden="1" customWidth="1"/>
    <col min="9239" max="9241" width="21" style="551" customWidth="1"/>
    <col min="9242" max="9242" width="27" style="551" customWidth="1"/>
    <col min="9243" max="9244" width="4.140625" style="551" customWidth="1"/>
    <col min="9245" max="9247" width="0" style="551" hidden="1" customWidth="1"/>
    <col min="9248" max="9248" width="3.140625" style="551" customWidth="1"/>
    <col min="9249" max="9249" width="0" style="551" hidden="1" customWidth="1"/>
    <col min="9250" max="9250" width="3.140625" style="551" customWidth="1"/>
    <col min="9251" max="9251" width="0" style="551" hidden="1" customWidth="1"/>
    <col min="9252" max="9252" width="4.42578125" style="551" customWidth="1"/>
    <col min="9253" max="9253" width="4.140625" style="551" customWidth="1"/>
    <col min="9254" max="9472" width="11.42578125" style="551"/>
    <col min="9473" max="9473" width="11.42578125" style="551" customWidth="1"/>
    <col min="9474" max="9474" width="3.42578125" style="551" customWidth="1"/>
    <col min="9475" max="9477" width="6.5703125" style="551" customWidth="1"/>
    <col min="9478" max="9478" width="2.7109375" style="551" bestFit="1" customWidth="1"/>
    <col min="9479" max="9480" width="13.42578125" style="551" customWidth="1"/>
    <col min="9481" max="9481" width="8" style="551" customWidth="1"/>
    <col min="9482" max="9482" width="2.5703125" style="551" customWidth="1"/>
    <col min="9483" max="9484" width="10" style="551" customWidth="1"/>
    <col min="9485" max="9485" width="4.7109375" style="551" customWidth="1"/>
    <col min="9486" max="9486" width="3.7109375" style="551" customWidth="1"/>
    <col min="9487" max="9487" width="0" style="551" hidden="1" customWidth="1"/>
    <col min="9488" max="9489" width="3.140625" style="551" customWidth="1"/>
    <col min="9490" max="9492" width="0" style="551" hidden="1" customWidth="1"/>
    <col min="9493" max="9493" width="5.140625" style="551" customWidth="1"/>
    <col min="9494" max="9494" width="0" style="551" hidden="1" customWidth="1"/>
    <col min="9495" max="9497" width="21" style="551" customWidth="1"/>
    <col min="9498" max="9498" width="27" style="551" customWidth="1"/>
    <col min="9499" max="9500" width="4.140625" style="551" customWidth="1"/>
    <col min="9501" max="9503" width="0" style="551" hidden="1" customWidth="1"/>
    <col min="9504" max="9504" width="3.140625" style="551" customWidth="1"/>
    <col min="9505" max="9505" width="0" style="551" hidden="1" customWidth="1"/>
    <col min="9506" max="9506" width="3.140625" style="551" customWidth="1"/>
    <col min="9507" max="9507" width="0" style="551" hidden="1" customWidth="1"/>
    <col min="9508" max="9508" width="4.42578125" style="551" customWidth="1"/>
    <col min="9509" max="9509" width="4.140625" style="551" customWidth="1"/>
    <col min="9510" max="9728" width="11.42578125" style="551"/>
    <col min="9729" max="9729" width="11.42578125" style="551" customWidth="1"/>
    <col min="9730" max="9730" width="3.42578125" style="551" customWidth="1"/>
    <col min="9731" max="9733" width="6.5703125" style="551" customWidth="1"/>
    <col min="9734" max="9734" width="2.7109375" style="551" bestFit="1" customWidth="1"/>
    <col min="9735" max="9736" width="13.42578125" style="551" customWidth="1"/>
    <col min="9737" max="9737" width="8" style="551" customWidth="1"/>
    <col min="9738" max="9738" width="2.5703125" style="551" customWidth="1"/>
    <col min="9739" max="9740" width="10" style="551" customWidth="1"/>
    <col min="9741" max="9741" width="4.7109375" style="551" customWidth="1"/>
    <col min="9742" max="9742" width="3.7109375" style="551" customWidth="1"/>
    <col min="9743" max="9743" width="0" style="551" hidden="1" customWidth="1"/>
    <col min="9744" max="9745" width="3.140625" style="551" customWidth="1"/>
    <col min="9746" max="9748" width="0" style="551" hidden="1" customWidth="1"/>
    <col min="9749" max="9749" width="5.140625" style="551" customWidth="1"/>
    <col min="9750" max="9750" width="0" style="551" hidden="1" customWidth="1"/>
    <col min="9751" max="9753" width="21" style="551" customWidth="1"/>
    <col min="9754" max="9754" width="27" style="551" customWidth="1"/>
    <col min="9755" max="9756" width="4.140625" style="551" customWidth="1"/>
    <col min="9757" max="9759" width="0" style="551" hidden="1" customWidth="1"/>
    <col min="9760" max="9760" width="3.140625" style="551" customWidth="1"/>
    <col min="9761" max="9761" width="0" style="551" hidden="1" customWidth="1"/>
    <col min="9762" max="9762" width="3.140625" style="551" customWidth="1"/>
    <col min="9763" max="9763" width="0" style="551" hidden="1" customWidth="1"/>
    <col min="9764" max="9764" width="4.42578125" style="551" customWidth="1"/>
    <col min="9765" max="9765" width="4.140625" style="551" customWidth="1"/>
    <col min="9766" max="9984" width="11.42578125" style="551"/>
    <col min="9985" max="9985" width="11.42578125" style="551" customWidth="1"/>
    <col min="9986" max="9986" width="3.42578125" style="551" customWidth="1"/>
    <col min="9987" max="9989" width="6.5703125" style="551" customWidth="1"/>
    <col min="9990" max="9990" width="2.7109375" style="551" bestFit="1" customWidth="1"/>
    <col min="9991" max="9992" width="13.42578125" style="551" customWidth="1"/>
    <col min="9993" max="9993" width="8" style="551" customWidth="1"/>
    <col min="9994" max="9994" width="2.5703125" style="551" customWidth="1"/>
    <col min="9995" max="9996" width="10" style="551" customWidth="1"/>
    <col min="9997" max="9997" width="4.7109375" style="551" customWidth="1"/>
    <col min="9998" max="9998" width="3.7109375" style="551" customWidth="1"/>
    <col min="9999" max="9999" width="0" style="551" hidden="1" customWidth="1"/>
    <col min="10000" max="10001" width="3.140625" style="551" customWidth="1"/>
    <col min="10002" max="10004" width="0" style="551" hidden="1" customWidth="1"/>
    <col min="10005" max="10005" width="5.140625" style="551" customWidth="1"/>
    <col min="10006" max="10006" width="0" style="551" hidden="1" customWidth="1"/>
    <col min="10007" max="10009" width="21" style="551" customWidth="1"/>
    <col min="10010" max="10010" width="27" style="551" customWidth="1"/>
    <col min="10011" max="10012" width="4.140625" style="551" customWidth="1"/>
    <col min="10013" max="10015" width="0" style="551" hidden="1" customWidth="1"/>
    <col min="10016" max="10016" width="3.140625" style="551" customWidth="1"/>
    <col min="10017" max="10017" width="0" style="551" hidden="1" customWidth="1"/>
    <col min="10018" max="10018" width="3.140625" style="551" customWidth="1"/>
    <col min="10019" max="10019" width="0" style="551" hidden="1" customWidth="1"/>
    <col min="10020" max="10020" width="4.42578125" style="551" customWidth="1"/>
    <col min="10021" max="10021" width="4.140625" style="551" customWidth="1"/>
    <col min="10022" max="10240" width="11.42578125" style="551"/>
    <col min="10241" max="10241" width="11.42578125" style="551" customWidth="1"/>
    <col min="10242" max="10242" width="3.42578125" style="551" customWidth="1"/>
    <col min="10243" max="10245" width="6.5703125" style="551" customWidth="1"/>
    <col min="10246" max="10246" width="2.7109375" style="551" bestFit="1" customWidth="1"/>
    <col min="10247" max="10248" width="13.42578125" style="551" customWidth="1"/>
    <col min="10249" max="10249" width="8" style="551" customWidth="1"/>
    <col min="10250" max="10250" width="2.5703125" style="551" customWidth="1"/>
    <col min="10251" max="10252" width="10" style="551" customWidth="1"/>
    <col min="10253" max="10253" width="4.7109375" style="551" customWidth="1"/>
    <col min="10254" max="10254" width="3.7109375" style="551" customWidth="1"/>
    <col min="10255" max="10255" width="0" style="551" hidden="1" customWidth="1"/>
    <col min="10256" max="10257" width="3.140625" style="551" customWidth="1"/>
    <col min="10258" max="10260" width="0" style="551" hidden="1" customWidth="1"/>
    <col min="10261" max="10261" width="5.140625" style="551" customWidth="1"/>
    <col min="10262" max="10262" width="0" style="551" hidden="1" customWidth="1"/>
    <col min="10263" max="10265" width="21" style="551" customWidth="1"/>
    <col min="10266" max="10266" width="27" style="551" customWidth="1"/>
    <col min="10267" max="10268" width="4.140625" style="551" customWidth="1"/>
    <col min="10269" max="10271" width="0" style="551" hidden="1" customWidth="1"/>
    <col min="10272" max="10272" width="3.140625" style="551" customWidth="1"/>
    <col min="10273" max="10273" width="0" style="551" hidden="1" customWidth="1"/>
    <col min="10274" max="10274" width="3.140625" style="551" customWidth="1"/>
    <col min="10275" max="10275" width="0" style="551" hidden="1" customWidth="1"/>
    <col min="10276" max="10276" width="4.42578125" style="551" customWidth="1"/>
    <col min="10277" max="10277" width="4.140625" style="551" customWidth="1"/>
    <col min="10278" max="10496" width="11.42578125" style="551"/>
    <col min="10497" max="10497" width="11.42578125" style="551" customWidth="1"/>
    <col min="10498" max="10498" width="3.42578125" style="551" customWidth="1"/>
    <col min="10499" max="10501" width="6.5703125" style="551" customWidth="1"/>
    <col min="10502" max="10502" width="2.7109375" style="551" bestFit="1" customWidth="1"/>
    <col min="10503" max="10504" width="13.42578125" style="551" customWidth="1"/>
    <col min="10505" max="10505" width="8" style="551" customWidth="1"/>
    <col min="10506" max="10506" width="2.5703125" style="551" customWidth="1"/>
    <col min="10507" max="10508" width="10" style="551" customWidth="1"/>
    <col min="10509" max="10509" width="4.7109375" style="551" customWidth="1"/>
    <col min="10510" max="10510" width="3.7109375" style="551" customWidth="1"/>
    <col min="10511" max="10511" width="0" style="551" hidden="1" customWidth="1"/>
    <col min="10512" max="10513" width="3.140625" style="551" customWidth="1"/>
    <col min="10514" max="10516" width="0" style="551" hidden="1" customWidth="1"/>
    <col min="10517" max="10517" width="5.140625" style="551" customWidth="1"/>
    <col min="10518" max="10518" width="0" style="551" hidden="1" customWidth="1"/>
    <col min="10519" max="10521" width="21" style="551" customWidth="1"/>
    <col min="10522" max="10522" width="27" style="551" customWidth="1"/>
    <col min="10523" max="10524" width="4.140625" style="551" customWidth="1"/>
    <col min="10525" max="10527" width="0" style="551" hidden="1" customWidth="1"/>
    <col min="10528" max="10528" width="3.140625" style="551" customWidth="1"/>
    <col min="10529" max="10529" width="0" style="551" hidden="1" customWidth="1"/>
    <col min="10530" max="10530" width="3.140625" style="551" customWidth="1"/>
    <col min="10531" max="10531" width="0" style="551" hidden="1" customWidth="1"/>
    <col min="10532" max="10532" width="4.42578125" style="551" customWidth="1"/>
    <col min="10533" max="10533" width="4.140625" style="551" customWidth="1"/>
    <col min="10534" max="10752" width="11.42578125" style="551"/>
    <col min="10753" max="10753" width="11.42578125" style="551" customWidth="1"/>
    <col min="10754" max="10754" width="3.42578125" style="551" customWidth="1"/>
    <col min="10755" max="10757" width="6.5703125" style="551" customWidth="1"/>
    <col min="10758" max="10758" width="2.7109375" style="551" bestFit="1" customWidth="1"/>
    <col min="10759" max="10760" width="13.42578125" style="551" customWidth="1"/>
    <col min="10761" max="10761" width="8" style="551" customWidth="1"/>
    <col min="10762" max="10762" width="2.5703125" style="551" customWidth="1"/>
    <col min="10763" max="10764" width="10" style="551" customWidth="1"/>
    <col min="10765" max="10765" width="4.7109375" style="551" customWidth="1"/>
    <col min="10766" max="10766" width="3.7109375" style="551" customWidth="1"/>
    <col min="10767" max="10767" width="0" style="551" hidden="1" customWidth="1"/>
    <col min="10768" max="10769" width="3.140625" style="551" customWidth="1"/>
    <col min="10770" max="10772" width="0" style="551" hidden="1" customWidth="1"/>
    <col min="10773" max="10773" width="5.140625" style="551" customWidth="1"/>
    <col min="10774" max="10774" width="0" style="551" hidden="1" customWidth="1"/>
    <col min="10775" max="10777" width="21" style="551" customWidth="1"/>
    <col min="10778" max="10778" width="27" style="551" customWidth="1"/>
    <col min="10779" max="10780" width="4.140625" style="551" customWidth="1"/>
    <col min="10781" max="10783" width="0" style="551" hidden="1" customWidth="1"/>
    <col min="10784" max="10784" width="3.140625" style="551" customWidth="1"/>
    <col min="10785" max="10785" width="0" style="551" hidden="1" customWidth="1"/>
    <col min="10786" max="10786" width="3.140625" style="551" customWidth="1"/>
    <col min="10787" max="10787" width="0" style="551" hidden="1" customWidth="1"/>
    <col min="10788" max="10788" width="4.42578125" style="551" customWidth="1"/>
    <col min="10789" max="10789" width="4.140625" style="551" customWidth="1"/>
    <col min="10790" max="11008" width="11.42578125" style="551"/>
    <col min="11009" max="11009" width="11.42578125" style="551" customWidth="1"/>
    <col min="11010" max="11010" width="3.42578125" style="551" customWidth="1"/>
    <col min="11011" max="11013" width="6.5703125" style="551" customWidth="1"/>
    <col min="11014" max="11014" width="2.7109375" style="551" bestFit="1" customWidth="1"/>
    <col min="11015" max="11016" width="13.42578125" style="551" customWidth="1"/>
    <col min="11017" max="11017" width="8" style="551" customWidth="1"/>
    <col min="11018" max="11018" width="2.5703125" style="551" customWidth="1"/>
    <col min="11019" max="11020" width="10" style="551" customWidth="1"/>
    <col min="11021" max="11021" width="4.7109375" style="551" customWidth="1"/>
    <col min="11022" max="11022" width="3.7109375" style="551" customWidth="1"/>
    <col min="11023" max="11023" width="0" style="551" hidden="1" customWidth="1"/>
    <col min="11024" max="11025" width="3.140625" style="551" customWidth="1"/>
    <col min="11026" max="11028" width="0" style="551" hidden="1" customWidth="1"/>
    <col min="11029" max="11029" width="5.140625" style="551" customWidth="1"/>
    <col min="11030" max="11030" width="0" style="551" hidden="1" customWidth="1"/>
    <col min="11031" max="11033" width="21" style="551" customWidth="1"/>
    <col min="11034" max="11034" width="27" style="551" customWidth="1"/>
    <col min="11035" max="11036" width="4.140625" style="551" customWidth="1"/>
    <col min="11037" max="11039" width="0" style="551" hidden="1" customWidth="1"/>
    <col min="11040" max="11040" width="3.140625" style="551" customWidth="1"/>
    <col min="11041" max="11041" width="0" style="551" hidden="1" customWidth="1"/>
    <col min="11042" max="11042" width="3.140625" style="551" customWidth="1"/>
    <col min="11043" max="11043" width="0" style="551" hidden="1" customWidth="1"/>
    <col min="11044" max="11044" width="4.42578125" style="551" customWidth="1"/>
    <col min="11045" max="11045" width="4.140625" style="551" customWidth="1"/>
    <col min="11046" max="11264" width="11.42578125" style="551"/>
    <col min="11265" max="11265" width="11.42578125" style="551" customWidth="1"/>
    <col min="11266" max="11266" width="3.42578125" style="551" customWidth="1"/>
    <col min="11267" max="11269" width="6.5703125" style="551" customWidth="1"/>
    <col min="11270" max="11270" width="2.7109375" style="551" bestFit="1" customWidth="1"/>
    <col min="11271" max="11272" width="13.42578125" style="551" customWidth="1"/>
    <col min="11273" max="11273" width="8" style="551" customWidth="1"/>
    <col min="11274" max="11274" width="2.5703125" style="551" customWidth="1"/>
    <col min="11275" max="11276" width="10" style="551" customWidth="1"/>
    <col min="11277" max="11277" width="4.7109375" style="551" customWidth="1"/>
    <col min="11278" max="11278" width="3.7109375" style="551" customWidth="1"/>
    <col min="11279" max="11279" width="0" style="551" hidden="1" customWidth="1"/>
    <col min="11280" max="11281" width="3.140625" style="551" customWidth="1"/>
    <col min="11282" max="11284" width="0" style="551" hidden="1" customWidth="1"/>
    <col min="11285" max="11285" width="5.140625" style="551" customWidth="1"/>
    <col min="11286" max="11286" width="0" style="551" hidden="1" customWidth="1"/>
    <col min="11287" max="11289" width="21" style="551" customWidth="1"/>
    <col min="11290" max="11290" width="27" style="551" customWidth="1"/>
    <col min="11291" max="11292" width="4.140625" style="551" customWidth="1"/>
    <col min="11293" max="11295" width="0" style="551" hidden="1" customWidth="1"/>
    <col min="11296" max="11296" width="3.140625" style="551" customWidth="1"/>
    <col min="11297" max="11297" width="0" style="551" hidden="1" customWidth="1"/>
    <col min="11298" max="11298" width="3.140625" style="551" customWidth="1"/>
    <col min="11299" max="11299" width="0" style="551" hidden="1" customWidth="1"/>
    <col min="11300" max="11300" width="4.42578125" style="551" customWidth="1"/>
    <col min="11301" max="11301" width="4.140625" style="551" customWidth="1"/>
    <col min="11302" max="11520" width="11.42578125" style="551"/>
    <col min="11521" max="11521" width="11.42578125" style="551" customWidth="1"/>
    <col min="11522" max="11522" width="3.42578125" style="551" customWidth="1"/>
    <col min="11523" max="11525" width="6.5703125" style="551" customWidth="1"/>
    <col min="11526" max="11526" width="2.7109375" style="551" bestFit="1" customWidth="1"/>
    <col min="11527" max="11528" width="13.42578125" style="551" customWidth="1"/>
    <col min="11529" max="11529" width="8" style="551" customWidth="1"/>
    <col min="11530" max="11530" width="2.5703125" style="551" customWidth="1"/>
    <col min="11531" max="11532" width="10" style="551" customWidth="1"/>
    <col min="11533" max="11533" width="4.7109375" style="551" customWidth="1"/>
    <col min="11534" max="11534" width="3.7109375" style="551" customWidth="1"/>
    <col min="11535" max="11535" width="0" style="551" hidden="1" customWidth="1"/>
    <col min="11536" max="11537" width="3.140625" style="551" customWidth="1"/>
    <col min="11538" max="11540" width="0" style="551" hidden="1" customWidth="1"/>
    <col min="11541" max="11541" width="5.140625" style="551" customWidth="1"/>
    <col min="11542" max="11542" width="0" style="551" hidden="1" customWidth="1"/>
    <col min="11543" max="11545" width="21" style="551" customWidth="1"/>
    <col min="11546" max="11546" width="27" style="551" customWidth="1"/>
    <col min="11547" max="11548" width="4.140625" style="551" customWidth="1"/>
    <col min="11549" max="11551" width="0" style="551" hidden="1" customWidth="1"/>
    <col min="11552" max="11552" width="3.140625" style="551" customWidth="1"/>
    <col min="11553" max="11553" width="0" style="551" hidden="1" customWidth="1"/>
    <col min="11554" max="11554" width="3.140625" style="551" customWidth="1"/>
    <col min="11555" max="11555" width="0" style="551" hidden="1" customWidth="1"/>
    <col min="11556" max="11556" width="4.42578125" style="551" customWidth="1"/>
    <col min="11557" max="11557" width="4.140625" style="551" customWidth="1"/>
    <col min="11558" max="11776" width="11.42578125" style="551"/>
    <col min="11777" max="11777" width="11.42578125" style="551" customWidth="1"/>
    <col min="11778" max="11778" width="3.42578125" style="551" customWidth="1"/>
    <col min="11779" max="11781" width="6.5703125" style="551" customWidth="1"/>
    <col min="11782" max="11782" width="2.7109375" style="551" bestFit="1" customWidth="1"/>
    <col min="11783" max="11784" width="13.42578125" style="551" customWidth="1"/>
    <col min="11785" max="11785" width="8" style="551" customWidth="1"/>
    <col min="11786" max="11786" width="2.5703125" style="551" customWidth="1"/>
    <col min="11787" max="11788" width="10" style="551" customWidth="1"/>
    <col min="11789" max="11789" width="4.7109375" style="551" customWidth="1"/>
    <col min="11790" max="11790" width="3.7109375" style="551" customWidth="1"/>
    <col min="11791" max="11791" width="0" style="551" hidden="1" customWidth="1"/>
    <col min="11792" max="11793" width="3.140625" style="551" customWidth="1"/>
    <col min="11794" max="11796" width="0" style="551" hidden="1" customWidth="1"/>
    <col min="11797" max="11797" width="5.140625" style="551" customWidth="1"/>
    <col min="11798" max="11798" width="0" style="551" hidden="1" customWidth="1"/>
    <col min="11799" max="11801" width="21" style="551" customWidth="1"/>
    <col min="11802" max="11802" width="27" style="551" customWidth="1"/>
    <col min="11803" max="11804" width="4.140625" style="551" customWidth="1"/>
    <col min="11805" max="11807" width="0" style="551" hidden="1" customWidth="1"/>
    <col min="11808" max="11808" width="3.140625" style="551" customWidth="1"/>
    <col min="11809" max="11809" width="0" style="551" hidden="1" customWidth="1"/>
    <col min="11810" max="11810" width="3.140625" style="551" customWidth="1"/>
    <col min="11811" max="11811" width="0" style="551" hidden="1" customWidth="1"/>
    <col min="11812" max="11812" width="4.42578125" style="551" customWidth="1"/>
    <col min="11813" max="11813" width="4.140625" style="551" customWidth="1"/>
    <col min="11814" max="12032" width="11.42578125" style="551"/>
    <col min="12033" max="12033" width="11.42578125" style="551" customWidth="1"/>
    <col min="12034" max="12034" width="3.42578125" style="551" customWidth="1"/>
    <col min="12035" max="12037" width="6.5703125" style="551" customWidth="1"/>
    <col min="12038" max="12038" width="2.7109375" style="551" bestFit="1" customWidth="1"/>
    <col min="12039" max="12040" width="13.42578125" style="551" customWidth="1"/>
    <col min="12041" max="12041" width="8" style="551" customWidth="1"/>
    <col min="12042" max="12042" width="2.5703125" style="551" customWidth="1"/>
    <col min="12043" max="12044" width="10" style="551" customWidth="1"/>
    <col min="12045" max="12045" width="4.7109375" style="551" customWidth="1"/>
    <col min="12046" max="12046" width="3.7109375" style="551" customWidth="1"/>
    <col min="12047" max="12047" width="0" style="551" hidden="1" customWidth="1"/>
    <col min="12048" max="12049" width="3.140625" style="551" customWidth="1"/>
    <col min="12050" max="12052" width="0" style="551" hidden="1" customWidth="1"/>
    <col min="12053" max="12053" width="5.140625" style="551" customWidth="1"/>
    <col min="12054" max="12054" width="0" style="551" hidden="1" customWidth="1"/>
    <col min="12055" max="12057" width="21" style="551" customWidth="1"/>
    <col min="12058" max="12058" width="27" style="551" customWidth="1"/>
    <col min="12059" max="12060" width="4.140625" style="551" customWidth="1"/>
    <col min="12061" max="12063" width="0" style="551" hidden="1" customWidth="1"/>
    <col min="12064" max="12064" width="3.140625" style="551" customWidth="1"/>
    <col min="12065" max="12065" width="0" style="551" hidden="1" customWidth="1"/>
    <col min="12066" max="12066" width="3.140625" style="551" customWidth="1"/>
    <col min="12067" max="12067" width="0" style="551" hidden="1" customWidth="1"/>
    <col min="12068" max="12068" width="4.42578125" style="551" customWidth="1"/>
    <col min="12069" max="12069" width="4.140625" style="551" customWidth="1"/>
    <col min="12070" max="12288" width="11.42578125" style="551"/>
    <col min="12289" max="12289" width="11.42578125" style="551" customWidth="1"/>
    <col min="12290" max="12290" width="3.42578125" style="551" customWidth="1"/>
    <col min="12291" max="12293" width="6.5703125" style="551" customWidth="1"/>
    <col min="12294" max="12294" width="2.7109375" style="551" bestFit="1" customWidth="1"/>
    <col min="12295" max="12296" width="13.42578125" style="551" customWidth="1"/>
    <col min="12297" max="12297" width="8" style="551" customWidth="1"/>
    <col min="12298" max="12298" width="2.5703125" style="551" customWidth="1"/>
    <col min="12299" max="12300" width="10" style="551" customWidth="1"/>
    <col min="12301" max="12301" width="4.7109375" style="551" customWidth="1"/>
    <col min="12302" max="12302" width="3.7109375" style="551" customWidth="1"/>
    <col min="12303" max="12303" width="0" style="551" hidden="1" customWidth="1"/>
    <col min="12304" max="12305" width="3.140625" style="551" customWidth="1"/>
    <col min="12306" max="12308" width="0" style="551" hidden="1" customWidth="1"/>
    <col min="12309" max="12309" width="5.140625" style="551" customWidth="1"/>
    <col min="12310" max="12310" width="0" style="551" hidden="1" customWidth="1"/>
    <col min="12311" max="12313" width="21" style="551" customWidth="1"/>
    <col min="12314" max="12314" width="27" style="551" customWidth="1"/>
    <col min="12315" max="12316" width="4.140625" style="551" customWidth="1"/>
    <col min="12317" max="12319" width="0" style="551" hidden="1" customWidth="1"/>
    <col min="12320" max="12320" width="3.140625" style="551" customWidth="1"/>
    <col min="12321" max="12321" width="0" style="551" hidden="1" customWidth="1"/>
    <col min="12322" max="12322" width="3.140625" style="551" customWidth="1"/>
    <col min="12323" max="12323" width="0" style="551" hidden="1" customWidth="1"/>
    <col min="12324" max="12324" width="4.42578125" style="551" customWidth="1"/>
    <col min="12325" max="12325" width="4.140625" style="551" customWidth="1"/>
    <col min="12326" max="12544" width="11.42578125" style="551"/>
    <col min="12545" max="12545" width="11.42578125" style="551" customWidth="1"/>
    <col min="12546" max="12546" width="3.42578125" style="551" customWidth="1"/>
    <col min="12547" max="12549" width="6.5703125" style="551" customWidth="1"/>
    <col min="12550" max="12550" width="2.7109375" style="551" bestFit="1" customWidth="1"/>
    <col min="12551" max="12552" width="13.42578125" style="551" customWidth="1"/>
    <col min="12553" max="12553" width="8" style="551" customWidth="1"/>
    <col min="12554" max="12554" width="2.5703125" style="551" customWidth="1"/>
    <col min="12555" max="12556" width="10" style="551" customWidth="1"/>
    <col min="12557" max="12557" width="4.7109375" style="551" customWidth="1"/>
    <col min="12558" max="12558" width="3.7109375" style="551" customWidth="1"/>
    <col min="12559" max="12559" width="0" style="551" hidden="1" customWidth="1"/>
    <col min="12560" max="12561" width="3.140625" style="551" customWidth="1"/>
    <col min="12562" max="12564" width="0" style="551" hidden="1" customWidth="1"/>
    <col min="12565" max="12565" width="5.140625" style="551" customWidth="1"/>
    <col min="12566" max="12566" width="0" style="551" hidden="1" customWidth="1"/>
    <col min="12567" max="12569" width="21" style="551" customWidth="1"/>
    <col min="12570" max="12570" width="27" style="551" customWidth="1"/>
    <col min="12571" max="12572" width="4.140625" style="551" customWidth="1"/>
    <col min="12573" max="12575" width="0" style="551" hidden="1" customWidth="1"/>
    <col min="12576" max="12576" width="3.140625" style="551" customWidth="1"/>
    <col min="12577" max="12577" width="0" style="551" hidden="1" customWidth="1"/>
    <col min="12578" max="12578" width="3.140625" style="551" customWidth="1"/>
    <col min="12579" max="12579" width="0" style="551" hidden="1" customWidth="1"/>
    <col min="12580" max="12580" width="4.42578125" style="551" customWidth="1"/>
    <col min="12581" max="12581" width="4.140625" style="551" customWidth="1"/>
    <col min="12582" max="12800" width="11.42578125" style="551"/>
    <col min="12801" max="12801" width="11.42578125" style="551" customWidth="1"/>
    <col min="12802" max="12802" width="3.42578125" style="551" customWidth="1"/>
    <col min="12803" max="12805" width="6.5703125" style="551" customWidth="1"/>
    <col min="12806" max="12806" width="2.7109375" style="551" bestFit="1" customWidth="1"/>
    <col min="12807" max="12808" width="13.42578125" style="551" customWidth="1"/>
    <col min="12809" max="12809" width="8" style="551" customWidth="1"/>
    <col min="12810" max="12810" width="2.5703125" style="551" customWidth="1"/>
    <col min="12811" max="12812" width="10" style="551" customWidth="1"/>
    <col min="12813" max="12813" width="4.7109375" style="551" customWidth="1"/>
    <col min="12814" max="12814" width="3.7109375" style="551" customWidth="1"/>
    <col min="12815" max="12815" width="0" style="551" hidden="1" customWidth="1"/>
    <col min="12816" max="12817" width="3.140625" style="551" customWidth="1"/>
    <col min="12818" max="12820" width="0" style="551" hidden="1" customWidth="1"/>
    <col min="12821" max="12821" width="5.140625" style="551" customWidth="1"/>
    <col min="12822" max="12822" width="0" style="551" hidden="1" customWidth="1"/>
    <col min="12823" max="12825" width="21" style="551" customWidth="1"/>
    <col min="12826" max="12826" width="27" style="551" customWidth="1"/>
    <col min="12827" max="12828" width="4.140625" style="551" customWidth="1"/>
    <col min="12829" max="12831" width="0" style="551" hidden="1" customWidth="1"/>
    <col min="12832" max="12832" width="3.140625" style="551" customWidth="1"/>
    <col min="12833" max="12833" width="0" style="551" hidden="1" customWidth="1"/>
    <col min="12834" max="12834" width="3.140625" style="551" customWidth="1"/>
    <col min="12835" max="12835" width="0" style="551" hidden="1" customWidth="1"/>
    <col min="12836" max="12836" width="4.42578125" style="551" customWidth="1"/>
    <col min="12837" max="12837" width="4.140625" style="551" customWidth="1"/>
    <col min="12838" max="13056" width="11.42578125" style="551"/>
    <col min="13057" max="13057" width="11.42578125" style="551" customWidth="1"/>
    <col min="13058" max="13058" width="3.42578125" style="551" customWidth="1"/>
    <col min="13059" max="13061" width="6.5703125" style="551" customWidth="1"/>
    <col min="13062" max="13062" width="2.7109375" style="551" bestFit="1" customWidth="1"/>
    <col min="13063" max="13064" width="13.42578125" style="551" customWidth="1"/>
    <col min="13065" max="13065" width="8" style="551" customWidth="1"/>
    <col min="13066" max="13066" width="2.5703125" style="551" customWidth="1"/>
    <col min="13067" max="13068" width="10" style="551" customWidth="1"/>
    <col min="13069" max="13069" width="4.7109375" style="551" customWidth="1"/>
    <col min="13070" max="13070" width="3.7109375" style="551" customWidth="1"/>
    <col min="13071" max="13071" width="0" style="551" hidden="1" customWidth="1"/>
    <col min="13072" max="13073" width="3.140625" style="551" customWidth="1"/>
    <col min="13074" max="13076" width="0" style="551" hidden="1" customWidth="1"/>
    <col min="13077" max="13077" width="5.140625" style="551" customWidth="1"/>
    <col min="13078" max="13078" width="0" style="551" hidden="1" customWidth="1"/>
    <col min="13079" max="13081" width="21" style="551" customWidth="1"/>
    <col min="13082" max="13082" width="27" style="551" customWidth="1"/>
    <col min="13083" max="13084" width="4.140625" style="551" customWidth="1"/>
    <col min="13085" max="13087" width="0" style="551" hidden="1" customWidth="1"/>
    <col min="13088" max="13088" width="3.140625" style="551" customWidth="1"/>
    <col min="13089" max="13089" width="0" style="551" hidden="1" customWidth="1"/>
    <col min="13090" max="13090" width="3.140625" style="551" customWidth="1"/>
    <col min="13091" max="13091" width="0" style="551" hidden="1" customWidth="1"/>
    <col min="13092" max="13092" width="4.42578125" style="551" customWidth="1"/>
    <col min="13093" max="13093" width="4.140625" style="551" customWidth="1"/>
    <col min="13094" max="13312" width="11.42578125" style="551"/>
    <col min="13313" max="13313" width="11.42578125" style="551" customWidth="1"/>
    <col min="13314" max="13314" width="3.42578125" style="551" customWidth="1"/>
    <col min="13315" max="13317" width="6.5703125" style="551" customWidth="1"/>
    <col min="13318" max="13318" width="2.7109375" style="551" bestFit="1" customWidth="1"/>
    <col min="13319" max="13320" width="13.42578125" style="551" customWidth="1"/>
    <col min="13321" max="13321" width="8" style="551" customWidth="1"/>
    <col min="13322" max="13322" width="2.5703125" style="551" customWidth="1"/>
    <col min="13323" max="13324" width="10" style="551" customWidth="1"/>
    <col min="13325" max="13325" width="4.7109375" style="551" customWidth="1"/>
    <col min="13326" max="13326" width="3.7109375" style="551" customWidth="1"/>
    <col min="13327" max="13327" width="0" style="551" hidden="1" customWidth="1"/>
    <col min="13328" max="13329" width="3.140625" style="551" customWidth="1"/>
    <col min="13330" max="13332" width="0" style="551" hidden="1" customWidth="1"/>
    <col min="13333" max="13333" width="5.140625" style="551" customWidth="1"/>
    <col min="13334" max="13334" width="0" style="551" hidden="1" customWidth="1"/>
    <col min="13335" max="13337" width="21" style="551" customWidth="1"/>
    <col min="13338" max="13338" width="27" style="551" customWidth="1"/>
    <col min="13339" max="13340" width="4.140625" style="551" customWidth="1"/>
    <col min="13341" max="13343" width="0" style="551" hidden="1" customWidth="1"/>
    <col min="13344" max="13344" width="3.140625" style="551" customWidth="1"/>
    <col min="13345" max="13345" width="0" style="551" hidden="1" customWidth="1"/>
    <col min="13346" max="13346" width="3.140625" style="551" customWidth="1"/>
    <col min="13347" max="13347" width="0" style="551" hidden="1" customWidth="1"/>
    <col min="13348" max="13348" width="4.42578125" style="551" customWidth="1"/>
    <col min="13349" max="13349" width="4.140625" style="551" customWidth="1"/>
    <col min="13350" max="13568" width="11.42578125" style="551"/>
    <col min="13569" max="13569" width="11.42578125" style="551" customWidth="1"/>
    <col min="13570" max="13570" width="3.42578125" style="551" customWidth="1"/>
    <col min="13571" max="13573" width="6.5703125" style="551" customWidth="1"/>
    <col min="13574" max="13574" width="2.7109375" style="551" bestFit="1" customWidth="1"/>
    <col min="13575" max="13576" width="13.42578125" style="551" customWidth="1"/>
    <col min="13577" max="13577" width="8" style="551" customWidth="1"/>
    <col min="13578" max="13578" width="2.5703125" style="551" customWidth="1"/>
    <col min="13579" max="13580" width="10" style="551" customWidth="1"/>
    <col min="13581" max="13581" width="4.7109375" style="551" customWidth="1"/>
    <col min="13582" max="13582" width="3.7109375" style="551" customWidth="1"/>
    <col min="13583" max="13583" width="0" style="551" hidden="1" customWidth="1"/>
    <col min="13584" max="13585" width="3.140625" style="551" customWidth="1"/>
    <col min="13586" max="13588" width="0" style="551" hidden="1" customWidth="1"/>
    <col min="13589" max="13589" width="5.140625" style="551" customWidth="1"/>
    <col min="13590" max="13590" width="0" style="551" hidden="1" customWidth="1"/>
    <col min="13591" max="13593" width="21" style="551" customWidth="1"/>
    <col min="13594" max="13594" width="27" style="551" customWidth="1"/>
    <col min="13595" max="13596" width="4.140625" style="551" customWidth="1"/>
    <col min="13597" max="13599" width="0" style="551" hidden="1" customWidth="1"/>
    <col min="13600" max="13600" width="3.140625" style="551" customWidth="1"/>
    <col min="13601" max="13601" width="0" style="551" hidden="1" customWidth="1"/>
    <col min="13602" max="13602" width="3.140625" style="551" customWidth="1"/>
    <col min="13603" max="13603" width="0" style="551" hidden="1" customWidth="1"/>
    <col min="13604" max="13604" width="4.42578125" style="551" customWidth="1"/>
    <col min="13605" max="13605" width="4.140625" style="551" customWidth="1"/>
    <col min="13606" max="13824" width="11.42578125" style="551"/>
    <col min="13825" max="13825" width="11.42578125" style="551" customWidth="1"/>
    <col min="13826" max="13826" width="3.42578125" style="551" customWidth="1"/>
    <col min="13827" max="13829" width="6.5703125" style="551" customWidth="1"/>
    <col min="13830" max="13830" width="2.7109375" style="551" bestFit="1" customWidth="1"/>
    <col min="13831" max="13832" width="13.42578125" style="551" customWidth="1"/>
    <col min="13833" max="13833" width="8" style="551" customWidth="1"/>
    <col min="13834" max="13834" width="2.5703125" style="551" customWidth="1"/>
    <col min="13835" max="13836" width="10" style="551" customWidth="1"/>
    <col min="13837" max="13837" width="4.7109375" style="551" customWidth="1"/>
    <col min="13838" max="13838" width="3.7109375" style="551" customWidth="1"/>
    <col min="13839" max="13839" width="0" style="551" hidden="1" customWidth="1"/>
    <col min="13840" max="13841" width="3.140625" style="551" customWidth="1"/>
    <col min="13842" max="13844" width="0" style="551" hidden="1" customWidth="1"/>
    <col min="13845" max="13845" width="5.140625" style="551" customWidth="1"/>
    <col min="13846" max="13846" width="0" style="551" hidden="1" customWidth="1"/>
    <col min="13847" max="13849" width="21" style="551" customWidth="1"/>
    <col min="13850" max="13850" width="27" style="551" customWidth="1"/>
    <col min="13851" max="13852" width="4.140625" style="551" customWidth="1"/>
    <col min="13853" max="13855" width="0" style="551" hidden="1" customWidth="1"/>
    <col min="13856" max="13856" width="3.140625" style="551" customWidth="1"/>
    <col min="13857" max="13857" width="0" style="551" hidden="1" customWidth="1"/>
    <col min="13858" max="13858" width="3.140625" style="551" customWidth="1"/>
    <col min="13859" max="13859" width="0" style="551" hidden="1" customWidth="1"/>
    <col min="13860" max="13860" width="4.42578125" style="551" customWidth="1"/>
    <col min="13861" max="13861" width="4.140625" style="551" customWidth="1"/>
    <col min="13862" max="14080" width="11.42578125" style="551"/>
    <col min="14081" max="14081" width="11.42578125" style="551" customWidth="1"/>
    <col min="14082" max="14082" width="3.42578125" style="551" customWidth="1"/>
    <col min="14083" max="14085" width="6.5703125" style="551" customWidth="1"/>
    <col min="14086" max="14086" width="2.7109375" style="551" bestFit="1" customWidth="1"/>
    <col min="14087" max="14088" width="13.42578125" style="551" customWidth="1"/>
    <col min="14089" max="14089" width="8" style="551" customWidth="1"/>
    <col min="14090" max="14090" width="2.5703125" style="551" customWidth="1"/>
    <col min="14091" max="14092" width="10" style="551" customWidth="1"/>
    <col min="14093" max="14093" width="4.7109375" style="551" customWidth="1"/>
    <col min="14094" max="14094" width="3.7109375" style="551" customWidth="1"/>
    <col min="14095" max="14095" width="0" style="551" hidden="1" customWidth="1"/>
    <col min="14096" max="14097" width="3.140625" style="551" customWidth="1"/>
    <col min="14098" max="14100" width="0" style="551" hidden="1" customWidth="1"/>
    <col min="14101" max="14101" width="5.140625" style="551" customWidth="1"/>
    <col min="14102" max="14102" width="0" style="551" hidden="1" customWidth="1"/>
    <col min="14103" max="14105" width="21" style="551" customWidth="1"/>
    <col min="14106" max="14106" width="27" style="551" customWidth="1"/>
    <col min="14107" max="14108" width="4.140625" style="551" customWidth="1"/>
    <col min="14109" max="14111" width="0" style="551" hidden="1" customWidth="1"/>
    <col min="14112" max="14112" width="3.140625" style="551" customWidth="1"/>
    <col min="14113" max="14113" width="0" style="551" hidden="1" customWidth="1"/>
    <col min="14114" max="14114" width="3.140625" style="551" customWidth="1"/>
    <col min="14115" max="14115" width="0" style="551" hidden="1" customWidth="1"/>
    <col min="14116" max="14116" width="4.42578125" style="551" customWidth="1"/>
    <col min="14117" max="14117" width="4.140625" style="551" customWidth="1"/>
    <col min="14118" max="14336" width="11.42578125" style="551"/>
    <col min="14337" max="14337" width="11.42578125" style="551" customWidth="1"/>
    <col min="14338" max="14338" width="3.42578125" style="551" customWidth="1"/>
    <col min="14339" max="14341" width="6.5703125" style="551" customWidth="1"/>
    <col min="14342" max="14342" width="2.7109375" style="551" bestFit="1" customWidth="1"/>
    <col min="14343" max="14344" width="13.42578125" style="551" customWidth="1"/>
    <col min="14345" max="14345" width="8" style="551" customWidth="1"/>
    <col min="14346" max="14346" width="2.5703125" style="551" customWidth="1"/>
    <col min="14347" max="14348" width="10" style="551" customWidth="1"/>
    <col min="14349" max="14349" width="4.7109375" style="551" customWidth="1"/>
    <col min="14350" max="14350" width="3.7109375" style="551" customWidth="1"/>
    <col min="14351" max="14351" width="0" style="551" hidden="1" customWidth="1"/>
    <col min="14352" max="14353" width="3.140625" style="551" customWidth="1"/>
    <col min="14354" max="14356" width="0" style="551" hidden="1" customWidth="1"/>
    <col min="14357" max="14357" width="5.140625" style="551" customWidth="1"/>
    <col min="14358" max="14358" width="0" style="551" hidden="1" customWidth="1"/>
    <col min="14359" max="14361" width="21" style="551" customWidth="1"/>
    <col min="14362" max="14362" width="27" style="551" customWidth="1"/>
    <col min="14363" max="14364" width="4.140625" style="551" customWidth="1"/>
    <col min="14365" max="14367" width="0" style="551" hidden="1" customWidth="1"/>
    <col min="14368" max="14368" width="3.140625" style="551" customWidth="1"/>
    <col min="14369" max="14369" width="0" style="551" hidden="1" customWidth="1"/>
    <col min="14370" max="14370" width="3.140625" style="551" customWidth="1"/>
    <col min="14371" max="14371" width="0" style="551" hidden="1" customWidth="1"/>
    <col min="14372" max="14372" width="4.42578125" style="551" customWidth="1"/>
    <col min="14373" max="14373" width="4.140625" style="551" customWidth="1"/>
    <col min="14374" max="14592" width="11.42578125" style="551"/>
    <col min="14593" max="14593" width="11.42578125" style="551" customWidth="1"/>
    <col min="14594" max="14594" width="3.42578125" style="551" customWidth="1"/>
    <col min="14595" max="14597" width="6.5703125" style="551" customWidth="1"/>
    <col min="14598" max="14598" width="2.7109375" style="551" bestFit="1" customWidth="1"/>
    <col min="14599" max="14600" width="13.42578125" style="551" customWidth="1"/>
    <col min="14601" max="14601" width="8" style="551" customWidth="1"/>
    <col min="14602" max="14602" width="2.5703125" style="551" customWidth="1"/>
    <col min="14603" max="14604" width="10" style="551" customWidth="1"/>
    <col min="14605" max="14605" width="4.7109375" style="551" customWidth="1"/>
    <col min="14606" max="14606" width="3.7109375" style="551" customWidth="1"/>
    <col min="14607" max="14607" width="0" style="551" hidden="1" customWidth="1"/>
    <col min="14608" max="14609" width="3.140625" style="551" customWidth="1"/>
    <col min="14610" max="14612" width="0" style="551" hidden="1" customWidth="1"/>
    <col min="14613" max="14613" width="5.140625" style="551" customWidth="1"/>
    <col min="14614" max="14614" width="0" style="551" hidden="1" customWidth="1"/>
    <col min="14615" max="14617" width="21" style="551" customWidth="1"/>
    <col min="14618" max="14618" width="27" style="551" customWidth="1"/>
    <col min="14619" max="14620" width="4.140625" style="551" customWidth="1"/>
    <col min="14621" max="14623" width="0" style="551" hidden="1" customWidth="1"/>
    <col min="14624" max="14624" width="3.140625" style="551" customWidth="1"/>
    <col min="14625" max="14625" width="0" style="551" hidden="1" customWidth="1"/>
    <col min="14626" max="14626" width="3.140625" style="551" customWidth="1"/>
    <col min="14627" max="14627" width="0" style="551" hidden="1" customWidth="1"/>
    <col min="14628" max="14628" width="4.42578125" style="551" customWidth="1"/>
    <col min="14629" max="14629" width="4.140625" style="551" customWidth="1"/>
    <col min="14630" max="14848" width="11.42578125" style="551"/>
    <col min="14849" max="14849" width="11.42578125" style="551" customWidth="1"/>
    <col min="14850" max="14850" width="3.42578125" style="551" customWidth="1"/>
    <col min="14851" max="14853" width="6.5703125" style="551" customWidth="1"/>
    <col min="14854" max="14854" width="2.7109375" style="551" bestFit="1" customWidth="1"/>
    <col min="14855" max="14856" width="13.42578125" style="551" customWidth="1"/>
    <col min="14857" max="14857" width="8" style="551" customWidth="1"/>
    <col min="14858" max="14858" width="2.5703125" style="551" customWidth="1"/>
    <col min="14859" max="14860" width="10" style="551" customWidth="1"/>
    <col min="14861" max="14861" width="4.7109375" style="551" customWidth="1"/>
    <col min="14862" max="14862" width="3.7109375" style="551" customWidth="1"/>
    <col min="14863" max="14863" width="0" style="551" hidden="1" customWidth="1"/>
    <col min="14864" max="14865" width="3.140625" style="551" customWidth="1"/>
    <col min="14866" max="14868" width="0" style="551" hidden="1" customWidth="1"/>
    <col min="14869" max="14869" width="5.140625" style="551" customWidth="1"/>
    <col min="14870" max="14870" width="0" style="551" hidden="1" customWidth="1"/>
    <col min="14871" max="14873" width="21" style="551" customWidth="1"/>
    <col min="14874" max="14874" width="27" style="551" customWidth="1"/>
    <col min="14875" max="14876" width="4.140625" style="551" customWidth="1"/>
    <col min="14877" max="14879" width="0" style="551" hidden="1" customWidth="1"/>
    <col min="14880" max="14880" width="3.140625" style="551" customWidth="1"/>
    <col min="14881" max="14881" width="0" style="551" hidden="1" customWidth="1"/>
    <col min="14882" max="14882" width="3.140625" style="551" customWidth="1"/>
    <col min="14883" max="14883" width="0" style="551" hidden="1" customWidth="1"/>
    <col min="14884" max="14884" width="4.42578125" style="551" customWidth="1"/>
    <col min="14885" max="14885" width="4.140625" style="551" customWidth="1"/>
    <col min="14886" max="15104" width="11.42578125" style="551"/>
    <col min="15105" max="15105" width="11.42578125" style="551" customWidth="1"/>
    <col min="15106" max="15106" width="3.42578125" style="551" customWidth="1"/>
    <col min="15107" max="15109" width="6.5703125" style="551" customWidth="1"/>
    <col min="15110" max="15110" width="2.7109375" style="551" bestFit="1" customWidth="1"/>
    <col min="15111" max="15112" width="13.42578125" style="551" customWidth="1"/>
    <col min="15113" max="15113" width="8" style="551" customWidth="1"/>
    <col min="15114" max="15114" width="2.5703125" style="551" customWidth="1"/>
    <col min="15115" max="15116" width="10" style="551" customWidth="1"/>
    <col min="15117" max="15117" width="4.7109375" style="551" customWidth="1"/>
    <col min="15118" max="15118" width="3.7109375" style="551" customWidth="1"/>
    <col min="15119" max="15119" width="0" style="551" hidden="1" customWidth="1"/>
    <col min="15120" max="15121" width="3.140625" style="551" customWidth="1"/>
    <col min="15122" max="15124" width="0" style="551" hidden="1" customWidth="1"/>
    <col min="15125" max="15125" width="5.140625" style="551" customWidth="1"/>
    <col min="15126" max="15126" width="0" style="551" hidden="1" customWidth="1"/>
    <col min="15127" max="15129" width="21" style="551" customWidth="1"/>
    <col min="15130" max="15130" width="27" style="551" customWidth="1"/>
    <col min="15131" max="15132" width="4.140625" style="551" customWidth="1"/>
    <col min="15133" max="15135" width="0" style="551" hidden="1" customWidth="1"/>
    <col min="15136" max="15136" width="3.140625" style="551" customWidth="1"/>
    <col min="15137" max="15137" width="0" style="551" hidden="1" customWidth="1"/>
    <col min="15138" max="15138" width="3.140625" style="551" customWidth="1"/>
    <col min="15139" max="15139" width="0" style="551" hidden="1" customWidth="1"/>
    <col min="15140" max="15140" width="4.42578125" style="551" customWidth="1"/>
    <col min="15141" max="15141" width="4.140625" style="551" customWidth="1"/>
    <col min="15142" max="15360" width="11.42578125" style="551"/>
    <col min="15361" max="15361" width="11.42578125" style="551" customWidth="1"/>
    <col min="15362" max="15362" width="3.42578125" style="551" customWidth="1"/>
    <col min="15363" max="15365" width="6.5703125" style="551" customWidth="1"/>
    <col min="15366" max="15366" width="2.7109375" style="551" bestFit="1" customWidth="1"/>
    <col min="15367" max="15368" width="13.42578125" style="551" customWidth="1"/>
    <col min="15369" max="15369" width="8" style="551" customWidth="1"/>
    <col min="15370" max="15370" width="2.5703125" style="551" customWidth="1"/>
    <col min="15371" max="15372" width="10" style="551" customWidth="1"/>
    <col min="15373" max="15373" width="4.7109375" style="551" customWidth="1"/>
    <col min="15374" max="15374" width="3.7109375" style="551" customWidth="1"/>
    <col min="15375" max="15375" width="0" style="551" hidden="1" customWidth="1"/>
    <col min="15376" max="15377" width="3.140625" style="551" customWidth="1"/>
    <col min="15378" max="15380" width="0" style="551" hidden="1" customWidth="1"/>
    <col min="15381" max="15381" width="5.140625" style="551" customWidth="1"/>
    <col min="15382" max="15382" width="0" style="551" hidden="1" customWidth="1"/>
    <col min="15383" max="15385" width="21" style="551" customWidth="1"/>
    <col min="15386" max="15386" width="27" style="551" customWidth="1"/>
    <col min="15387" max="15388" width="4.140625" style="551" customWidth="1"/>
    <col min="15389" max="15391" width="0" style="551" hidden="1" customWidth="1"/>
    <col min="15392" max="15392" width="3.140625" style="551" customWidth="1"/>
    <col min="15393" max="15393" width="0" style="551" hidden="1" customWidth="1"/>
    <col min="15394" max="15394" width="3.140625" style="551" customWidth="1"/>
    <col min="15395" max="15395" width="0" style="551" hidden="1" customWidth="1"/>
    <col min="15396" max="15396" width="4.42578125" style="551" customWidth="1"/>
    <col min="15397" max="15397" width="4.140625" style="551" customWidth="1"/>
    <col min="15398" max="15616" width="11.42578125" style="551"/>
    <col min="15617" max="15617" width="11.42578125" style="551" customWidth="1"/>
    <col min="15618" max="15618" width="3.42578125" style="551" customWidth="1"/>
    <col min="15619" max="15621" width="6.5703125" style="551" customWidth="1"/>
    <col min="15622" max="15622" width="2.7109375" style="551" bestFit="1" customWidth="1"/>
    <col min="15623" max="15624" width="13.42578125" style="551" customWidth="1"/>
    <col min="15625" max="15625" width="8" style="551" customWidth="1"/>
    <col min="15626" max="15626" width="2.5703125" style="551" customWidth="1"/>
    <col min="15627" max="15628" width="10" style="551" customWidth="1"/>
    <col min="15629" max="15629" width="4.7109375" style="551" customWidth="1"/>
    <col min="15630" max="15630" width="3.7109375" style="551" customWidth="1"/>
    <col min="15631" max="15631" width="0" style="551" hidden="1" customWidth="1"/>
    <col min="15632" max="15633" width="3.140625" style="551" customWidth="1"/>
    <col min="15634" max="15636" width="0" style="551" hidden="1" customWidth="1"/>
    <col min="15637" max="15637" width="5.140625" style="551" customWidth="1"/>
    <col min="15638" max="15638" width="0" style="551" hidden="1" customWidth="1"/>
    <col min="15639" max="15641" width="21" style="551" customWidth="1"/>
    <col min="15642" max="15642" width="27" style="551" customWidth="1"/>
    <col min="15643" max="15644" width="4.140625" style="551" customWidth="1"/>
    <col min="15645" max="15647" width="0" style="551" hidden="1" customWidth="1"/>
    <col min="15648" max="15648" width="3.140625" style="551" customWidth="1"/>
    <col min="15649" max="15649" width="0" style="551" hidden="1" customWidth="1"/>
    <col min="15650" max="15650" width="3.140625" style="551" customWidth="1"/>
    <col min="15651" max="15651" width="0" style="551" hidden="1" customWidth="1"/>
    <col min="15652" max="15652" width="4.42578125" style="551" customWidth="1"/>
    <col min="15653" max="15653" width="4.140625" style="551" customWidth="1"/>
    <col min="15654" max="15872" width="11.42578125" style="551"/>
    <col min="15873" max="15873" width="11.42578125" style="551" customWidth="1"/>
    <col min="15874" max="15874" width="3.42578125" style="551" customWidth="1"/>
    <col min="15875" max="15877" width="6.5703125" style="551" customWidth="1"/>
    <col min="15878" max="15878" width="2.7109375" style="551" bestFit="1" customWidth="1"/>
    <col min="15879" max="15880" width="13.42578125" style="551" customWidth="1"/>
    <col min="15881" max="15881" width="8" style="551" customWidth="1"/>
    <col min="15882" max="15882" width="2.5703125" style="551" customWidth="1"/>
    <col min="15883" max="15884" width="10" style="551" customWidth="1"/>
    <col min="15885" max="15885" width="4.7109375" style="551" customWidth="1"/>
    <col min="15886" max="15886" width="3.7109375" style="551" customWidth="1"/>
    <col min="15887" max="15887" width="0" style="551" hidden="1" customWidth="1"/>
    <col min="15888" max="15889" width="3.140625" style="551" customWidth="1"/>
    <col min="15890" max="15892" width="0" style="551" hidden="1" customWidth="1"/>
    <col min="15893" max="15893" width="5.140625" style="551" customWidth="1"/>
    <col min="15894" max="15894" width="0" style="551" hidden="1" customWidth="1"/>
    <col min="15895" max="15897" width="21" style="551" customWidth="1"/>
    <col min="15898" max="15898" width="27" style="551" customWidth="1"/>
    <col min="15899" max="15900" width="4.140625" style="551" customWidth="1"/>
    <col min="15901" max="15903" width="0" style="551" hidden="1" customWidth="1"/>
    <col min="15904" max="15904" width="3.140625" style="551" customWidth="1"/>
    <col min="15905" max="15905" width="0" style="551" hidden="1" customWidth="1"/>
    <col min="15906" max="15906" width="3.140625" style="551" customWidth="1"/>
    <col min="15907" max="15907" width="0" style="551" hidden="1" customWidth="1"/>
    <col min="15908" max="15908" width="4.42578125" style="551" customWidth="1"/>
    <col min="15909" max="15909" width="4.140625" style="551" customWidth="1"/>
    <col min="15910" max="16128" width="11.42578125" style="551"/>
    <col min="16129" max="16129" width="11.42578125" style="551" customWidth="1"/>
    <col min="16130" max="16130" width="3.42578125" style="551" customWidth="1"/>
    <col min="16131" max="16133" width="6.5703125" style="551" customWidth="1"/>
    <col min="16134" max="16134" width="2.7109375" style="551" bestFit="1" customWidth="1"/>
    <col min="16135" max="16136" width="13.42578125" style="551" customWidth="1"/>
    <col min="16137" max="16137" width="8" style="551" customWidth="1"/>
    <col min="16138" max="16138" width="2.5703125" style="551" customWidth="1"/>
    <col min="16139" max="16140" width="10" style="551" customWidth="1"/>
    <col min="16141" max="16141" width="4.7109375" style="551" customWidth="1"/>
    <col min="16142" max="16142" width="3.7109375" style="551" customWidth="1"/>
    <col min="16143" max="16143" width="0" style="551" hidden="1" customWidth="1"/>
    <col min="16144" max="16145" width="3.140625" style="551" customWidth="1"/>
    <col min="16146" max="16148" width="0" style="551" hidden="1" customWidth="1"/>
    <col min="16149" max="16149" width="5.140625" style="551" customWidth="1"/>
    <col min="16150" max="16150" width="0" style="551" hidden="1" customWidth="1"/>
    <col min="16151" max="16153" width="21" style="551" customWidth="1"/>
    <col min="16154" max="16154" width="27" style="551" customWidth="1"/>
    <col min="16155" max="16156" width="4.140625" style="551" customWidth="1"/>
    <col min="16157" max="16159" width="0" style="551" hidden="1" customWidth="1"/>
    <col min="16160" max="16160" width="3.140625" style="551" customWidth="1"/>
    <col min="16161" max="16161" width="0" style="551" hidden="1" customWidth="1"/>
    <col min="16162" max="16162" width="3.140625" style="551" customWidth="1"/>
    <col min="16163" max="16163" width="0" style="551" hidden="1" customWidth="1"/>
    <col min="16164" max="16164" width="4.42578125" style="551" customWidth="1"/>
    <col min="16165" max="16165" width="4.140625" style="551" customWidth="1"/>
    <col min="16166" max="16384" width="11.42578125" style="551"/>
  </cols>
  <sheetData>
    <row r="1" spans="1:45" s="545" customFormat="1" ht="11.25" customHeight="1" x14ac:dyDescent="0.2">
      <c r="A1" s="1323" t="s">
        <v>299</v>
      </c>
      <c r="B1" s="1324"/>
      <c r="C1" s="1324"/>
      <c r="D1" s="1324"/>
      <c r="E1" s="1324"/>
      <c r="F1" s="1324"/>
      <c r="G1" s="1324"/>
      <c r="H1" s="1324"/>
      <c r="I1" s="1324"/>
      <c r="J1" s="1325"/>
      <c r="K1" s="1326"/>
      <c r="L1" s="1327"/>
      <c r="M1" s="460"/>
      <c r="N1" s="1332" t="s">
        <v>301</v>
      </c>
      <c r="O1" s="1333"/>
      <c r="P1" s="1333"/>
      <c r="Q1" s="1333"/>
      <c r="R1" s="1333"/>
      <c r="S1" s="1333"/>
      <c r="T1" s="1333"/>
      <c r="U1" s="1334"/>
      <c r="V1" s="461"/>
      <c r="W1" s="1338" t="s">
        <v>1706</v>
      </c>
      <c r="X1" s="1340" t="s">
        <v>130</v>
      </c>
      <c r="Y1" s="1341"/>
      <c r="Z1" s="1341"/>
      <c r="AA1" s="1341"/>
      <c r="AB1" s="1342"/>
      <c r="AC1" s="542"/>
      <c r="AD1" s="542"/>
      <c r="AE1" s="542"/>
      <c r="AF1" s="543"/>
      <c r="AG1" s="464"/>
      <c r="AH1" s="464"/>
      <c r="AI1" s="464"/>
      <c r="AJ1" s="464"/>
      <c r="AK1" s="544"/>
      <c r="AL1" s="544"/>
      <c r="AM1" s="544"/>
      <c r="AN1" s="544"/>
      <c r="AO1" s="544"/>
      <c r="AP1" s="544"/>
      <c r="AQ1" s="544"/>
      <c r="AR1" s="544"/>
      <c r="AS1" s="544"/>
    </row>
    <row r="2" spans="1:45" s="545" customFormat="1" ht="15.75" customHeight="1" x14ac:dyDescent="0.2">
      <c r="A2" s="1314" t="s">
        <v>1707</v>
      </c>
      <c r="B2" s="1315"/>
      <c r="C2" s="1315"/>
      <c r="D2" s="1315"/>
      <c r="E2" s="1315"/>
      <c r="F2" s="1315"/>
      <c r="G2" s="1315"/>
      <c r="H2" s="1315"/>
      <c r="I2" s="1315"/>
      <c r="J2" s="1316"/>
      <c r="K2" s="1328"/>
      <c r="L2" s="1329"/>
      <c r="M2" s="460"/>
      <c r="N2" s="1335"/>
      <c r="O2" s="1336"/>
      <c r="P2" s="1336"/>
      <c r="Q2" s="1336"/>
      <c r="R2" s="1336"/>
      <c r="S2" s="1336"/>
      <c r="T2" s="1336"/>
      <c r="U2" s="1337"/>
      <c r="V2" s="461"/>
      <c r="W2" s="1339"/>
      <c r="X2" s="1308"/>
      <c r="Y2" s="1309"/>
      <c r="Z2" s="1309"/>
      <c r="AA2" s="1309"/>
      <c r="AB2" s="1310"/>
      <c r="AC2" s="546"/>
      <c r="AD2" s="546"/>
      <c r="AE2" s="546"/>
      <c r="AF2" s="547"/>
      <c r="AG2" s="464"/>
      <c r="AH2" s="464"/>
      <c r="AI2" s="464"/>
      <c r="AJ2" s="464"/>
      <c r="AK2" s="544"/>
      <c r="AL2" s="544"/>
      <c r="AM2" s="544"/>
      <c r="AN2" s="544"/>
      <c r="AO2" s="544"/>
      <c r="AP2" s="544"/>
      <c r="AQ2" s="544"/>
      <c r="AR2" s="544"/>
      <c r="AS2" s="544"/>
    </row>
    <row r="3" spans="1:45" s="545" customFormat="1" ht="12" customHeight="1" x14ac:dyDescent="0.2">
      <c r="A3" s="469" t="s">
        <v>302</v>
      </c>
      <c r="B3" s="1323" t="s">
        <v>303</v>
      </c>
      <c r="C3" s="1324"/>
      <c r="D3" s="1324"/>
      <c r="E3" s="1324"/>
      <c r="F3" s="1324"/>
      <c r="G3" s="1324"/>
      <c r="H3" s="1325"/>
      <c r="I3" s="1343" t="s">
        <v>304</v>
      </c>
      <c r="J3" s="1344"/>
      <c r="K3" s="1328"/>
      <c r="L3" s="1329"/>
      <c r="M3" s="470"/>
      <c r="N3" s="1345">
        <v>42898</v>
      </c>
      <c r="O3" s="1346"/>
      <c r="P3" s="1346"/>
      <c r="Q3" s="1346"/>
      <c r="R3" s="1346"/>
      <c r="S3" s="1346"/>
      <c r="T3" s="1346"/>
      <c r="U3" s="1347"/>
      <c r="V3" s="461"/>
      <c r="W3" s="1351" t="s">
        <v>1708</v>
      </c>
      <c r="X3" s="1308" t="s">
        <v>1904</v>
      </c>
      <c r="Y3" s="1309"/>
      <c r="Z3" s="1309"/>
      <c r="AA3" s="1309"/>
      <c r="AB3" s="1310"/>
      <c r="AC3" s="546"/>
      <c r="AD3" s="546"/>
      <c r="AE3" s="546"/>
      <c r="AF3" s="547"/>
      <c r="AG3" s="471"/>
      <c r="AH3" s="548"/>
      <c r="AI3" s="548"/>
      <c r="AJ3" s="548"/>
      <c r="AK3" s="544"/>
      <c r="AL3" s="544"/>
      <c r="AM3" s="544"/>
      <c r="AN3" s="544"/>
      <c r="AO3" s="544"/>
      <c r="AP3" s="544"/>
      <c r="AQ3" s="544"/>
      <c r="AR3" s="544"/>
      <c r="AS3" s="544"/>
    </row>
    <row r="4" spans="1:45" s="545" customFormat="1" ht="11.25" customHeight="1" x14ac:dyDescent="0.2">
      <c r="A4" s="473" t="s">
        <v>305</v>
      </c>
      <c r="B4" s="1314" t="s">
        <v>306</v>
      </c>
      <c r="C4" s="1315"/>
      <c r="D4" s="1315"/>
      <c r="E4" s="1315"/>
      <c r="F4" s="1315"/>
      <c r="G4" s="1315"/>
      <c r="H4" s="1316"/>
      <c r="I4" s="1317">
        <v>3</v>
      </c>
      <c r="J4" s="1318"/>
      <c r="K4" s="1330"/>
      <c r="L4" s="1331"/>
      <c r="M4" s="474"/>
      <c r="N4" s="1348"/>
      <c r="O4" s="1349"/>
      <c r="P4" s="1349"/>
      <c r="Q4" s="1349"/>
      <c r="R4" s="1349"/>
      <c r="S4" s="1349"/>
      <c r="T4" s="1349"/>
      <c r="U4" s="1350"/>
      <c r="V4" s="461"/>
      <c r="W4" s="1352"/>
      <c r="X4" s="1311"/>
      <c r="Y4" s="1312"/>
      <c r="Z4" s="1312"/>
      <c r="AA4" s="1312"/>
      <c r="AB4" s="1313"/>
      <c r="AC4" s="475"/>
      <c r="AD4" s="475"/>
      <c r="AE4" s="475"/>
      <c r="AF4" s="464"/>
      <c r="AG4" s="548"/>
      <c r="AH4" s="548"/>
      <c r="AI4" s="548"/>
      <c r="AJ4" s="548"/>
      <c r="AK4" s="544"/>
      <c r="AL4" s="544"/>
      <c r="AM4" s="544"/>
      <c r="AN4" s="544"/>
      <c r="AO4" s="544"/>
      <c r="AP4" s="544"/>
      <c r="AQ4" s="544"/>
      <c r="AR4" s="544"/>
      <c r="AS4" s="544"/>
    </row>
    <row r="5" spans="1:45" s="479" customFormat="1" ht="5.25" customHeight="1" x14ac:dyDescent="0.2">
      <c r="A5" s="476"/>
      <c r="B5" s="476"/>
      <c r="C5" s="477"/>
      <c r="D5" s="477"/>
      <c r="E5" s="477"/>
      <c r="F5" s="477"/>
      <c r="G5" s="478"/>
      <c r="H5" s="478"/>
      <c r="I5" s="478"/>
      <c r="J5" s="477"/>
      <c r="K5" s="477"/>
      <c r="L5" s="477"/>
      <c r="M5" s="477"/>
      <c r="N5" s="477"/>
      <c r="O5" s="477"/>
      <c r="P5" s="477"/>
      <c r="Q5" s="477"/>
      <c r="R5" s="477"/>
      <c r="S5" s="477"/>
      <c r="T5" s="477"/>
      <c r="U5" s="477"/>
      <c r="V5" s="477"/>
      <c r="W5" s="478"/>
      <c r="X5" s="478"/>
      <c r="Y5" s="478"/>
      <c r="Z5" s="477"/>
      <c r="AA5" s="477"/>
      <c r="AB5" s="477"/>
      <c r="AC5" s="477"/>
      <c r="AD5" s="477"/>
      <c r="AE5" s="477"/>
      <c r="AF5" s="477"/>
      <c r="AG5" s="477"/>
      <c r="AH5" s="477"/>
      <c r="AI5" s="477"/>
      <c r="AJ5" s="476"/>
    </row>
    <row r="6" spans="1:45" s="479" customFormat="1" ht="15" customHeight="1" x14ac:dyDescent="0.2">
      <c r="A6" s="1319" t="s">
        <v>307</v>
      </c>
      <c r="B6" s="1320"/>
      <c r="C6" s="1320"/>
      <c r="D6" s="1320"/>
      <c r="E6" s="1320"/>
      <c r="F6" s="1320"/>
      <c r="G6" s="1320"/>
      <c r="H6" s="1320"/>
      <c r="I6" s="1320"/>
      <c r="J6" s="1320"/>
      <c r="K6" s="1320"/>
      <c r="L6" s="1320"/>
      <c r="M6" s="1320"/>
      <c r="N6" s="1320"/>
      <c r="O6" s="1320"/>
      <c r="P6" s="1290" t="s">
        <v>1710</v>
      </c>
      <c r="Q6" s="1291"/>
      <c r="R6" s="1291"/>
      <c r="S6" s="1291"/>
      <c r="T6" s="1291"/>
      <c r="U6" s="1292"/>
      <c r="V6" s="480"/>
      <c r="W6" s="1321" t="s">
        <v>309</v>
      </c>
      <c r="X6" s="1322"/>
      <c r="Y6" s="1322"/>
      <c r="Z6" s="1322"/>
      <c r="AA6" s="1297" t="s">
        <v>1711</v>
      </c>
      <c r="AB6" s="1297" t="s">
        <v>1470</v>
      </c>
      <c r="AC6" s="481"/>
      <c r="AD6" s="1290" t="s">
        <v>1712</v>
      </c>
      <c r="AE6" s="1291"/>
      <c r="AF6" s="1291"/>
      <c r="AG6" s="1291"/>
      <c r="AH6" s="1291"/>
      <c r="AI6" s="1291"/>
      <c r="AJ6" s="1292"/>
    </row>
    <row r="7" spans="1:45" s="479" customFormat="1" ht="12.75" customHeight="1" x14ac:dyDescent="0.2">
      <c r="A7" s="1296" t="s">
        <v>310</v>
      </c>
      <c r="B7" s="1297" t="s">
        <v>1713</v>
      </c>
      <c r="C7" s="1296" t="s">
        <v>311</v>
      </c>
      <c r="D7" s="1296"/>
      <c r="E7" s="1296"/>
      <c r="F7" s="1298" t="s">
        <v>1714</v>
      </c>
      <c r="G7" s="1299"/>
      <c r="H7" s="1299"/>
      <c r="I7" s="1300"/>
      <c r="J7" s="1296" t="s">
        <v>312</v>
      </c>
      <c r="K7" s="1296"/>
      <c r="L7" s="1296"/>
      <c r="M7" s="1304" t="s">
        <v>308</v>
      </c>
      <c r="N7" s="1305"/>
      <c r="O7" s="1305"/>
      <c r="P7" s="1293"/>
      <c r="Q7" s="1294"/>
      <c r="R7" s="1294"/>
      <c r="S7" s="1294"/>
      <c r="T7" s="1294"/>
      <c r="U7" s="1295"/>
      <c r="V7" s="482"/>
      <c r="W7" s="1298" t="s">
        <v>317</v>
      </c>
      <c r="X7" s="1299"/>
      <c r="Y7" s="1299"/>
      <c r="Z7" s="1306" t="s">
        <v>1715</v>
      </c>
      <c r="AA7" s="1297"/>
      <c r="AB7" s="1297"/>
      <c r="AC7" s="483"/>
      <c r="AD7" s="1293"/>
      <c r="AE7" s="1294"/>
      <c r="AF7" s="1294"/>
      <c r="AG7" s="1294"/>
      <c r="AH7" s="1294"/>
      <c r="AI7" s="1294"/>
      <c r="AJ7" s="1295"/>
    </row>
    <row r="8" spans="1:45" ht="23.25" customHeight="1" x14ac:dyDescent="0.2">
      <c r="A8" s="1296"/>
      <c r="B8" s="1297"/>
      <c r="C8" s="1296"/>
      <c r="D8" s="1296"/>
      <c r="E8" s="1296"/>
      <c r="F8" s="1301"/>
      <c r="G8" s="1302"/>
      <c r="H8" s="1302"/>
      <c r="I8" s="1303"/>
      <c r="J8" s="1296"/>
      <c r="K8" s="1296"/>
      <c r="L8" s="1296"/>
      <c r="M8" s="484" t="s">
        <v>313</v>
      </c>
      <c r="N8" s="484" t="s">
        <v>102</v>
      </c>
      <c r="O8" s="484"/>
      <c r="P8" s="485" t="s">
        <v>314</v>
      </c>
      <c r="Q8" s="485" t="s">
        <v>315</v>
      </c>
      <c r="R8" s="486"/>
      <c r="S8" s="486" t="s">
        <v>610</v>
      </c>
      <c r="T8" s="486" t="s">
        <v>613</v>
      </c>
      <c r="U8" s="485" t="s">
        <v>316</v>
      </c>
      <c r="V8" s="487"/>
      <c r="W8" s="1301"/>
      <c r="X8" s="1302"/>
      <c r="Y8" s="1302"/>
      <c r="Z8" s="1307"/>
      <c r="AA8" s="1297"/>
      <c r="AB8" s="1297"/>
      <c r="AC8" s="487"/>
      <c r="AD8" s="549" t="s">
        <v>1716</v>
      </c>
      <c r="AE8" s="549" t="s">
        <v>635</v>
      </c>
      <c r="AF8" s="485" t="s">
        <v>314</v>
      </c>
      <c r="AG8" s="550" t="s">
        <v>636</v>
      </c>
      <c r="AH8" s="485" t="s">
        <v>315</v>
      </c>
      <c r="AI8" s="486" t="s">
        <v>319</v>
      </c>
      <c r="AJ8" s="485" t="s">
        <v>319</v>
      </c>
    </row>
    <row r="9" spans="1:45" s="557" customFormat="1" ht="58.5" customHeight="1" x14ac:dyDescent="0.2">
      <c r="A9" s="1663" t="s">
        <v>1905</v>
      </c>
      <c r="B9" s="1697" t="s">
        <v>1231</v>
      </c>
      <c r="C9" s="1663" t="s">
        <v>131</v>
      </c>
      <c r="D9" s="1663"/>
      <c r="E9" s="1663"/>
      <c r="F9" s="552">
        <v>1</v>
      </c>
      <c r="G9" s="1632" t="s">
        <v>132</v>
      </c>
      <c r="H9" s="1633"/>
      <c r="I9" s="1634"/>
      <c r="J9" s="1663" t="s">
        <v>1232</v>
      </c>
      <c r="K9" s="1663"/>
      <c r="L9" s="1663"/>
      <c r="M9" s="1638"/>
      <c r="N9" s="1638"/>
      <c r="O9" s="553"/>
      <c r="P9" s="1641" t="s">
        <v>101</v>
      </c>
      <c r="Q9" s="1641" t="s">
        <v>1717</v>
      </c>
      <c r="R9" s="554"/>
      <c r="S9" s="555">
        <f>VLOOKUP(P9,[44]Listas!$D$6:$E$10,2,0)</f>
        <v>3</v>
      </c>
      <c r="T9" s="555">
        <f>HLOOKUP(Q9,[44]Listas!$F$4:$J$5,2,0)</f>
        <v>2</v>
      </c>
      <c r="U9" s="1644" t="str">
        <f>INDEX([44]Listas!$F$6:$J$10,MATCH(P9,[44]Listas!$D$6:$D$10,0),MATCH(Q9,[44]Listas!$F$4:$J$4,0))</f>
        <v>6
MODERADO</v>
      </c>
      <c r="V9" s="554"/>
      <c r="W9" s="1699" t="s">
        <v>1906</v>
      </c>
      <c r="X9" s="1647"/>
      <c r="Y9" s="1647"/>
      <c r="Z9" s="1700" t="s">
        <v>1907</v>
      </c>
      <c r="AA9" s="1252" t="s">
        <v>322</v>
      </c>
      <c r="AB9" s="1255">
        <v>64</v>
      </c>
      <c r="AC9" s="516"/>
      <c r="AD9" s="517">
        <f t="shared" ref="AD9:AD37" si="0">IF(AB9&lt;=33,0,IF(AB9&gt;81,2,1))</f>
        <v>1</v>
      </c>
      <c r="AE9" s="556">
        <f t="shared" ref="AE9:AE37" si="1">IF(OR(AA9="Probabilidad",AA9="Ambos"),S9-AD9,S9)</f>
        <v>2</v>
      </c>
      <c r="AF9" s="1261" t="str">
        <f>IF(AE9&lt;=1,"Remota",VLOOKUP(AE9,[44]Listas!$C$6:$D$10,2,0))</f>
        <v>Baja</v>
      </c>
      <c r="AG9" s="556">
        <f t="shared" ref="AG9:AG37" si="2">IF(OR(AA9="Impacto",AA9="Ambos"),T9-AD9,T9)</f>
        <v>1</v>
      </c>
      <c r="AH9" s="1261" t="str">
        <f>IF(AG9&lt;=1,"Insignificante",HLOOKUP(AG9,[44]Listas!$F$3:$J$4,2,0))</f>
        <v>Insignificante</v>
      </c>
      <c r="AI9" s="519">
        <f t="shared" ref="AI9:AI37" si="3">AE9*AG9</f>
        <v>2</v>
      </c>
      <c r="AJ9" s="1261" t="str">
        <f>INDEX([44]Listas!$F$6:$J$10,MATCH(AF9,[44]Listas!$D$6:$D$10,0),MATCH(AH9,[44]Listas!$F$4:$J$4,0))</f>
        <v>2
INFERIOR</v>
      </c>
    </row>
    <row r="10" spans="1:45" s="557" customFormat="1" ht="52.5" customHeight="1" x14ac:dyDescent="0.2">
      <c r="A10" s="1663"/>
      <c r="B10" s="1697"/>
      <c r="C10" s="1663"/>
      <c r="D10" s="1663"/>
      <c r="E10" s="1663"/>
      <c r="F10" s="552">
        <v>2</v>
      </c>
      <c r="G10" s="1632" t="s">
        <v>1233</v>
      </c>
      <c r="H10" s="1633"/>
      <c r="I10" s="1634"/>
      <c r="J10" s="1663"/>
      <c r="K10" s="1663"/>
      <c r="L10" s="1663"/>
      <c r="M10" s="1639"/>
      <c r="N10" s="1639"/>
      <c r="O10" s="553"/>
      <c r="P10" s="1642"/>
      <c r="Q10" s="1642"/>
      <c r="R10" s="554"/>
      <c r="S10" s="555" t="e">
        <f>VLOOKUP(P10,[44]Listas!$D$6:$E$10,2,0)</f>
        <v>#N/A</v>
      </c>
      <c r="T10" s="555" t="e">
        <f>HLOOKUP(Q10,[44]Listas!$F$4:$J$5,2,0)</f>
        <v>#N/A</v>
      </c>
      <c r="U10" s="1645"/>
      <c r="V10" s="554"/>
      <c r="W10" s="1702" t="s">
        <v>1906</v>
      </c>
      <c r="X10" s="1703"/>
      <c r="Y10" s="1704"/>
      <c r="Z10" s="1701"/>
      <c r="AA10" s="1253"/>
      <c r="AB10" s="1256"/>
      <c r="AC10" s="516"/>
      <c r="AD10" s="517">
        <f t="shared" si="0"/>
        <v>0</v>
      </c>
      <c r="AE10" s="556" t="e">
        <f t="shared" si="1"/>
        <v>#N/A</v>
      </c>
      <c r="AF10" s="1262"/>
      <c r="AG10" s="556" t="e">
        <f t="shared" si="2"/>
        <v>#N/A</v>
      </c>
      <c r="AH10" s="1262"/>
      <c r="AI10" s="519" t="e">
        <f t="shared" si="3"/>
        <v>#N/A</v>
      </c>
      <c r="AJ10" s="1262"/>
    </row>
    <row r="11" spans="1:45" s="557" customFormat="1" ht="94.5" customHeight="1" x14ac:dyDescent="0.2">
      <c r="A11" s="1663"/>
      <c r="B11" s="1697"/>
      <c r="C11" s="1663"/>
      <c r="D11" s="1663"/>
      <c r="E11" s="1663"/>
      <c r="F11" s="552">
        <v>3</v>
      </c>
      <c r="G11" s="1632" t="s">
        <v>133</v>
      </c>
      <c r="H11" s="1633"/>
      <c r="I11" s="1634"/>
      <c r="J11" s="1663"/>
      <c r="K11" s="1663"/>
      <c r="L11" s="1663"/>
      <c r="M11" s="1640"/>
      <c r="N11" s="1640"/>
      <c r="O11" s="553"/>
      <c r="P11" s="1643"/>
      <c r="Q11" s="1643"/>
      <c r="R11" s="554"/>
      <c r="S11" s="555" t="e">
        <f>VLOOKUP(P11,[44]Listas!$D$6:$E$10,2,0)</f>
        <v>#N/A</v>
      </c>
      <c r="T11" s="555" t="e">
        <f>HLOOKUP(Q11,[44]Listas!$F$4:$J$5,2,0)</f>
        <v>#N/A</v>
      </c>
      <c r="U11" s="1646"/>
      <c r="V11" s="554"/>
      <c r="W11" s="1699" t="s">
        <v>1908</v>
      </c>
      <c r="X11" s="1647"/>
      <c r="Y11" s="1647"/>
      <c r="Z11" s="458" t="s">
        <v>1909</v>
      </c>
      <c r="AA11" s="1254"/>
      <c r="AB11" s="1257"/>
      <c r="AC11" s="516"/>
      <c r="AD11" s="517">
        <f t="shared" si="0"/>
        <v>0</v>
      </c>
      <c r="AE11" s="556" t="e">
        <f t="shared" si="1"/>
        <v>#N/A</v>
      </c>
      <c r="AF11" s="1263"/>
      <c r="AG11" s="556" t="e">
        <f t="shared" si="2"/>
        <v>#N/A</v>
      </c>
      <c r="AH11" s="1263"/>
      <c r="AI11" s="519" t="e">
        <f t="shared" si="3"/>
        <v>#N/A</v>
      </c>
      <c r="AJ11" s="1263"/>
    </row>
    <row r="12" spans="1:45" s="557" customFormat="1" ht="57.75" customHeight="1" x14ac:dyDescent="0.2">
      <c r="A12" s="1663" t="s">
        <v>134</v>
      </c>
      <c r="B12" s="1697" t="s">
        <v>1234</v>
      </c>
      <c r="C12" s="1663" t="s">
        <v>1910</v>
      </c>
      <c r="D12" s="1663"/>
      <c r="E12" s="1663"/>
      <c r="F12" s="552">
        <v>1</v>
      </c>
      <c r="G12" s="1632" t="s">
        <v>135</v>
      </c>
      <c r="H12" s="1633"/>
      <c r="I12" s="1634"/>
      <c r="J12" s="1663" t="s">
        <v>1911</v>
      </c>
      <c r="K12" s="1663"/>
      <c r="L12" s="1663"/>
      <c r="M12" s="1638"/>
      <c r="N12" s="1638"/>
      <c r="O12" s="553"/>
      <c r="P12" s="1641" t="s">
        <v>1773</v>
      </c>
      <c r="Q12" s="1641" t="s">
        <v>652</v>
      </c>
      <c r="R12" s="554"/>
      <c r="S12" s="555">
        <f>VLOOKUP(P12,[44]Listas!$D$6:$E$10,2,0)</f>
        <v>2</v>
      </c>
      <c r="T12" s="555">
        <f>HLOOKUP(Q12,[44]Listas!$F$4:$J$5,2,0)</f>
        <v>3</v>
      </c>
      <c r="U12" s="1644" t="str">
        <f>INDEX([44]Listas!$F$6:$J$10,MATCH(P12,[44]Listas!$D$6:$D$10,0),MATCH(Q12,[44]Listas!$F$4:$J$4,0))</f>
        <v>6
MODERADO</v>
      </c>
      <c r="V12" s="554"/>
      <c r="W12" s="1647" t="s">
        <v>1912</v>
      </c>
      <c r="X12" s="1647"/>
      <c r="Y12" s="1647"/>
      <c r="Z12" s="458" t="s">
        <v>1235</v>
      </c>
      <c r="AA12" s="1252" t="s">
        <v>322</v>
      </c>
      <c r="AB12" s="1255">
        <v>84</v>
      </c>
      <c r="AC12" s="516"/>
      <c r="AD12" s="517">
        <f t="shared" si="0"/>
        <v>2</v>
      </c>
      <c r="AE12" s="556">
        <f t="shared" si="1"/>
        <v>0</v>
      </c>
      <c r="AF12" s="1261" t="str">
        <f>IF(AE12&lt;=1,"Remota",VLOOKUP(AE12,[44]Listas!$C$6:$D$10,2,0))</f>
        <v>Remota</v>
      </c>
      <c r="AG12" s="556">
        <f t="shared" si="2"/>
        <v>1</v>
      </c>
      <c r="AH12" s="1261" t="str">
        <f>IF(AG12&lt;=1,"Insignificante",HLOOKUP(AG12,[44]Listas!$F$3:$J$4,2,0))</f>
        <v>Insignificante</v>
      </c>
      <c r="AI12" s="519">
        <f t="shared" si="3"/>
        <v>0</v>
      </c>
      <c r="AJ12" s="1261" t="str">
        <f>INDEX([44]Listas!$F$6:$J$10,MATCH(AF12,[44]Listas!$D$6:$D$10,0),MATCH(AH12,[44]Listas!$F$4:$J$4,0))</f>
        <v>1
INFERIOR</v>
      </c>
    </row>
    <row r="13" spans="1:45" s="557" customFormat="1" ht="57.75" customHeight="1" x14ac:dyDescent="0.2">
      <c r="A13" s="1663"/>
      <c r="B13" s="1697"/>
      <c r="C13" s="1663"/>
      <c r="D13" s="1663"/>
      <c r="E13" s="1663"/>
      <c r="F13" s="552">
        <v>2</v>
      </c>
      <c r="G13" s="1632" t="s">
        <v>1236</v>
      </c>
      <c r="H13" s="1633"/>
      <c r="I13" s="1634"/>
      <c r="J13" s="1663"/>
      <c r="K13" s="1663"/>
      <c r="L13" s="1663"/>
      <c r="M13" s="1639"/>
      <c r="N13" s="1639"/>
      <c r="O13" s="553"/>
      <c r="P13" s="1642"/>
      <c r="Q13" s="1642"/>
      <c r="R13" s="554"/>
      <c r="S13" s="555" t="e">
        <f>VLOOKUP(P13,[44]Listas!$D$6:$E$10,2,0)</f>
        <v>#N/A</v>
      </c>
      <c r="T13" s="555" t="e">
        <f>HLOOKUP(Q13,[44]Listas!$F$4:$J$5,2,0)</f>
        <v>#N/A</v>
      </c>
      <c r="U13" s="1645"/>
      <c r="V13" s="554"/>
      <c r="W13" s="1647" t="s">
        <v>1913</v>
      </c>
      <c r="X13" s="1647"/>
      <c r="Y13" s="1647"/>
      <c r="Z13" s="458" t="s">
        <v>1914</v>
      </c>
      <c r="AA13" s="1253"/>
      <c r="AB13" s="1256"/>
      <c r="AC13" s="516"/>
      <c r="AD13" s="517">
        <f t="shared" si="0"/>
        <v>0</v>
      </c>
      <c r="AE13" s="556" t="e">
        <f t="shared" si="1"/>
        <v>#N/A</v>
      </c>
      <c r="AF13" s="1262"/>
      <c r="AG13" s="556" t="e">
        <f t="shared" si="2"/>
        <v>#N/A</v>
      </c>
      <c r="AH13" s="1262"/>
      <c r="AI13" s="519" t="e">
        <f t="shared" si="3"/>
        <v>#N/A</v>
      </c>
      <c r="AJ13" s="1262"/>
    </row>
    <row r="14" spans="1:45" s="557" customFormat="1" ht="51" customHeight="1" x14ac:dyDescent="0.2">
      <c r="A14" s="1663"/>
      <c r="B14" s="1697"/>
      <c r="C14" s="1663"/>
      <c r="D14" s="1663"/>
      <c r="E14" s="1663"/>
      <c r="F14" s="552">
        <v>3</v>
      </c>
      <c r="G14" s="1632" t="s">
        <v>1237</v>
      </c>
      <c r="H14" s="1633"/>
      <c r="I14" s="1634"/>
      <c r="J14" s="1663"/>
      <c r="K14" s="1663"/>
      <c r="L14" s="1663"/>
      <c r="M14" s="1640"/>
      <c r="N14" s="1640"/>
      <c r="O14" s="553"/>
      <c r="P14" s="1643"/>
      <c r="Q14" s="1643"/>
      <c r="R14" s="554"/>
      <c r="S14" s="555" t="e">
        <f>VLOOKUP(P14,[44]Listas!$D$6:$E$10,2,0)</f>
        <v>#N/A</v>
      </c>
      <c r="T14" s="555" t="e">
        <f>HLOOKUP(Q14,[44]Listas!$F$4:$J$5,2,0)</f>
        <v>#N/A</v>
      </c>
      <c r="U14" s="1646"/>
      <c r="V14" s="554"/>
      <c r="W14" s="1647" t="s">
        <v>1915</v>
      </c>
      <c r="X14" s="1647"/>
      <c r="Y14" s="1647"/>
      <c r="Z14" s="458" t="s">
        <v>1916</v>
      </c>
      <c r="AA14" s="1254"/>
      <c r="AB14" s="1257"/>
      <c r="AC14" s="516"/>
      <c r="AD14" s="517">
        <f t="shared" si="0"/>
        <v>0</v>
      </c>
      <c r="AE14" s="556" t="e">
        <f t="shared" si="1"/>
        <v>#N/A</v>
      </c>
      <c r="AF14" s="1263"/>
      <c r="AG14" s="556" t="e">
        <f t="shared" si="2"/>
        <v>#N/A</v>
      </c>
      <c r="AH14" s="1263"/>
      <c r="AI14" s="519" t="e">
        <f t="shared" si="3"/>
        <v>#N/A</v>
      </c>
      <c r="AJ14" s="1263"/>
    </row>
    <row r="15" spans="1:45" s="557" customFormat="1" ht="39" customHeight="1" x14ac:dyDescent="0.2">
      <c r="A15" s="1663" t="s">
        <v>1238</v>
      </c>
      <c r="B15" s="1697" t="s">
        <v>1239</v>
      </c>
      <c r="C15" s="1663" t="s">
        <v>136</v>
      </c>
      <c r="D15" s="1663"/>
      <c r="E15" s="1663"/>
      <c r="F15" s="552">
        <v>1</v>
      </c>
      <c r="G15" s="1632" t="s">
        <v>137</v>
      </c>
      <c r="H15" s="1633"/>
      <c r="I15" s="1634"/>
      <c r="J15" s="1663" t="s">
        <v>138</v>
      </c>
      <c r="K15" s="1663"/>
      <c r="L15" s="1663"/>
      <c r="M15" s="1638"/>
      <c r="N15" s="1638" t="s">
        <v>23</v>
      </c>
      <c r="O15" s="553"/>
      <c r="P15" s="1641" t="s">
        <v>1723</v>
      </c>
      <c r="Q15" s="1641" t="s">
        <v>1717</v>
      </c>
      <c r="R15" s="554"/>
      <c r="S15" s="555">
        <f>VLOOKUP(P15,[44]Listas!$D$6:$E$10,2,0)</f>
        <v>4</v>
      </c>
      <c r="T15" s="555">
        <f>HLOOKUP(Q15,[44]Listas!$F$4:$J$5,2,0)</f>
        <v>2</v>
      </c>
      <c r="U15" s="1644" t="str">
        <f>INDEX([44]Listas!$F$6:$J$10,MATCH(P15,[44]Listas!$D$6:$D$10,0),MATCH(Q15,[44]Listas!$F$4:$J$4,0))</f>
        <v>8
MODERADO</v>
      </c>
      <c r="V15" s="554"/>
      <c r="W15" s="1647" t="s">
        <v>1240</v>
      </c>
      <c r="X15" s="1647"/>
      <c r="Y15" s="1647"/>
      <c r="Z15" s="458" t="s">
        <v>1241</v>
      </c>
      <c r="AA15" s="1252" t="s">
        <v>322</v>
      </c>
      <c r="AB15" s="1255">
        <v>72</v>
      </c>
      <c r="AC15" s="516"/>
      <c r="AD15" s="517">
        <f t="shared" si="0"/>
        <v>1</v>
      </c>
      <c r="AE15" s="556">
        <f t="shared" si="1"/>
        <v>3</v>
      </c>
      <c r="AF15" s="1261" t="str">
        <f>IF(AE15&lt;=1,"Remota",VLOOKUP(AE15,[44]Listas!$C$6:$D$10,2,0))</f>
        <v>Posible</v>
      </c>
      <c r="AG15" s="556">
        <f t="shared" si="2"/>
        <v>1</v>
      </c>
      <c r="AH15" s="1261" t="str">
        <f>IF(AG15&lt;=1,"Insignificante",HLOOKUP(AG15,[44]Listas!$F$3:$J$4,2,0))</f>
        <v>Insignificante</v>
      </c>
      <c r="AI15" s="519">
        <f t="shared" si="3"/>
        <v>3</v>
      </c>
      <c r="AJ15" s="1261" t="str">
        <f>INDEX([44]Listas!$F$6:$J$10,MATCH(AF15,[44]Listas!$D$6:$D$10,0),MATCH(AH15,[44]Listas!$F$4:$J$4,0))</f>
        <v>3
INFERIOR</v>
      </c>
    </row>
    <row r="16" spans="1:45" s="557" customFormat="1" ht="42.75" customHeight="1" x14ac:dyDescent="0.2">
      <c r="A16" s="1663"/>
      <c r="B16" s="1697"/>
      <c r="C16" s="1663"/>
      <c r="D16" s="1663"/>
      <c r="E16" s="1663"/>
      <c r="F16" s="552">
        <v>2</v>
      </c>
      <c r="G16" s="1632" t="s">
        <v>139</v>
      </c>
      <c r="H16" s="1633"/>
      <c r="I16" s="1634"/>
      <c r="J16" s="1663"/>
      <c r="K16" s="1663"/>
      <c r="L16" s="1663"/>
      <c r="M16" s="1639"/>
      <c r="N16" s="1639"/>
      <c r="O16" s="553"/>
      <c r="P16" s="1642"/>
      <c r="Q16" s="1642"/>
      <c r="R16" s="554"/>
      <c r="S16" s="555" t="e">
        <f>VLOOKUP(P16,[44]Listas!$D$6:$E$10,2,0)</f>
        <v>#N/A</v>
      </c>
      <c r="T16" s="555" t="e">
        <f>HLOOKUP(Q16,[44]Listas!$F$4:$J$5,2,0)</f>
        <v>#N/A</v>
      </c>
      <c r="U16" s="1645"/>
      <c r="V16" s="554"/>
      <c r="W16" s="1647" t="s">
        <v>1242</v>
      </c>
      <c r="X16" s="1647"/>
      <c r="Y16" s="1647"/>
      <c r="Z16" s="458" t="s">
        <v>1241</v>
      </c>
      <c r="AA16" s="1253"/>
      <c r="AB16" s="1256"/>
      <c r="AC16" s="516"/>
      <c r="AD16" s="517">
        <f t="shared" si="0"/>
        <v>0</v>
      </c>
      <c r="AE16" s="556" t="e">
        <f t="shared" si="1"/>
        <v>#N/A</v>
      </c>
      <c r="AF16" s="1262"/>
      <c r="AG16" s="556" t="e">
        <f t="shared" si="2"/>
        <v>#N/A</v>
      </c>
      <c r="AH16" s="1262"/>
      <c r="AI16" s="519" t="e">
        <f t="shared" si="3"/>
        <v>#N/A</v>
      </c>
      <c r="AJ16" s="1262"/>
    </row>
    <row r="17" spans="1:36" s="557" customFormat="1" ht="57.75" customHeight="1" x14ac:dyDescent="0.2">
      <c r="A17" s="1663"/>
      <c r="B17" s="1697"/>
      <c r="C17" s="1663"/>
      <c r="D17" s="1663"/>
      <c r="E17" s="1663"/>
      <c r="F17" s="552">
        <v>3</v>
      </c>
      <c r="G17" s="1632" t="s">
        <v>140</v>
      </c>
      <c r="H17" s="1633"/>
      <c r="I17" s="1634"/>
      <c r="J17" s="1663"/>
      <c r="K17" s="1663"/>
      <c r="L17" s="1663"/>
      <c r="M17" s="1639"/>
      <c r="N17" s="1639"/>
      <c r="O17" s="553"/>
      <c r="P17" s="1642"/>
      <c r="Q17" s="1642"/>
      <c r="R17" s="554"/>
      <c r="S17" s="555" t="e">
        <f>VLOOKUP(P17,[44]Listas!$D$6:$E$10,2,0)</f>
        <v>#N/A</v>
      </c>
      <c r="T17" s="555" t="e">
        <f>HLOOKUP(Q17,[44]Listas!$F$4:$J$5,2,0)</f>
        <v>#N/A</v>
      </c>
      <c r="U17" s="1645"/>
      <c r="V17" s="554"/>
      <c r="W17" s="1647" t="s">
        <v>1917</v>
      </c>
      <c r="X17" s="1647"/>
      <c r="Y17" s="1647"/>
      <c r="Z17" s="458" t="s">
        <v>1918</v>
      </c>
      <c r="AA17" s="1253"/>
      <c r="AB17" s="1256"/>
      <c r="AC17" s="516"/>
      <c r="AD17" s="517">
        <f t="shared" si="0"/>
        <v>0</v>
      </c>
      <c r="AE17" s="556" t="e">
        <f t="shared" si="1"/>
        <v>#N/A</v>
      </c>
      <c r="AF17" s="1262"/>
      <c r="AG17" s="556" t="e">
        <f t="shared" si="2"/>
        <v>#N/A</v>
      </c>
      <c r="AH17" s="1262"/>
      <c r="AI17" s="519" t="e">
        <f t="shared" si="3"/>
        <v>#N/A</v>
      </c>
      <c r="AJ17" s="1262"/>
    </row>
    <row r="18" spans="1:36" s="557" customFormat="1" ht="66" customHeight="1" x14ac:dyDescent="0.2">
      <c r="A18" s="1663"/>
      <c r="B18" s="1697"/>
      <c r="C18" s="1663"/>
      <c r="D18" s="1663"/>
      <c r="E18" s="1663"/>
      <c r="F18" s="552">
        <v>4</v>
      </c>
      <c r="G18" s="1632" t="s">
        <v>141</v>
      </c>
      <c r="H18" s="1633"/>
      <c r="I18" s="1634"/>
      <c r="J18" s="1663"/>
      <c r="K18" s="1663"/>
      <c r="L18" s="1663"/>
      <c r="M18" s="1640"/>
      <c r="N18" s="1640"/>
      <c r="O18" s="553"/>
      <c r="P18" s="1643"/>
      <c r="Q18" s="1643"/>
      <c r="R18" s="554"/>
      <c r="S18" s="555" t="e">
        <f>VLOOKUP(P18,[44]Listas!$D$6:$E$10,2,0)</f>
        <v>#N/A</v>
      </c>
      <c r="T18" s="555" t="e">
        <f>HLOOKUP(Q18,[44]Listas!$F$4:$J$5,2,0)</f>
        <v>#N/A</v>
      </c>
      <c r="U18" s="1646"/>
      <c r="V18" s="554"/>
      <c r="W18" s="1699" t="s">
        <v>1919</v>
      </c>
      <c r="X18" s="1647"/>
      <c r="Y18" s="1647"/>
      <c r="Z18" s="458" t="s">
        <v>1920</v>
      </c>
      <c r="AA18" s="1254"/>
      <c r="AB18" s="1257"/>
      <c r="AC18" s="516"/>
      <c r="AD18" s="517">
        <f t="shared" si="0"/>
        <v>0</v>
      </c>
      <c r="AE18" s="556" t="e">
        <f t="shared" si="1"/>
        <v>#N/A</v>
      </c>
      <c r="AF18" s="1263"/>
      <c r="AG18" s="556" t="e">
        <f t="shared" si="2"/>
        <v>#N/A</v>
      </c>
      <c r="AH18" s="1263"/>
      <c r="AI18" s="519" t="e">
        <f t="shared" si="3"/>
        <v>#N/A</v>
      </c>
      <c r="AJ18" s="1263"/>
    </row>
    <row r="19" spans="1:36" s="557" customFormat="1" ht="54.75" customHeight="1" x14ac:dyDescent="0.2">
      <c r="A19" s="1663" t="s">
        <v>142</v>
      </c>
      <c r="B19" s="1697" t="s">
        <v>1243</v>
      </c>
      <c r="C19" s="1698" t="s">
        <v>1921</v>
      </c>
      <c r="D19" s="1698"/>
      <c r="E19" s="1698"/>
      <c r="F19" s="552">
        <v>1</v>
      </c>
      <c r="G19" s="1632" t="s">
        <v>143</v>
      </c>
      <c r="H19" s="1633"/>
      <c r="I19" s="1634"/>
      <c r="J19" s="1663" t="s">
        <v>1244</v>
      </c>
      <c r="K19" s="1663"/>
      <c r="L19" s="1663"/>
      <c r="M19" s="1638"/>
      <c r="N19" s="1638"/>
      <c r="O19" s="553"/>
      <c r="P19" s="1641" t="s">
        <v>101</v>
      </c>
      <c r="Q19" s="1641" t="s">
        <v>1717</v>
      </c>
      <c r="R19" s="554"/>
      <c r="S19" s="555">
        <f>VLOOKUP(P19,[44]Listas!$D$6:$E$10,2,0)</f>
        <v>3</v>
      </c>
      <c r="T19" s="555">
        <f>HLOOKUP(Q19,[44]Listas!$F$4:$J$5,2,0)</f>
        <v>2</v>
      </c>
      <c r="U19" s="1644" t="str">
        <f>INDEX([44]Listas!$F$6:$J$10,MATCH(P19,[44]Listas!$D$6:$D$10,0),MATCH(Q19,[44]Listas!$F$4:$J$4,0))</f>
        <v>6
MODERADO</v>
      </c>
      <c r="V19" s="554"/>
      <c r="W19" s="1693" t="s">
        <v>1922</v>
      </c>
      <c r="X19" s="1693"/>
      <c r="Y19" s="1693"/>
      <c r="Z19" s="459" t="s">
        <v>1923</v>
      </c>
      <c r="AA19" s="1252" t="s">
        <v>322</v>
      </c>
      <c r="AB19" s="1255">
        <v>84</v>
      </c>
      <c r="AC19" s="516"/>
      <c r="AD19" s="517">
        <f t="shared" si="0"/>
        <v>2</v>
      </c>
      <c r="AE19" s="556">
        <f t="shared" si="1"/>
        <v>1</v>
      </c>
      <c r="AF19" s="1261" t="str">
        <f>IF(AE19&lt;=1,"Remota",VLOOKUP(AE19,[44]Listas!$C$6:$D$10,2,0))</f>
        <v>Remota</v>
      </c>
      <c r="AG19" s="556">
        <f t="shared" si="2"/>
        <v>0</v>
      </c>
      <c r="AH19" s="1261" t="str">
        <f>IF(AG19&lt;=1,"Insignificante",HLOOKUP(AG19,[44]Listas!$F$3:$J$4,2,0))</f>
        <v>Insignificante</v>
      </c>
      <c r="AI19" s="519">
        <f t="shared" si="3"/>
        <v>0</v>
      </c>
      <c r="AJ19" s="1261" t="str">
        <f>INDEX([44]Listas!$F$6:$J$10,MATCH(AF19,[44]Listas!$D$6:$D$10,0),MATCH(AH19,[44]Listas!$F$4:$J$4,0))</f>
        <v>1
INFERIOR</v>
      </c>
    </row>
    <row r="20" spans="1:36" s="557" customFormat="1" ht="37.5" customHeight="1" x14ac:dyDescent="0.2">
      <c r="A20" s="1663"/>
      <c r="B20" s="1697"/>
      <c r="C20" s="1698"/>
      <c r="D20" s="1698"/>
      <c r="E20" s="1698"/>
      <c r="F20" s="552">
        <v>2</v>
      </c>
      <c r="G20" s="1632" t="s">
        <v>1924</v>
      </c>
      <c r="H20" s="1633"/>
      <c r="I20" s="1634"/>
      <c r="J20" s="1663"/>
      <c r="K20" s="1663"/>
      <c r="L20" s="1663"/>
      <c r="M20" s="1639"/>
      <c r="N20" s="1639"/>
      <c r="O20" s="553"/>
      <c r="P20" s="1642"/>
      <c r="Q20" s="1642"/>
      <c r="R20" s="554"/>
      <c r="S20" s="555" t="e">
        <f>VLOOKUP(P20,[44]Listas!$D$6:$E$10,2,0)</f>
        <v>#N/A</v>
      </c>
      <c r="T20" s="555" t="e">
        <f>HLOOKUP(Q20,[44]Listas!$F$4:$J$5,2,0)</f>
        <v>#N/A</v>
      </c>
      <c r="U20" s="1645"/>
      <c r="V20" s="554"/>
      <c r="W20" s="1647" t="s">
        <v>1925</v>
      </c>
      <c r="X20" s="1647"/>
      <c r="Y20" s="1647"/>
      <c r="Z20" s="459" t="s">
        <v>1247</v>
      </c>
      <c r="AA20" s="1253"/>
      <c r="AB20" s="1256"/>
      <c r="AC20" s="516"/>
      <c r="AD20" s="517">
        <f t="shared" si="0"/>
        <v>0</v>
      </c>
      <c r="AE20" s="556" t="e">
        <f t="shared" si="1"/>
        <v>#N/A</v>
      </c>
      <c r="AF20" s="1262"/>
      <c r="AG20" s="556" t="e">
        <f t="shared" si="2"/>
        <v>#N/A</v>
      </c>
      <c r="AH20" s="1262"/>
      <c r="AI20" s="519" t="e">
        <f t="shared" si="3"/>
        <v>#N/A</v>
      </c>
      <c r="AJ20" s="1262"/>
    </row>
    <row r="21" spans="1:36" s="557" customFormat="1" ht="33" customHeight="1" x14ac:dyDescent="0.2">
      <c r="A21" s="1663"/>
      <c r="B21" s="1697"/>
      <c r="C21" s="1698"/>
      <c r="D21" s="1698"/>
      <c r="E21" s="1698"/>
      <c r="F21" s="552">
        <v>3</v>
      </c>
      <c r="G21" s="1632" t="s">
        <v>144</v>
      </c>
      <c r="H21" s="1633"/>
      <c r="I21" s="1634"/>
      <c r="J21" s="1663"/>
      <c r="K21" s="1663"/>
      <c r="L21" s="1663"/>
      <c r="M21" s="1639"/>
      <c r="N21" s="1639"/>
      <c r="O21" s="553"/>
      <c r="P21" s="1642"/>
      <c r="Q21" s="1642"/>
      <c r="R21" s="554"/>
      <c r="S21" s="555" t="e">
        <f>VLOOKUP(P21,[44]Listas!$D$6:$E$10,2,0)</f>
        <v>#N/A</v>
      </c>
      <c r="T21" s="555" t="e">
        <f>HLOOKUP(Q21,[44]Listas!$F$4:$J$5,2,0)</f>
        <v>#N/A</v>
      </c>
      <c r="U21" s="1645"/>
      <c r="V21" s="554"/>
      <c r="W21" s="1693" t="s">
        <v>1245</v>
      </c>
      <c r="X21" s="1693"/>
      <c r="Y21" s="1693"/>
      <c r="Z21" s="457" t="s">
        <v>1246</v>
      </c>
      <c r="AA21" s="1253"/>
      <c r="AB21" s="1256"/>
      <c r="AC21" s="516"/>
      <c r="AD21" s="517">
        <f t="shared" si="0"/>
        <v>0</v>
      </c>
      <c r="AE21" s="556" t="e">
        <f t="shared" si="1"/>
        <v>#N/A</v>
      </c>
      <c r="AF21" s="1262"/>
      <c r="AG21" s="556" t="e">
        <f t="shared" si="2"/>
        <v>#N/A</v>
      </c>
      <c r="AH21" s="1262"/>
      <c r="AI21" s="519" t="e">
        <f t="shared" si="3"/>
        <v>#N/A</v>
      </c>
      <c r="AJ21" s="1262"/>
    </row>
    <row r="22" spans="1:36" s="557" customFormat="1" ht="66" customHeight="1" x14ac:dyDescent="0.2">
      <c r="A22" s="1663"/>
      <c r="B22" s="1697"/>
      <c r="C22" s="1698"/>
      <c r="D22" s="1698"/>
      <c r="E22" s="1698"/>
      <c r="F22" s="552">
        <v>4</v>
      </c>
      <c r="G22" s="1632" t="s">
        <v>145</v>
      </c>
      <c r="H22" s="1633"/>
      <c r="I22" s="1634"/>
      <c r="J22" s="1663"/>
      <c r="K22" s="1663"/>
      <c r="L22" s="1663"/>
      <c r="M22" s="1639"/>
      <c r="N22" s="1639"/>
      <c r="O22" s="553"/>
      <c r="P22" s="1642"/>
      <c r="Q22" s="1642"/>
      <c r="R22" s="554"/>
      <c r="S22" s="555" t="e">
        <f>VLOOKUP(P22,[44]Listas!$D$6:$E$10,2,0)</f>
        <v>#N/A</v>
      </c>
      <c r="T22" s="555" t="e">
        <f>HLOOKUP(Q22,[44]Listas!$F$4:$J$5,2,0)</f>
        <v>#N/A</v>
      </c>
      <c r="U22" s="1645"/>
      <c r="V22" s="554"/>
      <c r="W22" s="1693" t="s">
        <v>1926</v>
      </c>
      <c r="X22" s="1693"/>
      <c r="Y22" s="1693"/>
      <c r="Z22" s="459" t="s">
        <v>1247</v>
      </c>
      <c r="AA22" s="1253"/>
      <c r="AB22" s="1256"/>
      <c r="AC22" s="516"/>
      <c r="AD22" s="517">
        <f t="shared" si="0"/>
        <v>0</v>
      </c>
      <c r="AE22" s="556" t="e">
        <f t="shared" si="1"/>
        <v>#N/A</v>
      </c>
      <c r="AF22" s="1262"/>
      <c r="AG22" s="556" t="e">
        <f t="shared" si="2"/>
        <v>#N/A</v>
      </c>
      <c r="AH22" s="1262"/>
      <c r="AI22" s="519" t="e">
        <f t="shared" si="3"/>
        <v>#N/A</v>
      </c>
      <c r="AJ22" s="1262"/>
    </row>
    <row r="23" spans="1:36" s="557" customFormat="1" ht="63.75" customHeight="1" x14ac:dyDescent="0.2">
      <c r="A23" s="1663"/>
      <c r="B23" s="1697"/>
      <c r="C23" s="1698"/>
      <c r="D23" s="1698"/>
      <c r="E23" s="1698"/>
      <c r="F23" s="552">
        <v>5</v>
      </c>
      <c r="G23" s="1632" t="s">
        <v>146</v>
      </c>
      <c r="H23" s="1633"/>
      <c r="I23" s="1634"/>
      <c r="J23" s="1663"/>
      <c r="K23" s="1663"/>
      <c r="L23" s="1663"/>
      <c r="M23" s="1639"/>
      <c r="N23" s="1639"/>
      <c r="O23" s="553"/>
      <c r="P23" s="1642"/>
      <c r="Q23" s="1642"/>
      <c r="R23" s="554"/>
      <c r="S23" s="555" t="e">
        <f>VLOOKUP(P23,[44]Listas!$D$6:$E$10,2,0)</f>
        <v>#N/A</v>
      </c>
      <c r="T23" s="555" t="e">
        <f>HLOOKUP(Q23,[44]Listas!$F$4:$J$5,2,0)</f>
        <v>#N/A</v>
      </c>
      <c r="U23" s="1645"/>
      <c r="V23" s="554"/>
      <c r="W23" s="1693" t="s">
        <v>1927</v>
      </c>
      <c r="X23" s="1693"/>
      <c r="Y23" s="1693"/>
      <c r="Z23" s="459" t="s">
        <v>1928</v>
      </c>
      <c r="AA23" s="1253"/>
      <c r="AB23" s="1256"/>
      <c r="AC23" s="516"/>
      <c r="AD23" s="517">
        <f t="shared" si="0"/>
        <v>0</v>
      </c>
      <c r="AE23" s="556" t="e">
        <f t="shared" si="1"/>
        <v>#N/A</v>
      </c>
      <c r="AF23" s="1262"/>
      <c r="AG23" s="556" t="e">
        <f t="shared" si="2"/>
        <v>#N/A</v>
      </c>
      <c r="AH23" s="1262"/>
      <c r="AI23" s="519" t="e">
        <f t="shared" si="3"/>
        <v>#N/A</v>
      </c>
      <c r="AJ23" s="1262"/>
    </row>
    <row r="24" spans="1:36" s="557" customFormat="1" ht="51.75" customHeight="1" x14ac:dyDescent="0.2">
      <c r="A24" s="1663"/>
      <c r="B24" s="1697"/>
      <c r="C24" s="1698"/>
      <c r="D24" s="1698"/>
      <c r="E24" s="1698"/>
      <c r="F24" s="552">
        <v>6</v>
      </c>
      <c r="G24" s="1632" t="s">
        <v>147</v>
      </c>
      <c r="H24" s="1633"/>
      <c r="I24" s="1634"/>
      <c r="J24" s="1663"/>
      <c r="K24" s="1663"/>
      <c r="L24" s="1663"/>
      <c r="M24" s="1639"/>
      <c r="N24" s="1639"/>
      <c r="O24" s="553"/>
      <c r="P24" s="1642"/>
      <c r="Q24" s="1642"/>
      <c r="R24" s="554"/>
      <c r="S24" s="555" t="e">
        <f>VLOOKUP(P24,[44]Listas!$D$6:$E$10,2,0)</f>
        <v>#N/A</v>
      </c>
      <c r="T24" s="555" t="e">
        <f>HLOOKUP(Q24,[44]Listas!$F$4:$J$5,2,0)</f>
        <v>#N/A</v>
      </c>
      <c r="U24" s="1645"/>
      <c r="V24" s="554"/>
      <c r="W24" s="1693" t="s">
        <v>1929</v>
      </c>
      <c r="X24" s="1693"/>
      <c r="Y24" s="1693"/>
      <c r="Z24" s="457" t="s">
        <v>1246</v>
      </c>
      <c r="AA24" s="1253"/>
      <c r="AB24" s="1256"/>
      <c r="AC24" s="516"/>
      <c r="AD24" s="517">
        <f t="shared" si="0"/>
        <v>0</v>
      </c>
      <c r="AE24" s="556" t="e">
        <f t="shared" si="1"/>
        <v>#N/A</v>
      </c>
      <c r="AF24" s="1262"/>
      <c r="AG24" s="556" t="e">
        <f t="shared" si="2"/>
        <v>#N/A</v>
      </c>
      <c r="AH24" s="1262"/>
      <c r="AI24" s="519" t="e">
        <f t="shared" si="3"/>
        <v>#N/A</v>
      </c>
      <c r="AJ24" s="1262"/>
    </row>
    <row r="25" spans="1:36" s="557" customFormat="1" ht="76.5" customHeight="1" x14ac:dyDescent="0.2">
      <c r="A25" s="1663"/>
      <c r="B25" s="1697"/>
      <c r="C25" s="1698"/>
      <c r="D25" s="1698"/>
      <c r="E25" s="1698"/>
      <c r="F25" s="552">
        <v>7</v>
      </c>
      <c r="G25" s="1632" t="s">
        <v>148</v>
      </c>
      <c r="H25" s="1633"/>
      <c r="I25" s="1634"/>
      <c r="J25" s="1663"/>
      <c r="K25" s="1663"/>
      <c r="L25" s="1663"/>
      <c r="M25" s="1640"/>
      <c r="N25" s="1640"/>
      <c r="O25" s="553"/>
      <c r="P25" s="1643"/>
      <c r="Q25" s="1643"/>
      <c r="R25" s="554"/>
      <c r="S25" s="555" t="e">
        <f>VLOOKUP(P25,[44]Listas!$D$6:$E$10,2,0)</f>
        <v>#N/A</v>
      </c>
      <c r="T25" s="555" t="e">
        <f>HLOOKUP(Q25,[44]Listas!$F$4:$J$5,2,0)</f>
        <v>#N/A</v>
      </c>
      <c r="U25" s="1646"/>
      <c r="V25" s="554"/>
      <c r="W25" s="1693" t="s">
        <v>1922</v>
      </c>
      <c r="X25" s="1693"/>
      <c r="Y25" s="1693"/>
      <c r="Z25" s="459" t="s">
        <v>1930</v>
      </c>
      <c r="AA25" s="1254"/>
      <c r="AB25" s="1257"/>
      <c r="AC25" s="516"/>
      <c r="AD25" s="517">
        <f t="shared" si="0"/>
        <v>0</v>
      </c>
      <c r="AE25" s="556" t="e">
        <f t="shared" si="1"/>
        <v>#N/A</v>
      </c>
      <c r="AF25" s="1263"/>
      <c r="AG25" s="556" t="e">
        <f t="shared" si="2"/>
        <v>#N/A</v>
      </c>
      <c r="AH25" s="1263"/>
      <c r="AI25" s="519" t="e">
        <f t="shared" si="3"/>
        <v>#N/A</v>
      </c>
      <c r="AJ25" s="1263"/>
    </row>
    <row r="26" spans="1:36" s="557" customFormat="1" ht="73.5" customHeight="1" x14ac:dyDescent="0.2">
      <c r="A26" s="1663" t="s">
        <v>149</v>
      </c>
      <c r="B26" s="1697" t="s">
        <v>1248</v>
      </c>
      <c r="C26" s="1663" t="s">
        <v>150</v>
      </c>
      <c r="D26" s="1663"/>
      <c r="E26" s="1663"/>
      <c r="F26" s="552">
        <v>1</v>
      </c>
      <c r="G26" s="1632" t="s">
        <v>143</v>
      </c>
      <c r="H26" s="1633"/>
      <c r="I26" s="1634"/>
      <c r="J26" s="1663" t="s">
        <v>1249</v>
      </c>
      <c r="K26" s="1663"/>
      <c r="L26" s="1663"/>
      <c r="M26" s="1638"/>
      <c r="N26" s="1638"/>
      <c r="O26" s="553"/>
      <c r="P26" s="1641" t="s">
        <v>1773</v>
      </c>
      <c r="Q26" s="1641" t="s">
        <v>1886</v>
      </c>
      <c r="R26" s="554"/>
      <c r="S26" s="555">
        <f>VLOOKUP(P26,[44]Listas!$D$6:$E$10,2,0)</f>
        <v>2</v>
      </c>
      <c r="T26" s="555">
        <f>HLOOKUP(Q26,[44]Listas!$F$4:$J$5,2,0)</f>
        <v>1</v>
      </c>
      <c r="U26" s="1644" t="str">
        <f>INDEX([44]Listas!$F$6:$J$10,MATCH(P26,[44]Listas!$D$6:$D$10,0),MATCH(Q26,[44]Listas!$F$4:$J$4,0))</f>
        <v>2
INFERIOR</v>
      </c>
      <c r="V26" s="554"/>
      <c r="W26" s="1647" t="s">
        <v>1250</v>
      </c>
      <c r="X26" s="1647"/>
      <c r="Y26" s="1647"/>
      <c r="Z26" s="458" t="s">
        <v>1931</v>
      </c>
      <c r="AA26" s="1252" t="s">
        <v>322</v>
      </c>
      <c r="AB26" s="1255">
        <v>84</v>
      </c>
      <c r="AC26" s="516"/>
      <c r="AD26" s="517">
        <f t="shared" si="0"/>
        <v>2</v>
      </c>
      <c r="AE26" s="556">
        <f t="shared" si="1"/>
        <v>0</v>
      </c>
      <c r="AF26" s="1261" t="str">
        <f>IF(AE26&lt;=1,"Remota",VLOOKUP(AE26,[44]Listas!$C$6:$D$10,2,0))</f>
        <v>Remota</v>
      </c>
      <c r="AG26" s="556">
        <f t="shared" si="2"/>
        <v>-1</v>
      </c>
      <c r="AH26" s="1261" t="str">
        <f>IF(AG26&lt;=1,"Insignificante",HLOOKUP(AG26,[44]Listas!$F$3:$J$4,2,0))</f>
        <v>Insignificante</v>
      </c>
      <c r="AI26" s="519">
        <f t="shared" si="3"/>
        <v>0</v>
      </c>
      <c r="AJ26" s="1261" t="str">
        <f>INDEX([44]Listas!$F$6:$J$10,MATCH(AF26,[44]Listas!$D$6:$D$10,0),MATCH(AH26,[44]Listas!$F$4:$J$4,0))</f>
        <v>1
INFERIOR</v>
      </c>
    </row>
    <row r="27" spans="1:36" s="557" customFormat="1" ht="68.25" customHeight="1" x14ac:dyDescent="0.2">
      <c r="A27" s="1663"/>
      <c r="B27" s="1697"/>
      <c r="C27" s="1663"/>
      <c r="D27" s="1663"/>
      <c r="E27" s="1663"/>
      <c r="F27" s="552">
        <v>2</v>
      </c>
      <c r="G27" s="1632" t="s">
        <v>151</v>
      </c>
      <c r="H27" s="1633"/>
      <c r="I27" s="1634"/>
      <c r="J27" s="1663"/>
      <c r="K27" s="1663"/>
      <c r="L27" s="1663"/>
      <c r="M27" s="1639"/>
      <c r="N27" s="1639"/>
      <c r="O27" s="553"/>
      <c r="P27" s="1642"/>
      <c r="Q27" s="1642"/>
      <c r="R27" s="554"/>
      <c r="S27" s="555" t="e">
        <f>VLOOKUP(P27,[44]Listas!$D$6:$E$10,2,0)</f>
        <v>#N/A</v>
      </c>
      <c r="T27" s="555" t="e">
        <f>HLOOKUP(Q27,[44]Listas!$F$4:$J$5,2,0)</f>
        <v>#N/A</v>
      </c>
      <c r="U27" s="1645"/>
      <c r="V27" s="554"/>
      <c r="W27" s="1647" t="s">
        <v>1250</v>
      </c>
      <c r="X27" s="1647"/>
      <c r="Y27" s="1647"/>
      <c r="Z27" s="458" t="s">
        <v>1932</v>
      </c>
      <c r="AA27" s="1253"/>
      <c r="AB27" s="1256"/>
      <c r="AC27" s="516"/>
      <c r="AD27" s="517">
        <f t="shared" si="0"/>
        <v>0</v>
      </c>
      <c r="AE27" s="556" t="e">
        <f t="shared" si="1"/>
        <v>#N/A</v>
      </c>
      <c r="AF27" s="1262"/>
      <c r="AG27" s="556" t="e">
        <f t="shared" si="2"/>
        <v>#N/A</v>
      </c>
      <c r="AH27" s="1262"/>
      <c r="AI27" s="519" t="e">
        <f t="shared" si="3"/>
        <v>#N/A</v>
      </c>
      <c r="AJ27" s="1262"/>
    </row>
    <row r="28" spans="1:36" s="557" customFormat="1" ht="84" customHeight="1" x14ac:dyDescent="0.2">
      <c r="A28" s="1663"/>
      <c r="B28" s="1697"/>
      <c r="C28" s="1663"/>
      <c r="D28" s="1663"/>
      <c r="E28" s="1663"/>
      <c r="F28" s="552">
        <v>3</v>
      </c>
      <c r="G28" s="1632" t="s">
        <v>152</v>
      </c>
      <c r="H28" s="1633"/>
      <c r="I28" s="1634"/>
      <c r="J28" s="1663"/>
      <c r="K28" s="1663"/>
      <c r="L28" s="1663"/>
      <c r="M28" s="1640"/>
      <c r="N28" s="1640"/>
      <c r="O28" s="553"/>
      <c r="P28" s="1643"/>
      <c r="Q28" s="1643"/>
      <c r="R28" s="554"/>
      <c r="S28" s="555" t="e">
        <f>VLOOKUP(P28,[44]Listas!$D$6:$E$10,2,0)</f>
        <v>#N/A</v>
      </c>
      <c r="T28" s="555" t="e">
        <f>HLOOKUP(Q28,[44]Listas!$F$4:$J$5,2,0)</f>
        <v>#N/A</v>
      </c>
      <c r="U28" s="1646"/>
      <c r="V28" s="554"/>
      <c r="W28" s="1647" t="s">
        <v>1933</v>
      </c>
      <c r="X28" s="1647"/>
      <c r="Y28" s="1647"/>
      <c r="Z28" s="458" t="s">
        <v>1934</v>
      </c>
      <c r="AA28" s="1254"/>
      <c r="AB28" s="1257"/>
      <c r="AC28" s="516"/>
      <c r="AD28" s="517">
        <f t="shared" si="0"/>
        <v>0</v>
      </c>
      <c r="AE28" s="556" t="e">
        <f t="shared" si="1"/>
        <v>#N/A</v>
      </c>
      <c r="AF28" s="1263"/>
      <c r="AG28" s="556" t="e">
        <f t="shared" si="2"/>
        <v>#N/A</v>
      </c>
      <c r="AH28" s="1263"/>
      <c r="AI28" s="519" t="e">
        <f t="shared" si="3"/>
        <v>#N/A</v>
      </c>
      <c r="AJ28" s="1263"/>
    </row>
    <row r="29" spans="1:36" s="557" customFormat="1" ht="111.75" customHeight="1" x14ac:dyDescent="0.2">
      <c r="A29" s="1672" t="s">
        <v>22</v>
      </c>
      <c r="B29" s="1675" t="s">
        <v>1251</v>
      </c>
      <c r="C29" s="1678" t="s">
        <v>1252</v>
      </c>
      <c r="D29" s="1679"/>
      <c r="E29" s="1680"/>
      <c r="F29" s="552">
        <v>1</v>
      </c>
      <c r="G29" s="1666" t="s">
        <v>1253</v>
      </c>
      <c r="H29" s="1667"/>
      <c r="I29" s="1668"/>
      <c r="J29" s="1678" t="s">
        <v>1254</v>
      </c>
      <c r="K29" s="1679"/>
      <c r="L29" s="1680"/>
      <c r="M29" s="1638"/>
      <c r="N29" s="1638" t="s">
        <v>23</v>
      </c>
      <c r="O29" s="553"/>
      <c r="P29" s="1641" t="s">
        <v>1723</v>
      </c>
      <c r="Q29" s="1641" t="s">
        <v>1717</v>
      </c>
      <c r="R29" s="554"/>
      <c r="S29" s="555">
        <f>VLOOKUP(P29,[44]Listas!$D$6:$E$10,2,0)</f>
        <v>4</v>
      </c>
      <c r="T29" s="555">
        <f>HLOOKUP(Q29,[44]Listas!$F$4:$J$5,2,0)</f>
        <v>2</v>
      </c>
      <c r="U29" s="1644" t="str">
        <f>INDEX([44]Listas!$F$6:$J$10,MATCH(P29,[44]Listas!$D$6:$D$10,0),MATCH(Q29,[44]Listas!$F$4:$J$4,0))</f>
        <v>8
MODERADO</v>
      </c>
      <c r="V29" s="554"/>
      <c r="W29" s="1694" t="s">
        <v>1255</v>
      </c>
      <c r="X29" s="1695"/>
      <c r="Y29" s="1696"/>
      <c r="Z29" s="392" t="s">
        <v>1256</v>
      </c>
      <c r="AA29" s="1252" t="s">
        <v>322</v>
      </c>
      <c r="AB29" s="1255">
        <v>76</v>
      </c>
      <c r="AC29" s="516"/>
      <c r="AD29" s="517">
        <f t="shared" si="0"/>
        <v>1</v>
      </c>
      <c r="AE29" s="556">
        <f t="shared" si="1"/>
        <v>3</v>
      </c>
      <c r="AF29" s="1261" t="str">
        <f>IF(AE29&lt;=1,"Remota",VLOOKUP(AE29,[44]Listas!$C$6:$D$10,2,0))</f>
        <v>Posible</v>
      </c>
      <c r="AG29" s="556">
        <f t="shared" si="2"/>
        <v>1</v>
      </c>
      <c r="AH29" s="1261" t="str">
        <f>IF(AG29&lt;=1,"Insignificante",HLOOKUP(AG29,[44]Listas!$F$3:$J$4,2,0))</f>
        <v>Insignificante</v>
      </c>
      <c r="AI29" s="519">
        <f t="shared" si="3"/>
        <v>3</v>
      </c>
      <c r="AJ29" s="1261" t="str">
        <f>INDEX([44]Listas!$F$6:$J$10,MATCH(AF29,[44]Listas!$D$6:$D$10,0),MATCH(AH29,[44]Listas!$F$4:$J$4,0))</f>
        <v>3
INFERIOR</v>
      </c>
    </row>
    <row r="30" spans="1:36" s="557" customFormat="1" ht="140.25" customHeight="1" x14ac:dyDescent="0.2">
      <c r="A30" s="1673"/>
      <c r="B30" s="1676"/>
      <c r="C30" s="1681"/>
      <c r="D30" s="1682"/>
      <c r="E30" s="1683"/>
      <c r="F30" s="552">
        <v>2</v>
      </c>
      <c r="G30" s="1666" t="s">
        <v>1257</v>
      </c>
      <c r="H30" s="1667"/>
      <c r="I30" s="1668"/>
      <c r="J30" s="1681"/>
      <c r="K30" s="1682"/>
      <c r="L30" s="1683"/>
      <c r="M30" s="1639"/>
      <c r="N30" s="1639"/>
      <c r="O30" s="553"/>
      <c r="P30" s="1642"/>
      <c r="Q30" s="1642"/>
      <c r="R30" s="554"/>
      <c r="S30" s="555" t="e">
        <f>VLOOKUP(P30,[44]Listas!$D$6:$E$10,2,0)</f>
        <v>#N/A</v>
      </c>
      <c r="T30" s="555" t="e">
        <f>HLOOKUP(Q30,[44]Listas!$F$4:$J$5,2,0)</f>
        <v>#N/A</v>
      </c>
      <c r="U30" s="1645"/>
      <c r="V30" s="554"/>
      <c r="W30" s="1687" t="s">
        <v>1258</v>
      </c>
      <c r="X30" s="1688"/>
      <c r="Y30" s="1689"/>
      <c r="Z30" s="392" t="s">
        <v>1259</v>
      </c>
      <c r="AA30" s="1253"/>
      <c r="AB30" s="1256"/>
      <c r="AC30" s="516"/>
      <c r="AD30" s="517">
        <f t="shared" si="0"/>
        <v>0</v>
      </c>
      <c r="AE30" s="556" t="e">
        <f t="shared" si="1"/>
        <v>#N/A</v>
      </c>
      <c r="AF30" s="1262"/>
      <c r="AG30" s="556" t="e">
        <f t="shared" si="2"/>
        <v>#N/A</v>
      </c>
      <c r="AH30" s="1262"/>
      <c r="AI30" s="519" t="e">
        <f t="shared" si="3"/>
        <v>#N/A</v>
      </c>
      <c r="AJ30" s="1262"/>
    </row>
    <row r="31" spans="1:36" s="557" customFormat="1" ht="142.5" customHeight="1" x14ac:dyDescent="0.2">
      <c r="A31" s="1673"/>
      <c r="B31" s="1676"/>
      <c r="C31" s="1681"/>
      <c r="D31" s="1682"/>
      <c r="E31" s="1683"/>
      <c r="F31" s="552">
        <v>3</v>
      </c>
      <c r="G31" s="1666" t="s">
        <v>1260</v>
      </c>
      <c r="H31" s="1667"/>
      <c r="I31" s="1668"/>
      <c r="J31" s="1681"/>
      <c r="K31" s="1682"/>
      <c r="L31" s="1683"/>
      <c r="M31" s="1639"/>
      <c r="N31" s="1639"/>
      <c r="O31" s="553"/>
      <c r="P31" s="1642"/>
      <c r="Q31" s="1642"/>
      <c r="R31" s="554"/>
      <c r="S31" s="555" t="e">
        <f>VLOOKUP(P31,[44]Listas!$D$6:$E$10,2,0)</f>
        <v>#N/A</v>
      </c>
      <c r="T31" s="555" t="e">
        <f>HLOOKUP(Q31,[44]Listas!$F$4:$J$5,2,0)</f>
        <v>#N/A</v>
      </c>
      <c r="U31" s="1645"/>
      <c r="V31" s="554"/>
      <c r="W31" s="1690" t="s">
        <v>1261</v>
      </c>
      <c r="X31" s="1691"/>
      <c r="Y31" s="1692"/>
      <c r="Z31" s="392" t="s">
        <v>1262</v>
      </c>
      <c r="AA31" s="1253"/>
      <c r="AB31" s="1256"/>
      <c r="AC31" s="516"/>
      <c r="AD31" s="517">
        <f t="shared" si="0"/>
        <v>0</v>
      </c>
      <c r="AE31" s="556" t="e">
        <f t="shared" si="1"/>
        <v>#N/A</v>
      </c>
      <c r="AF31" s="1262"/>
      <c r="AG31" s="556" t="e">
        <f t="shared" si="2"/>
        <v>#N/A</v>
      </c>
      <c r="AH31" s="1262"/>
      <c r="AI31" s="519" t="e">
        <f t="shared" si="3"/>
        <v>#N/A</v>
      </c>
      <c r="AJ31" s="1262"/>
    </row>
    <row r="32" spans="1:36" s="557" customFormat="1" ht="63" customHeight="1" x14ac:dyDescent="0.2">
      <c r="A32" s="1674"/>
      <c r="B32" s="1677"/>
      <c r="C32" s="1684"/>
      <c r="D32" s="1685"/>
      <c r="E32" s="1686"/>
      <c r="F32" s="552">
        <v>4</v>
      </c>
      <c r="G32" s="1666" t="s">
        <v>1263</v>
      </c>
      <c r="H32" s="1667"/>
      <c r="I32" s="1668"/>
      <c r="J32" s="1684"/>
      <c r="K32" s="1685"/>
      <c r="L32" s="1686"/>
      <c r="M32" s="1640"/>
      <c r="N32" s="1640"/>
      <c r="O32" s="553"/>
      <c r="P32" s="1643"/>
      <c r="Q32" s="1643"/>
      <c r="R32" s="554"/>
      <c r="S32" s="555" t="e">
        <f>VLOOKUP(P32,[44]Listas!$D$6:$E$10,2,0)</f>
        <v>#N/A</v>
      </c>
      <c r="T32" s="555" t="e">
        <f>HLOOKUP(Q32,[44]Listas!$F$4:$J$5,2,0)</f>
        <v>#N/A</v>
      </c>
      <c r="U32" s="1646"/>
      <c r="V32" s="554"/>
      <c r="W32" s="1693" t="s">
        <v>491</v>
      </c>
      <c r="X32" s="1693"/>
      <c r="Y32" s="1693"/>
      <c r="Z32" s="457" t="s">
        <v>1264</v>
      </c>
      <c r="AA32" s="1254"/>
      <c r="AB32" s="1257"/>
      <c r="AC32" s="516"/>
      <c r="AD32" s="517">
        <f t="shared" si="0"/>
        <v>0</v>
      </c>
      <c r="AE32" s="556" t="e">
        <f t="shared" si="1"/>
        <v>#N/A</v>
      </c>
      <c r="AF32" s="1263"/>
      <c r="AG32" s="556" t="e">
        <f t="shared" si="2"/>
        <v>#N/A</v>
      </c>
      <c r="AH32" s="1263"/>
      <c r="AI32" s="519" t="e">
        <f t="shared" si="3"/>
        <v>#N/A</v>
      </c>
      <c r="AJ32" s="1263"/>
    </row>
    <row r="33" spans="1:36" s="557" customFormat="1" ht="146.25" customHeight="1" x14ac:dyDescent="0.2">
      <c r="A33" s="1664" t="s">
        <v>22</v>
      </c>
      <c r="B33" s="1665" t="s">
        <v>1265</v>
      </c>
      <c r="C33" s="1664" t="s">
        <v>1266</v>
      </c>
      <c r="D33" s="1664"/>
      <c r="E33" s="1664"/>
      <c r="F33" s="552">
        <v>1</v>
      </c>
      <c r="G33" s="1666" t="s">
        <v>1267</v>
      </c>
      <c r="H33" s="1667"/>
      <c r="I33" s="1668"/>
      <c r="J33" s="1664" t="s">
        <v>1268</v>
      </c>
      <c r="K33" s="1664"/>
      <c r="L33" s="1664"/>
      <c r="M33" s="1638"/>
      <c r="N33" s="1638"/>
      <c r="O33" s="553"/>
      <c r="P33" s="1641" t="s">
        <v>1723</v>
      </c>
      <c r="Q33" s="1641" t="s">
        <v>1717</v>
      </c>
      <c r="R33" s="554"/>
      <c r="S33" s="555">
        <f>VLOOKUP(P33,[44]Listas!$D$6:$E$10,2,0)</f>
        <v>4</v>
      </c>
      <c r="T33" s="555">
        <f>HLOOKUP(Q33,[44]Listas!$F$4:$J$5,2,0)</f>
        <v>2</v>
      </c>
      <c r="U33" s="1644" t="str">
        <f>INDEX([44]Listas!$F$6:$J$10,MATCH(P33,[44]Listas!$D$6:$D$10,0),MATCH(Q33,[44]Listas!$F$4:$J$4,0))</f>
        <v>8
MODERADO</v>
      </c>
      <c r="V33" s="554"/>
      <c r="W33" s="1669" t="s">
        <v>1269</v>
      </c>
      <c r="X33" s="1669"/>
      <c r="Y33" s="1669"/>
      <c r="Z33" s="392" t="s">
        <v>1270</v>
      </c>
      <c r="AA33" s="1252" t="s">
        <v>323</v>
      </c>
      <c r="AB33" s="1255">
        <v>67</v>
      </c>
      <c r="AC33" s="516"/>
      <c r="AD33" s="517">
        <f t="shared" si="0"/>
        <v>1</v>
      </c>
      <c r="AE33" s="556">
        <f t="shared" si="1"/>
        <v>3</v>
      </c>
      <c r="AF33" s="1261" t="str">
        <f>IF(AE33&lt;=1,"Remota",VLOOKUP(AE33,[44]Listas!$C$6:$D$10,2,0))</f>
        <v>Posible</v>
      </c>
      <c r="AG33" s="556">
        <f t="shared" si="2"/>
        <v>2</v>
      </c>
      <c r="AH33" s="1261" t="str">
        <f>IF(AG33&lt;=1,"Insignificante",HLOOKUP(AG33,[44]Listas!$F$3:$J$4,2,0))</f>
        <v>Menor</v>
      </c>
      <c r="AI33" s="519">
        <f t="shared" si="3"/>
        <v>6</v>
      </c>
      <c r="AJ33" s="1261" t="str">
        <f>INDEX([44]Listas!$F$6:$J$10,MATCH(AF33,[44]Listas!$D$6:$D$10,0),MATCH(AH33,[44]Listas!$F$4:$J$4,0))</f>
        <v>6
MODERADO</v>
      </c>
    </row>
    <row r="34" spans="1:36" s="557" customFormat="1" ht="104.25" customHeight="1" x14ac:dyDescent="0.2">
      <c r="A34" s="1664"/>
      <c r="B34" s="1665"/>
      <c r="C34" s="1664"/>
      <c r="D34" s="1664"/>
      <c r="E34" s="1664"/>
      <c r="F34" s="552">
        <v>2</v>
      </c>
      <c r="G34" s="1666" t="s">
        <v>1271</v>
      </c>
      <c r="H34" s="1667"/>
      <c r="I34" s="1668"/>
      <c r="J34" s="1664"/>
      <c r="K34" s="1664"/>
      <c r="L34" s="1664"/>
      <c r="M34" s="1640"/>
      <c r="N34" s="1640"/>
      <c r="O34" s="553"/>
      <c r="P34" s="1643"/>
      <c r="Q34" s="1643"/>
      <c r="R34" s="554"/>
      <c r="S34" s="555" t="e">
        <f>VLOOKUP(P34,[44]Listas!$D$6:$E$10,2,0)</f>
        <v>#N/A</v>
      </c>
      <c r="T34" s="555" t="e">
        <f>HLOOKUP(Q34,[44]Listas!$F$4:$J$5,2,0)</f>
        <v>#N/A</v>
      </c>
      <c r="U34" s="1646"/>
      <c r="V34" s="554"/>
      <c r="W34" s="1671" t="s">
        <v>1935</v>
      </c>
      <c r="X34" s="1671"/>
      <c r="Y34" s="1671"/>
      <c r="Z34" s="392" t="s">
        <v>1272</v>
      </c>
      <c r="AA34" s="1254"/>
      <c r="AB34" s="1257"/>
      <c r="AC34" s="516"/>
      <c r="AD34" s="517">
        <f t="shared" si="0"/>
        <v>0</v>
      </c>
      <c r="AE34" s="556" t="e">
        <f t="shared" si="1"/>
        <v>#N/A</v>
      </c>
      <c r="AF34" s="1263"/>
      <c r="AG34" s="556" t="e">
        <f t="shared" si="2"/>
        <v>#N/A</v>
      </c>
      <c r="AH34" s="1263"/>
      <c r="AI34" s="519" t="e">
        <f t="shared" si="3"/>
        <v>#N/A</v>
      </c>
      <c r="AJ34" s="1263"/>
    </row>
    <row r="35" spans="1:36" s="557" customFormat="1" ht="55.5" customHeight="1" x14ac:dyDescent="0.2">
      <c r="A35" s="1664" t="s">
        <v>22</v>
      </c>
      <c r="B35" s="1665" t="s">
        <v>1273</v>
      </c>
      <c r="C35" s="1664" t="s">
        <v>1274</v>
      </c>
      <c r="D35" s="1664"/>
      <c r="E35" s="1664"/>
      <c r="F35" s="552">
        <v>1</v>
      </c>
      <c r="G35" s="1670" t="s">
        <v>1275</v>
      </c>
      <c r="H35" s="1670"/>
      <c r="I35" s="1670"/>
      <c r="J35" s="1664" t="s">
        <v>1276</v>
      </c>
      <c r="K35" s="1664"/>
      <c r="L35" s="1664"/>
      <c r="M35" s="1638"/>
      <c r="N35" s="1638"/>
      <c r="O35" s="553"/>
      <c r="P35" s="1641" t="s">
        <v>1773</v>
      </c>
      <c r="Q35" s="1641" t="s">
        <v>1717</v>
      </c>
      <c r="R35" s="554"/>
      <c r="S35" s="555">
        <f>VLOOKUP(P35,[44]Listas!$D$6:$E$10,2,0)</f>
        <v>2</v>
      </c>
      <c r="T35" s="555">
        <f>HLOOKUP(Q35,[44]Listas!$F$4:$J$5,2,0)</f>
        <v>2</v>
      </c>
      <c r="U35" s="1644" t="str">
        <f>INDEX([44]Listas!$F$6:$J$10,MATCH(P35,[44]Listas!$D$6:$D$10,0),MATCH(Q35,[44]Listas!$F$4:$J$4,0))</f>
        <v>4
INFERIOR</v>
      </c>
      <c r="V35" s="554"/>
      <c r="W35" s="1669" t="s">
        <v>1277</v>
      </c>
      <c r="X35" s="1669"/>
      <c r="Y35" s="1669"/>
      <c r="Z35" s="392" t="s">
        <v>1278</v>
      </c>
      <c r="AA35" s="1252" t="s">
        <v>322</v>
      </c>
      <c r="AB35" s="1255">
        <v>51</v>
      </c>
      <c r="AC35" s="516"/>
      <c r="AD35" s="517">
        <f t="shared" si="0"/>
        <v>1</v>
      </c>
      <c r="AE35" s="556">
        <f t="shared" si="1"/>
        <v>1</v>
      </c>
      <c r="AF35" s="1261" t="str">
        <f>IF(AE35&lt;=1,"Remota",VLOOKUP(AE35,[44]Listas!$C$6:$D$10,2,0))</f>
        <v>Remota</v>
      </c>
      <c r="AG35" s="556">
        <f t="shared" si="2"/>
        <v>1</v>
      </c>
      <c r="AH35" s="1261" t="str">
        <f>IF(AG35&lt;=1,"Insignificante",HLOOKUP(AG35,[44]Listas!$F$3:$J$4,2,0))</f>
        <v>Insignificante</v>
      </c>
      <c r="AI35" s="519">
        <f t="shared" si="3"/>
        <v>1</v>
      </c>
      <c r="AJ35" s="1261" t="str">
        <f>INDEX([44]Listas!$F$6:$J$10,MATCH(AF35,[44]Listas!$D$6:$D$10,0),MATCH(AH35,[44]Listas!$F$4:$J$4,0))</f>
        <v>1
INFERIOR</v>
      </c>
    </row>
    <row r="36" spans="1:36" s="557" customFormat="1" ht="71.25" customHeight="1" x14ac:dyDescent="0.2">
      <c r="A36" s="1664"/>
      <c r="B36" s="1665"/>
      <c r="C36" s="1664"/>
      <c r="D36" s="1664"/>
      <c r="E36" s="1664"/>
      <c r="F36" s="552">
        <v>2</v>
      </c>
      <c r="G36" s="1666" t="s">
        <v>1279</v>
      </c>
      <c r="H36" s="1667"/>
      <c r="I36" s="1668"/>
      <c r="J36" s="1664"/>
      <c r="K36" s="1664"/>
      <c r="L36" s="1664"/>
      <c r="M36" s="1639"/>
      <c r="N36" s="1639"/>
      <c r="O36" s="553"/>
      <c r="P36" s="1642"/>
      <c r="Q36" s="1642"/>
      <c r="R36" s="554"/>
      <c r="S36" s="555" t="e">
        <f>VLOOKUP(P36,[44]Listas!$D$6:$E$10,2,0)</f>
        <v>#N/A</v>
      </c>
      <c r="T36" s="555" t="e">
        <f>HLOOKUP(Q36,[44]Listas!$F$4:$J$5,2,0)</f>
        <v>#N/A</v>
      </c>
      <c r="U36" s="1645"/>
      <c r="V36" s="554"/>
      <c r="W36" s="1669" t="s">
        <v>1280</v>
      </c>
      <c r="X36" s="1669"/>
      <c r="Y36" s="1669"/>
      <c r="Z36" s="392" t="s">
        <v>1281</v>
      </c>
      <c r="AA36" s="1253"/>
      <c r="AB36" s="1256"/>
      <c r="AC36" s="516"/>
      <c r="AD36" s="517">
        <f t="shared" si="0"/>
        <v>0</v>
      </c>
      <c r="AE36" s="556" t="e">
        <f t="shared" si="1"/>
        <v>#N/A</v>
      </c>
      <c r="AF36" s="1262"/>
      <c r="AG36" s="556" t="e">
        <f t="shared" si="2"/>
        <v>#N/A</v>
      </c>
      <c r="AH36" s="1262"/>
      <c r="AI36" s="519" t="e">
        <f t="shared" si="3"/>
        <v>#N/A</v>
      </c>
      <c r="AJ36" s="1262"/>
    </row>
    <row r="37" spans="1:36" s="557" customFormat="1" ht="149.25" customHeight="1" x14ac:dyDescent="0.2">
      <c r="A37" s="1664"/>
      <c r="B37" s="1665"/>
      <c r="C37" s="1664"/>
      <c r="D37" s="1664"/>
      <c r="E37" s="1664"/>
      <c r="F37" s="552">
        <v>3</v>
      </c>
      <c r="G37" s="1666" t="s">
        <v>1282</v>
      </c>
      <c r="H37" s="1667"/>
      <c r="I37" s="1668"/>
      <c r="J37" s="1664"/>
      <c r="K37" s="1664"/>
      <c r="L37" s="1664"/>
      <c r="M37" s="1640"/>
      <c r="N37" s="1640"/>
      <c r="O37" s="553"/>
      <c r="P37" s="1643"/>
      <c r="Q37" s="1643"/>
      <c r="R37" s="554"/>
      <c r="S37" s="555" t="e">
        <f>VLOOKUP(P37,[44]Listas!$D$6:$E$10,2,0)</f>
        <v>#N/A</v>
      </c>
      <c r="T37" s="555" t="e">
        <f>HLOOKUP(Q37,[44]Listas!$F$4:$J$5,2,0)</f>
        <v>#N/A</v>
      </c>
      <c r="U37" s="1646"/>
      <c r="V37" s="554"/>
      <c r="W37" s="1669" t="s">
        <v>1283</v>
      </c>
      <c r="X37" s="1669"/>
      <c r="Y37" s="1669"/>
      <c r="Z37" s="392" t="s">
        <v>1284</v>
      </c>
      <c r="AA37" s="1254"/>
      <c r="AB37" s="1257"/>
      <c r="AC37" s="516"/>
      <c r="AD37" s="517">
        <f t="shared" si="0"/>
        <v>0</v>
      </c>
      <c r="AE37" s="556" t="e">
        <f t="shared" si="1"/>
        <v>#N/A</v>
      </c>
      <c r="AF37" s="1263"/>
      <c r="AG37" s="556" t="e">
        <f t="shared" si="2"/>
        <v>#N/A</v>
      </c>
      <c r="AH37" s="1263"/>
      <c r="AI37" s="519" t="e">
        <f t="shared" si="3"/>
        <v>#N/A</v>
      </c>
      <c r="AJ37" s="1263"/>
    </row>
    <row r="38" spans="1:36" s="557" customFormat="1" ht="45.75" customHeight="1" x14ac:dyDescent="0.2">
      <c r="A38" s="1648" t="s">
        <v>134</v>
      </c>
      <c r="B38" s="1651" t="s">
        <v>1936</v>
      </c>
      <c r="C38" s="1654" t="s">
        <v>1937</v>
      </c>
      <c r="D38" s="1655"/>
      <c r="E38" s="1656"/>
      <c r="F38" s="552">
        <v>1</v>
      </c>
      <c r="G38" s="1632" t="s">
        <v>135</v>
      </c>
      <c r="H38" s="1633"/>
      <c r="I38" s="1634"/>
      <c r="J38" s="1663" t="s">
        <v>1938</v>
      </c>
      <c r="K38" s="1663"/>
      <c r="L38" s="1663"/>
      <c r="M38" s="1638"/>
      <c r="N38" s="1638"/>
      <c r="O38" s="553"/>
      <c r="P38" s="1641" t="s">
        <v>101</v>
      </c>
      <c r="Q38" s="1641" t="s">
        <v>1717</v>
      </c>
      <c r="R38" s="554"/>
      <c r="S38" s="555">
        <f>VLOOKUP(P38,[44]Listas!$D$6:$E$10,2,0)</f>
        <v>3</v>
      </c>
      <c r="T38" s="555">
        <f>HLOOKUP(Q38,[44]Listas!$F$4:$J$5,2,0)</f>
        <v>2</v>
      </c>
      <c r="U38" s="1644" t="str">
        <f>INDEX([44]Listas!$F$6:$J$10,MATCH(P38,[44]Listas!$D$6:$D$10,0),MATCH(Q38,[44]Listas!$F$4:$J$4,0))</f>
        <v>6
MODERADO</v>
      </c>
      <c r="V38" s="554"/>
      <c r="W38" s="1647" t="s">
        <v>1939</v>
      </c>
      <c r="X38" s="1647"/>
      <c r="Y38" s="1647"/>
      <c r="Z38" s="458" t="s">
        <v>1940</v>
      </c>
      <c r="AA38" s="1252" t="s">
        <v>323</v>
      </c>
      <c r="AB38" s="1255">
        <v>64</v>
      </c>
      <c r="AC38" s="516"/>
      <c r="AD38" s="517">
        <f>IF(AB38&lt;=33,0,IF(AB38&gt;81,2,1))</f>
        <v>1</v>
      </c>
      <c r="AE38" s="556">
        <f>IF(OR(AA38="Probabilidad",AA38="Ambos"),S38-AD38,S38)</f>
        <v>2</v>
      </c>
      <c r="AF38" s="1261" t="str">
        <f>IF(AE38&lt;=1,"Remota",VLOOKUP(AE38,[44]Listas!$C$6:$D$10,2,0))</f>
        <v>Baja</v>
      </c>
      <c r="AG38" s="556">
        <f>IF(OR(AA38="Impacto",AA38="Ambos"),T38-AD38,T38)</f>
        <v>2</v>
      </c>
      <c r="AH38" s="1261" t="str">
        <f>IF(AG38&lt;=1,"Insignificante",HLOOKUP(AG38,[44]Listas!$F$3:$J$4,2,0))</f>
        <v>Menor</v>
      </c>
      <c r="AI38" s="519">
        <f>AE38*AG38</f>
        <v>4</v>
      </c>
      <c r="AJ38" s="1261" t="str">
        <f>INDEX([44]Listas!$F$6:$J$10,MATCH(AF38,[44]Listas!$D$6:$D$10,0),MATCH(AH38,[44]Listas!$F$4:$J$4,0))</f>
        <v>4
INFERIOR</v>
      </c>
    </row>
    <row r="39" spans="1:36" s="557" customFormat="1" ht="45" customHeight="1" x14ac:dyDescent="0.2">
      <c r="A39" s="1649"/>
      <c r="B39" s="1652"/>
      <c r="C39" s="1657"/>
      <c r="D39" s="1658"/>
      <c r="E39" s="1659"/>
      <c r="F39" s="552">
        <v>2</v>
      </c>
      <c r="G39" s="1632" t="s">
        <v>1236</v>
      </c>
      <c r="H39" s="1633"/>
      <c r="I39" s="1634"/>
      <c r="J39" s="1663"/>
      <c r="K39" s="1663"/>
      <c r="L39" s="1663"/>
      <c r="M39" s="1639"/>
      <c r="N39" s="1639"/>
      <c r="O39" s="553"/>
      <c r="P39" s="1642"/>
      <c r="Q39" s="1642"/>
      <c r="R39" s="554"/>
      <c r="S39" s="555" t="e">
        <f>VLOOKUP(P39,[44]Listas!$D$6:$E$10,2,0)</f>
        <v>#N/A</v>
      </c>
      <c r="T39" s="555" t="e">
        <f>HLOOKUP(Q39,[44]Listas!$F$4:$J$5,2,0)</f>
        <v>#N/A</v>
      </c>
      <c r="U39" s="1645"/>
      <c r="V39" s="554"/>
      <c r="W39" s="1635" t="s">
        <v>1941</v>
      </c>
      <c r="X39" s="1636"/>
      <c r="Y39" s="1637"/>
      <c r="Z39" s="458" t="s">
        <v>1942</v>
      </c>
      <c r="AA39" s="1253"/>
      <c r="AB39" s="1256"/>
      <c r="AC39" s="516"/>
      <c r="AD39" s="517">
        <f>IF(AB39&lt;=33,0,IF(AB39&gt;81,2,1))</f>
        <v>0</v>
      </c>
      <c r="AE39" s="556" t="e">
        <f>IF(OR(AA39="Probabilidad",AA39="Ambos"),S39-AD39,S39)</f>
        <v>#N/A</v>
      </c>
      <c r="AF39" s="1262"/>
      <c r="AG39" s="556" t="e">
        <f>IF(OR(AA39="Impacto",AA39="Ambos"),T39-AD39,T39)</f>
        <v>#N/A</v>
      </c>
      <c r="AH39" s="1262"/>
      <c r="AI39" s="519" t="e">
        <f>AE39*AG39</f>
        <v>#N/A</v>
      </c>
      <c r="AJ39" s="1262"/>
    </row>
    <row r="40" spans="1:36" s="557" customFormat="1" ht="78" customHeight="1" x14ac:dyDescent="0.2">
      <c r="A40" s="1650"/>
      <c r="B40" s="1653"/>
      <c r="C40" s="1660"/>
      <c r="D40" s="1661"/>
      <c r="E40" s="1662"/>
      <c r="F40" s="552">
        <v>3</v>
      </c>
      <c r="G40" s="1632" t="s">
        <v>1237</v>
      </c>
      <c r="H40" s="1633"/>
      <c r="I40" s="1634"/>
      <c r="J40" s="1663"/>
      <c r="K40" s="1663"/>
      <c r="L40" s="1663"/>
      <c r="M40" s="1640"/>
      <c r="N40" s="1640"/>
      <c r="O40" s="553"/>
      <c r="P40" s="1643"/>
      <c r="Q40" s="1643"/>
      <c r="R40" s="554"/>
      <c r="S40" s="555" t="e">
        <f>VLOOKUP(P40,[44]Listas!$D$6:$E$10,2,0)</f>
        <v>#N/A</v>
      </c>
      <c r="T40" s="555" t="e">
        <f>HLOOKUP(Q40,[44]Listas!$F$4:$J$5,2,0)</f>
        <v>#N/A</v>
      </c>
      <c r="U40" s="1646"/>
      <c r="V40" s="554"/>
      <c r="W40" s="1635" t="s">
        <v>1943</v>
      </c>
      <c r="X40" s="1636"/>
      <c r="Y40" s="1637"/>
      <c r="Z40" s="458" t="s">
        <v>1944</v>
      </c>
      <c r="AA40" s="1254"/>
      <c r="AB40" s="1257"/>
      <c r="AC40" s="516"/>
      <c r="AD40" s="517">
        <f>IF(AB40&lt;=33,0,IF(AB40&gt;81,2,1))</f>
        <v>0</v>
      </c>
      <c r="AE40" s="556" t="e">
        <f>IF(OR(AA40="Probabilidad",AA40="Ambos"),S40-AD40,S40)</f>
        <v>#N/A</v>
      </c>
      <c r="AF40" s="1263"/>
      <c r="AG40" s="556" t="e">
        <f>IF(OR(AA40="Impacto",AA40="Ambos"),T40-AD40,T40)</f>
        <v>#N/A</v>
      </c>
      <c r="AH40" s="1263"/>
      <c r="AI40" s="519" t="e">
        <f>AE40*AG40</f>
        <v>#N/A</v>
      </c>
      <c r="AJ40" s="1263"/>
    </row>
    <row r="41" spans="1:36" s="557" customFormat="1" ht="124.5" hidden="1" customHeight="1" x14ac:dyDescent="0.2">
      <c r="A41" s="492"/>
      <c r="B41" s="491" t="s">
        <v>1230</v>
      </c>
      <c r="C41" s="1233"/>
      <c r="D41" s="1233"/>
      <c r="E41" s="1233"/>
      <c r="F41" s="492"/>
      <c r="G41" s="1234"/>
      <c r="H41" s="1235"/>
      <c r="I41" s="1236"/>
      <c r="J41" s="1233"/>
      <c r="K41" s="1233"/>
      <c r="L41" s="1233"/>
      <c r="M41" s="492"/>
      <c r="N41" s="492"/>
      <c r="O41" s="492"/>
      <c r="P41" s="493"/>
      <c r="Q41" s="493"/>
      <c r="R41" s="516"/>
      <c r="S41" s="517" t="e">
        <f>VLOOKUP(P41,[44]Listas!$D$6:$E$10,2,0)</f>
        <v>#N/A</v>
      </c>
      <c r="T41" s="517" t="e">
        <f>HLOOKUP(Q41,[44]Listas!$F$4:$J$5,2,0)</f>
        <v>#N/A</v>
      </c>
      <c r="U41" s="496" t="e">
        <f>INDEX([44]Listas!$F$6:$J$10,MATCH(P41,[44]Listas!$D$6:$D$10,0),MATCH(Q41,[44]Listas!$F$4:$J$4,0))</f>
        <v>#N/A</v>
      </c>
      <c r="V41" s="516"/>
      <c r="W41" s="1237"/>
      <c r="X41" s="1237"/>
      <c r="Y41" s="1237"/>
      <c r="Z41" s="492"/>
      <c r="AA41" s="491"/>
      <c r="AB41" s="492"/>
      <c r="AC41" s="516"/>
      <c r="AD41" s="517">
        <f t="shared" ref="AD41:AD69" si="4">IF(AB41&lt;=33,0,IF(AB41&gt;81,2,1))</f>
        <v>0</v>
      </c>
      <c r="AE41" s="556" t="e">
        <f t="shared" ref="AE41:AE69" si="5">IF(OR(AA41="Probabilidad",AA41="Ambos"),S41-AD41,S41)</f>
        <v>#N/A</v>
      </c>
      <c r="AF41" s="496" t="e">
        <f>IF(AE41&lt;=1,"Remota",VLOOKUP(AE41,[44]Listas!$C$6:$D$10,2,0))</f>
        <v>#N/A</v>
      </c>
      <c r="AG41" s="556" t="e">
        <f t="shared" ref="AG41:AG69" si="6">IF(OR(AA41="Impacto",AA41="Ambos"),T41-AD41,T41)</f>
        <v>#N/A</v>
      </c>
      <c r="AH41" s="496" t="e">
        <f>IF(AG41&lt;=1,"Insignificante",HLOOKUP(AG41,[44]Listas!$F$3:$J$4,2,0))</f>
        <v>#N/A</v>
      </c>
      <c r="AI41" s="519" t="e">
        <f t="shared" ref="AI41:AI69" si="7">AE41*AG41</f>
        <v>#N/A</v>
      </c>
      <c r="AJ41" s="496" t="e">
        <f>INDEX([44]Listas!$F$6:$J$10,MATCH(AF41,[44]Listas!$D$6:$D$10,0),MATCH(AH41,[44]Listas!$F$4:$J$4,0))</f>
        <v>#N/A</v>
      </c>
    </row>
    <row r="42" spans="1:36" s="557" customFormat="1" ht="78" hidden="1" customHeight="1" x14ac:dyDescent="0.2">
      <c r="A42" s="492"/>
      <c r="B42" s="491" t="s">
        <v>1230</v>
      </c>
      <c r="C42" s="1233"/>
      <c r="D42" s="1233"/>
      <c r="E42" s="1233"/>
      <c r="F42" s="492"/>
      <c r="G42" s="1234"/>
      <c r="H42" s="1235"/>
      <c r="I42" s="1236"/>
      <c r="J42" s="1233"/>
      <c r="K42" s="1233"/>
      <c r="L42" s="1233"/>
      <c r="M42" s="492"/>
      <c r="N42" s="492"/>
      <c r="O42" s="492"/>
      <c r="P42" s="493"/>
      <c r="Q42" s="493"/>
      <c r="R42" s="516"/>
      <c r="S42" s="517" t="e">
        <f>VLOOKUP(P42,[44]Listas!$D$6:$E$10,2,0)</f>
        <v>#N/A</v>
      </c>
      <c r="T42" s="517" t="e">
        <f>HLOOKUP(Q42,[44]Listas!$F$4:$J$5,2,0)</f>
        <v>#N/A</v>
      </c>
      <c r="U42" s="496" t="e">
        <f>INDEX([44]Listas!$F$6:$J$10,MATCH(P42,[44]Listas!$D$6:$D$10,0),MATCH(Q42,[44]Listas!$F$4:$J$4,0))</f>
        <v>#N/A</v>
      </c>
      <c r="V42" s="516"/>
      <c r="W42" s="1237"/>
      <c r="X42" s="1237"/>
      <c r="Y42" s="1237"/>
      <c r="Z42" s="492"/>
      <c r="AA42" s="491"/>
      <c r="AB42" s="492"/>
      <c r="AC42" s="516"/>
      <c r="AD42" s="517">
        <f t="shared" si="4"/>
        <v>0</v>
      </c>
      <c r="AE42" s="556" t="e">
        <f t="shared" si="5"/>
        <v>#N/A</v>
      </c>
      <c r="AF42" s="496" t="e">
        <f>IF(AE42&lt;=1,"Remota",VLOOKUP(AE42,[44]Listas!$C$6:$D$10,2,0))</f>
        <v>#N/A</v>
      </c>
      <c r="AG42" s="556" t="e">
        <f t="shared" si="6"/>
        <v>#N/A</v>
      </c>
      <c r="AH42" s="496" t="e">
        <f>IF(AG42&lt;=1,"Insignificante",HLOOKUP(AG42,[44]Listas!$F$3:$J$4,2,0))</f>
        <v>#N/A</v>
      </c>
      <c r="AI42" s="519" t="e">
        <f t="shared" si="7"/>
        <v>#N/A</v>
      </c>
      <c r="AJ42" s="496" t="e">
        <f>INDEX([44]Listas!$F$6:$J$10,MATCH(AF42,[44]Listas!$D$6:$D$10,0),MATCH(AH42,[44]Listas!$F$4:$J$4,0))</f>
        <v>#N/A</v>
      </c>
    </row>
    <row r="43" spans="1:36" s="557" customFormat="1" ht="78" hidden="1" customHeight="1" x14ac:dyDescent="0.2">
      <c r="A43" s="492"/>
      <c r="B43" s="491" t="s">
        <v>1230</v>
      </c>
      <c r="C43" s="1233"/>
      <c r="D43" s="1233"/>
      <c r="E43" s="1233"/>
      <c r="F43" s="492"/>
      <c r="G43" s="1234"/>
      <c r="H43" s="1235"/>
      <c r="I43" s="1236"/>
      <c r="J43" s="1233"/>
      <c r="K43" s="1233"/>
      <c r="L43" s="1233"/>
      <c r="M43" s="492"/>
      <c r="N43" s="492"/>
      <c r="O43" s="492"/>
      <c r="P43" s="493"/>
      <c r="Q43" s="493"/>
      <c r="R43" s="516"/>
      <c r="S43" s="517" t="e">
        <f>VLOOKUP(P43,[44]Listas!$D$6:$E$10,2,0)</f>
        <v>#N/A</v>
      </c>
      <c r="T43" s="517" t="e">
        <f>HLOOKUP(Q43,[44]Listas!$F$4:$J$5,2,0)</f>
        <v>#N/A</v>
      </c>
      <c r="U43" s="496" t="e">
        <f>INDEX([44]Listas!$F$6:$J$10,MATCH(P43,[44]Listas!$D$6:$D$10,0),MATCH(Q43,[44]Listas!$F$4:$J$4,0))</f>
        <v>#N/A</v>
      </c>
      <c r="V43" s="516"/>
      <c r="W43" s="1237"/>
      <c r="X43" s="1237"/>
      <c r="Y43" s="1237"/>
      <c r="Z43" s="492"/>
      <c r="AA43" s="491"/>
      <c r="AB43" s="492"/>
      <c r="AC43" s="516"/>
      <c r="AD43" s="517">
        <f t="shared" si="4"/>
        <v>0</v>
      </c>
      <c r="AE43" s="556" t="e">
        <f t="shared" si="5"/>
        <v>#N/A</v>
      </c>
      <c r="AF43" s="496" t="e">
        <f>IF(AE43&lt;=1,"Remota",VLOOKUP(AE43,[44]Listas!$C$6:$D$10,2,0))</f>
        <v>#N/A</v>
      </c>
      <c r="AG43" s="556" t="e">
        <f t="shared" si="6"/>
        <v>#N/A</v>
      </c>
      <c r="AH43" s="496" t="e">
        <f>IF(AG43&lt;=1,"Insignificante",HLOOKUP(AG43,[44]Listas!$F$3:$J$4,2,0))</f>
        <v>#N/A</v>
      </c>
      <c r="AI43" s="519" t="e">
        <f t="shared" si="7"/>
        <v>#N/A</v>
      </c>
      <c r="AJ43" s="496" t="e">
        <f>INDEX([44]Listas!$F$6:$J$10,MATCH(AF43,[44]Listas!$D$6:$D$10,0),MATCH(AH43,[44]Listas!$F$4:$J$4,0))</f>
        <v>#N/A</v>
      </c>
    </row>
    <row r="44" spans="1:36" s="557" customFormat="1" ht="78" hidden="1" customHeight="1" x14ac:dyDescent="0.2">
      <c r="A44" s="492"/>
      <c r="B44" s="491" t="s">
        <v>1230</v>
      </c>
      <c r="C44" s="1233"/>
      <c r="D44" s="1233"/>
      <c r="E44" s="1233"/>
      <c r="F44" s="492"/>
      <c r="G44" s="1234"/>
      <c r="H44" s="1235"/>
      <c r="I44" s="1236"/>
      <c r="J44" s="1233"/>
      <c r="K44" s="1233"/>
      <c r="L44" s="1233"/>
      <c r="M44" s="492"/>
      <c r="N44" s="492"/>
      <c r="O44" s="492"/>
      <c r="P44" s="493"/>
      <c r="Q44" s="493"/>
      <c r="R44" s="516"/>
      <c r="S44" s="517" t="e">
        <f>VLOOKUP(P44,[44]Listas!$D$6:$E$10,2,0)</f>
        <v>#N/A</v>
      </c>
      <c r="T44" s="517" t="e">
        <f>HLOOKUP(Q44,[44]Listas!$F$4:$J$5,2,0)</f>
        <v>#N/A</v>
      </c>
      <c r="U44" s="496" t="e">
        <f>INDEX([44]Listas!$F$6:$J$10,MATCH(P44,[44]Listas!$D$6:$D$10,0),MATCH(Q44,[44]Listas!$F$4:$J$4,0))</f>
        <v>#N/A</v>
      </c>
      <c r="V44" s="516"/>
      <c r="W44" s="1237"/>
      <c r="X44" s="1237"/>
      <c r="Y44" s="1237"/>
      <c r="Z44" s="492"/>
      <c r="AA44" s="491"/>
      <c r="AB44" s="492"/>
      <c r="AC44" s="516"/>
      <c r="AD44" s="517">
        <f t="shared" si="4"/>
        <v>0</v>
      </c>
      <c r="AE44" s="556" t="e">
        <f t="shared" si="5"/>
        <v>#N/A</v>
      </c>
      <c r="AF44" s="496" t="e">
        <f>IF(AE44&lt;=1,"Remota",VLOOKUP(AE44,[44]Listas!$C$6:$D$10,2,0))</f>
        <v>#N/A</v>
      </c>
      <c r="AG44" s="556" t="e">
        <f t="shared" si="6"/>
        <v>#N/A</v>
      </c>
      <c r="AH44" s="496" t="e">
        <f>IF(AG44&lt;=1,"Insignificante",HLOOKUP(AG44,[44]Listas!$F$3:$J$4,2,0))</f>
        <v>#N/A</v>
      </c>
      <c r="AI44" s="519" t="e">
        <f t="shared" si="7"/>
        <v>#N/A</v>
      </c>
      <c r="AJ44" s="496" t="e">
        <f>INDEX([44]Listas!$F$6:$J$10,MATCH(AF44,[44]Listas!$D$6:$D$10,0),MATCH(AH44,[44]Listas!$F$4:$J$4,0))</f>
        <v>#N/A</v>
      </c>
    </row>
    <row r="45" spans="1:36" s="557" customFormat="1" ht="78" hidden="1" customHeight="1" x14ac:dyDescent="0.2">
      <c r="A45" s="492"/>
      <c r="B45" s="491" t="s">
        <v>1230</v>
      </c>
      <c r="C45" s="1233"/>
      <c r="D45" s="1233"/>
      <c r="E45" s="1233"/>
      <c r="F45" s="492"/>
      <c r="G45" s="1234"/>
      <c r="H45" s="1235"/>
      <c r="I45" s="1236"/>
      <c r="J45" s="1233"/>
      <c r="K45" s="1233"/>
      <c r="L45" s="1233"/>
      <c r="M45" s="492"/>
      <c r="N45" s="492"/>
      <c r="O45" s="492"/>
      <c r="P45" s="493"/>
      <c r="Q45" s="493"/>
      <c r="R45" s="516"/>
      <c r="S45" s="517" t="e">
        <f>VLOOKUP(P45,[44]Listas!$D$6:$E$10,2,0)</f>
        <v>#N/A</v>
      </c>
      <c r="T45" s="517" t="e">
        <f>HLOOKUP(Q45,[44]Listas!$F$4:$J$5,2,0)</f>
        <v>#N/A</v>
      </c>
      <c r="U45" s="496" t="e">
        <f>INDEX([44]Listas!$F$6:$J$10,MATCH(P45,[44]Listas!$D$6:$D$10,0),MATCH(Q45,[44]Listas!$F$4:$J$4,0))</f>
        <v>#N/A</v>
      </c>
      <c r="V45" s="516"/>
      <c r="W45" s="1237"/>
      <c r="X45" s="1237"/>
      <c r="Y45" s="1237"/>
      <c r="Z45" s="492"/>
      <c r="AA45" s="491"/>
      <c r="AB45" s="492"/>
      <c r="AC45" s="516"/>
      <c r="AD45" s="517">
        <f t="shared" si="4"/>
        <v>0</v>
      </c>
      <c r="AE45" s="556" t="e">
        <f t="shared" si="5"/>
        <v>#N/A</v>
      </c>
      <c r="AF45" s="496" t="e">
        <f>IF(AE45&lt;=1,"Remota",VLOOKUP(AE45,[44]Listas!$C$6:$D$10,2,0))</f>
        <v>#N/A</v>
      </c>
      <c r="AG45" s="556" t="e">
        <f t="shared" si="6"/>
        <v>#N/A</v>
      </c>
      <c r="AH45" s="496" t="e">
        <f>IF(AG45&lt;=1,"Insignificante",HLOOKUP(AG45,[44]Listas!$F$3:$J$4,2,0))</f>
        <v>#N/A</v>
      </c>
      <c r="AI45" s="519" t="e">
        <f t="shared" si="7"/>
        <v>#N/A</v>
      </c>
      <c r="AJ45" s="496" t="e">
        <f>INDEX([44]Listas!$F$6:$J$10,MATCH(AF45,[44]Listas!$D$6:$D$10,0),MATCH(AH45,[44]Listas!$F$4:$J$4,0))</f>
        <v>#N/A</v>
      </c>
    </row>
    <row r="46" spans="1:36" s="557" customFormat="1" ht="78" hidden="1" customHeight="1" x14ac:dyDescent="0.2">
      <c r="A46" s="492"/>
      <c r="B46" s="491" t="s">
        <v>1230</v>
      </c>
      <c r="C46" s="1233"/>
      <c r="D46" s="1233"/>
      <c r="E46" s="1233"/>
      <c r="F46" s="492"/>
      <c r="G46" s="1234"/>
      <c r="H46" s="1235"/>
      <c r="I46" s="1236"/>
      <c r="J46" s="1233"/>
      <c r="K46" s="1233"/>
      <c r="L46" s="1233"/>
      <c r="M46" s="492"/>
      <c r="N46" s="492"/>
      <c r="O46" s="492"/>
      <c r="P46" s="493"/>
      <c r="Q46" s="493"/>
      <c r="R46" s="516"/>
      <c r="S46" s="517" t="e">
        <f>VLOOKUP(P46,[44]Listas!$D$6:$E$10,2,0)</f>
        <v>#N/A</v>
      </c>
      <c r="T46" s="517" t="e">
        <f>HLOOKUP(Q46,[44]Listas!$F$4:$J$5,2,0)</f>
        <v>#N/A</v>
      </c>
      <c r="U46" s="496" t="e">
        <f>INDEX([44]Listas!$F$6:$J$10,MATCH(P46,[44]Listas!$D$6:$D$10,0),MATCH(Q46,[44]Listas!$F$4:$J$4,0))</f>
        <v>#N/A</v>
      </c>
      <c r="V46" s="516"/>
      <c r="W46" s="1237"/>
      <c r="X46" s="1237"/>
      <c r="Y46" s="1237"/>
      <c r="Z46" s="492"/>
      <c r="AA46" s="491"/>
      <c r="AB46" s="492"/>
      <c r="AC46" s="516"/>
      <c r="AD46" s="517">
        <f t="shared" si="4"/>
        <v>0</v>
      </c>
      <c r="AE46" s="556" t="e">
        <f t="shared" si="5"/>
        <v>#N/A</v>
      </c>
      <c r="AF46" s="496" t="e">
        <f>IF(AE46&lt;=1,"Remota",VLOOKUP(AE46,[44]Listas!$C$6:$D$10,2,0))</f>
        <v>#N/A</v>
      </c>
      <c r="AG46" s="556" t="e">
        <f t="shared" si="6"/>
        <v>#N/A</v>
      </c>
      <c r="AH46" s="496" t="e">
        <f>IF(AG46&lt;=1,"Insignificante",HLOOKUP(AG46,[44]Listas!$F$3:$J$4,2,0))</f>
        <v>#N/A</v>
      </c>
      <c r="AI46" s="519" t="e">
        <f t="shared" si="7"/>
        <v>#N/A</v>
      </c>
      <c r="AJ46" s="496" t="e">
        <f>INDEX([44]Listas!$F$6:$J$10,MATCH(AF46,[44]Listas!$D$6:$D$10,0),MATCH(AH46,[44]Listas!$F$4:$J$4,0))</f>
        <v>#N/A</v>
      </c>
    </row>
    <row r="47" spans="1:36" s="557" customFormat="1" ht="78" hidden="1" customHeight="1" x14ac:dyDescent="0.2">
      <c r="A47" s="492"/>
      <c r="B47" s="491" t="s">
        <v>1230</v>
      </c>
      <c r="C47" s="1233"/>
      <c r="D47" s="1233"/>
      <c r="E47" s="1233"/>
      <c r="F47" s="492"/>
      <c r="G47" s="1234"/>
      <c r="H47" s="1235"/>
      <c r="I47" s="1236"/>
      <c r="J47" s="1233"/>
      <c r="K47" s="1233"/>
      <c r="L47" s="1233"/>
      <c r="M47" s="492"/>
      <c r="N47" s="492"/>
      <c r="O47" s="492"/>
      <c r="P47" s="493"/>
      <c r="Q47" s="493"/>
      <c r="R47" s="516"/>
      <c r="S47" s="517" t="e">
        <f>VLOOKUP(P47,[44]Listas!$D$6:$E$10,2,0)</f>
        <v>#N/A</v>
      </c>
      <c r="T47" s="517" t="e">
        <f>HLOOKUP(Q47,[44]Listas!$F$4:$J$5,2,0)</f>
        <v>#N/A</v>
      </c>
      <c r="U47" s="496" t="e">
        <f>INDEX([44]Listas!$F$6:$J$10,MATCH(P47,[44]Listas!$D$6:$D$10,0),MATCH(Q47,[44]Listas!$F$4:$J$4,0))</f>
        <v>#N/A</v>
      </c>
      <c r="V47" s="516"/>
      <c r="W47" s="1237"/>
      <c r="X47" s="1237"/>
      <c r="Y47" s="1237"/>
      <c r="Z47" s="492"/>
      <c r="AA47" s="491"/>
      <c r="AB47" s="492"/>
      <c r="AC47" s="516"/>
      <c r="AD47" s="517">
        <f t="shared" si="4"/>
        <v>0</v>
      </c>
      <c r="AE47" s="556" t="e">
        <f t="shared" si="5"/>
        <v>#N/A</v>
      </c>
      <c r="AF47" s="496" t="e">
        <f>IF(AE47&lt;=1,"Remota",VLOOKUP(AE47,[44]Listas!$C$6:$D$10,2,0))</f>
        <v>#N/A</v>
      </c>
      <c r="AG47" s="556" t="e">
        <f t="shared" si="6"/>
        <v>#N/A</v>
      </c>
      <c r="AH47" s="496" t="e">
        <f>IF(AG47&lt;=1,"Insignificante",HLOOKUP(AG47,[44]Listas!$F$3:$J$4,2,0))</f>
        <v>#N/A</v>
      </c>
      <c r="AI47" s="519" t="e">
        <f t="shared" si="7"/>
        <v>#N/A</v>
      </c>
      <c r="AJ47" s="496" t="e">
        <f>INDEX([44]Listas!$F$6:$J$10,MATCH(AF47,[44]Listas!$D$6:$D$10,0),MATCH(AH47,[44]Listas!$F$4:$J$4,0))</f>
        <v>#N/A</v>
      </c>
    </row>
    <row r="48" spans="1:36" s="557" customFormat="1" ht="78" hidden="1" customHeight="1" x14ac:dyDescent="0.2">
      <c r="A48" s="492"/>
      <c r="B48" s="491" t="s">
        <v>1230</v>
      </c>
      <c r="C48" s="1233"/>
      <c r="D48" s="1233"/>
      <c r="E48" s="1233"/>
      <c r="F48" s="492"/>
      <c r="G48" s="1234"/>
      <c r="H48" s="1235"/>
      <c r="I48" s="1236"/>
      <c r="J48" s="1233"/>
      <c r="K48" s="1233"/>
      <c r="L48" s="1233"/>
      <c r="M48" s="492"/>
      <c r="N48" s="492"/>
      <c r="O48" s="492"/>
      <c r="P48" s="493"/>
      <c r="Q48" s="493"/>
      <c r="R48" s="516"/>
      <c r="S48" s="517" t="e">
        <f>VLOOKUP(P48,[44]Listas!$D$6:$E$10,2,0)</f>
        <v>#N/A</v>
      </c>
      <c r="T48" s="517" t="e">
        <f>HLOOKUP(Q48,[44]Listas!$F$4:$J$5,2,0)</f>
        <v>#N/A</v>
      </c>
      <c r="U48" s="496" t="e">
        <f>INDEX([44]Listas!$F$6:$J$10,MATCH(P48,[44]Listas!$D$6:$D$10,0),MATCH(Q48,[44]Listas!$F$4:$J$4,0))</f>
        <v>#N/A</v>
      </c>
      <c r="V48" s="516"/>
      <c r="W48" s="1237"/>
      <c r="X48" s="1237"/>
      <c r="Y48" s="1237"/>
      <c r="Z48" s="492"/>
      <c r="AA48" s="491"/>
      <c r="AB48" s="492"/>
      <c r="AC48" s="516"/>
      <c r="AD48" s="517">
        <f t="shared" si="4"/>
        <v>0</v>
      </c>
      <c r="AE48" s="556" t="e">
        <f t="shared" si="5"/>
        <v>#N/A</v>
      </c>
      <c r="AF48" s="496" t="e">
        <f>IF(AE48&lt;=1,"Remota",VLOOKUP(AE48,[44]Listas!$C$6:$D$10,2,0))</f>
        <v>#N/A</v>
      </c>
      <c r="AG48" s="556" t="e">
        <f t="shared" si="6"/>
        <v>#N/A</v>
      </c>
      <c r="AH48" s="496" t="e">
        <f>IF(AG48&lt;=1,"Insignificante",HLOOKUP(AG48,[44]Listas!$F$3:$J$4,2,0))</f>
        <v>#N/A</v>
      </c>
      <c r="AI48" s="519" t="e">
        <f t="shared" si="7"/>
        <v>#N/A</v>
      </c>
      <c r="AJ48" s="496" t="e">
        <f>INDEX([44]Listas!$F$6:$J$10,MATCH(AF48,[44]Listas!$D$6:$D$10,0),MATCH(AH48,[44]Listas!$F$4:$J$4,0))</f>
        <v>#N/A</v>
      </c>
    </row>
    <row r="49" spans="1:36" s="557" customFormat="1" ht="78" hidden="1" customHeight="1" x14ac:dyDescent="0.2">
      <c r="A49" s="492"/>
      <c r="B49" s="491" t="s">
        <v>1230</v>
      </c>
      <c r="C49" s="1233"/>
      <c r="D49" s="1233"/>
      <c r="E49" s="1233"/>
      <c r="F49" s="492"/>
      <c r="G49" s="1234"/>
      <c r="H49" s="1235"/>
      <c r="I49" s="1236"/>
      <c r="J49" s="1233"/>
      <c r="K49" s="1233"/>
      <c r="L49" s="1233"/>
      <c r="M49" s="492"/>
      <c r="N49" s="492"/>
      <c r="O49" s="492"/>
      <c r="P49" s="493"/>
      <c r="Q49" s="493"/>
      <c r="R49" s="516"/>
      <c r="S49" s="517" t="e">
        <f>VLOOKUP(P49,[44]Listas!$D$6:$E$10,2,0)</f>
        <v>#N/A</v>
      </c>
      <c r="T49" s="517" t="e">
        <f>HLOOKUP(Q49,[44]Listas!$F$4:$J$5,2,0)</f>
        <v>#N/A</v>
      </c>
      <c r="U49" s="496" t="e">
        <f>INDEX([44]Listas!$F$6:$J$10,MATCH(P49,[44]Listas!$D$6:$D$10,0),MATCH(Q49,[44]Listas!$F$4:$J$4,0))</f>
        <v>#N/A</v>
      </c>
      <c r="V49" s="516"/>
      <c r="W49" s="1237"/>
      <c r="X49" s="1237"/>
      <c r="Y49" s="1237"/>
      <c r="Z49" s="492"/>
      <c r="AA49" s="491"/>
      <c r="AB49" s="492"/>
      <c r="AC49" s="516"/>
      <c r="AD49" s="517">
        <f t="shared" si="4"/>
        <v>0</v>
      </c>
      <c r="AE49" s="556" t="e">
        <f t="shared" si="5"/>
        <v>#N/A</v>
      </c>
      <c r="AF49" s="496" t="e">
        <f>IF(AE49&lt;=1,"Remota",VLOOKUP(AE49,[44]Listas!$C$6:$D$10,2,0))</f>
        <v>#N/A</v>
      </c>
      <c r="AG49" s="556" t="e">
        <f t="shared" si="6"/>
        <v>#N/A</v>
      </c>
      <c r="AH49" s="496" t="e">
        <f>IF(AG49&lt;=1,"Insignificante",HLOOKUP(AG49,[44]Listas!$F$3:$J$4,2,0))</f>
        <v>#N/A</v>
      </c>
      <c r="AI49" s="519" t="e">
        <f t="shared" si="7"/>
        <v>#N/A</v>
      </c>
      <c r="AJ49" s="496" t="e">
        <f>INDEX([44]Listas!$F$6:$J$10,MATCH(AF49,[44]Listas!$D$6:$D$10,0),MATCH(AH49,[44]Listas!$F$4:$J$4,0))</f>
        <v>#N/A</v>
      </c>
    </row>
    <row r="50" spans="1:36" s="557" customFormat="1" ht="78" hidden="1" customHeight="1" x14ac:dyDescent="0.2">
      <c r="A50" s="492"/>
      <c r="B50" s="491" t="s">
        <v>1230</v>
      </c>
      <c r="C50" s="1233"/>
      <c r="D50" s="1233"/>
      <c r="E50" s="1233"/>
      <c r="F50" s="492"/>
      <c r="G50" s="1234"/>
      <c r="H50" s="1235"/>
      <c r="I50" s="1236"/>
      <c r="J50" s="1233"/>
      <c r="K50" s="1233"/>
      <c r="L50" s="1233"/>
      <c r="M50" s="492"/>
      <c r="N50" s="492"/>
      <c r="O50" s="492"/>
      <c r="P50" s="493"/>
      <c r="Q50" s="493"/>
      <c r="R50" s="516"/>
      <c r="S50" s="517" t="e">
        <f>VLOOKUP(P50,[44]Listas!$D$6:$E$10,2,0)</f>
        <v>#N/A</v>
      </c>
      <c r="T50" s="517" t="e">
        <f>HLOOKUP(Q50,[44]Listas!$F$4:$J$5,2,0)</f>
        <v>#N/A</v>
      </c>
      <c r="U50" s="496" t="e">
        <f>INDEX([44]Listas!$F$6:$J$10,MATCH(P50,[44]Listas!$D$6:$D$10,0),MATCH(Q50,[44]Listas!$F$4:$J$4,0))</f>
        <v>#N/A</v>
      </c>
      <c r="V50" s="516"/>
      <c r="W50" s="1237"/>
      <c r="X50" s="1237"/>
      <c r="Y50" s="1237"/>
      <c r="Z50" s="492"/>
      <c r="AA50" s="491"/>
      <c r="AB50" s="492"/>
      <c r="AC50" s="516"/>
      <c r="AD50" s="517">
        <f t="shared" si="4"/>
        <v>0</v>
      </c>
      <c r="AE50" s="556" t="e">
        <f t="shared" si="5"/>
        <v>#N/A</v>
      </c>
      <c r="AF50" s="496" t="e">
        <f>IF(AE50&lt;=1,"Remota",VLOOKUP(AE50,[44]Listas!$C$6:$D$10,2,0))</f>
        <v>#N/A</v>
      </c>
      <c r="AG50" s="556" t="e">
        <f t="shared" si="6"/>
        <v>#N/A</v>
      </c>
      <c r="AH50" s="496" t="e">
        <f>IF(AG50&lt;=1,"Insignificante",HLOOKUP(AG50,[44]Listas!$F$3:$J$4,2,0))</f>
        <v>#N/A</v>
      </c>
      <c r="AI50" s="519" t="e">
        <f t="shared" si="7"/>
        <v>#N/A</v>
      </c>
      <c r="AJ50" s="496" t="e">
        <f>INDEX([44]Listas!$F$6:$J$10,MATCH(AF50,[44]Listas!$D$6:$D$10,0),MATCH(AH50,[44]Listas!$F$4:$J$4,0))</f>
        <v>#N/A</v>
      </c>
    </row>
    <row r="51" spans="1:36" s="557" customFormat="1" ht="78" hidden="1" customHeight="1" x14ac:dyDescent="0.2">
      <c r="A51" s="492"/>
      <c r="B51" s="491" t="s">
        <v>1230</v>
      </c>
      <c r="C51" s="1233"/>
      <c r="D51" s="1233"/>
      <c r="E51" s="1233"/>
      <c r="F51" s="492"/>
      <c r="G51" s="1234"/>
      <c r="H51" s="1235"/>
      <c r="I51" s="1236"/>
      <c r="J51" s="1233"/>
      <c r="K51" s="1233"/>
      <c r="L51" s="1233"/>
      <c r="M51" s="492"/>
      <c r="N51" s="492"/>
      <c r="O51" s="492"/>
      <c r="P51" s="493"/>
      <c r="Q51" s="493"/>
      <c r="R51" s="516"/>
      <c r="S51" s="517" t="e">
        <f>VLOOKUP(P51,[44]Listas!$D$6:$E$10,2,0)</f>
        <v>#N/A</v>
      </c>
      <c r="T51" s="517" t="e">
        <f>HLOOKUP(Q51,[44]Listas!$F$4:$J$5,2,0)</f>
        <v>#N/A</v>
      </c>
      <c r="U51" s="496" t="e">
        <f>INDEX([44]Listas!$F$6:$J$10,MATCH(P51,[44]Listas!$D$6:$D$10,0),MATCH(Q51,[44]Listas!$F$4:$J$4,0))</f>
        <v>#N/A</v>
      </c>
      <c r="V51" s="516"/>
      <c r="W51" s="1237"/>
      <c r="X51" s="1237"/>
      <c r="Y51" s="1237"/>
      <c r="Z51" s="492"/>
      <c r="AA51" s="491"/>
      <c r="AB51" s="492"/>
      <c r="AC51" s="516"/>
      <c r="AD51" s="517">
        <f t="shared" si="4"/>
        <v>0</v>
      </c>
      <c r="AE51" s="556" t="e">
        <f t="shared" si="5"/>
        <v>#N/A</v>
      </c>
      <c r="AF51" s="496" t="e">
        <f>IF(AE51&lt;=1,"Remota",VLOOKUP(AE51,[44]Listas!$C$6:$D$10,2,0))</f>
        <v>#N/A</v>
      </c>
      <c r="AG51" s="556" t="e">
        <f t="shared" si="6"/>
        <v>#N/A</v>
      </c>
      <c r="AH51" s="496" t="e">
        <f>IF(AG51&lt;=1,"Insignificante",HLOOKUP(AG51,[44]Listas!$F$3:$J$4,2,0))</f>
        <v>#N/A</v>
      </c>
      <c r="AI51" s="519" t="e">
        <f t="shared" si="7"/>
        <v>#N/A</v>
      </c>
      <c r="AJ51" s="496" t="e">
        <f>INDEX([44]Listas!$F$6:$J$10,MATCH(AF51,[44]Listas!$D$6:$D$10,0),MATCH(AH51,[44]Listas!$F$4:$J$4,0))</f>
        <v>#N/A</v>
      </c>
    </row>
    <row r="52" spans="1:36" s="557" customFormat="1" ht="78" hidden="1" customHeight="1" x14ac:dyDescent="0.2">
      <c r="A52" s="492"/>
      <c r="B52" s="491" t="s">
        <v>1230</v>
      </c>
      <c r="C52" s="1233"/>
      <c r="D52" s="1233"/>
      <c r="E52" s="1233"/>
      <c r="F52" s="492"/>
      <c r="G52" s="1234"/>
      <c r="H52" s="1235"/>
      <c r="I52" s="1236"/>
      <c r="J52" s="1233"/>
      <c r="K52" s="1233"/>
      <c r="L52" s="1233"/>
      <c r="M52" s="492"/>
      <c r="N52" s="492"/>
      <c r="O52" s="492"/>
      <c r="P52" s="493"/>
      <c r="Q52" s="493"/>
      <c r="R52" s="516"/>
      <c r="S52" s="517" t="e">
        <f>VLOOKUP(P52,[44]Listas!$D$6:$E$10,2,0)</f>
        <v>#N/A</v>
      </c>
      <c r="T52" s="517" t="e">
        <f>HLOOKUP(Q52,[44]Listas!$F$4:$J$5,2,0)</f>
        <v>#N/A</v>
      </c>
      <c r="U52" s="496" t="e">
        <f>INDEX([44]Listas!$F$6:$J$10,MATCH(P52,[44]Listas!$D$6:$D$10,0),MATCH(Q52,[44]Listas!$F$4:$J$4,0))</f>
        <v>#N/A</v>
      </c>
      <c r="V52" s="516"/>
      <c r="W52" s="1237"/>
      <c r="X52" s="1237"/>
      <c r="Y52" s="1237"/>
      <c r="Z52" s="492"/>
      <c r="AA52" s="491"/>
      <c r="AB52" s="492"/>
      <c r="AC52" s="516"/>
      <c r="AD52" s="517">
        <f t="shared" si="4"/>
        <v>0</v>
      </c>
      <c r="AE52" s="556" t="e">
        <f t="shared" si="5"/>
        <v>#N/A</v>
      </c>
      <c r="AF52" s="496" t="e">
        <f>IF(AE52&lt;=1,"Remota",VLOOKUP(AE52,[44]Listas!$C$6:$D$10,2,0))</f>
        <v>#N/A</v>
      </c>
      <c r="AG52" s="556" t="e">
        <f t="shared" si="6"/>
        <v>#N/A</v>
      </c>
      <c r="AH52" s="496" t="e">
        <f>IF(AG52&lt;=1,"Insignificante",HLOOKUP(AG52,[44]Listas!$F$3:$J$4,2,0))</f>
        <v>#N/A</v>
      </c>
      <c r="AI52" s="519" t="e">
        <f t="shared" si="7"/>
        <v>#N/A</v>
      </c>
      <c r="AJ52" s="496" t="e">
        <f>INDEX([44]Listas!$F$6:$J$10,MATCH(AF52,[44]Listas!$D$6:$D$10,0),MATCH(AH52,[44]Listas!$F$4:$J$4,0))</f>
        <v>#N/A</v>
      </c>
    </row>
    <row r="53" spans="1:36" s="557" customFormat="1" ht="78" hidden="1" customHeight="1" x14ac:dyDescent="0.2">
      <c r="A53" s="492"/>
      <c r="B53" s="491" t="s">
        <v>1230</v>
      </c>
      <c r="C53" s="1233"/>
      <c r="D53" s="1233"/>
      <c r="E53" s="1233"/>
      <c r="F53" s="492"/>
      <c r="G53" s="1234"/>
      <c r="H53" s="1235"/>
      <c r="I53" s="1236"/>
      <c r="J53" s="1233"/>
      <c r="K53" s="1233"/>
      <c r="L53" s="1233"/>
      <c r="M53" s="492"/>
      <c r="N53" s="492"/>
      <c r="O53" s="492"/>
      <c r="P53" s="493"/>
      <c r="Q53" s="493"/>
      <c r="R53" s="516"/>
      <c r="S53" s="517" t="e">
        <f>VLOOKUP(P53,[44]Listas!$D$6:$E$10,2,0)</f>
        <v>#N/A</v>
      </c>
      <c r="T53" s="517" t="e">
        <f>HLOOKUP(Q53,[44]Listas!$F$4:$J$5,2,0)</f>
        <v>#N/A</v>
      </c>
      <c r="U53" s="496" t="e">
        <f>INDEX([44]Listas!$F$6:$J$10,MATCH(P53,[44]Listas!$D$6:$D$10,0),MATCH(Q53,[44]Listas!$F$4:$J$4,0))</f>
        <v>#N/A</v>
      </c>
      <c r="V53" s="516"/>
      <c r="W53" s="1237"/>
      <c r="X53" s="1237"/>
      <c r="Y53" s="1237"/>
      <c r="Z53" s="492"/>
      <c r="AA53" s="491"/>
      <c r="AB53" s="492"/>
      <c r="AC53" s="516"/>
      <c r="AD53" s="517">
        <f t="shared" si="4"/>
        <v>0</v>
      </c>
      <c r="AE53" s="556" t="e">
        <f t="shared" si="5"/>
        <v>#N/A</v>
      </c>
      <c r="AF53" s="496" t="e">
        <f>IF(AE53&lt;=1,"Remota",VLOOKUP(AE53,[44]Listas!$C$6:$D$10,2,0))</f>
        <v>#N/A</v>
      </c>
      <c r="AG53" s="556" t="e">
        <f t="shared" si="6"/>
        <v>#N/A</v>
      </c>
      <c r="AH53" s="496" t="e">
        <f>IF(AG53&lt;=1,"Insignificante",HLOOKUP(AG53,[44]Listas!$F$3:$J$4,2,0))</f>
        <v>#N/A</v>
      </c>
      <c r="AI53" s="519" t="e">
        <f t="shared" si="7"/>
        <v>#N/A</v>
      </c>
      <c r="AJ53" s="496" t="e">
        <f>INDEX([44]Listas!$F$6:$J$10,MATCH(AF53,[44]Listas!$D$6:$D$10,0),MATCH(AH53,[44]Listas!$F$4:$J$4,0))</f>
        <v>#N/A</v>
      </c>
    </row>
    <row r="54" spans="1:36" s="557" customFormat="1" ht="78" hidden="1" customHeight="1" x14ac:dyDescent="0.2">
      <c r="A54" s="492"/>
      <c r="B54" s="491" t="s">
        <v>1230</v>
      </c>
      <c r="C54" s="1233"/>
      <c r="D54" s="1233"/>
      <c r="E54" s="1233"/>
      <c r="F54" s="492"/>
      <c r="G54" s="1234"/>
      <c r="H54" s="1235"/>
      <c r="I54" s="1236"/>
      <c r="J54" s="1233"/>
      <c r="K54" s="1233"/>
      <c r="L54" s="1233"/>
      <c r="M54" s="492"/>
      <c r="N54" s="492"/>
      <c r="O54" s="492"/>
      <c r="P54" s="493"/>
      <c r="Q54" s="493"/>
      <c r="R54" s="516"/>
      <c r="S54" s="517" t="e">
        <f>VLOOKUP(P54,[44]Listas!$D$6:$E$10,2,0)</f>
        <v>#N/A</v>
      </c>
      <c r="T54" s="517" t="e">
        <f>HLOOKUP(Q54,[44]Listas!$F$4:$J$5,2,0)</f>
        <v>#N/A</v>
      </c>
      <c r="U54" s="496" t="e">
        <f>INDEX([44]Listas!$F$6:$J$10,MATCH(P54,[44]Listas!$D$6:$D$10,0),MATCH(Q54,[44]Listas!$F$4:$J$4,0))</f>
        <v>#N/A</v>
      </c>
      <c r="V54" s="516"/>
      <c r="W54" s="1237"/>
      <c r="X54" s="1237"/>
      <c r="Y54" s="1237"/>
      <c r="Z54" s="492"/>
      <c r="AA54" s="491"/>
      <c r="AB54" s="492"/>
      <c r="AC54" s="516"/>
      <c r="AD54" s="517">
        <f t="shared" si="4"/>
        <v>0</v>
      </c>
      <c r="AE54" s="556" t="e">
        <f t="shared" si="5"/>
        <v>#N/A</v>
      </c>
      <c r="AF54" s="496" t="e">
        <f>IF(AE54&lt;=1,"Remota",VLOOKUP(AE54,[44]Listas!$C$6:$D$10,2,0))</f>
        <v>#N/A</v>
      </c>
      <c r="AG54" s="556" t="e">
        <f t="shared" si="6"/>
        <v>#N/A</v>
      </c>
      <c r="AH54" s="496" t="e">
        <f>IF(AG54&lt;=1,"Insignificante",HLOOKUP(AG54,[44]Listas!$F$3:$J$4,2,0))</f>
        <v>#N/A</v>
      </c>
      <c r="AI54" s="519" t="e">
        <f t="shared" si="7"/>
        <v>#N/A</v>
      </c>
      <c r="AJ54" s="496" t="e">
        <f>INDEX([44]Listas!$F$6:$J$10,MATCH(AF54,[44]Listas!$D$6:$D$10,0),MATCH(AH54,[44]Listas!$F$4:$J$4,0))</f>
        <v>#N/A</v>
      </c>
    </row>
    <row r="55" spans="1:36" s="557" customFormat="1" ht="78" hidden="1" customHeight="1" x14ac:dyDescent="0.2">
      <c r="A55" s="492"/>
      <c r="B55" s="491" t="s">
        <v>1230</v>
      </c>
      <c r="C55" s="1233"/>
      <c r="D55" s="1233"/>
      <c r="E55" s="1233"/>
      <c r="F55" s="492"/>
      <c r="G55" s="1234"/>
      <c r="H55" s="1235"/>
      <c r="I55" s="1236"/>
      <c r="J55" s="1233"/>
      <c r="K55" s="1233"/>
      <c r="L55" s="1233"/>
      <c r="M55" s="492"/>
      <c r="N55" s="492"/>
      <c r="O55" s="492"/>
      <c r="P55" s="493"/>
      <c r="Q55" s="493"/>
      <c r="R55" s="516"/>
      <c r="S55" s="517" t="e">
        <f>VLOOKUP(P55,[44]Listas!$D$6:$E$10,2,0)</f>
        <v>#N/A</v>
      </c>
      <c r="T55" s="517" t="e">
        <f>HLOOKUP(Q55,[44]Listas!$F$4:$J$5,2,0)</f>
        <v>#N/A</v>
      </c>
      <c r="U55" s="496" t="e">
        <f>INDEX([44]Listas!$F$6:$J$10,MATCH(P55,[44]Listas!$D$6:$D$10,0),MATCH(Q55,[44]Listas!$F$4:$J$4,0))</f>
        <v>#N/A</v>
      </c>
      <c r="V55" s="516"/>
      <c r="W55" s="1237"/>
      <c r="X55" s="1237"/>
      <c r="Y55" s="1237"/>
      <c r="Z55" s="492"/>
      <c r="AA55" s="491"/>
      <c r="AB55" s="492"/>
      <c r="AC55" s="516"/>
      <c r="AD55" s="517">
        <f t="shared" si="4"/>
        <v>0</v>
      </c>
      <c r="AE55" s="556" t="e">
        <f t="shared" si="5"/>
        <v>#N/A</v>
      </c>
      <c r="AF55" s="496" t="e">
        <f>IF(AE55&lt;=1,"Remota",VLOOKUP(AE55,[44]Listas!$C$6:$D$10,2,0))</f>
        <v>#N/A</v>
      </c>
      <c r="AG55" s="556" t="e">
        <f t="shared" si="6"/>
        <v>#N/A</v>
      </c>
      <c r="AH55" s="496" t="e">
        <f>IF(AG55&lt;=1,"Insignificante",HLOOKUP(AG55,[44]Listas!$F$3:$J$4,2,0))</f>
        <v>#N/A</v>
      </c>
      <c r="AI55" s="519" t="e">
        <f t="shared" si="7"/>
        <v>#N/A</v>
      </c>
      <c r="AJ55" s="496" t="e">
        <f>INDEX([44]Listas!$F$6:$J$10,MATCH(AF55,[44]Listas!$D$6:$D$10,0),MATCH(AH55,[44]Listas!$F$4:$J$4,0))</f>
        <v>#N/A</v>
      </c>
    </row>
    <row r="56" spans="1:36" s="557" customFormat="1" ht="78" hidden="1" customHeight="1" x14ac:dyDescent="0.2">
      <c r="A56" s="492"/>
      <c r="B56" s="491" t="s">
        <v>1230</v>
      </c>
      <c r="C56" s="1233"/>
      <c r="D56" s="1233"/>
      <c r="E56" s="1233"/>
      <c r="F56" s="492"/>
      <c r="G56" s="1234"/>
      <c r="H56" s="1235"/>
      <c r="I56" s="1236"/>
      <c r="J56" s="1233"/>
      <c r="K56" s="1233"/>
      <c r="L56" s="1233"/>
      <c r="M56" s="492"/>
      <c r="N56" s="492"/>
      <c r="O56" s="492"/>
      <c r="P56" s="493"/>
      <c r="Q56" s="493"/>
      <c r="R56" s="516"/>
      <c r="S56" s="517" t="e">
        <f>VLOOKUP(P56,[44]Listas!$D$6:$E$10,2,0)</f>
        <v>#N/A</v>
      </c>
      <c r="T56" s="517" t="e">
        <f>HLOOKUP(Q56,[44]Listas!$F$4:$J$5,2,0)</f>
        <v>#N/A</v>
      </c>
      <c r="U56" s="496" t="e">
        <f>INDEX([44]Listas!$F$6:$J$10,MATCH(P56,[44]Listas!$D$6:$D$10,0),MATCH(Q56,[44]Listas!$F$4:$J$4,0))</f>
        <v>#N/A</v>
      </c>
      <c r="V56" s="516"/>
      <c r="W56" s="1237"/>
      <c r="X56" s="1237"/>
      <c r="Y56" s="1237"/>
      <c r="Z56" s="492"/>
      <c r="AA56" s="491"/>
      <c r="AB56" s="492"/>
      <c r="AC56" s="516"/>
      <c r="AD56" s="517">
        <f t="shared" si="4"/>
        <v>0</v>
      </c>
      <c r="AE56" s="556" t="e">
        <f t="shared" si="5"/>
        <v>#N/A</v>
      </c>
      <c r="AF56" s="496" t="e">
        <f>IF(AE56&lt;=1,"Remota",VLOOKUP(AE56,[44]Listas!$C$6:$D$10,2,0))</f>
        <v>#N/A</v>
      </c>
      <c r="AG56" s="556" t="e">
        <f t="shared" si="6"/>
        <v>#N/A</v>
      </c>
      <c r="AH56" s="496" t="e">
        <f>IF(AG56&lt;=1,"Insignificante",HLOOKUP(AG56,[44]Listas!$F$3:$J$4,2,0))</f>
        <v>#N/A</v>
      </c>
      <c r="AI56" s="519" t="e">
        <f t="shared" si="7"/>
        <v>#N/A</v>
      </c>
      <c r="AJ56" s="496" t="e">
        <f>INDEX([44]Listas!$F$6:$J$10,MATCH(AF56,[44]Listas!$D$6:$D$10,0),MATCH(AH56,[44]Listas!$F$4:$J$4,0))</f>
        <v>#N/A</v>
      </c>
    </row>
    <row r="57" spans="1:36" s="557" customFormat="1" ht="78" hidden="1" customHeight="1" x14ac:dyDescent="0.2">
      <c r="A57" s="492"/>
      <c r="B57" s="491" t="s">
        <v>1230</v>
      </c>
      <c r="C57" s="1233"/>
      <c r="D57" s="1233"/>
      <c r="E57" s="1233"/>
      <c r="F57" s="492"/>
      <c r="G57" s="1234"/>
      <c r="H57" s="1235"/>
      <c r="I57" s="1236"/>
      <c r="J57" s="1233"/>
      <c r="K57" s="1233"/>
      <c r="L57" s="1233"/>
      <c r="M57" s="492"/>
      <c r="N57" s="492"/>
      <c r="O57" s="492"/>
      <c r="P57" s="493"/>
      <c r="Q57" s="493"/>
      <c r="R57" s="516"/>
      <c r="S57" s="517" t="e">
        <f>VLOOKUP(P57,[44]Listas!$D$6:$E$10,2,0)</f>
        <v>#N/A</v>
      </c>
      <c r="T57" s="517" t="e">
        <f>HLOOKUP(Q57,[44]Listas!$F$4:$J$5,2,0)</f>
        <v>#N/A</v>
      </c>
      <c r="U57" s="496" t="e">
        <f>INDEX([44]Listas!$F$6:$J$10,MATCH(P57,[44]Listas!$D$6:$D$10,0),MATCH(Q57,[44]Listas!$F$4:$J$4,0))</f>
        <v>#N/A</v>
      </c>
      <c r="V57" s="516"/>
      <c r="W57" s="1237"/>
      <c r="X57" s="1237"/>
      <c r="Y57" s="1237"/>
      <c r="Z57" s="492"/>
      <c r="AA57" s="491"/>
      <c r="AB57" s="492"/>
      <c r="AC57" s="516"/>
      <c r="AD57" s="517">
        <f t="shared" si="4"/>
        <v>0</v>
      </c>
      <c r="AE57" s="556" t="e">
        <f t="shared" si="5"/>
        <v>#N/A</v>
      </c>
      <c r="AF57" s="496" t="e">
        <f>IF(AE57&lt;=1,"Remota",VLOOKUP(AE57,[44]Listas!$C$6:$D$10,2,0))</f>
        <v>#N/A</v>
      </c>
      <c r="AG57" s="556" t="e">
        <f t="shared" si="6"/>
        <v>#N/A</v>
      </c>
      <c r="AH57" s="496" t="e">
        <f>IF(AG57&lt;=1,"Insignificante",HLOOKUP(AG57,[44]Listas!$F$3:$J$4,2,0))</f>
        <v>#N/A</v>
      </c>
      <c r="AI57" s="519" t="e">
        <f t="shared" si="7"/>
        <v>#N/A</v>
      </c>
      <c r="AJ57" s="496" t="e">
        <f>INDEX([44]Listas!$F$6:$J$10,MATCH(AF57,[44]Listas!$D$6:$D$10,0),MATCH(AH57,[44]Listas!$F$4:$J$4,0))</f>
        <v>#N/A</v>
      </c>
    </row>
    <row r="58" spans="1:36" s="557" customFormat="1" ht="78" hidden="1" customHeight="1" x14ac:dyDescent="0.2">
      <c r="A58" s="492"/>
      <c r="B58" s="491" t="s">
        <v>1230</v>
      </c>
      <c r="C58" s="1233"/>
      <c r="D58" s="1233"/>
      <c r="E58" s="1233"/>
      <c r="F58" s="492"/>
      <c r="G58" s="1234"/>
      <c r="H58" s="1235"/>
      <c r="I58" s="1236"/>
      <c r="J58" s="1233"/>
      <c r="K58" s="1233"/>
      <c r="L58" s="1233"/>
      <c r="M58" s="492"/>
      <c r="N58" s="492"/>
      <c r="O58" s="492"/>
      <c r="P58" s="493"/>
      <c r="Q58" s="493"/>
      <c r="R58" s="516"/>
      <c r="S58" s="517" t="e">
        <f>VLOOKUP(P58,[44]Listas!$D$6:$E$10,2,0)</f>
        <v>#N/A</v>
      </c>
      <c r="T58" s="517" t="e">
        <f>HLOOKUP(Q58,[44]Listas!$F$4:$J$5,2,0)</f>
        <v>#N/A</v>
      </c>
      <c r="U58" s="496" t="e">
        <f>INDEX([44]Listas!$F$6:$J$10,MATCH(P58,[44]Listas!$D$6:$D$10,0),MATCH(Q58,[44]Listas!$F$4:$J$4,0))</f>
        <v>#N/A</v>
      </c>
      <c r="V58" s="516"/>
      <c r="W58" s="1237"/>
      <c r="X58" s="1237"/>
      <c r="Y58" s="1237"/>
      <c r="Z58" s="492"/>
      <c r="AA58" s="491"/>
      <c r="AB58" s="492"/>
      <c r="AC58" s="516"/>
      <c r="AD58" s="517">
        <f t="shared" si="4"/>
        <v>0</v>
      </c>
      <c r="AE58" s="556" t="e">
        <f t="shared" si="5"/>
        <v>#N/A</v>
      </c>
      <c r="AF58" s="496" t="e">
        <f>IF(AE58&lt;=1,"Remota",VLOOKUP(AE58,[44]Listas!$C$6:$D$10,2,0))</f>
        <v>#N/A</v>
      </c>
      <c r="AG58" s="556" t="e">
        <f t="shared" si="6"/>
        <v>#N/A</v>
      </c>
      <c r="AH58" s="496" t="e">
        <f>IF(AG58&lt;=1,"Insignificante",HLOOKUP(AG58,[44]Listas!$F$3:$J$4,2,0))</f>
        <v>#N/A</v>
      </c>
      <c r="AI58" s="519" t="e">
        <f t="shared" si="7"/>
        <v>#N/A</v>
      </c>
      <c r="AJ58" s="496" t="e">
        <f>INDEX([44]Listas!$F$6:$J$10,MATCH(AF58,[44]Listas!$D$6:$D$10,0),MATCH(AH58,[44]Listas!$F$4:$J$4,0))</f>
        <v>#N/A</v>
      </c>
    </row>
    <row r="59" spans="1:36" s="557" customFormat="1" ht="78" hidden="1" customHeight="1" x14ac:dyDescent="0.2">
      <c r="A59" s="492"/>
      <c r="B59" s="491" t="s">
        <v>1230</v>
      </c>
      <c r="C59" s="1233"/>
      <c r="D59" s="1233"/>
      <c r="E59" s="1233"/>
      <c r="F59" s="492"/>
      <c r="G59" s="1234"/>
      <c r="H59" s="1235"/>
      <c r="I59" s="1236"/>
      <c r="J59" s="1233"/>
      <c r="K59" s="1233"/>
      <c r="L59" s="1233"/>
      <c r="M59" s="492"/>
      <c r="N59" s="492"/>
      <c r="O59" s="492"/>
      <c r="P59" s="493"/>
      <c r="Q59" s="493"/>
      <c r="R59" s="516"/>
      <c r="S59" s="517" t="e">
        <f>VLOOKUP(P59,[44]Listas!$D$6:$E$10,2,0)</f>
        <v>#N/A</v>
      </c>
      <c r="T59" s="517" t="e">
        <f>HLOOKUP(Q59,[44]Listas!$F$4:$J$5,2,0)</f>
        <v>#N/A</v>
      </c>
      <c r="U59" s="496" t="e">
        <f>INDEX([44]Listas!$F$6:$J$10,MATCH(P59,[44]Listas!$D$6:$D$10,0),MATCH(Q59,[44]Listas!$F$4:$J$4,0))</f>
        <v>#N/A</v>
      </c>
      <c r="V59" s="516"/>
      <c r="W59" s="1237"/>
      <c r="X59" s="1237"/>
      <c r="Y59" s="1237"/>
      <c r="Z59" s="492"/>
      <c r="AA59" s="491"/>
      <c r="AB59" s="492"/>
      <c r="AC59" s="516"/>
      <c r="AD59" s="517">
        <f t="shared" si="4"/>
        <v>0</v>
      </c>
      <c r="AE59" s="556" t="e">
        <f t="shared" si="5"/>
        <v>#N/A</v>
      </c>
      <c r="AF59" s="496" t="e">
        <f>IF(AE59&lt;=1,"Remota",VLOOKUP(AE59,[44]Listas!$C$6:$D$10,2,0))</f>
        <v>#N/A</v>
      </c>
      <c r="AG59" s="556" t="e">
        <f t="shared" si="6"/>
        <v>#N/A</v>
      </c>
      <c r="AH59" s="496" t="e">
        <f>IF(AG59&lt;=1,"Insignificante",HLOOKUP(AG59,[44]Listas!$F$3:$J$4,2,0))</f>
        <v>#N/A</v>
      </c>
      <c r="AI59" s="519" t="e">
        <f t="shared" si="7"/>
        <v>#N/A</v>
      </c>
      <c r="AJ59" s="496" t="e">
        <f>INDEX([44]Listas!$F$6:$J$10,MATCH(AF59,[44]Listas!$D$6:$D$10,0),MATCH(AH59,[44]Listas!$F$4:$J$4,0))</f>
        <v>#N/A</v>
      </c>
    </row>
    <row r="60" spans="1:36" s="557" customFormat="1" ht="78" hidden="1" customHeight="1" x14ac:dyDescent="0.2">
      <c r="A60" s="492"/>
      <c r="B60" s="491" t="s">
        <v>1230</v>
      </c>
      <c r="C60" s="1233"/>
      <c r="D60" s="1233"/>
      <c r="E60" s="1233"/>
      <c r="F60" s="492"/>
      <c r="G60" s="1234"/>
      <c r="H60" s="1235"/>
      <c r="I60" s="1236"/>
      <c r="J60" s="1233"/>
      <c r="K60" s="1233"/>
      <c r="L60" s="1233"/>
      <c r="M60" s="492"/>
      <c r="N60" s="492"/>
      <c r="O60" s="492"/>
      <c r="P60" s="493"/>
      <c r="Q60" s="493"/>
      <c r="R60" s="516"/>
      <c r="S60" s="517" t="e">
        <f>VLOOKUP(P60,[44]Listas!$D$6:$E$10,2,0)</f>
        <v>#N/A</v>
      </c>
      <c r="T60" s="517" t="e">
        <f>HLOOKUP(Q60,[44]Listas!$F$4:$J$5,2,0)</f>
        <v>#N/A</v>
      </c>
      <c r="U60" s="496" t="e">
        <f>INDEX([44]Listas!$F$6:$J$10,MATCH(P60,[44]Listas!$D$6:$D$10,0),MATCH(Q60,[44]Listas!$F$4:$J$4,0))</f>
        <v>#N/A</v>
      </c>
      <c r="V60" s="516"/>
      <c r="W60" s="1237"/>
      <c r="X60" s="1237"/>
      <c r="Y60" s="1237"/>
      <c r="Z60" s="492"/>
      <c r="AA60" s="491"/>
      <c r="AB60" s="492"/>
      <c r="AC60" s="516"/>
      <c r="AD60" s="517">
        <f t="shared" si="4"/>
        <v>0</v>
      </c>
      <c r="AE60" s="556" t="e">
        <f t="shared" si="5"/>
        <v>#N/A</v>
      </c>
      <c r="AF60" s="496" t="e">
        <f>IF(AE60&lt;=1,"Remota",VLOOKUP(AE60,[44]Listas!$C$6:$D$10,2,0))</f>
        <v>#N/A</v>
      </c>
      <c r="AG60" s="556" t="e">
        <f t="shared" si="6"/>
        <v>#N/A</v>
      </c>
      <c r="AH60" s="496" t="e">
        <f>IF(AG60&lt;=1,"Insignificante",HLOOKUP(AG60,[44]Listas!$F$3:$J$4,2,0))</f>
        <v>#N/A</v>
      </c>
      <c r="AI60" s="519" t="e">
        <f t="shared" si="7"/>
        <v>#N/A</v>
      </c>
      <c r="AJ60" s="496" t="e">
        <f>INDEX([44]Listas!$F$6:$J$10,MATCH(AF60,[44]Listas!$D$6:$D$10,0),MATCH(AH60,[44]Listas!$F$4:$J$4,0))</f>
        <v>#N/A</v>
      </c>
    </row>
    <row r="61" spans="1:36" s="557" customFormat="1" ht="78" hidden="1" customHeight="1" x14ac:dyDescent="0.2">
      <c r="A61" s="492"/>
      <c r="B61" s="491" t="s">
        <v>1230</v>
      </c>
      <c r="C61" s="1233"/>
      <c r="D61" s="1233"/>
      <c r="E61" s="1233"/>
      <c r="F61" s="492"/>
      <c r="G61" s="1234"/>
      <c r="H61" s="1235"/>
      <c r="I61" s="1236"/>
      <c r="J61" s="1233"/>
      <c r="K61" s="1233"/>
      <c r="L61" s="1233"/>
      <c r="M61" s="492"/>
      <c r="N61" s="492"/>
      <c r="O61" s="492"/>
      <c r="P61" s="493"/>
      <c r="Q61" s="493"/>
      <c r="R61" s="516"/>
      <c r="S61" s="517" t="e">
        <f>VLOOKUP(P61,[44]Listas!$D$6:$E$10,2,0)</f>
        <v>#N/A</v>
      </c>
      <c r="T61" s="517" t="e">
        <f>HLOOKUP(Q61,[44]Listas!$F$4:$J$5,2,0)</f>
        <v>#N/A</v>
      </c>
      <c r="U61" s="496" t="e">
        <f>INDEX([44]Listas!$F$6:$J$10,MATCH(P61,[44]Listas!$D$6:$D$10,0),MATCH(Q61,[44]Listas!$F$4:$J$4,0))</f>
        <v>#N/A</v>
      </c>
      <c r="V61" s="516"/>
      <c r="W61" s="1237"/>
      <c r="X61" s="1237"/>
      <c r="Y61" s="1237"/>
      <c r="Z61" s="492"/>
      <c r="AA61" s="491"/>
      <c r="AB61" s="492"/>
      <c r="AC61" s="516"/>
      <c r="AD61" s="517">
        <f t="shared" si="4"/>
        <v>0</v>
      </c>
      <c r="AE61" s="556" t="e">
        <f t="shared" si="5"/>
        <v>#N/A</v>
      </c>
      <c r="AF61" s="496" t="e">
        <f>IF(AE61&lt;=1,"Remota",VLOOKUP(AE61,[44]Listas!$C$6:$D$10,2,0))</f>
        <v>#N/A</v>
      </c>
      <c r="AG61" s="556" t="e">
        <f t="shared" si="6"/>
        <v>#N/A</v>
      </c>
      <c r="AH61" s="496" t="e">
        <f>IF(AG61&lt;=1,"Insignificante",HLOOKUP(AG61,[44]Listas!$F$3:$J$4,2,0))</f>
        <v>#N/A</v>
      </c>
      <c r="AI61" s="519" t="e">
        <f t="shared" si="7"/>
        <v>#N/A</v>
      </c>
      <c r="AJ61" s="496" t="e">
        <f>INDEX([44]Listas!$F$6:$J$10,MATCH(AF61,[44]Listas!$D$6:$D$10,0),MATCH(AH61,[44]Listas!$F$4:$J$4,0))</f>
        <v>#N/A</v>
      </c>
    </row>
    <row r="62" spans="1:36" s="557" customFormat="1" ht="78" hidden="1" customHeight="1" x14ac:dyDescent="0.2">
      <c r="A62" s="492"/>
      <c r="B62" s="491" t="s">
        <v>1230</v>
      </c>
      <c r="C62" s="1233"/>
      <c r="D62" s="1233"/>
      <c r="E62" s="1233"/>
      <c r="F62" s="492"/>
      <c r="G62" s="1234"/>
      <c r="H62" s="1235"/>
      <c r="I62" s="1236"/>
      <c r="J62" s="1233"/>
      <c r="K62" s="1233"/>
      <c r="L62" s="1233"/>
      <c r="M62" s="492"/>
      <c r="N62" s="492"/>
      <c r="O62" s="492"/>
      <c r="P62" s="493"/>
      <c r="Q62" s="493"/>
      <c r="R62" s="516"/>
      <c r="S62" s="517" t="e">
        <f>VLOOKUP(P62,[44]Listas!$D$6:$E$10,2,0)</f>
        <v>#N/A</v>
      </c>
      <c r="T62" s="517" t="e">
        <f>HLOOKUP(Q62,[44]Listas!$F$4:$J$5,2,0)</f>
        <v>#N/A</v>
      </c>
      <c r="U62" s="496" t="e">
        <f>INDEX([44]Listas!$F$6:$J$10,MATCH(P62,[44]Listas!$D$6:$D$10,0),MATCH(Q62,[44]Listas!$F$4:$J$4,0))</f>
        <v>#N/A</v>
      </c>
      <c r="V62" s="516"/>
      <c r="W62" s="1237"/>
      <c r="X62" s="1237"/>
      <c r="Y62" s="1237"/>
      <c r="Z62" s="492"/>
      <c r="AA62" s="491"/>
      <c r="AB62" s="492"/>
      <c r="AC62" s="516"/>
      <c r="AD62" s="517">
        <f t="shared" si="4"/>
        <v>0</v>
      </c>
      <c r="AE62" s="556" t="e">
        <f t="shared" si="5"/>
        <v>#N/A</v>
      </c>
      <c r="AF62" s="496" t="e">
        <f>IF(AE62&lt;=1,"Remota",VLOOKUP(AE62,[44]Listas!$C$6:$D$10,2,0))</f>
        <v>#N/A</v>
      </c>
      <c r="AG62" s="556" t="e">
        <f t="shared" si="6"/>
        <v>#N/A</v>
      </c>
      <c r="AH62" s="496" t="e">
        <f>IF(AG62&lt;=1,"Insignificante",HLOOKUP(AG62,[44]Listas!$F$3:$J$4,2,0))</f>
        <v>#N/A</v>
      </c>
      <c r="AI62" s="519" t="e">
        <f t="shared" si="7"/>
        <v>#N/A</v>
      </c>
      <c r="AJ62" s="496" t="e">
        <f>INDEX([44]Listas!$F$6:$J$10,MATCH(AF62,[44]Listas!$D$6:$D$10,0),MATCH(AH62,[44]Listas!$F$4:$J$4,0))</f>
        <v>#N/A</v>
      </c>
    </row>
    <row r="63" spans="1:36" s="557" customFormat="1" ht="78" hidden="1" customHeight="1" x14ac:dyDescent="0.2">
      <c r="A63" s="492"/>
      <c r="B63" s="491" t="s">
        <v>1230</v>
      </c>
      <c r="C63" s="1233"/>
      <c r="D63" s="1233"/>
      <c r="E63" s="1233"/>
      <c r="F63" s="492"/>
      <c r="G63" s="1234"/>
      <c r="H63" s="1235"/>
      <c r="I63" s="1236"/>
      <c r="J63" s="1233"/>
      <c r="K63" s="1233"/>
      <c r="L63" s="1233"/>
      <c r="M63" s="492"/>
      <c r="N63" s="492"/>
      <c r="O63" s="492"/>
      <c r="P63" s="493"/>
      <c r="Q63" s="493"/>
      <c r="R63" s="516"/>
      <c r="S63" s="517" t="e">
        <f>VLOOKUP(P63,[44]Listas!$D$6:$E$10,2,0)</f>
        <v>#N/A</v>
      </c>
      <c r="T63" s="517" t="e">
        <f>HLOOKUP(Q63,[44]Listas!$F$4:$J$5,2,0)</f>
        <v>#N/A</v>
      </c>
      <c r="U63" s="496" t="e">
        <f>INDEX([44]Listas!$F$6:$J$10,MATCH(P63,[44]Listas!$D$6:$D$10,0),MATCH(Q63,[44]Listas!$F$4:$J$4,0))</f>
        <v>#N/A</v>
      </c>
      <c r="V63" s="516"/>
      <c r="W63" s="1237"/>
      <c r="X63" s="1237"/>
      <c r="Y63" s="1237"/>
      <c r="Z63" s="492"/>
      <c r="AA63" s="491"/>
      <c r="AB63" s="492"/>
      <c r="AC63" s="516"/>
      <c r="AD63" s="517">
        <f t="shared" si="4"/>
        <v>0</v>
      </c>
      <c r="AE63" s="556" t="e">
        <f t="shared" si="5"/>
        <v>#N/A</v>
      </c>
      <c r="AF63" s="496" t="e">
        <f>IF(AE63&lt;=1,"Remota",VLOOKUP(AE63,[44]Listas!$C$6:$D$10,2,0))</f>
        <v>#N/A</v>
      </c>
      <c r="AG63" s="556" t="e">
        <f t="shared" si="6"/>
        <v>#N/A</v>
      </c>
      <c r="AH63" s="496" t="e">
        <f>IF(AG63&lt;=1,"Insignificante",HLOOKUP(AG63,[44]Listas!$F$3:$J$4,2,0))</f>
        <v>#N/A</v>
      </c>
      <c r="AI63" s="519" t="e">
        <f t="shared" si="7"/>
        <v>#N/A</v>
      </c>
      <c r="AJ63" s="496" t="e">
        <f>INDEX([44]Listas!$F$6:$J$10,MATCH(AF63,[44]Listas!$D$6:$D$10,0),MATCH(AH63,[44]Listas!$F$4:$J$4,0))</f>
        <v>#N/A</v>
      </c>
    </row>
    <row r="64" spans="1:36" s="557" customFormat="1" ht="78" hidden="1" customHeight="1" x14ac:dyDescent="0.2">
      <c r="A64" s="492"/>
      <c r="B64" s="491" t="s">
        <v>1230</v>
      </c>
      <c r="C64" s="1233"/>
      <c r="D64" s="1233"/>
      <c r="E64" s="1233"/>
      <c r="F64" s="492"/>
      <c r="G64" s="1234"/>
      <c r="H64" s="1235"/>
      <c r="I64" s="1236"/>
      <c r="J64" s="1233"/>
      <c r="K64" s="1233"/>
      <c r="L64" s="1233"/>
      <c r="M64" s="492"/>
      <c r="N64" s="492"/>
      <c r="O64" s="492"/>
      <c r="P64" s="493"/>
      <c r="Q64" s="493"/>
      <c r="R64" s="516"/>
      <c r="S64" s="517" t="e">
        <f>VLOOKUP(P64,[44]Listas!$D$6:$E$10,2,0)</f>
        <v>#N/A</v>
      </c>
      <c r="T64" s="517" t="e">
        <f>HLOOKUP(Q64,[44]Listas!$F$4:$J$5,2,0)</f>
        <v>#N/A</v>
      </c>
      <c r="U64" s="496" t="e">
        <f>INDEX([44]Listas!$F$6:$J$10,MATCH(P64,[44]Listas!$D$6:$D$10,0),MATCH(Q64,[44]Listas!$F$4:$J$4,0))</f>
        <v>#N/A</v>
      </c>
      <c r="V64" s="516"/>
      <c r="W64" s="1237"/>
      <c r="X64" s="1237"/>
      <c r="Y64" s="1237"/>
      <c r="Z64" s="492"/>
      <c r="AA64" s="491"/>
      <c r="AB64" s="492"/>
      <c r="AC64" s="516"/>
      <c r="AD64" s="517">
        <f t="shared" si="4"/>
        <v>0</v>
      </c>
      <c r="AE64" s="556" t="e">
        <f t="shared" si="5"/>
        <v>#N/A</v>
      </c>
      <c r="AF64" s="496" t="e">
        <f>IF(AE64&lt;=1,"Remota",VLOOKUP(AE64,[44]Listas!$C$6:$D$10,2,0))</f>
        <v>#N/A</v>
      </c>
      <c r="AG64" s="556" t="e">
        <f t="shared" si="6"/>
        <v>#N/A</v>
      </c>
      <c r="AH64" s="496" t="e">
        <f>IF(AG64&lt;=1,"Insignificante",HLOOKUP(AG64,[44]Listas!$F$3:$J$4,2,0))</f>
        <v>#N/A</v>
      </c>
      <c r="AI64" s="519" t="e">
        <f t="shared" si="7"/>
        <v>#N/A</v>
      </c>
      <c r="AJ64" s="496" t="e">
        <f>INDEX([44]Listas!$F$6:$J$10,MATCH(AF64,[44]Listas!$D$6:$D$10,0),MATCH(AH64,[44]Listas!$F$4:$J$4,0))</f>
        <v>#N/A</v>
      </c>
    </row>
    <row r="65" spans="1:36" s="557" customFormat="1" ht="78" hidden="1" customHeight="1" x14ac:dyDescent="0.2">
      <c r="A65" s="492"/>
      <c r="B65" s="491" t="s">
        <v>1230</v>
      </c>
      <c r="C65" s="1233"/>
      <c r="D65" s="1233"/>
      <c r="E65" s="1233"/>
      <c r="F65" s="492"/>
      <c r="G65" s="1234"/>
      <c r="H65" s="1235"/>
      <c r="I65" s="1236"/>
      <c r="J65" s="1233"/>
      <c r="K65" s="1233"/>
      <c r="L65" s="1233"/>
      <c r="M65" s="492"/>
      <c r="N65" s="492"/>
      <c r="O65" s="492"/>
      <c r="P65" s="493"/>
      <c r="Q65" s="493"/>
      <c r="R65" s="516"/>
      <c r="S65" s="517" t="e">
        <f>VLOOKUP(P65,[44]Listas!$D$6:$E$10,2,0)</f>
        <v>#N/A</v>
      </c>
      <c r="T65" s="517" t="e">
        <f>HLOOKUP(Q65,[44]Listas!$F$4:$J$5,2,0)</f>
        <v>#N/A</v>
      </c>
      <c r="U65" s="496" t="e">
        <f>INDEX([44]Listas!$F$6:$J$10,MATCH(P65,[44]Listas!$D$6:$D$10,0),MATCH(Q65,[44]Listas!$F$4:$J$4,0))</f>
        <v>#N/A</v>
      </c>
      <c r="V65" s="516"/>
      <c r="W65" s="1237"/>
      <c r="X65" s="1237"/>
      <c r="Y65" s="1237"/>
      <c r="Z65" s="492"/>
      <c r="AA65" s="491"/>
      <c r="AB65" s="492"/>
      <c r="AC65" s="516"/>
      <c r="AD65" s="517">
        <f t="shared" si="4"/>
        <v>0</v>
      </c>
      <c r="AE65" s="556" t="e">
        <f t="shared" si="5"/>
        <v>#N/A</v>
      </c>
      <c r="AF65" s="496" t="e">
        <f>IF(AE65&lt;=1,"Remota",VLOOKUP(AE65,[44]Listas!$C$6:$D$10,2,0))</f>
        <v>#N/A</v>
      </c>
      <c r="AG65" s="556" t="e">
        <f t="shared" si="6"/>
        <v>#N/A</v>
      </c>
      <c r="AH65" s="496" t="e">
        <f>IF(AG65&lt;=1,"Insignificante",HLOOKUP(AG65,[44]Listas!$F$3:$J$4,2,0))</f>
        <v>#N/A</v>
      </c>
      <c r="AI65" s="519" t="e">
        <f t="shared" si="7"/>
        <v>#N/A</v>
      </c>
      <c r="AJ65" s="496" t="e">
        <f>INDEX([44]Listas!$F$6:$J$10,MATCH(AF65,[44]Listas!$D$6:$D$10,0),MATCH(AH65,[44]Listas!$F$4:$J$4,0))</f>
        <v>#N/A</v>
      </c>
    </row>
    <row r="66" spans="1:36" s="557" customFormat="1" ht="78" hidden="1" customHeight="1" x14ac:dyDescent="0.2">
      <c r="A66" s="492"/>
      <c r="B66" s="491" t="s">
        <v>1230</v>
      </c>
      <c r="C66" s="1233"/>
      <c r="D66" s="1233"/>
      <c r="E66" s="1233"/>
      <c r="F66" s="492"/>
      <c r="G66" s="1234"/>
      <c r="H66" s="1235"/>
      <c r="I66" s="1236"/>
      <c r="J66" s="1233"/>
      <c r="K66" s="1233"/>
      <c r="L66" s="1233"/>
      <c r="M66" s="492"/>
      <c r="N66" s="492"/>
      <c r="O66" s="492"/>
      <c r="P66" s="493"/>
      <c r="Q66" s="493"/>
      <c r="R66" s="516"/>
      <c r="S66" s="517" t="e">
        <f>VLOOKUP(P66,[44]Listas!$D$6:$E$10,2,0)</f>
        <v>#N/A</v>
      </c>
      <c r="T66" s="517" t="e">
        <f>HLOOKUP(Q66,[44]Listas!$F$4:$J$5,2,0)</f>
        <v>#N/A</v>
      </c>
      <c r="U66" s="496" t="e">
        <f>INDEX([44]Listas!$F$6:$J$10,MATCH(P66,[44]Listas!$D$6:$D$10,0),MATCH(Q66,[44]Listas!$F$4:$J$4,0))</f>
        <v>#N/A</v>
      </c>
      <c r="V66" s="516"/>
      <c r="W66" s="1237"/>
      <c r="X66" s="1237"/>
      <c r="Y66" s="1237"/>
      <c r="Z66" s="492"/>
      <c r="AA66" s="491"/>
      <c r="AB66" s="492"/>
      <c r="AC66" s="516"/>
      <c r="AD66" s="517">
        <f t="shared" si="4"/>
        <v>0</v>
      </c>
      <c r="AE66" s="556" t="e">
        <f t="shared" si="5"/>
        <v>#N/A</v>
      </c>
      <c r="AF66" s="496" t="e">
        <f>IF(AE66&lt;=1,"Remota",VLOOKUP(AE66,[44]Listas!$C$6:$D$10,2,0))</f>
        <v>#N/A</v>
      </c>
      <c r="AG66" s="556" t="e">
        <f t="shared" si="6"/>
        <v>#N/A</v>
      </c>
      <c r="AH66" s="496" t="e">
        <f>IF(AG66&lt;=1,"Insignificante",HLOOKUP(AG66,[44]Listas!$F$3:$J$4,2,0))</f>
        <v>#N/A</v>
      </c>
      <c r="AI66" s="519" t="e">
        <f t="shared" si="7"/>
        <v>#N/A</v>
      </c>
      <c r="AJ66" s="496" t="e">
        <f>INDEX([44]Listas!$F$6:$J$10,MATCH(AF66,[44]Listas!$D$6:$D$10,0),MATCH(AH66,[44]Listas!$F$4:$J$4,0))</f>
        <v>#N/A</v>
      </c>
    </row>
    <row r="67" spans="1:36" s="557" customFormat="1" ht="78" hidden="1" customHeight="1" x14ac:dyDescent="0.2">
      <c r="A67" s="492"/>
      <c r="B67" s="491" t="s">
        <v>1230</v>
      </c>
      <c r="C67" s="1233"/>
      <c r="D67" s="1233"/>
      <c r="E67" s="1233"/>
      <c r="F67" s="492"/>
      <c r="G67" s="1234"/>
      <c r="H67" s="1235"/>
      <c r="I67" s="1236"/>
      <c r="J67" s="1233"/>
      <c r="K67" s="1233"/>
      <c r="L67" s="1233"/>
      <c r="M67" s="492"/>
      <c r="N67" s="492"/>
      <c r="O67" s="492"/>
      <c r="P67" s="493"/>
      <c r="Q67" s="493"/>
      <c r="R67" s="516"/>
      <c r="S67" s="517" t="e">
        <f>VLOOKUP(P67,[44]Listas!$D$6:$E$10,2,0)</f>
        <v>#N/A</v>
      </c>
      <c r="T67" s="517" t="e">
        <f>HLOOKUP(Q67,[44]Listas!$F$4:$J$5,2,0)</f>
        <v>#N/A</v>
      </c>
      <c r="U67" s="496" t="e">
        <f>INDEX([44]Listas!$F$6:$J$10,MATCH(P67,[44]Listas!$D$6:$D$10,0),MATCH(Q67,[44]Listas!$F$4:$J$4,0))</f>
        <v>#N/A</v>
      </c>
      <c r="V67" s="516"/>
      <c r="W67" s="1237"/>
      <c r="X67" s="1237"/>
      <c r="Y67" s="1237"/>
      <c r="Z67" s="492"/>
      <c r="AA67" s="491"/>
      <c r="AB67" s="492"/>
      <c r="AC67" s="516"/>
      <c r="AD67" s="517">
        <f t="shared" si="4"/>
        <v>0</v>
      </c>
      <c r="AE67" s="556" t="e">
        <f t="shared" si="5"/>
        <v>#N/A</v>
      </c>
      <c r="AF67" s="496" t="e">
        <f>IF(AE67&lt;=1,"Remota",VLOOKUP(AE67,[44]Listas!$C$6:$D$10,2,0))</f>
        <v>#N/A</v>
      </c>
      <c r="AG67" s="556" t="e">
        <f t="shared" si="6"/>
        <v>#N/A</v>
      </c>
      <c r="AH67" s="496" t="e">
        <f>IF(AG67&lt;=1,"Insignificante",HLOOKUP(AG67,[44]Listas!$F$3:$J$4,2,0))</f>
        <v>#N/A</v>
      </c>
      <c r="AI67" s="519" t="e">
        <f t="shared" si="7"/>
        <v>#N/A</v>
      </c>
      <c r="AJ67" s="496" t="e">
        <f>INDEX([44]Listas!$F$6:$J$10,MATCH(AF67,[44]Listas!$D$6:$D$10,0),MATCH(AH67,[44]Listas!$F$4:$J$4,0))</f>
        <v>#N/A</v>
      </c>
    </row>
    <row r="68" spans="1:36" s="557" customFormat="1" ht="78" hidden="1" customHeight="1" x14ac:dyDescent="0.2">
      <c r="A68" s="492"/>
      <c r="B68" s="491" t="s">
        <v>1230</v>
      </c>
      <c r="C68" s="1233"/>
      <c r="D68" s="1233"/>
      <c r="E68" s="1233"/>
      <c r="F68" s="492"/>
      <c r="G68" s="1234"/>
      <c r="H68" s="1235"/>
      <c r="I68" s="1236"/>
      <c r="J68" s="1233"/>
      <c r="K68" s="1233"/>
      <c r="L68" s="1233"/>
      <c r="M68" s="492"/>
      <c r="N68" s="492"/>
      <c r="O68" s="492"/>
      <c r="P68" s="493"/>
      <c r="Q68" s="493"/>
      <c r="R68" s="516"/>
      <c r="S68" s="517" t="e">
        <f>VLOOKUP(P68,[44]Listas!$D$6:$E$10,2,0)</f>
        <v>#N/A</v>
      </c>
      <c r="T68" s="517" t="e">
        <f>HLOOKUP(Q68,[44]Listas!$F$4:$J$5,2,0)</f>
        <v>#N/A</v>
      </c>
      <c r="U68" s="496" t="e">
        <f>INDEX([44]Listas!$F$6:$J$10,MATCH(P68,[44]Listas!$D$6:$D$10,0),MATCH(Q68,[44]Listas!$F$4:$J$4,0))</f>
        <v>#N/A</v>
      </c>
      <c r="V68" s="516"/>
      <c r="W68" s="1237"/>
      <c r="X68" s="1237"/>
      <c r="Y68" s="1237"/>
      <c r="Z68" s="492"/>
      <c r="AA68" s="491"/>
      <c r="AB68" s="492"/>
      <c r="AC68" s="516"/>
      <c r="AD68" s="517">
        <f t="shared" si="4"/>
        <v>0</v>
      </c>
      <c r="AE68" s="556" t="e">
        <f t="shared" si="5"/>
        <v>#N/A</v>
      </c>
      <c r="AF68" s="496" t="e">
        <f>IF(AE68&lt;=1,"Remota",VLOOKUP(AE68,[44]Listas!$C$6:$D$10,2,0))</f>
        <v>#N/A</v>
      </c>
      <c r="AG68" s="556" t="e">
        <f t="shared" si="6"/>
        <v>#N/A</v>
      </c>
      <c r="AH68" s="496" t="e">
        <f>IF(AG68&lt;=1,"Insignificante",HLOOKUP(AG68,[44]Listas!$F$3:$J$4,2,0))</f>
        <v>#N/A</v>
      </c>
      <c r="AI68" s="519" t="e">
        <f t="shared" si="7"/>
        <v>#N/A</v>
      </c>
      <c r="AJ68" s="496" t="e">
        <f>INDEX([44]Listas!$F$6:$J$10,MATCH(AF68,[44]Listas!$D$6:$D$10,0),MATCH(AH68,[44]Listas!$F$4:$J$4,0))</f>
        <v>#N/A</v>
      </c>
    </row>
    <row r="69" spans="1:36" s="557" customFormat="1" ht="78" hidden="1" customHeight="1" x14ac:dyDescent="0.2">
      <c r="A69" s="492"/>
      <c r="B69" s="491" t="s">
        <v>1230</v>
      </c>
      <c r="C69" s="1233"/>
      <c r="D69" s="1233"/>
      <c r="E69" s="1233"/>
      <c r="F69" s="492"/>
      <c r="G69" s="1234"/>
      <c r="H69" s="1235"/>
      <c r="I69" s="1236"/>
      <c r="J69" s="1233"/>
      <c r="K69" s="1233"/>
      <c r="L69" s="1233"/>
      <c r="M69" s="492"/>
      <c r="N69" s="492"/>
      <c r="O69" s="492"/>
      <c r="P69" s="493"/>
      <c r="Q69" s="493"/>
      <c r="R69" s="516"/>
      <c r="S69" s="517" t="e">
        <f>VLOOKUP(P69,[44]Listas!$D$6:$E$10,2,0)</f>
        <v>#N/A</v>
      </c>
      <c r="T69" s="517" t="e">
        <f>HLOOKUP(Q69,[44]Listas!$F$4:$J$5,2,0)</f>
        <v>#N/A</v>
      </c>
      <c r="U69" s="496" t="e">
        <f>INDEX([44]Listas!$F$6:$J$10,MATCH(P69,[44]Listas!$D$6:$D$10,0),MATCH(Q69,[44]Listas!$F$4:$J$4,0))</f>
        <v>#N/A</v>
      </c>
      <c r="V69" s="516"/>
      <c r="W69" s="1237"/>
      <c r="X69" s="1237"/>
      <c r="Y69" s="1237"/>
      <c r="Z69" s="492"/>
      <c r="AA69" s="491"/>
      <c r="AB69" s="492"/>
      <c r="AC69" s="516"/>
      <c r="AD69" s="517">
        <f t="shared" si="4"/>
        <v>0</v>
      </c>
      <c r="AE69" s="556" t="e">
        <f t="shared" si="5"/>
        <v>#N/A</v>
      </c>
      <c r="AF69" s="496" t="e">
        <f>IF(AE69&lt;=1,"Remota",VLOOKUP(AE69,[44]Listas!$C$6:$D$10,2,0))</f>
        <v>#N/A</v>
      </c>
      <c r="AG69" s="556" t="e">
        <f t="shared" si="6"/>
        <v>#N/A</v>
      </c>
      <c r="AH69" s="496" t="e">
        <f>IF(AG69&lt;=1,"Insignificante",HLOOKUP(AG69,[44]Listas!$F$3:$J$4,2,0))</f>
        <v>#N/A</v>
      </c>
      <c r="AI69" s="519" t="e">
        <f t="shared" si="7"/>
        <v>#N/A</v>
      </c>
      <c r="AJ69" s="496" t="e">
        <f>INDEX([44]Listas!$F$6:$J$10,MATCH(AF69,[44]Listas!$D$6:$D$10,0),MATCH(AH69,[44]Listas!$F$4:$J$4,0))</f>
        <v>#N/A</v>
      </c>
    </row>
    <row r="70" spans="1:36" s="557" customFormat="1" ht="78" hidden="1" customHeight="1" x14ac:dyDescent="0.2">
      <c r="A70" s="492"/>
      <c r="B70" s="491" t="s">
        <v>1230</v>
      </c>
      <c r="C70" s="1233"/>
      <c r="D70" s="1233"/>
      <c r="E70" s="1233"/>
      <c r="F70" s="492"/>
      <c r="G70" s="1234"/>
      <c r="H70" s="1235"/>
      <c r="I70" s="1236"/>
      <c r="J70" s="1233"/>
      <c r="K70" s="1233"/>
      <c r="L70" s="1233"/>
      <c r="M70" s="492"/>
      <c r="N70" s="492"/>
      <c r="O70" s="492"/>
      <c r="P70" s="493"/>
      <c r="Q70" s="493"/>
      <c r="R70" s="516"/>
      <c r="S70" s="517" t="e">
        <f>VLOOKUP(P70,[44]Listas!$D$6:$E$10,2,0)</f>
        <v>#N/A</v>
      </c>
      <c r="T70" s="517" t="e">
        <f>HLOOKUP(Q70,[44]Listas!$F$4:$J$5,2,0)</f>
        <v>#N/A</v>
      </c>
      <c r="U70" s="496" t="e">
        <f>INDEX([44]Listas!$F$6:$J$10,MATCH(P70,[44]Listas!$D$6:$D$10,0),MATCH(Q70,[44]Listas!$F$4:$J$4,0))</f>
        <v>#N/A</v>
      </c>
      <c r="V70" s="516"/>
      <c r="W70" s="1237"/>
      <c r="X70" s="1237"/>
      <c r="Y70" s="1237"/>
      <c r="Z70" s="492"/>
      <c r="AA70" s="491"/>
      <c r="AB70" s="492"/>
      <c r="AC70" s="516"/>
      <c r="AD70" s="517">
        <f>IF(AB70&lt;=33,0,IF(AB70&gt;81,2,1))</f>
        <v>0</v>
      </c>
      <c r="AE70" s="556" t="e">
        <f>IF(OR(AA70="Probabilidad",AA70="Ambos"),S70-AD70,S70)</f>
        <v>#N/A</v>
      </c>
      <c r="AF70" s="496" t="e">
        <f>IF(AE70&lt;=1,"Remota",VLOOKUP(AE70,[44]Listas!$C$6:$D$10,2,0))</f>
        <v>#N/A</v>
      </c>
      <c r="AG70" s="556" t="e">
        <f>IF(OR(AA70="Impacto",AA70="Ambos"),T70-AD70,T70)</f>
        <v>#N/A</v>
      </c>
      <c r="AH70" s="496" t="e">
        <f>IF(AG70&lt;=1,"Insignificante",HLOOKUP(AG70,[44]Listas!$F$3:$J$4,2,0))</f>
        <v>#N/A</v>
      </c>
      <c r="AI70" s="519" t="e">
        <f>AE70*AG70</f>
        <v>#N/A</v>
      </c>
      <c r="AJ70" s="496" t="e">
        <f>INDEX([44]Listas!$F$6:$J$10,MATCH(AF70,[44]Listas!$D$6:$D$10,0),MATCH(AH70,[44]Listas!$F$4:$J$4,0))</f>
        <v>#N/A</v>
      </c>
    </row>
    <row r="71" spans="1:36" s="557" customFormat="1" ht="78" hidden="1" customHeight="1" x14ac:dyDescent="0.2">
      <c r="A71" s="492"/>
      <c r="B71" s="491" t="s">
        <v>1230</v>
      </c>
      <c r="C71" s="1233"/>
      <c r="D71" s="1233"/>
      <c r="E71" s="1233"/>
      <c r="F71" s="492"/>
      <c r="G71" s="1234"/>
      <c r="H71" s="1235"/>
      <c r="I71" s="1236"/>
      <c r="J71" s="1233"/>
      <c r="K71" s="1233"/>
      <c r="L71" s="1233"/>
      <c r="M71" s="492"/>
      <c r="N71" s="492"/>
      <c r="O71" s="492"/>
      <c r="P71" s="493"/>
      <c r="Q71" s="493"/>
      <c r="R71" s="516"/>
      <c r="S71" s="517" t="e">
        <f>VLOOKUP(P71,[44]Listas!$D$6:$E$10,2,0)</f>
        <v>#N/A</v>
      </c>
      <c r="T71" s="517" t="e">
        <f>HLOOKUP(Q71,[44]Listas!$F$4:$J$5,2,0)</f>
        <v>#N/A</v>
      </c>
      <c r="U71" s="496" t="e">
        <f>INDEX([44]Listas!$F$6:$J$10,MATCH(P71,[44]Listas!$D$6:$D$10,0),MATCH(Q71,[44]Listas!$F$4:$J$4,0))</f>
        <v>#N/A</v>
      </c>
      <c r="V71" s="516"/>
      <c r="W71" s="1237"/>
      <c r="X71" s="1237"/>
      <c r="Y71" s="1237"/>
      <c r="Z71" s="492"/>
      <c r="AA71" s="491"/>
      <c r="AB71" s="492"/>
      <c r="AC71" s="516"/>
      <c r="AD71" s="517">
        <f>IF(AB71&lt;=33,0,IF(AB71&gt;81,2,1))</f>
        <v>0</v>
      </c>
      <c r="AE71" s="556" t="e">
        <f>IF(OR(AA71="Probabilidad",AA71="Ambos"),S71-AD71,S71)</f>
        <v>#N/A</v>
      </c>
      <c r="AF71" s="496" t="e">
        <f>IF(AE71&lt;=1,"Remota",VLOOKUP(AE71,[44]Listas!$C$6:$D$10,2,0))</f>
        <v>#N/A</v>
      </c>
      <c r="AG71" s="556" t="e">
        <f>IF(OR(AA71="Impacto",AA71="Ambos"),T71-AD71,T71)</f>
        <v>#N/A</v>
      </c>
      <c r="AH71" s="496" t="e">
        <f>IF(AG71&lt;=1,"Insignificante",HLOOKUP(AG71,[44]Listas!$F$3:$J$4,2,0))</f>
        <v>#N/A</v>
      </c>
      <c r="AI71" s="519" t="e">
        <f>AE71*AG71</f>
        <v>#N/A</v>
      </c>
      <c r="AJ71" s="496" t="e">
        <f>INDEX([44]Listas!$F$6:$J$10,MATCH(AF71,[44]Listas!$D$6:$D$10,0),MATCH(AH71,[44]Listas!$F$4:$J$4,0))</f>
        <v>#N/A</v>
      </c>
    </row>
    <row r="72" spans="1:36" s="557" customFormat="1" ht="78" hidden="1" customHeight="1" x14ac:dyDescent="0.2">
      <c r="A72" s="492"/>
      <c r="B72" s="491" t="s">
        <v>1230</v>
      </c>
      <c r="C72" s="1233"/>
      <c r="D72" s="1233"/>
      <c r="E72" s="1233"/>
      <c r="F72" s="492"/>
      <c r="G72" s="1234"/>
      <c r="H72" s="1235"/>
      <c r="I72" s="1236"/>
      <c r="J72" s="1233"/>
      <c r="K72" s="1233"/>
      <c r="L72" s="1233"/>
      <c r="M72" s="492"/>
      <c r="N72" s="492"/>
      <c r="O72" s="492"/>
      <c r="P72" s="493"/>
      <c r="Q72" s="493"/>
      <c r="R72" s="516"/>
      <c r="S72" s="517" t="e">
        <f>VLOOKUP(P72,[44]Listas!$D$6:$E$10,2,0)</f>
        <v>#N/A</v>
      </c>
      <c r="T72" s="517" t="e">
        <f>HLOOKUP(Q72,[44]Listas!$F$4:$J$5,2,0)</f>
        <v>#N/A</v>
      </c>
      <c r="U72" s="496" t="e">
        <f>INDEX([44]Listas!$F$6:$J$10,MATCH(P72,[44]Listas!$D$6:$D$10,0),MATCH(Q72,[44]Listas!$F$4:$J$4,0))</f>
        <v>#N/A</v>
      </c>
      <c r="V72" s="516"/>
      <c r="W72" s="1237"/>
      <c r="X72" s="1237"/>
      <c r="Y72" s="1237"/>
      <c r="Z72" s="492"/>
      <c r="AA72" s="491"/>
      <c r="AB72" s="492"/>
      <c r="AC72" s="516"/>
      <c r="AD72" s="517">
        <f t="shared" ref="AD72:AD80" si="8">IF(AB72&lt;=33,0,IF(AB72&gt;81,2,1))</f>
        <v>0</v>
      </c>
      <c r="AE72" s="556" t="e">
        <f t="shared" ref="AE72:AE80" si="9">IF(OR(AA72="Probabilidad",AA72="Ambos"),S72-AD72,S72)</f>
        <v>#N/A</v>
      </c>
      <c r="AF72" s="496" t="e">
        <f>IF(AE72&lt;=1,"Remota",VLOOKUP(AE72,[44]Listas!$C$6:$D$10,2,0))</f>
        <v>#N/A</v>
      </c>
      <c r="AG72" s="556" t="e">
        <f t="shared" ref="AG72:AG80" si="10">IF(OR(AA72="Impacto",AA72="Ambos"),T72-AD72,T72)</f>
        <v>#N/A</v>
      </c>
      <c r="AH72" s="496" t="e">
        <f>IF(AG72&lt;=1,"Insignificante",HLOOKUP(AG72,[44]Listas!$F$3:$J$4,2,0))</f>
        <v>#N/A</v>
      </c>
      <c r="AI72" s="519" t="e">
        <f t="shared" ref="AI72:AI80" si="11">AE72*AG72</f>
        <v>#N/A</v>
      </c>
      <c r="AJ72" s="496" t="e">
        <f>INDEX([44]Listas!$F$6:$J$10,MATCH(AF72,[44]Listas!$D$6:$D$10,0),MATCH(AH72,[44]Listas!$F$4:$J$4,0))</f>
        <v>#N/A</v>
      </c>
    </row>
    <row r="73" spans="1:36" s="557" customFormat="1" ht="78" hidden="1" customHeight="1" x14ac:dyDescent="0.2">
      <c r="A73" s="492"/>
      <c r="B73" s="491" t="s">
        <v>1230</v>
      </c>
      <c r="C73" s="1233"/>
      <c r="D73" s="1233"/>
      <c r="E73" s="1233"/>
      <c r="F73" s="492"/>
      <c r="G73" s="1234"/>
      <c r="H73" s="1235"/>
      <c r="I73" s="1236"/>
      <c r="J73" s="1233"/>
      <c r="K73" s="1233"/>
      <c r="L73" s="1233"/>
      <c r="M73" s="492"/>
      <c r="N73" s="492"/>
      <c r="O73" s="492"/>
      <c r="P73" s="493"/>
      <c r="Q73" s="493"/>
      <c r="R73" s="516"/>
      <c r="S73" s="517" t="e">
        <f>VLOOKUP(P73,[44]Listas!$D$6:$E$10,2,0)</f>
        <v>#N/A</v>
      </c>
      <c r="T73" s="517" t="e">
        <f>HLOOKUP(Q73,[44]Listas!$F$4:$J$5,2,0)</f>
        <v>#N/A</v>
      </c>
      <c r="U73" s="496" t="e">
        <f>INDEX([44]Listas!$F$6:$J$10,MATCH(P73,[44]Listas!$D$6:$D$10,0),MATCH(Q73,[44]Listas!$F$4:$J$4,0))</f>
        <v>#N/A</v>
      </c>
      <c r="V73" s="516"/>
      <c r="W73" s="1237"/>
      <c r="X73" s="1237"/>
      <c r="Y73" s="1237"/>
      <c r="Z73" s="492"/>
      <c r="AA73" s="491"/>
      <c r="AB73" s="492"/>
      <c r="AC73" s="516"/>
      <c r="AD73" s="517">
        <f>IF(AB73&lt;=33,0,IF(AB73&gt;81,2,1))</f>
        <v>0</v>
      </c>
      <c r="AE73" s="556" t="e">
        <f>IF(OR(AA73="Probabilidad",AA73="Ambos"),S73-AD73,S73)</f>
        <v>#N/A</v>
      </c>
      <c r="AF73" s="496" t="e">
        <f>IF(AE73&lt;=1,"Remota",VLOOKUP(AE73,[44]Listas!$C$6:$D$10,2,0))</f>
        <v>#N/A</v>
      </c>
      <c r="AG73" s="556" t="e">
        <f>IF(OR(AA73="Impacto",AA73="Ambos"),T73-AD73,T73)</f>
        <v>#N/A</v>
      </c>
      <c r="AH73" s="496" t="e">
        <f>IF(AG73&lt;=1,"Insignificante",HLOOKUP(AG73,[44]Listas!$F$3:$J$4,2,0))</f>
        <v>#N/A</v>
      </c>
      <c r="AI73" s="519" t="e">
        <f>AE73*AG73</f>
        <v>#N/A</v>
      </c>
      <c r="AJ73" s="496" t="e">
        <f>INDEX([44]Listas!$F$6:$J$10,MATCH(AF73,[44]Listas!$D$6:$D$10,0),MATCH(AH73,[44]Listas!$F$4:$J$4,0))</f>
        <v>#N/A</v>
      </c>
    </row>
    <row r="74" spans="1:36" s="557" customFormat="1" ht="78" hidden="1" customHeight="1" x14ac:dyDescent="0.2">
      <c r="A74" s="492"/>
      <c r="B74" s="491" t="s">
        <v>1230</v>
      </c>
      <c r="C74" s="1233"/>
      <c r="D74" s="1233"/>
      <c r="E74" s="1233"/>
      <c r="F74" s="492"/>
      <c r="G74" s="1234"/>
      <c r="H74" s="1235"/>
      <c r="I74" s="1236"/>
      <c r="J74" s="1233"/>
      <c r="K74" s="1233"/>
      <c r="L74" s="1233"/>
      <c r="M74" s="492"/>
      <c r="N74" s="492"/>
      <c r="O74" s="492"/>
      <c r="P74" s="493"/>
      <c r="Q74" s="493"/>
      <c r="R74" s="516"/>
      <c r="S74" s="517" t="e">
        <f>VLOOKUP(P74,[44]Listas!$D$6:$E$10,2,0)</f>
        <v>#N/A</v>
      </c>
      <c r="T74" s="517" t="e">
        <f>HLOOKUP(Q74,[44]Listas!$F$4:$J$5,2,0)</f>
        <v>#N/A</v>
      </c>
      <c r="U74" s="496" t="e">
        <f>INDEX([44]Listas!$F$6:$J$10,MATCH(P74,[44]Listas!$D$6:$D$10,0),MATCH(Q74,[44]Listas!$F$4:$J$4,0))</f>
        <v>#N/A</v>
      </c>
      <c r="V74" s="516"/>
      <c r="W74" s="1237"/>
      <c r="X74" s="1237"/>
      <c r="Y74" s="1237"/>
      <c r="Z74" s="492"/>
      <c r="AA74" s="491"/>
      <c r="AB74" s="492"/>
      <c r="AC74" s="516"/>
      <c r="AD74" s="517">
        <f>IF(AB74&lt;=33,0,IF(AB74&gt;81,2,1))</f>
        <v>0</v>
      </c>
      <c r="AE74" s="556" t="e">
        <f>IF(OR(AA74="Probabilidad",AA74="Ambos"),S74-AD74,S74)</f>
        <v>#N/A</v>
      </c>
      <c r="AF74" s="496" t="e">
        <f>IF(AE74&lt;=1,"Remota",VLOOKUP(AE74,[44]Listas!$C$6:$D$10,2,0))</f>
        <v>#N/A</v>
      </c>
      <c r="AG74" s="556" t="e">
        <f>IF(OR(AA74="Impacto",AA74="Ambos"),T74-AD74,T74)</f>
        <v>#N/A</v>
      </c>
      <c r="AH74" s="496" t="e">
        <f>IF(AG74&lt;=1,"Insignificante",HLOOKUP(AG74,[44]Listas!$F$3:$J$4,2,0))</f>
        <v>#N/A</v>
      </c>
      <c r="AI74" s="519" t="e">
        <f>AE74*AG74</f>
        <v>#N/A</v>
      </c>
      <c r="AJ74" s="496" t="e">
        <f>INDEX([44]Listas!$F$6:$J$10,MATCH(AF74,[44]Listas!$D$6:$D$10,0),MATCH(AH74,[44]Listas!$F$4:$J$4,0))</f>
        <v>#N/A</v>
      </c>
    </row>
    <row r="75" spans="1:36" s="557" customFormat="1" ht="78" hidden="1" customHeight="1" x14ac:dyDescent="0.2">
      <c r="A75" s="492"/>
      <c r="B75" s="491" t="s">
        <v>1230</v>
      </c>
      <c r="C75" s="1233"/>
      <c r="D75" s="1233"/>
      <c r="E75" s="1233"/>
      <c r="F75" s="492"/>
      <c r="G75" s="1234"/>
      <c r="H75" s="1235"/>
      <c r="I75" s="1236"/>
      <c r="J75" s="1233"/>
      <c r="K75" s="1233"/>
      <c r="L75" s="1233"/>
      <c r="M75" s="492"/>
      <c r="N75" s="492"/>
      <c r="O75" s="492"/>
      <c r="P75" s="493"/>
      <c r="Q75" s="493"/>
      <c r="R75" s="516"/>
      <c r="S75" s="517" t="e">
        <f>VLOOKUP(P75,[44]Listas!$D$6:$E$10,2,0)</f>
        <v>#N/A</v>
      </c>
      <c r="T75" s="517" t="e">
        <f>HLOOKUP(Q75,[44]Listas!$F$4:$J$5,2,0)</f>
        <v>#N/A</v>
      </c>
      <c r="U75" s="496" t="e">
        <f>INDEX([44]Listas!$F$6:$J$10,MATCH(P75,[44]Listas!$D$6:$D$10,0),MATCH(Q75,[44]Listas!$F$4:$J$4,0))</f>
        <v>#N/A</v>
      </c>
      <c r="V75" s="516"/>
      <c r="W75" s="1237"/>
      <c r="X75" s="1237"/>
      <c r="Y75" s="1237"/>
      <c r="Z75" s="492"/>
      <c r="AA75" s="491"/>
      <c r="AB75" s="492"/>
      <c r="AC75" s="516"/>
      <c r="AD75" s="517">
        <f>IF(AB75&lt;=33,0,IF(AB75&gt;81,2,1))</f>
        <v>0</v>
      </c>
      <c r="AE75" s="556" t="e">
        <f>IF(OR(AA75="Probabilidad",AA75="Ambos"),S75-AD75,S75)</f>
        <v>#N/A</v>
      </c>
      <c r="AF75" s="496" t="e">
        <f>IF(AE75&lt;=1,"Remota",VLOOKUP(AE75,[44]Listas!$C$6:$D$10,2,0))</f>
        <v>#N/A</v>
      </c>
      <c r="AG75" s="556" t="e">
        <f>IF(OR(AA75="Impacto",AA75="Ambos"),T75-AD75,T75)</f>
        <v>#N/A</v>
      </c>
      <c r="AH75" s="496" t="e">
        <f>IF(AG75&lt;=1,"Insignificante",HLOOKUP(AG75,[44]Listas!$F$3:$J$4,2,0))</f>
        <v>#N/A</v>
      </c>
      <c r="AI75" s="519" t="e">
        <f>AE75*AG75</f>
        <v>#N/A</v>
      </c>
      <c r="AJ75" s="496" t="e">
        <f>INDEX([44]Listas!$F$6:$J$10,MATCH(AF75,[44]Listas!$D$6:$D$10,0),MATCH(AH75,[44]Listas!$F$4:$J$4,0))</f>
        <v>#N/A</v>
      </c>
    </row>
    <row r="76" spans="1:36" s="557" customFormat="1" ht="78" hidden="1" customHeight="1" x14ac:dyDescent="0.2">
      <c r="A76" s="492"/>
      <c r="B76" s="491" t="s">
        <v>1230</v>
      </c>
      <c r="C76" s="1233"/>
      <c r="D76" s="1233"/>
      <c r="E76" s="1233"/>
      <c r="F76" s="492"/>
      <c r="G76" s="1234"/>
      <c r="H76" s="1235"/>
      <c r="I76" s="1236"/>
      <c r="J76" s="1233"/>
      <c r="K76" s="1233"/>
      <c r="L76" s="1233"/>
      <c r="M76" s="492"/>
      <c r="N76" s="492"/>
      <c r="O76" s="492"/>
      <c r="P76" s="493"/>
      <c r="Q76" s="493"/>
      <c r="R76" s="516"/>
      <c r="S76" s="517" t="e">
        <f>VLOOKUP(P76,[44]Listas!$D$6:$E$10,2,0)</f>
        <v>#N/A</v>
      </c>
      <c r="T76" s="517" t="e">
        <f>HLOOKUP(Q76,[44]Listas!$F$4:$J$5,2,0)</f>
        <v>#N/A</v>
      </c>
      <c r="U76" s="496" t="e">
        <f>INDEX([44]Listas!$F$6:$J$10,MATCH(P76,[44]Listas!$D$6:$D$10,0),MATCH(Q76,[44]Listas!$F$4:$J$4,0))</f>
        <v>#N/A</v>
      </c>
      <c r="V76" s="516"/>
      <c r="W76" s="1237"/>
      <c r="X76" s="1237"/>
      <c r="Y76" s="1237"/>
      <c r="Z76" s="492"/>
      <c r="AA76" s="491"/>
      <c r="AB76" s="492"/>
      <c r="AC76" s="516"/>
      <c r="AD76" s="517">
        <f>IF(AB76&lt;=33,0,IF(AB76&gt;81,2,1))</f>
        <v>0</v>
      </c>
      <c r="AE76" s="556" t="e">
        <f>IF(OR(AA76="Probabilidad",AA76="Ambos"),S76-AD76,S76)</f>
        <v>#N/A</v>
      </c>
      <c r="AF76" s="496" t="e">
        <f>IF(AE76&lt;=1,"Remota",VLOOKUP(AE76,[44]Listas!$C$6:$D$10,2,0))</f>
        <v>#N/A</v>
      </c>
      <c r="AG76" s="556" t="e">
        <f>IF(OR(AA76="Impacto",AA76="Ambos"),T76-AD76,T76)</f>
        <v>#N/A</v>
      </c>
      <c r="AH76" s="496" t="e">
        <f>IF(AG76&lt;=1,"Insignificante",HLOOKUP(AG76,[44]Listas!$F$3:$J$4,2,0))</f>
        <v>#N/A</v>
      </c>
      <c r="AI76" s="519" t="e">
        <f>AE76*AG76</f>
        <v>#N/A</v>
      </c>
      <c r="AJ76" s="496" t="e">
        <f>INDEX([44]Listas!$F$6:$J$10,MATCH(AF76,[44]Listas!$D$6:$D$10,0),MATCH(AH76,[44]Listas!$F$4:$J$4,0))</f>
        <v>#N/A</v>
      </c>
    </row>
    <row r="77" spans="1:36" s="557" customFormat="1" ht="78" hidden="1" customHeight="1" x14ac:dyDescent="0.2">
      <c r="A77" s="492"/>
      <c r="B77" s="491" t="s">
        <v>1230</v>
      </c>
      <c r="C77" s="1233"/>
      <c r="D77" s="1233"/>
      <c r="E77" s="1233"/>
      <c r="F77" s="492"/>
      <c r="G77" s="1234"/>
      <c r="H77" s="1235"/>
      <c r="I77" s="1236"/>
      <c r="J77" s="1233"/>
      <c r="K77" s="1233"/>
      <c r="L77" s="1233"/>
      <c r="M77" s="492"/>
      <c r="N77" s="492"/>
      <c r="O77" s="492"/>
      <c r="P77" s="493"/>
      <c r="Q77" s="493"/>
      <c r="R77" s="516"/>
      <c r="S77" s="517" t="e">
        <f>VLOOKUP(P77,[44]Listas!$D$6:$E$10,2,0)</f>
        <v>#N/A</v>
      </c>
      <c r="T77" s="517" t="e">
        <f>HLOOKUP(Q77,[44]Listas!$F$4:$J$5,2,0)</f>
        <v>#N/A</v>
      </c>
      <c r="U77" s="496" t="e">
        <f>INDEX([44]Listas!$F$6:$J$10,MATCH(P77,[44]Listas!$D$6:$D$10,0),MATCH(Q77,[44]Listas!$F$4:$J$4,0))</f>
        <v>#N/A</v>
      </c>
      <c r="V77" s="516"/>
      <c r="W77" s="1237"/>
      <c r="X77" s="1237"/>
      <c r="Y77" s="1237"/>
      <c r="Z77" s="492"/>
      <c r="AA77" s="491"/>
      <c r="AB77" s="492"/>
      <c r="AC77" s="516"/>
      <c r="AD77" s="517">
        <f t="shared" si="8"/>
        <v>0</v>
      </c>
      <c r="AE77" s="556" t="e">
        <f t="shared" si="9"/>
        <v>#N/A</v>
      </c>
      <c r="AF77" s="496" t="e">
        <f>IF(AE77&lt;=1,"Remota",VLOOKUP(AE77,[44]Listas!$C$6:$D$10,2,0))</f>
        <v>#N/A</v>
      </c>
      <c r="AG77" s="556" t="e">
        <f t="shared" si="10"/>
        <v>#N/A</v>
      </c>
      <c r="AH77" s="496" t="e">
        <f>IF(AG77&lt;=1,"Insignificante",HLOOKUP(AG77,[44]Listas!$F$3:$J$4,2,0))</f>
        <v>#N/A</v>
      </c>
      <c r="AI77" s="519" t="e">
        <f t="shared" si="11"/>
        <v>#N/A</v>
      </c>
      <c r="AJ77" s="496" t="e">
        <f>INDEX([44]Listas!$F$6:$J$10,MATCH(AF77,[44]Listas!$D$6:$D$10,0),MATCH(AH77,[44]Listas!$F$4:$J$4,0))</f>
        <v>#N/A</v>
      </c>
    </row>
    <row r="78" spans="1:36" s="557" customFormat="1" ht="78" hidden="1" customHeight="1" x14ac:dyDescent="0.2">
      <c r="A78" s="492"/>
      <c r="B78" s="491" t="s">
        <v>1230</v>
      </c>
      <c r="C78" s="1233"/>
      <c r="D78" s="1233"/>
      <c r="E78" s="1233"/>
      <c r="F78" s="492"/>
      <c r="G78" s="1234"/>
      <c r="H78" s="1235"/>
      <c r="I78" s="1236"/>
      <c r="J78" s="1233"/>
      <c r="K78" s="1233"/>
      <c r="L78" s="1233"/>
      <c r="M78" s="492"/>
      <c r="N78" s="492"/>
      <c r="O78" s="492"/>
      <c r="P78" s="493"/>
      <c r="Q78" s="493"/>
      <c r="R78" s="516"/>
      <c r="S78" s="517" t="e">
        <f>VLOOKUP(P78,[44]Listas!$D$6:$E$10,2,0)</f>
        <v>#N/A</v>
      </c>
      <c r="T78" s="517" t="e">
        <f>HLOOKUP(Q78,[44]Listas!$F$4:$J$5,2,0)</f>
        <v>#N/A</v>
      </c>
      <c r="U78" s="496" t="e">
        <f>INDEX([44]Listas!$F$6:$J$10,MATCH(P78,[44]Listas!$D$6:$D$10,0),MATCH(Q78,[44]Listas!$F$4:$J$4,0))</f>
        <v>#N/A</v>
      </c>
      <c r="V78" s="516"/>
      <c r="W78" s="1237"/>
      <c r="X78" s="1237"/>
      <c r="Y78" s="1237"/>
      <c r="Z78" s="492"/>
      <c r="AA78" s="491"/>
      <c r="AB78" s="492"/>
      <c r="AC78" s="516"/>
      <c r="AD78" s="517">
        <f t="shared" si="8"/>
        <v>0</v>
      </c>
      <c r="AE78" s="556" t="e">
        <f t="shared" si="9"/>
        <v>#N/A</v>
      </c>
      <c r="AF78" s="496" t="e">
        <f>IF(AE78&lt;=1,"Remota",VLOOKUP(AE78,[44]Listas!$C$6:$D$10,2,0))</f>
        <v>#N/A</v>
      </c>
      <c r="AG78" s="556" t="e">
        <f t="shared" si="10"/>
        <v>#N/A</v>
      </c>
      <c r="AH78" s="496" t="e">
        <f>IF(AG78&lt;=1,"Insignificante",HLOOKUP(AG78,[44]Listas!$F$3:$J$4,2,0))</f>
        <v>#N/A</v>
      </c>
      <c r="AI78" s="519" t="e">
        <f t="shared" si="11"/>
        <v>#N/A</v>
      </c>
      <c r="AJ78" s="496" t="e">
        <f>INDEX([44]Listas!$F$6:$J$10,MATCH(AF78,[44]Listas!$D$6:$D$10,0),MATCH(AH78,[44]Listas!$F$4:$J$4,0))</f>
        <v>#N/A</v>
      </c>
    </row>
    <row r="79" spans="1:36" s="557" customFormat="1" ht="78" hidden="1" customHeight="1" x14ac:dyDescent="0.2">
      <c r="A79" s="492"/>
      <c r="B79" s="491" t="s">
        <v>1230</v>
      </c>
      <c r="C79" s="1233"/>
      <c r="D79" s="1233"/>
      <c r="E79" s="1233"/>
      <c r="F79" s="492"/>
      <c r="G79" s="1234"/>
      <c r="H79" s="1235"/>
      <c r="I79" s="1236"/>
      <c r="J79" s="1233"/>
      <c r="K79" s="1233"/>
      <c r="L79" s="1233"/>
      <c r="M79" s="492"/>
      <c r="N79" s="492"/>
      <c r="O79" s="492"/>
      <c r="P79" s="493"/>
      <c r="Q79" s="493"/>
      <c r="R79" s="516"/>
      <c r="S79" s="517" t="e">
        <f>VLOOKUP(P79,[44]Listas!$D$6:$E$10,2,0)</f>
        <v>#N/A</v>
      </c>
      <c r="T79" s="517" t="e">
        <f>HLOOKUP(Q79,[44]Listas!$F$4:$J$5,2,0)</f>
        <v>#N/A</v>
      </c>
      <c r="U79" s="496" t="e">
        <f>INDEX([44]Listas!$F$6:$J$10,MATCH(P79,[44]Listas!$D$6:$D$10,0),MATCH(Q79,[44]Listas!$F$4:$J$4,0))</f>
        <v>#N/A</v>
      </c>
      <c r="V79" s="516"/>
      <c r="W79" s="1237"/>
      <c r="X79" s="1237"/>
      <c r="Y79" s="1237"/>
      <c r="Z79" s="492"/>
      <c r="AA79" s="491"/>
      <c r="AB79" s="492"/>
      <c r="AC79" s="516"/>
      <c r="AD79" s="517">
        <f t="shared" si="8"/>
        <v>0</v>
      </c>
      <c r="AE79" s="556" t="e">
        <f t="shared" si="9"/>
        <v>#N/A</v>
      </c>
      <c r="AF79" s="496" t="e">
        <f>IF(AE79&lt;=1,"Remota",VLOOKUP(AE79,[44]Listas!$C$6:$D$10,2,0))</f>
        <v>#N/A</v>
      </c>
      <c r="AG79" s="556" t="e">
        <f t="shared" si="10"/>
        <v>#N/A</v>
      </c>
      <c r="AH79" s="496" t="e">
        <f>IF(AG79&lt;=1,"Insignificante",HLOOKUP(AG79,[44]Listas!$F$3:$J$4,2,0))</f>
        <v>#N/A</v>
      </c>
      <c r="AI79" s="519" t="e">
        <f t="shared" si="11"/>
        <v>#N/A</v>
      </c>
      <c r="AJ79" s="496" t="e">
        <f>INDEX([44]Listas!$F$6:$J$10,MATCH(AF79,[44]Listas!$D$6:$D$10,0),MATCH(AH79,[44]Listas!$F$4:$J$4,0))</f>
        <v>#N/A</v>
      </c>
    </row>
    <row r="80" spans="1:36" s="557" customFormat="1" ht="78" hidden="1" customHeight="1" x14ac:dyDescent="0.2">
      <c r="A80" s="492"/>
      <c r="B80" s="491" t="s">
        <v>1230</v>
      </c>
      <c r="C80" s="1233"/>
      <c r="D80" s="1233"/>
      <c r="E80" s="1233"/>
      <c r="F80" s="492"/>
      <c r="G80" s="1234"/>
      <c r="H80" s="1235"/>
      <c r="I80" s="1236"/>
      <c r="J80" s="1233"/>
      <c r="K80" s="1233"/>
      <c r="L80" s="1233"/>
      <c r="M80" s="492"/>
      <c r="N80" s="492"/>
      <c r="O80" s="492"/>
      <c r="P80" s="493"/>
      <c r="Q80" s="493"/>
      <c r="R80" s="516"/>
      <c r="S80" s="517" t="e">
        <f>VLOOKUP(P80,[44]Listas!$D$6:$E$10,2,0)</f>
        <v>#N/A</v>
      </c>
      <c r="T80" s="517" t="e">
        <f>HLOOKUP(Q80,[44]Listas!$F$4:$J$5,2,0)</f>
        <v>#N/A</v>
      </c>
      <c r="U80" s="496" t="e">
        <f>INDEX([44]Listas!$F$6:$J$10,MATCH(P80,[44]Listas!$D$6:$D$10,0),MATCH(Q80,[44]Listas!$F$4:$J$4,0))</f>
        <v>#N/A</v>
      </c>
      <c r="V80" s="516"/>
      <c r="W80" s="1237"/>
      <c r="X80" s="1237"/>
      <c r="Y80" s="1237"/>
      <c r="Z80" s="492"/>
      <c r="AA80" s="491"/>
      <c r="AB80" s="492"/>
      <c r="AC80" s="516"/>
      <c r="AD80" s="517">
        <f t="shared" si="8"/>
        <v>0</v>
      </c>
      <c r="AE80" s="556" t="e">
        <f t="shared" si="9"/>
        <v>#N/A</v>
      </c>
      <c r="AF80" s="496" t="e">
        <f>IF(AE80&lt;=1,"Remota",VLOOKUP(AE80,[44]Listas!$C$6:$D$10,2,0))</f>
        <v>#N/A</v>
      </c>
      <c r="AG80" s="556" t="e">
        <f t="shared" si="10"/>
        <v>#N/A</v>
      </c>
      <c r="AH80" s="496" t="e">
        <f>IF(AG80&lt;=1,"Insignificante",HLOOKUP(AG80,[44]Listas!$F$3:$J$4,2,0))</f>
        <v>#N/A</v>
      </c>
      <c r="AI80" s="519" t="e">
        <f t="shared" si="11"/>
        <v>#N/A</v>
      </c>
      <c r="AJ80" s="496" t="e">
        <f>INDEX([44]Listas!$F$6:$J$10,MATCH(AF80,[44]Listas!$D$6:$D$10,0),MATCH(AH80,[44]Listas!$F$4:$J$4,0))</f>
        <v>#N/A</v>
      </c>
    </row>
    <row r="81" spans="1:36" ht="22.5" customHeight="1" x14ac:dyDescent="0.2">
      <c r="A81" s="525"/>
      <c r="B81" s="525"/>
      <c r="C81" s="521"/>
      <c r="D81" s="521"/>
      <c r="E81" s="521"/>
      <c r="F81" s="525"/>
      <c r="G81" s="558"/>
      <c r="H81" s="558"/>
      <c r="I81" s="558"/>
      <c r="J81" s="525"/>
      <c r="L81" s="524"/>
      <c r="M81" s="524"/>
      <c r="N81" s="524"/>
      <c r="O81" s="524"/>
      <c r="P81" s="524"/>
      <c r="Q81" s="524"/>
      <c r="R81" s="524"/>
      <c r="S81" s="524"/>
      <c r="T81" s="524"/>
      <c r="U81" s="525"/>
      <c r="V81" s="525"/>
      <c r="W81" s="558"/>
      <c r="X81" s="558"/>
      <c r="Y81" s="558"/>
      <c r="Z81" s="558"/>
      <c r="AA81" s="525"/>
      <c r="AB81" s="525"/>
      <c r="AC81" s="525"/>
      <c r="AD81" s="525"/>
      <c r="AE81" s="525"/>
      <c r="AF81" s="525"/>
      <c r="AG81" s="525"/>
      <c r="AH81" s="525"/>
      <c r="AI81" s="525"/>
      <c r="AJ81" s="525"/>
    </row>
    <row r="82" spans="1:36" ht="21" customHeight="1" x14ac:dyDescent="0.2">
      <c r="A82" s="1216" t="s">
        <v>1801</v>
      </c>
      <c r="B82" s="1217"/>
      <c r="C82" s="1217"/>
      <c r="D82" s="1217"/>
      <c r="E82" s="1217"/>
      <c r="F82" s="1217"/>
      <c r="G82" s="1217"/>
      <c r="H82" s="1217"/>
      <c r="I82" s="1217"/>
      <c r="J82" s="1217"/>
      <c r="K82" s="1217"/>
      <c r="L82" s="1218"/>
      <c r="N82" s="524" t="s">
        <v>1727</v>
      </c>
      <c r="AG82" s="525"/>
      <c r="AH82" s="525"/>
      <c r="AI82" s="525"/>
      <c r="AJ82" s="525"/>
    </row>
    <row r="83" spans="1:36" ht="23.25" customHeight="1" x14ac:dyDescent="0.2">
      <c r="A83" s="1219"/>
      <c r="B83" s="1220"/>
      <c r="C83" s="1220"/>
      <c r="D83" s="1220"/>
      <c r="E83" s="1220"/>
      <c r="F83" s="1220"/>
      <c r="G83" s="1220"/>
      <c r="H83" s="1220"/>
      <c r="I83" s="1220"/>
      <c r="J83" s="1220"/>
      <c r="K83" s="1220"/>
      <c r="L83" s="1221"/>
      <c r="M83" s="527"/>
      <c r="N83" s="1222" t="s">
        <v>656</v>
      </c>
      <c r="O83" s="1223"/>
      <c r="P83" s="1223"/>
      <c r="Q83" s="1224"/>
      <c r="R83" s="528"/>
      <c r="S83" s="528"/>
      <c r="T83" s="528"/>
      <c r="U83" s="1222" t="s">
        <v>368</v>
      </c>
      <c r="V83" s="1223"/>
      <c r="W83" s="1223"/>
      <c r="X83" s="1224"/>
      <c r="Y83" s="1225" t="s">
        <v>369</v>
      </c>
      <c r="Z83" s="1225"/>
      <c r="AA83" s="1225" t="s">
        <v>370</v>
      </c>
      <c r="AB83" s="1225"/>
      <c r="AC83" s="1225"/>
      <c r="AD83" s="1225"/>
      <c r="AE83" s="1225"/>
      <c r="AF83" s="1225"/>
      <c r="AG83" s="1225"/>
      <c r="AH83" s="1225"/>
      <c r="AI83" s="1225"/>
      <c r="AJ83" s="1225"/>
    </row>
    <row r="84" spans="1:36" s="479" customFormat="1" ht="30" customHeight="1" x14ac:dyDescent="0.2">
      <c r="A84" s="1626" t="s">
        <v>2655</v>
      </c>
      <c r="B84" s="1627"/>
      <c r="C84" s="1627"/>
      <c r="D84" s="1627"/>
      <c r="E84" s="1627"/>
      <c r="F84" s="1627"/>
      <c r="G84" s="1627"/>
      <c r="H84" s="1627"/>
      <c r="I84" s="1627"/>
      <c r="J84" s="1627"/>
      <c r="K84" s="1627"/>
      <c r="L84" s="1628"/>
      <c r="M84" s="529"/>
      <c r="N84" s="1212" t="s">
        <v>41</v>
      </c>
      <c r="O84" s="1213"/>
      <c r="P84" s="1213"/>
      <c r="Q84" s="1214"/>
      <c r="R84" s="530"/>
      <c r="S84" s="530"/>
      <c r="T84" s="530"/>
      <c r="U84" s="1212" t="s">
        <v>1945</v>
      </c>
      <c r="V84" s="1213"/>
      <c r="W84" s="1213"/>
      <c r="X84" s="1214"/>
      <c r="Y84" s="1215" t="s">
        <v>1946</v>
      </c>
      <c r="Z84" s="1215"/>
      <c r="AA84" s="1625" t="s">
        <v>661</v>
      </c>
      <c r="AB84" s="1625"/>
      <c r="AC84" s="1625"/>
      <c r="AD84" s="1625"/>
      <c r="AE84" s="1625"/>
      <c r="AF84" s="1625"/>
      <c r="AG84" s="1625"/>
      <c r="AH84" s="1625"/>
      <c r="AI84" s="1625"/>
      <c r="AJ84" s="1625"/>
    </row>
    <row r="85" spans="1:36" s="479" customFormat="1" ht="30" customHeight="1" x14ac:dyDescent="0.2">
      <c r="A85" s="1626"/>
      <c r="B85" s="1627"/>
      <c r="C85" s="1627"/>
      <c r="D85" s="1627"/>
      <c r="E85" s="1627"/>
      <c r="F85" s="1627"/>
      <c r="G85" s="1627"/>
      <c r="H85" s="1627"/>
      <c r="I85" s="1627"/>
      <c r="J85" s="1627"/>
      <c r="K85" s="1627"/>
      <c r="L85" s="1628"/>
      <c r="M85" s="529"/>
      <c r="N85" s="1212" t="s">
        <v>37</v>
      </c>
      <c r="O85" s="1213"/>
      <c r="P85" s="1213"/>
      <c r="Q85" s="1214"/>
      <c r="R85" s="530"/>
      <c r="S85" s="530"/>
      <c r="T85" s="530"/>
      <c r="U85" s="1212" t="s">
        <v>926</v>
      </c>
      <c r="V85" s="1213"/>
      <c r="W85" s="1213"/>
      <c r="X85" s="1214"/>
      <c r="Y85" s="1215" t="s">
        <v>498</v>
      </c>
      <c r="Z85" s="1215"/>
      <c r="AA85" s="1625" t="s">
        <v>661</v>
      </c>
      <c r="AB85" s="1625"/>
      <c r="AC85" s="1625"/>
      <c r="AD85" s="1625"/>
      <c r="AE85" s="1625"/>
      <c r="AF85" s="1625"/>
      <c r="AG85" s="1625"/>
      <c r="AH85" s="1625"/>
      <c r="AI85" s="1625"/>
      <c r="AJ85" s="1625"/>
    </row>
    <row r="86" spans="1:36" s="479" customFormat="1" ht="30" customHeight="1" x14ac:dyDescent="0.2">
      <c r="A86" s="1626"/>
      <c r="B86" s="1627"/>
      <c r="C86" s="1627"/>
      <c r="D86" s="1627"/>
      <c r="E86" s="1627"/>
      <c r="F86" s="1627"/>
      <c r="G86" s="1627"/>
      <c r="H86" s="1627"/>
      <c r="I86" s="1627"/>
      <c r="J86" s="1627"/>
      <c r="K86" s="1627"/>
      <c r="L86" s="1628"/>
      <c r="M86" s="529"/>
      <c r="N86" s="1212" t="s">
        <v>207</v>
      </c>
      <c r="O86" s="1213"/>
      <c r="P86" s="1213"/>
      <c r="Q86" s="1214"/>
      <c r="R86" s="530"/>
      <c r="S86" s="530"/>
      <c r="T86" s="530"/>
      <c r="U86" s="1212" t="s">
        <v>659</v>
      </c>
      <c r="V86" s="1213"/>
      <c r="W86" s="1213"/>
      <c r="X86" s="1214"/>
      <c r="Y86" s="1215" t="s">
        <v>325</v>
      </c>
      <c r="Z86" s="1215"/>
      <c r="AA86" s="1625" t="s">
        <v>661</v>
      </c>
      <c r="AB86" s="1625"/>
      <c r="AC86" s="1625"/>
      <c r="AD86" s="1625"/>
      <c r="AE86" s="1625"/>
      <c r="AF86" s="1625"/>
      <c r="AG86" s="1625"/>
      <c r="AH86" s="1625"/>
      <c r="AI86" s="1625"/>
      <c r="AJ86" s="1625"/>
    </row>
    <row r="87" spans="1:36" s="479" customFormat="1" ht="30" customHeight="1" x14ac:dyDescent="0.2">
      <c r="A87" s="1629"/>
      <c r="B87" s="1630"/>
      <c r="C87" s="1630"/>
      <c r="D87" s="1630"/>
      <c r="E87" s="1630"/>
      <c r="F87" s="1630"/>
      <c r="G87" s="1630"/>
      <c r="H87" s="1630"/>
      <c r="I87" s="1630"/>
      <c r="J87" s="1630"/>
      <c r="K87" s="1630"/>
      <c r="L87" s="1631"/>
      <c r="M87" s="529"/>
      <c r="N87" s="1212"/>
      <c r="O87" s="1213"/>
      <c r="P87" s="1213"/>
      <c r="Q87" s="1214"/>
      <c r="R87" s="530"/>
      <c r="S87" s="530"/>
      <c r="T87" s="530"/>
      <c r="U87" s="1212"/>
      <c r="V87" s="1213"/>
      <c r="W87" s="1213"/>
      <c r="X87" s="1214"/>
      <c r="Y87" s="1215"/>
      <c r="Z87" s="1215"/>
      <c r="AA87" s="1215"/>
      <c r="AB87" s="1215"/>
      <c r="AC87" s="1215"/>
      <c r="AD87" s="1215"/>
      <c r="AE87" s="1215"/>
      <c r="AF87" s="1215"/>
      <c r="AG87" s="1215"/>
      <c r="AH87" s="1215"/>
      <c r="AI87" s="1215"/>
      <c r="AJ87" s="1215"/>
    </row>
    <row r="88" spans="1:36" s="479" customFormat="1" ht="30" customHeight="1" x14ac:dyDescent="0.2">
      <c r="A88" s="531"/>
      <c r="B88" s="531"/>
      <c r="C88" s="531"/>
      <c r="D88" s="531"/>
      <c r="E88" s="531"/>
      <c r="F88" s="531"/>
      <c r="G88" s="531"/>
      <c r="H88" s="531"/>
      <c r="I88" s="531"/>
      <c r="J88" s="531"/>
      <c r="K88" s="531"/>
      <c r="L88" s="531"/>
      <c r="M88" s="529"/>
      <c r="N88" s="1211"/>
      <c r="O88" s="1211"/>
      <c r="P88" s="1211"/>
      <c r="Q88" s="1211"/>
      <c r="R88" s="532"/>
      <c r="S88" s="532"/>
      <c r="T88" s="532"/>
      <c r="U88" s="1211"/>
      <c r="V88" s="1211"/>
      <c r="W88" s="1211"/>
      <c r="X88" s="1211"/>
      <c r="Y88" s="1211"/>
      <c r="Z88" s="1211"/>
      <c r="AA88" s="1211"/>
      <c r="AB88" s="1211"/>
      <c r="AC88" s="1211"/>
      <c r="AD88" s="1211"/>
      <c r="AE88" s="1211"/>
      <c r="AF88" s="1211"/>
      <c r="AG88" s="1211"/>
      <c r="AH88" s="1211"/>
      <c r="AI88" s="1211"/>
      <c r="AJ88" s="1211"/>
    </row>
    <row r="89" spans="1:36" s="479" customFormat="1" ht="30" customHeight="1" x14ac:dyDescent="0.2">
      <c r="A89" s="531"/>
      <c r="B89" s="531"/>
      <c r="C89" s="531"/>
      <c r="D89" s="531"/>
      <c r="E89" s="531"/>
      <c r="F89" s="531"/>
      <c r="G89" s="531"/>
      <c r="H89" s="531"/>
      <c r="I89" s="531"/>
      <c r="J89" s="531"/>
      <c r="K89" s="531"/>
      <c r="L89" s="531"/>
      <c r="M89" s="529"/>
      <c r="N89" s="1210"/>
      <c r="O89" s="1210"/>
      <c r="P89" s="1210"/>
      <c r="Q89" s="1210"/>
      <c r="R89" s="529"/>
      <c r="S89" s="529"/>
      <c r="T89" s="529"/>
      <c r="U89" s="1210"/>
      <c r="V89" s="1210"/>
      <c r="W89" s="1210"/>
      <c r="X89" s="1210"/>
      <c r="Y89" s="1210"/>
      <c r="Z89" s="1210"/>
      <c r="AA89" s="1210"/>
      <c r="AB89" s="1210"/>
      <c r="AC89" s="1210"/>
      <c r="AD89" s="1210"/>
      <c r="AE89" s="1210"/>
      <c r="AF89" s="1210"/>
      <c r="AG89" s="1210"/>
      <c r="AH89" s="1210"/>
      <c r="AI89" s="1210"/>
      <c r="AJ89" s="1210"/>
    </row>
    <row r="90" spans="1:36" s="479" customFormat="1" ht="30" customHeight="1" x14ac:dyDescent="0.2">
      <c r="A90" s="531"/>
      <c r="B90" s="531"/>
      <c r="C90" s="531"/>
      <c r="D90" s="531"/>
      <c r="E90" s="531"/>
      <c r="F90" s="531"/>
      <c r="G90" s="531"/>
      <c r="H90" s="531"/>
      <c r="I90" s="531"/>
      <c r="J90" s="531"/>
      <c r="K90" s="531"/>
      <c r="L90" s="531"/>
      <c r="M90" s="529"/>
      <c r="N90" s="1210"/>
      <c r="O90" s="1210"/>
      <c r="P90" s="1210"/>
      <c r="Q90" s="1210"/>
      <c r="R90" s="529"/>
      <c r="S90" s="529"/>
      <c r="T90" s="529"/>
      <c r="U90" s="1210"/>
      <c r="V90" s="1210"/>
      <c r="W90" s="1210"/>
      <c r="X90" s="1210"/>
      <c r="Y90" s="1210"/>
      <c r="Z90" s="1210"/>
      <c r="AA90" s="1210"/>
      <c r="AB90" s="1210"/>
      <c r="AC90" s="1210"/>
      <c r="AD90" s="1210"/>
      <c r="AE90" s="1210"/>
      <c r="AF90" s="1210"/>
      <c r="AG90" s="1210"/>
      <c r="AH90" s="1210"/>
      <c r="AI90" s="1210"/>
      <c r="AJ90" s="1210"/>
    </row>
    <row r="91" spans="1:36" s="479" customFormat="1" ht="30" customHeight="1" x14ac:dyDescent="0.2">
      <c r="A91" s="533"/>
      <c r="B91" s="533"/>
      <c r="C91" s="533"/>
      <c r="D91" s="533"/>
      <c r="E91" s="533"/>
      <c r="F91" s="534"/>
      <c r="G91" s="534"/>
      <c r="H91" s="534"/>
      <c r="I91" s="534"/>
      <c r="J91" s="534"/>
      <c r="K91" s="535"/>
      <c r="L91" s="535"/>
      <c r="M91" s="529"/>
      <c r="N91" s="1210"/>
      <c r="O91" s="1210"/>
      <c r="P91" s="1210"/>
      <c r="Q91" s="1210"/>
      <c r="R91" s="529"/>
      <c r="S91" s="529"/>
      <c r="T91" s="529"/>
      <c r="U91" s="1210"/>
      <c r="V91" s="1210"/>
      <c r="W91" s="1210"/>
      <c r="X91" s="1210"/>
      <c r="Y91" s="1210"/>
      <c r="Z91" s="1210"/>
      <c r="AA91" s="1210"/>
      <c r="AB91" s="1210"/>
      <c r="AC91" s="1210"/>
      <c r="AD91" s="1210"/>
      <c r="AE91" s="1210"/>
      <c r="AF91" s="1210"/>
      <c r="AG91" s="1210"/>
      <c r="AH91" s="1210"/>
      <c r="AI91" s="1210"/>
      <c r="AJ91" s="1210"/>
    </row>
    <row r="92" spans="1:36" x14ac:dyDescent="0.2">
      <c r="A92" s="539"/>
      <c r="B92" s="539"/>
      <c r="C92" s="537"/>
      <c r="D92" s="537"/>
      <c r="E92" s="537"/>
      <c r="F92" s="539"/>
      <c r="G92" s="560"/>
      <c r="H92" s="560"/>
      <c r="I92" s="560"/>
      <c r="J92" s="539"/>
      <c r="K92" s="539"/>
      <c r="L92" s="539"/>
      <c r="M92" s="539"/>
      <c r="N92" s="539"/>
      <c r="O92" s="539"/>
      <c r="P92" s="539"/>
      <c r="Q92" s="539"/>
      <c r="R92" s="539"/>
      <c r="S92" s="539"/>
      <c r="T92" s="539"/>
      <c r="U92" s="539"/>
      <c r="V92" s="539"/>
      <c r="W92" s="560"/>
      <c r="X92" s="560"/>
      <c r="Y92" s="560"/>
      <c r="Z92" s="539"/>
      <c r="AA92" s="539"/>
      <c r="AB92" s="539"/>
      <c r="AC92" s="539"/>
      <c r="AD92" s="539"/>
      <c r="AE92" s="539"/>
      <c r="AF92" s="539"/>
      <c r="AG92" s="539"/>
      <c r="AH92" s="539"/>
      <c r="AI92" s="539"/>
      <c r="AJ92" s="539"/>
    </row>
    <row r="93" spans="1:36" x14ac:dyDescent="0.2">
      <c r="A93" s="539"/>
      <c r="B93" s="539"/>
      <c r="C93" s="537"/>
      <c r="D93" s="537"/>
      <c r="E93" s="537"/>
      <c r="F93" s="539"/>
      <c r="G93" s="560"/>
      <c r="H93" s="560"/>
      <c r="I93" s="560"/>
      <c r="J93" s="539"/>
      <c r="K93" s="539"/>
      <c r="L93" s="539"/>
      <c r="M93" s="539"/>
      <c r="N93" s="539"/>
      <c r="O93" s="539"/>
      <c r="P93" s="539"/>
      <c r="Q93" s="539"/>
      <c r="R93" s="539"/>
      <c r="S93" s="539"/>
      <c r="T93" s="539"/>
      <c r="U93" s="539"/>
      <c r="V93" s="539"/>
      <c r="W93" s="560"/>
      <c r="X93" s="560"/>
      <c r="Y93" s="560"/>
      <c r="Z93" s="539"/>
      <c r="AA93" s="539"/>
      <c r="AB93" s="539"/>
      <c r="AC93" s="539"/>
      <c r="AD93" s="539"/>
      <c r="AE93" s="539"/>
      <c r="AF93" s="539"/>
      <c r="AG93" s="539"/>
      <c r="AH93" s="539"/>
      <c r="AI93" s="539"/>
      <c r="AJ93" s="539"/>
    </row>
    <row r="94" spans="1:36" x14ac:dyDescent="0.2">
      <c r="A94" s="539"/>
      <c r="B94" s="539"/>
      <c r="C94" s="537"/>
      <c r="D94" s="537"/>
      <c r="E94" s="537"/>
      <c r="F94" s="539"/>
      <c r="G94" s="560"/>
      <c r="H94" s="560"/>
      <c r="I94" s="560"/>
      <c r="J94" s="539"/>
      <c r="K94" s="539"/>
      <c r="L94" s="539"/>
      <c r="M94" s="539"/>
      <c r="N94" s="539"/>
      <c r="O94" s="539"/>
      <c r="P94" s="539"/>
      <c r="Q94" s="539"/>
      <c r="R94" s="539"/>
      <c r="S94" s="539"/>
      <c r="T94" s="539"/>
      <c r="U94" s="539"/>
      <c r="V94" s="539"/>
      <c r="W94" s="560"/>
      <c r="X94" s="560"/>
      <c r="Y94" s="560"/>
      <c r="Z94" s="539"/>
      <c r="AA94" s="539"/>
      <c r="AB94" s="539"/>
      <c r="AC94" s="539"/>
      <c r="AD94" s="539"/>
      <c r="AE94" s="539"/>
      <c r="AF94" s="539"/>
      <c r="AG94" s="539"/>
      <c r="AH94" s="539"/>
      <c r="AI94" s="539"/>
      <c r="AJ94" s="539"/>
    </row>
    <row r="95" spans="1:36" x14ac:dyDescent="0.2">
      <c r="A95" s="539"/>
      <c r="B95" s="539"/>
      <c r="C95" s="537"/>
      <c r="D95" s="537"/>
      <c r="E95" s="537"/>
      <c r="F95" s="539"/>
      <c r="G95" s="560"/>
      <c r="H95" s="560"/>
      <c r="I95" s="560"/>
      <c r="J95" s="539"/>
      <c r="K95" s="539"/>
      <c r="L95" s="539"/>
      <c r="M95" s="539"/>
      <c r="N95" s="539"/>
      <c r="O95" s="539"/>
      <c r="P95" s="539"/>
      <c r="Q95" s="539"/>
      <c r="R95" s="539"/>
      <c r="S95" s="539"/>
      <c r="T95" s="539"/>
      <c r="U95" s="539"/>
      <c r="V95" s="539"/>
      <c r="W95" s="560"/>
      <c r="X95" s="560"/>
      <c r="Y95" s="560"/>
      <c r="Z95" s="539"/>
      <c r="AA95" s="539"/>
      <c r="AB95" s="539"/>
      <c r="AC95" s="539"/>
      <c r="AD95" s="539"/>
      <c r="AE95" s="539"/>
      <c r="AF95" s="539"/>
      <c r="AG95" s="539"/>
      <c r="AH95" s="539"/>
      <c r="AI95" s="539"/>
      <c r="AJ95" s="539"/>
    </row>
    <row r="96" spans="1:36" x14ac:dyDescent="0.2">
      <c r="A96" s="539"/>
      <c r="B96" s="539"/>
      <c r="C96" s="537"/>
      <c r="D96" s="537"/>
      <c r="E96" s="537"/>
      <c r="F96" s="539"/>
      <c r="G96" s="560"/>
      <c r="H96" s="560"/>
      <c r="I96" s="560"/>
      <c r="J96" s="539"/>
      <c r="K96" s="539"/>
      <c r="L96" s="539"/>
      <c r="M96" s="539"/>
      <c r="N96" s="539"/>
      <c r="O96" s="539"/>
      <c r="P96" s="539"/>
      <c r="Q96" s="539"/>
      <c r="R96" s="539"/>
      <c r="S96" s="539"/>
      <c r="T96" s="539"/>
      <c r="U96" s="539"/>
      <c r="V96" s="539"/>
      <c r="W96" s="560"/>
      <c r="X96" s="560"/>
      <c r="Y96" s="560"/>
      <c r="Z96" s="539"/>
      <c r="AA96" s="539"/>
      <c r="AB96" s="539"/>
      <c r="AC96" s="539"/>
      <c r="AD96" s="539"/>
      <c r="AE96" s="539"/>
      <c r="AF96" s="539"/>
      <c r="AG96" s="539"/>
      <c r="AH96" s="539"/>
      <c r="AI96" s="539"/>
      <c r="AJ96" s="539"/>
    </row>
  </sheetData>
  <sheetProtection formatCells="0" formatColumns="0" formatRows="0" insertRows="0" sort="0" autoFilter="0" pivotTables="0"/>
  <mergeCells count="416">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9:A11"/>
    <mergeCell ref="B9:B11"/>
    <mergeCell ref="C9:E11"/>
    <mergeCell ref="G9:I9"/>
    <mergeCell ref="J9:L11"/>
    <mergeCell ref="M9:M11"/>
    <mergeCell ref="AD6:AJ7"/>
    <mergeCell ref="A7:A8"/>
    <mergeCell ref="B7:B8"/>
    <mergeCell ref="C7:E8"/>
    <mergeCell ref="F7:I8"/>
    <mergeCell ref="J7:L8"/>
    <mergeCell ref="M7:O7"/>
    <mergeCell ref="W7:Y8"/>
    <mergeCell ref="Z7:Z8"/>
    <mergeCell ref="AA9:AA11"/>
    <mergeCell ref="AB9:AB11"/>
    <mergeCell ref="AF9:AF11"/>
    <mergeCell ref="AH9:AH11"/>
    <mergeCell ref="AJ9:AJ11"/>
    <mergeCell ref="G10:I10"/>
    <mergeCell ref="W10:Y10"/>
    <mergeCell ref="G11:I11"/>
    <mergeCell ref="W11:Y11"/>
    <mergeCell ref="N9:N11"/>
    <mergeCell ref="P9:P11"/>
    <mergeCell ref="Q9:Q11"/>
    <mergeCell ref="U9:U11"/>
    <mergeCell ref="W9:Y9"/>
    <mergeCell ref="Z9:Z10"/>
    <mergeCell ref="AJ12:AJ14"/>
    <mergeCell ref="G13:I13"/>
    <mergeCell ref="W13:Y13"/>
    <mergeCell ref="G14:I14"/>
    <mergeCell ref="W14:Y14"/>
    <mergeCell ref="N12:N14"/>
    <mergeCell ref="P12:P14"/>
    <mergeCell ref="Q12:Q14"/>
    <mergeCell ref="U12:U14"/>
    <mergeCell ref="W12:Y12"/>
    <mergeCell ref="AA12:AA14"/>
    <mergeCell ref="G12:I12"/>
    <mergeCell ref="J12:L14"/>
    <mergeCell ref="M12:M14"/>
    <mergeCell ref="A15:A18"/>
    <mergeCell ref="B15:B18"/>
    <mergeCell ref="C15:E18"/>
    <mergeCell ref="G15:I15"/>
    <mergeCell ref="J15:L18"/>
    <mergeCell ref="M15:M18"/>
    <mergeCell ref="AB12:AB14"/>
    <mergeCell ref="AF12:AF14"/>
    <mergeCell ref="AH12:AH14"/>
    <mergeCell ref="A12:A14"/>
    <mergeCell ref="B12:B14"/>
    <mergeCell ref="C12:E14"/>
    <mergeCell ref="AB15:AB18"/>
    <mergeCell ref="AF15:AF18"/>
    <mergeCell ref="AH15:AH18"/>
    <mergeCell ref="AJ15:AJ18"/>
    <mergeCell ref="G16:I16"/>
    <mergeCell ref="W16:Y16"/>
    <mergeCell ref="G17:I17"/>
    <mergeCell ref="W17:Y17"/>
    <mergeCell ref="G18:I18"/>
    <mergeCell ref="W18:Y18"/>
    <mergeCell ref="N15:N18"/>
    <mergeCell ref="P15:P18"/>
    <mergeCell ref="Q15:Q18"/>
    <mergeCell ref="U15:U18"/>
    <mergeCell ref="W15:Y15"/>
    <mergeCell ref="AA15:AA18"/>
    <mergeCell ref="AJ19:AJ25"/>
    <mergeCell ref="G20:I20"/>
    <mergeCell ref="W20:Y20"/>
    <mergeCell ref="G21:I21"/>
    <mergeCell ref="W21:Y21"/>
    <mergeCell ref="G22:I22"/>
    <mergeCell ref="W22:Y22"/>
    <mergeCell ref="N19:N25"/>
    <mergeCell ref="P19:P25"/>
    <mergeCell ref="Q19:Q25"/>
    <mergeCell ref="U19:U25"/>
    <mergeCell ref="W19:Y19"/>
    <mergeCell ref="AA19:AA25"/>
    <mergeCell ref="W23:Y23"/>
    <mergeCell ref="W24:Y24"/>
    <mergeCell ref="W25:Y25"/>
    <mergeCell ref="G19:I19"/>
    <mergeCell ref="J19:L25"/>
    <mergeCell ref="M19:M25"/>
    <mergeCell ref="G23:I23"/>
    <mergeCell ref="G24:I24"/>
    <mergeCell ref="G25:I25"/>
    <mergeCell ref="A26:A28"/>
    <mergeCell ref="B26:B28"/>
    <mergeCell ref="C26:E28"/>
    <mergeCell ref="G26:I26"/>
    <mergeCell ref="J26:L28"/>
    <mergeCell ref="M26:M28"/>
    <mergeCell ref="AB19:AB25"/>
    <mergeCell ref="AF19:AF25"/>
    <mergeCell ref="AH19:AH25"/>
    <mergeCell ref="A19:A25"/>
    <mergeCell ref="B19:B25"/>
    <mergeCell ref="C19:E25"/>
    <mergeCell ref="AB26:AB28"/>
    <mergeCell ref="AF26:AF28"/>
    <mergeCell ref="AH26:AH28"/>
    <mergeCell ref="AJ26:AJ28"/>
    <mergeCell ref="G27:I27"/>
    <mergeCell ref="W27:Y27"/>
    <mergeCell ref="G28:I28"/>
    <mergeCell ref="W28:Y28"/>
    <mergeCell ref="N26:N28"/>
    <mergeCell ref="P26:P28"/>
    <mergeCell ref="Q26:Q28"/>
    <mergeCell ref="U26:U28"/>
    <mergeCell ref="W26:Y26"/>
    <mergeCell ref="AA26:AA28"/>
    <mergeCell ref="AJ29:AJ32"/>
    <mergeCell ref="G30:I30"/>
    <mergeCell ref="W30:Y30"/>
    <mergeCell ref="G31:I31"/>
    <mergeCell ref="W31:Y31"/>
    <mergeCell ref="G32:I32"/>
    <mergeCell ref="W32:Y32"/>
    <mergeCell ref="N29:N32"/>
    <mergeCell ref="P29:P32"/>
    <mergeCell ref="Q29:Q32"/>
    <mergeCell ref="U29:U32"/>
    <mergeCell ref="W29:Y29"/>
    <mergeCell ref="AA29:AA32"/>
    <mergeCell ref="G29:I29"/>
    <mergeCell ref="J29:L32"/>
    <mergeCell ref="M29:M32"/>
    <mergeCell ref="A33:A34"/>
    <mergeCell ref="B33:B34"/>
    <mergeCell ref="C33:E34"/>
    <mergeCell ref="G33:I33"/>
    <mergeCell ref="J33:L34"/>
    <mergeCell ref="M33:M34"/>
    <mergeCell ref="AB29:AB32"/>
    <mergeCell ref="AF29:AF32"/>
    <mergeCell ref="AH29:AH32"/>
    <mergeCell ref="A29:A32"/>
    <mergeCell ref="B29:B32"/>
    <mergeCell ref="C29:E32"/>
    <mergeCell ref="AB33:AB34"/>
    <mergeCell ref="AF33:AF34"/>
    <mergeCell ref="AH33:AH34"/>
    <mergeCell ref="AJ33:AJ34"/>
    <mergeCell ref="G34:I34"/>
    <mergeCell ref="W34:Y34"/>
    <mergeCell ref="N33:N34"/>
    <mergeCell ref="P33:P34"/>
    <mergeCell ref="Q33:Q34"/>
    <mergeCell ref="U33:U34"/>
    <mergeCell ref="W33:Y33"/>
    <mergeCell ref="AA33:AA34"/>
    <mergeCell ref="AJ35:AJ37"/>
    <mergeCell ref="G36:I36"/>
    <mergeCell ref="W36:Y36"/>
    <mergeCell ref="G37:I37"/>
    <mergeCell ref="W37:Y37"/>
    <mergeCell ref="N35:N37"/>
    <mergeCell ref="P35:P37"/>
    <mergeCell ref="Q35:Q37"/>
    <mergeCell ref="U35:U37"/>
    <mergeCell ref="W35:Y35"/>
    <mergeCell ref="AA35:AA37"/>
    <mergeCell ref="G35:I35"/>
    <mergeCell ref="J35:L37"/>
    <mergeCell ref="M35:M37"/>
    <mergeCell ref="A38:A40"/>
    <mergeCell ref="B38:B40"/>
    <mergeCell ref="C38:E40"/>
    <mergeCell ref="G38:I38"/>
    <mergeCell ref="J38:L40"/>
    <mergeCell ref="M38:M40"/>
    <mergeCell ref="AB35:AB37"/>
    <mergeCell ref="AF35:AF37"/>
    <mergeCell ref="AH35:AH37"/>
    <mergeCell ref="A35:A37"/>
    <mergeCell ref="B35:B37"/>
    <mergeCell ref="C35:E37"/>
    <mergeCell ref="AB38:AB40"/>
    <mergeCell ref="AF38:AF40"/>
    <mergeCell ref="AH38:AH40"/>
    <mergeCell ref="AJ38:AJ40"/>
    <mergeCell ref="G39:I39"/>
    <mergeCell ref="W39:Y39"/>
    <mergeCell ref="G40:I40"/>
    <mergeCell ref="W40:Y40"/>
    <mergeCell ref="N38:N40"/>
    <mergeCell ref="P38:P40"/>
    <mergeCell ref="Q38:Q40"/>
    <mergeCell ref="U38:U40"/>
    <mergeCell ref="W38:Y38"/>
    <mergeCell ref="AA38:AA40"/>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A82:L83"/>
    <mergeCell ref="N83:Q83"/>
    <mergeCell ref="U83:X83"/>
    <mergeCell ref="Y83:Z83"/>
    <mergeCell ref="AA83:AJ83"/>
    <mergeCell ref="A84:L87"/>
    <mergeCell ref="N84:Q84"/>
    <mergeCell ref="U84:X84"/>
    <mergeCell ref="Y84:Z84"/>
    <mergeCell ref="AA84:AJ84"/>
    <mergeCell ref="N87:Q87"/>
    <mergeCell ref="U87:X87"/>
    <mergeCell ref="Y87:Z87"/>
    <mergeCell ref="AA87:AJ87"/>
    <mergeCell ref="N88:Q88"/>
    <mergeCell ref="U88:X88"/>
    <mergeCell ref="Y88:Z88"/>
    <mergeCell ref="AA88:AJ88"/>
    <mergeCell ref="N85:Q85"/>
    <mergeCell ref="U85:X85"/>
    <mergeCell ref="Y85:Z85"/>
    <mergeCell ref="AA85:AJ85"/>
    <mergeCell ref="N86:Q86"/>
    <mergeCell ref="U86:X86"/>
    <mergeCell ref="Y86:Z86"/>
    <mergeCell ref="AA86:AJ86"/>
    <mergeCell ref="N91:Q91"/>
    <mergeCell ref="U91:X91"/>
    <mergeCell ref="Y91:Z91"/>
    <mergeCell ref="AA91:AJ91"/>
    <mergeCell ref="N89:Q89"/>
    <mergeCell ref="U89:X89"/>
    <mergeCell ref="Y89:Z89"/>
    <mergeCell ref="AA89:AJ89"/>
    <mergeCell ref="N90:Q90"/>
    <mergeCell ref="U90:X90"/>
    <mergeCell ref="Y90:Z90"/>
    <mergeCell ref="AA90:AJ90"/>
  </mergeCells>
  <printOptions horizontalCentered="1"/>
  <pageMargins left="0.19685039370078741" right="0.19685039370078741" top="0.59055118110236227" bottom="0.19685039370078741" header="0" footer="0.19685039370078741"/>
  <pageSetup scale="60" fitToHeight="0" orientation="landscape" r:id="rId1"/>
  <headerFooter alignWithMargins="0">
    <oddFooter xml:space="preserve">&amp;LFormato: FO-AC-07 Versión: 2&amp;CPágina &amp;P&amp;R </oddFooter>
  </headerFooter>
  <rowBreaks count="4" manualBreakCount="4">
    <brk id="18" max="35" man="1"/>
    <brk id="32" max="35" man="1"/>
    <brk id="37" max="35" man="1"/>
    <brk id="88" max="36" man="1"/>
  </rowBreaks>
  <drawing r:id="rId2"/>
  <extLst>
    <ext xmlns:x14="http://schemas.microsoft.com/office/spreadsheetml/2009/9/main" uri="{CCE6A557-97BC-4b89-ADB6-D9C93CAAB3DF}">
      <x14:dataValidations xmlns:xm="http://schemas.microsoft.com/office/excel/2006/main" count="5">
        <x14:dataValidation type="whole" allowBlank="1" showInputMessage="1" showErrorMessage="1">
          <x14:formula1>
            <xm:f>0</xm:f>
          </x14:formula1>
          <x14:formula2>
            <xm:f>100</xm:f>
          </x14:formula2>
          <xm:sqref>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AB41:AB80 JX41:JX80 TT41:TT80 ADP41:ADP80 ANL41:ANL80 AXH41:AXH80 BHD41:BHD80 BQZ41:BQZ80 CAV41:CAV80 CKR41:CKR80 CUN41:CUN80 DEJ41:DEJ80 DOF41:DOF80 DYB41:DYB80 EHX41:EHX80 ERT41:ERT80 FBP41:FBP80 FLL41:FLL80 FVH41:FVH80 GFD41:GFD80 GOZ41:GOZ80 GYV41:GYV80 HIR41:HIR80 HSN41:HSN80 ICJ41:ICJ80 IMF41:IMF80 IWB41:IWB80 JFX41:JFX80 JPT41:JPT80 JZP41:JZP80 KJL41:KJL80 KTH41:KTH80 LDD41:LDD80 LMZ41:LMZ80 LWV41:LWV80 MGR41:MGR80 MQN41:MQN80 NAJ41:NAJ80 NKF41:NKF80 NUB41:NUB80 ODX41:ODX80 ONT41:ONT80 OXP41:OXP80 PHL41:PHL80 PRH41:PRH80 QBD41:QBD80 QKZ41:QKZ80 QUV41:QUV80 RER41:RER80 RON41:RON80 RYJ41:RYJ80 SIF41:SIF80 SSB41:SSB80 TBX41:TBX80 TLT41:TLT80 TVP41:TVP80 UFL41:UFL80 UPH41:UPH80 UZD41:UZD80 VIZ41:VIZ80 VSV41:VSV80 WCR41:WCR80 WMN41:WMN80 WWJ41:WWJ80 AB65577:AB65616 JX65577:JX65616 TT65577:TT65616 ADP65577:ADP65616 ANL65577:ANL65616 AXH65577:AXH65616 BHD65577:BHD65616 BQZ65577:BQZ65616 CAV65577:CAV65616 CKR65577:CKR65616 CUN65577:CUN65616 DEJ65577:DEJ65616 DOF65577:DOF65616 DYB65577:DYB65616 EHX65577:EHX65616 ERT65577:ERT65616 FBP65577:FBP65616 FLL65577:FLL65616 FVH65577:FVH65616 GFD65577:GFD65616 GOZ65577:GOZ65616 GYV65577:GYV65616 HIR65577:HIR65616 HSN65577:HSN65616 ICJ65577:ICJ65616 IMF65577:IMF65616 IWB65577:IWB65616 JFX65577:JFX65616 JPT65577:JPT65616 JZP65577:JZP65616 KJL65577:KJL65616 KTH65577:KTH65616 LDD65577:LDD65616 LMZ65577:LMZ65616 LWV65577:LWV65616 MGR65577:MGR65616 MQN65577:MQN65616 NAJ65577:NAJ65616 NKF65577:NKF65616 NUB65577:NUB65616 ODX65577:ODX65616 ONT65577:ONT65616 OXP65577:OXP65616 PHL65577:PHL65616 PRH65577:PRH65616 QBD65577:QBD65616 QKZ65577:QKZ65616 QUV65577:QUV65616 RER65577:RER65616 RON65577:RON65616 RYJ65577:RYJ65616 SIF65577:SIF65616 SSB65577:SSB65616 TBX65577:TBX65616 TLT65577:TLT65616 TVP65577:TVP65616 UFL65577:UFL65616 UPH65577:UPH65616 UZD65577:UZD65616 VIZ65577:VIZ65616 VSV65577:VSV65616 WCR65577:WCR65616 WMN65577:WMN65616 WWJ65577:WWJ65616 AB131113:AB131152 JX131113:JX131152 TT131113:TT131152 ADP131113:ADP131152 ANL131113:ANL131152 AXH131113:AXH131152 BHD131113:BHD131152 BQZ131113:BQZ131152 CAV131113:CAV131152 CKR131113:CKR131152 CUN131113:CUN131152 DEJ131113:DEJ131152 DOF131113:DOF131152 DYB131113:DYB131152 EHX131113:EHX131152 ERT131113:ERT131152 FBP131113:FBP131152 FLL131113:FLL131152 FVH131113:FVH131152 GFD131113:GFD131152 GOZ131113:GOZ131152 GYV131113:GYV131152 HIR131113:HIR131152 HSN131113:HSN131152 ICJ131113:ICJ131152 IMF131113:IMF131152 IWB131113:IWB131152 JFX131113:JFX131152 JPT131113:JPT131152 JZP131113:JZP131152 KJL131113:KJL131152 KTH131113:KTH131152 LDD131113:LDD131152 LMZ131113:LMZ131152 LWV131113:LWV131152 MGR131113:MGR131152 MQN131113:MQN131152 NAJ131113:NAJ131152 NKF131113:NKF131152 NUB131113:NUB131152 ODX131113:ODX131152 ONT131113:ONT131152 OXP131113:OXP131152 PHL131113:PHL131152 PRH131113:PRH131152 QBD131113:QBD131152 QKZ131113:QKZ131152 QUV131113:QUV131152 RER131113:RER131152 RON131113:RON131152 RYJ131113:RYJ131152 SIF131113:SIF131152 SSB131113:SSB131152 TBX131113:TBX131152 TLT131113:TLT131152 TVP131113:TVP131152 UFL131113:UFL131152 UPH131113:UPH131152 UZD131113:UZD131152 VIZ131113:VIZ131152 VSV131113:VSV131152 WCR131113:WCR131152 WMN131113:WMN131152 WWJ131113:WWJ131152 AB196649:AB196688 JX196649:JX196688 TT196649:TT196688 ADP196649:ADP196688 ANL196649:ANL196688 AXH196649:AXH196688 BHD196649:BHD196688 BQZ196649:BQZ196688 CAV196649:CAV196688 CKR196649:CKR196688 CUN196649:CUN196688 DEJ196649:DEJ196688 DOF196649:DOF196688 DYB196649:DYB196688 EHX196649:EHX196688 ERT196649:ERT196688 FBP196649:FBP196688 FLL196649:FLL196688 FVH196649:FVH196688 GFD196649:GFD196688 GOZ196649:GOZ196688 GYV196649:GYV196688 HIR196649:HIR196688 HSN196649:HSN196688 ICJ196649:ICJ196688 IMF196649:IMF196688 IWB196649:IWB196688 JFX196649:JFX196688 JPT196649:JPT196688 JZP196649:JZP196688 KJL196649:KJL196688 KTH196649:KTH196688 LDD196649:LDD196688 LMZ196649:LMZ196688 LWV196649:LWV196688 MGR196649:MGR196688 MQN196649:MQN196688 NAJ196649:NAJ196688 NKF196649:NKF196688 NUB196649:NUB196688 ODX196649:ODX196688 ONT196649:ONT196688 OXP196649:OXP196688 PHL196649:PHL196688 PRH196649:PRH196688 QBD196649:QBD196688 QKZ196649:QKZ196688 QUV196649:QUV196688 RER196649:RER196688 RON196649:RON196688 RYJ196649:RYJ196688 SIF196649:SIF196688 SSB196649:SSB196688 TBX196649:TBX196688 TLT196649:TLT196688 TVP196649:TVP196688 UFL196649:UFL196688 UPH196649:UPH196688 UZD196649:UZD196688 VIZ196649:VIZ196688 VSV196649:VSV196688 WCR196649:WCR196688 WMN196649:WMN196688 WWJ196649:WWJ196688 AB262185:AB262224 JX262185:JX262224 TT262185:TT262224 ADP262185:ADP262224 ANL262185:ANL262224 AXH262185:AXH262224 BHD262185:BHD262224 BQZ262185:BQZ262224 CAV262185:CAV262224 CKR262185:CKR262224 CUN262185:CUN262224 DEJ262185:DEJ262224 DOF262185:DOF262224 DYB262185:DYB262224 EHX262185:EHX262224 ERT262185:ERT262224 FBP262185:FBP262224 FLL262185:FLL262224 FVH262185:FVH262224 GFD262185:GFD262224 GOZ262185:GOZ262224 GYV262185:GYV262224 HIR262185:HIR262224 HSN262185:HSN262224 ICJ262185:ICJ262224 IMF262185:IMF262224 IWB262185:IWB262224 JFX262185:JFX262224 JPT262185:JPT262224 JZP262185:JZP262224 KJL262185:KJL262224 KTH262185:KTH262224 LDD262185:LDD262224 LMZ262185:LMZ262224 LWV262185:LWV262224 MGR262185:MGR262224 MQN262185:MQN262224 NAJ262185:NAJ262224 NKF262185:NKF262224 NUB262185:NUB262224 ODX262185:ODX262224 ONT262185:ONT262224 OXP262185:OXP262224 PHL262185:PHL262224 PRH262185:PRH262224 QBD262185:QBD262224 QKZ262185:QKZ262224 QUV262185:QUV262224 RER262185:RER262224 RON262185:RON262224 RYJ262185:RYJ262224 SIF262185:SIF262224 SSB262185:SSB262224 TBX262185:TBX262224 TLT262185:TLT262224 TVP262185:TVP262224 UFL262185:UFL262224 UPH262185:UPH262224 UZD262185:UZD262224 VIZ262185:VIZ262224 VSV262185:VSV262224 WCR262185:WCR262224 WMN262185:WMN262224 WWJ262185:WWJ262224 AB327721:AB327760 JX327721:JX327760 TT327721:TT327760 ADP327721:ADP327760 ANL327721:ANL327760 AXH327721:AXH327760 BHD327721:BHD327760 BQZ327721:BQZ327760 CAV327721:CAV327760 CKR327721:CKR327760 CUN327721:CUN327760 DEJ327721:DEJ327760 DOF327721:DOF327760 DYB327721:DYB327760 EHX327721:EHX327760 ERT327721:ERT327760 FBP327721:FBP327760 FLL327721:FLL327760 FVH327721:FVH327760 GFD327721:GFD327760 GOZ327721:GOZ327760 GYV327721:GYV327760 HIR327721:HIR327760 HSN327721:HSN327760 ICJ327721:ICJ327760 IMF327721:IMF327760 IWB327721:IWB327760 JFX327721:JFX327760 JPT327721:JPT327760 JZP327721:JZP327760 KJL327721:KJL327760 KTH327721:KTH327760 LDD327721:LDD327760 LMZ327721:LMZ327760 LWV327721:LWV327760 MGR327721:MGR327760 MQN327721:MQN327760 NAJ327721:NAJ327760 NKF327721:NKF327760 NUB327721:NUB327760 ODX327721:ODX327760 ONT327721:ONT327760 OXP327721:OXP327760 PHL327721:PHL327760 PRH327721:PRH327760 QBD327721:QBD327760 QKZ327721:QKZ327760 QUV327721:QUV327760 RER327721:RER327760 RON327721:RON327760 RYJ327721:RYJ327760 SIF327721:SIF327760 SSB327721:SSB327760 TBX327721:TBX327760 TLT327721:TLT327760 TVP327721:TVP327760 UFL327721:UFL327760 UPH327721:UPH327760 UZD327721:UZD327760 VIZ327721:VIZ327760 VSV327721:VSV327760 WCR327721:WCR327760 WMN327721:WMN327760 WWJ327721:WWJ327760 AB393257:AB393296 JX393257:JX393296 TT393257:TT393296 ADP393257:ADP393296 ANL393257:ANL393296 AXH393257:AXH393296 BHD393257:BHD393296 BQZ393257:BQZ393296 CAV393257:CAV393296 CKR393257:CKR393296 CUN393257:CUN393296 DEJ393257:DEJ393296 DOF393257:DOF393296 DYB393257:DYB393296 EHX393257:EHX393296 ERT393257:ERT393296 FBP393257:FBP393296 FLL393257:FLL393296 FVH393257:FVH393296 GFD393257:GFD393296 GOZ393257:GOZ393296 GYV393257:GYV393296 HIR393257:HIR393296 HSN393257:HSN393296 ICJ393257:ICJ393296 IMF393257:IMF393296 IWB393257:IWB393296 JFX393257:JFX393296 JPT393257:JPT393296 JZP393257:JZP393296 KJL393257:KJL393296 KTH393257:KTH393296 LDD393257:LDD393296 LMZ393257:LMZ393296 LWV393257:LWV393296 MGR393257:MGR393296 MQN393257:MQN393296 NAJ393257:NAJ393296 NKF393257:NKF393296 NUB393257:NUB393296 ODX393257:ODX393296 ONT393257:ONT393296 OXP393257:OXP393296 PHL393257:PHL393296 PRH393257:PRH393296 QBD393257:QBD393296 QKZ393257:QKZ393296 QUV393257:QUV393296 RER393257:RER393296 RON393257:RON393296 RYJ393257:RYJ393296 SIF393257:SIF393296 SSB393257:SSB393296 TBX393257:TBX393296 TLT393257:TLT393296 TVP393257:TVP393296 UFL393257:UFL393296 UPH393257:UPH393296 UZD393257:UZD393296 VIZ393257:VIZ393296 VSV393257:VSV393296 WCR393257:WCR393296 WMN393257:WMN393296 WWJ393257:WWJ393296 AB458793:AB458832 JX458793:JX458832 TT458793:TT458832 ADP458793:ADP458832 ANL458793:ANL458832 AXH458793:AXH458832 BHD458793:BHD458832 BQZ458793:BQZ458832 CAV458793:CAV458832 CKR458793:CKR458832 CUN458793:CUN458832 DEJ458793:DEJ458832 DOF458793:DOF458832 DYB458793:DYB458832 EHX458793:EHX458832 ERT458793:ERT458832 FBP458793:FBP458832 FLL458793:FLL458832 FVH458793:FVH458832 GFD458793:GFD458832 GOZ458793:GOZ458832 GYV458793:GYV458832 HIR458793:HIR458832 HSN458793:HSN458832 ICJ458793:ICJ458832 IMF458793:IMF458832 IWB458793:IWB458832 JFX458793:JFX458832 JPT458793:JPT458832 JZP458793:JZP458832 KJL458793:KJL458832 KTH458793:KTH458832 LDD458793:LDD458832 LMZ458793:LMZ458832 LWV458793:LWV458832 MGR458793:MGR458832 MQN458793:MQN458832 NAJ458793:NAJ458832 NKF458793:NKF458832 NUB458793:NUB458832 ODX458793:ODX458832 ONT458793:ONT458832 OXP458793:OXP458832 PHL458793:PHL458832 PRH458793:PRH458832 QBD458793:QBD458832 QKZ458793:QKZ458832 QUV458793:QUV458832 RER458793:RER458832 RON458793:RON458832 RYJ458793:RYJ458832 SIF458793:SIF458832 SSB458793:SSB458832 TBX458793:TBX458832 TLT458793:TLT458832 TVP458793:TVP458832 UFL458793:UFL458832 UPH458793:UPH458832 UZD458793:UZD458832 VIZ458793:VIZ458832 VSV458793:VSV458832 WCR458793:WCR458832 WMN458793:WMN458832 WWJ458793:WWJ458832 AB524329:AB524368 JX524329:JX524368 TT524329:TT524368 ADP524329:ADP524368 ANL524329:ANL524368 AXH524329:AXH524368 BHD524329:BHD524368 BQZ524329:BQZ524368 CAV524329:CAV524368 CKR524329:CKR524368 CUN524329:CUN524368 DEJ524329:DEJ524368 DOF524329:DOF524368 DYB524329:DYB524368 EHX524329:EHX524368 ERT524329:ERT524368 FBP524329:FBP524368 FLL524329:FLL524368 FVH524329:FVH524368 GFD524329:GFD524368 GOZ524329:GOZ524368 GYV524329:GYV524368 HIR524329:HIR524368 HSN524329:HSN524368 ICJ524329:ICJ524368 IMF524329:IMF524368 IWB524329:IWB524368 JFX524329:JFX524368 JPT524329:JPT524368 JZP524329:JZP524368 KJL524329:KJL524368 KTH524329:KTH524368 LDD524329:LDD524368 LMZ524329:LMZ524368 LWV524329:LWV524368 MGR524329:MGR524368 MQN524329:MQN524368 NAJ524329:NAJ524368 NKF524329:NKF524368 NUB524329:NUB524368 ODX524329:ODX524368 ONT524329:ONT524368 OXP524329:OXP524368 PHL524329:PHL524368 PRH524329:PRH524368 QBD524329:QBD524368 QKZ524329:QKZ524368 QUV524329:QUV524368 RER524329:RER524368 RON524329:RON524368 RYJ524329:RYJ524368 SIF524329:SIF524368 SSB524329:SSB524368 TBX524329:TBX524368 TLT524329:TLT524368 TVP524329:TVP524368 UFL524329:UFL524368 UPH524329:UPH524368 UZD524329:UZD524368 VIZ524329:VIZ524368 VSV524329:VSV524368 WCR524329:WCR524368 WMN524329:WMN524368 WWJ524329:WWJ524368 AB589865:AB589904 JX589865:JX589904 TT589865:TT589904 ADP589865:ADP589904 ANL589865:ANL589904 AXH589865:AXH589904 BHD589865:BHD589904 BQZ589865:BQZ589904 CAV589865:CAV589904 CKR589865:CKR589904 CUN589865:CUN589904 DEJ589865:DEJ589904 DOF589865:DOF589904 DYB589865:DYB589904 EHX589865:EHX589904 ERT589865:ERT589904 FBP589865:FBP589904 FLL589865:FLL589904 FVH589865:FVH589904 GFD589865:GFD589904 GOZ589865:GOZ589904 GYV589865:GYV589904 HIR589865:HIR589904 HSN589865:HSN589904 ICJ589865:ICJ589904 IMF589865:IMF589904 IWB589865:IWB589904 JFX589865:JFX589904 JPT589865:JPT589904 JZP589865:JZP589904 KJL589865:KJL589904 KTH589865:KTH589904 LDD589865:LDD589904 LMZ589865:LMZ589904 LWV589865:LWV589904 MGR589865:MGR589904 MQN589865:MQN589904 NAJ589865:NAJ589904 NKF589865:NKF589904 NUB589865:NUB589904 ODX589865:ODX589904 ONT589865:ONT589904 OXP589865:OXP589904 PHL589865:PHL589904 PRH589865:PRH589904 QBD589865:QBD589904 QKZ589865:QKZ589904 QUV589865:QUV589904 RER589865:RER589904 RON589865:RON589904 RYJ589865:RYJ589904 SIF589865:SIF589904 SSB589865:SSB589904 TBX589865:TBX589904 TLT589865:TLT589904 TVP589865:TVP589904 UFL589865:UFL589904 UPH589865:UPH589904 UZD589865:UZD589904 VIZ589865:VIZ589904 VSV589865:VSV589904 WCR589865:WCR589904 WMN589865:WMN589904 WWJ589865:WWJ589904 AB655401:AB655440 JX655401:JX655440 TT655401:TT655440 ADP655401:ADP655440 ANL655401:ANL655440 AXH655401:AXH655440 BHD655401:BHD655440 BQZ655401:BQZ655440 CAV655401:CAV655440 CKR655401:CKR655440 CUN655401:CUN655440 DEJ655401:DEJ655440 DOF655401:DOF655440 DYB655401:DYB655440 EHX655401:EHX655440 ERT655401:ERT655440 FBP655401:FBP655440 FLL655401:FLL655440 FVH655401:FVH655440 GFD655401:GFD655440 GOZ655401:GOZ655440 GYV655401:GYV655440 HIR655401:HIR655440 HSN655401:HSN655440 ICJ655401:ICJ655440 IMF655401:IMF655440 IWB655401:IWB655440 JFX655401:JFX655440 JPT655401:JPT655440 JZP655401:JZP655440 KJL655401:KJL655440 KTH655401:KTH655440 LDD655401:LDD655440 LMZ655401:LMZ655440 LWV655401:LWV655440 MGR655401:MGR655440 MQN655401:MQN655440 NAJ655401:NAJ655440 NKF655401:NKF655440 NUB655401:NUB655440 ODX655401:ODX655440 ONT655401:ONT655440 OXP655401:OXP655440 PHL655401:PHL655440 PRH655401:PRH655440 QBD655401:QBD655440 QKZ655401:QKZ655440 QUV655401:QUV655440 RER655401:RER655440 RON655401:RON655440 RYJ655401:RYJ655440 SIF655401:SIF655440 SSB655401:SSB655440 TBX655401:TBX655440 TLT655401:TLT655440 TVP655401:TVP655440 UFL655401:UFL655440 UPH655401:UPH655440 UZD655401:UZD655440 VIZ655401:VIZ655440 VSV655401:VSV655440 WCR655401:WCR655440 WMN655401:WMN655440 WWJ655401:WWJ655440 AB720937:AB720976 JX720937:JX720976 TT720937:TT720976 ADP720937:ADP720976 ANL720937:ANL720976 AXH720937:AXH720976 BHD720937:BHD720976 BQZ720937:BQZ720976 CAV720937:CAV720976 CKR720937:CKR720976 CUN720937:CUN720976 DEJ720937:DEJ720976 DOF720937:DOF720976 DYB720937:DYB720976 EHX720937:EHX720976 ERT720937:ERT720976 FBP720937:FBP720976 FLL720937:FLL720976 FVH720937:FVH720976 GFD720937:GFD720976 GOZ720937:GOZ720976 GYV720937:GYV720976 HIR720937:HIR720976 HSN720937:HSN720976 ICJ720937:ICJ720976 IMF720937:IMF720976 IWB720937:IWB720976 JFX720937:JFX720976 JPT720937:JPT720976 JZP720937:JZP720976 KJL720937:KJL720976 KTH720937:KTH720976 LDD720937:LDD720976 LMZ720937:LMZ720976 LWV720937:LWV720976 MGR720937:MGR720976 MQN720937:MQN720976 NAJ720937:NAJ720976 NKF720937:NKF720976 NUB720937:NUB720976 ODX720937:ODX720976 ONT720937:ONT720976 OXP720937:OXP720976 PHL720937:PHL720976 PRH720937:PRH720976 QBD720937:QBD720976 QKZ720937:QKZ720976 QUV720937:QUV720976 RER720937:RER720976 RON720937:RON720976 RYJ720937:RYJ720976 SIF720937:SIF720976 SSB720937:SSB720976 TBX720937:TBX720976 TLT720937:TLT720976 TVP720937:TVP720976 UFL720937:UFL720976 UPH720937:UPH720976 UZD720937:UZD720976 VIZ720937:VIZ720976 VSV720937:VSV720976 WCR720937:WCR720976 WMN720937:WMN720976 WWJ720937:WWJ720976 AB786473:AB786512 JX786473:JX786512 TT786473:TT786512 ADP786473:ADP786512 ANL786473:ANL786512 AXH786473:AXH786512 BHD786473:BHD786512 BQZ786473:BQZ786512 CAV786473:CAV786512 CKR786473:CKR786512 CUN786473:CUN786512 DEJ786473:DEJ786512 DOF786473:DOF786512 DYB786473:DYB786512 EHX786473:EHX786512 ERT786473:ERT786512 FBP786473:FBP786512 FLL786473:FLL786512 FVH786473:FVH786512 GFD786473:GFD786512 GOZ786473:GOZ786512 GYV786473:GYV786512 HIR786473:HIR786512 HSN786473:HSN786512 ICJ786473:ICJ786512 IMF786473:IMF786512 IWB786473:IWB786512 JFX786473:JFX786512 JPT786473:JPT786512 JZP786473:JZP786512 KJL786473:KJL786512 KTH786473:KTH786512 LDD786473:LDD786512 LMZ786473:LMZ786512 LWV786473:LWV786512 MGR786473:MGR786512 MQN786473:MQN786512 NAJ786473:NAJ786512 NKF786473:NKF786512 NUB786473:NUB786512 ODX786473:ODX786512 ONT786473:ONT786512 OXP786473:OXP786512 PHL786473:PHL786512 PRH786473:PRH786512 QBD786473:QBD786512 QKZ786473:QKZ786512 QUV786473:QUV786512 RER786473:RER786512 RON786473:RON786512 RYJ786473:RYJ786512 SIF786473:SIF786512 SSB786473:SSB786512 TBX786473:TBX786512 TLT786473:TLT786512 TVP786473:TVP786512 UFL786473:UFL786512 UPH786473:UPH786512 UZD786473:UZD786512 VIZ786473:VIZ786512 VSV786473:VSV786512 WCR786473:WCR786512 WMN786473:WMN786512 WWJ786473:WWJ786512 AB852009:AB852048 JX852009:JX852048 TT852009:TT852048 ADP852009:ADP852048 ANL852009:ANL852048 AXH852009:AXH852048 BHD852009:BHD852048 BQZ852009:BQZ852048 CAV852009:CAV852048 CKR852009:CKR852048 CUN852009:CUN852048 DEJ852009:DEJ852048 DOF852009:DOF852048 DYB852009:DYB852048 EHX852009:EHX852048 ERT852009:ERT852048 FBP852009:FBP852048 FLL852009:FLL852048 FVH852009:FVH852048 GFD852009:GFD852048 GOZ852009:GOZ852048 GYV852009:GYV852048 HIR852009:HIR852048 HSN852009:HSN852048 ICJ852009:ICJ852048 IMF852009:IMF852048 IWB852009:IWB852048 JFX852009:JFX852048 JPT852009:JPT852048 JZP852009:JZP852048 KJL852009:KJL852048 KTH852009:KTH852048 LDD852009:LDD852048 LMZ852009:LMZ852048 LWV852009:LWV852048 MGR852009:MGR852048 MQN852009:MQN852048 NAJ852009:NAJ852048 NKF852009:NKF852048 NUB852009:NUB852048 ODX852009:ODX852048 ONT852009:ONT852048 OXP852009:OXP852048 PHL852009:PHL852048 PRH852009:PRH852048 QBD852009:QBD852048 QKZ852009:QKZ852048 QUV852009:QUV852048 RER852009:RER852048 RON852009:RON852048 RYJ852009:RYJ852048 SIF852009:SIF852048 SSB852009:SSB852048 TBX852009:TBX852048 TLT852009:TLT852048 TVP852009:TVP852048 UFL852009:UFL852048 UPH852009:UPH852048 UZD852009:UZD852048 VIZ852009:VIZ852048 VSV852009:VSV852048 WCR852009:WCR852048 WMN852009:WMN852048 WWJ852009:WWJ852048 AB917545:AB917584 JX917545:JX917584 TT917545:TT917584 ADP917545:ADP917584 ANL917545:ANL917584 AXH917545:AXH917584 BHD917545:BHD917584 BQZ917545:BQZ917584 CAV917545:CAV917584 CKR917545:CKR917584 CUN917545:CUN917584 DEJ917545:DEJ917584 DOF917545:DOF917584 DYB917545:DYB917584 EHX917545:EHX917584 ERT917545:ERT917584 FBP917545:FBP917584 FLL917545:FLL917584 FVH917545:FVH917584 GFD917545:GFD917584 GOZ917545:GOZ917584 GYV917545:GYV917584 HIR917545:HIR917584 HSN917545:HSN917584 ICJ917545:ICJ917584 IMF917545:IMF917584 IWB917545:IWB917584 JFX917545:JFX917584 JPT917545:JPT917584 JZP917545:JZP917584 KJL917545:KJL917584 KTH917545:KTH917584 LDD917545:LDD917584 LMZ917545:LMZ917584 LWV917545:LWV917584 MGR917545:MGR917584 MQN917545:MQN917584 NAJ917545:NAJ917584 NKF917545:NKF917584 NUB917545:NUB917584 ODX917545:ODX917584 ONT917545:ONT917584 OXP917545:OXP917584 PHL917545:PHL917584 PRH917545:PRH917584 QBD917545:QBD917584 QKZ917545:QKZ917584 QUV917545:QUV917584 RER917545:RER917584 RON917545:RON917584 RYJ917545:RYJ917584 SIF917545:SIF917584 SSB917545:SSB917584 TBX917545:TBX917584 TLT917545:TLT917584 TVP917545:TVP917584 UFL917545:UFL917584 UPH917545:UPH917584 UZD917545:UZD917584 VIZ917545:VIZ917584 VSV917545:VSV917584 WCR917545:WCR917584 WMN917545:WMN917584 WWJ917545:WWJ917584 AB983081:AB983120 JX983081:JX983120 TT983081:TT983120 ADP983081:ADP983120 ANL983081:ANL983120 AXH983081:AXH983120 BHD983081:BHD983120 BQZ983081:BQZ983120 CAV983081:CAV983120 CKR983081:CKR983120 CUN983081:CUN983120 DEJ983081:DEJ983120 DOF983081:DOF983120 DYB983081:DYB983120 EHX983081:EHX983120 ERT983081:ERT983120 FBP983081:FBP983120 FLL983081:FLL983120 FVH983081:FVH983120 GFD983081:GFD983120 GOZ983081:GOZ983120 GYV983081:GYV983120 HIR983081:HIR983120 HSN983081:HSN983120 ICJ983081:ICJ983120 IMF983081:IMF983120 IWB983081:IWB983120 JFX983081:JFX983120 JPT983081:JPT983120 JZP983081:JZP983120 KJL983081:KJL983120 KTH983081:KTH983120 LDD983081:LDD983120 LMZ983081:LMZ983120 LWV983081:LWV983120 MGR983081:MGR983120 MQN983081:MQN983120 NAJ983081:NAJ983120 NKF983081:NKF983120 NUB983081:NUB983120 ODX983081:ODX983120 ONT983081:ONT983120 OXP983081:OXP983120 PHL983081:PHL983120 PRH983081:PRH983120 QBD983081:QBD983120 QKZ983081:QKZ983120 QUV983081:QUV983120 RER983081:RER983120 RON983081:RON983120 RYJ983081:RYJ983120 SIF983081:SIF983120 SSB983081:SSB983120 TBX983081:TBX983120 TLT983081:TLT983120 TVP983081:TVP983120 UFL983081:UFL983120 UPH983081:UPH983120 UZD983081:UZD983120 VIZ983081:VIZ983120 VSV983081:VSV983120 WCR983081:WCR983120 WMN983081:WMN983120 WWJ983081:WWJ983120</xm:sqref>
        </x14:dataValidation>
        <x14:dataValidation showInputMessage="1" showErrorMessage="1">
          <xm:sqref>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AF41:AF80 KB41:KB80 TX41:TX80 ADT41:ADT80 ANP41:ANP80 AXL41:AXL80 BHH41:BHH80 BRD41:BRD80 CAZ41:CAZ80 CKV41:CKV80 CUR41:CUR80 DEN41:DEN80 DOJ41:DOJ80 DYF41:DYF80 EIB41:EIB80 ERX41:ERX80 FBT41:FBT80 FLP41:FLP80 FVL41:FVL80 GFH41:GFH80 GPD41:GPD80 GYZ41:GYZ80 HIV41:HIV80 HSR41:HSR80 ICN41:ICN80 IMJ41:IMJ80 IWF41:IWF80 JGB41:JGB80 JPX41:JPX80 JZT41:JZT80 KJP41:KJP80 KTL41:KTL80 LDH41:LDH80 LND41:LND80 LWZ41:LWZ80 MGV41:MGV80 MQR41:MQR80 NAN41:NAN80 NKJ41:NKJ80 NUF41:NUF80 OEB41:OEB80 ONX41:ONX80 OXT41:OXT80 PHP41:PHP80 PRL41:PRL80 QBH41:QBH80 QLD41:QLD80 QUZ41:QUZ80 REV41:REV80 ROR41:ROR80 RYN41:RYN80 SIJ41:SIJ80 SSF41:SSF80 TCB41:TCB80 TLX41:TLX80 TVT41:TVT80 UFP41:UFP80 UPL41:UPL80 UZH41:UZH80 VJD41:VJD80 VSZ41:VSZ80 WCV41:WCV80 WMR41:WMR80 WWN41:WWN80 AF65577:AF65616 KB65577:KB65616 TX65577:TX65616 ADT65577:ADT65616 ANP65577:ANP65616 AXL65577:AXL65616 BHH65577:BHH65616 BRD65577:BRD65616 CAZ65577:CAZ65616 CKV65577:CKV65616 CUR65577:CUR65616 DEN65577:DEN65616 DOJ65577:DOJ65616 DYF65577:DYF65616 EIB65577:EIB65616 ERX65577:ERX65616 FBT65577:FBT65616 FLP65577:FLP65616 FVL65577:FVL65616 GFH65577:GFH65616 GPD65577:GPD65616 GYZ65577:GYZ65616 HIV65577:HIV65616 HSR65577:HSR65616 ICN65577:ICN65616 IMJ65577:IMJ65616 IWF65577:IWF65616 JGB65577:JGB65616 JPX65577:JPX65616 JZT65577:JZT65616 KJP65577:KJP65616 KTL65577:KTL65616 LDH65577:LDH65616 LND65577:LND65616 LWZ65577:LWZ65616 MGV65577:MGV65616 MQR65577:MQR65616 NAN65577:NAN65616 NKJ65577:NKJ65616 NUF65577:NUF65616 OEB65577:OEB65616 ONX65577:ONX65616 OXT65577:OXT65616 PHP65577:PHP65616 PRL65577:PRL65616 QBH65577:QBH65616 QLD65577:QLD65616 QUZ65577:QUZ65616 REV65577:REV65616 ROR65577:ROR65616 RYN65577:RYN65616 SIJ65577:SIJ65616 SSF65577:SSF65616 TCB65577:TCB65616 TLX65577:TLX65616 TVT65577:TVT65616 UFP65577:UFP65616 UPL65577:UPL65616 UZH65577:UZH65616 VJD65577:VJD65616 VSZ65577:VSZ65616 WCV65577:WCV65616 WMR65577:WMR65616 WWN65577:WWN65616 AF131113:AF131152 KB131113:KB131152 TX131113:TX131152 ADT131113:ADT131152 ANP131113:ANP131152 AXL131113:AXL131152 BHH131113:BHH131152 BRD131113:BRD131152 CAZ131113:CAZ131152 CKV131113:CKV131152 CUR131113:CUR131152 DEN131113:DEN131152 DOJ131113:DOJ131152 DYF131113:DYF131152 EIB131113:EIB131152 ERX131113:ERX131152 FBT131113:FBT131152 FLP131113:FLP131152 FVL131113:FVL131152 GFH131113:GFH131152 GPD131113:GPD131152 GYZ131113:GYZ131152 HIV131113:HIV131152 HSR131113:HSR131152 ICN131113:ICN131152 IMJ131113:IMJ131152 IWF131113:IWF131152 JGB131113:JGB131152 JPX131113:JPX131152 JZT131113:JZT131152 KJP131113:KJP131152 KTL131113:KTL131152 LDH131113:LDH131152 LND131113:LND131152 LWZ131113:LWZ131152 MGV131113:MGV131152 MQR131113:MQR131152 NAN131113:NAN131152 NKJ131113:NKJ131152 NUF131113:NUF131152 OEB131113:OEB131152 ONX131113:ONX131152 OXT131113:OXT131152 PHP131113:PHP131152 PRL131113:PRL131152 QBH131113:QBH131152 QLD131113:QLD131152 QUZ131113:QUZ131152 REV131113:REV131152 ROR131113:ROR131152 RYN131113:RYN131152 SIJ131113:SIJ131152 SSF131113:SSF131152 TCB131113:TCB131152 TLX131113:TLX131152 TVT131113:TVT131152 UFP131113:UFP131152 UPL131113:UPL131152 UZH131113:UZH131152 VJD131113:VJD131152 VSZ131113:VSZ131152 WCV131113:WCV131152 WMR131113:WMR131152 WWN131113:WWN131152 AF196649:AF196688 KB196649:KB196688 TX196649:TX196688 ADT196649:ADT196688 ANP196649:ANP196688 AXL196649:AXL196688 BHH196649:BHH196688 BRD196649:BRD196688 CAZ196649:CAZ196688 CKV196649:CKV196688 CUR196649:CUR196688 DEN196649:DEN196688 DOJ196649:DOJ196688 DYF196649:DYF196688 EIB196649:EIB196688 ERX196649:ERX196688 FBT196649:FBT196688 FLP196649:FLP196688 FVL196649:FVL196688 GFH196649:GFH196688 GPD196649:GPD196688 GYZ196649:GYZ196688 HIV196649:HIV196688 HSR196649:HSR196688 ICN196649:ICN196688 IMJ196649:IMJ196688 IWF196649:IWF196688 JGB196649:JGB196688 JPX196649:JPX196688 JZT196649:JZT196688 KJP196649:KJP196688 KTL196649:KTL196688 LDH196649:LDH196688 LND196649:LND196688 LWZ196649:LWZ196688 MGV196649:MGV196688 MQR196649:MQR196688 NAN196649:NAN196688 NKJ196649:NKJ196688 NUF196649:NUF196688 OEB196649:OEB196688 ONX196649:ONX196688 OXT196649:OXT196688 PHP196649:PHP196688 PRL196649:PRL196688 QBH196649:QBH196688 QLD196649:QLD196688 QUZ196649:QUZ196688 REV196649:REV196688 ROR196649:ROR196688 RYN196649:RYN196688 SIJ196649:SIJ196688 SSF196649:SSF196688 TCB196649:TCB196688 TLX196649:TLX196688 TVT196649:TVT196688 UFP196649:UFP196688 UPL196649:UPL196688 UZH196649:UZH196688 VJD196649:VJD196688 VSZ196649:VSZ196688 WCV196649:WCV196688 WMR196649:WMR196688 WWN196649:WWN196688 AF262185:AF262224 KB262185:KB262224 TX262185:TX262224 ADT262185:ADT262224 ANP262185:ANP262224 AXL262185:AXL262224 BHH262185:BHH262224 BRD262185:BRD262224 CAZ262185:CAZ262224 CKV262185:CKV262224 CUR262185:CUR262224 DEN262185:DEN262224 DOJ262185:DOJ262224 DYF262185:DYF262224 EIB262185:EIB262224 ERX262185:ERX262224 FBT262185:FBT262224 FLP262185:FLP262224 FVL262185:FVL262224 GFH262185:GFH262224 GPD262185:GPD262224 GYZ262185:GYZ262224 HIV262185:HIV262224 HSR262185:HSR262224 ICN262185:ICN262224 IMJ262185:IMJ262224 IWF262185:IWF262224 JGB262185:JGB262224 JPX262185:JPX262224 JZT262185:JZT262224 KJP262185:KJP262224 KTL262185:KTL262224 LDH262185:LDH262224 LND262185:LND262224 LWZ262185:LWZ262224 MGV262185:MGV262224 MQR262185:MQR262224 NAN262185:NAN262224 NKJ262185:NKJ262224 NUF262185:NUF262224 OEB262185:OEB262224 ONX262185:ONX262224 OXT262185:OXT262224 PHP262185:PHP262224 PRL262185:PRL262224 QBH262185:QBH262224 QLD262185:QLD262224 QUZ262185:QUZ262224 REV262185:REV262224 ROR262185:ROR262224 RYN262185:RYN262224 SIJ262185:SIJ262224 SSF262185:SSF262224 TCB262185:TCB262224 TLX262185:TLX262224 TVT262185:TVT262224 UFP262185:UFP262224 UPL262185:UPL262224 UZH262185:UZH262224 VJD262185:VJD262224 VSZ262185:VSZ262224 WCV262185:WCV262224 WMR262185:WMR262224 WWN262185:WWN262224 AF327721:AF327760 KB327721:KB327760 TX327721:TX327760 ADT327721:ADT327760 ANP327721:ANP327760 AXL327721:AXL327760 BHH327721:BHH327760 BRD327721:BRD327760 CAZ327721:CAZ327760 CKV327721:CKV327760 CUR327721:CUR327760 DEN327721:DEN327760 DOJ327721:DOJ327760 DYF327721:DYF327760 EIB327721:EIB327760 ERX327721:ERX327760 FBT327721:FBT327760 FLP327721:FLP327760 FVL327721:FVL327760 GFH327721:GFH327760 GPD327721:GPD327760 GYZ327721:GYZ327760 HIV327721:HIV327760 HSR327721:HSR327760 ICN327721:ICN327760 IMJ327721:IMJ327760 IWF327721:IWF327760 JGB327721:JGB327760 JPX327721:JPX327760 JZT327721:JZT327760 KJP327721:KJP327760 KTL327721:KTL327760 LDH327721:LDH327760 LND327721:LND327760 LWZ327721:LWZ327760 MGV327721:MGV327760 MQR327721:MQR327760 NAN327721:NAN327760 NKJ327721:NKJ327760 NUF327721:NUF327760 OEB327721:OEB327760 ONX327721:ONX327760 OXT327721:OXT327760 PHP327721:PHP327760 PRL327721:PRL327760 QBH327721:QBH327760 QLD327721:QLD327760 QUZ327721:QUZ327760 REV327721:REV327760 ROR327721:ROR327760 RYN327721:RYN327760 SIJ327721:SIJ327760 SSF327721:SSF327760 TCB327721:TCB327760 TLX327721:TLX327760 TVT327721:TVT327760 UFP327721:UFP327760 UPL327721:UPL327760 UZH327721:UZH327760 VJD327721:VJD327760 VSZ327721:VSZ327760 WCV327721:WCV327760 WMR327721:WMR327760 WWN327721:WWN327760 AF393257:AF393296 KB393257:KB393296 TX393257:TX393296 ADT393257:ADT393296 ANP393257:ANP393296 AXL393257:AXL393296 BHH393257:BHH393296 BRD393257:BRD393296 CAZ393257:CAZ393296 CKV393257:CKV393296 CUR393257:CUR393296 DEN393257:DEN393296 DOJ393257:DOJ393296 DYF393257:DYF393296 EIB393257:EIB393296 ERX393257:ERX393296 FBT393257:FBT393296 FLP393257:FLP393296 FVL393257:FVL393296 GFH393257:GFH393296 GPD393257:GPD393296 GYZ393257:GYZ393296 HIV393257:HIV393296 HSR393257:HSR393296 ICN393257:ICN393296 IMJ393257:IMJ393296 IWF393257:IWF393296 JGB393257:JGB393296 JPX393257:JPX393296 JZT393257:JZT393296 KJP393257:KJP393296 KTL393257:KTL393296 LDH393257:LDH393296 LND393257:LND393296 LWZ393257:LWZ393296 MGV393257:MGV393296 MQR393257:MQR393296 NAN393257:NAN393296 NKJ393257:NKJ393296 NUF393257:NUF393296 OEB393257:OEB393296 ONX393257:ONX393296 OXT393257:OXT393296 PHP393257:PHP393296 PRL393257:PRL393296 QBH393257:QBH393296 QLD393257:QLD393296 QUZ393257:QUZ393296 REV393257:REV393296 ROR393257:ROR393296 RYN393257:RYN393296 SIJ393257:SIJ393296 SSF393257:SSF393296 TCB393257:TCB393296 TLX393257:TLX393296 TVT393257:TVT393296 UFP393257:UFP393296 UPL393257:UPL393296 UZH393257:UZH393296 VJD393257:VJD393296 VSZ393257:VSZ393296 WCV393257:WCV393296 WMR393257:WMR393296 WWN393257:WWN393296 AF458793:AF458832 KB458793:KB458832 TX458793:TX458832 ADT458793:ADT458832 ANP458793:ANP458832 AXL458793:AXL458832 BHH458793:BHH458832 BRD458793:BRD458832 CAZ458793:CAZ458832 CKV458793:CKV458832 CUR458793:CUR458832 DEN458793:DEN458832 DOJ458793:DOJ458832 DYF458793:DYF458832 EIB458793:EIB458832 ERX458793:ERX458832 FBT458793:FBT458832 FLP458793:FLP458832 FVL458793:FVL458832 GFH458793:GFH458832 GPD458793:GPD458832 GYZ458793:GYZ458832 HIV458793:HIV458832 HSR458793:HSR458832 ICN458793:ICN458832 IMJ458793:IMJ458832 IWF458793:IWF458832 JGB458793:JGB458832 JPX458793:JPX458832 JZT458793:JZT458832 KJP458793:KJP458832 KTL458793:KTL458832 LDH458793:LDH458832 LND458793:LND458832 LWZ458793:LWZ458832 MGV458793:MGV458832 MQR458793:MQR458832 NAN458793:NAN458832 NKJ458793:NKJ458832 NUF458793:NUF458832 OEB458793:OEB458832 ONX458793:ONX458832 OXT458793:OXT458832 PHP458793:PHP458832 PRL458793:PRL458832 QBH458793:QBH458832 QLD458793:QLD458832 QUZ458793:QUZ458832 REV458793:REV458832 ROR458793:ROR458832 RYN458793:RYN458832 SIJ458793:SIJ458832 SSF458793:SSF458832 TCB458793:TCB458832 TLX458793:TLX458832 TVT458793:TVT458832 UFP458793:UFP458832 UPL458793:UPL458832 UZH458793:UZH458832 VJD458793:VJD458832 VSZ458793:VSZ458832 WCV458793:WCV458832 WMR458793:WMR458832 WWN458793:WWN458832 AF524329:AF524368 KB524329:KB524368 TX524329:TX524368 ADT524329:ADT524368 ANP524329:ANP524368 AXL524329:AXL524368 BHH524329:BHH524368 BRD524329:BRD524368 CAZ524329:CAZ524368 CKV524329:CKV524368 CUR524329:CUR524368 DEN524329:DEN524368 DOJ524329:DOJ524368 DYF524329:DYF524368 EIB524329:EIB524368 ERX524329:ERX524368 FBT524329:FBT524368 FLP524329:FLP524368 FVL524329:FVL524368 GFH524329:GFH524368 GPD524329:GPD524368 GYZ524329:GYZ524368 HIV524329:HIV524368 HSR524329:HSR524368 ICN524329:ICN524368 IMJ524329:IMJ524368 IWF524329:IWF524368 JGB524329:JGB524368 JPX524329:JPX524368 JZT524329:JZT524368 KJP524329:KJP524368 KTL524329:KTL524368 LDH524329:LDH524368 LND524329:LND524368 LWZ524329:LWZ524368 MGV524329:MGV524368 MQR524329:MQR524368 NAN524329:NAN524368 NKJ524329:NKJ524368 NUF524329:NUF524368 OEB524329:OEB524368 ONX524329:ONX524368 OXT524329:OXT524368 PHP524329:PHP524368 PRL524329:PRL524368 QBH524329:QBH524368 QLD524329:QLD524368 QUZ524329:QUZ524368 REV524329:REV524368 ROR524329:ROR524368 RYN524329:RYN524368 SIJ524329:SIJ524368 SSF524329:SSF524368 TCB524329:TCB524368 TLX524329:TLX524368 TVT524329:TVT524368 UFP524329:UFP524368 UPL524329:UPL524368 UZH524329:UZH524368 VJD524329:VJD524368 VSZ524329:VSZ524368 WCV524329:WCV524368 WMR524329:WMR524368 WWN524329:WWN524368 AF589865:AF589904 KB589865:KB589904 TX589865:TX589904 ADT589865:ADT589904 ANP589865:ANP589904 AXL589865:AXL589904 BHH589865:BHH589904 BRD589865:BRD589904 CAZ589865:CAZ589904 CKV589865:CKV589904 CUR589865:CUR589904 DEN589865:DEN589904 DOJ589865:DOJ589904 DYF589865:DYF589904 EIB589865:EIB589904 ERX589865:ERX589904 FBT589865:FBT589904 FLP589865:FLP589904 FVL589865:FVL589904 GFH589865:GFH589904 GPD589865:GPD589904 GYZ589865:GYZ589904 HIV589865:HIV589904 HSR589865:HSR589904 ICN589865:ICN589904 IMJ589865:IMJ589904 IWF589865:IWF589904 JGB589865:JGB589904 JPX589865:JPX589904 JZT589865:JZT589904 KJP589865:KJP589904 KTL589865:KTL589904 LDH589865:LDH589904 LND589865:LND589904 LWZ589865:LWZ589904 MGV589865:MGV589904 MQR589865:MQR589904 NAN589865:NAN589904 NKJ589865:NKJ589904 NUF589865:NUF589904 OEB589865:OEB589904 ONX589865:ONX589904 OXT589865:OXT589904 PHP589865:PHP589904 PRL589865:PRL589904 QBH589865:QBH589904 QLD589865:QLD589904 QUZ589865:QUZ589904 REV589865:REV589904 ROR589865:ROR589904 RYN589865:RYN589904 SIJ589865:SIJ589904 SSF589865:SSF589904 TCB589865:TCB589904 TLX589865:TLX589904 TVT589865:TVT589904 UFP589865:UFP589904 UPL589865:UPL589904 UZH589865:UZH589904 VJD589865:VJD589904 VSZ589865:VSZ589904 WCV589865:WCV589904 WMR589865:WMR589904 WWN589865:WWN589904 AF655401:AF655440 KB655401:KB655440 TX655401:TX655440 ADT655401:ADT655440 ANP655401:ANP655440 AXL655401:AXL655440 BHH655401:BHH655440 BRD655401:BRD655440 CAZ655401:CAZ655440 CKV655401:CKV655440 CUR655401:CUR655440 DEN655401:DEN655440 DOJ655401:DOJ655440 DYF655401:DYF655440 EIB655401:EIB655440 ERX655401:ERX655440 FBT655401:FBT655440 FLP655401:FLP655440 FVL655401:FVL655440 GFH655401:GFH655440 GPD655401:GPD655440 GYZ655401:GYZ655440 HIV655401:HIV655440 HSR655401:HSR655440 ICN655401:ICN655440 IMJ655401:IMJ655440 IWF655401:IWF655440 JGB655401:JGB655440 JPX655401:JPX655440 JZT655401:JZT655440 KJP655401:KJP655440 KTL655401:KTL655440 LDH655401:LDH655440 LND655401:LND655440 LWZ655401:LWZ655440 MGV655401:MGV655440 MQR655401:MQR655440 NAN655401:NAN655440 NKJ655401:NKJ655440 NUF655401:NUF655440 OEB655401:OEB655440 ONX655401:ONX655440 OXT655401:OXT655440 PHP655401:PHP655440 PRL655401:PRL655440 QBH655401:QBH655440 QLD655401:QLD655440 QUZ655401:QUZ655440 REV655401:REV655440 ROR655401:ROR655440 RYN655401:RYN655440 SIJ655401:SIJ655440 SSF655401:SSF655440 TCB655401:TCB655440 TLX655401:TLX655440 TVT655401:TVT655440 UFP655401:UFP655440 UPL655401:UPL655440 UZH655401:UZH655440 VJD655401:VJD655440 VSZ655401:VSZ655440 WCV655401:WCV655440 WMR655401:WMR655440 WWN655401:WWN655440 AF720937:AF720976 KB720937:KB720976 TX720937:TX720976 ADT720937:ADT720976 ANP720937:ANP720976 AXL720937:AXL720976 BHH720937:BHH720976 BRD720937:BRD720976 CAZ720937:CAZ720976 CKV720937:CKV720976 CUR720937:CUR720976 DEN720937:DEN720976 DOJ720937:DOJ720976 DYF720937:DYF720976 EIB720937:EIB720976 ERX720937:ERX720976 FBT720937:FBT720976 FLP720937:FLP720976 FVL720937:FVL720976 GFH720937:GFH720976 GPD720937:GPD720976 GYZ720937:GYZ720976 HIV720937:HIV720976 HSR720937:HSR720976 ICN720937:ICN720976 IMJ720937:IMJ720976 IWF720937:IWF720976 JGB720937:JGB720976 JPX720937:JPX720976 JZT720937:JZT720976 KJP720937:KJP720976 KTL720937:KTL720976 LDH720937:LDH720976 LND720937:LND720976 LWZ720937:LWZ720976 MGV720937:MGV720976 MQR720937:MQR720976 NAN720937:NAN720976 NKJ720937:NKJ720976 NUF720937:NUF720976 OEB720937:OEB720976 ONX720937:ONX720976 OXT720937:OXT720976 PHP720937:PHP720976 PRL720937:PRL720976 QBH720937:QBH720976 QLD720937:QLD720976 QUZ720937:QUZ720976 REV720937:REV720976 ROR720937:ROR720976 RYN720937:RYN720976 SIJ720937:SIJ720976 SSF720937:SSF720976 TCB720937:TCB720976 TLX720937:TLX720976 TVT720937:TVT720976 UFP720937:UFP720976 UPL720937:UPL720976 UZH720937:UZH720976 VJD720937:VJD720976 VSZ720937:VSZ720976 WCV720937:WCV720976 WMR720937:WMR720976 WWN720937:WWN720976 AF786473:AF786512 KB786473:KB786512 TX786473:TX786512 ADT786473:ADT786512 ANP786473:ANP786512 AXL786473:AXL786512 BHH786473:BHH786512 BRD786473:BRD786512 CAZ786473:CAZ786512 CKV786473:CKV786512 CUR786473:CUR786512 DEN786473:DEN786512 DOJ786473:DOJ786512 DYF786473:DYF786512 EIB786473:EIB786512 ERX786473:ERX786512 FBT786473:FBT786512 FLP786473:FLP786512 FVL786473:FVL786512 GFH786473:GFH786512 GPD786473:GPD786512 GYZ786473:GYZ786512 HIV786473:HIV786512 HSR786473:HSR786512 ICN786473:ICN786512 IMJ786473:IMJ786512 IWF786473:IWF786512 JGB786473:JGB786512 JPX786473:JPX786512 JZT786473:JZT786512 KJP786473:KJP786512 KTL786473:KTL786512 LDH786473:LDH786512 LND786473:LND786512 LWZ786473:LWZ786512 MGV786473:MGV786512 MQR786473:MQR786512 NAN786473:NAN786512 NKJ786473:NKJ786512 NUF786473:NUF786512 OEB786473:OEB786512 ONX786473:ONX786512 OXT786473:OXT786512 PHP786473:PHP786512 PRL786473:PRL786512 QBH786473:QBH786512 QLD786473:QLD786512 QUZ786473:QUZ786512 REV786473:REV786512 ROR786473:ROR786512 RYN786473:RYN786512 SIJ786473:SIJ786512 SSF786473:SSF786512 TCB786473:TCB786512 TLX786473:TLX786512 TVT786473:TVT786512 UFP786473:UFP786512 UPL786473:UPL786512 UZH786473:UZH786512 VJD786473:VJD786512 VSZ786473:VSZ786512 WCV786473:WCV786512 WMR786473:WMR786512 WWN786473:WWN786512 AF852009:AF852048 KB852009:KB852048 TX852009:TX852048 ADT852009:ADT852048 ANP852009:ANP852048 AXL852009:AXL852048 BHH852009:BHH852048 BRD852009:BRD852048 CAZ852009:CAZ852048 CKV852009:CKV852048 CUR852009:CUR852048 DEN852009:DEN852048 DOJ852009:DOJ852048 DYF852009:DYF852048 EIB852009:EIB852048 ERX852009:ERX852048 FBT852009:FBT852048 FLP852009:FLP852048 FVL852009:FVL852048 GFH852009:GFH852048 GPD852009:GPD852048 GYZ852009:GYZ852048 HIV852009:HIV852048 HSR852009:HSR852048 ICN852009:ICN852048 IMJ852009:IMJ852048 IWF852009:IWF852048 JGB852009:JGB852048 JPX852009:JPX852048 JZT852009:JZT852048 KJP852009:KJP852048 KTL852009:KTL852048 LDH852009:LDH852048 LND852009:LND852048 LWZ852009:LWZ852048 MGV852009:MGV852048 MQR852009:MQR852048 NAN852009:NAN852048 NKJ852009:NKJ852048 NUF852009:NUF852048 OEB852009:OEB852048 ONX852009:ONX852048 OXT852009:OXT852048 PHP852009:PHP852048 PRL852009:PRL852048 QBH852009:QBH852048 QLD852009:QLD852048 QUZ852009:QUZ852048 REV852009:REV852048 ROR852009:ROR852048 RYN852009:RYN852048 SIJ852009:SIJ852048 SSF852009:SSF852048 TCB852009:TCB852048 TLX852009:TLX852048 TVT852009:TVT852048 UFP852009:UFP852048 UPL852009:UPL852048 UZH852009:UZH852048 VJD852009:VJD852048 VSZ852009:VSZ852048 WCV852009:WCV852048 WMR852009:WMR852048 WWN852009:WWN852048 AF917545:AF917584 KB917545:KB917584 TX917545:TX917584 ADT917545:ADT917584 ANP917545:ANP917584 AXL917545:AXL917584 BHH917545:BHH917584 BRD917545:BRD917584 CAZ917545:CAZ917584 CKV917545:CKV917584 CUR917545:CUR917584 DEN917545:DEN917584 DOJ917545:DOJ917584 DYF917545:DYF917584 EIB917545:EIB917584 ERX917545:ERX917584 FBT917545:FBT917584 FLP917545:FLP917584 FVL917545:FVL917584 GFH917545:GFH917584 GPD917545:GPD917584 GYZ917545:GYZ917584 HIV917545:HIV917584 HSR917545:HSR917584 ICN917545:ICN917584 IMJ917545:IMJ917584 IWF917545:IWF917584 JGB917545:JGB917584 JPX917545:JPX917584 JZT917545:JZT917584 KJP917545:KJP917584 KTL917545:KTL917584 LDH917545:LDH917584 LND917545:LND917584 LWZ917545:LWZ917584 MGV917545:MGV917584 MQR917545:MQR917584 NAN917545:NAN917584 NKJ917545:NKJ917584 NUF917545:NUF917584 OEB917545:OEB917584 ONX917545:ONX917584 OXT917545:OXT917584 PHP917545:PHP917584 PRL917545:PRL917584 QBH917545:QBH917584 QLD917545:QLD917584 QUZ917545:QUZ917584 REV917545:REV917584 ROR917545:ROR917584 RYN917545:RYN917584 SIJ917545:SIJ917584 SSF917545:SSF917584 TCB917545:TCB917584 TLX917545:TLX917584 TVT917545:TVT917584 UFP917545:UFP917584 UPL917545:UPL917584 UZH917545:UZH917584 VJD917545:VJD917584 VSZ917545:VSZ917584 WCV917545:WCV917584 WMR917545:WMR917584 WWN917545:WWN917584 AF983081:AF983120 KB983081:KB983120 TX983081:TX983120 ADT983081:ADT983120 ANP983081:ANP983120 AXL983081:AXL983120 BHH983081:BHH983120 BRD983081:BRD983120 CAZ983081:CAZ983120 CKV983081:CKV983120 CUR983081:CUR983120 DEN983081:DEN983120 DOJ983081:DOJ983120 DYF983081:DYF983120 EIB983081:EIB983120 ERX983081:ERX983120 FBT983081:FBT983120 FLP983081:FLP983120 FVL983081:FVL983120 GFH983081:GFH983120 GPD983081:GPD983120 GYZ983081:GYZ983120 HIV983081:HIV983120 HSR983081:HSR983120 ICN983081:ICN983120 IMJ983081:IMJ983120 IWF983081:IWF983120 JGB983081:JGB983120 JPX983081:JPX983120 JZT983081:JZT983120 KJP983081:KJP983120 KTL983081:KTL983120 LDH983081:LDH983120 LND983081:LND983120 LWZ983081:LWZ983120 MGV983081:MGV983120 MQR983081:MQR983120 NAN983081:NAN983120 NKJ983081:NKJ983120 NUF983081:NUF983120 OEB983081:OEB983120 ONX983081:ONX983120 OXT983081:OXT983120 PHP983081:PHP983120 PRL983081:PRL983120 QBH983081:QBH983120 QLD983081:QLD983120 QUZ983081:QUZ983120 REV983081:REV983120 ROR983081:ROR983120 RYN983081:RYN983120 SIJ983081:SIJ983120 SSF983081:SSF983120 TCB983081:TCB983120 TLX983081:TLX983120 TVT983081:TVT983120 UFP983081:UFP983120 UPL983081:UPL983120 UZH983081:UZH983120 VJD983081:VJD983120 VSZ983081:VSZ983120 WCV983081:WCV983120 WMR983081:WMR983120 WWN983081:WWN983120 AF15 KB15 TX15 ADT15 ANP15 AXL15 BHH15 BRD15 CAZ15 CKV15 CUR15 DEN15 DOJ15 DYF15 EIB15 ERX15 FBT15 FLP15 FVL15 GFH15 GPD15 GYZ15 HIV15 HSR15 ICN15 IMJ15 IWF15 JGB15 JPX15 JZT15 KJP15 KTL15 LDH15 LND15 LWZ15 MGV15 MQR15 NAN15 NKJ15 NUF15 OEB15 ONX15 OXT15 PHP15 PRL15 QBH15 QLD15 QUZ15 REV15 ROR15 RYN15 SIJ15 SSF15 TCB15 TLX15 TVT15 UFP15 UPL15 UZH15 VJD15 VSZ15 WCV15 WMR15 WWN15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AH41:AH80 KD41:KD80 TZ41:TZ80 ADV41:ADV80 ANR41:ANR80 AXN41:AXN80 BHJ41:BHJ80 BRF41:BRF80 CBB41:CBB80 CKX41:CKX80 CUT41:CUT80 DEP41:DEP80 DOL41:DOL80 DYH41:DYH80 EID41:EID80 ERZ41:ERZ80 FBV41:FBV80 FLR41:FLR80 FVN41:FVN80 GFJ41:GFJ80 GPF41:GPF80 GZB41:GZB80 HIX41:HIX80 HST41:HST80 ICP41:ICP80 IML41:IML80 IWH41:IWH80 JGD41:JGD80 JPZ41:JPZ80 JZV41:JZV80 KJR41:KJR80 KTN41:KTN80 LDJ41:LDJ80 LNF41:LNF80 LXB41:LXB80 MGX41:MGX80 MQT41:MQT80 NAP41:NAP80 NKL41:NKL80 NUH41:NUH80 OED41:OED80 ONZ41:ONZ80 OXV41:OXV80 PHR41:PHR80 PRN41:PRN80 QBJ41:QBJ80 QLF41:QLF80 QVB41:QVB80 REX41:REX80 ROT41:ROT80 RYP41:RYP80 SIL41:SIL80 SSH41:SSH80 TCD41:TCD80 TLZ41:TLZ80 TVV41:TVV80 UFR41:UFR80 UPN41:UPN80 UZJ41:UZJ80 VJF41:VJF80 VTB41:VTB80 WCX41:WCX80 WMT41:WMT80 WWP41:WWP80 AH65577:AH65616 KD65577:KD65616 TZ65577:TZ65616 ADV65577:ADV65616 ANR65577:ANR65616 AXN65577:AXN65616 BHJ65577:BHJ65616 BRF65577:BRF65616 CBB65577:CBB65616 CKX65577:CKX65616 CUT65577:CUT65616 DEP65577:DEP65616 DOL65577:DOL65616 DYH65577:DYH65616 EID65577:EID65616 ERZ65577:ERZ65616 FBV65577:FBV65616 FLR65577:FLR65616 FVN65577:FVN65616 GFJ65577:GFJ65616 GPF65577:GPF65616 GZB65577:GZB65616 HIX65577:HIX65616 HST65577:HST65616 ICP65577:ICP65616 IML65577:IML65616 IWH65577:IWH65616 JGD65577:JGD65616 JPZ65577:JPZ65616 JZV65577:JZV65616 KJR65577:KJR65616 KTN65577:KTN65616 LDJ65577:LDJ65616 LNF65577:LNF65616 LXB65577:LXB65616 MGX65577:MGX65616 MQT65577:MQT65616 NAP65577:NAP65616 NKL65577:NKL65616 NUH65577:NUH65616 OED65577:OED65616 ONZ65577:ONZ65616 OXV65577:OXV65616 PHR65577:PHR65616 PRN65577:PRN65616 QBJ65577:QBJ65616 QLF65577:QLF65616 QVB65577:QVB65616 REX65577:REX65616 ROT65577:ROT65616 RYP65577:RYP65616 SIL65577:SIL65616 SSH65577:SSH65616 TCD65577:TCD65616 TLZ65577:TLZ65616 TVV65577:TVV65616 UFR65577:UFR65616 UPN65577:UPN65616 UZJ65577:UZJ65616 VJF65577:VJF65616 VTB65577:VTB65616 WCX65577:WCX65616 WMT65577:WMT65616 WWP65577:WWP65616 AH131113:AH131152 KD131113:KD131152 TZ131113:TZ131152 ADV131113:ADV131152 ANR131113:ANR131152 AXN131113:AXN131152 BHJ131113:BHJ131152 BRF131113:BRF131152 CBB131113:CBB131152 CKX131113:CKX131152 CUT131113:CUT131152 DEP131113:DEP131152 DOL131113:DOL131152 DYH131113:DYH131152 EID131113:EID131152 ERZ131113:ERZ131152 FBV131113:FBV131152 FLR131113:FLR131152 FVN131113:FVN131152 GFJ131113:GFJ131152 GPF131113:GPF131152 GZB131113:GZB131152 HIX131113:HIX131152 HST131113:HST131152 ICP131113:ICP131152 IML131113:IML131152 IWH131113:IWH131152 JGD131113:JGD131152 JPZ131113:JPZ131152 JZV131113:JZV131152 KJR131113:KJR131152 KTN131113:KTN131152 LDJ131113:LDJ131152 LNF131113:LNF131152 LXB131113:LXB131152 MGX131113:MGX131152 MQT131113:MQT131152 NAP131113:NAP131152 NKL131113:NKL131152 NUH131113:NUH131152 OED131113:OED131152 ONZ131113:ONZ131152 OXV131113:OXV131152 PHR131113:PHR131152 PRN131113:PRN131152 QBJ131113:QBJ131152 QLF131113:QLF131152 QVB131113:QVB131152 REX131113:REX131152 ROT131113:ROT131152 RYP131113:RYP131152 SIL131113:SIL131152 SSH131113:SSH131152 TCD131113:TCD131152 TLZ131113:TLZ131152 TVV131113:TVV131152 UFR131113:UFR131152 UPN131113:UPN131152 UZJ131113:UZJ131152 VJF131113:VJF131152 VTB131113:VTB131152 WCX131113:WCX131152 WMT131113:WMT131152 WWP131113:WWP131152 AH196649:AH196688 KD196649:KD196688 TZ196649:TZ196688 ADV196649:ADV196688 ANR196649:ANR196688 AXN196649:AXN196688 BHJ196649:BHJ196688 BRF196649:BRF196688 CBB196649:CBB196688 CKX196649:CKX196688 CUT196649:CUT196688 DEP196649:DEP196688 DOL196649:DOL196688 DYH196649:DYH196688 EID196649:EID196688 ERZ196649:ERZ196688 FBV196649:FBV196688 FLR196649:FLR196688 FVN196649:FVN196688 GFJ196649:GFJ196688 GPF196649:GPF196688 GZB196649:GZB196688 HIX196649:HIX196688 HST196649:HST196688 ICP196649:ICP196688 IML196649:IML196688 IWH196649:IWH196688 JGD196649:JGD196688 JPZ196649:JPZ196688 JZV196649:JZV196688 KJR196649:KJR196688 KTN196649:KTN196688 LDJ196649:LDJ196688 LNF196649:LNF196688 LXB196649:LXB196688 MGX196649:MGX196688 MQT196649:MQT196688 NAP196649:NAP196688 NKL196649:NKL196688 NUH196649:NUH196688 OED196649:OED196688 ONZ196649:ONZ196688 OXV196649:OXV196688 PHR196649:PHR196688 PRN196649:PRN196688 QBJ196649:QBJ196688 QLF196649:QLF196688 QVB196649:QVB196688 REX196649:REX196688 ROT196649:ROT196688 RYP196649:RYP196688 SIL196649:SIL196688 SSH196649:SSH196688 TCD196649:TCD196688 TLZ196649:TLZ196688 TVV196649:TVV196688 UFR196649:UFR196688 UPN196649:UPN196688 UZJ196649:UZJ196688 VJF196649:VJF196688 VTB196649:VTB196688 WCX196649:WCX196688 WMT196649:WMT196688 WWP196649:WWP196688 AH262185:AH262224 KD262185:KD262224 TZ262185:TZ262224 ADV262185:ADV262224 ANR262185:ANR262224 AXN262185:AXN262224 BHJ262185:BHJ262224 BRF262185:BRF262224 CBB262185:CBB262224 CKX262185:CKX262224 CUT262185:CUT262224 DEP262185:DEP262224 DOL262185:DOL262224 DYH262185:DYH262224 EID262185:EID262224 ERZ262185:ERZ262224 FBV262185:FBV262224 FLR262185:FLR262224 FVN262185:FVN262224 GFJ262185:GFJ262224 GPF262185:GPF262224 GZB262185:GZB262224 HIX262185:HIX262224 HST262185:HST262224 ICP262185:ICP262224 IML262185:IML262224 IWH262185:IWH262224 JGD262185:JGD262224 JPZ262185:JPZ262224 JZV262185:JZV262224 KJR262185:KJR262224 KTN262185:KTN262224 LDJ262185:LDJ262224 LNF262185:LNF262224 LXB262185:LXB262224 MGX262185:MGX262224 MQT262185:MQT262224 NAP262185:NAP262224 NKL262185:NKL262224 NUH262185:NUH262224 OED262185:OED262224 ONZ262185:ONZ262224 OXV262185:OXV262224 PHR262185:PHR262224 PRN262185:PRN262224 QBJ262185:QBJ262224 QLF262185:QLF262224 QVB262185:QVB262224 REX262185:REX262224 ROT262185:ROT262224 RYP262185:RYP262224 SIL262185:SIL262224 SSH262185:SSH262224 TCD262185:TCD262224 TLZ262185:TLZ262224 TVV262185:TVV262224 UFR262185:UFR262224 UPN262185:UPN262224 UZJ262185:UZJ262224 VJF262185:VJF262224 VTB262185:VTB262224 WCX262185:WCX262224 WMT262185:WMT262224 WWP262185:WWP262224 AH327721:AH327760 KD327721:KD327760 TZ327721:TZ327760 ADV327721:ADV327760 ANR327721:ANR327760 AXN327721:AXN327760 BHJ327721:BHJ327760 BRF327721:BRF327760 CBB327721:CBB327760 CKX327721:CKX327760 CUT327721:CUT327760 DEP327721:DEP327760 DOL327721:DOL327760 DYH327721:DYH327760 EID327721:EID327760 ERZ327721:ERZ327760 FBV327721:FBV327760 FLR327721:FLR327760 FVN327721:FVN327760 GFJ327721:GFJ327760 GPF327721:GPF327760 GZB327721:GZB327760 HIX327721:HIX327760 HST327721:HST327760 ICP327721:ICP327760 IML327721:IML327760 IWH327721:IWH327760 JGD327721:JGD327760 JPZ327721:JPZ327760 JZV327721:JZV327760 KJR327721:KJR327760 KTN327721:KTN327760 LDJ327721:LDJ327760 LNF327721:LNF327760 LXB327721:LXB327760 MGX327721:MGX327760 MQT327721:MQT327760 NAP327721:NAP327760 NKL327721:NKL327760 NUH327721:NUH327760 OED327721:OED327760 ONZ327721:ONZ327760 OXV327721:OXV327760 PHR327721:PHR327760 PRN327721:PRN327760 QBJ327721:QBJ327760 QLF327721:QLF327760 QVB327721:QVB327760 REX327721:REX327760 ROT327721:ROT327760 RYP327721:RYP327760 SIL327721:SIL327760 SSH327721:SSH327760 TCD327721:TCD327760 TLZ327721:TLZ327760 TVV327721:TVV327760 UFR327721:UFR327760 UPN327721:UPN327760 UZJ327721:UZJ327760 VJF327721:VJF327760 VTB327721:VTB327760 WCX327721:WCX327760 WMT327721:WMT327760 WWP327721:WWP327760 AH393257:AH393296 KD393257:KD393296 TZ393257:TZ393296 ADV393257:ADV393296 ANR393257:ANR393296 AXN393257:AXN393296 BHJ393257:BHJ393296 BRF393257:BRF393296 CBB393257:CBB393296 CKX393257:CKX393296 CUT393257:CUT393296 DEP393257:DEP393296 DOL393257:DOL393296 DYH393257:DYH393296 EID393257:EID393296 ERZ393257:ERZ393296 FBV393257:FBV393296 FLR393257:FLR393296 FVN393257:FVN393296 GFJ393257:GFJ393296 GPF393257:GPF393296 GZB393257:GZB393296 HIX393257:HIX393296 HST393257:HST393296 ICP393257:ICP393296 IML393257:IML393296 IWH393257:IWH393296 JGD393257:JGD393296 JPZ393257:JPZ393296 JZV393257:JZV393296 KJR393257:KJR393296 KTN393257:KTN393296 LDJ393257:LDJ393296 LNF393257:LNF393296 LXB393257:LXB393296 MGX393257:MGX393296 MQT393257:MQT393296 NAP393257:NAP393296 NKL393257:NKL393296 NUH393257:NUH393296 OED393257:OED393296 ONZ393257:ONZ393296 OXV393257:OXV393296 PHR393257:PHR393296 PRN393257:PRN393296 QBJ393257:QBJ393296 QLF393257:QLF393296 QVB393257:QVB393296 REX393257:REX393296 ROT393257:ROT393296 RYP393257:RYP393296 SIL393257:SIL393296 SSH393257:SSH393296 TCD393257:TCD393296 TLZ393257:TLZ393296 TVV393257:TVV393296 UFR393257:UFR393296 UPN393257:UPN393296 UZJ393257:UZJ393296 VJF393257:VJF393296 VTB393257:VTB393296 WCX393257:WCX393296 WMT393257:WMT393296 WWP393257:WWP393296 AH458793:AH458832 KD458793:KD458832 TZ458793:TZ458832 ADV458793:ADV458832 ANR458793:ANR458832 AXN458793:AXN458832 BHJ458793:BHJ458832 BRF458793:BRF458832 CBB458793:CBB458832 CKX458793:CKX458832 CUT458793:CUT458832 DEP458793:DEP458832 DOL458793:DOL458832 DYH458793:DYH458832 EID458793:EID458832 ERZ458793:ERZ458832 FBV458793:FBV458832 FLR458793:FLR458832 FVN458793:FVN458832 GFJ458793:GFJ458832 GPF458793:GPF458832 GZB458793:GZB458832 HIX458793:HIX458832 HST458793:HST458832 ICP458793:ICP458832 IML458793:IML458832 IWH458793:IWH458832 JGD458793:JGD458832 JPZ458793:JPZ458832 JZV458793:JZV458832 KJR458793:KJR458832 KTN458793:KTN458832 LDJ458793:LDJ458832 LNF458793:LNF458832 LXB458793:LXB458832 MGX458793:MGX458832 MQT458793:MQT458832 NAP458793:NAP458832 NKL458793:NKL458832 NUH458793:NUH458832 OED458793:OED458832 ONZ458793:ONZ458832 OXV458793:OXV458832 PHR458793:PHR458832 PRN458793:PRN458832 QBJ458793:QBJ458832 QLF458793:QLF458832 QVB458793:QVB458832 REX458793:REX458832 ROT458793:ROT458832 RYP458793:RYP458832 SIL458793:SIL458832 SSH458793:SSH458832 TCD458793:TCD458832 TLZ458793:TLZ458832 TVV458793:TVV458832 UFR458793:UFR458832 UPN458793:UPN458832 UZJ458793:UZJ458832 VJF458793:VJF458832 VTB458793:VTB458832 WCX458793:WCX458832 WMT458793:WMT458832 WWP458793:WWP458832 AH524329:AH524368 KD524329:KD524368 TZ524329:TZ524368 ADV524329:ADV524368 ANR524329:ANR524368 AXN524329:AXN524368 BHJ524329:BHJ524368 BRF524329:BRF524368 CBB524329:CBB524368 CKX524329:CKX524368 CUT524329:CUT524368 DEP524329:DEP524368 DOL524329:DOL524368 DYH524329:DYH524368 EID524329:EID524368 ERZ524329:ERZ524368 FBV524329:FBV524368 FLR524329:FLR524368 FVN524329:FVN524368 GFJ524329:GFJ524368 GPF524329:GPF524368 GZB524329:GZB524368 HIX524329:HIX524368 HST524329:HST524368 ICP524329:ICP524368 IML524329:IML524368 IWH524329:IWH524368 JGD524329:JGD524368 JPZ524329:JPZ524368 JZV524329:JZV524368 KJR524329:KJR524368 KTN524329:KTN524368 LDJ524329:LDJ524368 LNF524329:LNF524368 LXB524329:LXB524368 MGX524329:MGX524368 MQT524329:MQT524368 NAP524329:NAP524368 NKL524329:NKL524368 NUH524329:NUH524368 OED524329:OED524368 ONZ524329:ONZ524368 OXV524329:OXV524368 PHR524329:PHR524368 PRN524329:PRN524368 QBJ524329:QBJ524368 QLF524329:QLF524368 QVB524329:QVB524368 REX524329:REX524368 ROT524329:ROT524368 RYP524329:RYP524368 SIL524329:SIL524368 SSH524329:SSH524368 TCD524329:TCD524368 TLZ524329:TLZ524368 TVV524329:TVV524368 UFR524329:UFR524368 UPN524329:UPN524368 UZJ524329:UZJ524368 VJF524329:VJF524368 VTB524329:VTB524368 WCX524329:WCX524368 WMT524329:WMT524368 WWP524329:WWP524368 AH589865:AH589904 KD589865:KD589904 TZ589865:TZ589904 ADV589865:ADV589904 ANR589865:ANR589904 AXN589865:AXN589904 BHJ589865:BHJ589904 BRF589865:BRF589904 CBB589865:CBB589904 CKX589865:CKX589904 CUT589865:CUT589904 DEP589865:DEP589904 DOL589865:DOL589904 DYH589865:DYH589904 EID589865:EID589904 ERZ589865:ERZ589904 FBV589865:FBV589904 FLR589865:FLR589904 FVN589865:FVN589904 GFJ589865:GFJ589904 GPF589865:GPF589904 GZB589865:GZB589904 HIX589865:HIX589904 HST589865:HST589904 ICP589865:ICP589904 IML589865:IML589904 IWH589865:IWH589904 JGD589865:JGD589904 JPZ589865:JPZ589904 JZV589865:JZV589904 KJR589865:KJR589904 KTN589865:KTN589904 LDJ589865:LDJ589904 LNF589865:LNF589904 LXB589865:LXB589904 MGX589865:MGX589904 MQT589865:MQT589904 NAP589865:NAP589904 NKL589865:NKL589904 NUH589865:NUH589904 OED589865:OED589904 ONZ589865:ONZ589904 OXV589865:OXV589904 PHR589865:PHR589904 PRN589865:PRN589904 QBJ589865:QBJ589904 QLF589865:QLF589904 QVB589865:QVB589904 REX589865:REX589904 ROT589865:ROT589904 RYP589865:RYP589904 SIL589865:SIL589904 SSH589865:SSH589904 TCD589865:TCD589904 TLZ589865:TLZ589904 TVV589865:TVV589904 UFR589865:UFR589904 UPN589865:UPN589904 UZJ589865:UZJ589904 VJF589865:VJF589904 VTB589865:VTB589904 WCX589865:WCX589904 WMT589865:WMT589904 WWP589865:WWP589904 AH655401:AH655440 KD655401:KD655440 TZ655401:TZ655440 ADV655401:ADV655440 ANR655401:ANR655440 AXN655401:AXN655440 BHJ655401:BHJ655440 BRF655401:BRF655440 CBB655401:CBB655440 CKX655401:CKX655440 CUT655401:CUT655440 DEP655401:DEP655440 DOL655401:DOL655440 DYH655401:DYH655440 EID655401:EID655440 ERZ655401:ERZ655440 FBV655401:FBV655440 FLR655401:FLR655440 FVN655401:FVN655440 GFJ655401:GFJ655440 GPF655401:GPF655440 GZB655401:GZB655440 HIX655401:HIX655440 HST655401:HST655440 ICP655401:ICP655440 IML655401:IML655440 IWH655401:IWH655440 JGD655401:JGD655440 JPZ655401:JPZ655440 JZV655401:JZV655440 KJR655401:KJR655440 KTN655401:KTN655440 LDJ655401:LDJ655440 LNF655401:LNF655440 LXB655401:LXB655440 MGX655401:MGX655440 MQT655401:MQT655440 NAP655401:NAP655440 NKL655401:NKL655440 NUH655401:NUH655440 OED655401:OED655440 ONZ655401:ONZ655440 OXV655401:OXV655440 PHR655401:PHR655440 PRN655401:PRN655440 QBJ655401:QBJ655440 QLF655401:QLF655440 QVB655401:QVB655440 REX655401:REX655440 ROT655401:ROT655440 RYP655401:RYP655440 SIL655401:SIL655440 SSH655401:SSH655440 TCD655401:TCD655440 TLZ655401:TLZ655440 TVV655401:TVV655440 UFR655401:UFR655440 UPN655401:UPN655440 UZJ655401:UZJ655440 VJF655401:VJF655440 VTB655401:VTB655440 WCX655401:WCX655440 WMT655401:WMT655440 WWP655401:WWP655440 AH720937:AH720976 KD720937:KD720976 TZ720937:TZ720976 ADV720937:ADV720976 ANR720937:ANR720976 AXN720937:AXN720976 BHJ720937:BHJ720976 BRF720937:BRF720976 CBB720937:CBB720976 CKX720937:CKX720976 CUT720937:CUT720976 DEP720937:DEP720976 DOL720937:DOL720976 DYH720937:DYH720976 EID720937:EID720976 ERZ720937:ERZ720976 FBV720937:FBV720976 FLR720937:FLR720976 FVN720937:FVN720976 GFJ720937:GFJ720976 GPF720937:GPF720976 GZB720937:GZB720976 HIX720937:HIX720976 HST720937:HST720976 ICP720937:ICP720976 IML720937:IML720976 IWH720937:IWH720976 JGD720937:JGD720976 JPZ720937:JPZ720976 JZV720937:JZV720976 KJR720937:KJR720976 KTN720937:KTN720976 LDJ720937:LDJ720976 LNF720937:LNF720976 LXB720937:LXB720976 MGX720937:MGX720976 MQT720937:MQT720976 NAP720937:NAP720976 NKL720937:NKL720976 NUH720937:NUH720976 OED720937:OED720976 ONZ720937:ONZ720976 OXV720937:OXV720976 PHR720937:PHR720976 PRN720937:PRN720976 QBJ720937:QBJ720976 QLF720937:QLF720976 QVB720937:QVB720976 REX720937:REX720976 ROT720937:ROT720976 RYP720937:RYP720976 SIL720937:SIL720976 SSH720937:SSH720976 TCD720937:TCD720976 TLZ720937:TLZ720976 TVV720937:TVV720976 UFR720937:UFR720976 UPN720937:UPN720976 UZJ720937:UZJ720976 VJF720937:VJF720976 VTB720937:VTB720976 WCX720937:WCX720976 WMT720937:WMT720976 WWP720937:WWP720976 AH786473:AH786512 KD786473:KD786512 TZ786473:TZ786512 ADV786473:ADV786512 ANR786473:ANR786512 AXN786473:AXN786512 BHJ786473:BHJ786512 BRF786473:BRF786512 CBB786473:CBB786512 CKX786473:CKX786512 CUT786473:CUT786512 DEP786473:DEP786512 DOL786473:DOL786512 DYH786473:DYH786512 EID786473:EID786512 ERZ786473:ERZ786512 FBV786473:FBV786512 FLR786473:FLR786512 FVN786473:FVN786512 GFJ786473:GFJ786512 GPF786473:GPF786512 GZB786473:GZB786512 HIX786473:HIX786512 HST786473:HST786512 ICP786473:ICP786512 IML786473:IML786512 IWH786473:IWH786512 JGD786473:JGD786512 JPZ786473:JPZ786512 JZV786473:JZV786512 KJR786473:KJR786512 KTN786473:KTN786512 LDJ786473:LDJ786512 LNF786473:LNF786512 LXB786473:LXB786512 MGX786473:MGX786512 MQT786473:MQT786512 NAP786473:NAP786512 NKL786473:NKL786512 NUH786473:NUH786512 OED786473:OED786512 ONZ786473:ONZ786512 OXV786473:OXV786512 PHR786473:PHR786512 PRN786473:PRN786512 QBJ786473:QBJ786512 QLF786473:QLF786512 QVB786473:QVB786512 REX786473:REX786512 ROT786473:ROT786512 RYP786473:RYP786512 SIL786473:SIL786512 SSH786473:SSH786512 TCD786473:TCD786512 TLZ786473:TLZ786512 TVV786473:TVV786512 UFR786473:UFR786512 UPN786473:UPN786512 UZJ786473:UZJ786512 VJF786473:VJF786512 VTB786473:VTB786512 WCX786473:WCX786512 WMT786473:WMT786512 WWP786473:WWP786512 AH852009:AH852048 KD852009:KD852048 TZ852009:TZ852048 ADV852009:ADV852048 ANR852009:ANR852048 AXN852009:AXN852048 BHJ852009:BHJ852048 BRF852009:BRF852048 CBB852009:CBB852048 CKX852009:CKX852048 CUT852009:CUT852048 DEP852009:DEP852048 DOL852009:DOL852048 DYH852009:DYH852048 EID852009:EID852048 ERZ852009:ERZ852048 FBV852009:FBV852048 FLR852009:FLR852048 FVN852009:FVN852048 GFJ852009:GFJ852048 GPF852009:GPF852048 GZB852009:GZB852048 HIX852009:HIX852048 HST852009:HST852048 ICP852009:ICP852048 IML852009:IML852048 IWH852009:IWH852048 JGD852009:JGD852048 JPZ852009:JPZ852048 JZV852009:JZV852048 KJR852009:KJR852048 KTN852009:KTN852048 LDJ852009:LDJ852048 LNF852009:LNF852048 LXB852009:LXB852048 MGX852009:MGX852048 MQT852009:MQT852048 NAP852009:NAP852048 NKL852009:NKL852048 NUH852009:NUH852048 OED852009:OED852048 ONZ852009:ONZ852048 OXV852009:OXV852048 PHR852009:PHR852048 PRN852009:PRN852048 QBJ852009:QBJ852048 QLF852009:QLF852048 QVB852009:QVB852048 REX852009:REX852048 ROT852009:ROT852048 RYP852009:RYP852048 SIL852009:SIL852048 SSH852009:SSH852048 TCD852009:TCD852048 TLZ852009:TLZ852048 TVV852009:TVV852048 UFR852009:UFR852048 UPN852009:UPN852048 UZJ852009:UZJ852048 VJF852009:VJF852048 VTB852009:VTB852048 WCX852009:WCX852048 WMT852009:WMT852048 WWP852009:WWP852048 AH917545:AH917584 KD917545:KD917584 TZ917545:TZ917584 ADV917545:ADV917584 ANR917545:ANR917584 AXN917545:AXN917584 BHJ917545:BHJ917584 BRF917545:BRF917584 CBB917545:CBB917584 CKX917545:CKX917584 CUT917545:CUT917584 DEP917545:DEP917584 DOL917545:DOL917584 DYH917545:DYH917584 EID917545:EID917584 ERZ917545:ERZ917584 FBV917545:FBV917584 FLR917545:FLR917584 FVN917545:FVN917584 GFJ917545:GFJ917584 GPF917545:GPF917584 GZB917545:GZB917584 HIX917545:HIX917584 HST917545:HST917584 ICP917545:ICP917584 IML917545:IML917584 IWH917545:IWH917584 JGD917545:JGD917584 JPZ917545:JPZ917584 JZV917545:JZV917584 KJR917545:KJR917584 KTN917545:KTN917584 LDJ917545:LDJ917584 LNF917545:LNF917584 LXB917545:LXB917584 MGX917545:MGX917584 MQT917545:MQT917584 NAP917545:NAP917584 NKL917545:NKL917584 NUH917545:NUH917584 OED917545:OED917584 ONZ917545:ONZ917584 OXV917545:OXV917584 PHR917545:PHR917584 PRN917545:PRN917584 QBJ917545:QBJ917584 QLF917545:QLF917584 QVB917545:QVB917584 REX917545:REX917584 ROT917545:ROT917584 RYP917545:RYP917584 SIL917545:SIL917584 SSH917545:SSH917584 TCD917545:TCD917584 TLZ917545:TLZ917584 TVV917545:TVV917584 UFR917545:UFR917584 UPN917545:UPN917584 UZJ917545:UZJ917584 VJF917545:VJF917584 VTB917545:VTB917584 WCX917545:WCX917584 WMT917545:WMT917584 WWP917545:WWP917584 AH983081:AH983120 KD983081:KD983120 TZ983081:TZ983120 ADV983081:ADV983120 ANR983081:ANR983120 AXN983081:AXN983120 BHJ983081:BHJ983120 BRF983081:BRF983120 CBB983081:CBB983120 CKX983081:CKX983120 CUT983081:CUT983120 DEP983081:DEP983120 DOL983081:DOL983120 DYH983081:DYH983120 EID983081:EID983120 ERZ983081:ERZ983120 FBV983081:FBV983120 FLR983081:FLR983120 FVN983081:FVN983120 GFJ983081:GFJ983120 GPF983081:GPF983120 GZB983081:GZB983120 HIX983081:HIX983120 HST983081:HST983120 ICP983081:ICP983120 IML983081:IML983120 IWH983081:IWH983120 JGD983081:JGD983120 JPZ983081:JPZ983120 JZV983081:JZV983120 KJR983081:KJR983120 KTN983081:KTN983120 LDJ983081:LDJ983120 LNF983081:LNF983120 LXB983081:LXB983120 MGX983081:MGX983120 MQT983081:MQT983120 NAP983081:NAP983120 NKL983081:NKL983120 NUH983081:NUH983120 OED983081:OED983120 ONZ983081:ONZ983120 OXV983081:OXV983120 PHR983081:PHR983120 PRN983081:PRN983120 QBJ983081:QBJ983120 QLF983081:QLF983120 QVB983081:QVB983120 REX983081:REX983120 ROT983081:ROT983120 RYP983081:RYP983120 SIL983081:SIL983120 SSH983081:SSH983120 TCD983081:TCD983120 TLZ983081:TLZ983120 TVV983081:TVV983120 UFR983081:UFR983120 UPN983081:UPN983120 UZJ983081:UZJ983120 VJF983081:VJF983120 VTB983081:VTB983120 WCX983081:WCX983120 WMT983081:WMT983120 WWP983081:WWP983120 AH15 KD15 TZ15 ADV15 ANR15 AXN15 BHJ15 BRF15 CBB15 CKX15 CUT15 DEP15 DOL15 DYH15 EID15 ERZ15 FBV15 FLR15 FVN15 GFJ15 GPF15 GZB15 HIX15 HST15 ICP15 IML15 IWH15 JGD15 JPZ15 JZV15 KJR15 KTN15 LDJ15 LNF15 LXB15 MGX15 MQT15 NAP15 NKL15 NUH15 OED15 ONZ15 OXV15 PHR15 PRN15 QBJ15 QLF15 QVB15 REX15 ROT15 RYP15 SIL15 SSH15 TCD15 TLZ15 TVV15 UFR15 UPN15 UZJ15 VJF15 VTB15 WCX15 WMT15 WWP15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AF19 KB19 TX19 ADT19 ANP19 AXL19 BHH19 BRD19 CAZ19 CKV19 CUR19 DEN19 DOJ19 DYF19 EIB19 ERX19 FBT19 FLP19 FVL19 GFH19 GPD19 GYZ19 HIV19 HSR19 ICN19 IMJ19 IWF19 JGB19 JPX19 JZT19 KJP19 KTL19 LDH19 LND19 LWZ19 MGV19 MQR19 NAN19 NKJ19 NUF19 OEB19 ONX19 OXT19 PHP19 PRL19 QBH19 QLD19 QUZ19 REV19 ROR19 RYN19 SIJ19 SSF19 TCB19 TLX19 TVT19 UFP19 UPL19 UZH19 VJD19 VSZ19 WCV19 WMR19 WWN19 AF65555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AF131091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AF196627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AF262163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AF327699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AF393235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AF458771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AF524307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AF589843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AF655379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AF720915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AF786451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AF851987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AF917523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AF983059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AH19 KD19 TZ19 ADV19 ANR19 AXN19 BHJ19 BRF19 CBB19 CKX19 CUT19 DEP19 DOL19 DYH19 EID19 ERZ19 FBV19 FLR19 FVN19 GFJ19 GPF19 GZB19 HIX19 HST19 ICP19 IML19 IWH19 JGD19 JPZ19 JZV19 KJR19 KTN19 LDJ19 LNF19 LXB19 MGX19 MQT19 NAP19 NKL19 NUH19 OED19 ONZ19 OXV19 PHR19 PRN19 QBJ19 QLF19 QVB19 REX19 ROT19 RYP19 SIL19 SSH19 TCD19 TLZ19 TVV19 UFR19 UPN19 UZJ19 VJF19 VTB19 WCX19 WMT19 WWP19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AH29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WWP29 AH65565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AH131101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AH196637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AH262173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AH327709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AH393245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AH458781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AH524317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AH589853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AH655389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AH720925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AH786461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AH851997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AH917533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AH983069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AF33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AF65569 KB65569 TX65569 ADT65569 ANP65569 AXL65569 BHH65569 BRD65569 CAZ65569 CKV65569 CUR65569 DEN65569 DOJ65569 DYF65569 EIB65569 ERX65569 FBT65569 FLP65569 FVL65569 GFH65569 GPD65569 GYZ65569 HIV65569 HSR65569 ICN65569 IMJ65569 IWF65569 JGB65569 JPX65569 JZT65569 KJP65569 KTL65569 LDH65569 LND65569 LWZ65569 MGV65569 MQR65569 NAN65569 NKJ65569 NUF65569 OEB65569 ONX65569 OXT65569 PHP65569 PRL65569 QBH65569 QLD65569 QUZ65569 REV65569 ROR65569 RYN65569 SIJ65569 SSF65569 TCB65569 TLX65569 TVT65569 UFP65569 UPL65569 UZH65569 VJD65569 VSZ65569 WCV65569 WMR65569 WWN65569 AF131105 KB131105 TX131105 ADT131105 ANP131105 AXL131105 BHH131105 BRD131105 CAZ131105 CKV131105 CUR131105 DEN131105 DOJ131105 DYF131105 EIB131105 ERX131105 FBT131105 FLP131105 FVL131105 GFH131105 GPD131105 GYZ131105 HIV131105 HSR131105 ICN131105 IMJ131105 IWF131105 JGB131105 JPX131105 JZT131105 KJP131105 KTL131105 LDH131105 LND131105 LWZ131105 MGV131105 MQR131105 NAN131105 NKJ131105 NUF131105 OEB131105 ONX131105 OXT131105 PHP131105 PRL131105 QBH131105 QLD131105 QUZ131105 REV131105 ROR131105 RYN131105 SIJ131105 SSF131105 TCB131105 TLX131105 TVT131105 UFP131105 UPL131105 UZH131105 VJD131105 VSZ131105 WCV131105 WMR131105 WWN131105 AF196641 KB196641 TX196641 ADT196641 ANP196641 AXL196641 BHH196641 BRD196641 CAZ196641 CKV196641 CUR196641 DEN196641 DOJ196641 DYF196641 EIB196641 ERX196641 FBT196641 FLP196641 FVL196641 GFH196641 GPD196641 GYZ196641 HIV196641 HSR196641 ICN196641 IMJ196641 IWF196641 JGB196641 JPX196641 JZT196641 KJP196641 KTL196641 LDH196641 LND196641 LWZ196641 MGV196641 MQR196641 NAN196641 NKJ196641 NUF196641 OEB196641 ONX196641 OXT196641 PHP196641 PRL196641 QBH196641 QLD196641 QUZ196641 REV196641 ROR196641 RYN196641 SIJ196641 SSF196641 TCB196641 TLX196641 TVT196641 UFP196641 UPL196641 UZH196641 VJD196641 VSZ196641 WCV196641 WMR196641 WWN196641 AF262177 KB262177 TX262177 ADT262177 ANP262177 AXL262177 BHH262177 BRD262177 CAZ262177 CKV262177 CUR262177 DEN262177 DOJ262177 DYF262177 EIB262177 ERX262177 FBT262177 FLP262177 FVL262177 GFH262177 GPD262177 GYZ262177 HIV262177 HSR262177 ICN262177 IMJ262177 IWF262177 JGB262177 JPX262177 JZT262177 KJP262177 KTL262177 LDH262177 LND262177 LWZ262177 MGV262177 MQR262177 NAN262177 NKJ262177 NUF262177 OEB262177 ONX262177 OXT262177 PHP262177 PRL262177 QBH262177 QLD262177 QUZ262177 REV262177 ROR262177 RYN262177 SIJ262177 SSF262177 TCB262177 TLX262177 TVT262177 UFP262177 UPL262177 UZH262177 VJD262177 VSZ262177 WCV262177 WMR262177 WWN262177 AF327713 KB327713 TX327713 ADT327713 ANP327713 AXL327713 BHH327713 BRD327713 CAZ327713 CKV327713 CUR327713 DEN327713 DOJ327713 DYF327713 EIB327713 ERX327713 FBT327713 FLP327713 FVL327713 GFH327713 GPD327713 GYZ327713 HIV327713 HSR327713 ICN327713 IMJ327713 IWF327713 JGB327713 JPX327713 JZT327713 KJP327713 KTL327713 LDH327713 LND327713 LWZ327713 MGV327713 MQR327713 NAN327713 NKJ327713 NUF327713 OEB327713 ONX327713 OXT327713 PHP327713 PRL327713 QBH327713 QLD327713 QUZ327713 REV327713 ROR327713 RYN327713 SIJ327713 SSF327713 TCB327713 TLX327713 TVT327713 UFP327713 UPL327713 UZH327713 VJD327713 VSZ327713 WCV327713 WMR327713 WWN327713 AF393249 KB393249 TX393249 ADT393249 ANP393249 AXL393249 BHH393249 BRD393249 CAZ393249 CKV393249 CUR393249 DEN393249 DOJ393249 DYF393249 EIB393249 ERX393249 FBT393249 FLP393249 FVL393249 GFH393249 GPD393249 GYZ393249 HIV393249 HSR393249 ICN393249 IMJ393249 IWF393249 JGB393249 JPX393249 JZT393249 KJP393249 KTL393249 LDH393249 LND393249 LWZ393249 MGV393249 MQR393249 NAN393249 NKJ393249 NUF393249 OEB393249 ONX393249 OXT393249 PHP393249 PRL393249 QBH393249 QLD393249 QUZ393249 REV393249 ROR393249 RYN393249 SIJ393249 SSF393249 TCB393249 TLX393249 TVT393249 UFP393249 UPL393249 UZH393249 VJD393249 VSZ393249 WCV393249 WMR393249 WWN393249 AF458785 KB458785 TX458785 ADT458785 ANP458785 AXL458785 BHH458785 BRD458785 CAZ458785 CKV458785 CUR458785 DEN458785 DOJ458785 DYF458785 EIB458785 ERX458785 FBT458785 FLP458785 FVL458785 GFH458785 GPD458785 GYZ458785 HIV458785 HSR458785 ICN458785 IMJ458785 IWF458785 JGB458785 JPX458785 JZT458785 KJP458785 KTL458785 LDH458785 LND458785 LWZ458785 MGV458785 MQR458785 NAN458785 NKJ458785 NUF458785 OEB458785 ONX458785 OXT458785 PHP458785 PRL458785 QBH458785 QLD458785 QUZ458785 REV458785 ROR458785 RYN458785 SIJ458785 SSF458785 TCB458785 TLX458785 TVT458785 UFP458785 UPL458785 UZH458785 VJD458785 VSZ458785 WCV458785 WMR458785 WWN458785 AF524321 KB524321 TX524321 ADT524321 ANP524321 AXL524321 BHH524321 BRD524321 CAZ524321 CKV524321 CUR524321 DEN524321 DOJ524321 DYF524321 EIB524321 ERX524321 FBT524321 FLP524321 FVL524321 GFH524321 GPD524321 GYZ524321 HIV524321 HSR524321 ICN524321 IMJ524321 IWF524321 JGB524321 JPX524321 JZT524321 KJP524321 KTL524321 LDH524321 LND524321 LWZ524321 MGV524321 MQR524321 NAN524321 NKJ524321 NUF524321 OEB524321 ONX524321 OXT524321 PHP524321 PRL524321 QBH524321 QLD524321 QUZ524321 REV524321 ROR524321 RYN524321 SIJ524321 SSF524321 TCB524321 TLX524321 TVT524321 UFP524321 UPL524321 UZH524321 VJD524321 VSZ524321 WCV524321 WMR524321 WWN524321 AF589857 KB589857 TX589857 ADT589857 ANP589857 AXL589857 BHH589857 BRD589857 CAZ589857 CKV589857 CUR589857 DEN589857 DOJ589857 DYF589857 EIB589857 ERX589857 FBT589857 FLP589857 FVL589857 GFH589857 GPD589857 GYZ589857 HIV589857 HSR589857 ICN589857 IMJ589857 IWF589857 JGB589857 JPX589857 JZT589857 KJP589857 KTL589857 LDH589857 LND589857 LWZ589857 MGV589857 MQR589857 NAN589857 NKJ589857 NUF589857 OEB589857 ONX589857 OXT589857 PHP589857 PRL589857 QBH589857 QLD589857 QUZ589857 REV589857 ROR589857 RYN589857 SIJ589857 SSF589857 TCB589857 TLX589857 TVT589857 UFP589857 UPL589857 UZH589857 VJD589857 VSZ589857 WCV589857 WMR589857 WWN589857 AF655393 KB655393 TX655393 ADT655393 ANP655393 AXL655393 BHH655393 BRD655393 CAZ655393 CKV655393 CUR655393 DEN655393 DOJ655393 DYF655393 EIB655393 ERX655393 FBT655393 FLP655393 FVL655393 GFH655393 GPD655393 GYZ655393 HIV655393 HSR655393 ICN655393 IMJ655393 IWF655393 JGB655393 JPX655393 JZT655393 KJP655393 KTL655393 LDH655393 LND655393 LWZ655393 MGV655393 MQR655393 NAN655393 NKJ655393 NUF655393 OEB655393 ONX655393 OXT655393 PHP655393 PRL655393 QBH655393 QLD655393 QUZ655393 REV655393 ROR655393 RYN655393 SIJ655393 SSF655393 TCB655393 TLX655393 TVT655393 UFP655393 UPL655393 UZH655393 VJD655393 VSZ655393 WCV655393 WMR655393 WWN655393 AF720929 KB720929 TX720929 ADT720929 ANP720929 AXL720929 BHH720929 BRD720929 CAZ720929 CKV720929 CUR720929 DEN720929 DOJ720929 DYF720929 EIB720929 ERX720929 FBT720929 FLP720929 FVL720929 GFH720929 GPD720929 GYZ720929 HIV720929 HSR720929 ICN720929 IMJ720929 IWF720929 JGB720929 JPX720929 JZT720929 KJP720929 KTL720929 LDH720929 LND720929 LWZ720929 MGV720929 MQR720929 NAN720929 NKJ720929 NUF720929 OEB720929 ONX720929 OXT720929 PHP720929 PRL720929 QBH720929 QLD720929 QUZ720929 REV720929 ROR720929 RYN720929 SIJ720929 SSF720929 TCB720929 TLX720929 TVT720929 UFP720929 UPL720929 UZH720929 VJD720929 VSZ720929 WCV720929 WMR720929 WWN720929 AF786465 KB786465 TX786465 ADT786465 ANP786465 AXL786465 BHH786465 BRD786465 CAZ786465 CKV786465 CUR786465 DEN786465 DOJ786465 DYF786465 EIB786465 ERX786465 FBT786465 FLP786465 FVL786465 GFH786465 GPD786465 GYZ786465 HIV786465 HSR786465 ICN786465 IMJ786465 IWF786465 JGB786465 JPX786465 JZT786465 KJP786465 KTL786465 LDH786465 LND786465 LWZ786465 MGV786465 MQR786465 NAN786465 NKJ786465 NUF786465 OEB786465 ONX786465 OXT786465 PHP786465 PRL786465 QBH786465 QLD786465 QUZ786465 REV786465 ROR786465 RYN786465 SIJ786465 SSF786465 TCB786465 TLX786465 TVT786465 UFP786465 UPL786465 UZH786465 VJD786465 VSZ786465 WCV786465 WMR786465 WWN786465 AF852001 KB852001 TX852001 ADT852001 ANP852001 AXL852001 BHH852001 BRD852001 CAZ852001 CKV852001 CUR852001 DEN852001 DOJ852001 DYF852001 EIB852001 ERX852001 FBT852001 FLP852001 FVL852001 GFH852001 GPD852001 GYZ852001 HIV852001 HSR852001 ICN852001 IMJ852001 IWF852001 JGB852001 JPX852001 JZT852001 KJP852001 KTL852001 LDH852001 LND852001 LWZ852001 MGV852001 MQR852001 NAN852001 NKJ852001 NUF852001 OEB852001 ONX852001 OXT852001 PHP852001 PRL852001 QBH852001 QLD852001 QUZ852001 REV852001 ROR852001 RYN852001 SIJ852001 SSF852001 TCB852001 TLX852001 TVT852001 UFP852001 UPL852001 UZH852001 VJD852001 VSZ852001 WCV852001 WMR852001 WWN852001 AF917537 KB917537 TX917537 ADT917537 ANP917537 AXL917537 BHH917537 BRD917537 CAZ917537 CKV917537 CUR917537 DEN917537 DOJ917537 DYF917537 EIB917537 ERX917537 FBT917537 FLP917537 FVL917537 GFH917537 GPD917537 GYZ917537 HIV917537 HSR917537 ICN917537 IMJ917537 IWF917537 JGB917537 JPX917537 JZT917537 KJP917537 KTL917537 LDH917537 LND917537 LWZ917537 MGV917537 MQR917537 NAN917537 NKJ917537 NUF917537 OEB917537 ONX917537 OXT917537 PHP917537 PRL917537 QBH917537 QLD917537 QUZ917537 REV917537 ROR917537 RYN917537 SIJ917537 SSF917537 TCB917537 TLX917537 TVT917537 UFP917537 UPL917537 UZH917537 VJD917537 VSZ917537 WCV917537 WMR917537 WWN917537 AF983073 KB983073 TX983073 ADT983073 ANP983073 AXL983073 BHH983073 BRD983073 CAZ983073 CKV983073 CUR983073 DEN983073 DOJ983073 DYF983073 EIB983073 ERX983073 FBT983073 FLP983073 FVL983073 GFH983073 GPD983073 GYZ983073 HIV983073 HSR983073 ICN983073 IMJ983073 IWF983073 JGB983073 JPX983073 JZT983073 KJP983073 KTL983073 LDH983073 LND983073 LWZ983073 MGV983073 MQR983073 NAN983073 NKJ983073 NUF983073 OEB983073 ONX983073 OXT983073 PHP983073 PRL983073 QBH983073 QLD983073 QUZ983073 REV983073 ROR983073 RYN983073 SIJ983073 SSF983073 TCB983073 TLX983073 TVT983073 UFP983073 UPL983073 UZH983073 VJD983073 VSZ983073 WCV983073 WMR983073 WWN983073 AH33 KD33 TZ33 ADV33 ANR33 AXN33 BHJ33 BRF33 CBB33 CKX33 CUT33 DEP33 DOL33 DYH33 EID33 ERZ33 FBV33 FLR33 FVN33 GFJ33 GPF33 GZB33 HIX33 HST33 ICP33 IML33 IWH33 JGD33 JPZ33 JZV33 KJR33 KTN33 LDJ33 LNF33 LXB33 MGX33 MQT33 NAP33 NKL33 NUH33 OED33 ONZ33 OXV33 PHR33 PRN33 QBJ33 QLF33 QVB33 REX33 ROT33 RYP33 SIL33 SSH33 TCD33 TLZ33 TVV33 UFR33 UPN33 UZJ33 VJF33 VTB33 WCX33 WMT33 WWP33 AH65569 KD65569 TZ65569 ADV65569 ANR65569 AXN65569 BHJ65569 BRF65569 CBB65569 CKX65569 CUT65569 DEP65569 DOL65569 DYH65569 EID65569 ERZ65569 FBV65569 FLR65569 FVN65569 GFJ65569 GPF65569 GZB65569 HIX65569 HST65569 ICP65569 IML65569 IWH65569 JGD65569 JPZ65569 JZV65569 KJR65569 KTN65569 LDJ65569 LNF65569 LXB65569 MGX65569 MQT65569 NAP65569 NKL65569 NUH65569 OED65569 ONZ65569 OXV65569 PHR65569 PRN65569 QBJ65569 QLF65569 QVB65569 REX65569 ROT65569 RYP65569 SIL65569 SSH65569 TCD65569 TLZ65569 TVV65569 UFR65569 UPN65569 UZJ65569 VJF65569 VTB65569 WCX65569 WMT65569 WWP65569 AH131105 KD131105 TZ131105 ADV131105 ANR131105 AXN131105 BHJ131105 BRF131105 CBB131105 CKX131105 CUT131105 DEP131105 DOL131105 DYH131105 EID131105 ERZ131105 FBV131105 FLR131105 FVN131105 GFJ131105 GPF131105 GZB131105 HIX131105 HST131105 ICP131105 IML131105 IWH131105 JGD131105 JPZ131105 JZV131105 KJR131105 KTN131105 LDJ131105 LNF131105 LXB131105 MGX131105 MQT131105 NAP131105 NKL131105 NUH131105 OED131105 ONZ131105 OXV131105 PHR131105 PRN131105 QBJ131105 QLF131105 QVB131105 REX131105 ROT131105 RYP131105 SIL131105 SSH131105 TCD131105 TLZ131105 TVV131105 UFR131105 UPN131105 UZJ131105 VJF131105 VTB131105 WCX131105 WMT131105 WWP131105 AH196641 KD196641 TZ196641 ADV196641 ANR196641 AXN196641 BHJ196641 BRF196641 CBB196641 CKX196641 CUT196641 DEP196641 DOL196641 DYH196641 EID196641 ERZ196641 FBV196641 FLR196641 FVN196641 GFJ196641 GPF196641 GZB196641 HIX196641 HST196641 ICP196641 IML196641 IWH196641 JGD196641 JPZ196641 JZV196641 KJR196641 KTN196641 LDJ196641 LNF196641 LXB196641 MGX196641 MQT196641 NAP196641 NKL196641 NUH196641 OED196641 ONZ196641 OXV196641 PHR196641 PRN196641 QBJ196641 QLF196641 QVB196641 REX196641 ROT196641 RYP196641 SIL196641 SSH196641 TCD196641 TLZ196641 TVV196641 UFR196641 UPN196641 UZJ196641 VJF196641 VTB196641 WCX196641 WMT196641 WWP196641 AH262177 KD262177 TZ262177 ADV262177 ANR262177 AXN262177 BHJ262177 BRF262177 CBB262177 CKX262177 CUT262177 DEP262177 DOL262177 DYH262177 EID262177 ERZ262177 FBV262177 FLR262177 FVN262177 GFJ262177 GPF262177 GZB262177 HIX262177 HST262177 ICP262177 IML262177 IWH262177 JGD262177 JPZ262177 JZV262177 KJR262177 KTN262177 LDJ262177 LNF262177 LXB262177 MGX262177 MQT262177 NAP262177 NKL262177 NUH262177 OED262177 ONZ262177 OXV262177 PHR262177 PRN262177 QBJ262177 QLF262177 QVB262177 REX262177 ROT262177 RYP262177 SIL262177 SSH262177 TCD262177 TLZ262177 TVV262177 UFR262177 UPN262177 UZJ262177 VJF262177 VTB262177 WCX262177 WMT262177 WWP262177 AH327713 KD327713 TZ327713 ADV327713 ANR327713 AXN327713 BHJ327713 BRF327713 CBB327713 CKX327713 CUT327713 DEP327713 DOL327713 DYH327713 EID327713 ERZ327713 FBV327713 FLR327713 FVN327713 GFJ327713 GPF327713 GZB327713 HIX327713 HST327713 ICP327713 IML327713 IWH327713 JGD327713 JPZ327713 JZV327713 KJR327713 KTN327713 LDJ327713 LNF327713 LXB327713 MGX327713 MQT327713 NAP327713 NKL327713 NUH327713 OED327713 ONZ327713 OXV327713 PHR327713 PRN327713 QBJ327713 QLF327713 QVB327713 REX327713 ROT327713 RYP327713 SIL327713 SSH327713 TCD327713 TLZ327713 TVV327713 UFR327713 UPN327713 UZJ327713 VJF327713 VTB327713 WCX327713 WMT327713 WWP327713 AH393249 KD393249 TZ393249 ADV393249 ANR393249 AXN393249 BHJ393249 BRF393249 CBB393249 CKX393249 CUT393249 DEP393249 DOL393249 DYH393249 EID393249 ERZ393249 FBV393249 FLR393249 FVN393249 GFJ393249 GPF393249 GZB393249 HIX393249 HST393249 ICP393249 IML393249 IWH393249 JGD393249 JPZ393249 JZV393249 KJR393249 KTN393249 LDJ393249 LNF393249 LXB393249 MGX393249 MQT393249 NAP393249 NKL393249 NUH393249 OED393249 ONZ393249 OXV393249 PHR393249 PRN393249 QBJ393249 QLF393249 QVB393249 REX393249 ROT393249 RYP393249 SIL393249 SSH393249 TCD393249 TLZ393249 TVV393249 UFR393249 UPN393249 UZJ393249 VJF393249 VTB393249 WCX393249 WMT393249 WWP393249 AH458785 KD458785 TZ458785 ADV458785 ANR458785 AXN458785 BHJ458785 BRF458785 CBB458785 CKX458785 CUT458785 DEP458785 DOL458785 DYH458785 EID458785 ERZ458785 FBV458785 FLR458785 FVN458785 GFJ458785 GPF458785 GZB458785 HIX458785 HST458785 ICP458785 IML458785 IWH458785 JGD458785 JPZ458785 JZV458785 KJR458785 KTN458785 LDJ458785 LNF458785 LXB458785 MGX458785 MQT458785 NAP458785 NKL458785 NUH458785 OED458785 ONZ458785 OXV458785 PHR458785 PRN458785 QBJ458785 QLF458785 QVB458785 REX458785 ROT458785 RYP458785 SIL458785 SSH458785 TCD458785 TLZ458785 TVV458785 UFR458785 UPN458785 UZJ458785 VJF458785 VTB458785 WCX458785 WMT458785 WWP458785 AH524321 KD524321 TZ524321 ADV524321 ANR524321 AXN524321 BHJ524321 BRF524321 CBB524321 CKX524321 CUT524321 DEP524321 DOL524321 DYH524321 EID524321 ERZ524321 FBV524321 FLR524321 FVN524321 GFJ524321 GPF524321 GZB524321 HIX524321 HST524321 ICP524321 IML524321 IWH524321 JGD524321 JPZ524321 JZV524321 KJR524321 KTN524321 LDJ524321 LNF524321 LXB524321 MGX524321 MQT524321 NAP524321 NKL524321 NUH524321 OED524321 ONZ524321 OXV524321 PHR524321 PRN524321 QBJ524321 QLF524321 QVB524321 REX524321 ROT524321 RYP524321 SIL524321 SSH524321 TCD524321 TLZ524321 TVV524321 UFR524321 UPN524321 UZJ524321 VJF524321 VTB524321 WCX524321 WMT524321 WWP524321 AH589857 KD589857 TZ589857 ADV589857 ANR589857 AXN589857 BHJ589857 BRF589857 CBB589857 CKX589857 CUT589857 DEP589857 DOL589857 DYH589857 EID589857 ERZ589857 FBV589857 FLR589857 FVN589857 GFJ589857 GPF589857 GZB589857 HIX589857 HST589857 ICP589857 IML589857 IWH589857 JGD589857 JPZ589857 JZV589857 KJR589857 KTN589857 LDJ589857 LNF589857 LXB589857 MGX589857 MQT589857 NAP589857 NKL589857 NUH589857 OED589857 ONZ589857 OXV589857 PHR589857 PRN589857 QBJ589857 QLF589857 QVB589857 REX589857 ROT589857 RYP589857 SIL589857 SSH589857 TCD589857 TLZ589857 TVV589857 UFR589857 UPN589857 UZJ589857 VJF589857 VTB589857 WCX589857 WMT589857 WWP589857 AH655393 KD655393 TZ655393 ADV655393 ANR655393 AXN655393 BHJ655393 BRF655393 CBB655393 CKX655393 CUT655393 DEP655393 DOL655393 DYH655393 EID655393 ERZ655393 FBV655393 FLR655393 FVN655393 GFJ655393 GPF655393 GZB655393 HIX655393 HST655393 ICP655393 IML655393 IWH655393 JGD655393 JPZ655393 JZV655393 KJR655393 KTN655393 LDJ655393 LNF655393 LXB655393 MGX655393 MQT655393 NAP655393 NKL655393 NUH655393 OED655393 ONZ655393 OXV655393 PHR655393 PRN655393 QBJ655393 QLF655393 QVB655393 REX655393 ROT655393 RYP655393 SIL655393 SSH655393 TCD655393 TLZ655393 TVV655393 UFR655393 UPN655393 UZJ655393 VJF655393 VTB655393 WCX655393 WMT655393 WWP655393 AH720929 KD720929 TZ720929 ADV720929 ANR720929 AXN720929 BHJ720929 BRF720929 CBB720929 CKX720929 CUT720929 DEP720929 DOL720929 DYH720929 EID720929 ERZ720929 FBV720929 FLR720929 FVN720929 GFJ720929 GPF720929 GZB720929 HIX720929 HST720929 ICP720929 IML720929 IWH720929 JGD720929 JPZ720929 JZV720929 KJR720929 KTN720929 LDJ720929 LNF720929 LXB720929 MGX720929 MQT720929 NAP720929 NKL720929 NUH720929 OED720929 ONZ720929 OXV720929 PHR720929 PRN720929 QBJ720929 QLF720929 QVB720929 REX720929 ROT720929 RYP720929 SIL720929 SSH720929 TCD720929 TLZ720929 TVV720929 UFR720929 UPN720929 UZJ720929 VJF720929 VTB720929 WCX720929 WMT720929 WWP720929 AH786465 KD786465 TZ786465 ADV786465 ANR786465 AXN786465 BHJ786465 BRF786465 CBB786465 CKX786465 CUT786465 DEP786465 DOL786465 DYH786465 EID786465 ERZ786465 FBV786465 FLR786465 FVN786465 GFJ786465 GPF786465 GZB786465 HIX786465 HST786465 ICP786465 IML786465 IWH786465 JGD786465 JPZ786465 JZV786465 KJR786465 KTN786465 LDJ786465 LNF786465 LXB786465 MGX786465 MQT786465 NAP786465 NKL786465 NUH786465 OED786465 ONZ786465 OXV786465 PHR786465 PRN786465 QBJ786465 QLF786465 QVB786465 REX786465 ROT786465 RYP786465 SIL786465 SSH786465 TCD786465 TLZ786465 TVV786465 UFR786465 UPN786465 UZJ786465 VJF786465 VTB786465 WCX786465 WMT786465 WWP786465 AH852001 KD852001 TZ852001 ADV852001 ANR852001 AXN852001 BHJ852001 BRF852001 CBB852001 CKX852001 CUT852001 DEP852001 DOL852001 DYH852001 EID852001 ERZ852001 FBV852001 FLR852001 FVN852001 GFJ852001 GPF852001 GZB852001 HIX852001 HST852001 ICP852001 IML852001 IWH852001 JGD852001 JPZ852001 JZV852001 KJR852001 KTN852001 LDJ852001 LNF852001 LXB852001 MGX852001 MQT852001 NAP852001 NKL852001 NUH852001 OED852001 ONZ852001 OXV852001 PHR852001 PRN852001 QBJ852001 QLF852001 QVB852001 REX852001 ROT852001 RYP852001 SIL852001 SSH852001 TCD852001 TLZ852001 TVV852001 UFR852001 UPN852001 UZJ852001 VJF852001 VTB852001 WCX852001 WMT852001 WWP852001 AH917537 KD917537 TZ917537 ADV917537 ANR917537 AXN917537 BHJ917537 BRF917537 CBB917537 CKX917537 CUT917537 DEP917537 DOL917537 DYH917537 EID917537 ERZ917537 FBV917537 FLR917537 FVN917537 GFJ917537 GPF917537 GZB917537 HIX917537 HST917537 ICP917537 IML917537 IWH917537 JGD917537 JPZ917537 JZV917537 KJR917537 KTN917537 LDJ917537 LNF917537 LXB917537 MGX917537 MQT917537 NAP917537 NKL917537 NUH917537 OED917537 ONZ917537 OXV917537 PHR917537 PRN917537 QBJ917537 QLF917537 QVB917537 REX917537 ROT917537 RYP917537 SIL917537 SSH917537 TCD917537 TLZ917537 TVV917537 UFR917537 UPN917537 UZJ917537 VJF917537 VTB917537 WCX917537 WMT917537 WWP917537 AH983073 KD983073 TZ983073 ADV983073 ANR983073 AXN983073 BHJ983073 BRF983073 CBB983073 CKX983073 CUT983073 DEP983073 DOL983073 DYH983073 EID983073 ERZ983073 FBV983073 FLR983073 FVN983073 GFJ983073 GPF983073 GZB983073 HIX983073 HST983073 ICP983073 IML983073 IWH983073 JGD983073 JPZ983073 JZV983073 KJR983073 KTN983073 LDJ983073 LNF983073 LXB983073 MGX983073 MQT983073 NAP983073 NKL983073 NUH983073 OED983073 ONZ983073 OXV983073 PHR983073 PRN983073 QBJ983073 QLF983073 QVB983073 REX983073 ROT983073 RYP983073 SIL983073 SSH983073 TCD983073 TLZ983073 TVV983073 UFR983073 UPN983073 UZJ983073 VJF983073 VTB983073 WCX983073 WMT983073 WWP983073 AF35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AF65571 KB65571 TX65571 ADT65571 ANP65571 AXL65571 BHH65571 BRD65571 CAZ65571 CKV65571 CUR65571 DEN65571 DOJ65571 DYF65571 EIB65571 ERX65571 FBT65571 FLP65571 FVL65571 GFH65571 GPD65571 GYZ65571 HIV65571 HSR65571 ICN65571 IMJ65571 IWF65571 JGB65571 JPX65571 JZT65571 KJP65571 KTL65571 LDH65571 LND65571 LWZ65571 MGV65571 MQR65571 NAN65571 NKJ65571 NUF65571 OEB65571 ONX65571 OXT65571 PHP65571 PRL65571 QBH65571 QLD65571 QUZ65571 REV65571 ROR65571 RYN65571 SIJ65571 SSF65571 TCB65571 TLX65571 TVT65571 UFP65571 UPL65571 UZH65571 VJD65571 VSZ65571 WCV65571 WMR65571 WWN65571 AF131107 KB131107 TX131107 ADT131107 ANP131107 AXL131107 BHH131107 BRD131107 CAZ131107 CKV131107 CUR131107 DEN131107 DOJ131107 DYF131107 EIB131107 ERX131107 FBT131107 FLP131107 FVL131107 GFH131107 GPD131107 GYZ131107 HIV131107 HSR131107 ICN131107 IMJ131107 IWF131107 JGB131107 JPX131107 JZT131107 KJP131107 KTL131107 LDH131107 LND131107 LWZ131107 MGV131107 MQR131107 NAN131107 NKJ131107 NUF131107 OEB131107 ONX131107 OXT131107 PHP131107 PRL131107 QBH131107 QLD131107 QUZ131107 REV131107 ROR131107 RYN131107 SIJ131107 SSF131107 TCB131107 TLX131107 TVT131107 UFP131107 UPL131107 UZH131107 VJD131107 VSZ131107 WCV131107 WMR131107 WWN131107 AF196643 KB196643 TX196643 ADT196643 ANP196643 AXL196643 BHH196643 BRD196643 CAZ196643 CKV196643 CUR196643 DEN196643 DOJ196643 DYF196643 EIB196643 ERX196643 FBT196643 FLP196643 FVL196643 GFH196643 GPD196643 GYZ196643 HIV196643 HSR196643 ICN196643 IMJ196643 IWF196643 JGB196643 JPX196643 JZT196643 KJP196643 KTL196643 LDH196643 LND196643 LWZ196643 MGV196643 MQR196643 NAN196643 NKJ196643 NUF196643 OEB196643 ONX196643 OXT196643 PHP196643 PRL196643 QBH196643 QLD196643 QUZ196643 REV196643 ROR196643 RYN196643 SIJ196643 SSF196643 TCB196643 TLX196643 TVT196643 UFP196643 UPL196643 UZH196643 VJD196643 VSZ196643 WCV196643 WMR196643 WWN196643 AF262179 KB262179 TX262179 ADT262179 ANP262179 AXL262179 BHH262179 BRD262179 CAZ262179 CKV262179 CUR262179 DEN262179 DOJ262179 DYF262179 EIB262179 ERX262179 FBT262179 FLP262179 FVL262179 GFH262179 GPD262179 GYZ262179 HIV262179 HSR262179 ICN262179 IMJ262179 IWF262179 JGB262179 JPX262179 JZT262179 KJP262179 KTL262179 LDH262179 LND262179 LWZ262179 MGV262179 MQR262179 NAN262179 NKJ262179 NUF262179 OEB262179 ONX262179 OXT262179 PHP262179 PRL262179 QBH262179 QLD262179 QUZ262179 REV262179 ROR262179 RYN262179 SIJ262179 SSF262179 TCB262179 TLX262179 TVT262179 UFP262179 UPL262179 UZH262179 VJD262179 VSZ262179 WCV262179 WMR262179 WWN262179 AF327715 KB327715 TX327715 ADT327715 ANP327715 AXL327715 BHH327715 BRD327715 CAZ327715 CKV327715 CUR327715 DEN327715 DOJ327715 DYF327715 EIB327715 ERX327715 FBT327715 FLP327715 FVL327715 GFH327715 GPD327715 GYZ327715 HIV327715 HSR327715 ICN327715 IMJ327715 IWF327715 JGB327715 JPX327715 JZT327715 KJP327715 KTL327715 LDH327715 LND327715 LWZ327715 MGV327715 MQR327715 NAN327715 NKJ327715 NUF327715 OEB327715 ONX327715 OXT327715 PHP327715 PRL327715 QBH327715 QLD327715 QUZ327715 REV327715 ROR327715 RYN327715 SIJ327715 SSF327715 TCB327715 TLX327715 TVT327715 UFP327715 UPL327715 UZH327715 VJD327715 VSZ327715 WCV327715 WMR327715 WWN327715 AF393251 KB393251 TX393251 ADT393251 ANP393251 AXL393251 BHH393251 BRD393251 CAZ393251 CKV393251 CUR393251 DEN393251 DOJ393251 DYF393251 EIB393251 ERX393251 FBT393251 FLP393251 FVL393251 GFH393251 GPD393251 GYZ393251 HIV393251 HSR393251 ICN393251 IMJ393251 IWF393251 JGB393251 JPX393251 JZT393251 KJP393251 KTL393251 LDH393251 LND393251 LWZ393251 MGV393251 MQR393251 NAN393251 NKJ393251 NUF393251 OEB393251 ONX393251 OXT393251 PHP393251 PRL393251 QBH393251 QLD393251 QUZ393251 REV393251 ROR393251 RYN393251 SIJ393251 SSF393251 TCB393251 TLX393251 TVT393251 UFP393251 UPL393251 UZH393251 VJD393251 VSZ393251 WCV393251 WMR393251 WWN393251 AF458787 KB458787 TX458787 ADT458787 ANP458787 AXL458787 BHH458787 BRD458787 CAZ458787 CKV458787 CUR458787 DEN458787 DOJ458787 DYF458787 EIB458787 ERX458787 FBT458787 FLP458787 FVL458787 GFH458787 GPD458787 GYZ458787 HIV458787 HSR458787 ICN458787 IMJ458787 IWF458787 JGB458787 JPX458787 JZT458787 KJP458787 KTL458787 LDH458787 LND458787 LWZ458787 MGV458787 MQR458787 NAN458787 NKJ458787 NUF458787 OEB458787 ONX458787 OXT458787 PHP458787 PRL458787 QBH458787 QLD458787 QUZ458787 REV458787 ROR458787 RYN458787 SIJ458787 SSF458787 TCB458787 TLX458787 TVT458787 UFP458787 UPL458787 UZH458787 VJD458787 VSZ458787 WCV458787 WMR458787 WWN458787 AF524323 KB524323 TX524323 ADT524323 ANP524323 AXL524323 BHH524323 BRD524323 CAZ524323 CKV524323 CUR524323 DEN524323 DOJ524323 DYF524323 EIB524323 ERX524323 FBT524323 FLP524323 FVL524323 GFH524323 GPD524323 GYZ524323 HIV524323 HSR524323 ICN524323 IMJ524323 IWF524323 JGB524323 JPX524323 JZT524323 KJP524323 KTL524323 LDH524323 LND524323 LWZ524323 MGV524323 MQR524323 NAN524323 NKJ524323 NUF524323 OEB524323 ONX524323 OXT524323 PHP524323 PRL524323 QBH524323 QLD524323 QUZ524323 REV524323 ROR524323 RYN524323 SIJ524323 SSF524323 TCB524323 TLX524323 TVT524323 UFP524323 UPL524323 UZH524323 VJD524323 VSZ524323 WCV524323 WMR524323 WWN524323 AF589859 KB589859 TX589859 ADT589859 ANP589859 AXL589859 BHH589859 BRD589859 CAZ589859 CKV589859 CUR589859 DEN589859 DOJ589859 DYF589859 EIB589859 ERX589859 FBT589859 FLP589859 FVL589859 GFH589859 GPD589859 GYZ589859 HIV589859 HSR589859 ICN589859 IMJ589859 IWF589859 JGB589859 JPX589859 JZT589859 KJP589859 KTL589859 LDH589859 LND589859 LWZ589859 MGV589859 MQR589859 NAN589859 NKJ589859 NUF589859 OEB589859 ONX589859 OXT589859 PHP589859 PRL589859 QBH589859 QLD589859 QUZ589859 REV589859 ROR589859 RYN589859 SIJ589859 SSF589859 TCB589859 TLX589859 TVT589859 UFP589859 UPL589859 UZH589859 VJD589859 VSZ589859 WCV589859 WMR589859 WWN589859 AF655395 KB655395 TX655395 ADT655395 ANP655395 AXL655395 BHH655395 BRD655395 CAZ655395 CKV655395 CUR655395 DEN655395 DOJ655395 DYF655395 EIB655395 ERX655395 FBT655395 FLP655395 FVL655395 GFH655395 GPD655395 GYZ655395 HIV655395 HSR655395 ICN655395 IMJ655395 IWF655395 JGB655395 JPX655395 JZT655395 KJP655395 KTL655395 LDH655395 LND655395 LWZ655395 MGV655395 MQR655395 NAN655395 NKJ655395 NUF655395 OEB655395 ONX655395 OXT655395 PHP655395 PRL655395 QBH655395 QLD655395 QUZ655395 REV655395 ROR655395 RYN655395 SIJ655395 SSF655395 TCB655395 TLX655395 TVT655395 UFP655395 UPL655395 UZH655395 VJD655395 VSZ655395 WCV655395 WMR655395 WWN655395 AF720931 KB720931 TX720931 ADT720931 ANP720931 AXL720931 BHH720931 BRD720931 CAZ720931 CKV720931 CUR720931 DEN720931 DOJ720931 DYF720931 EIB720931 ERX720931 FBT720931 FLP720931 FVL720931 GFH720931 GPD720931 GYZ720931 HIV720931 HSR720931 ICN720931 IMJ720931 IWF720931 JGB720931 JPX720931 JZT720931 KJP720931 KTL720931 LDH720931 LND720931 LWZ720931 MGV720931 MQR720931 NAN720931 NKJ720931 NUF720931 OEB720931 ONX720931 OXT720931 PHP720931 PRL720931 QBH720931 QLD720931 QUZ720931 REV720931 ROR720931 RYN720931 SIJ720931 SSF720931 TCB720931 TLX720931 TVT720931 UFP720931 UPL720931 UZH720931 VJD720931 VSZ720931 WCV720931 WMR720931 WWN720931 AF786467 KB786467 TX786467 ADT786467 ANP786467 AXL786467 BHH786467 BRD786467 CAZ786467 CKV786467 CUR786467 DEN786467 DOJ786467 DYF786467 EIB786467 ERX786467 FBT786467 FLP786467 FVL786467 GFH786467 GPD786467 GYZ786467 HIV786467 HSR786467 ICN786467 IMJ786467 IWF786467 JGB786467 JPX786467 JZT786467 KJP786467 KTL786467 LDH786467 LND786467 LWZ786467 MGV786467 MQR786467 NAN786467 NKJ786467 NUF786467 OEB786467 ONX786467 OXT786467 PHP786467 PRL786467 QBH786467 QLD786467 QUZ786467 REV786467 ROR786467 RYN786467 SIJ786467 SSF786467 TCB786467 TLX786467 TVT786467 UFP786467 UPL786467 UZH786467 VJD786467 VSZ786467 WCV786467 WMR786467 WWN786467 AF852003 KB852003 TX852003 ADT852003 ANP852003 AXL852003 BHH852003 BRD852003 CAZ852003 CKV852003 CUR852003 DEN852003 DOJ852003 DYF852003 EIB852003 ERX852003 FBT852003 FLP852003 FVL852003 GFH852003 GPD852003 GYZ852003 HIV852003 HSR852003 ICN852003 IMJ852003 IWF852003 JGB852003 JPX852003 JZT852003 KJP852003 KTL852003 LDH852003 LND852003 LWZ852003 MGV852003 MQR852003 NAN852003 NKJ852003 NUF852003 OEB852003 ONX852003 OXT852003 PHP852003 PRL852003 QBH852003 QLD852003 QUZ852003 REV852003 ROR852003 RYN852003 SIJ852003 SSF852003 TCB852003 TLX852003 TVT852003 UFP852003 UPL852003 UZH852003 VJD852003 VSZ852003 WCV852003 WMR852003 WWN852003 AF917539 KB917539 TX917539 ADT917539 ANP917539 AXL917539 BHH917539 BRD917539 CAZ917539 CKV917539 CUR917539 DEN917539 DOJ917539 DYF917539 EIB917539 ERX917539 FBT917539 FLP917539 FVL917539 GFH917539 GPD917539 GYZ917539 HIV917539 HSR917539 ICN917539 IMJ917539 IWF917539 JGB917539 JPX917539 JZT917539 KJP917539 KTL917539 LDH917539 LND917539 LWZ917539 MGV917539 MQR917539 NAN917539 NKJ917539 NUF917539 OEB917539 ONX917539 OXT917539 PHP917539 PRL917539 QBH917539 QLD917539 QUZ917539 REV917539 ROR917539 RYN917539 SIJ917539 SSF917539 TCB917539 TLX917539 TVT917539 UFP917539 UPL917539 UZH917539 VJD917539 VSZ917539 WCV917539 WMR917539 WWN917539 AF983075 KB983075 TX983075 ADT983075 ANP983075 AXL983075 BHH983075 BRD983075 CAZ983075 CKV983075 CUR983075 DEN983075 DOJ983075 DYF983075 EIB983075 ERX983075 FBT983075 FLP983075 FVL983075 GFH983075 GPD983075 GYZ983075 HIV983075 HSR983075 ICN983075 IMJ983075 IWF983075 JGB983075 JPX983075 JZT983075 KJP983075 KTL983075 LDH983075 LND983075 LWZ983075 MGV983075 MQR983075 NAN983075 NKJ983075 NUF983075 OEB983075 ONX983075 OXT983075 PHP983075 PRL983075 QBH983075 QLD983075 QUZ983075 REV983075 ROR983075 RYN983075 SIJ983075 SSF983075 TCB983075 TLX983075 TVT983075 UFP983075 UPL983075 UZH983075 VJD983075 VSZ983075 WCV983075 WMR983075 WWN983075 AH35 KD35 TZ35 ADV35 ANR35 AXN35 BHJ35 BRF35 CBB35 CKX35 CUT35 DEP35 DOL35 DYH35 EID35 ERZ35 FBV35 FLR35 FVN35 GFJ35 GPF35 GZB35 HIX35 HST35 ICP35 IML35 IWH35 JGD35 JPZ35 JZV35 KJR35 KTN35 LDJ35 LNF35 LXB35 MGX35 MQT35 NAP35 NKL35 NUH35 OED35 ONZ35 OXV35 PHR35 PRN35 QBJ35 QLF35 QVB35 REX35 ROT35 RYP35 SIL35 SSH35 TCD35 TLZ35 TVV35 UFR35 UPN35 UZJ35 VJF35 VTB35 WCX35 WMT35 WWP35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VTB983075 WCX983075 WMT983075 WWP983075 AF38 KB38 TX38 ADT38 ANP38 AXL38 BHH38 BRD38 CAZ38 CKV38 CUR38 DEN38 DOJ38 DYF38 EIB38 ERX38 FBT38 FLP38 FVL38 GFH38 GPD38 GYZ38 HIV38 HSR38 ICN38 IMJ38 IWF38 JGB38 JPX38 JZT38 KJP38 KTL38 LDH38 LND38 LWZ38 MGV38 MQR38 NAN38 NKJ38 NUF38 OEB38 ONX38 OXT38 PHP38 PRL38 QBH38 QLD38 QUZ38 REV38 ROR38 RYN38 SIJ38 SSF38 TCB38 TLX38 TVT38 UFP38 UPL38 UZH38 VJD38 VSZ38 WCV38 WMR38 WWN38 AF65574 KB65574 TX65574 ADT65574 ANP65574 AXL65574 BHH65574 BRD65574 CAZ65574 CKV65574 CUR65574 DEN65574 DOJ65574 DYF65574 EIB65574 ERX65574 FBT65574 FLP65574 FVL65574 GFH65574 GPD65574 GYZ65574 HIV65574 HSR65574 ICN65574 IMJ65574 IWF65574 JGB65574 JPX65574 JZT65574 KJP65574 KTL65574 LDH65574 LND65574 LWZ65574 MGV65574 MQR65574 NAN65574 NKJ65574 NUF65574 OEB65574 ONX65574 OXT65574 PHP65574 PRL65574 QBH65574 QLD65574 QUZ65574 REV65574 ROR65574 RYN65574 SIJ65574 SSF65574 TCB65574 TLX65574 TVT65574 UFP65574 UPL65574 UZH65574 VJD65574 VSZ65574 WCV65574 WMR65574 WWN65574 AF131110 KB131110 TX131110 ADT131110 ANP131110 AXL131110 BHH131110 BRD131110 CAZ131110 CKV131110 CUR131110 DEN131110 DOJ131110 DYF131110 EIB131110 ERX131110 FBT131110 FLP131110 FVL131110 GFH131110 GPD131110 GYZ131110 HIV131110 HSR131110 ICN131110 IMJ131110 IWF131110 JGB131110 JPX131110 JZT131110 KJP131110 KTL131110 LDH131110 LND131110 LWZ131110 MGV131110 MQR131110 NAN131110 NKJ131110 NUF131110 OEB131110 ONX131110 OXT131110 PHP131110 PRL131110 QBH131110 QLD131110 QUZ131110 REV131110 ROR131110 RYN131110 SIJ131110 SSF131110 TCB131110 TLX131110 TVT131110 UFP131110 UPL131110 UZH131110 VJD131110 VSZ131110 WCV131110 WMR131110 WWN131110 AF196646 KB196646 TX196646 ADT196646 ANP196646 AXL196646 BHH196646 BRD196646 CAZ196646 CKV196646 CUR196646 DEN196646 DOJ196646 DYF196646 EIB196646 ERX196646 FBT196646 FLP196646 FVL196646 GFH196646 GPD196646 GYZ196646 HIV196646 HSR196646 ICN196646 IMJ196646 IWF196646 JGB196646 JPX196646 JZT196646 KJP196646 KTL196646 LDH196646 LND196646 LWZ196646 MGV196646 MQR196646 NAN196646 NKJ196646 NUF196646 OEB196646 ONX196646 OXT196646 PHP196646 PRL196646 QBH196646 QLD196646 QUZ196646 REV196646 ROR196646 RYN196646 SIJ196646 SSF196646 TCB196646 TLX196646 TVT196646 UFP196646 UPL196646 UZH196646 VJD196646 VSZ196646 WCV196646 WMR196646 WWN196646 AF262182 KB262182 TX262182 ADT262182 ANP262182 AXL262182 BHH262182 BRD262182 CAZ262182 CKV262182 CUR262182 DEN262182 DOJ262182 DYF262182 EIB262182 ERX262182 FBT262182 FLP262182 FVL262182 GFH262182 GPD262182 GYZ262182 HIV262182 HSR262182 ICN262182 IMJ262182 IWF262182 JGB262182 JPX262182 JZT262182 KJP262182 KTL262182 LDH262182 LND262182 LWZ262182 MGV262182 MQR262182 NAN262182 NKJ262182 NUF262182 OEB262182 ONX262182 OXT262182 PHP262182 PRL262182 QBH262182 QLD262182 QUZ262182 REV262182 ROR262182 RYN262182 SIJ262182 SSF262182 TCB262182 TLX262182 TVT262182 UFP262182 UPL262182 UZH262182 VJD262182 VSZ262182 WCV262182 WMR262182 WWN262182 AF327718 KB327718 TX327718 ADT327718 ANP327718 AXL327718 BHH327718 BRD327718 CAZ327718 CKV327718 CUR327718 DEN327718 DOJ327718 DYF327718 EIB327718 ERX327718 FBT327718 FLP327718 FVL327718 GFH327718 GPD327718 GYZ327718 HIV327718 HSR327718 ICN327718 IMJ327718 IWF327718 JGB327718 JPX327718 JZT327718 KJP327718 KTL327718 LDH327718 LND327718 LWZ327718 MGV327718 MQR327718 NAN327718 NKJ327718 NUF327718 OEB327718 ONX327718 OXT327718 PHP327718 PRL327718 QBH327718 QLD327718 QUZ327718 REV327718 ROR327718 RYN327718 SIJ327718 SSF327718 TCB327718 TLX327718 TVT327718 UFP327718 UPL327718 UZH327718 VJD327718 VSZ327718 WCV327718 WMR327718 WWN327718 AF393254 KB393254 TX393254 ADT393254 ANP393254 AXL393254 BHH393254 BRD393254 CAZ393254 CKV393254 CUR393254 DEN393254 DOJ393254 DYF393254 EIB393254 ERX393254 FBT393254 FLP393254 FVL393254 GFH393254 GPD393254 GYZ393254 HIV393254 HSR393254 ICN393254 IMJ393254 IWF393254 JGB393254 JPX393254 JZT393254 KJP393254 KTL393254 LDH393254 LND393254 LWZ393254 MGV393254 MQR393254 NAN393254 NKJ393254 NUF393254 OEB393254 ONX393254 OXT393254 PHP393254 PRL393254 QBH393254 QLD393254 QUZ393254 REV393254 ROR393254 RYN393254 SIJ393254 SSF393254 TCB393254 TLX393254 TVT393254 UFP393254 UPL393254 UZH393254 VJD393254 VSZ393254 WCV393254 WMR393254 WWN393254 AF458790 KB458790 TX458790 ADT458790 ANP458790 AXL458790 BHH458790 BRD458790 CAZ458790 CKV458790 CUR458790 DEN458790 DOJ458790 DYF458790 EIB458790 ERX458790 FBT458790 FLP458790 FVL458790 GFH458790 GPD458790 GYZ458790 HIV458790 HSR458790 ICN458790 IMJ458790 IWF458790 JGB458790 JPX458790 JZT458790 KJP458790 KTL458790 LDH458790 LND458790 LWZ458790 MGV458790 MQR458790 NAN458790 NKJ458790 NUF458790 OEB458790 ONX458790 OXT458790 PHP458790 PRL458790 QBH458790 QLD458790 QUZ458790 REV458790 ROR458790 RYN458790 SIJ458790 SSF458790 TCB458790 TLX458790 TVT458790 UFP458790 UPL458790 UZH458790 VJD458790 VSZ458790 WCV458790 WMR458790 WWN458790 AF524326 KB524326 TX524326 ADT524326 ANP524326 AXL524326 BHH524326 BRD524326 CAZ524326 CKV524326 CUR524326 DEN524326 DOJ524326 DYF524326 EIB524326 ERX524326 FBT524326 FLP524326 FVL524326 GFH524326 GPD524326 GYZ524326 HIV524326 HSR524326 ICN524326 IMJ524326 IWF524326 JGB524326 JPX524326 JZT524326 KJP524326 KTL524326 LDH524326 LND524326 LWZ524326 MGV524326 MQR524326 NAN524326 NKJ524326 NUF524326 OEB524326 ONX524326 OXT524326 PHP524326 PRL524326 QBH524326 QLD524326 QUZ524326 REV524326 ROR524326 RYN524326 SIJ524326 SSF524326 TCB524326 TLX524326 TVT524326 UFP524326 UPL524326 UZH524326 VJD524326 VSZ524326 WCV524326 WMR524326 WWN524326 AF589862 KB589862 TX589862 ADT589862 ANP589862 AXL589862 BHH589862 BRD589862 CAZ589862 CKV589862 CUR589862 DEN589862 DOJ589862 DYF589862 EIB589862 ERX589862 FBT589862 FLP589862 FVL589862 GFH589862 GPD589862 GYZ589862 HIV589862 HSR589862 ICN589862 IMJ589862 IWF589862 JGB589862 JPX589862 JZT589862 KJP589862 KTL589862 LDH589862 LND589862 LWZ589862 MGV589862 MQR589862 NAN589862 NKJ589862 NUF589862 OEB589862 ONX589862 OXT589862 PHP589862 PRL589862 QBH589862 QLD589862 QUZ589862 REV589862 ROR589862 RYN589862 SIJ589862 SSF589862 TCB589862 TLX589862 TVT589862 UFP589862 UPL589862 UZH589862 VJD589862 VSZ589862 WCV589862 WMR589862 WWN589862 AF655398 KB655398 TX655398 ADT655398 ANP655398 AXL655398 BHH655398 BRD655398 CAZ655398 CKV655398 CUR655398 DEN655398 DOJ655398 DYF655398 EIB655398 ERX655398 FBT655398 FLP655398 FVL655398 GFH655398 GPD655398 GYZ655398 HIV655398 HSR655398 ICN655398 IMJ655398 IWF655398 JGB655398 JPX655398 JZT655398 KJP655398 KTL655398 LDH655398 LND655398 LWZ655398 MGV655398 MQR655398 NAN655398 NKJ655398 NUF655398 OEB655398 ONX655398 OXT655398 PHP655398 PRL655398 QBH655398 QLD655398 QUZ655398 REV655398 ROR655398 RYN655398 SIJ655398 SSF655398 TCB655398 TLX655398 TVT655398 UFP655398 UPL655398 UZH655398 VJD655398 VSZ655398 WCV655398 WMR655398 WWN655398 AF720934 KB720934 TX720934 ADT720934 ANP720934 AXL720934 BHH720934 BRD720934 CAZ720934 CKV720934 CUR720934 DEN720934 DOJ720934 DYF720934 EIB720934 ERX720934 FBT720934 FLP720934 FVL720934 GFH720934 GPD720934 GYZ720934 HIV720934 HSR720934 ICN720934 IMJ720934 IWF720934 JGB720934 JPX720934 JZT720934 KJP720934 KTL720934 LDH720934 LND720934 LWZ720934 MGV720934 MQR720934 NAN720934 NKJ720934 NUF720934 OEB720934 ONX720934 OXT720934 PHP720934 PRL720934 QBH720934 QLD720934 QUZ720934 REV720934 ROR720934 RYN720934 SIJ720934 SSF720934 TCB720934 TLX720934 TVT720934 UFP720934 UPL720934 UZH720934 VJD720934 VSZ720934 WCV720934 WMR720934 WWN720934 AF786470 KB786470 TX786470 ADT786470 ANP786470 AXL786470 BHH786470 BRD786470 CAZ786470 CKV786470 CUR786470 DEN786470 DOJ786470 DYF786470 EIB786470 ERX786470 FBT786470 FLP786470 FVL786470 GFH786470 GPD786470 GYZ786470 HIV786470 HSR786470 ICN786470 IMJ786470 IWF786470 JGB786470 JPX786470 JZT786470 KJP786470 KTL786470 LDH786470 LND786470 LWZ786470 MGV786470 MQR786470 NAN786470 NKJ786470 NUF786470 OEB786470 ONX786470 OXT786470 PHP786470 PRL786470 QBH786470 QLD786470 QUZ786470 REV786470 ROR786470 RYN786470 SIJ786470 SSF786470 TCB786470 TLX786470 TVT786470 UFP786470 UPL786470 UZH786470 VJD786470 VSZ786470 WCV786470 WMR786470 WWN786470 AF852006 KB852006 TX852006 ADT852006 ANP852006 AXL852006 BHH852006 BRD852006 CAZ852006 CKV852006 CUR852006 DEN852006 DOJ852006 DYF852006 EIB852006 ERX852006 FBT852006 FLP852006 FVL852006 GFH852006 GPD852006 GYZ852006 HIV852006 HSR852006 ICN852006 IMJ852006 IWF852006 JGB852006 JPX852006 JZT852006 KJP852006 KTL852006 LDH852006 LND852006 LWZ852006 MGV852006 MQR852006 NAN852006 NKJ852006 NUF852006 OEB852006 ONX852006 OXT852006 PHP852006 PRL852006 QBH852006 QLD852006 QUZ852006 REV852006 ROR852006 RYN852006 SIJ852006 SSF852006 TCB852006 TLX852006 TVT852006 UFP852006 UPL852006 UZH852006 VJD852006 VSZ852006 WCV852006 WMR852006 WWN852006 AF917542 KB917542 TX917542 ADT917542 ANP917542 AXL917542 BHH917542 BRD917542 CAZ917542 CKV917542 CUR917542 DEN917542 DOJ917542 DYF917542 EIB917542 ERX917542 FBT917542 FLP917542 FVL917542 GFH917542 GPD917542 GYZ917542 HIV917542 HSR917542 ICN917542 IMJ917542 IWF917542 JGB917542 JPX917542 JZT917542 KJP917542 KTL917542 LDH917542 LND917542 LWZ917542 MGV917542 MQR917542 NAN917542 NKJ917542 NUF917542 OEB917542 ONX917542 OXT917542 PHP917542 PRL917542 QBH917542 QLD917542 QUZ917542 REV917542 ROR917542 RYN917542 SIJ917542 SSF917542 TCB917542 TLX917542 TVT917542 UFP917542 UPL917542 UZH917542 VJD917542 VSZ917542 WCV917542 WMR917542 WWN917542 AF983078 KB983078 TX983078 ADT983078 ANP983078 AXL983078 BHH983078 BRD983078 CAZ983078 CKV983078 CUR983078 DEN983078 DOJ983078 DYF983078 EIB983078 ERX983078 FBT983078 FLP983078 FVL983078 GFH983078 GPD983078 GYZ983078 HIV983078 HSR983078 ICN983078 IMJ983078 IWF983078 JGB983078 JPX983078 JZT983078 KJP983078 KTL983078 LDH983078 LND983078 LWZ983078 MGV983078 MQR983078 NAN983078 NKJ983078 NUF983078 OEB983078 ONX983078 OXT983078 PHP983078 PRL983078 QBH983078 QLD983078 QUZ983078 REV983078 ROR983078 RYN983078 SIJ983078 SSF983078 TCB983078 TLX983078 TVT983078 UFP983078 UPL983078 UZH983078 VJD983078 VSZ983078 WCV983078 WMR983078 WWN983078 AH38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AH65574 KD65574 TZ65574 ADV65574 ANR65574 AXN65574 BHJ65574 BRF65574 CBB65574 CKX65574 CUT65574 DEP65574 DOL65574 DYH65574 EID65574 ERZ65574 FBV65574 FLR65574 FVN65574 GFJ65574 GPF65574 GZB65574 HIX65574 HST65574 ICP65574 IML65574 IWH65574 JGD65574 JPZ65574 JZV65574 KJR65574 KTN65574 LDJ65574 LNF65574 LXB65574 MGX65574 MQT65574 NAP65574 NKL65574 NUH65574 OED65574 ONZ65574 OXV65574 PHR65574 PRN65574 QBJ65574 QLF65574 QVB65574 REX65574 ROT65574 RYP65574 SIL65574 SSH65574 TCD65574 TLZ65574 TVV65574 UFR65574 UPN65574 UZJ65574 VJF65574 VTB65574 WCX65574 WMT65574 WWP65574 AH131110 KD131110 TZ131110 ADV131110 ANR131110 AXN131110 BHJ131110 BRF131110 CBB131110 CKX131110 CUT131110 DEP131110 DOL131110 DYH131110 EID131110 ERZ131110 FBV131110 FLR131110 FVN131110 GFJ131110 GPF131110 GZB131110 HIX131110 HST131110 ICP131110 IML131110 IWH131110 JGD131110 JPZ131110 JZV131110 KJR131110 KTN131110 LDJ131110 LNF131110 LXB131110 MGX131110 MQT131110 NAP131110 NKL131110 NUH131110 OED131110 ONZ131110 OXV131110 PHR131110 PRN131110 QBJ131110 QLF131110 QVB131110 REX131110 ROT131110 RYP131110 SIL131110 SSH131110 TCD131110 TLZ131110 TVV131110 UFR131110 UPN131110 UZJ131110 VJF131110 VTB131110 WCX131110 WMT131110 WWP131110 AH196646 KD196646 TZ196646 ADV196646 ANR196646 AXN196646 BHJ196646 BRF196646 CBB196646 CKX196646 CUT196646 DEP196646 DOL196646 DYH196646 EID196646 ERZ196646 FBV196646 FLR196646 FVN196646 GFJ196646 GPF196646 GZB196646 HIX196646 HST196646 ICP196646 IML196646 IWH196646 JGD196646 JPZ196646 JZV196646 KJR196646 KTN196646 LDJ196646 LNF196646 LXB196646 MGX196646 MQT196646 NAP196646 NKL196646 NUH196646 OED196646 ONZ196646 OXV196646 PHR196646 PRN196646 QBJ196646 QLF196646 QVB196646 REX196646 ROT196646 RYP196646 SIL196646 SSH196646 TCD196646 TLZ196646 TVV196646 UFR196646 UPN196646 UZJ196646 VJF196646 VTB196646 WCX196646 WMT196646 WWP196646 AH262182 KD262182 TZ262182 ADV262182 ANR262182 AXN262182 BHJ262182 BRF262182 CBB262182 CKX262182 CUT262182 DEP262182 DOL262182 DYH262182 EID262182 ERZ262182 FBV262182 FLR262182 FVN262182 GFJ262182 GPF262182 GZB262182 HIX262182 HST262182 ICP262182 IML262182 IWH262182 JGD262182 JPZ262182 JZV262182 KJR262182 KTN262182 LDJ262182 LNF262182 LXB262182 MGX262182 MQT262182 NAP262182 NKL262182 NUH262182 OED262182 ONZ262182 OXV262182 PHR262182 PRN262182 QBJ262182 QLF262182 QVB262182 REX262182 ROT262182 RYP262182 SIL262182 SSH262182 TCD262182 TLZ262182 TVV262182 UFR262182 UPN262182 UZJ262182 VJF262182 VTB262182 WCX262182 WMT262182 WWP262182 AH327718 KD327718 TZ327718 ADV327718 ANR327718 AXN327718 BHJ327718 BRF327718 CBB327718 CKX327718 CUT327718 DEP327718 DOL327718 DYH327718 EID327718 ERZ327718 FBV327718 FLR327718 FVN327718 GFJ327718 GPF327718 GZB327718 HIX327718 HST327718 ICP327718 IML327718 IWH327718 JGD327718 JPZ327718 JZV327718 KJR327718 KTN327718 LDJ327718 LNF327718 LXB327718 MGX327718 MQT327718 NAP327718 NKL327718 NUH327718 OED327718 ONZ327718 OXV327718 PHR327718 PRN327718 QBJ327718 QLF327718 QVB327718 REX327718 ROT327718 RYP327718 SIL327718 SSH327718 TCD327718 TLZ327718 TVV327718 UFR327718 UPN327718 UZJ327718 VJF327718 VTB327718 WCX327718 WMT327718 WWP327718 AH393254 KD393254 TZ393254 ADV393254 ANR393254 AXN393254 BHJ393254 BRF393254 CBB393254 CKX393254 CUT393254 DEP393254 DOL393254 DYH393254 EID393254 ERZ393254 FBV393254 FLR393254 FVN393254 GFJ393254 GPF393254 GZB393254 HIX393254 HST393254 ICP393254 IML393254 IWH393254 JGD393254 JPZ393254 JZV393254 KJR393254 KTN393254 LDJ393254 LNF393254 LXB393254 MGX393254 MQT393254 NAP393254 NKL393254 NUH393254 OED393254 ONZ393254 OXV393254 PHR393254 PRN393254 QBJ393254 QLF393254 QVB393254 REX393254 ROT393254 RYP393254 SIL393254 SSH393254 TCD393254 TLZ393254 TVV393254 UFR393254 UPN393254 UZJ393254 VJF393254 VTB393254 WCX393254 WMT393254 WWP393254 AH458790 KD458790 TZ458790 ADV458790 ANR458790 AXN458790 BHJ458790 BRF458790 CBB458790 CKX458790 CUT458790 DEP458790 DOL458790 DYH458790 EID458790 ERZ458790 FBV458790 FLR458790 FVN458790 GFJ458790 GPF458790 GZB458790 HIX458790 HST458790 ICP458790 IML458790 IWH458790 JGD458790 JPZ458790 JZV458790 KJR458790 KTN458790 LDJ458790 LNF458790 LXB458790 MGX458790 MQT458790 NAP458790 NKL458790 NUH458790 OED458790 ONZ458790 OXV458790 PHR458790 PRN458790 QBJ458790 QLF458790 QVB458790 REX458790 ROT458790 RYP458790 SIL458790 SSH458790 TCD458790 TLZ458790 TVV458790 UFR458790 UPN458790 UZJ458790 VJF458790 VTB458790 WCX458790 WMT458790 WWP458790 AH524326 KD524326 TZ524326 ADV524326 ANR524326 AXN524326 BHJ524326 BRF524326 CBB524326 CKX524326 CUT524326 DEP524326 DOL524326 DYH524326 EID524326 ERZ524326 FBV524326 FLR524326 FVN524326 GFJ524326 GPF524326 GZB524326 HIX524326 HST524326 ICP524326 IML524326 IWH524326 JGD524326 JPZ524326 JZV524326 KJR524326 KTN524326 LDJ524326 LNF524326 LXB524326 MGX524326 MQT524326 NAP524326 NKL524326 NUH524326 OED524326 ONZ524326 OXV524326 PHR524326 PRN524326 QBJ524326 QLF524326 QVB524326 REX524326 ROT524326 RYP524326 SIL524326 SSH524326 TCD524326 TLZ524326 TVV524326 UFR524326 UPN524326 UZJ524326 VJF524326 VTB524326 WCX524326 WMT524326 WWP524326 AH589862 KD589862 TZ589862 ADV589862 ANR589862 AXN589862 BHJ589862 BRF589862 CBB589862 CKX589862 CUT589862 DEP589862 DOL589862 DYH589862 EID589862 ERZ589862 FBV589862 FLR589862 FVN589862 GFJ589862 GPF589862 GZB589862 HIX589862 HST589862 ICP589862 IML589862 IWH589862 JGD589862 JPZ589862 JZV589862 KJR589862 KTN589862 LDJ589862 LNF589862 LXB589862 MGX589862 MQT589862 NAP589862 NKL589862 NUH589862 OED589862 ONZ589862 OXV589862 PHR589862 PRN589862 QBJ589862 QLF589862 QVB589862 REX589862 ROT589862 RYP589862 SIL589862 SSH589862 TCD589862 TLZ589862 TVV589862 UFR589862 UPN589862 UZJ589862 VJF589862 VTB589862 WCX589862 WMT589862 WWP589862 AH655398 KD655398 TZ655398 ADV655398 ANR655398 AXN655398 BHJ655398 BRF655398 CBB655398 CKX655398 CUT655398 DEP655398 DOL655398 DYH655398 EID655398 ERZ655398 FBV655398 FLR655398 FVN655398 GFJ655398 GPF655398 GZB655398 HIX655398 HST655398 ICP655398 IML655398 IWH655398 JGD655398 JPZ655398 JZV655398 KJR655398 KTN655398 LDJ655398 LNF655398 LXB655398 MGX655398 MQT655398 NAP655398 NKL655398 NUH655398 OED655398 ONZ655398 OXV655398 PHR655398 PRN655398 QBJ655398 QLF655398 QVB655398 REX655398 ROT655398 RYP655398 SIL655398 SSH655398 TCD655398 TLZ655398 TVV655398 UFR655398 UPN655398 UZJ655398 VJF655398 VTB655398 WCX655398 WMT655398 WWP655398 AH720934 KD720934 TZ720934 ADV720934 ANR720934 AXN720934 BHJ720934 BRF720934 CBB720934 CKX720934 CUT720934 DEP720934 DOL720934 DYH720934 EID720934 ERZ720934 FBV720934 FLR720934 FVN720934 GFJ720934 GPF720934 GZB720934 HIX720934 HST720934 ICP720934 IML720934 IWH720934 JGD720934 JPZ720934 JZV720934 KJR720934 KTN720934 LDJ720934 LNF720934 LXB720934 MGX720934 MQT720934 NAP720934 NKL720934 NUH720934 OED720934 ONZ720934 OXV720934 PHR720934 PRN720934 QBJ720934 QLF720934 QVB720934 REX720934 ROT720934 RYP720934 SIL720934 SSH720934 TCD720934 TLZ720934 TVV720934 UFR720934 UPN720934 UZJ720934 VJF720934 VTB720934 WCX720934 WMT720934 WWP720934 AH786470 KD786470 TZ786470 ADV786470 ANR786470 AXN786470 BHJ786470 BRF786470 CBB786470 CKX786470 CUT786470 DEP786470 DOL786470 DYH786470 EID786470 ERZ786470 FBV786470 FLR786470 FVN786470 GFJ786470 GPF786470 GZB786470 HIX786470 HST786470 ICP786470 IML786470 IWH786470 JGD786470 JPZ786470 JZV786470 KJR786470 KTN786470 LDJ786470 LNF786470 LXB786470 MGX786470 MQT786470 NAP786470 NKL786470 NUH786470 OED786470 ONZ786470 OXV786470 PHR786470 PRN786470 QBJ786470 QLF786470 QVB786470 REX786470 ROT786470 RYP786470 SIL786470 SSH786470 TCD786470 TLZ786470 TVV786470 UFR786470 UPN786470 UZJ786470 VJF786470 VTB786470 WCX786470 WMT786470 WWP786470 AH852006 KD852006 TZ852006 ADV852006 ANR852006 AXN852006 BHJ852006 BRF852006 CBB852006 CKX852006 CUT852006 DEP852006 DOL852006 DYH852006 EID852006 ERZ852006 FBV852006 FLR852006 FVN852006 GFJ852006 GPF852006 GZB852006 HIX852006 HST852006 ICP852006 IML852006 IWH852006 JGD852006 JPZ852006 JZV852006 KJR852006 KTN852006 LDJ852006 LNF852006 LXB852006 MGX852006 MQT852006 NAP852006 NKL852006 NUH852006 OED852006 ONZ852006 OXV852006 PHR852006 PRN852006 QBJ852006 QLF852006 QVB852006 REX852006 ROT852006 RYP852006 SIL852006 SSH852006 TCD852006 TLZ852006 TVV852006 UFR852006 UPN852006 UZJ852006 VJF852006 VTB852006 WCX852006 WMT852006 WWP852006 AH917542 KD917542 TZ917542 ADV917542 ANR917542 AXN917542 BHJ917542 BRF917542 CBB917542 CKX917542 CUT917542 DEP917542 DOL917542 DYH917542 EID917542 ERZ917542 FBV917542 FLR917542 FVN917542 GFJ917542 GPF917542 GZB917542 HIX917542 HST917542 ICP917542 IML917542 IWH917542 JGD917542 JPZ917542 JZV917542 KJR917542 KTN917542 LDJ917542 LNF917542 LXB917542 MGX917542 MQT917542 NAP917542 NKL917542 NUH917542 OED917542 ONZ917542 OXV917542 PHR917542 PRN917542 QBJ917542 QLF917542 QVB917542 REX917542 ROT917542 RYP917542 SIL917542 SSH917542 TCD917542 TLZ917542 TVV917542 UFR917542 UPN917542 UZJ917542 VJF917542 VTB917542 WCX917542 WMT917542 WWP917542 AH983078 KD983078 TZ983078 ADV983078 ANR983078 AXN983078 BHJ983078 BRF983078 CBB983078 CKX983078 CUT983078 DEP983078 DOL983078 DYH983078 EID983078 ERZ983078 FBV983078 FLR983078 FVN983078 GFJ983078 GPF983078 GZB983078 HIX983078 HST983078 ICP983078 IML983078 IWH983078 JGD983078 JPZ983078 JZV983078 KJR983078 KTN983078 LDJ983078 LNF983078 LXB983078 MGX983078 MQT983078 NAP983078 NKL983078 NUH983078 OED983078 ONZ983078 OXV983078 PHR983078 PRN983078 QBJ983078 QLF983078 QVB983078 REX983078 ROT983078 RYP983078 SIL983078 SSH983078 TCD983078 TLZ983078 TVV983078 UFR983078 UPN983078 UZJ983078 VJF983078 VTB983078 WCX983078 WMT983078 WWP983078 AG9:AG80 KC9:KC80 TY9:TY80 ADU9:ADU80 ANQ9:ANQ80 AXM9:AXM80 BHI9:BHI80 BRE9:BRE80 CBA9:CBA80 CKW9:CKW80 CUS9:CUS80 DEO9:DEO80 DOK9:DOK80 DYG9:DYG80 EIC9:EIC80 ERY9:ERY80 FBU9:FBU80 FLQ9:FLQ80 FVM9:FVM80 GFI9:GFI80 GPE9:GPE80 GZA9:GZA80 HIW9:HIW80 HSS9:HSS80 ICO9:ICO80 IMK9:IMK80 IWG9:IWG80 JGC9:JGC80 JPY9:JPY80 JZU9:JZU80 KJQ9:KJQ80 KTM9:KTM80 LDI9:LDI80 LNE9:LNE80 LXA9:LXA80 MGW9:MGW80 MQS9:MQS80 NAO9:NAO80 NKK9:NKK80 NUG9:NUG80 OEC9:OEC80 ONY9:ONY80 OXU9:OXU80 PHQ9:PHQ80 PRM9:PRM80 QBI9:QBI80 QLE9:QLE80 QVA9:QVA80 REW9:REW80 ROS9:ROS80 RYO9:RYO80 SIK9:SIK80 SSG9:SSG80 TCC9:TCC80 TLY9:TLY80 TVU9:TVU80 UFQ9:UFQ80 UPM9:UPM80 UZI9:UZI80 VJE9:VJE80 VTA9:VTA80 WCW9:WCW80 WMS9:WMS80 WWO9:WWO80 AG65545:AG65616 KC65545:KC65616 TY65545:TY65616 ADU65545:ADU65616 ANQ65545:ANQ65616 AXM65545:AXM65616 BHI65545:BHI65616 BRE65545:BRE65616 CBA65545:CBA65616 CKW65545:CKW65616 CUS65545:CUS65616 DEO65545:DEO65616 DOK65545:DOK65616 DYG65545:DYG65616 EIC65545:EIC65616 ERY65545:ERY65616 FBU65545:FBU65616 FLQ65545:FLQ65616 FVM65545:FVM65616 GFI65545:GFI65616 GPE65545:GPE65616 GZA65545:GZA65616 HIW65545:HIW65616 HSS65545:HSS65616 ICO65545:ICO65616 IMK65545:IMK65616 IWG65545:IWG65616 JGC65545:JGC65616 JPY65545:JPY65616 JZU65545:JZU65616 KJQ65545:KJQ65616 KTM65545:KTM65616 LDI65545:LDI65616 LNE65545:LNE65616 LXA65545:LXA65616 MGW65545:MGW65616 MQS65545:MQS65616 NAO65545:NAO65616 NKK65545:NKK65616 NUG65545:NUG65616 OEC65545:OEC65616 ONY65545:ONY65616 OXU65545:OXU65616 PHQ65545:PHQ65616 PRM65545:PRM65616 QBI65545:QBI65616 QLE65545:QLE65616 QVA65545:QVA65616 REW65545:REW65616 ROS65545:ROS65616 RYO65545:RYO65616 SIK65545:SIK65616 SSG65545:SSG65616 TCC65545:TCC65616 TLY65545:TLY65616 TVU65545:TVU65616 UFQ65545:UFQ65616 UPM65545:UPM65616 UZI65545:UZI65616 VJE65545:VJE65616 VTA65545:VTA65616 WCW65545:WCW65616 WMS65545:WMS65616 WWO65545:WWO65616 AG131081:AG131152 KC131081:KC131152 TY131081:TY131152 ADU131081:ADU131152 ANQ131081:ANQ131152 AXM131081:AXM131152 BHI131081:BHI131152 BRE131081:BRE131152 CBA131081:CBA131152 CKW131081:CKW131152 CUS131081:CUS131152 DEO131081:DEO131152 DOK131081:DOK131152 DYG131081:DYG131152 EIC131081:EIC131152 ERY131081:ERY131152 FBU131081:FBU131152 FLQ131081:FLQ131152 FVM131081:FVM131152 GFI131081:GFI131152 GPE131081:GPE131152 GZA131081:GZA131152 HIW131081:HIW131152 HSS131081:HSS131152 ICO131081:ICO131152 IMK131081:IMK131152 IWG131081:IWG131152 JGC131081:JGC131152 JPY131081:JPY131152 JZU131081:JZU131152 KJQ131081:KJQ131152 KTM131081:KTM131152 LDI131081:LDI131152 LNE131081:LNE131152 LXA131081:LXA131152 MGW131081:MGW131152 MQS131081:MQS131152 NAO131081:NAO131152 NKK131081:NKK131152 NUG131081:NUG131152 OEC131081:OEC131152 ONY131081:ONY131152 OXU131081:OXU131152 PHQ131081:PHQ131152 PRM131081:PRM131152 QBI131081:QBI131152 QLE131081:QLE131152 QVA131081:QVA131152 REW131081:REW131152 ROS131081:ROS131152 RYO131081:RYO131152 SIK131081:SIK131152 SSG131081:SSG131152 TCC131081:TCC131152 TLY131081:TLY131152 TVU131081:TVU131152 UFQ131081:UFQ131152 UPM131081:UPM131152 UZI131081:UZI131152 VJE131081:VJE131152 VTA131081:VTA131152 WCW131081:WCW131152 WMS131081:WMS131152 WWO131081:WWO131152 AG196617:AG196688 KC196617:KC196688 TY196617:TY196688 ADU196617:ADU196688 ANQ196617:ANQ196688 AXM196617:AXM196688 BHI196617:BHI196688 BRE196617:BRE196688 CBA196617:CBA196688 CKW196617:CKW196688 CUS196617:CUS196688 DEO196617:DEO196688 DOK196617:DOK196688 DYG196617:DYG196688 EIC196617:EIC196688 ERY196617:ERY196688 FBU196617:FBU196688 FLQ196617:FLQ196688 FVM196617:FVM196688 GFI196617:GFI196688 GPE196617:GPE196688 GZA196617:GZA196688 HIW196617:HIW196688 HSS196617:HSS196688 ICO196617:ICO196688 IMK196617:IMK196688 IWG196617:IWG196688 JGC196617:JGC196688 JPY196617:JPY196688 JZU196617:JZU196688 KJQ196617:KJQ196688 KTM196617:KTM196688 LDI196617:LDI196688 LNE196617:LNE196688 LXA196617:LXA196688 MGW196617:MGW196688 MQS196617:MQS196688 NAO196617:NAO196688 NKK196617:NKK196688 NUG196617:NUG196688 OEC196617:OEC196688 ONY196617:ONY196688 OXU196617:OXU196688 PHQ196617:PHQ196688 PRM196617:PRM196688 QBI196617:QBI196688 QLE196617:QLE196688 QVA196617:QVA196688 REW196617:REW196688 ROS196617:ROS196688 RYO196617:RYO196688 SIK196617:SIK196688 SSG196617:SSG196688 TCC196617:TCC196688 TLY196617:TLY196688 TVU196617:TVU196688 UFQ196617:UFQ196688 UPM196617:UPM196688 UZI196617:UZI196688 VJE196617:VJE196688 VTA196617:VTA196688 WCW196617:WCW196688 WMS196617:WMS196688 WWO196617:WWO196688 AG262153:AG262224 KC262153:KC262224 TY262153:TY262224 ADU262153:ADU262224 ANQ262153:ANQ262224 AXM262153:AXM262224 BHI262153:BHI262224 BRE262153:BRE262224 CBA262153:CBA262224 CKW262153:CKW262224 CUS262153:CUS262224 DEO262153:DEO262224 DOK262153:DOK262224 DYG262153:DYG262224 EIC262153:EIC262224 ERY262153:ERY262224 FBU262153:FBU262224 FLQ262153:FLQ262224 FVM262153:FVM262224 GFI262153:GFI262224 GPE262153:GPE262224 GZA262153:GZA262224 HIW262153:HIW262224 HSS262153:HSS262224 ICO262153:ICO262224 IMK262153:IMK262224 IWG262153:IWG262224 JGC262153:JGC262224 JPY262153:JPY262224 JZU262153:JZU262224 KJQ262153:KJQ262224 KTM262153:KTM262224 LDI262153:LDI262224 LNE262153:LNE262224 LXA262153:LXA262224 MGW262153:MGW262224 MQS262153:MQS262224 NAO262153:NAO262224 NKK262153:NKK262224 NUG262153:NUG262224 OEC262153:OEC262224 ONY262153:ONY262224 OXU262153:OXU262224 PHQ262153:PHQ262224 PRM262153:PRM262224 QBI262153:QBI262224 QLE262153:QLE262224 QVA262153:QVA262224 REW262153:REW262224 ROS262153:ROS262224 RYO262153:RYO262224 SIK262153:SIK262224 SSG262153:SSG262224 TCC262153:TCC262224 TLY262153:TLY262224 TVU262153:TVU262224 UFQ262153:UFQ262224 UPM262153:UPM262224 UZI262153:UZI262224 VJE262153:VJE262224 VTA262153:VTA262224 WCW262153:WCW262224 WMS262153:WMS262224 WWO262153:WWO262224 AG327689:AG327760 KC327689:KC327760 TY327689:TY327760 ADU327689:ADU327760 ANQ327689:ANQ327760 AXM327689:AXM327760 BHI327689:BHI327760 BRE327689:BRE327760 CBA327689:CBA327760 CKW327689:CKW327760 CUS327689:CUS327760 DEO327689:DEO327760 DOK327689:DOK327760 DYG327689:DYG327760 EIC327689:EIC327760 ERY327689:ERY327760 FBU327689:FBU327760 FLQ327689:FLQ327760 FVM327689:FVM327760 GFI327689:GFI327760 GPE327689:GPE327760 GZA327689:GZA327760 HIW327689:HIW327760 HSS327689:HSS327760 ICO327689:ICO327760 IMK327689:IMK327760 IWG327689:IWG327760 JGC327689:JGC327760 JPY327689:JPY327760 JZU327689:JZU327760 KJQ327689:KJQ327760 KTM327689:KTM327760 LDI327689:LDI327760 LNE327689:LNE327760 LXA327689:LXA327760 MGW327689:MGW327760 MQS327689:MQS327760 NAO327689:NAO327760 NKK327689:NKK327760 NUG327689:NUG327760 OEC327689:OEC327760 ONY327689:ONY327760 OXU327689:OXU327760 PHQ327689:PHQ327760 PRM327689:PRM327760 QBI327689:QBI327760 QLE327689:QLE327760 QVA327689:QVA327760 REW327689:REW327760 ROS327689:ROS327760 RYO327689:RYO327760 SIK327689:SIK327760 SSG327689:SSG327760 TCC327689:TCC327760 TLY327689:TLY327760 TVU327689:TVU327760 UFQ327689:UFQ327760 UPM327689:UPM327760 UZI327689:UZI327760 VJE327689:VJE327760 VTA327689:VTA327760 WCW327689:WCW327760 WMS327689:WMS327760 WWO327689:WWO327760 AG393225:AG393296 KC393225:KC393296 TY393225:TY393296 ADU393225:ADU393296 ANQ393225:ANQ393296 AXM393225:AXM393296 BHI393225:BHI393296 BRE393225:BRE393296 CBA393225:CBA393296 CKW393225:CKW393296 CUS393225:CUS393296 DEO393225:DEO393296 DOK393225:DOK393296 DYG393225:DYG393296 EIC393225:EIC393296 ERY393225:ERY393296 FBU393225:FBU393296 FLQ393225:FLQ393296 FVM393225:FVM393296 GFI393225:GFI393296 GPE393225:GPE393296 GZA393225:GZA393296 HIW393225:HIW393296 HSS393225:HSS393296 ICO393225:ICO393296 IMK393225:IMK393296 IWG393225:IWG393296 JGC393225:JGC393296 JPY393225:JPY393296 JZU393225:JZU393296 KJQ393225:KJQ393296 KTM393225:KTM393296 LDI393225:LDI393296 LNE393225:LNE393296 LXA393225:LXA393296 MGW393225:MGW393296 MQS393225:MQS393296 NAO393225:NAO393296 NKK393225:NKK393296 NUG393225:NUG393296 OEC393225:OEC393296 ONY393225:ONY393296 OXU393225:OXU393296 PHQ393225:PHQ393296 PRM393225:PRM393296 QBI393225:QBI393296 QLE393225:QLE393296 QVA393225:QVA393296 REW393225:REW393296 ROS393225:ROS393296 RYO393225:RYO393296 SIK393225:SIK393296 SSG393225:SSG393296 TCC393225:TCC393296 TLY393225:TLY393296 TVU393225:TVU393296 UFQ393225:UFQ393296 UPM393225:UPM393296 UZI393225:UZI393296 VJE393225:VJE393296 VTA393225:VTA393296 WCW393225:WCW393296 WMS393225:WMS393296 WWO393225:WWO393296 AG458761:AG458832 KC458761:KC458832 TY458761:TY458832 ADU458761:ADU458832 ANQ458761:ANQ458832 AXM458761:AXM458832 BHI458761:BHI458832 BRE458761:BRE458832 CBA458761:CBA458832 CKW458761:CKW458832 CUS458761:CUS458832 DEO458761:DEO458832 DOK458761:DOK458832 DYG458761:DYG458832 EIC458761:EIC458832 ERY458761:ERY458832 FBU458761:FBU458832 FLQ458761:FLQ458832 FVM458761:FVM458832 GFI458761:GFI458832 GPE458761:GPE458832 GZA458761:GZA458832 HIW458761:HIW458832 HSS458761:HSS458832 ICO458761:ICO458832 IMK458761:IMK458832 IWG458761:IWG458832 JGC458761:JGC458832 JPY458761:JPY458832 JZU458761:JZU458832 KJQ458761:KJQ458832 KTM458761:KTM458832 LDI458761:LDI458832 LNE458761:LNE458832 LXA458761:LXA458832 MGW458761:MGW458832 MQS458761:MQS458832 NAO458761:NAO458832 NKK458761:NKK458832 NUG458761:NUG458832 OEC458761:OEC458832 ONY458761:ONY458832 OXU458761:OXU458832 PHQ458761:PHQ458832 PRM458761:PRM458832 QBI458761:QBI458832 QLE458761:QLE458832 QVA458761:QVA458832 REW458761:REW458832 ROS458761:ROS458832 RYO458761:RYO458832 SIK458761:SIK458832 SSG458761:SSG458832 TCC458761:TCC458832 TLY458761:TLY458832 TVU458761:TVU458832 UFQ458761:UFQ458832 UPM458761:UPM458832 UZI458761:UZI458832 VJE458761:VJE458832 VTA458761:VTA458832 WCW458761:WCW458832 WMS458761:WMS458832 WWO458761:WWO458832 AG524297:AG524368 KC524297:KC524368 TY524297:TY524368 ADU524297:ADU524368 ANQ524297:ANQ524368 AXM524297:AXM524368 BHI524297:BHI524368 BRE524297:BRE524368 CBA524297:CBA524368 CKW524297:CKW524368 CUS524297:CUS524368 DEO524297:DEO524368 DOK524297:DOK524368 DYG524297:DYG524368 EIC524297:EIC524368 ERY524297:ERY524368 FBU524297:FBU524368 FLQ524297:FLQ524368 FVM524297:FVM524368 GFI524297:GFI524368 GPE524297:GPE524368 GZA524297:GZA524368 HIW524297:HIW524368 HSS524297:HSS524368 ICO524297:ICO524368 IMK524297:IMK524368 IWG524297:IWG524368 JGC524297:JGC524368 JPY524297:JPY524368 JZU524297:JZU524368 KJQ524297:KJQ524368 KTM524297:KTM524368 LDI524297:LDI524368 LNE524297:LNE524368 LXA524297:LXA524368 MGW524297:MGW524368 MQS524297:MQS524368 NAO524297:NAO524368 NKK524297:NKK524368 NUG524297:NUG524368 OEC524297:OEC524368 ONY524297:ONY524368 OXU524297:OXU524368 PHQ524297:PHQ524368 PRM524297:PRM524368 QBI524297:QBI524368 QLE524297:QLE524368 QVA524297:QVA524368 REW524297:REW524368 ROS524297:ROS524368 RYO524297:RYO524368 SIK524297:SIK524368 SSG524297:SSG524368 TCC524297:TCC524368 TLY524297:TLY524368 TVU524297:TVU524368 UFQ524297:UFQ524368 UPM524297:UPM524368 UZI524297:UZI524368 VJE524297:VJE524368 VTA524297:VTA524368 WCW524297:WCW524368 WMS524297:WMS524368 WWO524297:WWO524368 AG589833:AG589904 KC589833:KC589904 TY589833:TY589904 ADU589833:ADU589904 ANQ589833:ANQ589904 AXM589833:AXM589904 BHI589833:BHI589904 BRE589833:BRE589904 CBA589833:CBA589904 CKW589833:CKW589904 CUS589833:CUS589904 DEO589833:DEO589904 DOK589833:DOK589904 DYG589833:DYG589904 EIC589833:EIC589904 ERY589833:ERY589904 FBU589833:FBU589904 FLQ589833:FLQ589904 FVM589833:FVM589904 GFI589833:GFI589904 GPE589833:GPE589904 GZA589833:GZA589904 HIW589833:HIW589904 HSS589833:HSS589904 ICO589833:ICO589904 IMK589833:IMK589904 IWG589833:IWG589904 JGC589833:JGC589904 JPY589833:JPY589904 JZU589833:JZU589904 KJQ589833:KJQ589904 KTM589833:KTM589904 LDI589833:LDI589904 LNE589833:LNE589904 LXA589833:LXA589904 MGW589833:MGW589904 MQS589833:MQS589904 NAO589833:NAO589904 NKK589833:NKK589904 NUG589833:NUG589904 OEC589833:OEC589904 ONY589833:ONY589904 OXU589833:OXU589904 PHQ589833:PHQ589904 PRM589833:PRM589904 QBI589833:QBI589904 QLE589833:QLE589904 QVA589833:QVA589904 REW589833:REW589904 ROS589833:ROS589904 RYO589833:RYO589904 SIK589833:SIK589904 SSG589833:SSG589904 TCC589833:TCC589904 TLY589833:TLY589904 TVU589833:TVU589904 UFQ589833:UFQ589904 UPM589833:UPM589904 UZI589833:UZI589904 VJE589833:VJE589904 VTA589833:VTA589904 WCW589833:WCW589904 WMS589833:WMS589904 WWO589833:WWO589904 AG655369:AG655440 KC655369:KC655440 TY655369:TY655440 ADU655369:ADU655440 ANQ655369:ANQ655440 AXM655369:AXM655440 BHI655369:BHI655440 BRE655369:BRE655440 CBA655369:CBA655440 CKW655369:CKW655440 CUS655369:CUS655440 DEO655369:DEO655440 DOK655369:DOK655440 DYG655369:DYG655440 EIC655369:EIC655440 ERY655369:ERY655440 FBU655369:FBU655440 FLQ655369:FLQ655440 FVM655369:FVM655440 GFI655369:GFI655440 GPE655369:GPE655440 GZA655369:GZA655440 HIW655369:HIW655440 HSS655369:HSS655440 ICO655369:ICO655440 IMK655369:IMK655440 IWG655369:IWG655440 JGC655369:JGC655440 JPY655369:JPY655440 JZU655369:JZU655440 KJQ655369:KJQ655440 KTM655369:KTM655440 LDI655369:LDI655440 LNE655369:LNE655440 LXA655369:LXA655440 MGW655369:MGW655440 MQS655369:MQS655440 NAO655369:NAO655440 NKK655369:NKK655440 NUG655369:NUG655440 OEC655369:OEC655440 ONY655369:ONY655440 OXU655369:OXU655440 PHQ655369:PHQ655440 PRM655369:PRM655440 QBI655369:QBI655440 QLE655369:QLE655440 QVA655369:QVA655440 REW655369:REW655440 ROS655369:ROS655440 RYO655369:RYO655440 SIK655369:SIK655440 SSG655369:SSG655440 TCC655369:TCC655440 TLY655369:TLY655440 TVU655369:TVU655440 UFQ655369:UFQ655440 UPM655369:UPM655440 UZI655369:UZI655440 VJE655369:VJE655440 VTA655369:VTA655440 WCW655369:WCW655440 WMS655369:WMS655440 WWO655369:WWO655440 AG720905:AG720976 KC720905:KC720976 TY720905:TY720976 ADU720905:ADU720976 ANQ720905:ANQ720976 AXM720905:AXM720976 BHI720905:BHI720976 BRE720905:BRE720976 CBA720905:CBA720976 CKW720905:CKW720976 CUS720905:CUS720976 DEO720905:DEO720976 DOK720905:DOK720976 DYG720905:DYG720976 EIC720905:EIC720976 ERY720905:ERY720976 FBU720905:FBU720976 FLQ720905:FLQ720976 FVM720905:FVM720976 GFI720905:GFI720976 GPE720905:GPE720976 GZA720905:GZA720976 HIW720905:HIW720976 HSS720905:HSS720976 ICO720905:ICO720976 IMK720905:IMK720976 IWG720905:IWG720976 JGC720905:JGC720976 JPY720905:JPY720976 JZU720905:JZU720976 KJQ720905:KJQ720976 KTM720905:KTM720976 LDI720905:LDI720976 LNE720905:LNE720976 LXA720905:LXA720976 MGW720905:MGW720976 MQS720905:MQS720976 NAO720905:NAO720976 NKK720905:NKK720976 NUG720905:NUG720976 OEC720905:OEC720976 ONY720905:ONY720976 OXU720905:OXU720976 PHQ720905:PHQ720976 PRM720905:PRM720976 QBI720905:QBI720976 QLE720905:QLE720976 QVA720905:QVA720976 REW720905:REW720976 ROS720905:ROS720976 RYO720905:RYO720976 SIK720905:SIK720976 SSG720905:SSG720976 TCC720905:TCC720976 TLY720905:TLY720976 TVU720905:TVU720976 UFQ720905:UFQ720976 UPM720905:UPM720976 UZI720905:UZI720976 VJE720905:VJE720976 VTA720905:VTA720976 WCW720905:WCW720976 WMS720905:WMS720976 WWO720905:WWO720976 AG786441:AG786512 KC786441:KC786512 TY786441:TY786512 ADU786441:ADU786512 ANQ786441:ANQ786512 AXM786441:AXM786512 BHI786441:BHI786512 BRE786441:BRE786512 CBA786441:CBA786512 CKW786441:CKW786512 CUS786441:CUS786512 DEO786441:DEO786512 DOK786441:DOK786512 DYG786441:DYG786512 EIC786441:EIC786512 ERY786441:ERY786512 FBU786441:FBU786512 FLQ786441:FLQ786512 FVM786441:FVM786512 GFI786441:GFI786512 GPE786441:GPE786512 GZA786441:GZA786512 HIW786441:HIW786512 HSS786441:HSS786512 ICO786441:ICO786512 IMK786441:IMK786512 IWG786441:IWG786512 JGC786441:JGC786512 JPY786441:JPY786512 JZU786441:JZU786512 KJQ786441:KJQ786512 KTM786441:KTM786512 LDI786441:LDI786512 LNE786441:LNE786512 LXA786441:LXA786512 MGW786441:MGW786512 MQS786441:MQS786512 NAO786441:NAO786512 NKK786441:NKK786512 NUG786441:NUG786512 OEC786441:OEC786512 ONY786441:ONY786512 OXU786441:OXU786512 PHQ786441:PHQ786512 PRM786441:PRM786512 QBI786441:QBI786512 QLE786441:QLE786512 QVA786441:QVA786512 REW786441:REW786512 ROS786441:ROS786512 RYO786441:RYO786512 SIK786441:SIK786512 SSG786441:SSG786512 TCC786441:TCC786512 TLY786441:TLY786512 TVU786441:TVU786512 UFQ786441:UFQ786512 UPM786441:UPM786512 UZI786441:UZI786512 VJE786441:VJE786512 VTA786441:VTA786512 WCW786441:WCW786512 WMS786441:WMS786512 WWO786441:WWO786512 AG851977:AG852048 KC851977:KC852048 TY851977:TY852048 ADU851977:ADU852048 ANQ851977:ANQ852048 AXM851977:AXM852048 BHI851977:BHI852048 BRE851977:BRE852048 CBA851977:CBA852048 CKW851977:CKW852048 CUS851977:CUS852048 DEO851977:DEO852048 DOK851977:DOK852048 DYG851977:DYG852048 EIC851977:EIC852048 ERY851977:ERY852048 FBU851977:FBU852048 FLQ851977:FLQ852048 FVM851977:FVM852048 GFI851977:GFI852048 GPE851977:GPE852048 GZA851977:GZA852048 HIW851977:HIW852048 HSS851977:HSS852048 ICO851977:ICO852048 IMK851977:IMK852048 IWG851977:IWG852048 JGC851977:JGC852048 JPY851977:JPY852048 JZU851977:JZU852048 KJQ851977:KJQ852048 KTM851977:KTM852048 LDI851977:LDI852048 LNE851977:LNE852048 LXA851977:LXA852048 MGW851977:MGW852048 MQS851977:MQS852048 NAO851977:NAO852048 NKK851977:NKK852048 NUG851977:NUG852048 OEC851977:OEC852048 ONY851977:ONY852048 OXU851977:OXU852048 PHQ851977:PHQ852048 PRM851977:PRM852048 QBI851977:QBI852048 QLE851977:QLE852048 QVA851977:QVA852048 REW851977:REW852048 ROS851977:ROS852048 RYO851977:RYO852048 SIK851977:SIK852048 SSG851977:SSG852048 TCC851977:TCC852048 TLY851977:TLY852048 TVU851977:TVU852048 UFQ851977:UFQ852048 UPM851977:UPM852048 UZI851977:UZI852048 VJE851977:VJE852048 VTA851977:VTA852048 WCW851977:WCW852048 WMS851977:WMS852048 WWO851977:WWO852048 AG917513:AG917584 KC917513:KC917584 TY917513:TY917584 ADU917513:ADU917584 ANQ917513:ANQ917584 AXM917513:AXM917584 BHI917513:BHI917584 BRE917513:BRE917584 CBA917513:CBA917584 CKW917513:CKW917584 CUS917513:CUS917584 DEO917513:DEO917584 DOK917513:DOK917584 DYG917513:DYG917584 EIC917513:EIC917584 ERY917513:ERY917584 FBU917513:FBU917584 FLQ917513:FLQ917584 FVM917513:FVM917584 GFI917513:GFI917584 GPE917513:GPE917584 GZA917513:GZA917584 HIW917513:HIW917584 HSS917513:HSS917584 ICO917513:ICO917584 IMK917513:IMK917584 IWG917513:IWG917584 JGC917513:JGC917584 JPY917513:JPY917584 JZU917513:JZU917584 KJQ917513:KJQ917584 KTM917513:KTM917584 LDI917513:LDI917584 LNE917513:LNE917584 LXA917513:LXA917584 MGW917513:MGW917584 MQS917513:MQS917584 NAO917513:NAO917584 NKK917513:NKK917584 NUG917513:NUG917584 OEC917513:OEC917584 ONY917513:ONY917584 OXU917513:OXU917584 PHQ917513:PHQ917584 PRM917513:PRM917584 QBI917513:QBI917584 QLE917513:QLE917584 QVA917513:QVA917584 REW917513:REW917584 ROS917513:ROS917584 RYO917513:RYO917584 SIK917513:SIK917584 SSG917513:SSG917584 TCC917513:TCC917584 TLY917513:TLY917584 TVU917513:TVU917584 UFQ917513:UFQ917584 UPM917513:UPM917584 UZI917513:UZI917584 VJE917513:VJE917584 VTA917513:VTA917584 WCW917513:WCW917584 WMS917513:WMS917584 WWO917513:WWO917584 AG983049:AG983120 KC983049:KC983120 TY983049:TY983120 ADU983049:ADU983120 ANQ983049:ANQ983120 AXM983049:AXM983120 BHI983049:BHI983120 BRE983049:BRE983120 CBA983049:CBA983120 CKW983049:CKW983120 CUS983049:CUS983120 DEO983049:DEO983120 DOK983049:DOK983120 DYG983049:DYG983120 EIC983049:EIC983120 ERY983049:ERY983120 FBU983049:FBU983120 FLQ983049:FLQ983120 FVM983049:FVM983120 GFI983049:GFI983120 GPE983049:GPE983120 GZA983049:GZA983120 HIW983049:HIW983120 HSS983049:HSS983120 ICO983049:ICO983120 IMK983049:IMK983120 IWG983049:IWG983120 JGC983049:JGC983120 JPY983049:JPY983120 JZU983049:JZU983120 KJQ983049:KJQ983120 KTM983049:KTM983120 LDI983049:LDI983120 LNE983049:LNE983120 LXA983049:LXA983120 MGW983049:MGW983120 MQS983049:MQS983120 NAO983049:NAO983120 NKK983049:NKK983120 NUG983049:NUG983120 OEC983049:OEC983120 ONY983049:ONY983120 OXU983049:OXU983120 PHQ983049:PHQ983120 PRM983049:PRM983120 QBI983049:QBI983120 QLE983049:QLE983120 QVA983049:QVA983120 REW983049:REW983120 ROS983049:ROS983120 RYO983049:RYO983120 SIK983049:SIK983120 SSG983049:SSG983120 TCC983049:TCC983120 TLY983049:TLY983120 TVU983049:TVU983120 UFQ983049:UFQ983120 UPM983049:UPM983120 UZI983049:UZI983120 VJE983049:VJE983120 VTA983049:VTA983120 WCW983049:WCW983120 WMS983049:WMS983120 WWO983049:WWO983120 AD9:AE80 JZ9:KA80 TV9:TW80 ADR9:ADS80 ANN9:ANO80 AXJ9:AXK80 BHF9:BHG80 BRB9:BRC80 CAX9:CAY80 CKT9:CKU80 CUP9:CUQ80 DEL9:DEM80 DOH9:DOI80 DYD9:DYE80 EHZ9:EIA80 ERV9:ERW80 FBR9:FBS80 FLN9:FLO80 FVJ9:FVK80 GFF9:GFG80 GPB9:GPC80 GYX9:GYY80 HIT9:HIU80 HSP9:HSQ80 ICL9:ICM80 IMH9:IMI80 IWD9:IWE80 JFZ9:JGA80 JPV9:JPW80 JZR9:JZS80 KJN9:KJO80 KTJ9:KTK80 LDF9:LDG80 LNB9:LNC80 LWX9:LWY80 MGT9:MGU80 MQP9:MQQ80 NAL9:NAM80 NKH9:NKI80 NUD9:NUE80 ODZ9:OEA80 ONV9:ONW80 OXR9:OXS80 PHN9:PHO80 PRJ9:PRK80 QBF9:QBG80 QLB9:QLC80 QUX9:QUY80 RET9:REU80 ROP9:ROQ80 RYL9:RYM80 SIH9:SII80 SSD9:SSE80 TBZ9:TCA80 TLV9:TLW80 TVR9:TVS80 UFN9:UFO80 UPJ9:UPK80 UZF9:UZG80 VJB9:VJC80 VSX9:VSY80 WCT9:WCU80 WMP9:WMQ80 WWL9:WWM80 AD65545:AE65616 JZ65545:KA65616 TV65545:TW65616 ADR65545:ADS65616 ANN65545:ANO65616 AXJ65545:AXK65616 BHF65545:BHG65616 BRB65545:BRC65616 CAX65545:CAY65616 CKT65545:CKU65616 CUP65545:CUQ65616 DEL65545:DEM65616 DOH65545:DOI65616 DYD65545:DYE65616 EHZ65545:EIA65616 ERV65545:ERW65616 FBR65545:FBS65616 FLN65545:FLO65616 FVJ65545:FVK65616 GFF65545:GFG65616 GPB65545:GPC65616 GYX65545:GYY65616 HIT65545:HIU65616 HSP65545:HSQ65616 ICL65545:ICM65616 IMH65545:IMI65616 IWD65545:IWE65616 JFZ65545:JGA65616 JPV65545:JPW65616 JZR65545:JZS65616 KJN65545:KJO65616 KTJ65545:KTK65616 LDF65545:LDG65616 LNB65545:LNC65616 LWX65545:LWY65616 MGT65545:MGU65616 MQP65545:MQQ65616 NAL65545:NAM65616 NKH65545:NKI65616 NUD65545:NUE65616 ODZ65545:OEA65616 ONV65545:ONW65616 OXR65545:OXS65616 PHN65545:PHO65616 PRJ65545:PRK65616 QBF65545:QBG65616 QLB65545:QLC65616 QUX65545:QUY65616 RET65545:REU65616 ROP65545:ROQ65616 RYL65545:RYM65616 SIH65545:SII65616 SSD65545:SSE65616 TBZ65545:TCA65616 TLV65545:TLW65616 TVR65545:TVS65616 UFN65545:UFO65616 UPJ65545:UPK65616 UZF65545:UZG65616 VJB65545:VJC65616 VSX65545:VSY65616 WCT65545:WCU65616 WMP65545:WMQ65616 WWL65545:WWM65616 AD131081:AE131152 JZ131081:KA131152 TV131081:TW131152 ADR131081:ADS131152 ANN131081:ANO131152 AXJ131081:AXK131152 BHF131081:BHG131152 BRB131081:BRC131152 CAX131081:CAY131152 CKT131081:CKU131152 CUP131081:CUQ131152 DEL131081:DEM131152 DOH131081:DOI131152 DYD131081:DYE131152 EHZ131081:EIA131152 ERV131081:ERW131152 FBR131081:FBS131152 FLN131081:FLO131152 FVJ131081:FVK131152 GFF131081:GFG131152 GPB131081:GPC131152 GYX131081:GYY131152 HIT131081:HIU131152 HSP131081:HSQ131152 ICL131081:ICM131152 IMH131081:IMI131152 IWD131081:IWE131152 JFZ131081:JGA131152 JPV131081:JPW131152 JZR131081:JZS131152 KJN131081:KJO131152 KTJ131081:KTK131152 LDF131081:LDG131152 LNB131081:LNC131152 LWX131081:LWY131152 MGT131081:MGU131152 MQP131081:MQQ131152 NAL131081:NAM131152 NKH131081:NKI131152 NUD131081:NUE131152 ODZ131081:OEA131152 ONV131081:ONW131152 OXR131081:OXS131152 PHN131081:PHO131152 PRJ131081:PRK131152 QBF131081:QBG131152 QLB131081:QLC131152 QUX131081:QUY131152 RET131081:REU131152 ROP131081:ROQ131152 RYL131081:RYM131152 SIH131081:SII131152 SSD131081:SSE131152 TBZ131081:TCA131152 TLV131081:TLW131152 TVR131081:TVS131152 UFN131081:UFO131152 UPJ131081:UPK131152 UZF131081:UZG131152 VJB131081:VJC131152 VSX131081:VSY131152 WCT131081:WCU131152 WMP131081:WMQ131152 WWL131081:WWM131152 AD196617:AE196688 JZ196617:KA196688 TV196617:TW196688 ADR196617:ADS196688 ANN196617:ANO196688 AXJ196617:AXK196688 BHF196617:BHG196688 BRB196617:BRC196688 CAX196617:CAY196688 CKT196617:CKU196688 CUP196617:CUQ196688 DEL196617:DEM196688 DOH196617:DOI196688 DYD196617:DYE196688 EHZ196617:EIA196688 ERV196617:ERW196688 FBR196617:FBS196688 FLN196617:FLO196688 FVJ196617:FVK196688 GFF196617:GFG196688 GPB196617:GPC196688 GYX196617:GYY196688 HIT196617:HIU196688 HSP196617:HSQ196688 ICL196617:ICM196688 IMH196617:IMI196688 IWD196617:IWE196688 JFZ196617:JGA196688 JPV196617:JPW196688 JZR196617:JZS196688 KJN196617:KJO196688 KTJ196617:KTK196688 LDF196617:LDG196688 LNB196617:LNC196688 LWX196617:LWY196688 MGT196617:MGU196688 MQP196617:MQQ196688 NAL196617:NAM196688 NKH196617:NKI196688 NUD196617:NUE196688 ODZ196617:OEA196688 ONV196617:ONW196688 OXR196617:OXS196688 PHN196617:PHO196688 PRJ196617:PRK196688 QBF196617:QBG196688 QLB196617:QLC196688 QUX196617:QUY196688 RET196617:REU196688 ROP196617:ROQ196688 RYL196617:RYM196688 SIH196617:SII196688 SSD196617:SSE196688 TBZ196617:TCA196688 TLV196617:TLW196688 TVR196617:TVS196688 UFN196617:UFO196688 UPJ196617:UPK196688 UZF196617:UZG196688 VJB196617:VJC196688 VSX196617:VSY196688 WCT196617:WCU196688 WMP196617:WMQ196688 WWL196617:WWM196688 AD262153:AE262224 JZ262153:KA262224 TV262153:TW262224 ADR262153:ADS262224 ANN262153:ANO262224 AXJ262153:AXK262224 BHF262153:BHG262224 BRB262153:BRC262224 CAX262153:CAY262224 CKT262153:CKU262224 CUP262153:CUQ262224 DEL262153:DEM262224 DOH262153:DOI262224 DYD262153:DYE262224 EHZ262153:EIA262224 ERV262153:ERW262224 FBR262153:FBS262224 FLN262153:FLO262224 FVJ262153:FVK262224 GFF262153:GFG262224 GPB262153:GPC262224 GYX262153:GYY262224 HIT262153:HIU262224 HSP262153:HSQ262224 ICL262153:ICM262224 IMH262153:IMI262224 IWD262153:IWE262224 JFZ262153:JGA262224 JPV262153:JPW262224 JZR262153:JZS262224 KJN262153:KJO262224 KTJ262153:KTK262224 LDF262153:LDG262224 LNB262153:LNC262224 LWX262153:LWY262224 MGT262153:MGU262224 MQP262153:MQQ262224 NAL262153:NAM262224 NKH262153:NKI262224 NUD262153:NUE262224 ODZ262153:OEA262224 ONV262153:ONW262224 OXR262153:OXS262224 PHN262153:PHO262224 PRJ262153:PRK262224 QBF262153:QBG262224 QLB262153:QLC262224 QUX262153:QUY262224 RET262153:REU262224 ROP262153:ROQ262224 RYL262153:RYM262224 SIH262153:SII262224 SSD262153:SSE262224 TBZ262153:TCA262224 TLV262153:TLW262224 TVR262153:TVS262224 UFN262153:UFO262224 UPJ262153:UPK262224 UZF262153:UZG262224 VJB262153:VJC262224 VSX262153:VSY262224 WCT262153:WCU262224 WMP262153:WMQ262224 WWL262153:WWM262224 AD327689:AE327760 JZ327689:KA327760 TV327689:TW327760 ADR327689:ADS327760 ANN327689:ANO327760 AXJ327689:AXK327760 BHF327689:BHG327760 BRB327689:BRC327760 CAX327689:CAY327760 CKT327689:CKU327760 CUP327689:CUQ327760 DEL327689:DEM327760 DOH327689:DOI327760 DYD327689:DYE327760 EHZ327689:EIA327760 ERV327689:ERW327760 FBR327689:FBS327760 FLN327689:FLO327760 FVJ327689:FVK327760 GFF327689:GFG327760 GPB327689:GPC327760 GYX327689:GYY327760 HIT327689:HIU327760 HSP327689:HSQ327760 ICL327689:ICM327760 IMH327689:IMI327760 IWD327689:IWE327760 JFZ327689:JGA327760 JPV327689:JPW327760 JZR327689:JZS327760 KJN327689:KJO327760 KTJ327689:KTK327760 LDF327689:LDG327760 LNB327689:LNC327760 LWX327689:LWY327760 MGT327689:MGU327760 MQP327689:MQQ327760 NAL327689:NAM327760 NKH327689:NKI327760 NUD327689:NUE327760 ODZ327689:OEA327760 ONV327689:ONW327760 OXR327689:OXS327760 PHN327689:PHO327760 PRJ327689:PRK327760 QBF327689:QBG327760 QLB327689:QLC327760 QUX327689:QUY327760 RET327689:REU327760 ROP327689:ROQ327760 RYL327689:RYM327760 SIH327689:SII327760 SSD327689:SSE327760 TBZ327689:TCA327760 TLV327689:TLW327760 TVR327689:TVS327760 UFN327689:UFO327760 UPJ327689:UPK327760 UZF327689:UZG327760 VJB327689:VJC327760 VSX327689:VSY327760 WCT327689:WCU327760 WMP327689:WMQ327760 WWL327689:WWM327760 AD393225:AE393296 JZ393225:KA393296 TV393225:TW393296 ADR393225:ADS393296 ANN393225:ANO393296 AXJ393225:AXK393296 BHF393225:BHG393296 BRB393225:BRC393296 CAX393225:CAY393296 CKT393225:CKU393296 CUP393225:CUQ393296 DEL393225:DEM393296 DOH393225:DOI393296 DYD393225:DYE393296 EHZ393225:EIA393296 ERV393225:ERW393296 FBR393225:FBS393296 FLN393225:FLO393296 FVJ393225:FVK393296 GFF393225:GFG393296 GPB393225:GPC393296 GYX393225:GYY393296 HIT393225:HIU393296 HSP393225:HSQ393296 ICL393225:ICM393296 IMH393225:IMI393296 IWD393225:IWE393296 JFZ393225:JGA393296 JPV393225:JPW393296 JZR393225:JZS393296 KJN393225:KJO393296 KTJ393225:KTK393296 LDF393225:LDG393296 LNB393225:LNC393296 LWX393225:LWY393296 MGT393225:MGU393296 MQP393225:MQQ393296 NAL393225:NAM393296 NKH393225:NKI393296 NUD393225:NUE393296 ODZ393225:OEA393296 ONV393225:ONW393296 OXR393225:OXS393296 PHN393225:PHO393296 PRJ393225:PRK393296 QBF393225:QBG393296 QLB393225:QLC393296 QUX393225:QUY393296 RET393225:REU393296 ROP393225:ROQ393296 RYL393225:RYM393296 SIH393225:SII393296 SSD393225:SSE393296 TBZ393225:TCA393296 TLV393225:TLW393296 TVR393225:TVS393296 UFN393225:UFO393296 UPJ393225:UPK393296 UZF393225:UZG393296 VJB393225:VJC393296 VSX393225:VSY393296 WCT393225:WCU393296 WMP393225:WMQ393296 WWL393225:WWM393296 AD458761:AE458832 JZ458761:KA458832 TV458761:TW458832 ADR458761:ADS458832 ANN458761:ANO458832 AXJ458761:AXK458832 BHF458761:BHG458832 BRB458761:BRC458832 CAX458761:CAY458832 CKT458761:CKU458832 CUP458761:CUQ458832 DEL458761:DEM458832 DOH458761:DOI458832 DYD458761:DYE458832 EHZ458761:EIA458832 ERV458761:ERW458832 FBR458761:FBS458832 FLN458761:FLO458832 FVJ458761:FVK458832 GFF458761:GFG458832 GPB458761:GPC458832 GYX458761:GYY458832 HIT458761:HIU458832 HSP458761:HSQ458832 ICL458761:ICM458832 IMH458761:IMI458832 IWD458761:IWE458832 JFZ458761:JGA458832 JPV458761:JPW458832 JZR458761:JZS458832 KJN458761:KJO458832 KTJ458761:KTK458832 LDF458761:LDG458832 LNB458761:LNC458832 LWX458761:LWY458832 MGT458761:MGU458832 MQP458761:MQQ458832 NAL458761:NAM458832 NKH458761:NKI458832 NUD458761:NUE458832 ODZ458761:OEA458832 ONV458761:ONW458832 OXR458761:OXS458832 PHN458761:PHO458832 PRJ458761:PRK458832 QBF458761:QBG458832 QLB458761:QLC458832 QUX458761:QUY458832 RET458761:REU458832 ROP458761:ROQ458832 RYL458761:RYM458832 SIH458761:SII458832 SSD458761:SSE458832 TBZ458761:TCA458832 TLV458761:TLW458832 TVR458761:TVS458832 UFN458761:UFO458832 UPJ458761:UPK458832 UZF458761:UZG458832 VJB458761:VJC458832 VSX458761:VSY458832 WCT458761:WCU458832 WMP458761:WMQ458832 WWL458761:WWM458832 AD524297:AE524368 JZ524297:KA524368 TV524297:TW524368 ADR524297:ADS524368 ANN524297:ANO524368 AXJ524297:AXK524368 BHF524297:BHG524368 BRB524297:BRC524368 CAX524297:CAY524368 CKT524297:CKU524368 CUP524297:CUQ524368 DEL524297:DEM524368 DOH524297:DOI524368 DYD524297:DYE524368 EHZ524297:EIA524368 ERV524297:ERW524368 FBR524297:FBS524368 FLN524297:FLO524368 FVJ524297:FVK524368 GFF524297:GFG524368 GPB524297:GPC524368 GYX524297:GYY524368 HIT524297:HIU524368 HSP524297:HSQ524368 ICL524297:ICM524368 IMH524297:IMI524368 IWD524297:IWE524368 JFZ524297:JGA524368 JPV524297:JPW524368 JZR524297:JZS524368 KJN524297:KJO524368 KTJ524297:KTK524368 LDF524297:LDG524368 LNB524297:LNC524368 LWX524297:LWY524368 MGT524297:MGU524368 MQP524297:MQQ524368 NAL524297:NAM524368 NKH524297:NKI524368 NUD524297:NUE524368 ODZ524297:OEA524368 ONV524297:ONW524368 OXR524297:OXS524368 PHN524297:PHO524368 PRJ524297:PRK524368 QBF524297:QBG524368 QLB524297:QLC524368 QUX524297:QUY524368 RET524297:REU524368 ROP524297:ROQ524368 RYL524297:RYM524368 SIH524297:SII524368 SSD524297:SSE524368 TBZ524297:TCA524368 TLV524297:TLW524368 TVR524297:TVS524368 UFN524297:UFO524368 UPJ524297:UPK524368 UZF524297:UZG524368 VJB524297:VJC524368 VSX524297:VSY524368 WCT524297:WCU524368 WMP524297:WMQ524368 WWL524297:WWM524368 AD589833:AE589904 JZ589833:KA589904 TV589833:TW589904 ADR589833:ADS589904 ANN589833:ANO589904 AXJ589833:AXK589904 BHF589833:BHG589904 BRB589833:BRC589904 CAX589833:CAY589904 CKT589833:CKU589904 CUP589833:CUQ589904 DEL589833:DEM589904 DOH589833:DOI589904 DYD589833:DYE589904 EHZ589833:EIA589904 ERV589833:ERW589904 FBR589833:FBS589904 FLN589833:FLO589904 FVJ589833:FVK589904 GFF589833:GFG589904 GPB589833:GPC589904 GYX589833:GYY589904 HIT589833:HIU589904 HSP589833:HSQ589904 ICL589833:ICM589904 IMH589833:IMI589904 IWD589833:IWE589904 JFZ589833:JGA589904 JPV589833:JPW589904 JZR589833:JZS589904 KJN589833:KJO589904 KTJ589833:KTK589904 LDF589833:LDG589904 LNB589833:LNC589904 LWX589833:LWY589904 MGT589833:MGU589904 MQP589833:MQQ589904 NAL589833:NAM589904 NKH589833:NKI589904 NUD589833:NUE589904 ODZ589833:OEA589904 ONV589833:ONW589904 OXR589833:OXS589904 PHN589833:PHO589904 PRJ589833:PRK589904 QBF589833:QBG589904 QLB589833:QLC589904 QUX589833:QUY589904 RET589833:REU589904 ROP589833:ROQ589904 RYL589833:RYM589904 SIH589833:SII589904 SSD589833:SSE589904 TBZ589833:TCA589904 TLV589833:TLW589904 TVR589833:TVS589904 UFN589833:UFO589904 UPJ589833:UPK589904 UZF589833:UZG589904 VJB589833:VJC589904 VSX589833:VSY589904 WCT589833:WCU589904 WMP589833:WMQ589904 WWL589833:WWM589904 AD655369:AE655440 JZ655369:KA655440 TV655369:TW655440 ADR655369:ADS655440 ANN655369:ANO655440 AXJ655369:AXK655440 BHF655369:BHG655440 BRB655369:BRC655440 CAX655369:CAY655440 CKT655369:CKU655440 CUP655369:CUQ655440 DEL655369:DEM655440 DOH655369:DOI655440 DYD655369:DYE655440 EHZ655369:EIA655440 ERV655369:ERW655440 FBR655369:FBS655440 FLN655369:FLO655440 FVJ655369:FVK655440 GFF655369:GFG655440 GPB655369:GPC655440 GYX655369:GYY655440 HIT655369:HIU655440 HSP655369:HSQ655440 ICL655369:ICM655440 IMH655369:IMI655440 IWD655369:IWE655440 JFZ655369:JGA655440 JPV655369:JPW655440 JZR655369:JZS655440 KJN655369:KJO655440 KTJ655369:KTK655440 LDF655369:LDG655440 LNB655369:LNC655440 LWX655369:LWY655440 MGT655369:MGU655440 MQP655369:MQQ655440 NAL655369:NAM655440 NKH655369:NKI655440 NUD655369:NUE655440 ODZ655369:OEA655440 ONV655369:ONW655440 OXR655369:OXS655440 PHN655369:PHO655440 PRJ655369:PRK655440 QBF655369:QBG655440 QLB655369:QLC655440 QUX655369:QUY655440 RET655369:REU655440 ROP655369:ROQ655440 RYL655369:RYM655440 SIH655369:SII655440 SSD655369:SSE655440 TBZ655369:TCA655440 TLV655369:TLW655440 TVR655369:TVS655440 UFN655369:UFO655440 UPJ655369:UPK655440 UZF655369:UZG655440 VJB655369:VJC655440 VSX655369:VSY655440 WCT655369:WCU655440 WMP655369:WMQ655440 WWL655369:WWM655440 AD720905:AE720976 JZ720905:KA720976 TV720905:TW720976 ADR720905:ADS720976 ANN720905:ANO720976 AXJ720905:AXK720976 BHF720905:BHG720976 BRB720905:BRC720976 CAX720905:CAY720976 CKT720905:CKU720976 CUP720905:CUQ720976 DEL720905:DEM720976 DOH720905:DOI720976 DYD720905:DYE720976 EHZ720905:EIA720976 ERV720905:ERW720976 FBR720905:FBS720976 FLN720905:FLO720976 FVJ720905:FVK720976 GFF720905:GFG720976 GPB720905:GPC720976 GYX720905:GYY720976 HIT720905:HIU720976 HSP720905:HSQ720976 ICL720905:ICM720976 IMH720905:IMI720976 IWD720905:IWE720976 JFZ720905:JGA720976 JPV720905:JPW720976 JZR720905:JZS720976 KJN720905:KJO720976 KTJ720905:KTK720976 LDF720905:LDG720976 LNB720905:LNC720976 LWX720905:LWY720976 MGT720905:MGU720976 MQP720905:MQQ720976 NAL720905:NAM720976 NKH720905:NKI720976 NUD720905:NUE720976 ODZ720905:OEA720976 ONV720905:ONW720976 OXR720905:OXS720976 PHN720905:PHO720976 PRJ720905:PRK720976 QBF720905:QBG720976 QLB720905:QLC720976 QUX720905:QUY720976 RET720905:REU720976 ROP720905:ROQ720976 RYL720905:RYM720976 SIH720905:SII720976 SSD720905:SSE720976 TBZ720905:TCA720976 TLV720905:TLW720976 TVR720905:TVS720976 UFN720905:UFO720976 UPJ720905:UPK720976 UZF720905:UZG720976 VJB720905:VJC720976 VSX720905:VSY720976 WCT720905:WCU720976 WMP720905:WMQ720976 WWL720905:WWM720976 AD786441:AE786512 JZ786441:KA786512 TV786441:TW786512 ADR786441:ADS786512 ANN786441:ANO786512 AXJ786441:AXK786512 BHF786441:BHG786512 BRB786441:BRC786512 CAX786441:CAY786512 CKT786441:CKU786512 CUP786441:CUQ786512 DEL786441:DEM786512 DOH786441:DOI786512 DYD786441:DYE786512 EHZ786441:EIA786512 ERV786441:ERW786512 FBR786441:FBS786512 FLN786441:FLO786512 FVJ786441:FVK786512 GFF786441:GFG786512 GPB786441:GPC786512 GYX786441:GYY786512 HIT786441:HIU786512 HSP786441:HSQ786512 ICL786441:ICM786512 IMH786441:IMI786512 IWD786441:IWE786512 JFZ786441:JGA786512 JPV786441:JPW786512 JZR786441:JZS786512 KJN786441:KJO786512 KTJ786441:KTK786512 LDF786441:LDG786512 LNB786441:LNC786512 LWX786441:LWY786512 MGT786441:MGU786512 MQP786441:MQQ786512 NAL786441:NAM786512 NKH786441:NKI786512 NUD786441:NUE786512 ODZ786441:OEA786512 ONV786441:ONW786512 OXR786441:OXS786512 PHN786441:PHO786512 PRJ786441:PRK786512 QBF786441:QBG786512 QLB786441:QLC786512 QUX786441:QUY786512 RET786441:REU786512 ROP786441:ROQ786512 RYL786441:RYM786512 SIH786441:SII786512 SSD786441:SSE786512 TBZ786441:TCA786512 TLV786441:TLW786512 TVR786441:TVS786512 UFN786441:UFO786512 UPJ786441:UPK786512 UZF786441:UZG786512 VJB786441:VJC786512 VSX786441:VSY786512 WCT786441:WCU786512 WMP786441:WMQ786512 WWL786441:WWM786512 AD851977:AE852048 JZ851977:KA852048 TV851977:TW852048 ADR851977:ADS852048 ANN851977:ANO852048 AXJ851977:AXK852048 BHF851977:BHG852048 BRB851977:BRC852048 CAX851977:CAY852048 CKT851977:CKU852048 CUP851977:CUQ852048 DEL851977:DEM852048 DOH851977:DOI852048 DYD851977:DYE852048 EHZ851977:EIA852048 ERV851977:ERW852048 FBR851977:FBS852048 FLN851977:FLO852048 FVJ851977:FVK852048 GFF851977:GFG852048 GPB851977:GPC852048 GYX851977:GYY852048 HIT851977:HIU852048 HSP851977:HSQ852048 ICL851977:ICM852048 IMH851977:IMI852048 IWD851977:IWE852048 JFZ851977:JGA852048 JPV851977:JPW852048 JZR851977:JZS852048 KJN851977:KJO852048 KTJ851977:KTK852048 LDF851977:LDG852048 LNB851977:LNC852048 LWX851977:LWY852048 MGT851977:MGU852048 MQP851977:MQQ852048 NAL851977:NAM852048 NKH851977:NKI852048 NUD851977:NUE852048 ODZ851977:OEA852048 ONV851977:ONW852048 OXR851977:OXS852048 PHN851977:PHO852048 PRJ851977:PRK852048 QBF851977:QBG852048 QLB851977:QLC852048 QUX851977:QUY852048 RET851977:REU852048 ROP851977:ROQ852048 RYL851977:RYM852048 SIH851977:SII852048 SSD851977:SSE852048 TBZ851977:TCA852048 TLV851977:TLW852048 TVR851977:TVS852048 UFN851977:UFO852048 UPJ851977:UPK852048 UZF851977:UZG852048 VJB851977:VJC852048 VSX851977:VSY852048 WCT851977:WCU852048 WMP851977:WMQ852048 WWL851977:WWM852048 AD917513:AE917584 JZ917513:KA917584 TV917513:TW917584 ADR917513:ADS917584 ANN917513:ANO917584 AXJ917513:AXK917584 BHF917513:BHG917584 BRB917513:BRC917584 CAX917513:CAY917584 CKT917513:CKU917584 CUP917513:CUQ917584 DEL917513:DEM917584 DOH917513:DOI917584 DYD917513:DYE917584 EHZ917513:EIA917584 ERV917513:ERW917584 FBR917513:FBS917584 FLN917513:FLO917584 FVJ917513:FVK917584 GFF917513:GFG917584 GPB917513:GPC917584 GYX917513:GYY917584 HIT917513:HIU917584 HSP917513:HSQ917584 ICL917513:ICM917584 IMH917513:IMI917584 IWD917513:IWE917584 JFZ917513:JGA917584 JPV917513:JPW917584 JZR917513:JZS917584 KJN917513:KJO917584 KTJ917513:KTK917584 LDF917513:LDG917584 LNB917513:LNC917584 LWX917513:LWY917584 MGT917513:MGU917584 MQP917513:MQQ917584 NAL917513:NAM917584 NKH917513:NKI917584 NUD917513:NUE917584 ODZ917513:OEA917584 ONV917513:ONW917584 OXR917513:OXS917584 PHN917513:PHO917584 PRJ917513:PRK917584 QBF917513:QBG917584 QLB917513:QLC917584 QUX917513:QUY917584 RET917513:REU917584 ROP917513:ROQ917584 RYL917513:RYM917584 SIH917513:SII917584 SSD917513:SSE917584 TBZ917513:TCA917584 TLV917513:TLW917584 TVR917513:TVS917584 UFN917513:UFO917584 UPJ917513:UPK917584 UZF917513:UZG917584 VJB917513:VJC917584 VSX917513:VSY917584 WCT917513:WCU917584 WMP917513:WMQ917584 WWL917513:WWM917584 AD983049:AE983120 JZ983049:KA983120 TV983049:TW983120 ADR983049:ADS983120 ANN983049:ANO983120 AXJ983049:AXK983120 BHF983049:BHG983120 BRB983049:BRC983120 CAX983049:CAY983120 CKT983049:CKU983120 CUP983049:CUQ983120 DEL983049:DEM983120 DOH983049:DOI983120 DYD983049:DYE983120 EHZ983049:EIA983120 ERV983049:ERW983120 FBR983049:FBS983120 FLN983049:FLO983120 FVJ983049:FVK983120 GFF983049:GFG983120 GPB983049:GPC983120 GYX983049:GYY983120 HIT983049:HIU983120 HSP983049:HSQ983120 ICL983049:ICM983120 IMH983049:IMI983120 IWD983049:IWE983120 JFZ983049:JGA983120 JPV983049:JPW983120 JZR983049:JZS983120 KJN983049:KJO983120 KTJ983049:KTK983120 LDF983049:LDG983120 LNB983049:LNC983120 LWX983049:LWY983120 MGT983049:MGU983120 MQP983049:MQQ983120 NAL983049:NAM983120 NKH983049:NKI983120 NUD983049:NUE983120 ODZ983049:OEA983120 ONV983049:ONW983120 OXR983049:OXS983120 PHN983049:PHO983120 PRJ983049:PRK983120 QBF983049:QBG983120 QLB983049:QLC983120 QUX983049:QUY983120 RET983049:REU983120 ROP983049:ROQ983120 RYL983049:RYM983120 SIH983049:SII983120 SSD983049:SSE983120 TBZ983049:TCA983120 TLV983049:TLW983120 TVR983049:TVS983120 UFN983049:UFO983120 UPJ983049:UPK983120 UZF983049:UZG983120 VJB983049:VJC983120 VSX983049:VSY983120 WCT983049:WCU983120 WMP983049:WMQ983120 WWL983049:WWM983120</xm:sqref>
        </x14:dataValidation>
        <x14:dataValidation type="list" showInputMessage="1" showErrorMessage="1" errorTitle="Rechazado" error="Solo son validadas las opciones de la lista">
          <x14:formula1>
            <xm:f>Efecto</xm:f>
          </x14:formula1>
          <xm: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AA41:AA80 JW41:JW80 TS41:TS80 ADO41:ADO80 ANK41:ANK80 AXG41:AXG80 BHC41:BHC80 BQY41:BQY80 CAU41:CAU80 CKQ41:CKQ80 CUM41:CUM80 DEI41:DEI80 DOE41:DOE80 DYA41:DYA80 EHW41:EHW80 ERS41:ERS80 FBO41:FBO80 FLK41:FLK80 FVG41:FVG80 GFC41:GFC80 GOY41:GOY80 GYU41:GYU80 HIQ41:HIQ80 HSM41:HSM80 ICI41:ICI80 IME41:IME80 IWA41:IWA80 JFW41:JFW80 JPS41:JPS80 JZO41:JZO80 KJK41:KJK80 KTG41:KTG80 LDC41:LDC80 LMY41:LMY80 LWU41:LWU80 MGQ41:MGQ80 MQM41:MQM80 NAI41:NAI80 NKE41:NKE80 NUA41:NUA80 ODW41:ODW80 ONS41:ONS80 OXO41:OXO80 PHK41:PHK80 PRG41:PRG80 QBC41:QBC80 QKY41:QKY80 QUU41:QUU80 REQ41:REQ80 ROM41:ROM80 RYI41:RYI80 SIE41:SIE80 SSA41:SSA80 TBW41:TBW80 TLS41:TLS80 TVO41:TVO80 UFK41:UFK80 UPG41:UPG80 UZC41:UZC80 VIY41:VIY80 VSU41:VSU80 WCQ41:WCQ80 WMM41:WMM80 WWI41:WWI80 AA65577:AA65616 JW65577:JW65616 TS65577:TS65616 ADO65577:ADO65616 ANK65577:ANK65616 AXG65577:AXG65616 BHC65577:BHC65616 BQY65577:BQY65616 CAU65577:CAU65616 CKQ65577:CKQ65616 CUM65577:CUM65616 DEI65577:DEI65616 DOE65577:DOE65616 DYA65577:DYA65616 EHW65577:EHW65616 ERS65577:ERS65616 FBO65577:FBO65616 FLK65577:FLK65616 FVG65577:FVG65616 GFC65577:GFC65616 GOY65577:GOY65616 GYU65577:GYU65616 HIQ65577:HIQ65616 HSM65577:HSM65616 ICI65577:ICI65616 IME65577:IME65616 IWA65577:IWA65616 JFW65577:JFW65616 JPS65577:JPS65616 JZO65577:JZO65616 KJK65577:KJK65616 KTG65577:KTG65616 LDC65577:LDC65616 LMY65577:LMY65616 LWU65577:LWU65616 MGQ65577:MGQ65616 MQM65577:MQM65616 NAI65577:NAI65616 NKE65577:NKE65616 NUA65577:NUA65616 ODW65577:ODW65616 ONS65577:ONS65616 OXO65577:OXO65616 PHK65577:PHK65616 PRG65577:PRG65616 QBC65577:QBC65616 QKY65577:QKY65616 QUU65577:QUU65616 REQ65577:REQ65616 ROM65577:ROM65616 RYI65577:RYI65616 SIE65577:SIE65616 SSA65577:SSA65616 TBW65577:TBW65616 TLS65577:TLS65616 TVO65577:TVO65616 UFK65577:UFK65616 UPG65577:UPG65616 UZC65577:UZC65616 VIY65577:VIY65616 VSU65577:VSU65616 WCQ65577:WCQ65616 WMM65577:WMM65616 WWI65577:WWI65616 AA131113:AA131152 JW131113:JW131152 TS131113:TS131152 ADO131113:ADO131152 ANK131113:ANK131152 AXG131113:AXG131152 BHC131113:BHC131152 BQY131113:BQY131152 CAU131113:CAU131152 CKQ131113:CKQ131152 CUM131113:CUM131152 DEI131113:DEI131152 DOE131113:DOE131152 DYA131113:DYA131152 EHW131113:EHW131152 ERS131113:ERS131152 FBO131113:FBO131152 FLK131113:FLK131152 FVG131113:FVG131152 GFC131113:GFC131152 GOY131113:GOY131152 GYU131113:GYU131152 HIQ131113:HIQ131152 HSM131113:HSM131152 ICI131113:ICI131152 IME131113:IME131152 IWA131113:IWA131152 JFW131113:JFW131152 JPS131113:JPS131152 JZO131113:JZO131152 KJK131113:KJK131152 KTG131113:KTG131152 LDC131113:LDC131152 LMY131113:LMY131152 LWU131113:LWU131152 MGQ131113:MGQ131152 MQM131113:MQM131152 NAI131113:NAI131152 NKE131113:NKE131152 NUA131113:NUA131152 ODW131113:ODW131152 ONS131113:ONS131152 OXO131113:OXO131152 PHK131113:PHK131152 PRG131113:PRG131152 QBC131113:QBC131152 QKY131113:QKY131152 QUU131113:QUU131152 REQ131113:REQ131152 ROM131113:ROM131152 RYI131113:RYI131152 SIE131113:SIE131152 SSA131113:SSA131152 TBW131113:TBW131152 TLS131113:TLS131152 TVO131113:TVO131152 UFK131113:UFK131152 UPG131113:UPG131152 UZC131113:UZC131152 VIY131113:VIY131152 VSU131113:VSU131152 WCQ131113:WCQ131152 WMM131113:WMM131152 WWI131113:WWI131152 AA196649:AA196688 JW196649:JW196688 TS196649:TS196688 ADO196649:ADO196688 ANK196649:ANK196688 AXG196649:AXG196688 BHC196649:BHC196688 BQY196649:BQY196688 CAU196649:CAU196688 CKQ196649:CKQ196688 CUM196649:CUM196688 DEI196649:DEI196688 DOE196649:DOE196688 DYA196649:DYA196688 EHW196649:EHW196688 ERS196649:ERS196688 FBO196649:FBO196688 FLK196649:FLK196688 FVG196649:FVG196688 GFC196649:GFC196688 GOY196649:GOY196688 GYU196649:GYU196688 HIQ196649:HIQ196688 HSM196649:HSM196688 ICI196649:ICI196688 IME196649:IME196688 IWA196649:IWA196688 JFW196649:JFW196688 JPS196649:JPS196688 JZO196649:JZO196688 KJK196649:KJK196688 KTG196649:KTG196688 LDC196649:LDC196688 LMY196649:LMY196688 LWU196649:LWU196688 MGQ196649:MGQ196688 MQM196649:MQM196688 NAI196649:NAI196688 NKE196649:NKE196688 NUA196649:NUA196688 ODW196649:ODW196688 ONS196649:ONS196688 OXO196649:OXO196688 PHK196649:PHK196688 PRG196649:PRG196688 QBC196649:QBC196688 QKY196649:QKY196688 QUU196649:QUU196688 REQ196649:REQ196688 ROM196649:ROM196688 RYI196649:RYI196688 SIE196649:SIE196688 SSA196649:SSA196688 TBW196649:TBW196688 TLS196649:TLS196688 TVO196649:TVO196688 UFK196649:UFK196688 UPG196649:UPG196688 UZC196649:UZC196688 VIY196649:VIY196688 VSU196649:VSU196688 WCQ196649:WCQ196688 WMM196649:WMM196688 WWI196649:WWI196688 AA262185:AA262224 JW262185:JW262224 TS262185:TS262224 ADO262185:ADO262224 ANK262185:ANK262224 AXG262185:AXG262224 BHC262185:BHC262224 BQY262185:BQY262224 CAU262185:CAU262224 CKQ262185:CKQ262224 CUM262185:CUM262224 DEI262185:DEI262224 DOE262185:DOE262224 DYA262185:DYA262224 EHW262185:EHW262224 ERS262185:ERS262224 FBO262185:FBO262224 FLK262185:FLK262224 FVG262185:FVG262224 GFC262185:GFC262224 GOY262185:GOY262224 GYU262185:GYU262224 HIQ262185:HIQ262224 HSM262185:HSM262224 ICI262185:ICI262224 IME262185:IME262224 IWA262185:IWA262224 JFW262185:JFW262224 JPS262185:JPS262224 JZO262185:JZO262224 KJK262185:KJK262224 KTG262185:KTG262224 LDC262185:LDC262224 LMY262185:LMY262224 LWU262185:LWU262224 MGQ262185:MGQ262224 MQM262185:MQM262224 NAI262185:NAI262224 NKE262185:NKE262224 NUA262185:NUA262224 ODW262185:ODW262224 ONS262185:ONS262224 OXO262185:OXO262224 PHK262185:PHK262224 PRG262185:PRG262224 QBC262185:QBC262224 QKY262185:QKY262224 QUU262185:QUU262224 REQ262185:REQ262224 ROM262185:ROM262224 RYI262185:RYI262224 SIE262185:SIE262224 SSA262185:SSA262224 TBW262185:TBW262224 TLS262185:TLS262224 TVO262185:TVO262224 UFK262185:UFK262224 UPG262185:UPG262224 UZC262185:UZC262224 VIY262185:VIY262224 VSU262185:VSU262224 WCQ262185:WCQ262224 WMM262185:WMM262224 WWI262185:WWI262224 AA327721:AA327760 JW327721:JW327760 TS327721:TS327760 ADO327721:ADO327760 ANK327721:ANK327760 AXG327721:AXG327760 BHC327721:BHC327760 BQY327721:BQY327760 CAU327721:CAU327760 CKQ327721:CKQ327760 CUM327721:CUM327760 DEI327721:DEI327760 DOE327721:DOE327760 DYA327721:DYA327760 EHW327721:EHW327760 ERS327721:ERS327760 FBO327721:FBO327760 FLK327721:FLK327760 FVG327721:FVG327760 GFC327721:GFC327760 GOY327721:GOY327760 GYU327721:GYU327760 HIQ327721:HIQ327760 HSM327721:HSM327760 ICI327721:ICI327760 IME327721:IME327760 IWA327721:IWA327760 JFW327721:JFW327760 JPS327721:JPS327760 JZO327721:JZO327760 KJK327721:KJK327760 KTG327721:KTG327760 LDC327721:LDC327760 LMY327721:LMY327760 LWU327721:LWU327760 MGQ327721:MGQ327760 MQM327721:MQM327760 NAI327721:NAI327760 NKE327721:NKE327760 NUA327721:NUA327760 ODW327721:ODW327760 ONS327721:ONS327760 OXO327721:OXO327760 PHK327721:PHK327760 PRG327721:PRG327760 QBC327721:QBC327760 QKY327721:QKY327760 QUU327721:QUU327760 REQ327721:REQ327760 ROM327721:ROM327760 RYI327721:RYI327760 SIE327721:SIE327760 SSA327721:SSA327760 TBW327721:TBW327760 TLS327721:TLS327760 TVO327721:TVO327760 UFK327721:UFK327760 UPG327721:UPG327760 UZC327721:UZC327760 VIY327721:VIY327760 VSU327721:VSU327760 WCQ327721:WCQ327760 WMM327721:WMM327760 WWI327721:WWI327760 AA393257:AA393296 JW393257:JW393296 TS393257:TS393296 ADO393257:ADO393296 ANK393257:ANK393296 AXG393257:AXG393296 BHC393257:BHC393296 BQY393257:BQY393296 CAU393257:CAU393296 CKQ393257:CKQ393296 CUM393257:CUM393296 DEI393257:DEI393296 DOE393257:DOE393296 DYA393257:DYA393296 EHW393257:EHW393296 ERS393257:ERS393296 FBO393257:FBO393296 FLK393257:FLK393296 FVG393257:FVG393296 GFC393257:GFC393296 GOY393257:GOY393296 GYU393257:GYU393296 HIQ393257:HIQ393296 HSM393257:HSM393296 ICI393257:ICI393296 IME393257:IME393296 IWA393257:IWA393296 JFW393257:JFW393296 JPS393257:JPS393296 JZO393257:JZO393296 KJK393257:KJK393296 KTG393257:KTG393296 LDC393257:LDC393296 LMY393257:LMY393296 LWU393257:LWU393296 MGQ393257:MGQ393296 MQM393257:MQM393296 NAI393257:NAI393296 NKE393257:NKE393296 NUA393257:NUA393296 ODW393257:ODW393296 ONS393257:ONS393296 OXO393257:OXO393296 PHK393257:PHK393296 PRG393257:PRG393296 QBC393257:QBC393296 QKY393257:QKY393296 QUU393257:QUU393296 REQ393257:REQ393296 ROM393257:ROM393296 RYI393257:RYI393296 SIE393257:SIE393296 SSA393257:SSA393296 TBW393257:TBW393296 TLS393257:TLS393296 TVO393257:TVO393296 UFK393257:UFK393296 UPG393257:UPG393296 UZC393257:UZC393296 VIY393257:VIY393296 VSU393257:VSU393296 WCQ393257:WCQ393296 WMM393257:WMM393296 WWI393257:WWI393296 AA458793:AA458832 JW458793:JW458832 TS458793:TS458832 ADO458793:ADO458832 ANK458793:ANK458832 AXG458793:AXG458832 BHC458793:BHC458832 BQY458793:BQY458832 CAU458793:CAU458832 CKQ458793:CKQ458832 CUM458793:CUM458832 DEI458793:DEI458832 DOE458793:DOE458832 DYA458793:DYA458832 EHW458793:EHW458832 ERS458793:ERS458832 FBO458793:FBO458832 FLK458793:FLK458832 FVG458793:FVG458832 GFC458793:GFC458832 GOY458793:GOY458832 GYU458793:GYU458832 HIQ458793:HIQ458832 HSM458793:HSM458832 ICI458793:ICI458832 IME458793:IME458832 IWA458793:IWA458832 JFW458793:JFW458832 JPS458793:JPS458832 JZO458793:JZO458832 KJK458793:KJK458832 KTG458793:KTG458832 LDC458793:LDC458832 LMY458793:LMY458832 LWU458793:LWU458832 MGQ458793:MGQ458832 MQM458793:MQM458832 NAI458793:NAI458832 NKE458793:NKE458832 NUA458793:NUA458832 ODW458793:ODW458832 ONS458793:ONS458832 OXO458793:OXO458832 PHK458793:PHK458832 PRG458793:PRG458832 QBC458793:QBC458832 QKY458793:QKY458832 QUU458793:QUU458832 REQ458793:REQ458832 ROM458793:ROM458832 RYI458793:RYI458832 SIE458793:SIE458832 SSA458793:SSA458832 TBW458793:TBW458832 TLS458793:TLS458832 TVO458793:TVO458832 UFK458793:UFK458832 UPG458793:UPG458832 UZC458793:UZC458832 VIY458793:VIY458832 VSU458793:VSU458832 WCQ458793:WCQ458832 WMM458793:WMM458832 WWI458793:WWI458832 AA524329:AA524368 JW524329:JW524368 TS524329:TS524368 ADO524329:ADO524368 ANK524329:ANK524368 AXG524329:AXG524368 BHC524329:BHC524368 BQY524329:BQY524368 CAU524329:CAU524368 CKQ524329:CKQ524368 CUM524329:CUM524368 DEI524329:DEI524368 DOE524329:DOE524368 DYA524329:DYA524368 EHW524329:EHW524368 ERS524329:ERS524368 FBO524329:FBO524368 FLK524329:FLK524368 FVG524329:FVG524368 GFC524329:GFC524368 GOY524329:GOY524368 GYU524329:GYU524368 HIQ524329:HIQ524368 HSM524329:HSM524368 ICI524329:ICI524368 IME524329:IME524368 IWA524329:IWA524368 JFW524329:JFW524368 JPS524329:JPS524368 JZO524329:JZO524368 KJK524329:KJK524368 KTG524329:KTG524368 LDC524329:LDC524368 LMY524329:LMY524368 LWU524329:LWU524368 MGQ524329:MGQ524368 MQM524329:MQM524368 NAI524329:NAI524368 NKE524329:NKE524368 NUA524329:NUA524368 ODW524329:ODW524368 ONS524329:ONS524368 OXO524329:OXO524368 PHK524329:PHK524368 PRG524329:PRG524368 QBC524329:QBC524368 QKY524329:QKY524368 QUU524329:QUU524368 REQ524329:REQ524368 ROM524329:ROM524368 RYI524329:RYI524368 SIE524329:SIE524368 SSA524329:SSA524368 TBW524329:TBW524368 TLS524329:TLS524368 TVO524329:TVO524368 UFK524329:UFK524368 UPG524329:UPG524368 UZC524329:UZC524368 VIY524329:VIY524368 VSU524329:VSU524368 WCQ524329:WCQ524368 WMM524329:WMM524368 WWI524329:WWI524368 AA589865:AA589904 JW589865:JW589904 TS589865:TS589904 ADO589865:ADO589904 ANK589865:ANK589904 AXG589865:AXG589904 BHC589865:BHC589904 BQY589865:BQY589904 CAU589865:CAU589904 CKQ589865:CKQ589904 CUM589865:CUM589904 DEI589865:DEI589904 DOE589865:DOE589904 DYA589865:DYA589904 EHW589865:EHW589904 ERS589865:ERS589904 FBO589865:FBO589904 FLK589865:FLK589904 FVG589865:FVG589904 GFC589865:GFC589904 GOY589865:GOY589904 GYU589865:GYU589904 HIQ589865:HIQ589904 HSM589865:HSM589904 ICI589865:ICI589904 IME589865:IME589904 IWA589865:IWA589904 JFW589865:JFW589904 JPS589865:JPS589904 JZO589865:JZO589904 KJK589865:KJK589904 KTG589865:KTG589904 LDC589865:LDC589904 LMY589865:LMY589904 LWU589865:LWU589904 MGQ589865:MGQ589904 MQM589865:MQM589904 NAI589865:NAI589904 NKE589865:NKE589904 NUA589865:NUA589904 ODW589865:ODW589904 ONS589865:ONS589904 OXO589865:OXO589904 PHK589865:PHK589904 PRG589865:PRG589904 QBC589865:QBC589904 QKY589865:QKY589904 QUU589865:QUU589904 REQ589865:REQ589904 ROM589865:ROM589904 RYI589865:RYI589904 SIE589865:SIE589904 SSA589865:SSA589904 TBW589865:TBW589904 TLS589865:TLS589904 TVO589865:TVO589904 UFK589865:UFK589904 UPG589865:UPG589904 UZC589865:UZC589904 VIY589865:VIY589904 VSU589865:VSU589904 WCQ589865:WCQ589904 WMM589865:WMM589904 WWI589865:WWI589904 AA655401:AA655440 JW655401:JW655440 TS655401:TS655440 ADO655401:ADO655440 ANK655401:ANK655440 AXG655401:AXG655440 BHC655401:BHC655440 BQY655401:BQY655440 CAU655401:CAU655440 CKQ655401:CKQ655440 CUM655401:CUM655440 DEI655401:DEI655440 DOE655401:DOE655440 DYA655401:DYA655440 EHW655401:EHW655440 ERS655401:ERS655440 FBO655401:FBO655440 FLK655401:FLK655440 FVG655401:FVG655440 GFC655401:GFC655440 GOY655401:GOY655440 GYU655401:GYU655440 HIQ655401:HIQ655440 HSM655401:HSM655440 ICI655401:ICI655440 IME655401:IME655440 IWA655401:IWA655440 JFW655401:JFW655440 JPS655401:JPS655440 JZO655401:JZO655440 KJK655401:KJK655440 KTG655401:KTG655440 LDC655401:LDC655440 LMY655401:LMY655440 LWU655401:LWU655440 MGQ655401:MGQ655440 MQM655401:MQM655440 NAI655401:NAI655440 NKE655401:NKE655440 NUA655401:NUA655440 ODW655401:ODW655440 ONS655401:ONS655440 OXO655401:OXO655440 PHK655401:PHK655440 PRG655401:PRG655440 QBC655401:QBC655440 QKY655401:QKY655440 QUU655401:QUU655440 REQ655401:REQ655440 ROM655401:ROM655440 RYI655401:RYI655440 SIE655401:SIE655440 SSA655401:SSA655440 TBW655401:TBW655440 TLS655401:TLS655440 TVO655401:TVO655440 UFK655401:UFK655440 UPG655401:UPG655440 UZC655401:UZC655440 VIY655401:VIY655440 VSU655401:VSU655440 WCQ655401:WCQ655440 WMM655401:WMM655440 WWI655401:WWI655440 AA720937:AA720976 JW720937:JW720976 TS720937:TS720976 ADO720937:ADO720976 ANK720937:ANK720976 AXG720937:AXG720976 BHC720937:BHC720976 BQY720937:BQY720976 CAU720937:CAU720976 CKQ720937:CKQ720976 CUM720937:CUM720976 DEI720937:DEI720976 DOE720937:DOE720976 DYA720937:DYA720976 EHW720937:EHW720976 ERS720937:ERS720976 FBO720937:FBO720976 FLK720937:FLK720976 FVG720937:FVG720976 GFC720937:GFC720976 GOY720937:GOY720976 GYU720937:GYU720976 HIQ720937:HIQ720976 HSM720937:HSM720976 ICI720937:ICI720976 IME720937:IME720976 IWA720937:IWA720976 JFW720937:JFW720976 JPS720937:JPS720976 JZO720937:JZO720976 KJK720937:KJK720976 KTG720937:KTG720976 LDC720937:LDC720976 LMY720937:LMY720976 LWU720937:LWU720976 MGQ720937:MGQ720976 MQM720937:MQM720976 NAI720937:NAI720976 NKE720937:NKE720976 NUA720937:NUA720976 ODW720937:ODW720976 ONS720937:ONS720976 OXO720937:OXO720976 PHK720937:PHK720976 PRG720937:PRG720976 QBC720937:QBC720976 QKY720937:QKY720976 QUU720937:QUU720976 REQ720937:REQ720976 ROM720937:ROM720976 RYI720937:RYI720976 SIE720937:SIE720976 SSA720937:SSA720976 TBW720937:TBW720976 TLS720937:TLS720976 TVO720937:TVO720976 UFK720937:UFK720976 UPG720937:UPG720976 UZC720937:UZC720976 VIY720937:VIY720976 VSU720937:VSU720976 WCQ720937:WCQ720976 WMM720937:WMM720976 WWI720937:WWI720976 AA786473:AA786512 JW786473:JW786512 TS786473:TS786512 ADO786473:ADO786512 ANK786473:ANK786512 AXG786473:AXG786512 BHC786473:BHC786512 BQY786473:BQY786512 CAU786473:CAU786512 CKQ786473:CKQ786512 CUM786473:CUM786512 DEI786473:DEI786512 DOE786473:DOE786512 DYA786473:DYA786512 EHW786473:EHW786512 ERS786473:ERS786512 FBO786473:FBO786512 FLK786473:FLK786512 FVG786473:FVG786512 GFC786473:GFC786512 GOY786473:GOY786512 GYU786473:GYU786512 HIQ786473:HIQ786512 HSM786473:HSM786512 ICI786473:ICI786512 IME786473:IME786512 IWA786473:IWA786512 JFW786473:JFW786512 JPS786473:JPS786512 JZO786473:JZO786512 KJK786473:KJK786512 KTG786473:KTG786512 LDC786473:LDC786512 LMY786473:LMY786512 LWU786473:LWU786512 MGQ786473:MGQ786512 MQM786473:MQM786512 NAI786473:NAI786512 NKE786473:NKE786512 NUA786473:NUA786512 ODW786473:ODW786512 ONS786473:ONS786512 OXO786473:OXO786512 PHK786473:PHK786512 PRG786473:PRG786512 QBC786473:QBC786512 QKY786473:QKY786512 QUU786473:QUU786512 REQ786473:REQ786512 ROM786473:ROM786512 RYI786473:RYI786512 SIE786473:SIE786512 SSA786473:SSA786512 TBW786473:TBW786512 TLS786473:TLS786512 TVO786473:TVO786512 UFK786473:UFK786512 UPG786473:UPG786512 UZC786473:UZC786512 VIY786473:VIY786512 VSU786473:VSU786512 WCQ786473:WCQ786512 WMM786473:WMM786512 WWI786473:WWI786512 AA852009:AA852048 JW852009:JW852048 TS852009:TS852048 ADO852009:ADO852048 ANK852009:ANK852048 AXG852009:AXG852048 BHC852009:BHC852048 BQY852009:BQY852048 CAU852009:CAU852048 CKQ852009:CKQ852048 CUM852009:CUM852048 DEI852009:DEI852048 DOE852009:DOE852048 DYA852009:DYA852048 EHW852009:EHW852048 ERS852009:ERS852048 FBO852009:FBO852048 FLK852009:FLK852048 FVG852009:FVG852048 GFC852009:GFC852048 GOY852009:GOY852048 GYU852009:GYU852048 HIQ852009:HIQ852048 HSM852009:HSM852048 ICI852009:ICI852048 IME852009:IME852048 IWA852009:IWA852048 JFW852009:JFW852048 JPS852009:JPS852048 JZO852009:JZO852048 KJK852009:KJK852048 KTG852009:KTG852048 LDC852009:LDC852048 LMY852009:LMY852048 LWU852009:LWU852048 MGQ852009:MGQ852048 MQM852009:MQM852048 NAI852009:NAI852048 NKE852009:NKE852048 NUA852009:NUA852048 ODW852009:ODW852048 ONS852009:ONS852048 OXO852009:OXO852048 PHK852009:PHK852048 PRG852009:PRG852048 QBC852009:QBC852048 QKY852009:QKY852048 QUU852009:QUU852048 REQ852009:REQ852048 ROM852009:ROM852048 RYI852009:RYI852048 SIE852009:SIE852048 SSA852009:SSA852048 TBW852009:TBW852048 TLS852009:TLS852048 TVO852009:TVO852048 UFK852009:UFK852048 UPG852009:UPG852048 UZC852009:UZC852048 VIY852009:VIY852048 VSU852009:VSU852048 WCQ852009:WCQ852048 WMM852009:WMM852048 WWI852009:WWI852048 AA917545:AA917584 JW917545:JW917584 TS917545:TS917584 ADO917545:ADO917584 ANK917545:ANK917584 AXG917545:AXG917584 BHC917545:BHC917584 BQY917545:BQY917584 CAU917545:CAU917584 CKQ917545:CKQ917584 CUM917545:CUM917584 DEI917545:DEI917584 DOE917545:DOE917584 DYA917545:DYA917584 EHW917545:EHW917584 ERS917545:ERS917584 FBO917545:FBO917584 FLK917545:FLK917584 FVG917545:FVG917584 GFC917545:GFC917584 GOY917545:GOY917584 GYU917545:GYU917584 HIQ917545:HIQ917584 HSM917545:HSM917584 ICI917545:ICI917584 IME917545:IME917584 IWA917545:IWA917584 JFW917545:JFW917584 JPS917545:JPS917584 JZO917545:JZO917584 KJK917545:KJK917584 KTG917545:KTG917584 LDC917545:LDC917584 LMY917545:LMY917584 LWU917545:LWU917584 MGQ917545:MGQ917584 MQM917545:MQM917584 NAI917545:NAI917584 NKE917545:NKE917584 NUA917545:NUA917584 ODW917545:ODW917584 ONS917545:ONS917584 OXO917545:OXO917584 PHK917545:PHK917584 PRG917545:PRG917584 QBC917545:QBC917584 QKY917545:QKY917584 QUU917545:QUU917584 REQ917545:REQ917584 ROM917545:ROM917584 RYI917545:RYI917584 SIE917545:SIE917584 SSA917545:SSA917584 TBW917545:TBW917584 TLS917545:TLS917584 TVO917545:TVO917584 UFK917545:UFK917584 UPG917545:UPG917584 UZC917545:UZC917584 VIY917545:VIY917584 VSU917545:VSU917584 WCQ917545:WCQ917584 WMM917545:WMM917584 WWI917545:WWI917584 AA983081:AA983120 JW983081:JW983120 TS983081:TS983120 ADO983081:ADO983120 ANK983081:ANK983120 AXG983081:AXG983120 BHC983081:BHC983120 BQY983081:BQY983120 CAU983081:CAU983120 CKQ983081:CKQ983120 CUM983081:CUM983120 DEI983081:DEI983120 DOE983081:DOE983120 DYA983081:DYA983120 EHW983081:EHW983120 ERS983081:ERS983120 FBO983081:FBO983120 FLK983081:FLK983120 FVG983081:FVG983120 GFC983081:GFC983120 GOY983081:GOY983120 GYU983081:GYU983120 HIQ983081:HIQ983120 HSM983081:HSM983120 ICI983081:ICI983120 IME983081:IME983120 IWA983081:IWA983120 JFW983081:JFW983120 JPS983081:JPS983120 JZO983081:JZO983120 KJK983081:KJK983120 KTG983081:KTG983120 LDC983081:LDC983120 LMY983081:LMY983120 LWU983081:LWU983120 MGQ983081:MGQ983120 MQM983081:MQM983120 NAI983081:NAI983120 NKE983081:NKE983120 NUA983081:NUA983120 ODW983081:ODW983120 ONS983081:ONS983120 OXO983081:OXO983120 PHK983081:PHK983120 PRG983081:PRG983120 QBC983081:QBC983120 QKY983081:QKY983120 QUU983081:QUU983120 REQ983081:REQ983120 ROM983081:ROM983120 RYI983081:RYI983120 SIE983081:SIE983120 SSA983081:SSA983120 TBW983081:TBW983120 TLS983081:TLS983120 TVO983081:TVO983120 UFK983081:UFK983120 UPG983081:UPG983120 UZC983081:UZC983120 VIY983081:VIY983120 VSU983081:VSU983120 WCQ983081:WCQ983120 WMM983081:WMM983120 WWI983081:WWI983120</xm:sqref>
        </x14:dataValidation>
        <x14:dataValidation type="list" allowBlank="1" showInputMessage="1" showErrorMessage="1">
          <x14:formula1>
            <xm:f>IMPACTO</xm:f>
          </x14:formula1>
          <xm: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Q41:Q80 JM41:JM80 TI41:TI80 ADE41:ADE80 ANA41:ANA80 AWW41:AWW80 BGS41:BGS80 BQO41:BQO80 CAK41:CAK80 CKG41:CKG80 CUC41:CUC80 DDY41:DDY80 DNU41:DNU80 DXQ41:DXQ80 EHM41:EHM80 ERI41:ERI80 FBE41:FBE80 FLA41:FLA80 FUW41:FUW80 GES41:GES80 GOO41:GOO80 GYK41:GYK80 HIG41:HIG80 HSC41:HSC80 IBY41:IBY80 ILU41:ILU80 IVQ41:IVQ80 JFM41:JFM80 JPI41:JPI80 JZE41:JZE80 KJA41:KJA80 KSW41:KSW80 LCS41:LCS80 LMO41:LMO80 LWK41:LWK80 MGG41:MGG80 MQC41:MQC80 MZY41:MZY80 NJU41:NJU80 NTQ41:NTQ80 ODM41:ODM80 ONI41:ONI80 OXE41:OXE80 PHA41:PHA80 PQW41:PQW80 QAS41:QAS80 QKO41:QKO80 QUK41:QUK80 REG41:REG80 ROC41:ROC80 RXY41:RXY80 SHU41:SHU80 SRQ41:SRQ80 TBM41:TBM80 TLI41:TLI80 TVE41:TVE80 UFA41:UFA80 UOW41:UOW80 UYS41:UYS80 VIO41:VIO80 VSK41:VSK80 WCG41:WCG80 WMC41:WMC80 WVY41:WVY80 Q65577:Q65616 JM65577:JM65616 TI65577:TI65616 ADE65577:ADE65616 ANA65577:ANA65616 AWW65577:AWW65616 BGS65577:BGS65616 BQO65577:BQO65616 CAK65577:CAK65616 CKG65577:CKG65616 CUC65577:CUC65616 DDY65577:DDY65616 DNU65577:DNU65616 DXQ65577:DXQ65616 EHM65577:EHM65616 ERI65577:ERI65616 FBE65577:FBE65616 FLA65577:FLA65616 FUW65577:FUW65616 GES65577:GES65616 GOO65577:GOO65616 GYK65577:GYK65616 HIG65577:HIG65616 HSC65577:HSC65616 IBY65577:IBY65616 ILU65577:ILU65616 IVQ65577:IVQ65616 JFM65577:JFM65616 JPI65577:JPI65616 JZE65577:JZE65616 KJA65577:KJA65616 KSW65577:KSW65616 LCS65577:LCS65616 LMO65577:LMO65616 LWK65577:LWK65616 MGG65577:MGG65616 MQC65577:MQC65616 MZY65577:MZY65616 NJU65577:NJU65616 NTQ65577:NTQ65616 ODM65577:ODM65616 ONI65577:ONI65616 OXE65577:OXE65616 PHA65577:PHA65616 PQW65577:PQW65616 QAS65577:QAS65616 QKO65577:QKO65616 QUK65577:QUK65616 REG65577:REG65616 ROC65577:ROC65616 RXY65577:RXY65616 SHU65577:SHU65616 SRQ65577:SRQ65616 TBM65577:TBM65616 TLI65577:TLI65616 TVE65577:TVE65616 UFA65577:UFA65616 UOW65577:UOW65616 UYS65577:UYS65616 VIO65577:VIO65616 VSK65577:VSK65616 WCG65577:WCG65616 WMC65577:WMC65616 WVY65577:WVY65616 Q131113:Q131152 JM131113:JM131152 TI131113:TI131152 ADE131113:ADE131152 ANA131113:ANA131152 AWW131113:AWW131152 BGS131113:BGS131152 BQO131113:BQO131152 CAK131113:CAK131152 CKG131113:CKG131152 CUC131113:CUC131152 DDY131113:DDY131152 DNU131113:DNU131152 DXQ131113:DXQ131152 EHM131113:EHM131152 ERI131113:ERI131152 FBE131113:FBE131152 FLA131113:FLA131152 FUW131113:FUW131152 GES131113:GES131152 GOO131113:GOO131152 GYK131113:GYK131152 HIG131113:HIG131152 HSC131113:HSC131152 IBY131113:IBY131152 ILU131113:ILU131152 IVQ131113:IVQ131152 JFM131113:JFM131152 JPI131113:JPI131152 JZE131113:JZE131152 KJA131113:KJA131152 KSW131113:KSW131152 LCS131113:LCS131152 LMO131113:LMO131152 LWK131113:LWK131152 MGG131113:MGG131152 MQC131113:MQC131152 MZY131113:MZY131152 NJU131113:NJU131152 NTQ131113:NTQ131152 ODM131113:ODM131152 ONI131113:ONI131152 OXE131113:OXE131152 PHA131113:PHA131152 PQW131113:PQW131152 QAS131113:QAS131152 QKO131113:QKO131152 QUK131113:QUK131152 REG131113:REG131152 ROC131113:ROC131152 RXY131113:RXY131152 SHU131113:SHU131152 SRQ131113:SRQ131152 TBM131113:TBM131152 TLI131113:TLI131152 TVE131113:TVE131152 UFA131113:UFA131152 UOW131113:UOW131152 UYS131113:UYS131152 VIO131113:VIO131152 VSK131113:VSK131152 WCG131113:WCG131152 WMC131113:WMC131152 WVY131113:WVY131152 Q196649:Q196688 JM196649:JM196688 TI196649:TI196688 ADE196649:ADE196688 ANA196649:ANA196688 AWW196649:AWW196688 BGS196649:BGS196688 BQO196649:BQO196688 CAK196649:CAK196688 CKG196649:CKG196688 CUC196649:CUC196688 DDY196649:DDY196688 DNU196649:DNU196688 DXQ196649:DXQ196688 EHM196649:EHM196688 ERI196649:ERI196688 FBE196649:FBE196688 FLA196649:FLA196688 FUW196649:FUW196688 GES196649:GES196688 GOO196649:GOO196688 GYK196649:GYK196688 HIG196649:HIG196688 HSC196649:HSC196688 IBY196649:IBY196688 ILU196649:ILU196688 IVQ196649:IVQ196688 JFM196649:JFM196688 JPI196649:JPI196688 JZE196649:JZE196688 KJA196649:KJA196688 KSW196649:KSW196688 LCS196649:LCS196688 LMO196649:LMO196688 LWK196649:LWK196688 MGG196649:MGG196688 MQC196649:MQC196688 MZY196649:MZY196688 NJU196649:NJU196688 NTQ196649:NTQ196688 ODM196649:ODM196688 ONI196649:ONI196688 OXE196649:OXE196688 PHA196649:PHA196688 PQW196649:PQW196688 QAS196649:QAS196688 QKO196649:QKO196688 QUK196649:QUK196688 REG196649:REG196688 ROC196649:ROC196688 RXY196649:RXY196688 SHU196649:SHU196688 SRQ196649:SRQ196688 TBM196649:TBM196688 TLI196649:TLI196688 TVE196649:TVE196688 UFA196649:UFA196688 UOW196649:UOW196688 UYS196649:UYS196688 VIO196649:VIO196688 VSK196649:VSK196688 WCG196649:WCG196688 WMC196649:WMC196688 WVY196649:WVY196688 Q262185:Q262224 JM262185:JM262224 TI262185:TI262224 ADE262185:ADE262224 ANA262185:ANA262224 AWW262185:AWW262224 BGS262185:BGS262224 BQO262185:BQO262224 CAK262185:CAK262224 CKG262185:CKG262224 CUC262185:CUC262224 DDY262185:DDY262224 DNU262185:DNU262224 DXQ262185:DXQ262224 EHM262185:EHM262224 ERI262185:ERI262224 FBE262185:FBE262224 FLA262185:FLA262224 FUW262185:FUW262224 GES262185:GES262224 GOO262185:GOO262224 GYK262185:GYK262224 HIG262185:HIG262224 HSC262185:HSC262224 IBY262185:IBY262224 ILU262185:ILU262224 IVQ262185:IVQ262224 JFM262185:JFM262224 JPI262185:JPI262224 JZE262185:JZE262224 KJA262185:KJA262224 KSW262185:KSW262224 LCS262185:LCS262224 LMO262185:LMO262224 LWK262185:LWK262224 MGG262185:MGG262224 MQC262185:MQC262224 MZY262185:MZY262224 NJU262185:NJU262224 NTQ262185:NTQ262224 ODM262185:ODM262224 ONI262185:ONI262224 OXE262185:OXE262224 PHA262185:PHA262224 PQW262185:PQW262224 QAS262185:QAS262224 QKO262185:QKO262224 QUK262185:QUK262224 REG262185:REG262224 ROC262185:ROC262224 RXY262185:RXY262224 SHU262185:SHU262224 SRQ262185:SRQ262224 TBM262185:TBM262224 TLI262185:TLI262224 TVE262185:TVE262224 UFA262185:UFA262224 UOW262185:UOW262224 UYS262185:UYS262224 VIO262185:VIO262224 VSK262185:VSK262224 WCG262185:WCG262224 WMC262185:WMC262224 WVY262185:WVY262224 Q327721:Q327760 JM327721:JM327760 TI327721:TI327760 ADE327721:ADE327760 ANA327721:ANA327760 AWW327721:AWW327760 BGS327721:BGS327760 BQO327721:BQO327760 CAK327721:CAK327760 CKG327721:CKG327760 CUC327721:CUC327760 DDY327721:DDY327760 DNU327721:DNU327760 DXQ327721:DXQ327760 EHM327721:EHM327760 ERI327721:ERI327760 FBE327721:FBE327760 FLA327721:FLA327760 FUW327721:FUW327760 GES327721:GES327760 GOO327721:GOO327760 GYK327721:GYK327760 HIG327721:HIG327760 HSC327721:HSC327760 IBY327721:IBY327760 ILU327721:ILU327760 IVQ327721:IVQ327760 JFM327721:JFM327760 JPI327721:JPI327760 JZE327721:JZE327760 KJA327721:KJA327760 KSW327721:KSW327760 LCS327721:LCS327760 LMO327721:LMO327760 LWK327721:LWK327760 MGG327721:MGG327760 MQC327721:MQC327760 MZY327721:MZY327760 NJU327721:NJU327760 NTQ327721:NTQ327760 ODM327721:ODM327760 ONI327721:ONI327760 OXE327721:OXE327760 PHA327721:PHA327760 PQW327721:PQW327760 QAS327721:QAS327760 QKO327721:QKO327760 QUK327721:QUK327760 REG327721:REG327760 ROC327721:ROC327760 RXY327721:RXY327760 SHU327721:SHU327760 SRQ327721:SRQ327760 TBM327721:TBM327760 TLI327721:TLI327760 TVE327721:TVE327760 UFA327721:UFA327760 UOW327721:UOW327760 UYS327721:UYS327760 VIO327721:VIO327760 VSK327721:VSK327760 WCG327721:WCG327760 WMC327721:WMC327760 WVY327721:WVY327760 Q393257:Q393296 JM393257:JM393296 TI393257:TI393296 ADE393257:ADE393296 ANA393257:ANA393296 AWW393257:AWW393296 BGS393257:BGS393296 BQO393257:BQO393296 CAK393257:CAK393296 CKG393257:CKG393296 CUC393257:CUC393296 DDY393257:DDY393296 DNU393257:DNU393296 DXQ393257:DXQ393296 EHM393257:EHM393296 ERI393257:ERI393296 FBE393257:FBE393296 FLA393257:FLA393296 FUW393257:FUW393296 GES393257:GES393296 GOO393257:GOO393296 GYK393257:GYK393296 HIG393257:HIG393296 HSC393257:HSC393296 IBY393257:IBY393296 ILU393257:ILU393296 IVQ393257:IVQ393296 JFM393257:JFM393296 JPI393257:JPI393296 JZE393257:JZE393296 KJA393257:KJA393296 KSW393257:KSW393296 LCS393257:LCS393296 LMO393257:LMO393296 LWK393257:LWK393296 MGG393257:MGG393296 MQC393257:MQC393296 MZY393257:MZY393296 NJU393257:NJU393296 NTQ393257:NTQ393296 ODM393257:ODM393296 ONI393257:ONI393296 OXE393257:OXE393296 PHA393257:PHA393296 PQW393257:PQW393296 QAS393257:QAS393296 QKO393257:QKO393296 QUK393257:QUK393296 REG393257:REG393296 ROC393257:ROC393296 RXY393257:RXY393296 SHU393257:SHU393296 SRQ393257:SRQ393296 TBM393257:TBM393296 TLI393257:TLI393296 TVE393257:TVE393296 UFA393257:UFA393296 UOW393257:UOW393296 UYS393257:UYS393296 VIO393257:VIO393296 VSK393257:VSK393296 WCG393257:WCG393296 WMC393257:WMC393296 WVY393257:WVY393296 Q458793:Q458832 JM458793:JM458832 TI458793:TI458832 ADE458793:ADE458832 ANA458793:ANA458832 AWW458793:AWW458832 BGS458793:BGS458832 BQO458793:BQO458832 CAK458793:CAK458832 CKG458793:CKG458832 CUC458793:CUC458832 DDY458793:DDY458832 DNU458793:DNU458832 DXQ458793:DXQ458832 EHM458793:EHM458832 ERI458793:ERI458832 FBE458793:FBE458832 FLA458793:FLA458832 FUW458793:FUW458832 GES458793:GES458832 GOO458793:GOO458832 GYK458793:GYK458832 HIG458793:HIG458832 HSC458793:HSC458832 IBY458793:IBY458832 ILU458793:ILU458832 IVQ458793:IVQ458832 JFM458793:JFM458832 JPI458793:JPI458832 JZE458793:JZE458832 KJA458793:KJA458832 KSW458793:KSW458832 LCS458793:LCS458832 LMO458793:LMO458832 LWK458793:LWK458832 MGG458793:MGG458832 MQC458793:MQC458832 MZY458793:MZY458832 NJU458793:NJU458832 NTQ458793:NTQ458832 ODM458793:ODM458832 ONI458793:ONI458832 OXE458793:OXE458832 PHA458793:PHA458832 PQW458793:PQW458832 QAS458793:QAS458832 QKO458793:QKO458832 QUK458793:QUK458832 REG458793:REG458832 ROC458793:ROC458832 RXY458793:RXY458832 SHU458793:SHU458832 SRQ458793:SRQ458832 TBM458793:TBM458832 TLI458793:TLI458832 TVE458793:TVE458832 UFA458793:UFA458832 UOW458793:UOW458832 UYS458793:UYS458832 VIO458793:VIO458832 VSK458793:VSK458832 WCG458793:WCG458832 WMC458793:WMC458832 WVY458793:WVY458832 Q524329:Q524368 JM524329:JM524368 TI524329:TI524368 ADE524329:ADE524368 ANA524329:ANA524368 AWW524329:AWW524368 BGS524329:BGS524368 BQO524329:BQO524368 CAK524329:CAK524368 CKG524329:CKG524368 CUC524329:CUC524368 DDY524329:DDY524368 DNU524329:DNU524368 DXQ524329:DXQ524368 EHM524329:EHM524368 ERI524329:ERI524368 FBE524329:FBE524368 FLA524329:FLA524368 FUW524329:FUW524368 GES524329:GES524368 GOO524329:GOO524368 GYK524329:GYK524368 HIG524329:HIG524368 HSC524329:HSC524368 IBY524329:IBY524368 ILU524329:ILU524368 IVQ524329:IVQ524368 JFM524329:JFM524368 JPI524329:JPI524368 JZE524329:JZE524368 KJA524329:KJA524368 KSW524329:KSW524368 LCS524329:LCS524368 LMO524329:LMO524368 LWK524329:LWK524368 MGG524329:MGG524368 MQC524329:MQC524368 MZY524329:MZY524368 NJU524329:NJU524368 NTQ524329:NTQ524368 ODM524329:ODM524368 ONI524329:ONI524368 OXE524329:OXE524368 PHA524329:PHA524368 PQW524329:PQW524368 QAS524329:QAS524368 QKO524329:QKO524368 QUK524329:QUK524368 REG524329:REG524368 ROC524329:ROC524368 RXY524329:RXY524368 SHU524329:SHU524368 SRQ524329:SRQ524368 TBM524329:TBM524368 TLI524329:TLI524368 TVE524329:TVE524368 UFA524329:UFA524368 UOW524329:UOW524368 UYS524329:UYS524368 VIO524329:VIO524368 VSK524329:VSK524368 WCG524329:WCG524368 WMC524329:WMC524368 WVY524329:WVY524368 Q589865:Q589904 JM589865:JM589904 TI589865:TI589904 ADE589865:ADE589904 ANA589865:ANA589904 AWW589865:AWW589904 BGS589865:BGS589904 BQO589865:BQO589904 CAK589865:CAK589904 CKG589865:CKG589904 CUC589865:CUC589904 DDY589865:DDY589904 DNU589865:DNU589904 DXQ589865:DXQ589904 EHM589865:EHM589904 ERI589865:ERI589904 FBE589865:FBE589904 FLA589865:FLA589904 FUW589865:FUW589904 GES589865:GES589904 GOO589865:GOO589904 GYK589865:GYK589904 HIG589865:HIG589904 HSC589865:HSC589904 IBY589865:IBY589904 ILU589865:ILU589904 IVQ589865:IVQ589904 JFM589865:JFM589904 JPI589865:JPI589904 JZE589865:JZE589904 KJA589865:KJA589904 KSW589865:KSW589904 LCS589865:LCS589904 LMO589865:LMO589904 LWK589865:LWK589904 MGG589865:MGG589904 MQC589865:MQC589904 MZY589865:MZY589904 NJU589865:NJU589904 NTQ589865:NTQ589904 ODM589865:ODM589904 ONI589865:ONI589904 OXE589865:OXE589904 PHA589865:PHA589904 PQW589865:PQW589904 QAS589865:QAS589904 QKO589865:QKO589904 QUK589865:QUK589904 REG589865:REG589904 ROC589865:ROC589904 RXY589865:RXY589904 SHU589865:SHU589904 SRQ589865:SRQ589904 TBM589865:TBM589904 TLI589865:TLI589904 TVE589865:TVE589904 UFA589865:UFA589904 UOW589865:UOW589904 UYS589865:UYS589904 VIO589865:VIO589904 VSK589865:VSK589904 WCG589865:WCG589904 WMC589865:WMC589904 WVY589865:WVY589904 Q655401:Q655440 JM655401:JM655440 TI655401:TI655440 ADE655401:ADE655440 ANA655401:ANA655440 AWW655401:AWW655440 BGS655401:BGS655440 BQO655401:BQO655440 CAK655401:CAK655440 CKG655401:CKG655440 CUC655401:CUC655440 DDY655401:DDY655440 DNU655401:DNU655440 DXQ655401:DXQ655440 EHM655401:EHM655440 ERI655401:ERI655440 FBE655401:FBE655440 FLA655401:FLA655440 FUW655401:FUW655440 GES655401:GES655440 GOO655401:GOO655440 GYK655401:GYK655440 HIG655401:HIG655440 HSC655401:HSC655440 IBY655401:IBY655440 ILU655401:ILU655440 IVQ655401:IVQ655440 JFM655401:JFM655440 JPI655401:JPI655440 JZE655401:JZE655440 KJA655401:KJA655440 KSW655401:KSW655440 LCS655401:LCS655440 LMO655401:LMO655440 LWK655401:LWK655440 MGG655401:MGG655440 MQC655401:MQC655440 MZY655401:MZY655440 NJU655401:NJU655440 NTQ655401:NTQ655440 ODM655401:ODM655440 ONI655401:ONI655440 OXE655401:OXE655440 PHA655401:PHA655440 PQW655401:PQW655440 QAS655401:QAS655440 QKO655401:QKO655440 QUK655401:QUK655440 REG655401:REG655440 ROC655401:ROC655440 RXY655401:RXY655440 SHU655401:SHU655440 SRQ655401:SRQ655440 TBM655401:TBM655440 TLI655401:TLI655440 TVE655401:TVE655440 UFA655401:UFA655440 UOW655401:UOW655440 UYS655401:UYS655440 VIO655401:VIO655440 VSK655401:VSK655440 WCG655401:WCG655440 WMC655401:WMC655440 WVY655401:WVY655440 Q720937:Q720976 JM720937:JM720976 TI720937:TI720976 ADE720937:ADE720976 ANA720937:ANA720976 AWW720937:AWW720976 BGS720937:BGS720976 BQO720937:BQO720976 CAK720937:CAK720976 CKG720937:CKG720976 CUC720937:CUC720976 DDY720937:DDY720976 DNU720937:DNU720976 DXQ720937:DXQ720976 EHM720937:EHM720976 ERI720937:ERI720976 FBE720937:FBE720976 FLA720937:FLA720976 FUW720937:FUW720976 GES720937:GES720976 GOO720937:GOO720976 GYK720937:GYK720976 HIG720937:HIG720976 HSC720937:HSC720976 IBY720937:IBY720976 ILU720937:ILU720976 IVQ720937:IVQ720976 JFM720937:JFM720976 JPI720937:JPI720976 JZE720937:JZE720976 KJA720937:KJA720976 KSW720937:KSW720976 LCS720937:LCS720976 LMO720937:LMO720976 LWK720937:LWK720976 MGG720937:MGG720976 MQC720937:MQC720976 MZY720937:MZY720976 NJU720937:NJU720976 NTQ720937:NTQ720976 ODM720937:ODM720976 ONI720937:ONI720976 OXE720937:OXE720976 PHA720937:PHA720976 PQW720937:PQW720976 QAS720937:QAS720976 QKO720937:QKO720976 QUK720937:QUK720976 REG720937:REG720976 ROC720937:ROC720976 RXY720937:RXY720976 SHU720937:SHU720976 SRQ720937:SRQ720976 TBM720937:TBM720976 TLI720937:TLI720976 TVE720937:TVE720976 UFA720937:UFA720976 UOW720937:UOW720976 UYS720937:UYS720976 VIO720937:VIO720976 VSK720937:VSK720976 WCG720937:WCG720976 WMC720937:WMC720976 WVY720937:WVY720976 Q786473:Q786512 JM786473:JM786512 TI786473:TI786512 ADE786473:ADE786512 ANA786473:ANA786512 AWW786473:AWW786512 BGS786473:BGS786512 BQO786473:BQO786512 CAK786473:CAK786512 CKG786473:CKG786512 CUC786473:CUC786512 DDY786473:DDY786512 DNU786473:DNU786512 DXQ786473:DXQ786512 EHM786473:EHM786512 ERI786473:ERI786512 FBE786473:FBE786512 FLA786473:FLA786512 FUW786473:FUW786512 GES786473:GES786512 GOO786473:GOO786512 GYK786473:GYK786512 HIG786473:HIG786512 HSC786473:HSC786512 IBY786473:IBY786512 ILU786473:ILU786512 IVQ786473:IVQ786512 JFM786473:JFM786512 JPI786473:JPI786512 JZE786473:JZE786512 KJA786473:KJA786512 KSW786473:KSW786512 LCS786473:LCS786512 LMO786473:LMO786512 LWK786473:LWK786512 MGG786473:MGG786512 MQC786473:MQC786512 MZY786473:MZY786512 NJU786473:NJU786512 NTQ786473:NTQ786512 ODM786473:ODM786512 ONI786473:ONI786512 OXE786473:OXE786512 PHA786473:PHA786512 PQW786473:PQW786512 QAS786473:QAS786512 QKO786473:QKO786512 QUK786473:QUK786512 REG786473:REG786512 ROC786473:ROC786512 RXY786473:RXY786512 SHU786473:SHU786512 SRQ786473:SRQ786512 TBM786473:TBM786512 TLI786473:TLI786512 TVE786473:TVE786512 UFA786473:UFA786512 UOW786473:UOW786512 UYS786473:UYS786512 VIO786473:VIO786512 VSK786473:VSK786512 WCG786473:WCG786512 WMC786473:WMC786512 WVY786473:WVY786512 Q852009:Q852048 JM852009:JM852048 TI852009:TI852048 ADE852009:ADE852048 ANA852009:ANA852048 AWW852009:AWW852048 BGS852009:BGS852048 BQO852009:BQO852048 CAK852009:CAK852048 CKG852009:CKG852048 CUC852009:CUC852048 DDY852009:DDY852048 DNU852009:DNU852048 DXQ852009:DXQ852048 EHM852009:EHM852048 ERI852009:ERI852048 FBE852009:FBE852048 FLA852009:FLA852048 FUW852009:FUW852048 GES852009:GES852048 GOO852009:GOO852048 GYK852009:GYK852048 HIG852009:HIG852048 HSC852009:HSC852048 IBY852009:IBY852048 ILU852009:ILU852048 IVQ852009:IVQ852048 JFM852009:JFM852048 JPI852009:JPI852048 JZE852009:JZE852048 KJA852009:KJA852048 KSW852009:KSW852048 LCS852009:LCS852048 LMO852009:LMO852048 LWK852009:LWK852048 MGG852009:MGG852048 MQC852009:MQC852048 MZY852009:MZY852048 NJU852009:NJU852048 NTQ852009:NTQ852048 ODM852009:ODM852048 ONI852009:ONI852048 OXE852009:OXE852048 PHA852009:PHA852048 PQW852009:PQW852048 QAS852009:QAS852048 QKO852009:QKO852048 QUK852009:QUK852048 REG852009:REG852048 ROC852009:ROC852048 RXY852009:RXY852048 SHU852009:SHU852048 SRQ852009:SRQ852048 TBM852009:TBM852048 TLI852009:TLI852048 TVE852009:TVE852048 UFA852009:UFA852048 UOW852009:UOW852048 UYS852009:UYS852048 VIO852009:VIO852048 VSK852009:VSK852048 WCG852009:WCG852048 WMC852009:WMC852048 WVY852009:WVY852048 Q917545:Q917584 JM917545:JM917584 TI917545:TI917584 ADE917545:ADE917584 ANA917545:ANA917584 AWW917545:AWW917584 BGS917545:BGS917584 BQO917545:BQO917584 CAK917545:CAK917584 CKG917545:CKG917584 CUC917545:CUC917584 DDY917545:DDY917584 DNU917545:DNU917584 DXQ917545:DXQ917584 EHM917545:EHM917584 ERI917545:ERI917584 FBE917545:FBE917584 FLA917545:FLA917584 FUW917545:FUW917584 GES917545:GES917584 GOO917545:GOO917584 GYK917545:GYK917584 HIG917545:HIG917584 HSC917545:HSC917584 IBY917545:IBY917584 ILU917545:ILU917584 IVQ917545:IVQ917584 JFM917545:JFM917584 JPI917545:JPI917584 JZE917545:JZE917584 KJA917545:KJA917584 KSW917545:KSW917584 LCS917545:LCS917584 LMO917545:LMO917584 LWK917545:LWK917584 MGG917545:MGG917584 MQC917545:MQC917584 MZY917545:MZY917584 NJU917545:NJU917584 NTQ917545:NTQ917584 ODM917545:ODM917584 ONI917545:ONI917584 OXE917545:OXE917584 PHA917545:PHA917584 PQW917545:PQW917584 QAS917545:QAS917584 QKO917545:QKO917584 QUK917545:QUK917584 REG917545:REG917584 ROC917545:ROC917584 RXY917545:RXY917584 SHU917545:SHU917584 SRQ917545:SRQ917584 TBM917545:TBM917584 TLI917545:TLI917584 TVE917545:TVE917584 UFA917545:UFA917584 UOW917545:UOW917584 UYS917545:UYS917584 VIO917545:VIO917584 VSK917545:VSK917584 WCG917545:WCG917584 WMC917545:WMC917584 WVY917545:WVY917584 Q983081:Q983120 JM983081:JM983120 TI983081:TI983120 ADE983081:ADE983120 ANA983081:ANA983120 AWW983081:AWW983120 BGS983081:BGS983120 BQO983081:BQO983120 CAK983081:CAK983120 CKG983081:CKG983120 CUC983081:CUC983120 DDY983081:DDY983120 DNU983081:DNU983120 DXQ983081:DXQ983120 EHM983081:EHM983120 ERI983081:ERI983120 FBE983081:FBE983120 FLA983081:FLA983120 FUW983081:FUW983120 GES983081:GES983120 GOO983081:GOO983120 GYK983081:GYK983120 HIG983081:HIG983120 HSC983081:HSC983120 IBY983081:IBY983120 ILU983081:ILU983120 IVQ983081:IVQ983120 JFM983081:JFM983120 JPI983081:JPI983120 JZE983081:JZE983120 KJA983081:KJA983120 KSW983081:KSW983120 LCS983081:LCS983120 LMO983081:LMO983120 LWK983081:LWK983120 MGG983081:MGG983120 MQC983081:MQC983120 MZY983081:MZY983120 NJU983081:NJU983120 NTQ983081:NTQ983120 ODM983081:ODM983120 ONI983081:ONI983120 OXE983081:OXE983120 PHA983081:PHA983120 PQW983081:PQW983120 QAS983081:QAS983120 QKO983081:QKO983120 QUK983081:QUK983120 REG983081:REG983120 ROC983081:ROC983120 RXY983081:RXY983120 SHU983081:SHU983120 SRQ983081:SRQ983120 TBM983081:TBM983120 TLI983081:TLI983120 TVE983081:TVE983120 UFA983081:UFA983120 UOW983081:UOW983120 UYS983081:UYS983120 VIO983081:VIO983120 VSK983081:VSK983120 WCG983081:WCG983120 WMC983081:WMC983120 WVY983081:WVY983120</xm:sqref>
        </x14:dataValidation>
        <x14:dataValidation type="list" allowBlank="1" showInputMessage="1" showErrorMessage="1">
          <x14:formula1>
            <xm:f>PROBAB</xm:f>
          </x14:formula1>
          <xm: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P33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P41:P80 JL41:JL80 TH41:TH80 ADD41:ADD80 AMZ41:AMZ80 AWV41:AWV80 BGR41:BGR80 BQN41:BQN80 CAJ41:CAJ80 CKF41:CKF80 CUB41:CUB80 DDX41:DDX80 DNT41:DNT80 DXP41:DXP80 EHL41:EHL80 ERH41:ERH80 FBD41:FBD80 FKZ41:FKZ80 FUV41:FUV80 GER41:GER80 GON41:GON80 GYJ41:GYJ80 HIF41:HIF80 HSB41:HSB80 IBX41:IBX80 ILT41:ILT80 IVP41:IVP80 JFL41:JFL80 JPH41:JPH80 JZD41:JZD80 KIZ41:KIZ80 KSV41:KSV80 LCR41:LCR80 LMN41:LMN80 LWJ41:LWJ80 MGF41:MGF80 MQB41:MQB80 MZX41:MZX80 NJT41:NJT80 NTP41:NTP80 ODL41:ODL80 ONH41:ONH80 OXD41:OXD80 PGZ41:PGZ80 PQV41:PQV80 QAR41:QAR80 QKN41:QKN80 QUJ41:QUJ80 REF41:REF80 ROB41:ROB80 RXX41:RXX80 SHT41:SHT80 SRP41:SRP80 TBL41:TBL80 TLH41:TLH80 TVD41:TVD80 UEZ41:UEZ80 UOV41:UOV80 UYR41:UYR80 VIN41:VIN80 VSJ41:VSJ80 WCF41:WCF80 WMB41:WMB80 WVX41:WVX80 P65577:P65616 JL65577:JL65616 TH65577:TH65616 ADD65577:ADD65616 AMZ65577:AMZ65616 AWV65577:AWV65616 BGR65577:BGR65616 BQN65577:BQN65616 CAJ65577:CAJ65616 CKF65577:CKF65616 CUB65577:CUB65616 DDX65577:DDX65616 DNT65577:DNT65616 DXP65577:DXP65616 EHL65577:EHL65616 ERH65577:ERH65616 FBD65577:FBD65616 FKZ65577:FKZ65616 FUV65577:FUV65616 GER65577:GER65616 GON65577:GON65616 GYJ65577:GYJ65616 HIF65577:HIF65616 HSB65577:HSB65616 IBX65577:IBX65616 ILT65577:ILT65616 IVP65577:IVP65616 JFL65577:JFL65616 JPH65577:JPH65616 JZD65577:JZD65616 KIZ65577:KIZ65616 KSV65577:KSV65616 LCR65577:LCR65616 LMN65577:LMN65616 LWJ65577:LWJ65616 MGF65577:MGF65616 MQB65577:MQB65616 MZX65577:MZX65616 NJT65577:NJT65616 NTP65577:NTP65616 ODL65577:ODL65616 ONH65577:ONH65616 OXD65577:OXD65616 PGZ65577:PGZ65616 PQV65577:PQV65616 QAR65577:QAR65616 QKN65577:QKN65616 QUJ65577:QUJ65616 REF65577:REF65616 ROB65577:ROB65616 RXX65577:RXX65616 SHT65577:SHT65616 SRP65577:SRP65616 TBL65577:TBL65616 TLH65577:TLH65616 TVD65577:TVD65616 UEZ65577:UEZ65616 UOV65577:UOV65616 UYR65577:UYR65616 VIN65577:VIN65616 VSJ65577:VSJ65616 WCF65577:WCF65616 WMB65577:WMB65616 WVX65577:WVX65616 P131113:P131152 JL131113:JL131152 TH131113:TH131152 ADD131113:ADD131152 AMZ131113:AMZ131152 AWV131113:AWV131152 BGR131113:BGR131152 BQN131113:BQN131152 CAJ131113:CAJ131152 CKF131113:CKF131152 CUB131113:CUB131152 DDX131113:DDX131152 DNT131113:DNT131152 DXP131113:DXP131152 EHL131113:EHL131152 ERH131113:ERH131152 FBD131113:FBD131152 FKZ131113:FKZ131152 FUV131113:FUV131152 GER131113:GER131152 GON131113:GON131152 GYJ131113:GYJ131152 HIF131113:HIF131152 HSB131113:HSB131152 IBX131113:IBX131152 ILT131113:ILT131152 IVP131113:IVP131152 JFL131113:JFL131152 JPH131113:JPH131152 JZD131113:JZD131152 KIZ131113:KIZ131152 KSV131113:KSV131152 LCR131113:LCR131152 LMN131113:LMN131152 LWJ131113:LWJ131152 MGF131113:MGF131152 MQB131113:MQB131152 MZX131113:MZX131152 NJT131113:NJT131152 NTP131113:NTP131152 ODL131113:ODL131152 ONH131113:ONH131152 OXD131113:OXD131152 PGZ131113:PGZ131152 PQV131113:PQV131152 QAR131113:QAR131152 QKN131113:QKN131152 QUJ131113:QUJ131152 REF131113:REF131152 ROB131113:ROB131152 RXX131113:RXX131152 SHT131113:SHT131152 SRP131113:SRP131152 TBL131113:TBL131152 TLH131113:TLH131152 TVD131113:TVD131152 UEZ131113:UEZ131152 UOV131113:UOV131152 UYR131113:UYR131152 VIN131113:VIN131152 VSJ131113:VSJ131152 WCF131113:WCF131152 WMB131113:WMB131152 WVX131113:WVX131152 P196649:P196688 JL196649:JL196688 TH196649:TH196688 ADD196649:ADD196688 AMZ196649:AMZ196688 AWV196649:AWV196688 BGR196649:BGR196688 BQN196649:BQN196688 CAJ196649:CAJ196688 CKF196649:CKF196688 CUB196649:CUB196688 DDX196649:DDX196688 DNT196649:DNT196688 DXP196649:DXP196688 EHL196649:EHL196688 ERH196649:ERH196688 FBD196649:FBD196688 FKZ196649:FKZ196688 FUV196649:FUV196688 GER196649:GER196688 GON196649:GON196688 GYJ196649:GYJ196688 HIF196649:HIF196688 HSB196649:HSB196688 IBX196649:IBX196688 ILT196649:ILT196688 IVP196649:IVP196688 JFL196649:JFL196688 JPH196649:JPH196688 JZD196649:JZD196688 KIZ196649:KIZ196688 KSV196649:KSV196688 LCR196649:LCR196688 LMN196649:LMN196688 LWJ196649:LWJ196688 MGF196649:MGF196688 MQB196649:MQB196688 MZX196649:MZX196688 NJT196649:NJT196688 NTP196649:NTP196688 ODL196649:ODL196688 ONH196649:ONH196688 OXD196649:OXD196688 PGZ196649:PGZ196688 PQV196649:PQV196688 QAR196649:QAR196688 QKN196649:QKN196688 QUJ196649:QUJ196688 REF196649:REF196688 ROB196649:ROB196688 RXX196649:RXX196688 SHT196649:SHT196688 SRP196649:SRP196688 TBL196649:TBL196688 TLH196649:TLH196688 TVD196649:TVD196688 UEZ196649:UEZ196688 UOV196649:UOV196688 UYR196649:UYR196688 VIN196649:VIN196688 VSJ196649:VSJ196688 WCF196649:WCF196688 WMB196649:WMB196688 WVX196649:WVX196688 P262185:P262224 JL262185:JL262224 TH262185:TH262224 ADD262185:ADD262224 AMZ262185:AMZ262224 AWV262185:AWV262224 BGR262185:BGR262224 BQN262185:BQN262224 CAJ262185:CAJ262224 CKF262185:CKF262224 CUB262185:CUB262224 DDX262185:DDX262224 DNT262185:DNT262224 DXP262185:DXP262224 EHL262185:EHL262224 ERH262185:ERH262224 FBD262185:FBD262224 FKZ262185:FKZ262224 FUV262185:FUV262224 GER262185:GER262224 GON262185:GON262224 GYJ262185:GYJ262224 HIF262185:HIF262224 HSB262185:HSB262224 IBX262185:IBX262224 ILT262185:ILT262224 IVP262185:IVP262224 JFL262185:JFL262224 JPH262185:JPH262224 JZD262185:JZD262224 KIZ262185:KIZ262224 KSV262185:KSV262224 LCR262185:LCR262224 LMN262185:LMN262224 LWJ262185:LWJ262224 MGF262185:MGF262224 MQB262185:MQB262224 MZX262185:MZX262224 NJT262185:NJT262224 NTP262185:NTP262224 ODL262185:ODL262224 ONH262185:ONH262224 OXD262185:OXD262224 PGZ262185:PGZ262224 PQV262185:PQV262224 QAR262185:QAR262224 QKN262185:QKN262224 QUJ262185:QUJ262224 REF262185:REF262224 ROB262185:ROB262224 RXX262185:RXX262224 SHT262185:SHT262224 SRP262185:SRP262224 TBL262185:TBL262224 TLH262185:TLH262224 TVD262185:TVD262224 UEZ262185:UEZ262224 UOV262185:UOV262224 UYR262185:UYR262224 VIN262185:VIN262224 VSJ262185:VSJ262224 WCF262185:WCF262224 WMB262185:WMB262224 WVX262185:WVX262224 P327721:P327760 JL327721:JL327760 TH327721:TH327760 ADD327721:ADD327760 AMZ327721:AMZ327760 AWV327721:AWV327760 BGR327721:BGR327760 BQN327721:BQN327760 CAJ327721:CAJ327760 CKF327721:CKF327760 CUB327721:CUB327760 DDX327721:DDX327760 DNT327721:DNT327760 DXP327721:DXP327760 EHL327721:EHL327760 ERH327721:ERH327760 FBD327721:FBD327760 FKZ327721:FKZ327760 FUV327721:FUV327760 GER327721:GER327760 GON327721:GON327760 GYJ327721:GYJ327760 HIF327721:HIF327760 HSB327721:HSB327760 IBX327721:IBX327760 ILT327721:ILT327760 IVP327721:IVP327760 JFL327721:JFL327760 JPH327721:JPH327760 JZD327721:JZD327760 KIZ327721:KIZ327760 KSV327721:KSV327760 LCR327721:LCR327760 LMN327721:LMN327760 LWJ327721:LWJ327760 MGF327721:MGF327760 MQB327721:MQB327760 MZX327721:MZX327760 NJT327721:NJT327760 NTP327721:NTP327760 ODL327721:ODL327760 ONH327721:ONH327760 OXD327721:OXD327760 PGZ327721:PGZ327760 PQV327721:PQV327760 QAR327721:QAR327760 QKN327721:QKN327760 QUJ327721:QUJ327760 REF327721:REF327760 ROB327721:ROB327760 RXX327721:RXX327760 SHT327721:SHT327760 SRP327721:SRP327760 TBL327721:TBL327760 TLH327721:TLH327760 TVD327721:TVD327760 UEZ327721:UEZ327760 UOV327721:UOV327760 UYR327721:UYR327760 VIN327721:VIN327760 VSJ327721:VSJ327760 WCF327721:WCF327760 WMB327721:WMB327760 WVX327721:WVX327760 P393257:P393296 JL393257:JL393296 TH393257:TH393296 ADD393257:ADD393296 AMZ393257:AMZ393296 AWV393257:AWV393296 BGR393257:BGR393296 BQN393257:BQN393296 CAJ393257:CAJ393296 CKF393257:CKF393296 CUB393257:CUB393296 DDX393257:DDX393296 DNT393257:DNT393296 DXP393257:DXP393296 EHL393257:EHL393296 ERH393257:ERH393296 FBD393257:FBD393296 FKZ393257:FKZ393296 FUV393257:FUV393296 GER393257:GER393296 GON393257:GON393296 GYJ393257:GYJ393296 HIF393257:HIF393296 HSB393257:HSB393296 IBX393257:IBX393296 ILT393257:ILT393296 IVP393257:IVP393296 JFL393257:JFL393296 JPH393257:JPH393296 JZD393257:JZD393296 KIZ393257:KIZ393296 KSV393257:KSV393296 LCR393257:LCR393296 LMN393257:LMN393296 LWJ393257:LWJ393296 MGF393257:MGF393296 MQB393257:MQB393296 MZX393257:MZX393296 NJT393257:NJT393296 NTP393257:NTP393296 ODL393257:ODL393296 ONH393257:ONH393296 OXD393257:OXD393296 PGZ393257:PGZ393296 PQV393257:PQV393296 QAR393257:QAR393296 QKN393257:QKN393296 QUJ393257:QUJ393296 REF393257:REF393296 ROB393257:ROB393296 RXX393257:RXX393296 SHT393257:SHT393296 SRP393257:SRP393296 TBL393257:TBL393296 TLH393257:TLH393296 TVD393257:TVD393296 UEZ393257:UEZ393296 UOV393257:UOV393296 UYR393257:UYR393296 VIN393257:VIN393296 VSJ393257:VSJ393296 WCF393257:WCF393296 WMB393257:WMB393296 WVX393257:WVX393296 P458793:P458832 JL458793:JL458832 TH458793:TH458832 ADD458793:ADD458832 AMZ458793:AMZ458832 AWV458793:AWV458832 BGR458793:BGR458832 BQN458793:BQN458832 CAJ458793:CAJ458832 CKF458793:CKF458832 CUB458793:CUB458832 DDX458793:DDX458832 DNT458793:DNT458832 DXP458793:DXP458832 EHL458793:EHL458832 ERH458793:ERH458832 FBD458793:FBD458832 FKZ458793:FKZ458832 FUV458793:FUV458832 GER458793:GER458832 GON458793:GON458832 GYJ458793:GYJ458832 HIF458793:HIF458832 HSB458793:HSB458832 IBX458793:IBX458832 ILT458793:ILT458832 IVP458793:IVP458832 JFL458793:JFL458832 JPH458793:JPH458832 JZD458793:JZD458832 KIZ458793:KIZ458832 KSV458793:KSV458832 LCR458793:LCR458832 LMN458793:LMN458832 LWJ458793:LWJ458832 MGF458793:MGF458832 MQB458793:MQB458832 MZX458793:MZX458832 NJT458793:NJT458832 NTP458793:NTP458832 ODL458793:ODL458832 ONH458793:ONH458832 OXD458793:OXD458832 PGZ458793:PGZ458832 PQV458793:PQV458832 QAR458793:QAR458832 QKN458793:QKN458832 QUJ458793:QUJ458832 REF458793:REF458832 ROB458793:ROB458832 RXX458793:RXX458832 SHT458793:SHT458832 SRP458793:SRP458832 TBL458793:TBL458832 TLH458793:TLH458832 TVD458793:TVD458832 UEZ458793:UEZ458832 UOV458793:UOV458832 UYR458793:UYR458832 VIN458793:VIN458832 VSJ458793:VSJ458832 WCF458793:WCF458832 WMB458793:WMB458832 WVX458793:WVX458832 P524329:P524368 JL524329:JL524368 TH524329:TH524368 ADD524329:ADD524368 AMZ524329:AMZ524368 AWV524329:AWV524368 BGR524329:BGR524368 BQN524329:BQN524368 CAJ524329:CAJ524368 CKF524329:CKF524368 CUB524329:CUB524368 DDX524329:DDX524368 DNT524329:DNT524368 DXP524329:DXP524368 EHL524329:EHL524368 ERH524329:ERH524368 FBD524329:FBD524368 FKZ524329:FKZ524368 FUV524329:FUV524368 GER524329:GER524368 GON524329:GON524368 GYJ524329:GYJ524368 HIF524329:HIF524368 HSB524329:HSB524368 IBX524329:IBX524368 ILT524329:ILT524368 IVP524329:IVP524368 JFL524329:JFL524368 JPH524329:JPH524368 JZD524329:JZD524368 KIZ524329:KIZ524368 KSV524329:KSV524368 LCR524329:LCR524368 LMN524329:LMN524368 LWJ524329:LWJ524368 MGF524329:MGF524368 MQB524329:MQB524368 MZX524329:MZX524368 NJT524329:NJT524368 NTP524329:NTP524368 ODL524329:ODL524368 ONH524329:ONH524368 OXD524329:OXD524368 PGZ524329:PGZ524368 PQV524329:PQV524368 QAR524329:QAR524368 QKN524329:QKN524368 QUJ524329:QUJ524368 REF524329:REF524368 ROB524329:ROB524368 RXX524329:RXX524368 SHT524329:SHT524368 SRP524329:SRP524368 TBL524329:TBL524368 TLH524329:TLH524368 TVD524329:TVD524368 UEZ524329:UEZ524368 UOV524329:UOV524368 UYR524329:UYR524368 VIN524329:VIN524368 VSJ524329:VSJ524368 WCF524329:WCF524368 WMB524329:WMB524368 WVX524329:WVX524368 P589865:P589904 JL589865:JL589904 TH589865:TH589904 ADD589865:ADD589904 AMZ589865:AMZ589904 AWV589865:AWV589904 BGR589865:BGR589904 BQN589865:BQN589904 CAJ589865:CAJ589904 CKF589865:CKF589904 CUB589865:CUB589904 DDX589865:DDX589904 DNT589865:DNT589904 DXP589865:DXP589904 EHL589865:EHL589904 ERH589865:ERH589904 FBD589865:FBD589904 FKZ589865:FKZ589904 FUV589865:FUV589904 GER589865:GER589904 GON589865:GON589904 GYJ589865:GYJ589904 HIF589865:HIF589904 HSB589865:HSB589904 IBX589865:IBX589904 ILT589865:ILT589904 IVP589865:IVP589904 JFL589865:JFL589904 JPH589865:JPH589904 JZD589865:JZD589904 KIZ589865:KIZ589904 KSV589865:KSV589904 LCR589865:LCR589904 LMN589865:LMN589904 LWJ589865:LWJ589904 MGF589865:MGF589904 MQB589865:MQB589904 MZX589865:MZX589904 NJT589865:NJT589904 NTP589865:NTP589904 ODL589865:ODL589904 ONH589865:ONH589904 OXD589865:OXD589904 PGZ589865:PGZ589904 PQV589865:PQV589904 QAR589865:QAR589904 QKN589865:QKN589904 QUJ589865:QUJ589904 REF589865:REF589904 ROB589865:ROB589904 RXX589865:RXX589904 SHT589865:SHT589904 SRP589865:SRP589904 TBL589865:TBL589904 TLH589865:TLH589904 TVD589865:TVD589904 UEZ589865:UEZ589904 UOV589865:UOV589904 UYR589865:UYR589904 VIN589865:VIN589904 VSJ589865:VSJ589904 WCF589865:WCF589904 WMB589865:WMB589904 WVX589865:WVX589904 P655401:P655440 JL655401:JL655440 TH655401:TH655440 ADD655401:ADD655440 AMZ655401:AMZ655440 AWV655401:AWV655440 BGR655401:BGR655440 BQN655401:BQN655440 CAJ655401:CAJ655440 CKF655401:CKF655440 CUB655401:CUB655440 DDX655401:DDX655440 DNT655401:DNT655440 DXP655401:DXP655440 EHL655401:EHL655440 ERH655401:ERH655440 FBD655401:FBD655440 FKZ655401:FKZ655440 FUV655401:FUV655440 GER655401:GER655440 GON655401:GON655440 GYJ655401:GYJ655440 HIF655401:HIF655440 HSB655401:HSB655440 IBX655401:IBX655440 ILT655401:ILT655440 IVP655401:IVP655440 JFL655401:JFL655440 JPH655401:JPH655440 JZD655401:JZD655440 KIZ655401:KIZ655440 KSV655401:KSV655440 LCR655401:LCR655440 LMN655401:LMN655440 LWJ655401:LWJ655440 MGF655401:MGF655440 MQB655401:MQB655440 MZX655401:MZX655440 NJT655401:NJT655440 NTP655401:NTP655440 ODL655401:ODL655440 ONH655401:ONH655440 OXD655401:OXD655440 PGZ655401:PGZ655440 PQV655401:PQV655440 QAR655401:QAR655440 QKN655401:QKN655440 QUJ655401:QUJ655440 REF655401:REF655440 ROB655401:ROB655440 RXX655401:RXX655440 SHT655401:SHT655440 SRP655401:SRP655440 TBL655401:TBL655440 TLH655401:TLH655440 TVD655401:TVD655440 UEZ655401:UEZ655440 UOV655401:UOV655440 UYR655401:UYR655440 VIN655401:VIN655440 VSJ655401:VSJ655440 WCF655401:WCF655440 WMB655401:WMB655440 WVX655401:WVX655440 P720937:P720976 JL720937:JL720976 TH720937:TH720976 ADD720937:ADD720976 AMZ720937:AMZ720976 AWV720937:AWV720976 BGR720937:BGR720976 BQN720937:BQN720976 CAJ720937:CAJ720976 CKF720937:CKF720976 CUB720937:CUB720976 DDX720937:DDX720976 DNT720937:DNT720976 DXP720937:DXP720976 EHL720937:EHL720976 ERH720937:ERH720976 FBD720937:FBD720976 FKZ720937:FKZ720976 FUV720937:FUV720976 GER720937:GER720976 GON720937:GON720976 GYJ720937:GYJ720976 HIF720937:HIF720976 HSB720937:HSB720976 IBX720937:IBX720976 ILT720937:ILT720976 IVP720937:IVP720976 JFL720937:JFL720976 JPH720937:JPH720976 JZD720937:JZD720976 KIZ720937:KIZ720976 KSV720937:KSV720976 LCR720937:LCR720976 LMN720937:LMN720976 LWJ720937:LWJ720976 MGF720937:MGF720976 MQB720937:MQB720976 MZX720937:MZX720976 NJT720937:NJT720976 NTP720937:NTP720976 ODL720937:ODL720976 ONH720937:ONH720976 OXD720937:OXD720976 PGZ720937:PGZ720976 PQV720937:PQV720976 QAR720937:QAR720976 QKN720937:QKN720976 QUJ720937:QUJ720976 REF720937:REF720976 ROB720937:ROB720976 RXX720937:RXX720976 SHT720937:SHT720976 SRP720937:SRP720976 TBL720937:TBL720976 TLH720937:TLH720976 TVD720937:TVD720976 UEZ720937:UEZ720976 UOV720937:UOV720976 UYR720937:UYR720976 VIN720937:VIN720976 VSJ720937:VSJ720976 WCF720937:WCF720976 WMB720937:WMB720976 WVX720937:WVX720976 P786473:P786512 JL786473:JL786512 TH786473:TH786512 ADD786473:ADD786512 AMZ786473:AMZ786512 AWV786473:AWV786512 BGR786473:BGR786512 BQN786473:BQN786512 CAJ786473:CAJ786512 CKF786473:CKF786512 CUB786473:CUB786512 DDX786473:DDX786512 DNT786473:DNT786512 DXP786473:DXP786512 EHL786473:EHL786512 ERH786473:ERH786512 FBD786473:FBD786512 FKZ786473:FKZ786512 FUV786473:FUV786512 GER786473:GER786512 GON786473:GON786512 GYJ786473:GYJ786512 HIF786473:HIF786512 HSB786473:HSB786512 IBX786473:IBX786512 ILT786473:ILT786512 IVP786473:IVP786512 JFL786473:JFL786512 JPH786473:JPH786512 JZD786473:JZD786512 KIZ786473:KIZ786512 KSV786473:KSV786512 LCR786473:LCR786512 LMN786473:LMN786512 LWJ786473:LWJ786512 MGF786473:MGF786512 MQB786473:MQB786512 MZX786473:MZX786512 NJT786473:NJT786512 NTP786473:NTP786512 ODL786473:ODL786512 ONH786473:ONH786512 OXD786473:OXD786512 PGZ786473:PGZ786512 PQV786473:PQV786512 QAR786473:QAR786512 QKN786473:QKN786512 QUJ786473:QUJ786512 REF786473:REF786512 ROB786473:ROB786512 RXX786473:RXX786512 SHT786473:SHT786512 SRP786473:SRP786512 TBL786473:TBL786512 TLH786473:TLH786512 TVD786473:TVD786512 UEZ786473:UEZ786512 UOV786473:UOV786512 UYR786473:UYR786512 VIN786473:VIN786512 VSJ786473:VSJ786512 WCF786473:WCF786512 WMB786473:WMB786512 WVX786473:WVX786512 P852009:P852048 JL852009:JL852048 TH852009:TH852048 ADD852009:ADD852048 AMZ852009:AMZ852048 AWV852009:AWV852048 BGR852009:BGR852048 BQN852009:BQN852048 CAJ852009:CAJ852048 CKF852009:CKF852048 CUB852009:CUB852048 DDX852009:DDX852048 DNT852009:DNT852048 DXP852009:DXP852048 EHL852009:EHL852048 ERH852009:ERH852048 FBD852009:FBD852048 FKZ852009:FKZ852048 FUV852009:FUV852048 GER852009:GER852048 GON852009:GON852048 GYJ852009:GYJ852048 HIF852009:HIF852048 HSB852009:HSB852048 IBX852009:IBX852048 ILT852009:ILT852048 IVP852009:IVP852048 JFL852009:JFL852048 JPH852009:JPH852048 JZD852009:JZD852048 KIZ852009:KIZ852048 KSV852009:KSV852048 LCR852009:LCR852048 LMN852009:LMN852048 LWJ852009:LWJ852048 MGF852009:MGF852048 MQB852009:MQB852048 MZX852009:MZX852048 NJT852009:NJT852048 NTP852009:NTP852048 ODL852009:ODL852048 ONH852009:ONH852048 OXD852009:OXD852048 PGZ852009:PGZ852048 PQV852009:PQV852048 QAR852009:QAR852048 QKN852009:QKN852048 QUJ852009:QUJ852048 REF852009:REF852048 ROB852009:ROB852048 RXX852009:RXX852048 SHT852009:SHT852048 SRP852009:SRP852048 TBL852009:TBL852048 TLH852009:TLH852048 TVD852009:TVD852048 UEZ852009:UEZ852048 UOV852009:UOV852048 UYR852009:UYR852048 VIN852009:VIN852048 VSJ852009:VSJ852048 WCF852009:WCF852048 WMB852009:WMB852048 WVX852009:WVX852048 P917545:P917584 JL917545:JL917584 TH917545:TH917584 ADD917545:ADD917584 AMZ917545:AMZ917584 AWV917545:AWV917584 BGR917545:BGR917584 BQN917545:BQN917584 CAJ917545:CAJ917584 CKF917545:CKF917584 CUB917545:CUB917584 DDX917545:DDX917584 DNT917545:DNT917584 DXP917545:DXP917584 EHL917545:EHL917584 ERH917545:ERH917584 FBD917545:FBD917584 FKZ917545:FKZ917584 FUV917545:FUV917584 GER917545:GER917584 GON917545:GON917584 GYJ917545:GYJ917584 HIF917545:HIF917584 HSB917545:HSB917584 IBX917545:IBX917584 ILT917545:ILT917584 IVP917545:IVP917584 JFL917545:JFL917584 JPH917545:JPH917584 JZD917545:JZD917584 KIZ917545:KIZ917584 KSV917545:KSV917584 LCR917545:LCR917584 LMN917545:LMN917584 LWJ917545:LWJ917584 MGF917545:MGF917584 MQB917545:MQB917584 MZX917545:MZX917584 NJT917545:NJT917584 NTP917545:NTP917584 ODL917545:ODL917584 ONH917545:ONH917584 OXD917545:OXD917584 PGZ917545:PGZ917584 PQV917545:PQV917584 QAR917545:QAR917584 QKN917545:QKN917584 QUJ917545:QUJ917584 REF917545:REF917584 ROB917545:ROB917584 RXX917545:RXX917584 SHT917545:SHT917584 SRP917545:SRP917584 TBL917545:TBL917584 TLH917545:TLH917584 TVD917545:TVD917584 UEZ917545:UEZ917584 UOV917545:UOV917584 UYR917545:UYR917584 VIN917545:VIN917584 VSJ917545:VSJ917584 WCF917545:WCF917584 WMB917545:WMB917584 WVX917545:WVX917584 P983081:P983120 JL983081:JL983120 TH983081:TH983120 ADD983081:ADD983120 AMZ983081:AMZ983120 AWV983081:AWV983120 BGR983081:BGR983120 BQN983081:BQN983120 CAJ983081:CAJ983120 CKF983081:CKF983120 CUB983081:CUB983120 DDX983081:DDX983120 DNT983081:DNT983120 DXP983081:DXP983120 EHL983081:EHL983120 ERH983081:ERH983120 FBD983081:FBD983120 FKZ983081:FKZ983120 FUV983081:FUV983120 GER983081:GER983120 GON983081:GON983120 GYJ983081:GYJ983120 HIF983081:HIF983120 HSB983081:HSB983120 IBX983081:IBX983120 ILT983081:ILT983120 IVP983081:IVP983120 JFL983081:JFL983120 JPH983081:JPH983120 JZD983081:JZD983120 KIZ983081:KIZ983120 KSV983081:KSV983120 LCR983081:LCR983120 LMN983081:LMN983120 LWJ983081:LWJ983120 MGF983081:MGF983120 MQB983081:MQB983120 MZX983081:MZX983120 NJT983081:NJT983120 NTP983081:NTP983120 ODL983081:ODL983120 ONH983081:ONH983120 OXD983081:OXD983120 PGZ983081:PGZ983120 PQV983081:PQV983120 QAR983081:QAR983120 QKN983081:QKN983120 QUJ983081:QUJ983120 REF983081:REF983120 ROB983081:ROB983120 RXX983081:RXX983120 SHT983081:SHT983120 SRP983081:SRP983120 TBL983081:TBL983120 TLH983081:TLH983120 TVD983081:TVD983120 UEZ983081:UEZ983120 UOV983081:UOV983120 UYR983081:UYR983120 VIN983081:VIN983120 VSJ983081:VSJ983120 WCF983081:WCF983120 WMB983081:WMB983120 WVX983081:WVX983120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0"/>
  <sheetViews>
    <sheetView showGridLines="0" zoomScale="115" zoomScaleNormal="115" zoomScaleSheetLayoutView="115" workbookViewId="0">
      <selection activeCell="BA1" sqref="BA1"/>
    </sheetView>
  </sheetViews>
  <sheetFormatPr baseColWidth="10" defaultRowHeight="11.25" x14ac:dyDescent="0.2"/>
  <cols>
    <col min="1" max="1" width="1.140625" style="63" customWidth="1"/>
    <col min="2" max="4" width="5.7109375" style="63" customWidth="1"/>
    <col min="5" max="5" width="4" style="64" customWidth="1"/>
    <col min="6" max="8" width="4" style="63" customWidth="1"/>
    <col min="9" max="11" width="5.1406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5.710937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50" width="14.5703125" style="65" customWidth="1"/>
    <col min="51" max="51" width="4" style="64" customWidth="1"/>
    <col min="52" max="54" width="6.140625" style="63" customWidth="1"/>
    <col min="55" max="55" width="5.5703125" style="64" customWidth="1"/>
    <col min="56" max="56" width="26.7109375" style="64" customWidth="1"/>
    <col min="57" max="256" width="11.42578125" style="42"/>
    <col min="257" max="257" width="1.140625" style="42" customWidth="1"/>
    <col min="258" max="260" width="5.7109375" style="42" customWidth="1"/>
    <col min="261" max="264" width="4" style="42" customWidth="1"/>
    <col min="265" max="267" width="5.140625" style="42" customWidth="1"/>
    <col min="268" max="269" width="3.28515625" style="42" bestFit="1" customWidth="1"/>
    <col min="270" max="273" width="0" style="42" hidden="1" customWidth="1"/>
    <col min="274" max="274" width="4.28515625" style="42" customWidth="1"/>
    <col min="275" max="277" width="5.710937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6" width="14.5703125" style="42" customWidth="1"/>
    <col min="307" max="307" width="4" style="42" customWidth="1"/>
    <col min="308" max="310" width="6.140625" style="42" customWidth="1"/>
    <col min="311" max="311" width="5.5703125" style="42" customWidth="1"/>
    <col min="312" max="312" width="26.7109375" style="42" customWidth="1"/>
    <col min="313" max="512" width="11.42578125" style="42"/>
    <col min="513" max="513" width="1.140625" style="42" customWidth="1"/>
    <col min="514" max="516" width="5.7109375" style="42" customWidth="1"/>
    <col min="517" max="520" width="4" style="42" customWidth="1"/>
    <col min="521" max="523" width="5.140625" style="42" customWidth="1"/>
    <col min="524" max="525" width="3.28515625" style="42" bestFit="1" customWidth="1"/>
    <col min="526" max="529" width="0" style="42" hidden="1" customWidth="1"/>
    <col min="530" max="530" width="4.28515625" style="42" customWidth="1"/>
    <col min="531" max="533" width="5.710937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2" width="14.5703125" style="42" customWidth="1"/>
    <col min="563" max="563" width="4" style="42" customWidth="1"/>
    <col min="564" max="566" width="6.140625" style="42" customWidth="1"/>
    <col min="567" max="567" width="5.5703125" style="42" customWidth="1"/>
    <col min="568" max="568" width="26.7109375" style="42" customWidth="1"/>
    <col min="569" max="768" width="11.42578125" style="42"/>
    <col min="769" max="769" width="1.140625" style="42" customWidth="1"/>
    <col min="770" max="772" width="5.7109375" style="42" customWidth="1"/>
    <col min="773" max="776" width="4" style="42" customWidth="1"/>
    <col min="777" max="779" width="5.140625" style="42" customWidth="1"/>
    <col min="780" max="781" width="3.28515625" style="42" bestFit="1" customWidth="1"/>
    <col min="782" max="785" width="0" style="42" hidden="1" customWidth="1"/>
    <col min="786" max="786" width="4.28515625" style="42" customWidth="1"/>
    <col min="787" max="789" width="5.710937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8" width="14.5703125" style="42" customWidth="1"/>
    <col min="819" max="819" width="4" style="42" customWidth="1"/>
    <col min="820" max="822" width="6.140625" style="42" customWidth="1"/>
    <col min="823" max="823" width="5.5703125" style="42" customWidth="1"/>
    <col min="824" max="824" width="26.7109375" style="42" customWidth="1"/>
    <col min="825" max="1024" width="11.42578125" style="42"/>
    <col min="1025" max="1025" width="1.140625" style="42" customWidth="1"/>
    <col min="1026" max="1028" width="5.7109375" style="42" customWidth="1"/>
    <col min="1029" max="1032" width="4" style="42" customWidth="1"/>
    <col min="1033" max="1035" width="5.140625" style="42" customWidth="1"/>
    <col min="1036" max="1037" width="3.28515625" style="42" bestFit="1" customWidth="1"/>
    <col min="1038" max="1041" width="0" style="42" hidden="1" customWidth="1"/>
    <col min="1042" max="1042" width="4.28515625" style="42" customWidth="1"/>
    <col min="1043" max="1045" width="5.710937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4" width="14.5703125" style="42" customWidth="1"/>
    <col min="1075" max="1075" width="4" style="42" customWidth="1"/>
    <col min="1076" max="1078" width="6.140625" style="42" customWidth="1"/>
    <col min="1079" max="1079" width="5.5703125" style="42" customWidth="1"/>
    <col min="1080" max="1080" width="26.7109375" style="42" customWidth="1"/>
    <col min="1081" max="1280" width="11.42578125" style="42"/>
    <col min="1281" max="1281" width="1.140625" style="42" customWidth="1"/>
    <col min="1282" max="1284" width="5.7109375" style="42" customWidth="1"/>
    <col min="1285" max="1288" width="4" style="42" customWidth="1"/>
    <col min="1289" max="1291" width="5.140625" style="42" customWidth="1"/>
    <col min="1292" max="1293" width="3.28515625" style="42" bestFit="1" customWidth="1"/>
    <col min="1294" max="1297" width="0" style="42" hidden="1" customWidth="1"/>
    <col min="1298" max="1298" width="4.28515625" style="42" customWidth="1"/>
    <col min="1299" max="1301" width="5.710937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30" width="14.5703125" style="42" customWidth="1"/>
    <col min="1331" max="1331" width="4" style="42" customWidth="1"/>
    <col min="1332" max="1334" width="6.140625" style="42" customWidth="1"/>
    <col min="1335" max="1335" width="5.5703125" style="42" customWidth="1"/>
    <col min="1336" max="1336" width="26.7109375" style="42" customWidth="1"/>
    <col min="1337" max="1536" width="11.42578125" style="42"/>
    <col min="1537" max="1537" width="1.140625" style="42" customWidth="1"/>
    <col min="1538" max="1540" width="5.7109375" style="42" customWidth="1"/>
    <col min="1541" max="1544" width="4" style="42" customWidth="1"/>
    <col min="1545" max="1547" width="5.140625" style="42" customWidth="1"/>
    <col min="1548" max="1549" width="3.28515625" style="42" bestFit="1" customWidth="1"/>
    <col min="1550" max="1553" width="0" style="42" hidden="1" customWidth="1"/>
    <col min="1554" max="1554" width="4.28515625" style="42" customWidth="1"/>
    <col min="1555" max="1557" width="5.710937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6" width="14.5703125" style="42" customWidth="1"/>
    <col min="1587" max="1587" width="4" style="42" customWidth="1"/>
    <col min="1588" max="1590" width="6.140625" style="42" customWidth="1"/>
    <col min="1591" max="1591" width="5.5703125" style="42" customWidth="1"/>
    <col min="1592" max="1592" width="26.7109375" style="42" customWidth="1"/>
    <col min="1593" max="1792" width="11.42578125" style="42"/>
    <col min="1793" max="1793" width="1.140625" style="42" customWidth="1"/>
    <col min="1794" max="1796" width="5.7109375" style="42" customWidth="1"/>
    <col min="1797" max="1800" width="4" style="42" customWidth="1"/>
    <col min="1801" max="1803" width="5.140625" style="42" customWidth="1"/>
    <col min="1804" max="1805" width="3.28515625" style="42" bestFit="1" customWidth="1"/>
    <col min="1806" max="1809" width="0" style="42" hidden="1" customWidth="1"/>
    <col min="1810" max="1810" width="4.28515625" style="42" customWidth="1"/>
    <col min="1811" max="1813" width="5.710937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2" width="14.5703125" style="42" customWidth="1"/>
    <col min="1843" max="1843" width="4" style="42" customWidth="1"/>
    <col min="1844" max="1846" width="6.140625" style="42" customWidth="1"/>
    <col min="1847" max="1847" width="5.5703125" style="42" customWidth="1"/>
    <col min="1848" max="1848" width="26.7109375" style="42" customWidth="1"/>
    <col min="1849" max="2048" width="11.42578125" style="42"/>
    <col min="2049" max="2049" width="1.140625" style="42" customWidth="1"/>
    <col min="2050" max="2052" width="5.7109375" style="42" customWidth="1"/>
    <col min="2053" max="2056" width="4" style="42" customWidth="1"/>
    <col min="2057" max="2059" width="5.140625" style="42" customWidth="1"/>
    <col min="2060" max="2061" width="3.28515625" style="42" bestFit="1" customWidth="1"/>
    <col min="2062" max="2065" width="0" style="42" hidden="1" customWidth="1"/>
    <col min="2066" max="2066" width="4.28515625" style="42" customWidth="1"/>
    <col min="2067" max="2069" width="5.710937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8" width="14.5703125" style="42" customWidth="1"/>
    <col min="2099" max="2099" width="4" style="42" customWidth="1"/>
    <col min="2100" max="2102" width="6.140625" style="42" customWidth="1"/>
    <col min="2103" max="2103" width="5.5703125" style="42" customWidth="1"/>
    <col min="2104" max="2104" width="26.7109375" style="42" customWidth="1"/>
    <col min="2105" max="2304" width="11.42578125" style="42"/>
    <col min="2305" max="2305" width="1.140625" style="42" customWidth="1"/>
    <col min="2306" max="2308" width="5.7109375" style="42" customWidth="1"/>
    <col min="2309" max="2312" width="4" style="42" customWidth="1"/>
    <col min="2313" max="2315" width="5.140625" style="42" customWidth="1"/>
    <col min="2316" max="2317" width="3.28515625" style="42" bestFit="1" customWidth="1"/>
    <col min="2318" max="2321" width="0" style="42" hidden="1" customWidth="1"/>
    <col min="2322" max="2322" width="4.28515625" style="42" customWidth="1"/>
    <col min="2323" max="2325" width="5.710937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4" width="14.5703125" style="42" customWidth="1"/>
    <col min="2355" max="2355" width="4" style="42" customWidth="1"/>
    <col min="2356" max="2358" width="6.140625" style="42" customWidth="1"/>
    <col min="2359" max="2359" width="5.5703125" style="42" customWidth="1"/>
    <col min="2360" max="2360" width="26.7109375" style="42" customWidth="1"/>
    <col min="2361" max="2560" width="11.42578125" style="42"/>
    <col min="2561" max="2561" width="1.140625" style="42" customWidth="1"/>
    <col min="2562" max="2564" width="5.7109375" style="42" customWidth="1"/>
    <col min="2565" max="2568" width="4" style="42" customWidth="1"/>
    <col min="2569" max="2571" width="5.140625" style="42" customWidth="1"/>
    <col min="2572" max="2573" width="3.28515625" style="42" bestFit="1" customWidth="1"/>
    <col min="2574" max="2577" width="0" style="42" hidden="1" customWidth="1"/>
    <col min="2578" max="2578" width="4.28515625" style="42" customWidth="1"/>
    <col min="2579" max="2581" width="5.710937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10" width="14.5703125" style="42" customWidth="1"/>
    <col min="2611" max="2611" width="4" style="42" customWidth="1"/>
    <col min="2612" max="2614" width="6.140625" style="42" customWidth="1"/>
    <col min="2615" max="2615" width="5.5703125" style="42" customWidth="1"/>
    <col min="2616" max="2616" width="26.7109375" style="42" customWidth="1"/>
    <col min="2617" max="2816" width="11.42578125" style="42"/>
    <col min="2817" max="2817" width="1.140625" style="42" customWidth="1"/>
    <col min="2818" max="2820" width="5.7109375" style="42" customWidth="1"/>
    <col min="2821" max="2824" width="4" style="42" customWidth="1"/>
    <col min="2825" max="2827" width="5.140625" style="42" customWidth="1"/>
    <col min="2828" max="2829" width="3.28515625" style="42" bestFit="1" customWidth="1"/>
    <col min="2830" max="2833" width="0" style="42" hidden="1" customWidth="1"/>
    <col min="2834" max="2834" width="4.28515625" style="42" customWidth="1"/>
    <col min="2835" max="2837" width="5.710937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6" width="14.5703125" style="42" customWidth="1"/>
    <col min="2867" max="2867" width="4" style="42" customWidth="1"/>
    <col min="2868" max="2870" width="6.140625" style="42" customWidth="1"/>
    <col min="2871" max="2871" width="5.5703125" style="42" customWidth="1"/>
    <col min="2872" max="2872" width="26.7109375" style="42" customWidth="1"/>
    <col min="2873" max="3072" width="11.42578125" style="42"/>
    <col min="3073" max="3073" width="1.140625" style="42" customWidth="1"/>
    <col min="3074" max="3076" width="5.7109375" style="42" customWidth="1"/>
    <col min="3077" max="3080" width="4" style="42" customWidth="1"/>
    <col min="3081" max="3083" width="5.140625" style="42" customWidth="1"/>
    <col min="3084" max="3085" width="3.28515625" style="42" bestFit="1" customWidth="1"/>
    <col min="3086" max="3089" width="0" style="42" hidden="1" customWidth="1"/>
    <col min="3090" max="3090" width="4.28515625" style="42" customWidth="1"/>
    <col min="3091" max="3093" width="5.710937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2" width="14.5703125" style="42" customWidth="1"/>
    <col min="3123" max="3123" width="4" style="42" customWidth="1"/>
    <col min="3124" max="3126" width="6.140625" style="42" customWidth="1"/>
    <col min="3127" max="3127" width="5.5703125" style="42" customWidth="1"/>
    <col min="3128" max="3128" width="26.7109375" style="42" customWidth="1"/>
    <col min="3129" max="3328" width="11.42578125" style="42"/>
    <col min="3329" max="3329" width="1.140625" style="42" customWidth="1"/>
    <col min="3330" max="3332" width="5.7109375" style="42" customWidth="1"/>
    <col min="3333" max="3336" width="4" style="42" customWidth="1"/>
    <col min="3337" max="3339" width="5.140625" style="42" customWidth="1"/>
    <col min="3340" max="3341" width="3.28515625" style="42" bestFit="1" customWidth="1"/>
    <col min="3342" max="3345" width="0" style="42" hidden="1" customWidth="1"/>
    <col min="3346" max="3346" width="4.28515625" style="42" customWidth="1"/>
    <col min="3347" max="3349" width="5.710937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8" width="14.5703125" style="42" customWidth="1"/>
    <col min="3379" max="3379" width="4" style="42" customWidth="1"/>
    <col min="3380" max="3382" width="6.140625" style="42" customWidth="1"/>
    <col min="3383" max="3383" width="5.5703125" style="42" customWidth="1"/>
    <col min="3384" max="3384" width="26.7109375" style="42" customWidth="1"/>
    <col min="3385" max="3584" width="11.42578125" style="42"/>
    <col min="3585" max="3585" width="1.140625" style="42" customWidth="1"/>
    <col min="3586" max="3588" width="5.7109375" style="42" customWidth="1"/>
    <col min="3589" max="3592" width="4" style="42" customWidth="1"/>
    <col min="3593" max="3595" width="5.140625" style="42" customWidth="1"/>
    <col min="3596" max="3597" width="3.28515625" style="42" bestFit="1" customWidth="1"/>
    <col min="3598" max="3601" width="0" style="42" hidden="1" customWidth="1"/>
    <col min="3602" max="3602" width="4.28515625" style="42" customWidth="1"/>
    <col min="3603" max="3605" width="5.710937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4" width="14.5703125" style="42" customWidth="1"/>
    <col min="3635" max="3635" width="4" style="42" customWidth="1"/>
    <col min="3636" max="3638" width="6.140625" style="42" customWidth="1"/>
    <col min="3639" max="3639" width="5.5703125" style="42" customWidth="1"/>
    <col min="3640" max="3640" width="26.7109375" style="42" customWidth="1"/>
    <col min="3641" max="3840" width="11.42578125" style="42"/>
    <col min="3841" max="3841" width="1.140625" style="42" customWidth="1"/>
    <col min="3842" max="3844" width="5.7109375" style="42" customWidth="1"/>
    <col min="3845" max="3848" width="4" style="42" customWidth="1"/>
    <col min="3849" max="3851" width="5.140625" style="42" customWidth="1"/>
    <col min="3852" max="3853" width="3.28515625" style="42" bestFit="1" customWidth="1"/>
    <col min="3854" max="3857" width="0" style="42" hidden="1" customWidth="1"/>
    <col min="3858" max="3858" width="4.28515625" style="42" customWidth="1"/>
    <col min="3859" max="3861" width="5.710937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90" width="14.5703125" style="42" customWidth="1"/>
    <col min="3891" max="3891" width="4" style="42" customWidth="1"/>
    <col min="3892" max="3894" width="6.140625" style="42" customWidth="1"/>
    <col min="3895" max="3895" width="5.5703125" style="42" customWidth="1"/>
    <col min="3896" max="3896" width="26.7109375" style="42" customWidth="1"/>
    <col min="3897" max="4096" width="11.42578125" style="42"/>
    <col min="4097" max="4097" width="1.140625" style="42" customWidth="1"/>
    <col min="4098" max="4100" width="5.7109375" style="42" customWidth="1"/>
    <col min="4101" max="4104" width="4" style="42" customWidth="1"/>
    <col min="4105" max="4107" width="5.140625" style="42" customWidth="1"/>
    <col min="4108" max="4109" width="3.28515625" style="42" bestFit="1" customWidth="1"/>
    <col min="4110" max="4113" width="0" style="42" hidden="1" customWidth="1"/>
    <col min="4114" max="4114" width="4.28515625" style="42" customWidth="1"/>
    <col min="4115" max="4117" width="5.710937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6" width="14.5703125" style="42" customWidth="1"/>
    <col min="4147" max="4147" width="4" style="42" customWidth="1"/>
    <col min="4148" max="4150" width="6.140625" style="42" customWidth="1"/>
    <col min="4151" max="4151" width="5.5703125" style="42" customWidth="1"/>
    <col min="4152" max="4152" width="26.7109375" style="42" customWidth="1"/>
    <col min="4153" max="4352" width="11.42578125" style="42"/>
    <col min="4353" max="4353" width="1.140625" style="42" customWidth="1"/>
    <col min="4354" max="4356" width="5.7109375" style="42" customWidth="1"/>
    <col min="4357" max="4360" width="4" style="42" customWidth="1"/>
    <col min="4361" max="4363" width="5.140625" style="42" customWidth="1"/>
    <col min="4364" max="4365" width="3.28515625" style="42" bestFit="1" customWidth="1"/>
    <col min="4366" max="4369" width="0" style="42" hidden="1" customWidth="1"/>
    <col min="4370" max="4370" width="4.28515625" style="42" customWidth="1"/>
    <col min="4371" max="4373" width="5.710937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2" width="14.5703125" style="42" customWidth="1"/>
    <col min="4403" max="4403" width="4" style="42" customWidth="1"/>
    <col min="4404" max="4406" width="6.140625" style="42" customWidth="1"/>
    <col min="4407" max="4407" width="5.5703125" style="42" customWidth="1"/>
    <col min="4408" max="4408" width="26.7109375" style="42" customWidth="1"/>
    <col min="4409" max="4608" width="11.42578125" style="42"/>
    <col min="4609" max="4609" width="1.140625" style="42" customWidth="1"/>
    <col min="4610" max="4612" width="5.7109375" style="42" customWidth="1"/>
    <col min="4613" max="4616" width="4" style="42" customWidth="1"/>
    <col min="4617" max="4619" width="5.140625" style="42" customWidth="1"/>
    <col min="4620" max="4621" width="3.28515625" style="42" bestFit="1" customWidth="1"/>
    <col min="4622" max="4625" width="0" style="42" hidden="1" customWidth="1"/>
    <col min="4626" max="4626" width="4.28515625" style="42" customWidth="1"/>
    <col min="4627" max="4629" width="5.710937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8" width="14.5703125" style="42" customWidth="1"/>
    <col min="4659" max="4659" width="4" style="42" customWidth="1"/>
    <col min="4660" max="4662" width="6.140625" style="42" customWidth="1"/>
    <col min="4663" max="4663" width="5.5703125" style="42" customWidth="1"/>
    <col min="4664" max="4664" width="26.7109375" style="42" customWidth="1"/>
    <col min="4665" max="4864" width="11.42578125" style="42"/>
    <col min="4865" max="4865" width="1.140625" style="42" customWidth="1"/>
    <col min="4866" max="4868" width="5.7109375" style="42" customWidth="1"/>
    <col min="4869" max="4872" width="4" style="42" customWidth="1"/>
    <col min="4873" max="4875" width="5.140625" style="42" customWidth="1"/>
    <col min="4876" max="4877" width="3.28515625" style="42" bestFit="1" customWidth="1"/>
    <col min="4878" max="4881" width="0" style="42" hidden="1" customWidth="1"/>
    <col min="4882" max="4882" width="4.28515625" style="42" customWidth="1"/>
    <col min="4883" max="4885" width="5.710937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4" width="14.5703125" style="42" customWidth="1"/>
    <col min="4915" max="4915" width="4" style="42" customWidth="1"/>
    <col min="4916" max="4918" width="6.140625" style="42" customWidth="1"/>
    <col min="4919" max="4919" width="5.5703125" style="42" customWidth="1"/>
    <col min="4920" max="4920" width="26.7109375" style="42" customWidth="1"/>
    <col min="4921" max="5120" width="11.42578125" style="42"/>
    <col min="5121" max="5121" width="1.140625" style="42" customWidth="1"/>
    <col min="5122" max="5124" width="5.7109375" style="42" customWidth="1"/>
    <col min="5125" max="5128" width="4" style="42" customWidth="1"/>
    <col min="5129" max="5131" width="5.140625" style="42" customWidth="1"/>
    <col min="5132" max="5133" width="3.28515625" style="42" bestFit="1" customWidth="1"/>
    <col min="5134" max="5137" width="0" style="42" hidden="1" customWidth="1"/>
    <col min="5138" max="5138" width="4.28515625" style="42" customWidth="1"/>
    <col min="5139" max="5141" width="5.710937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70" width="14.5703125" style="42" customWidth="1"/>
    <col min="5171" max="5171" width="4" style="42" customWidth="1"/>
    <col min="5172" max="5174" width="6.140625" style="42" customWidth="1"/>
    <col min="5175" max="5175" width="5.5703125" style="42" customWidth="1"/>
    <col min="5176" max="5176" width="26.7109375" style="42" customWidth="1"/>
    <col min="5177" max="5376" width="11.42578125" style="42"/>
    <col min="5377" max="5377" width="1.140625" style="42" customWidth="1"/>
    <col min="5378" max="5380" width="5.7109375" style="42" customWidth="1"/>
    <col min="5381" max="5384" width="4" style="42" customWidth="1"/>
    <col min="5385" max="5387" width="5.140625" style="42" customWidth="1"/>
    <col min="5388" max="5389" width="3.28515625" style="42" bestFit="1" customWidth="1"/>
    <col min="5390" max="5393" width="0" style="42" hidden="1" customWidth="1"/>
    <col min="5394" max="5394" width="4.28515625" style="42" customWidth="1"/>
    <col min="5395" max="5397" width="5.710937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6" width="14.5703125" style="42" customWidth="1"/>
    <col min="5427" max="5427" width="4" style="42" customWidth="1"/>
    <col min="5428" max="5430" width="6.140625" style="42" customWidth="1"/>
    <col min="5431" max="5431" width="5.5703125" style="42" customWidth="1"/>
    <col min="5432" max="5432" width="26.7109375" style="42" customWidth="1"/>
    <col min="5433" max="5632" width="11.42578125" style="42"/>
    <col min="5633" max="5633" width="1.140625" style="42" customWidth="1"/>
    <col min="5634" max="5636" width="5.7109375" style="42" customWidth="1"/>
    <col min="5637" max="5640" width="4" style="42" customWidth="1"/>
    <col min="5641" max="5643" width="5.140625" style="42" customWidth="1"/>
    <col min="5644" max="5645" width="3.28515625" style="42" bestFit="1" customWidth="1"/>
    <col min="5646" max="5649" width="0" style="42" hidden="1" customWidth="1"/>
    <col min="5650" max="5650" width="4.28515625" style="42" customWidth="1"/>
    <col min="5651" max="5653" width="5.710937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2" width="14.5703125" style="42" customWidth="1"/>
    <col min="5683" max="5683" width="4" style="42" customWidth="1"/>
    <col min="5684" max="5686" width="6.140625" style="42" customWidth="1"/>
    <col min="5687" max="5687" width="5.5703125" style="42" customWidth="1"/>
    <col min="5688" max="5688" width="26.7109375" style="42" customWidth="1"/>
    <col min="5689" max="5888" width="11.42578125" style="42"/>
    <col min="5889" max="5889" width="1.140625" style="42" customWidth="1"/>
    <col min="5890" max="5892" width="5.7109375" style="42" customWidth="1"/>
    <col min="5893" max="5896" width="4" style="42" customWidth="1"/>
    <col min="5897" max="5899" width="5.140625" style="42" customWidth="1"/>
    <col min="5900" max="5901" width="3.28515625" style="42" bestFit="1" customWidth="1"/>
    <col min="5902" max="5905" width="0" style="42" hidden="1" customWidth="1"/>
    <col min="5906" max="5906" width="4.28515625" style="42" customWidth="1"/>
    <col min="5907" max="5909" width="5.710937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8" width="14.5703125" style="42" customWidth="1"/>
    <col min="5939" max="5939" width="4" style="42" customWidth="1"/>
    <col min="5940" max="5942" width="6.140625" style="42" customWidth="1"/>
    <col min="5943" max="5943" width="5.5703125" style="42" customWidth="1"/>
    <col min="5944" max="5944" width="26.7109375" style="42" customWidth="1"/>
    <col min="5945" max="6144" width="11.42578125" style="42"/>
    <col min="6145" max="6145" width="1.140625" style="42" customWidth="1"/>
    <col min="6146" max="6148" width="5.7109375" style="42" customWidth="1"/>
    <col min="6149" max="6152" width="4" style="42" customWidth="1"/>
    <col min="6153" max="6155" width="5.140625" style="42" customWidth="1"/>
    <col min="6156" max="6157" width="3.28515625" style="42" bestFit="1" customWidth="1"/>
    <col min="6158" max="6161" width="0" style="42" hidden="1" customWidth="1"/>
    <col min="6162" max="6162" width="4.28515625" style="42" customWidth="1"/>
    <col min="6163" max="6165" width="5.710937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4" width="14.5703125" style="42" customWidth="1"/>
    <col min="6195" max="6195" width="4" style="42" customWidth="1"/>
    <col min="6196" max="6198" width="6.140625" style="42" customWidth="1"/>
    <col min="6199" max="6199" width="5.5703125" style="42" customWidth="1"/>
    <col min="6200" max="6200" width="26.7109375" style="42" customWidth="1"/>
    <col min="6201" max="6400" width="11.42578125" style="42"/>
    <col min="6401" max="6401" width="1.140625" style="42" customWidth="1"/>
    <col min="6402" max="6404" width="5.7109375" style="42" customWidth="1"/>
    <col min="6405" max="6408" width="4" style="42" customWidth="1"/>
    <col min="6409" max="6411" width="5.140625" style="42" customWidth="1"/>
    <col min="6412" max="6413" width="3.28515625" style="42" bestFit="1" customWidth="1"/>
    <col min="6414" max="6417" width="0" style="42" hidden="1" customWidth="1"/>
    <col min="6418" max="6418" width="4.28515625" style="42" customWidth="1"/>
    <col min="6419" max="6421" width="5.710937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50" width="14.5703125" style="42" customWidth="1"/>
    <col min="6451" max="6451" width="4" style="42" customWidth="1"/>
    <col min="6452" max="6454" width="6.140625" style="42" customWidth="1"/>
    <col min="6455" max="6455" width="5.5703125" style="42" customWidth="1"/>
    <col min="6456" max="6456" width="26.7109375" style="42" customWidth="1"/>
    <col min="6457" max="6656" width="11.42578125" style="42"/>
    <col min="6657" max="6657" width="1.140625" style="42" customWidth="1"/>
    <col min="6658" max="6660" width="5.7109375" style="42" customWidth="1"/>
    <col min="6661" max="6664" width="4" style="42" customWidth="1"/>
    <col min="6665" max="6667" width="5.140625" style="42" customWidth="1"/>
    <col min="6668" max="6669" width="3.28515625" style="42" bestFit="1" customWidth="1"/>
    <col min="6670" max="6673" width="0" style="42" hidden="1" customWidth="1"/>
    <col min="6674" max="6674" width="4.28515625" style="42" customWidth="1"/>
    <col min="6675" max="6677" width="5.710937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6" width="14.5703125" style="42" customWidth="1"/>
    <col min="6707" max="6707" width="4" style="42" customWidth="1"/>
    <col min="6708" max="6710" width="6.140625" style="42" customWidth="1"/>
    <col min="6711" max="6711" width="5.5703125" style="42" customWidth="1"/>
    <col min="6712" max="6712" width="26.7109375" style="42" customWidth="1"/>
    <col min="6713" max="6912" width="11.42578125" style="42"/>
    <col min="6913" max="6913" width="1.140625" style="42" customWidth="1"/>
    <col min="6914" max="6916" width="5.7109375" style="42" customWidth="1"/>
    <col min="6917" max="6920" width="4" style="42" customWidth="1"/>
    <col min="6921" max="6923" width="5.140625" style="42" customWidth="1"/>
    <col min="6924" max="6925" width="3.28515625" style="42" bestFit="1" customWidth="1"/>
    <col min="6926" max="6929" width="0" style="42" hidden="1" customWidth="1"/>
    <col min="6930" max="6930" width="4.28515625" style="42" customWidth="1"/>
    <col min="6931" max="6933" width="5.710937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2" width="14.5703125" style="42" customWidth="1"/>
    <col min="6963" max="6963" width="4" style="42" customWidth="1"/>
    <col min="6964" max="6966" width="6.140625" style="42" customWidth="1"/>
    <col min="6967" max="6967" width="5.5703125" style="42" customWidth="1"/>
    <col min="6968" max="6968" width="26.7109375" style="42" customWidth="1"/>
    <col min="6969" max="7168" width="11.42578125" style="42"/>
    <col min="7169" max="7169" width="1.140625" style="42" customWidth="1"/>
    <col min="7170" max="7172" width="5.7109375" style="42" customWidth="1"/>
    <col min="7173" max="7176" width="4" style="42" customWidth="1"/>
    <col min="7177" max="7179" width="5.140625" style="42" customWidth="1"/>
    <col min="7180" max="7181" width="3.28515625" style="42" bestFit="1" customWidth="1"/>
    <col min="7182" max="7185" width="0" style="42" hidden="1" customWidth="1"/>
    <col min="7186" max="7186" width="4.28515625" style="42" customWidth="1"/>
    <col min="7187" max="7189" width="5.710937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8" width="14.5703125" style="42" customWidth="1"/>
    <col min="7219" max="7219" width="4" style="42" customWidth="1"/>
    <col min="7220" max="7222" width="6.140625" style="42" customWidth="1"/>
    <col min="7223" max="7223" width="5.5703125" style="42" customWidth="1"/>
    <col min="7224" max="7224" width="26.7109375" style="42" customWidth="1"/>
    <col min="7225" max="7424" width="11.42578125" style="42"/>
    <col min="7425" max="7425" width="1.140625" style="42" customWidth="1"/>
    <col min="7426" max="7428" width="5.7109375" style="42" customWidth="1"/>
    <col min="7429" max="7432" width="4" style="42" customWidth="1"/>
    <col min="7433" max="7435" width="5.140625" style="42" customWidth="1"/>
    <col min="7436" max="7437" width="3.28515625" style="42" bestFit="1" customWidth="1"/>
    <col min="7438" max="7441" width="0" style="42" hidden="1" customWidth="1"/>
    <col min="7442" max="7442" width="4.28515625" style="42" customWidth="1"/>
    <col min="7443" max="7445" width="5.710937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4" width="14.5703125" style="42" customWidth="1"/>
    <col min="7475" max="7475" width="4" style="42" customWidth="1"/>
    <col min="7476" max="7478" width="6.140625" style="42" customWidth="1"/>
    <col min="7479" max="7479" width="5.5703125" style="42" customWidth="1"/>
    <col min="7480" max="7480" width="26.7109375" style="42" customWidth="1"/>
    <col min="7481" max="7680" width="11.42578125" style="42"/>
    <col min="7681" max="7681" width="1.140625" style="42" customWidth="1"/>
    <col min="7682" max="7684" width="5.7109375" style="42" customWidth="1"/>
    <col min="7685" max="7688" width="4" style="42" customWidth="1"/>
    <col min="7689" max="7691" width="5.140625" style="42" customWidth="1"/>
    <col min="7692" max="7693" width="3.28515625" style="42" bestFit="1" customWidth="1"/>
    <col min="7694" max="7697" width="0" style="42" hidden="1" customWidth="1"/>
    <col min="7698" max="7698" width="4.28515625" style="42" customWidth="1"/>
    <col min="7699" max="7701" width="5.710937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30" width="14.5703125" style="42" customWidth="1"/>
    <col min="7731" max="7731" width="4" style="42" customWidth="1"/>
    <col min="7732" max="7734" width="6.140625" style="42" customWidth="1"/>
    <col min="7735" max="7735" width="5.5703125" style="42" customWidth="1"/>
    <col min="7736" max="7736" width="26.7109375" style="42" customWidth="1"/>
    <col min="7737" max="7936" width="11.42578125" style="42"/>
    <col min="7937" max="7937" width="1.140625" style="42" customWidth="1"/>
    <col min="7938" max="7940" width="5.7109375" style="42" customWidth="1"/>
    <col min="7941" max="7944" width="4" style="42" customWidth="1"/>
    <col min="7945" max="7947" width="5.140625" style="42" customWidth="1"/>
    <col min="7948" max="7949" width="3.28515625" style="42" bestFit="1" customWidth="1"/>
    <col min="7950" max="7953" width="0" style="42" hidden="1" customWidth="1"/>
    <col min="7954" max="7954" width="4.28515625" style="42" customWidth="1"/>
    <col min="7955" max="7957" width="5.710937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6" width="14.5703125" style="42" customWidth="1"/>
    <col min="7987" max="7987" width="4" style="42" customWidth="1"/>
    <col min="7988" max="7990" width="6.140625" style="42" customWidth="1"/>
    <col min="7991" max="7991" width="5.5703125" style="42" customWidth="1"/>
    <col min="7992" max="7992" width="26.7109375" style="42" customWidth="1"/>
    <col min="7993" max="8192" width="11.42578125" style="42"/>
    <col min="8193" max="8193" width="1.140625" style="42" customWidth="1"/>
    <col min="8194" max="8196" width="5.7109375" style="42" customWidth="1"/>
    <col min="8197" max="8200" width="4" style="42" customWidth="1"/>
    <col min="8201" max="8203" width="5.140625" style="42" customWidth="1"/>
    <col min="8204" max="8205" width="3.28515625" style="42" bestFit="1" customWidth="1"/>
    <col min="8206" max="8209" width="0" style="42" hidden="1" customWidth="1"/>
    <col min="8210" max="8210" width="4.28515625" style="42" customWidth="1"/>
    <col min="8211" max="8213" width="5.710937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2" width="14.5703125" style="42" customWidth="1"/>
    <col min="8243" max="8243" width="4" style="42" customWidth="1"/>
    <col min="8244" max="8246" width="6.140625" style="42" customWidth="1"/>
    <col min="8247" max="8247" width="5.5703125" style="42" customWidth="1"/>
    <col min="8248" max="8248" width="26.7109375" style="42" customWidth="1"/>
    <col min="8249" max="8448" width="11.42578125" style="42"/>
    <col min="8449" max="8449" width="1.140625" style="42" customWidth="1"/>
    <col min="8450" max="8452" width="5.7109375" style="42" customWidth="1"/>
    <col min="8453" max="8456" width="4" style="42" customWidth="1"/>
    <col min="8457" max="8459" width="5.140625" style="42" customWidth="1"/>
    <col min="8460" max="8461" width="3.28515625" style="42" bestFit="1" customWidth="1"/>
    <col min="8462" max="8465" width="0" style="42" hidden="1" customWidth="1"/>
    <col min="8466" max="8466" width="4.28515625" style="42" customWidth="1"/>
    <col min="8467" max="8469" width="5.710937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8" width="14.5703125" style="42" customWidth="1"/>
    <col min="8499" max="8499" width="4" style="42" customWidth="1"/>
    <col min="8500" max="8502" width="6.140625" style="42" customWidth="1"/>
    <col min="8503" max="8503" width="5.5703125" style="42" customWidth="1"/>
    <col min="8504" max="8504" width="26.7109375" style="42" customWidth="1"/>
    <col min="8505" max="8704" width="11.42578125" style="42"/>
    <col min="8705" max="8705" width="1.140625" style="42" customWidth="1"/>
    <col min="8706" max="8708" width="5.7109375" style="42" customWidth="1"/>
    <col min="8709" max="8712" width="4" style="42" customWidth="1"/>
    <col min="8713" max="8715" width="5.140625" style="42" customWidth="1"/>
    <col min="8716" max="8717" width="3.28515625" style="42" bestFit="1" customWidth="1"/>
    <col min="8718" max="8721" width="0" style="42" hidden="1" customWidth="1"/>
    <col min="8722" max="8722" width="4.28515625" style="42" customWidth="1"/>
    <col min="8723" max="8725" width="5.710937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4" width="14.5703125" style="42" customWidth="1"/>
    <col min="8755" max="8755" width="4" style="42" customWidth="1"/>
    <col min="8756" max="8758" width="6.140625" style="42" customWidth="1"/>
    <col min="8759" max="8759" width="5.5703125" style="42" customWidth="1"/>
    <col min="8760" max="8760" width="26.7109375" style="42" customWidth="1"/>
    <col min="8761" max="8960" width="11.42578125" style="42"/>
    <col min="8961" max="8961" width="1.140625" style="42" customWidth="1"/>
    <col min="8962" max="8964" width="5.7109375" style="42" customWidth="1"/>
    <col min="8965" max="8968" width="4" style="42" customWidth="1"/>
    <col min="8969" max="8971" width="5.140625" style="42" customWidth="1"/>
    <col min="8972" max="8973" width="3.28515625" style="42" bestFit="1" customWidth="1"/>
    <col min="8974" max="8977" width="0" style="42" hidden="1" customWidth="1"/>
    <col min="8978" max="8978" width="4.28515625" style="42" customWidth="1"/>
    <col min="8979" max="8981" width="5.710937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10" width="14.5703125" style="42" customWidth="1"/>
    <col min="9011" max="9011" width="4" style="42" customWidth="1"/>
    <col min="9012" max="9014" width="6.140625" style="42" customWidth="1"/>
    <col min="9015" max="9015" width="5.5703125" style="42" customWidth="1"/>
    <col min="9016" max="9016" width="26.7109375" style="42" customWidth="1"/>
    <col min="9017" max="9216" width="11.42578125" style="42"/>
    <col min="9217" max="9217" width="1.140625" style="42" customWidth="1"/>
    <col min="9218" max="9220" width="5.7109375" style="42" customWidth="1"/>
    <col min="9221" max="9224" width="4" style="42" customWidth="1"/>
    <col min="9225" max="9227" width="5.140625" style="42" customWidth="1"/>
    <col min="9228" max="9229" width="3.28515625" style="42" bestFit="1" customWidth="1"/>
    <col min="9230" max="9233" width="0" style="42" hidden="1" customWidth="1"/>
    <col min="9234" max="9234" width="4.28515625" style="42" customWidth="1"/>
    <col min="9235" max="9237" width="5.710937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6" width="14.5703125" style="42" customWidth="1"/>
    <col min="9267" max="9267" width="4" style="42" customWidth="1"/>
    <col min="9268" max="9270" width="6.140625" style="42" customWidth="1"/>
    <col min="9271" max="9271" width="5.5703125" style="42" customWidth="1"/>
    <col min="9272" max="9272" width="26.7109375" style="42" customWidth="1"/>
    <col min="9273" max="9472" width="11.42578125" style="42"/>
    <col min="9473" max="9473" width="1.140625" style="42" customWidth="1"/>
    <col min="9474" max="9476" width="5.7109375" style="42" customWidth="1"/>
    <col min="9477" max="9480" width="4" style="42" customWidth="1"/>
    <col min="9481" max="9483" width="5.140625" style="42" customWidth="1"/>
    <col min="9484" max="9485" width="3.28515625" style="42" bestFit="1" customWidth="1"/>
    <col min="9486" max="9489" width="0" style="42" hidden="1" customWidth="1"/>
    <col min="9490" max="9490" width="4.28515625" style="42" customWidth="1"/>
    <col min="9491" max="9493" width="5.710937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2" width="14.5703125" style="42" customWidth="1"/>
    <col min="9523" max="9523" width="4" style="42" customWidth="1"/>
    <col min="9524" max="9526" width="6.140625" style="42" customWidth="1"/>
    <col min="9527" max="9527" width="5.5703125" style="42" customWidth="1"/>
    <col min="9528" max="9528" width="26.7109375" style="42" customWidth="1"/>
    <col min="9529" max="9728" width="11.42578125" style="42"/>
    <col min="9729" max="9729" width="1.140625" style="42" customWidth="1"/>
    <col min="9730" max="9732" width="5.7109375" style="42" customWidth="1"/>
    <col min="9733" max="9736" width="4" style="42" customWidth="1"/>
    <col min="9737" max="9739" width="5.140625" style="42" customWidth="1"/>
    <col min="9740" max="9741" width="3.28515625" style="42" bestFit="1" customWidth="1"/>
    <col min="9742" max="9745" width="0" style="42" hidden="1" customWidth="1"/>
    <col min="9746" max="9746" width="4.28515625" style="42" customWidth="1"/>
    <col min="9747" max="9749" width="5.710937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8" width="14.5703125" style="42" customWidth="1"/>
    <col min="9779" max="9779" width="4" style="42" customWidth="1"/>
    <col min="9780" max="9782" width="6.140625" style="42" customWidth="1"/>
    <col min="9783" max="9783" width="5.5703125" style="42" customWidth="1"/>
    <col min="9784" max="9784" width="26.7109375" style="42" customWidth="1"/>
    <col min="9785" max="9984" width="11.42578125" style="42"/>
    <col min="9985" max="9985" width="1.140625" style="42" customWidth="1"/>
    <col min="9986" max="9988" width="5.7109375" style="42" customWidth="1"/>
    <col min="9989" max="9992" width="4" style="42" customWidth="1"/>
    <col min="9993" max="9995" width="5.140625" style="42" customWidth="1"/>
    <col min="9996" max="9997" width="3.28515625" style="42" bestFit="1" customWidth="1"/>
    <col min="9998" max="10001" width="0" style="42" hidden="1" customWidth="1"/>
    <col min="10002" max="10002" width="4.28515625" style="42" customWidth="1"/>
    <col min="10003" max="10005" width="5.710937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4" width="14.5703125" style="42" customWidth="1"/>
    <col min="10035" max="10035" width="4" style="42" customWidth="1"/>
    <col min="10036" max="10038" width="6.140625" style="42" customWidth="1"/>
    <col min="10039" max="10039" width="5.5703125" style="42" customWidth="1"/>
    <col min="10040" max="10040" width="26.7109375" style="42" customWidth="1"/>
    <col min="10041" max="10240" width="11.42578125" style="42"/>
    <col min="10241" max="10241" width="1.140625" style="42" customWidth="1"/>
    <col min="10242" max="10244" width="5.7109375" style="42" customWidth="1"/>
    <col min="10245" max="10248" width="4" style="42" customWidth="1"/>
    <col min="10249" max="10251" width="5.140625" style="42" customWidth="1"/>
    <col min="10252" max="10253" width="3.28515625" style="42" bestFit="1" customWidth="1"/>
    <col min="10254" max="10257" width="0" style="42" hidden="1" customWidth="1"/>
    <col min="10258" max="10258" width="4.28515625" style="42" customWidth="1"/>
    <col min="10259" max="10261" width="5.710937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90" width="14.5703125" style="42" customWidth="1"/>
    <col min="10291" max="10291" width="4" style="42" customWidth="1"/>
    <col min="10292" max="10294" width="6.140625" style="42" customWidth="1"/>
    <col min="10295" max="10295" width="5.5703125" style="42" customWidth="1"/>
    <col min="10296" max="10296" width="26.7109375" style="42" customWidth="1"/>
    <col min="10297" max="10496" width="11.42578125" style="42"/>
    <col min="10497" max="10497" width="1.140625" style="42" customWidth="1"/>
    <col min="10498" max="10500" width="5.7109375" style="42" customWidth="1"/>
    <col min="10501" max="10504" width="4" style="42" customWidth="1"/>
    <col min="10505" max="10507" width="5.140625" style="42" customWidth="1"/>
    <col min="10508" max="10509" width="3.28515625" style="42" bestFit="1" customWidth="1"/>
    <col min="10510" max="10513" width="0" style="42" hidden="1" customWidth="1"/>
    <col min="10514" max="10514" width="4.28515625" style="42" customWidth="1"/>
    <col min="10515" max="10517" width="5.710937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6" width="14.5703125" style="42" customWidth="1"/>
    <col min="10547" max="10547" width="4" style="42" customWidth="1"/>
    <col min="10548" max="10550" width="6.140625" style="42" customWidth="1"/>
    <col min="10551" max="10551" width="5.5703125" style="42" customWidth="1"/>
    <col min="10552" max="10552" width="26.7109375" style="42" customWidth="1"/>
    <col min="10553" max="10752" width="11.42578125" style="42"/>
    <col min="10753" max="10753" width="1.140625" style="42" customWidth="1"/>
    <col min="10754" max="10756" width="5.7109375" style="42" customWidth="1"/>
    <col min="10757" max="10760" width="4" style="42" customWidth="1"/>
    <col min="10761" max="10763" width="5.140625" style="42" customWidth="1"/>
    <col min="10764" max="10765" width="3.28515625" style="42" bestFit="1" customWidth="1"/>
    <col min="10766" max="10769" width="0" style="42" hidden="1" customWidth="1"/>
    <col min="10770" max="10770" width="4.28515625" style="42" customWidth="1"/>
    <col min="10771" max="10773" width="5.710937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2" width="14.5703125" style="42" customWidth="1"/>
    <col min="10803" max="10803" width="4" style="42" customWidth="1"/>
    <col min="10804" max="10806" width="6.140625" style="42" customWidth="1"/>
    <col min="10807" max="10807" width="5.5703125" style="42" customWidth="1"/>
    <col min="10808" max="10808" width="26.7109375" style="42" customWidth="1"/>
    <col min="10809" max="11008" width="11.42578125" style="42"/>
    <col min="11009" max="11009" width="1.140625" style="42" customWidth="1"/>
    <col min="11010" max="11012" width="5.7109375" style="42" customWidth="1"/>
    <col min="11013" max="11016" width="4" style="42" customWidth="1"/>
    <col min="11017" max="11019" width="5.140625" style="42" customWidth="1"/>
    <col min="11020" max="11021" width="3.28515625" style="42" bestFit="1" customWidth="1"/>
    <col min="11022" max="11025" width="0" style="42" hidden="1" customWidth="1"/>
    <col min="11026" max="11026" width="4.28515625" style="42" customWidth="1"/>
    <col min="11027" max="11029" width="5.710937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8" width="14.5703125" style="42" customWidth="1"/>
    <col min="11059" max="11059" width="4" style="42" customWidth="1"/>
    <col min="11060" max="11062" width="6.140625" style="42" customWidth="1"/>
    <col min="11063" max="11063" width="5.5703125" style="42" customWidth="1"/>
    <col min="11064" max="11064" width="26.7109375" style="42" customWidth="1"/>
    <col min="11065" max="11264" width="11.42578125" style="42"/>
    <col min="11265" max="11265" width="1.140625" style="42" customWidth="1"/>
    <col min="11266" max="11268" width="5.7109375" style="42" customWidth="1"/>
    <col min="11269" max="11272" width="4" style="42" customWidth="1"/>
    <col min="11273" max="11275" width="5.140625" style="42" customWidth="1"/>
    <col min="11276" max="11277" width="3.28515625" style="42" bestFit="1" customWidth="1"/>
    <col min="11278" max="11281" width="0" style="42" hidden="1" customWidth="1"/>
    <col min="11282" max="11282" width="4.28515625" style="42" customWidth="1"/>
    <col min="11283" max="11285" width="5.710937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4" width="14.5703125" style="42" customWidth="1"/>
    <col min="11315" max="11315" width="4" style="42" customWidth="1"/>
    <col min="11316" max="11318" width="6.140625" style="42" customWidth="1"/>
    <col min="11319" max="11319" width="5.5703125" style="42" customWidth="1"/>
    <col min="11320" max="11320" width="26.7109375" style="42" customWidth="1"/>
    <col min="11321" max="11520" width="11.42578125" style="42"/>
    <col min="11521" max="11521" width="1.140625" style="42" customWidth="1"/>
    <col min="11522" max="11524" width="5.7109375" style="42" customWidth="1"/>
    <col min="11525" max="11528" width="4" style="42" customWidth="1"/>
    <col min="11529" max="11531" width="5.140625" style="42" customWidth="1"/>
    <col min="11532" max="11533" width="3.28515625" style="42" bestFit="1" customWidth="1"/>
    <col min="11534" max="11537" width="0" style="42" hidden="1" customWidth="1"/>
    <col min="11538" max="11538" width="4.28515625" style="42" customWidth="1"/>
    <col min="11539" max="11541" width="5.710937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70" width="14.5703125" style="42" customWidth="1"/>
    <col min="11571" max="11571" width="4" style="42" customWidth="1"/>
    <col min="11572" max="11574" width="6.140625" style="42" customWidth="1"/>
    <col min="11575" max="11575" width="5.5703125" style="42" customWidth="1"/>
    <col min="11576" max="11576" width="26.7109375" style="42" customWidth="1"/>
    <col min="11577" max="11776" width="11.42578125" style="42"/>
    <col min="11777" max="11777" width="1.140625" style="42" customWidth="1"/>
    <col min="11778" max="11780" width="5.7109375" style="42" customWidth="1"/>
    <col min="11781" max="11784" width="4" style="42" customWidth="1"/>
    <col min="11785" max="11787" width="5.140625" style="42" customWidth="1"/>
    <col min="11788" max="11789" width="3.28515625" style="42" bestFit="1" customWidth="1"/>
    <col min="11790" max="11793" width="0" style="42" hidden="1" customWidth="1"/>
    <col min="11794" max="11794" width="4.28515625" style="42" customWidth="1"/>
    <col min="11795" max="11797" width="5.710937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6" width="14.5703125" style="42" customWidth="1"/>
    <col min="11827" max="11827" width="4" style="42" customWidth="1"/>
    <col min="11828" max="11830" width="6.140625" style="42" customWidth="1"/>
    <col min="11831" max="11831" width="5.5703125" style="42" customWidth="1"/>
    <col min="11832" max="11832" width="26.7109375" style="42" customWidth="1"/>
    <col min="11833" max="12032" width="11.42578125" style="42"/>
    <col min="12033" max="12033" width="1.140625" style="42" customWidth="1"/>
    <col min="12034" max="12036" width="5.7109375" style="42" customWidth="1"/>
    <col min="12037" max="12040" width="4" style="42" customWidth="1"/>
    <col min="12041" max="12043" width="5.140625" style="42" customWidth="1"/>
    <col min="12044" max="12045" width="3.28515625" style="42" bestFit="1" customWidth="1"/>
    <col min="12046" max="12049" width="0" style="42" hidden="1" customWidth="1"/>
    <col min="12050" max="12050" width="4.28515625" style="42" customWidth="1"/>
    <col min="12051" max="12053" width="5.710937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2" width="14.5703125" style="42" customWidth="1"/>
    <col min="12083" max="12083" width="4" style="42" customWidth="1"/>
    <col min="12084" max="12086" width="6.140625" style="42" customWidth="1"/>
    <col min="12087" max="12087" width="5.5703125" style="42" customWidth="1"/>
    <col min="12088" max="12088" width="26.7109375" style="42" customWidth="1"/>
    <col min="12089" max="12288" width="11.42578125" style="42"/>
    <col min="12289" max="12289" width="1.140625" style="42" customWidth="1"/>
    <col min="12290" max="12292" width="5.7109375" style="42" customWidth="1"/>
    <col min="12293" max="12296" width="4" style="42" customWidth="1"/>
    <col min="12297" max="12299" width="5.140625" style="42" customWidth="1"/>
    <col min="12300" max="12301" width="3.28515625" style="42" bestFit="1" customWidth="1"/>
    <col min="12302" max="12305" width="0" style="42" hidden="1" customWidth="1"/>
    <col min="12306" max="12306" width="4.28515625" style="42" customWidth="1"/>
    <col min="12307" max="12309" width="5.710937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8" width="14.5703125" style="42" customWidth="1"/>
    <col min="12339" max="12339" width="4" style="42" customWidth="1"/>
    <col min="12340" max="12342" width="6.140625" style="42" customWidth="1"/>
    <col min="12343" max="12343" width="5.5703125" style="42" customWidth="1"/>
    <col min="12344" max="12344" width="26.7109375" style="42" customWidth="1"/>
    <col min="12345" max="12544" width="11.42578125" style="42"/>
    <col min="12545" max="12545" width="1.140625" style="42" customWidth="1"/>
    <col min="12546" max="12548" width="5.7109375" style="42" customWidth="1"/>
    <col min="12549" max="12552" width="4" style="42" customWidth="1"/>
    <col min="12553" max="12555" width="5.140625" style="42" customWidth="1"/>
    <col min="12556" max="12557" width="3.28515625" style="42" bestFit="1" customWidth="1"/>
    <col min="12558" max="12561" width="0" style="42" hidden="1" customWidth="1"/>
    <col min="12562" max="12562" width="4.28515625" style="42" customWidth="1"/>
    <col min="12563" max="12565" width="5.710937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4" width="14.5703125" style="42" customWidth="1"/>
    <col min="12595" max="12595" width="4" style="42" customWidth="1"/>
    <col min="12596" max="12598" width="6.140625" style="42" customWidth="1"/>
    <col min="12599" max="12599" width="5.5703125" style="42" customWidth="1"/>
    <col min="12600" max="12600" width="26.7109375" style="42" customWidth="1"/>
    <col min="12601" max="12800" width="11.42578125" style="42"/>
    <col min="12801" max="12801" width="1.140625" style="42" customWidth="1"/>
    <col min="12802" max="12804" width="5.7109375" style="42" customWidth="1"/>
    <col min="12805" max="12808" width="4" style="42" customWidth="1"/>
    <col min="12809" max="12811" width="5.140625" style="42" customWidth="1"/>
    <col min="12812" max="12813" width="3.28515625" style="42" bestFit="1" customWidth="1"/>
    <col min="12814" max="12817" width="0" style="42" hidden="1" customWidth="1"/>
    <col min="12818" max="12818" width="4.28515625" style="42" customWidth="1"/>
    <col min="12819" max="12821" width="5.710937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50" width="14.5703125" style="42" customWidth="1"/>
    <col min="12851" max="12851" width="4" style="42" customWidth="1"/>
    <col min="12852" max="12854" width="6.140625" style="42" customWidth="1"/>
    <col min="12855" max="12855" width="5.5703125" style="42" customWidth="1"/>
    <col min="12856" max="12856" width="26.7109375" style="42" customWidth="1"/>
    <col min="12857" max="13056" width="11.42578125" style="42"/>
    <col min="13057" max="13057" width="1.140625" style="42" customWidth="1"/>
    <col min="13058" max="13060" width="5.7109375" style="42" customWidth="1"/>
    <col min="13061" max="13064" width="4" style="42" customWidth="1"/>
    <col min="13065" max="13067" width="5.140625" style="42" customWidth="1"/>
    <col min="13068" max="13069" width="3.28515625" style="42" bestFit="1" customWidth="1"/>
    <col min="13070" max="13073" width="0" style="42" hidden="1" customWidth="1"/>
    <col min="13074" max="13074" width="4.28515625" style="42" customWidth="1"/>
    <col min="13075" max="13077" width="5.710937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6" width="14.5703125" style="42" customWidth="1"/>
    <col min="13107" max="13107" width="4" style="42" customWidth="1"/>
    <col min="13108" max="13110" width="6.140625" style="42" customWidth="1"/>
    <col min="13111" max="13111" width="5.5703125" style="42" customWidth="1"/>
    <col min="13112" max="13112" width="26.7109375" style="42" customWidth="1"/>
    <col min="13113" max="13312" width="11.42578125" style="42"/>
    <col min="13313" max="13313" width="1.140625" style="42" customWidth="1"/>
    <col min="13314" max="13316" width="5.7109375" style="42" customWidth="1"/>
    <col min="13317" max="13320" width="4" style="42" customWidth="1"/>
    <col min="13321" max="13323" width="5.140625" style="42" customWidth="1"/>
    <col min="13324" max="13325" width="3.28515625" style="42" bestFit="1" customWidth="1"/>
    <col min="13326" max="13329" width="0" style="42" hidden="1" customWidth="1"/>
    <col min="13330" max="13330" width="4.28515625" style="42" customWidth="1"/>
    <col min="13331" max="13333" width="5.710937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2" width="14.5703125" style="42" customWidth="1"/>
    <col min="13363" max="13363" width="4" style="42" customWidth="1"/>
    <col min="13364" max="13366" width="6.140625" style="42" customWidth="1"/>
    <col min="13367" max="13367" width="5.5703125" style="42" customWidth="1"/>
    <col min="13368" max="13368" width="26.7109375" style="42" customWidth="1"/>
    <col min="13369" max="13568" width="11.42578125" style="42"/>
    <col min="13569" max="13569" width="1.140625" style="42" customWidth="1"/>
    <col min="13570" max="13572" width="5.7109375" style="42" customWidth="1"/>
    <col min="13573" max="13576" width="4" style="42" customWidth="1"/>
    <col min="13577" max="13579" width="5.140625" style="42" customWidth="1"/>
    <col min="13580" max="13581" width="3.28515625" style="42" bestFit="1" customWidth="1"/>
    <col min="13582" max="13585" width="0" style="42" hidden="1" customWidth="1"/>
    <col min="13586" max="13586" width="4.28515625" style="42" customWidth="1"/>
    <col min="13587" max="13589" width="5.710937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8" width="14.5703125" style="42" customWidth="1"/>
    <col min="13619" max="13619" width="4" style="42" customWidth="1"/>
    <col min="13620" max="13622" width="6.140625" style="42" customWidth="1"/>
    <col min="13623" max="13623" width="5.5703125" style="42" customWidth="1"/>
    <col min="13624" max="13624" width="26.7109375" style="42" customWidth="1"/>
    <col min="13625" max="13824" width="11.42578125" style="42"/>
    <col min="13825" max="13825" width="1.140625" style="42" customWidth="1"/>
    <col min="13826" max="13828" width="5.7109375" style="42" customWidth="1"/>
    <col min="13829" max="13832" width="4" style="42" customWidth="1"/>
    <col min="13833" max="13835" width="5.140625" style="42" customWidth="1"/>
    <col min="13836" max="13837" width="3.28515625" style="42" bestFit="1" customWidth="1"/>
    <col min="13838" max="13841" width="0" style="42" hidden="1" customWidth="1"/>
    <col min="13842" max="13842" width="4.28515625" style="42" customWidth="1"/>
    <col min="13843" max="13845" width="5.710937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4" width="14.5703125" style="42" customWidth="1"/>
    <col min="13875" max="13875" width="4" style="42" customWidth="1"/>
    <col min="13876" max="13878" width="6.140625" style="42" customWidth="1"/>
    <col min="13879" max="13879" width="5.5703125" style="42" customWidth="1"/>
    <col min="13880" max="13880" width="26.7109375" style="42" customWidth="1"/>
    <col min="13881" max="14080" width="11.42578125" style="42"/>
    <col min="14081" max="14081" width="1.140625" style="42" customWidth="1"/>
    <col min="14082" max="14084" width="5.7109375" style="42" customWidth="1"/>
    <col min="14085" max="14088" width="4" style="42" customWidth="1"/>
    <col min="14089" max="14091" width="5.140625" style="42" customWidth="1"/>
    <col min="14092" max="14093" width="3.28515625" style="42" bestFit="1" customWidth="1"/>
    <col min="14094" max="14097" width="0" style="42" hidden="1" customWidth="1"/>
    <col min="14098" max="14098" width="4.28515625" style="42" customWidth="1"/>
    <col min="14099" max="14101" width="5.710937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30" width="14.5703125" style="42" customWidth="1"/>
    <col min="14131" max="14131" width="4" style="42" customWidth="1"/>
    <col min="14132" max="14134" width="6.140625" style="42" customWidth="1"/>
    <col min="14135" max="14135" width="5.5703125" style="42" customWidth="1"/>
    <col min="14136" max="14136" width="26.7109375" style="42" customWidth="1"/>
    <col min="14137" max="14336" width="11.42578125" style="42"/>
    <col min="14337" max="14337" width="1.140625" style="42" customWidth="1"/>
    <col min="14338" max="14340" width="5.7109375" style="42" customWidth="1"/>
    <col min="14341" max="14344" width="4" style="42" customWidth="1"/>
    <col min="14345" max="14347" width="5.140625" style="42" customWidth="1"/>
    <col min="14348" max="14349" width="3.28515625" style="42" bestFit="1" customWidth="1"/>
    <col min="14350" max="14353" width="0" style="42" hidden="1" customWidth="1"/>
    <col min="14354" max="14354" width="4.28515625" style="42" customWidth="1"/>
    <col min="14355" max="14357" width="5.710937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6" width="14.5703125" style="42" customWidth="1"/>
    <col min="14387" max="14387" width="4" style="42" customWidth="1"/>
    <col min="14388" max="14390" width="6.140625" style="42" customWidth="1"/>
    <col min="14391" max="14391" width="5.5703125" style="42" customWidth="1"/>
    <col min="14392" max="14392" width="26.7109375" style="42" customWidth="1"/>
    <col min="14393" max="14592" width="11.42578125" style="42"/>
    <col min="14593" max="14593" width="1.140625" style="42" customWidth="1"/>
    <col min="14594" max="14596" width="5.7109375" style="42" customWidth="1"/>
    <col min="14597" max="14600" width="4" style="42" customWidth="1"/>
    <col min="14601" max="14603" width="5.140625" style="42" customWidth="1"/>
    <col min="14604" max="14605" width="3.28515625" style="42" bestFit="1" customWidth="1"/>
    <col min="14606" max="14609" width="0" style="42" hidden="1" customWidth="1"/>
    <col min="14610" max="14610" width="4.28515625" style="42" customWidth="1"/>
    <col min="14611" max="14613" width="5.710937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2" width="14.5703125" style="42" customWidth="1"/>
    <col min="14643" max="14643" width="4" style="42" customWidth="1"/>
    <col min="14644" max="14646" width="6.140625" style="42" customWidth="1"/>
    <col min="14647" max="14647" width="5.5703125" style="42" customWidth="1"/>
    <col min="14648" max="14648" width="26.7109375" style="42" customWidth="1"/>
    <col min="14649" max="14848" width="11.42578125" style="42"/>
    <col min="14849" max="14849" width="1.140625" style="42" customWidth="1"/>
    <col min="14850" max="14852" width="5.7109375" style="42" customWidth="1"/>
    <col min="14853" max="14856" width="4" style="42" customWidth="1"/>
    <col min="14857" max="14859" width="5.140625" style="42" customWidth="1"/>
    <col min="14860" max="14861" width="3.28515625" style="42" bestFit="1" customWidth="1"/>
    <col min="14862" max="14865" width="0" style="42" hidden="1" customWidth="1"/>
    <col min="14866" max="14866" width="4.28515625" style="42" customWidth="1"/>
    <col min="14867" max="14869" width="5.710937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8" width="14.5703125" style="42" customWidth="1"/>
    <col min="14899" max="14899" width="4" style="42" customWidth="1"/>
    <col min="14900" max="14902" width="6.140625" style="42" customWidth="1"/>
    <col min="14903" max="14903" width="5.5703125" style="42" customWidth="1"/>
    <col min="14904" max="14904" width="26.7109375" style="42" customWidth="1"/>
    <col min="14905" max="15104" width="11.42578125" style="42"/>
    <col min="15105" max="15105" width="1.140625" style="42" customWidth="1"/>
    <col min="15106" max="15108" width="5.7109375" style="42" customWidth="1"/>
    <col min="15109" max="15112" width="4" style="42" customWidth="1"/>
    <col min="15113" max="15115" width="5.140625" style="42" customWidth="1"/>
    <col min="15116" max="15117" width="3.28515625" style="42" bestFit="1" customWidth="1"/>
    <col min="15118" max="15121" width="0" style="42" hidden="1" customWidth="1"/>
    <col min="15122" max="15122" width="4.28515625" style="42" customWidth="1"/>
    <col min="15123" max="15125" width="5.710937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4" width="14.5703125" style="42" customWidth="1"/>
    <col min="15155" max="15155" width="4" style="42" customWidth="1"/>
    <col min="15156" max="15158" width="6.140625" style="42" customWidth="1"/>
    <col min="15159" max="15159" width="5.5703125" style="42" customWidth="1"/>
    <col min="15160" max="15160" width="26.7109375" style="42" customWidth="1"/>
    <col min="15161" max="15360" width="11.42578125" style="42"/>
    <col min="15361" max="15361" width="1.140625" style="42" customWidth="1"/>
    <col min="15362" max="15364" width="5.7109375" style="42" customWidth="1"/>
    <col min="15365" max="15368" width="4" style="42" customWidth="1"/>
    <col min="15369" max="15371" width="5.140625" style="42" customWidth="1"/>
    <col min="15372" max="15373" width="3.28515625" style="42" bestFit="1" customWidth="1"/>
    <col min="15374" max="15377" width="0" style="42" hidden="1" customWidth="1"/>
    <col min="15378" max="15378" width="4.28515625" style="42" customWidth="1"/>
    <col min="15379" max="15381" width="5.710937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10" width="14.5703125" style="42" customWidth="1"/>
    <col min="15411" max="15411" width="4" style="42" customWidth="1"/>
    <col min="15412" max="15414" width="6.140625" style="42" customWidth="1"/>
    <col min="15415" max="15415" width="5.5703125" style="42" customWidth="1"/>
    <col min="15416" max="15416" width="26.7109375" style="42" customWidth="1"/>
    <col min="15417" max="15616" width="11.42578125" style="42"/>
    <col min="15617" max="15617" width="1.140625" style="42" customWidth="1"/>
    <col min="15618" max="15620" width="5.7109375" style="42" customWidth="1"/>
    <col min="15621" max="15624" width="4" style="42" customWidth="1"/>
    <col min="15625" max="15627" width="5.140625" style="42" customWidth="1"/>
    <col min="15628" max="15629" width="3.28515625" style="42" bestFit="1" customWidth="1"/>
    <col min="15630" max="15633" width="0" style="42" hidden="1" customWidth="1"/>
    <col min="15634" max="15634" width="4.28515625" style="42" customWidth="1"/>
    <col min="15635" max="15637" width="5.710937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6" width="14.5703125" style="42" customWidth="1"/>
    <col min="15667" max="15667" width="4" style="42" customWidth="1"/>
    <col min="15668" max="15670" width="6.140625" style="42" customWidth="1"/>
    <col min="15671" max="15671" width="5.5703125" style="42" customWidth="1"/>
    <col min="15672" max="15672" width="26.7109375" style="42" customWidth="1"/>
    <col min="15673" max="15872" width="11.42578125" style="42"/>
    <col min="15873" max="15873" width="1.140625" style="42" customWidth="1"/>
    <col min="15874" max="15876" width="5.7109375" style="42" customWidth="1"/>
    <col min="15877" max="15880" width="4" style="42" customWidth="1"/>
    <col min="15881" max="15883" width="5.140625" style="42" customWidth="1"/>
    <col min="15884" max="15885" width="3.28515625" style="42" bestFit="1" customWidth="1"/>
    <col min="15886" max="15889" width="0" style="42" hidden="1" customWidth="1"/>
    <col min="15890" max="15890" width="4.28515625" style="42" customWidth="1"/>
    <col min="15891" max="15893" width="5.710937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2" width="14.5703125" style="42" customWidth="1"/>
    <col min="15923" max="15923" width="4" style="42" customWidth="1"/>
    <col min="15924" max="15926" width="6.140625" style="42" customWidth="1"/>
    <col min="15927" max="15927" width="5.5703125" style="42" customWidth="1"/>
    <col min="15928" max="15928" width="26.7109375" style="42" customWidth="1"/>
    <col min="15929" max="16128" width="11.42578125" style="42"/>
    <col min="16129" max="16129" width="1.140625" style="42" customWidth="1"/>
    <col min="16130" max="16132" width="5.7109375" style="42" customWidth="1"/>
    <col min="16133" max="16136" width="4" style="42" customWidth="1"/>
    <col min="16137" max="16139" width="5.140625" style="42" customWidth="1"/>
    <col min="16140" max="16141" width="3.28515625" style="42" bestFit="1" customWidth="1"/>
    <col min="16142" max="16145" width="0" style="42" hidden="1" customWidth="1"/>
    <col min="16146" max="16146" width="4.28515625" style="42" customWidth="1"/>
    <col min="16147" max="16149" width="5.710937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8" width="14.5703125" style="42" customWidth="1"/>
    <col min="16179" max="16179" width="4" style="42" customWidth="1"/>
    <col min="16180" max="16182" width="6.140625" style="42" customWidth="1"/>
    <col min="16183" max="16183" width="5.5703125" style="42" customWidth="1"/>
    <col min="16184" max="16184" width="26.710937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43098</v>
      </c>
      <c r="BC3" s="1718"/>
      <c r="BD3" s="1718"/>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42" customHeight="1" x14ac:dyDescent="0.2">
      <c r="A6" s="40"/>
      <c r="B6" s="1719" t="s">
        <v>92</v>
      </c>
      <c r="C6" s="1720"/>
      <c r="D6" s="1721" t="s">
        <v>93</v>
      </c>
      <c r="E6" s="1722"/>
      <c r="F6" s="1722"/>
      <c r="G6" s="1722"/>
      <c r="H6" s="1723"/>
      <c r="I6" s="1719" t="s">
        <v>300</v>
      </c>
      <c r="J6" s="1724"/>
      <c r="K6" s="1720"/>
      <c r="L6" s="1721" t="s">
        <v>306</v>
      </c>
      <c r="M6" s="1722"/>
      <c r="N6" s="1722"/>
      <c r="O6" s="1722"/>
      <c r="P6" s="1722"/>
      <c r="Q6" s="1722"/>
      <c r="R6" s="1722"/>
      <c r="S6" s="1722"/>
      <c r="T6" s="1722"/>
      <c r="U6" s="1723"/>
      <c r="V6" s="1719" t="s">
        <v>94</v>
      </c>
      <c r="W6" s="1724"/>
      <c r="X6" s="1724"/>
      <c r="Y6" s="1724"/>
      <c r="Z6" s="1724"/>
      <c r="AA6" s="1725" t="s">
        <v>95</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25" t="s">
        <v>605</v>
      </c>
      <c r="M8" s="126"/>
      <c r="N8" s="126"/>
      <c r="O8" s="126"/>
      <c r="P8" s="126"/>
      <c r="Q8" s="126"/>
      <c r="R8" s="127"/>
      <c r="S8" s="128" t="s">
        <v>606</v>
      </c>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30"/>
      <c r="AY8" s="1730" t="s">
        <v>607</v>
      </c>
      <c r="AZ8" s="1730"/>
      <c r="BA8" s="1730"/>
      <c r="BB8" s="1730"/>
      <c r="BC8" s="1730"/>
      <c r="BD8" s="1730"/>
    </row>
    <row r="9" spans="1:56"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219" customHeight="1" x14ac:dyDescent="0.2">
      <c r="A10" s="651"/>
      <c r="B10" s="1741" t="s">
        <v>1438</v>
      </c>
      <c r="C10" s="1741"/>
      <c r="D10" s="1741"/>
      <c r="E10" s="653" t="s">
        <v>100</v>
      </c>
      <c r="F10" s="1742" t="s">
        <v>643</v>
      </c>
      <c r="G10" s="1743"/>
      <c r="H10" s="1744"/>
      <c r="I10" s="1745" t="s">
        <v>644</v>
      </c>
      <c r="J10" s="1746"/>
      <c r="K10" s="1747"/>
      <c r="L10" s="682" t="s">
        <v>101</v>
      </c>
      <c r="M10" s="682" t="s">
        <v>645</v>
      </c>
      <c r="N10" s="682"/>
      <c r="O10" s="138">
        <f>VLOOKUP(L10,[25]Listas!$M$69:$N$73,2,0)</f>
        <v>3</v>
      </c>
      <c r="P10" s="138"/>
      <c r="Q10" s="138">
        <f>HLOOKUP(M10,[25]Listas!$O$67:$Q$68,2,0)</f>
        <v>10</v>
      </c>
      <c r="R10" s="681" t="str">
        <f>INDEX([25]Listas!$O$69:$Q$73,MATCH(L10,[25]Listas!$M$69:$M$73,0),MATCH(M10,[25]Listas!$O$67:$Q$67,0))</f>
        <v>30
ALTA</v>
      </c>
      <c r="S10" s="1748" t="s">
        <v>646</v>
      </c>
      <c r="T10" s="1749"/>
      <c r="U10" s="1750"/>
      <c r="V10" s="680" t="s">
        <v>102</v>
      </c>
      <c r="W10" s="680" t="s">
        <v>62</v>
      </c>
      <c r="X10" s="680" t="s">
        <v>62</v>
      </c>
      <c r="Y10" s="680" t="s">
        <v>102</v>
      </c>
      <c r="Z10" s="680" t="s">
        <v>102</v>
      </c>
      <c r="AA10" s="680" t="s">
        <v>62</v>
      </c>
      <c r="AB10" s="680" t="s">
        <v>102</v>
      </c>
      <c r="AC10" s="680" t="s">
        <v>102</v>
      </c>
      <c r="AD10" s="680" t="s">
        <v>102</v>
      </c>
      <c r="AE10" s="680" t="s">
        <v>62</v>
      </c>
      <c r="AF10" s="680"/>
      <c r="AG10" s="138">
        <f>IF(Y10="SI",15,0)</f>
        <v>15</v>
      </c>
      <c r="AH10" s="138">
        <f>IF(Z10="SI",5,0)</f>
        <v>5</v>
      </c>
      <c r="AI10" s="138">
        <f>IF(AA10="SI",15,0)</f>
        <v>0</v>
      </c>
      <c r="AJ10" s="138">
        <f>IF(AB10="SI",10,0)</f>
        <v>10</v>
      </c>
      <c r="AK10" s="138">
        <f>IF(AC10="SI",15,0)</f>
        <v>15</v>
      </c>
      <c r="AL10" s="138">
        <f>IF(AD10="SI",10,0)</f>
        <v>10</v>
      </c>
      <c r="AM10" s="138">
        <f>IF(AE10="SI",30,0)</f>
        <v>0</v>
      </c>
      <c r="AN10" s="138">
        <f>SUM(AG10+AH10+AI10+AJ10+AK10+AL10+AM10)</f>
        <v>55</v>
      </c>
      <c r="AO10" s="138">
        <f>IF(AN10&lt;=50,0,IF(AN10&gt;=76,2,1))</f>
        <v>1</v>
      </c>
      <c r="AP10" s="681" t="str">
        <f>CONCATENATE(AN10,"- disminuye ",AO10)</f>
        <v>55- disminuye 1</v>
      </c>
      <c r="AQ10" s="138">
        <f>IF(V10="SI",O10-AO10,O10)</f>
        <v>2</v>
      </c>
      <c r="AR10" s="681" t="str">
        <f>IF(AQ10&lt;=1,"Rara vez",VLOOKUP(AQ10,[25]Listas!$L$69:$M$73,2,0))</f>
        <v>Improbable</v>
      </c>
      <c r="AS10" s="138">
        <f>IF(W10="SI",Q10-AO10,Q10)</f>
        <v>10</v>
      </c>
      <c r="AT10" s="681" t="str">
        <f>IF(AS10&lt;=9,"Moderado",IF(AS10=20,"Catastrófico",IF(AS10=18,"Moderado","Mayor")))</f>
        <v>Mayor</v>
      </c>
      <c r="AU10" s="681" t="str">
        <f>INDEX([25]Listas!$O$69:$Q$73,MATCH(AR10,[25]Listas!$M$69:$M$73,0),MATCH(AT10,[25]Listas!$O$67:$Q$67,0))</f>
        <v>20
MODERADA</v>
      </c>
      <c r="AV10" s="682" t="s">
        <v>647</v>
      </c>
      <c r="AW10" s="657" t="s">
        <v>104</v>
      </c>
      <c r="AX10" s="657" t="s">
        <v>648</v>
      </c>
      <c r="AY10" s="682" t="s">
        <v>1423</v>
      </c>
      <c r="AZ10" s="1751" t="s">
        <v>844</v>
      </c>
      <c r="BA10" s="1752"/>
      <c r="BB10" s="1753"/>
      <c r="BC10" s="658" t="s">
        <v>845</v>
      </c>
      <c r="BD10" s="658" t="s">
        <v>2822</v>
      </c>
    </row>
    <row r="11" spans="1:56" ht="253.5" customHeight="1" x14ac:dyDescent="0.2">
      <c r="A11" s="651"/>
      <c r="B11" s="1734" t="s">
        <v>1439</v>
      </c>
      <c r="C11" s="1734"/>
      <c r="D11" s="1734"/>
      <c r="E11" s="652" t="s">
        <v>103</v>
      </c>
      <c r="F11" s="1735" t="s">
        <v>650</v>
      </c>
      <c r="G11" s="1736"/>
      <c r="H11" s="1737"/>
      <c r="I11" s="1721" t="s">
        <v>651</v>
      </c>
      <c r="J11" s="1722"/>
      <c r="K11" s="1723"/>
      <c r="L11" s="682" t="s">
        <v>663</v>
      </c>
      <c r="M11" s="682" t="s">
        <v>645</v>
      </c>
      <c r="N11" s="682"/>
      <c r="O11" s="138">
        <f>VLOOKUP(L11,[25]Listas!$M$69:$N$73,2,0)</f>
        <v>1</v>
      </c>
      <c r="P11" s="138"/>
      <c r="Q11" s="138">
        <f>HLOOKUP(M11,[25]Listas!$O$67:$Q$68,2,0)</f>
        <v>10</v>
      </c>
      <c r="R11" s="681" t="str">
        <f>INDEX([25]Listas!$O$69:$Q$73,MATCH(L11,[25]Listas!$M$69:$M$73,0),MATCH(M11,[25]Listas!$O$67:$Q$67,0))</f>
        <v>10
BAJA</v>
      </c>
      <c r="S11" s="1721" t="s">
        <v>1440</v>
      </c>
      <c r="T11" s="1722"/>
      <c r="U11" s="1723"/>
      <c r="V11" s="680" t="s">
        <v>102</v>
      </c>
      <c r="W11" s="680" t="s">
        <v>62</v>
      </c>
      <c r="X11" s="680" t="s">
        <v>62</v>
      </c>
      <c r="Y11" s="680" t="s">
        <v>102</v>
      </c>
      <c r="Z11" s="680" t="s">
        <v>102</v>
      </c>
      <c r="AA11" s="680" t="s">
        <v>102</v>
      </c>
      <c r="AB11" s="680" t="s">
        <v>102</v>
      </c>
      <c r="AC11" s="680" t="s">
        <v>102</v>
      </c>
      <c r="AD11" s="680" t="s">
        <v>102</v>
      </c>
      <c r="AE11" s="680" t="s">
        <v>102</v>
      </c>
      <c r="AF11" s="680"/>
      <c r="AG11" s="138">
        <f>IF(Y11="SI",15,0)</f>
        <v>15</v>
      </c>
      <c r="AH11" s="138">
        <f>IF(Z11="SI",5,0)</f>
        <v>5</v>
      </c>
      <c r="AI11" s="138">
        <f>IF(AA11="SI",15,0)</f>
        <v>15</v>
      </c>
      <c r="AJ11" s="138">
        <f>IF(AB11="SI",10,0)</f>
        <v>10</v>
      </c>
      <c r="AK11" s="138">
        <f>IF(AC11="SI",15,0)</f>
        <v>15</v>
      </c>
      <c r="AL11" s="138">
        <f>IF(AD11="SI",10,0)</f>
        <v>10</v>
      </c>
      <c r="AM11" s="138">
        <f>IF(AE11="SI",30,0)</f>
        <v>30</v>
      </c>
      <c r="AN11" s="138">
        <f>SUM(AG11+AH11+AI11+AJ11+AK11+AL11+AM11)</f>
        <v>100</v>
      </c>
      <c r="AO11" s="138">
        <f>IF(AN11&lt;=50,0,IF(AN11&gt;=76,2,1))</f>
        <v>2</v>
      </c>
      <c r="AP11" s="681" t="str">
        <f>CONCATENATE(AN11,"- disminuye ",AO11)</f>
        <v>100- disminuye 2</v>
      </c>
      <c r="AQ11" s="138">
        <f>IF(V11="SI",O11-AO11,O11)</f>
        <v>-1</v>
      </c>
      <c r="AR11" s="681" t="str">
        <f>IF(AQ11&lt;=1,"Rara vez",VLOOKUP(AQ11,[25]Listas!$L$69:$M$73,2,0))</f>
        <v>Rara vez</v>
      </c>
      <c r="AS11" s="138">
        <f>IF(W11="SI",Q11-AO11,Q11)</f>
        <v>10</v>
      </c>
      <c r="AT11" s="681" t="str">
        <f>IF(AS11&lt;=9,"Moderado",IF(AS11=20,"Catastrófico",IF(AS11=18,"Moderado","Mayor")))</f>
        <v>Mayor</v>
      </c>
      <c r="AU11" s="681" t="str">
        <f>INDEX([25]Listas!$O$69:$Q$73,MATCH(AR11,[25]Listas!$M$69:$M$73,0),MATCH(AT11,[25]Listas!$O$67:$Q$67,0))</f>
        <v>10
BAJA</v>
      </c>
      <c r="AV11" s="682" t="s">
        <v>647</v>
      </c>
      <c r="AW11" s="647" t="s">
        <v>1441</v>
      </c>
      <c r="AX11" s="647" t="s">
        <v>846</v>
      </c>
      <c r="AY11" s="682" t="s">
        <v>1423</v>
      </c>
      <c r="AZ11" s="1738" t="s">
        <v>2681</v>
      </c>
      <c r="BA11" s="1739"/>
      <c r="BB11" s="1740"/>
      <c r="BC11" s="649" t="s">
        <v>847</v>
      </c>
      <c r="BD11" s="649" t="s">
        <v>2823</v>
      </c>
    </row>
    <row r="12" spans="1:56" ht="18" hidden="1" customHeight="1" x14ac:dyDescent="0.2">
      <c r="A12" s="651"/>
      <c r="B12" s="1721"/>
      <c r="C12" s="1722"/>
      <c r="D12" s="1723"/>
      <c r="E12" s="647"/>
      <c r="F12" s="1735"/>
      <c r="G12" s="1736"/>
      <c r="H12" s="1737"/>
      <c r="I12" s="1721"/>
      <c r="J12" s="1722"/>
      <c r="K12" s="1723"/>
      <c r="L12" s="652"/>
      <c r="M12" s="169"/>
      <c r="N12" s="140"/>
      <c r="O12" s="49" t="e">
        <f>VLOOKUP(L12,[25]Listas!$M$69:$N$73,2,0)</f>
        <v>#N/A</v>
      </c>
      <c r="P12" s="49"/>
      <c r="Q12" s="49" t="e">
        <f>HLOOKUP(M12,[25]Listas!$O$67:$Q$68,2,0)</f>
        <v>#N/A</v>
      </c>
      <c r="R12" s="656" t="e">
        <f>INDEX([25]Listas!$O$69:$Q$73,MATCH(L12,[25]Listas!$M$69:$M$73,0),MATCH(M12,[25]Listas!$O$67:$Q$67,0))</f>
        <v>#N/A</v>
      </c>
      <c r="S12" s="1721"/>
      <c r="T12" s="1722"/>
      <c r="U12" s="1723"/>
      <c r="V12" s="649"/>
      <c r="W12" s="649"/>
      <c r="X12" s="649"/>
      <c r="Y12" s="649"/>
      <c r="Z12" s="649"/>
      <c r="AA12" s="649"/>
      <c r="AB12" s="649"/>
      <c r="AC12" s="649"/>
      <c r="AD12" s="649"/>
      <c r="AE12" s="649"/>
      <c r="AF12" s="141"/>
      <c r="AG12" s="49">
        <f>IF(Y12="SI",15,0)</f>
        <v>0</v>
      </c>
      <c r="AH12" s="49">
        <f>IF(Z12="SI",5,0)</f>
        <v>0</v>
      </c>
      <c r="AI12" s="49">
        <f>IF(AA12="SI",15,0)</f>
        <v>0</v>
      </c>
      <c r="AJ12" s="49">
        <f>IF(AB12="SI",10,0)</f>
        <v>0</v>
      </c>
      <c r="AK12" s="49">
        <f>IF(AC12="SI",15,0)</f>
        <v>0</v>
      </c>
      <c r="AL12" s="49">
        <f>IF(AD12="SI",10,0)</f>
        <v>0</v>
      </c>
      <c r="AM12" s="49">
        <f>IF(AE12="SI",30,0)</f>
        <v>0</v>
      </c>
      <c r="AN12" s="49">
        <f>SUM(AG12+AH12+AI12+AJ12+AK12+AL12+AM12)</f>
        <v>0</v>
      </c>
      <c r="AO12" s="49">
        <f>IF(AN12&lt;=50,0,IF(AN12&gt;=76,2,1))</f>
        <v>0</v>
      </c>
      <c r="AP12" s="656" t="str">
        <f>CONCATENATE(AN12,"- disminuye ",AO12)</f>
        <v>0- disminuye 0</v>
      </c>
      <c r="AQ12" s="49" t="e">
        <f>IF(V12="SI",O12-AO12,O12)</f>
        <v>#N/A</v>
      </c>
      <c r="AR12" s="656" t="e">
        <f>IF(AQ12&lt;=1,"Rara vez",VLOOKUP(AQ12,[25]Listas!$L$69:$M$73,2,0))</f>
        <v>#N/A</v>
      </c>
      <c r="AS12" s="49" t="e">
        <f>IF(W12="SI",Q12-AO12,Q12)</f>
        <v>#N/A</v>
      </c>
      <c r="AT12" s="656" t="e">
        <f>IF(AS12&lt;=9,"Moderado",IF(AS12=20,"Catastrófico",IF(AS12=18,"Moderado","Mayor")))</f>
        <v>#N/A</v>
      </c>
      <c r="AU12" s="656" t="e">
        <f>INDEX([25]Listas!$O$69:$Q$73,MATCH(AR12,[25]Listas!$M$69:$M$73,0),MATCH(AT12,[25]Listas!$O$67:$Q$67,0))</f>
        <v>#N/A</v>
      </c>
      <c r="AV12" s="652"/>
      <c r="AW12" s="647"/>
      <c r="AX12" s="647"/>
      <c r="AY12" s="652"/>
      <c r="AZ12" s="1754" t="s">
        <v>649</v>
      </c>
      <c r="BA12" s="1754"/>
      <c r="BB12" s="1754"/>
      <c r="BC12" s="649"/>
      <c r="BD12" s="649"/>
    </row>
    <row r="13" spans="1:56" ht="3.75" customHeight="1" x14ac:dyDescent="0.2">
      <c r="A13" s="40"/>
      <c r="B13" s="50"/>
      <c r="C13" s="50"/>
      <c r="D13" s="50"/>
      <c r="E13" s="43"/>
      <c r="F13" s="50"/>
      <c r="G13" s="50"/>
      <c r="H13" s="50"/>
      <c r="I13" s="50"/>
      <c r="J13" s="50"/>
      <c r="K13" s="50"/>
      <c r="L13" s="43"/>
      <c r="M13" s="43"/>
      <c r="N13" s="43"/>
      <c r="O13" s="43"/>
      <c r="P13" s="43"/>
      <c r="Q13" s="43"/>
      <c r="R13" s="43"/>
      <c r="S13" s="50"/>
      <c r="T13" s="50"/>
      <c r="U13" s="50"/>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50"/>
      <c r="AW13" s="50"/>
      <c r="AX13" s="50"/>
      <c r="AY13" s="43"/>
      <c r="AZ13" s="51"/>
      <c r="BA13" s="51"/>
      <c r="BB13" s="51"/>
      <c r="BC13" s="52"/>
      <c r="BD13" s="53"/>
    </row>
    <row r="14" spans="1:56" ht="15" customHeight="1" x14ac:dyDescent="0.2">
      <c r="A14" s="44"/>
      <c r="B14" s="1755" t="s">
        <v>655</v>
      </c>
      <c r="C14" s="1755"/>
      <c r="D14" s="1755"/>
      <c r="E14" s="1755"/>
      <c r="F14" s="1755"/>
      <c r="G14" s="1755"/>
      <c r="H14" s="1755"/>
      <c r="I14" s="1755"/>
      <c r="J14" s="1755"/>
      <c r="K14" s="1755"/>
      <c r="L14" s="1755"/>
      <c r="M14" s="1755"/>
      <c r="N14" s="1755"/>
      <c r="O14" s="1755"/>
      <c r="P14" s="1755"/>
      <c r="Q14" s="1755"/>
      <c r="R14" s="1755"/>
      <c r="S14" s="1755"/>
      <c r="T14" s="1755"/>
      <c r="U14" s="1755"/>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43"/>
      <c r="AV14" s="55"/>
      <c r="AW14" s="55"/>
      <c r="AX14" s="55"/>
      <c r="AY14" s="1756" t="s">
        <v>2680</v>
      </c>
      <c r="AZ14" s="1757"/>
      <c r="BA14" s="1757"/>
      <c r="BB14" s="1757"/>
      <c r="BC14" s="1757"/>
      <c r="BD14" s="1757"/>
    </row>
    <row r="15" spans="1:56" s="57" customFormat="1" ht="19.5" customHeight="1" x14ac:dyDescent="0.2">
      <c r="A15" s="56"/>
      <c r="B15" s="1758" t="s">
        <v>656</v>
      </c>
      <c r="C15" s="1759"/>
      <c r="D15" s="1759"/>
      <c r="E15" s="1759"/>
      <c r="F15" s="1759"/>
      <c r="G15" s="1759"/>
      <c r="H15" s="1760"/>
      <c r="I15" s="1758" t="s">
        <v>657</v>
      </c>
      <c r="J15" s="1759"/>
      <c r="K15" s="1759"/>
      <c r="L15" s="1759"/>
      <c r="M15" s="1759"/>
      <c r="N15" s="1759"/>
      <c r="O15" s="1759"/>
      <c r="P15" s="1759"/>
      <c r="Q15" s="1759"/>
      <c r="R15" s="1759"/>
      <c r="S15" s="1759"/>
      <c r="T15" s="1759"/>
      <c r="U15" s="1760"/>
      <c r="V15" s="1758" t="s">
        <v>369</v>
      </c>
      <c r="W15" s="1759"/>
      <c r="X15" s="1759"/>
      <c r="Y15" s="1759"/>
      <c r="Z15" s="1759"/>
      <c r="AA15" s="1759"/>
      <c r="AB15" s="1759"/>
      <c r="AC15" s="1759"/>
      <c r="AD15" s="1759"/>
      <c r="AE15" s="1759"/>
      <c r="AF15" s="1759"/>
      <c r="AG15" s="1759"/>
      <c r="AH15" s="1759"/>
      <c r="AI15" s="1759"/>
      <c r="AJ15" s="1759"/>
      <c r="AK15" s="1759"/>
      <c r="AL15" s="1759"/>
      <c r="AM15" s="1759"/>
      <c r="AN15" s="1759"/>
      <c r="AO15" s="1759"/>
      <c r="AP15" s="1760"/>
      <c r="AQ15" s="142" t="s">
        <v>370</v>
      </c>
      <c r="AR15" s="1758" t="s">
        <v>370</v>
      </c>
      <c r="AS15" s="1759"/>
      <c r="AT15" s="1759"/>
      <c r="AU15" s="1759"/>
      <c r="AV15" s="1759"/>
      <c r="AW15" s="1760"/>
      <c r="AX15" s="55"/>
      <c r="AY15" s="1757"/>
      <c r="AZ15" s="1757"/>
      <c r="BA15" s="1757"/>
      <c r="BB15" s="1757"/>
      <c r="BC15" s="1757"/>
      <c r="BD15" s="1757"/>
    </row>
    <row r="16" spans="1:56" s="57" customFormat="1" ht="25.5" customHeight="1" x14ac:dyDescent="0.2">
      <c r="A16" s="58"/>
      <c r="B16" s="1764" t="s">
        <v>658</v>
      </c>
      <c r="C16" s="1764"/>
      <c r="D16" s="1764"/>
      <c r="E16" s="1764"/>
      <c r="F16" s="1764"/>
      <c r="G16" s="1764"/>
      <c r="H16" s="1764"/>
      <c r="I16" s="1761" t="s">
        <v>659</v>
      </c>
      <c r="J16" s="1762"/>
      <c r="K16" s="1762"/>
      <c r="L16" s="1762"/>
      <c r="M16" s="1762"/>
      <c r="N16" s="1762"/>
      <c r="O16" s="1762"/>
      <c r="P16" s="1762"/>
      <c r="Q16" s="1762"/>
      <c r="R16" s="1762"/>
      <c r="S16" s="1762"/>
      <c r="T16" s="1762"/>
      <c r="U16" s="1763"/>
      <c r="V16" s="1761" t="s">
        <v>660</v>
      </c>
      <c r="W16" s="1762"/>
      <c r="X16" s="1762"/>
      <c r="Y16" s="1762"/>
      <c r="Z16" s="1762"/>
      <c r="AA16" s="1762"/>
      <c r="AB16" s="1762"/>
      <c r="AC16" s="1762"/>
      <c r="AD16" s="1762"/>
      <c r="AE16" s="1762"/>
      <c r="AF16" s="1762"/>
      <c r="AG16" s="1762"/>
      <c r="AH16" s="1762"/>
      <c r="AI16" s="1762"/>
      <c r="AJ16" s="1762"/>
      <c r="AK16" s="1762"/>
      <c r="AL16" s="1762"/>
      <c r="AM16" s="1762"/>
      <c r="AN16" s="1762"/>
      <c r="AO16" s="1762"/>
      <c r="AP16" s="1763"/>
      <c r="AQ16" s="59"/>
      <c r="AR16" s="1761"/>
      <c r="AS16" s="1762"/>
      <c r="AT16" s="1762"/>
      <c r="AU16" s="1762"/>
      <c r="AV16" s="1762"/>
      <c r="AW16" s="1763"/>
      <c r="AX16" s="55"/>
      <c r="AY16" s="1757"/>
      <c r="AZ16" s="1757"/>
      <c r="BA16" s="1757"/>
      <c r="BB16" s="1757"/>
      <c r="BC16" s="1757"/>
      <c r="BD16" s="1757"/>
    </row>
    <row r="17" spans="1:56" s="57" customFormat="1" ht="25.5" customHeight="1" x14ac:dyDescent="0.2">
      <c r="A17" s="58"/>
      <c r="B17" s="1761"/>
      <c r="C17" s="1762"/>
      <c r="D17" s="1762"/>
      <c r="E17" s="1762"/>
      <c r="F17" s="1762"/>
      <c r="G17" s="1762"/>
      <c r="H17" s="1763"/>
      <c r="I17" s="1761"/>
      <c r="J17" s="1762"/>
      <c r="K17" s="1762"/>
      <c r="L17" s="1762"/>
      <c r="M17" s="1762"/>
      <c r="N17" s="1762"/>
      <c r="O17" s="1762"/>
      <c r="P17" s="1762"/>
      <c r="Q17" s="1762"/>
      <c r="R17" s="1762"/>
      <c r="S17" s="1762"/>
      <c r="T17" s="1762"/>
      <c r="U17" s="1763"/>
      <c r="V17" s="1761"/>
      <c r="W17" s="1762"/>
      <c r="X17" s="1762"/>
      <c r="Y17" s="1762"/>
      <c r="Z17" s="1762"/>
      <c r="AA17" s="1762"/>
      <c r="AB17" s="1762"/>
      <c r="AC17" s="1762"/>
      <c r="AD17" s="1762"/>
      <c r="AE17" s="1762"/>
      <c r="AF17" s="1762"/>
      <c r="AG17" s="1762"/>
      <c r="AH17" s="1762"/>
      <c r="AI17" s="1762"/>
      <c r="AJ17" s="1762"/>
      <c r="AK17" s="1762"/>
      <c r="AL17" s="1762"/>
      <c r="AM17" s="1762"/>
      <c r="AN17" s="1762"/>
      <c r="AO17" s="1762"/>
      <c r="AP17" s="1763"/>
      <c r="AQ17" s="59"/>
      <c r="AR17" s="1761"/>
      <c r="AS17" s="1762"/>
      <c r="AT17" s="1762"/>
      <c r="AU17" s="1762"/>
      <c r="AV17" s="1762"/>
      <c r="AW17" s="1763"/>
      <c r="AX17" s="55"/>
      <c r="AY17" s="1757"/>
      <c r="AZ17" s="1757"/>
      <c r="BA17" s="1757"/>
      <c r="BB17" s="1757"/>
      <c r="BC17" s="1757"/>
      <c r="BD17" s="1757"/>
    </row>
    <row r="18" spans="1:56" x14ac:dyDescent="0.2">
      <c r="A18" s="60"/>
      <c r="B18" s="60"/>
      <c r="C18" s="60"/>
      <c r="D18" s="60"/>
      <c r="E18" s="61"/>
      <c r="F18" s="60"/>
      <c r="G18" s="60"/>
      <c r="H18" s="60"/>
      <c r="I18" s="60"/>
      <c r="J18" s="60"/>
      <c r="K18" s="60"/>
      <c r="L18" s="62"/>
      <c r="M18" s="62"/>
      <c r="N18" s="62"/>
      <c r="O18" s="62"/>
      <c r="P18" s="62"/>
      <c r="Q18" s="62"/>
      <c r="R18" s="62"/>
      <c r="S18" s="62"/>
      <c r="T18" s="62"/>
      <c r="U18" s="62"/>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2"/>
      <c r="AW18" s="62"/>
      <c r="AX18" s="62"/>
      <c r="AY18" s="61"/>
      <c r="AZ18" s="60"/>
      <c r="BA18" s="60"/>
      <c r="BB18" s="60"/>
      <c r="BC18" s="61"/>
      <c r="BD18" s="61"/>
    </row>
    <row r="19" spans="1:56" x14ac:dyDescent="0.2">
      <c r="A19" s="60"/>
      <c r="B19" s="60"/>
      <c r="C19" s="60"/>
      <c r="D19" s="60"/>
      <c r="E19" s="61"/>
      <c r="F19" s="60"/>
      <c r="G19" s="60"/>
      <c r="H19" s="60"/>
      <c r="I19" s="60"/>
      <c r="J19" s="60"/>
      <c r="K19" s="60"/>
      <c r="L19" s="62"/>
      <c r="M19" s="62"/>
      <c r="N19" s="62"/>
      <c r="O19" s="62"/>
      <c r="P19" s="62"/>
      <c r="Q19" s="62"/>
      <c r="R19" s="62"/>
      <c r="S19" s="62"/>
      <c r="T19" s="62"/>
      <c r="U19" s="62"/>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2"/>
      <c r="AW19" s="62"/>
      <c r="AX19" s="62"/>
      <c r="AY19" s="61"/>
      <c r="AZ19" s="60"/>
      <c r="BA19" s="60"/>
      <c r="BB19" s="60"/>
      <c r="BC19" s="61"/>
      <c r="BD19" s="61"/>
    </row>
    <row r="20" spans="1:56" x14ac:dyDescent="0.2">
      <c r="A20" s="60"/>
      <c r="B20" s="60"/>
      <c r="C20" s="60"/>
      <c r="D20" s="60"/>
      <c r="E20" s="61"/>
      <c r="F20" s="60"/>
      <c r="G20" s="60"/>
      <c r="H20" s="60"/>
      <c r="I20" s="60"/>
      <c r="J20" s="60"/>
      <c r="K20" s="60"/>
      <c r="L20" s="62"/>
      <c r="M20" s="62"/>
      <c r="N20" s="62"/>
      <c r="O20" s="62"/>
      <c r="P20" s="62"/>
      <c r="Q20" s="62"/>
      <c r="R20" s="62"/>
      <c r="S20" s="62"/>
      <c r="T20" s="62"/>
      <c r="U20" s="62"/>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2"/>
      <c r="AW20" s="62"/>
      <c r="AX20" s="62"/>
      <c r="AY20" s="61"/>
      <c r="AZ20" s="60"/>
      <c r="BA20" s="60"/>
      <c r="BB20" s="60"/>
      <c r="BC20" s="61"/>
      <c r="BD20" s="61"/>
    </row>
    <row r="21" spans="1:56" x14ac:dyDescent="0.2">
      <c r="A21" s="60"/>
      <c r="B21" s="60"/>
      <c r="C21" s="60"/>
      <c r="D21" s="60"/>
      <c r="E21" s="61"/>
      <c r="F21" s="60"/>
      <c r="G21" s="60"/>
      <c r="H21" s="60"/>
      <c r="I21" s="60"/>
      <c r="J21" s="60"/>
      <c r="K21" s="60"/>
      <c r="L21" s="62"/>
      <c r="M21" s="62"/>
      <c r="N21" s="62"/>
      <c r="O21" s="62"/>
      <c r="P21" s="62"/>
      <c r="Q21" s="62"/>
      <c r="R21" s="62"/>
      <c r="S21" s="62"/>
      <c r="T21" s="62"/>
      <c r="U21" s="62"/>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2"/>
      <c r="AW21" s="62"/>
      <c r="AX21" s="62"/>
      <c r="AY21" s="61"/>
      <c r="AZ21" s="60"/>
      <c r="BA21" s="60"/>
      <c r="BB21" s="60"/>
      <c r="BC21" s="61"/>
      <c r="BD21" s="61"/>
    </row>
    <row r="22" spans="1:56" x14ac:dyDescent="0.2">
      <c r="A22" s="60"/>
      <c r="B22" s="60"/>
      <c r="C22" s="60"/>
      <c r="D22" s="60"/>
      <c r="E22" s="61"/>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sheetData>
  <sheetProtection sheet="1" formatCells="0" formatColumns="0" formatRows="0" insertRows="0" deleteRows="0" sort="0" autoFilter="0" pivotTables="0"/>
  <mergeCells count="53">
    <mergeCell ref="I16:U16"/>
    <mergeCell ref="V16:AP16"/>
    <mergeCell ref="AR16:AW16"/>
    <mergeCell ref="AZ12:BB12"/>
    <mergeCell ref="B14:U14"/>
    <mergeCell ref="AY14:BD17"/>
    <mergeCell ref="B15:H15"/>
    <mergeCell ref="I15:U15"/>
    <mergeCell ref="V15:AP15"/>
    <mergeCell ref="B17:H17"/>
    <mergeCell ref="I17:U17"/>
    <mergeCell ref="V17:AP17"/>
    <mergeCell ref="AR17:AW17"/>
    <mergeCell ref="B12:D12"/>
    <mergeCell ref="F12:H12"/>
    <mergeCell ref="I12:K12"/>
    <mergeCell ref="S12:U12"/>
    <mergeCell ref="AR15:AW15"/>
    <mergeCell ref="B16:H16"/>
    <mergeCell ref="B10:D10"/>
    <mergeCell ref="F10:H10"/>
    <mergeCell ref="I10:K10"/>
    <mergeCell ref="S10:U10"/>
    <mergeCell ref="AZ10:BB10"/>
    <mergeCell ref="B11:D11"/>
    <mergeCell ref="F11:H11"/>
    <mergeCell ref="I11:K11"/>
    <mergeCell ref="S11:U11"/>
    <mergeCell ref="AZ11:BB11"/>
    <mergeCell ref="AA6:AX6"/>
    <mergeCell ref="B8:K8"/>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2 KU10:KU12 UQ10:UQ12 AEM10:AEM12 AOI10:AOI12 AYE10:AYE12 BIA10:BIA12 BRW10:BRW12 CBS10:CBS12 CLO10:CLO12 CVK10:CVK12 DFG10:DFG12 DPC10:DPC12 DYY10:DYY12 EIU10:EIU12 ESQ10:ESQ12 FCM10:FCM12 FMI10:FMI12 FWE10:FWE12 GGA10:GGA12 GPW10:GPW12 GZS10:GZS12 HJO10:HJO12 HTK10:HTK12 IDG10:IDG12 INC10:INC12 IWY10:IWY12 JGU10:JGU12 JQQ10:JQQ12 KAM10:KAM12 KKI10:KKI12 KUE10:KUE12 LEA10:LEA12 LNW10:LNW12 LXS10:LXS12 MHO10:MHO12 MRK10:MRK12 NBG10:NBG12 NLC10:NLC12 NUY10:NUY12 OEU10:OEU12 OOQ10:OOQ12 OYM10:OYM12 PII10:PII12 PSE10:PSE12 QCA10:QCA12 QLW10:QLW12 QVS10:QVS12 RFO10:RFO12 RPK10:RPK12 RZG10:RZG12 SJC10:SJC12 SSY10:SSY12 TCU10:TCU12 TMQ10:TMQ12 TWM10:TWM12 UGI10:UGI12 UQE10:UQE12 VAA10:VAA12 VJW10:VJW12 VTS10:VTS12 WDO10:WDO12 WNK10:WNK12 WXG10:WXG12 AY65546:AY65548 KU65546:KU65548 UQ65546:UQ65548 AEM65546:AEM65548 AOI65546:AOI65548 AYE65546:AYE65548 BIA65546:BIA65548 BRW65546:BRW65548 CBS65546:CBS65548 CLO65546:CLO65548 CVK65546:CVK65548 DFG65546:DFG65548 DPC65546:DPC65548 DYY65546:DYY65548 EIU65546:EIU65548 ESQ65546:ESQ65548 FCM65546:FCM65548 FMI65546:FMI65548 FWE65546:FWE65548 GGA65546:GGA65548 GPW65546:GPW65548 GZS65546:GZS65548 HJO65546:HJO65548 HTK65546:HTK65548 IDG65546:IDG65548 INC65546:INC65548 IWY65546:IWY65548 JGU65546:JGU65548 JQQ65546:JQQ65548 KAM65546:KAM65548 KKI65546:KKI65548 KUE65546:KUE65548 LEA65546:LEA65548 LNW65546:LNW65548 LXS65546:LXS65548 MHO65546:MHO65548 MRK65546:MRK65548 NBG65546:NBG65548 NLC65546:NLC65548 NUY65546:NUY65548 OEU65546:OEU65548 OOQ65546:OOQ65548 OYM65546:OYM65548 PII65546:PII65548 PSE65546:PSE65548 QCA65546:QCA65548 QLW65546:QLW65548 QVS65546:QVS65548 RFO65546:RFO65548 RPK65546:RPK65548 RZG65546:RZG65548 SJC65546:SJC65548 SSY65546:SSY65548 TCU65546:TCU65548 TMQ65546:TMQ65548 TWM65546:TWM65548 UGI65546:UGI65548 UQE65546:UQE65548 VAA65546:VAA65548 VJW65546:VJW65548 VTS65546:VTS65548 WDO65546:WDO65548 WNK65546:WNK65548 WXG65546:WXG65548 AY131082:AY131084 KU131082:KU131084 UQ131082:UQ131084 AEM131082:AEM131084 AOI131082:AOI131084 AYE131082:AYE131084 BIA131082:BIA131084 BRW131082:BRW131084 CBS131082:CBS131084 CLO131082:CLO131084 CVK131082:CVK131084 DFG131082:DFG131084 DPC131082:DPC131084 DYY131082:DYY131084 EIU131082:EIU131084 ESQ131082:ESQ131084 FCM131082:FCM131084 FMI131082:FMI131084 FWE131082:FWE131084 GGA131082:GGA131084 GPW131082:GPW131084 GZS131082:GZS131084 HJO131082:HJO131084 HTK131082:HTK131084 IDG131082:IDG131084 INC131082:INC131084 IWY131082:IWY131084 JGU131082:JGU131084 JQQ131082:JQQ131084 KAM131082:KAM131084 KKI131082:KKI131084 KUE131082:KUE131084 LEA131082:LEA131084 LNW131082:LNW131084 LXS131082:LXS131084 MHO131082:MHO131084 MRK131082:MRK131084 NBG131082:NBG131084 NLC131082:NLC131084 NUY131082:NUY131084 OEU131082:OEU131084 OOQ131082:OOQ131084 OYM131082:OYM131084 PII131082:PII131084 PSE131082:PSE131084 QCA131082:QCA131084 QLW131082:QLW131084 QVS131082:QVS131084 RFO131082:RFO131084 RPK131082:RPK131084 RZG131082:RZG131084 SJC131082:SJC131084 SSY131082:SSY131084 TCU131082:TCU131084 TMQ131082:TMQ131084 TWM131082:TWM131084 UGI131082:UGI131084 UQE131082:UQE131084 VAA131082:VAA131084 VJW131082:VJW131084 VTS131082:VTS131084 WDO131082:WDO131084 WNK131082:WNK131084 WXG131082:WXG131084 AY196618:AY196620 KU196618:KU196620 UQ196618:UQ196620 AEM196618:AEM196620 AOI196618:AOI196620 AYE196618:AYE196620 BIA196618:BIA196620 BRW196618:BRW196620 CBS196618:CBS196620 CLO196618:CLO196620 CVK196618:CVK196620 DFG196618:DFG196620 DPC196618:DPC196620 DYY196618:DYY196620 EIU196618:EIU196620 ESQ196618:ESQ196620 FCM196618:FCM196620 FMI196618:FMI196620 FWE196618:FWE196620 GGA196618:GGA196620 GPW196618:GPW196620 GZS196618:GZS196620 HJO196618:HJO196620 HTK196618:HTK196620 IDG196618:IDG196620 INC196618:INC196620 IWY196618:IWY196620 JGU196618:JGU196620 JQQ196618:JQQ196620 KAM196618:KAM196620 KKI196618:KKI196620 KUE196618:KUE196620 LEA196618:LEA196620 LNW196618:LNW196620 LXS196618:LXS196620 MHO196618:MHO196620 MRK196618:MRK196620 NBG196618:NBG196620 NLC196618:NLC196620 NUY196618:NUY196620 OEU196618:OEU196620 OOQ196618:OOQ196620 OYM196618:OYM196620 PII196618:PII196620 PSE196618:PSE196620 QCA196618:QCA196620 QLW196618:QLW196620 QVS196618:QVS196620 RFO196618:RFO196620 RPK196618:RPK196620 RZG196618:RZG196620 SJC196618:SJC196620 SSY196618:SSY196620 TCU196618:TCU196620 TMQ196618:TMQ196620 TWM196618:TWM196620 UGI196618:UGI196620 UQE196618:UQE196620 VAA196618:VAA196620 VJW196618:VJW196620 VTS196618:VTS196620 WDO196618:WDO196620 WNK196618:WNK196620 WXG196618:WXG196620 AY262154:AY262156 KU262154:KU262156 UQ262154:UQ262156 AEM262154:AEM262156 AOI262154:AOI262156 AYE262154:AYE262156 BIA262154:BIA262156 BRW262154:BRW262156 CBS262154:CBS262156 CLO262154:CLO262156 CVK262154:CVK262156 DFG262154:DFG262156 DPC262154:DPC262156 DYY262154:DYY262156 EIU262154:EIU262156 ESQ262154:ESQ262156 FCM262154:FCM262156 FMI262154:FMI262156 FWE262154:FWE262156 GGA262154:GGA262156 GPW262154:GPW262156 GZS262154:GZS262156 HJO262154:HJO262156 HTK262154:HTK262156 IDG262154:IDG262156 INC262154:INC262156 IWY262154:IWY262156 JGU262154:JGU262156 JQQ262154:JQQ262156 KAM262154:KAM262156 KKI262154:KKI262156 KUE262154:KUE262156 LEA262154:LEA262156 LNW262154:LNW262156 LXS262154:LXS262156 MHO262154:MHO262156 MRK262154:MRK262156 NBG262154:NBG262156 NLC262154:NLC262156 NUY262154:NUY262156 OEU262154:OEU262156 OOQ262154:OOQ262156 OYM262154:OYM262156 PII262154:PII262156 PSE262154:PSE262156 QCA262154:QCA262156 QLW262154:QLW262156 QVS262154:QVS262156 RFO262154:RFO262156 RPK262154:RPK262156 RZG262154:RZG262156 SJC262154:SJC262156 SSY262154:SSY262156 TCU262154:TCU262156 TMQ262154:TMQ262156 TWM262154:TWM262156 UGI262154:UGI262156 UQE262154:UQE262156 VAA262154:VAA262156 VJW262154:VJW262156 VTS262154:VTS262156 WDO262154:WDO262156 WNK262154:WNK262156 WXG262154:WXG262156 AY327690:AY327692 KU327690:KU327692 UQ327690:UQ327692 AEM327690:AEM327692 AOI327690:AOI327692 AYE327690:AYE327692 BIA327690:BIA327692 BRW327690:BRW327692 CBS327690:CBS327692 CLO327690:CLO327692 CVK327690:CVK327692 DFG327690:DFG327692 DPC327690:DPC327692 DYY327690:DYY327692 EIU327690:EIU327692 ESQ327690:ESQ327692 FCM327690:FCM327692 FMI327690:FMI327692 FWE327690:FWE327692 GGA327690:GGA327692 GPW327690:GPW327692 GZS327690:GZS327692 HJO327690:HJO327692 HTK327690:HTK327692 IDG327690:IDG327692 INC327690:INC327692 IWY327690:IWY327692 JGU327690:JGU327692 JQQ327690:JQQ327692 KAM327690:KAM327692 KKI327690:KKI327692 KUE327690:KUE327692 LEA327690:LEA327692 LNW327690:LNW327692 LXS327690:LXS327692 MHO327690:MHO327692 MRK327690:MRK327692 NBG327690:NBG327692 NLC327690:NLC327692 NUY327690:NUY327692 OEU327690:OEU327692 OOQ327690:OOQ327692 OYM327690:OYM327692 PII327690:PII327692 PSE327690:PSE327692 QCA327690:QCA327692 QLW327690:QLW327692 QVS327690:QVS327692 RFO327690:RFO327692 RPK327690:RPK327692 RZG327690:RZG327692 SJC327690:SJC327692 SSY327690:SSY327692 TCU327690:TCU327692 TMQ327690:TMQ327692 TWM327690:TWM327692 UGI327690:UGI327692 UQE327690:UQE327692 VAA327690:VAA327692 VJW327690:VJW327692 VTS327690:VTS327692 WDO327690:WDO327692 WNK327690:WNK327692 WXG327690:WXG327692 AY393226:AY393228 KU393226:KU393228 UQ393226:UQ393228 AEM393226:AEM393228 AOI393226:AOI393228 AYE393226:AYE393228 BIA393226:BIA393228 BRW393226:BRW393228 CBS393226:CBS393228 CLO393226:CLO393228 CVK393226:CVK393228 DFG393226:DFG393228 DPC393226:DPC393228 DYY393226:DYY393228 EIU393226:EIU393228 ESQ393226:ESQ393228 FCM393226:FCM393228 FMI393226:FMI393228 FWE393226:FWE393228 GGA393226:GGA393228 GPW393226:GPW393228 GZS393226:GZS393228 HJO393226:HJO393228 HTK393226:HTK393228 IDG393226:IDG393228 INC393226:INC393228 IWY393226:IWY393228 JGU393226:JGU393228 JQQ393226:JQQ393228 KAM393226:KAM393228 KKI393226:KKI393228 KUE393226:KUE393228 LEA393226:LEA393228 LNW393226:LNW393228 LXS393226:LXS393228 MHO393226:MHO393228 MRK393226:MRK393228 NBG393226:NBG393228 NLC393226:NLC393228 NUY393226:NUY393228 OEU393226:OEU393228 OOQ393226:OOQ393228 OYM393226:OYM393228 PII393226:PII393228 PSE393226:PSE393228 QCA393226:QCA393228 QLW393226:QLW393228 QVS393226:QVS393228 RFO393226:RFO393228 RPK393226:RPK393228 RZG393226:RZG393228 SJC393226:SJC393228 SSY393226:SSY393228 TCU393226:TCU393228 TMQ393226:TMQ393228 TWM393226:TWM393228 UGI393226:UGI393228 UQE393226:UQE393228 VAA393226:VAA393228 VJW393226:VJW393228 VTS393226:VTS393228 WDO393226:WDO393228 WNK393226:WNK393228 WXG393226:WXG393228 AY458762:AY458764 KU458762:KU458764 UQ458762:UQ458764 AEM458762:AEM458764 AOI458762:AOI458764 AYE458762:AYE458764 BIA458762:BIA458764 BRW458762:BRW458764 CBS458762:CBS458764 CLO458762:CLO458764 CVK458762:CVK458764 DFG458762:DFG458764 DPC458762:DPC458764 DYY458762:DYY458764 EIU458762:EIU458764 ESQ458762:ESQ458764 FCM458762:FCM458764 FMI458762:FMI458764 FWE458762:FWE458764 GGA458762:GGA458764 GPW458762:GPW458764 GZS458762:GZS458764 HJO458762:HJO458764 HTK458762:HTK458764 IDG458762:IDG458764 INC458762:INC458764 IWY458762:IWY458764 JGU458762:JGU458764 JQQ458762:JQQ458764 KAM458762:KAM458764 KKI458762:KKI458764 KUE458762:KUE458764 LEA458762:LEA458764 LNW458762:LNW458764 LXS458762:LXS458764 MHO458762:MHO458764 MRK458762:MRK458764 NBG458762:NBG458764 NLC458762:NLC458764 NUY458762:NUY458764 OEU458762:OEU458764 OOQ458762:OOQ458764 OYM458762:OYM458764 PII458762:PII458764 PSE458762:PSE458764 QCA458762:QCA458764 QLW458762:QLW458764 QVS458762:QVS458764 RFO458762:RFO458764 RPK458762:RPK458764 RZG458762:RZG458764 SJC458762:SJC458764 SSY458762:SSY458764 TCU458762:TCU458764 TMQ458762:TMQ458764 TWM458762:TWM458764 UGI458762:UGI458764 UQE458762:UQE458764 VAA458762:VAA458764 VJW458762:VJW458764 VTS458762:VTS458764 WDO458762:WDO458764 WNK458762:WNK458764 WXG458762:WXG458764 AY524298:AY524300 KU524298:KU524300 UQ524298:UQ524300 AEM524298:AEM524300 AOI524298:AOI524300 AYE524298:AYE524300 BIA524298:BIA524300 BRW524298:BRW524300 CBS524298:CBS524300 CLO524298:CLO524300 CVK524298:CVK524300 DFG524298:DFG524300 DPC524298:DPC524300 DYY524298:DYY524300 EIU524298:EIU524300 ESQ524298:ESQ524300 FCM524298:FCM524300 FMI524298:FMI524300 FWE524298:FWE524300 GGA524298:GGA524300 GPW524298:GPW524300 GZS524298:GZS524300 HJO524298:HJO524300 HTK524298:HTK524300 IDG524298:IDG524300 INC524298:INC524300 IWY524298:IWY524300 JGU524298:JGU524300 JQQ524298:JQQ524300 KAM524298:KAM524300 KKI524298:KKI524300 KUE524298:KUE524300 LEA524298:LEA524300 LNW524298:LNW524300 LXS524298:LXS524300 MHO524298:MHO524300 MRK524298:MRK524300 NBG524298:NBG524300 NLC524298:NLC524300 NUY524298:NUY524300 OEU524298:OEU524300 OOQ524298:OOQ524300 OYM524298:OYM524300 PII524298:PII524300 PSE524298:PSE524300 QCA524298:QCA524300 QLW524298:QLW524300 QVS524298:QVS524300 RFO524298:RFO524300 RPK524298:RPK524300 RZG524298:RZG524300 SJC524298:SJC524300 SSY524298:SSY524300 TCU524298:TCU524300 TMQ524298:TMQ524300 TWM524298:TWM524300 UGI524298:UGI524300 UQE524298:UQE524300 VAA524298:VAA524300 VJW524298:VJW524300 VTS524298:VTS524300 WDO524298:WDO524300 WNK524298:WNK524300 WXG524298:WXG524300 AY589834:AY589836 KU589834:KU589836 UQ589834:UQ589836 AEM589834:AEM589836 AOI589834:AOI589836 AYE589834:AYE589836 BIA589834:BIA589836 BRW589834:BRW589836 CBS589834:CBS589836 CLO589834:CLO589836 CVK589834:CVK589836 DFG589834:DFG589836 DPC589834:DPC589836 DYY589834:DYY589836 EIU589834:EIU589836 ESQ589834:ESQ589836 FCM589834:FCM589836 FMI589834:FMI589836 FWE589834:FWE589836 GGA589834:GGA589836 GPW589834:GPW589836 GZS589834:GZS589836 HJO589834:HJO589836 HTK589834:HTK589836 IDG589834:IDG589836 INC589834:INC589836 IWY589834:IWY589836 JGU589834:JGU589836 JQQ589834:JQQ589836 KAM589834:KAM589836 KKI589834:KKI589836 KUE589834:KUE589836 LEA589834:LEA589836 LNW589834:LNW589836 LXS589834:LXS589836 MHO589834:MHO589836 MRK589834:MRK589836 NBG589834:NBG589836 NLC589834:NLC589836 NUY589834:NUY589836 OEU589834:OEU589836 OOQ589834:OOQ589836 OYM589834:OYM589836 PII589834:PII589836 PSE589834:PSE589836 QCA589834:QCA589836 QLW589834:QLW589836 QVS589834:QVS589836 RFO589834:RFO589836 RPK589834:RPK589836 RZG589834:RZG589836 SJC589834:SJC589836 SSY589834:SSY589836 TCU589834:TCU589836 TMQ589834:TMQ589836 TWM589834:TWM589836 UGI589834:UGI589836 UQE589834:UQE589836 VAA589834:VAA589836 VJW589834:VJW589836 VTS589834:VTS589836 WDO589834:WDO589836 WNK589834:WNK589836 WXG589834:WXG589836 AY655370:AY655372 KU655370:KU655372 UQ655370:UQ655372 AEM655370:AEM655372 AOI655370:AOI655372 AYE655370:AYE655372 BIA655370:BIA655372 BRW655370:BRW655372 CBS655370:CBS655372 CLO655370:CLO655372 CVK655370:CVK655372 DFG655370:DFG655372 DPC655370:DPC655372 DYY655370:DYY655372 EIU655370:EIU655372 ESQ655370:ESQ655372 FCM655370:FCM655372 FMI655370:FMI655372 FWE655370:FWE655372 GGA655370:GGA655372 GPW655370:GPW655372 GZS655370:GZS655372 HJO655370:HJO655372 HTK655370:HTK655372 IDG655370:IDG655372 INC655370:INC655372 IWY655370:IWY655372 JGU655370:JGU655372 JQQ655370:JQQ655372 KAM655370:KAM655372 KKI655370:KKI655372 KUE655370:KUE655372 LEA655370:LEA655372 LNW655370:LNW655372 LXS655370:LXS655372 MHO655370:MHO655372 MRK655370:MRK655372 NBG655370:NBG655372 NLC655370:NLC655372 NUY655370:NUY655372 OEU655370:OEU655372 OOQ655370:OOQ655372 OYM655370:OYM655372 PII655370:PII655372 PSE655370:PSE655372 QCA655370:QCA655372 QLW655370:QLW655372 QVS655370:QVS655372 RFO655370:RFO655372 RPK655370:RPK655372 RZG655370:RZG655372 SJC655370:SJC655372 SSY655370:SSY655372 TCU655370:TCU655372 TMQ655370:TMQ655372 TWM655370:TWM655372 UGI655370:UGI655372 UQE655370:UQE655372 VAA655370:VAA655372 VJW655370:VJW655372 VTS655370:VTS655372 WDO655370:WDO655372 WNK655370:WNK655372 WXG655370:WXG655372 AY720906:AY720908 KU720906:KU720908 UQ720906:UQ720908 AEM720906:AEM720908 AOI720906:AOI720908 AYE720906:AYE720908 BIA720906:BIA720908 BRW720906:BRW720908 CBS720906:CBS720908 CLO720906:CLO720908 CVK720906:CVK720908 DFG720906:DFG720908 DPC720906:DPC720908 DYY720906:DYY720908 EIU720906:EIU720908 ESQ720906:ESQ720908 FCM720906:FCM720908 FMI720906:FMI720908 FWE720906:FWE720908 GGA720906:GGA720908 GPW720906:GPW720908 GZS720906:GZS720908 HJO720906:HJO720908 HTK720906:HTK720908 IDG720906:IDG720908 INC720906:INC720908 IWY720906:IWY720908 JGU720906:JGU720908 JQQ720906:JQQ720908 KAM720906:KAM720908 KKI720906:KKI720908 KUE720906:KUE720908 LEA720906:LEA720908 LNW720906:LNW720908 LXS720906:LXS720908 MHO720906:MHO720908 MRK720906:MRK720908 NBG720906:NBG720908 NLC720906:NLC720908 NUY720906:NUY720908 OEU720906:OEU720908 OOQ720906:OOQ720908 OYM720906:OYM720908 PII720906:PII720908 PSE720906:PSE720908 QCA720906:QCA720908 QLW720906:QLW720908 QVS720906:QVS720908 RFO720906:RFO720908 RPK720906:RPK720908 RZG720906:RZG720908 SJC720906:SJC720908 SSY720906:SSY720908 TCU720906:TCU720908 TMQ720906:TMQ720908 TWM720906:TWM720908 UGI720906:UGI720908 UQE720906:UQE720908 VAA720906:VAA720908 VJW720906:VJW720908 VTS720906:VTS720908 WDO720906:WDO720908 WNK720906:WNK720908 WXG720906:WXG720908 AY786442:AY786444 KU786442:KU786444 UQ786442:UQ786444 AEM786442:AEM786444 AOI786442:AOI786444 AYE786442:AYE786444 BIA786442:BIA786444 BRW786442:BRW786444 CBS786442:CBS786444 CLO786442:CLO786444 CVK786442:CVK786444 DFG786442:DFG786444 DPC786442:DPC786444 DYY786442:DYY786444 EIU786442:EIU786444 ESQ786442:ESQ786444 FCM786442:FCM786444 FMI786442:FMI786444 FWE786442:FWE786444 GGA786442:GGA786444 GPW786442:GPW786444 GZS786442:GZS786444 HJO786442:HJO786444 HTK786442:HTK786444 IDG786442:IDG786444 INC786442:INC786444 IWY786442:IWY786444 JGU786442:JGU786444 JQQ786442:JQQ786444 KAM786442:KAM786444 KKI786442:KKI786444 KUE786442:KUE786444 LEA786442:LEA786444 LNW786442:LNW786444 LXS786442:LXS786444 MHO786442:MHO786444 MRK786442:MRK786444 NBG786442:NBG786444 NLC786442:NLC786444 NUY786442:NUY786444 OEU786442:OEU786444 OOQ786442:OOQ786444 OYM786442:OYM786444 PII786442:PII786444 PSE786442:PSE786444 QCA786442:QCA786444 QLW786442:QLW786444 QVS786442:QVS786444 RFO786442:RFO786444 RPK786442:RPK786444 RZG786442:RZG786444 SJC786442:SJC786444 SSY786442:SSY786444 TCU786442:TCU786444 TMQ786442:TMQ786444 TWM786442:TWM786444 UGI786442:UGI786444 UQE786442:UQE786444 VAA786442:VAA786444 VJW786442:VJW786444 VTS786442:VTS786444 WDO786442:WDO786444 WNK786442:WNK786444 WXG786442:WXG786444 AY851978:AY851980 KU851978:KU851980 UQ851978:UQ851980 AEM851978:AEM851980 AOI851978:AOI851980 AYE851978:AYE851980 BIA851978:BIA851980 BRW851978:BRW851980 CBS851978:CBS851980 CLO851978:CLO851980 CVK851978:CVK851980 DFG851978:DFG851980 DPC851978:DPC851980 DYY851978:DYY851980 EIU851978:EIU851980 ESQ851978:ESQ851980 FCM851978:FCM851980 FMI851978:FMI851980 FWE851978:FWE851980 GGA851978:GGA851980 GPW851978:GPW851980 GZS851978:GZS851980 HJO851978:HJO851980 HTK851978:HTK851980 IDG851978:IDG851980 INC851978:INC851980 IWY851978:IWY851980 JGU851978:JGU851980 JQQ851978:JQQ851980 KAM851978:KAM851980 KKI851978:KKI851980 KUE851978:KUE851980 LEA851978:LEA851980 LNW851978:LNW851980 LXS851978:LXS851980 MHO851978:MHO851980 MRK851978:MRK851980 NBG851978:NBG851980 NLC851978:NLC851980 NUY851978:NUY851980 OEU851978:OEU851980 OOQ851978:OOQ851980 OYM851978:OYM851980 PII851978:PII851980 PSE851978:PSE851980 QCA851978:QCA851980 QLW851978:QLW851980 QVS851978:QVS851980 RFO851978:RFO851980 RPK851978:RPK851980 RZG851978:RZG851980 SJC851978:SJC851980 SSY851978:SSY851980 TCU851978:TCU851980 TMQ851978:TMQ851980 TWM851978:TWM851980 UGI851978:UGI851980 UQE851978:UQE851980 VAA851978:VAA851980 VJW851978:VJW851980 VTS851978:VTS851980 WDO851978:WDO851980 WNK851978:WNK851980 WXG851978:WXG851980 AY917514:AY917516 KU917514:KU917516 UQ917514:UQ917516 AEM917514:AEM917516 AOI917514:AOI917516 AYE917514:AYE917516 BIA917514:BIA917516 BRW917514:BRW917516 CBS917514:CBS917516 CLO917514:CLO917516 CVK917514:CVK917516 DFG917514:DFG917516 DPC917514:DPC917516 DYY917514:DYY917516 EIU917514:EIU917516 ESQ917514:ESQ917516 FCM917514:FCM917516 FMI917514:FMI917516 FWE917514:FWE917516 GGA917514:GGA917516 GPW917514:GPW917516 GZS917514:GZS917516 HJO917514:HJO917516 HTK917514:HTK917516 IDG917514:IDG917516 INC917514:INC917516 IWY917514:IWY917516 JGU917514:JGU917516 JQQ917514:JQQ917516 KAM917514:KAM917516 KKI917514:KKI917516 KUE917514:KUE917516 LEA917514:LEA917516 LNW917514:LNW917516 LXS917514:LXS917516 MHO917514:MHO917516 MRK917514:MRK917516 NBG917514:NBG917516 NLC917514:NLC917516 NUY917514:NUY917516 OEU917514:OEU917516 OOQ917514:OOQ917516 OYM917514:OYM917516 PII917514:PII917516 PSE917514:PSE917516 QCA917514:QCA917516 QLW917514:QLW917516 QVS917514:QVS917516 RFO917514:RFO917516 RPK917514:RPK917516 RZG917514:RZG917516 SJC917514:SJC917516 SSY917514:SSY917516 TCU917514:TCU917516 TMQ917514:TMQ917516 TWM917514:TWM917516 UGI917514:UGI917516 UQE917514:UQE917516 VAA917514:VAA917516 VJW917514:VJW917516 VTS917514:VTS917516 WDO917514:WDO917516 WNK917514:WNK917516 WXG917514:WXG917516 AY983050:AY983052 KU983050:KU983052 UQ983050:UQ983052 AEM983050:AEM983052 AOI983050:AOI983052 AYE983050:AYE983052 BIA983050:BIA983052 BRW983050:BRW983052 CBS983050:CBS983052 CLO983050:CLO983052 CVK983050:CVK983052 DFG983050:DFG983052 DPC983050:DPC983052 DYY983050:DYY983052 EIU983050:EIU983052 ESQ983050:ESQ983052 FCM983050:FCM983052 FMI983050:FMI983052 FWE983050:FWE983052 GGA983050:GGA983052 GPW983050:GPW983052 GZS983050:GZS983052 HJO983050:HJO983052 HTK983050:HTK983052 IDG983050:IDG983052 INC983050:INC983052 IWY983050:IWY983052 JGU983050:JGU983052 JQQ983050:JQQ983052 KAM983050:KAM983052 KKI983050:KKI983052 KUE983050:KUE983052 LEA983050:LEA983052 LNW983050:LNW983052 LXS983050:LXS983052 MHO983050:MHO983052 MRK983050:MRK983052 NBG983050:NBG983052 NLC983050:NLC983052 NUY983050:NUY983052 OEU983050:OEU983052 OOQ983050:OOQ983052 OYM983050:OYM983052 PII983050:PII983052 PSE983050:PSE983052 QCA983050:QCA983052 QLW983050:QLW983052 QVS983050:QVS983052 RFO983050:RFO983052 RPK983050:RPK983052 RZG983050:RZG983052 SJC983050:SJC983052 SSY983050:SSY983052 TCU983050:TCU983052 TMQ983050:TMQ983052 TWM983050:TWM983052 UGI983050:UGI983052 UQE983050:UQE983052 VAA983050:VAA983052 VJW983050:VJW983052 VTS983050:VTS983052 WDO983050:WDO983052 WNK983050:WNK983052 WXG983050:WXG983052">
      <formula1>Monitoreo</formula1>
    </dataValidation>
    <dataValidation type="list" allowBlank="1" showInputMessage="1" sqref="AV10:AV12 KR10:KR12 UN10:UN12 AEJ10:AEJ12 AOF10:AOF12 AYB10:AYB12 BHX10:BHX12 BRT10:BRT12 CBP10:CBP12 CLL10:CLL12 CVH10:CVH12 DFD10:DFD12 DOZ10:DOZ12 DYV10:DYV12 EIR10:EIR12 ESN10:ESN12 FCJ10:FCJ12 FMF10:FMF12 FWB10:FWB12 GFX10:GFX12 GPT10:GPT12 GZP10:GZP12 HJL10:HJL12 HTH10:HTH12 IDD10:IDD12 IMZ10:IMZ12 IWV10:IWV12 JGR10:JGR12 JQN10:JQN12 KAJ10:KAJ12 KKF10:KKF12 KUB10:KUB12 LDX10:LDX12 LNT10:LNT12 LXP10:LXP12 MHL10:MHL12 MRH10:MRH12 NBD10:NBD12 NKZ10:NKZ12 NUV10:NUV12 OER10:OER12 OON10:OON12 OYJ10:OYJ12 PIF10:PIF12 PSB10:PSB12 QBX10:QBX12 QLT10:QLT12 QVP10:QVP12 RFL10:RFL12 RPH10:RPH12 RZD10:RZD12 SIZ10:SIZ12 SSV10:SSV12 TCR10:TCR12 TMN10:TMN12 TWJ10:TWJ12 UGF10:UGF12 UQB10:UQB12 UZX10:UZX12 VJT10:VJT12 VTP10:VTP12 WDL10:WDL12 WNH10:WNH12 WXD10:WXD12 AV65546:AV65548 KR65546:KR65548 UN65546:UN65548 AEJ65546:AEJ65548 AOF65546:AOF65548 AYB65546:AYB65548 BHX65546:BHX65548 BRT65546:BRT65548 CBP65546:CBP65548 CLL65546:CLL65548 CVH65546:CVH65548 DFD65546:DFD65548 DOZ65546:DOZ65548 DYV65546:DYV65548 EIR65546:EIR65548 ESN65546:ESN65548 FCJ65546:FCJ65548 FMF65546:FMF65548 FWB65546:FWB65548 GFX65546:GFX65548 GPT65546:GPT65548 GZP65546:GZP65548 HJL65546:HJL65548 HTH65546:HTH65548 IDD65546:IDD65548 IMZ65546:IMZ65548 IWV65546:IWV65548 JGR65546:JGR65548 JQN65546:JQN65548 KAJ65546:KAJ65548 KKF65546:KKF65548 KUB65546:KUB65548 LDX65546:LDX65548 LNT65546:LNT65548 LXP65546:LXP65548 MHL65546:MHL65548 MRH65546:MRH65548 NBD65546:NBD65548 NKZ65546:NKZ65548 NUV65546:NUV65548 OER65546:OER65548 OON65546:OON65548 OYJ65546:OYJ65548 PIF65546:PIF65548 PSB65546:PSB65548 QBX65546:QBX65548 QLT65546:QLT65548 QVP65546:QVP65548 RFL65546:RFL65548 RPH65546:RPH65548 RZD65546:RZD65548 SIZ65546:SIZ65548 SSV65546:SSV65548 TCR65546:TCR65548 TMN65546:TMN65548 TWJ65546:TWJ65548 UGF65546:UGF65548 UQB65546:UQB65548 UZX65546:UZX65548 VJT65546:VJT65548 VTP65546:VTP65548 WDL65546:WDL65548 WNH65546:WNH65548 WXD65546:WXD65548 AV131082:AV131084 KR131082:KR131084 UN131082:UN131084 AEJ131082:AEJ131084 AOF131082:AOF131084 AYB131082:AYB131084 BHX131082:BHX131084 BRT131082:BRT131084 CBP131082:CBP131084 CLL131082:CLL131084 CVH131082:CVH131084 DFD131082:DFD131084 DOZ131082:DOZ131084 DYV131082:DYV131084 EIR131082:EIR131084 ESN131082:ESN131084 FCJ131082:FCJ131084 FMF131082:FMF131084 FWB131082:FWB131084 GFX131082:GFX131084 GPT131082:GPT131084 GZP131082:GZP131084 HJL131082:HJL131084 HTH131082:HTH131084 IDD131082:IDD131084 IMZ131082:IMZ131084 IWV131082:IWV131084 JGR131082:JGR131084 JQN131082:JQN131084 KAJ131082:KAJ131084 KKF131082:KKF131084 KUB131082:KUB131084 LDX131082:LDX131084 LNT131082:LNT131084 LXP131082:LXP131084 MHL131082:MHL131084 MRH131082:MRH131084 NBD131082:NBD131084 NKZ131082:NKZ131084 NUV131082:NUV131084 OER131082:OER131084 OON131082:OON131084 OYJ131082:OYJ131084 PIF131082:PIF131084 PSB131082:PSB131084 QBX131082:QBX131084 QLT131082:QLT131084 QVP131082:QVP131084 RFL131082:RFL131084 RPH131082:RPH131084 RZD131082:RZD131084 SIZ131082:SIZ131084 SSV131082:SSV131084 TCR131082:TCR131084 TMN131082:TMN131084 TWJ131082:TWJ131084 UGF131082:UGF131084 UQB131082:UQB131084 UZX131082:UZX131084 VJT131082:VJT131084 VTP131082:VTP131084 WDL131082:WDL131084 WNH131082:WNH131084 WXD131082:WXD131084 AV196618:AV196620 KR196618:KR196620 UN196618:UN196620 AEJ196618:AEJ196620 AOF196618:AOF196620 AYB196618:AYB196620 BHX196618:BHX196620 BRT196618:BRT196620 CBP196618:CBP196620 CLL196618:CLL196620 CVH196618:CVH196620 DFD196618:DFD196620 DOZ196618:DOZ196620 DYV196618:DYV196620 EIR196618:EIR196620 ESN196618:ESN196620 FCJ196618:FCJ196620 FMF196618:FMF196620 FWB196618:FWB196620 GFX196618:GFX196620 GPT196618:GPT196620 GZP196618:GZP196620 HJL196618:HJL196620 HTH196618:HTH196620 IDD196618:IDD196620 IMZ196618:IMZ196620 IWV196618:IWV196620 JGR196618:JGR196620 JQN196618:JQN196620 KAJ196618:KAJ196620 KKF196618:KKF196620 KUB196618:KUB196620 LDX196618:LDX196620 LNT196618:LNT196620 LXP196618:LXP196620 MHL196618:MHL196620 MRH196618:MRH196620 NBD196618:NBD196620 NKZ196618:NKZ196620 NUV196618:NUV196620 OER196618:OER196620 OON196618:OON196620 OYJ196618:OYJ196620 PIF196618:PIF196620 PSB196618:PSB196620 QBX196618:QBX196620 QLT196618:QLT196620 QVP196618:QVP196620 RFL196618:RFL196620 RPH196618:RPH196620 RZD196618:RZD196620 SIZ196618:SIZ196620 SSV196618:SSV196620 TCR196618:TCR196620 TMN196618:TMN196620 TWJ196618:TWJ196620 UGF196618:UGF196620 UQB196618:UQB196620 UZX196618:UZX196620 VJT196618:VJT196620 VTP196618:VTP196620 WDL196618:WDL196620 WNH196618:WNH196620 WXD196618:WXD196620 AV262154:AV262156 KR262154:KR262156 UN262154:UN262156 AEJ262154:AEJ262156 AOF262154:AOF262156 AYB262154:AYB262156 BHX262154:BHX262156 BRT262154:BRT262156 CBP262154:CBP262156 CLL262154:CLL262156 CVH262154:CVH262156 DFD262154:DFD262156 DOZ262154:DOZ262156 DYV262154:DYV262156 EIR262154:EIR262156 ESN262154:ESN262156 FCJ262154:FCJ262156 FMF262154:FMF262156 FWB262154:FWB262156 GFX262154:GFX262156 GPT262154:GPT262156 GZP262154:GZP262156 HJL262154:HJL262156 HTH262154:HTH262156 IDD262154:IDD262156 IMZ262154:IMZ262156 IWV262154:IWV262156 JGR262154:JGR262156 JQN262154:JQN262156 KAJ262154:KAJ262156 KKF262154:KKF262156 KUB262154:KUB262156 LDX262154:LDX262156 LNT262154:LNT262156 LXP262154:LXP262156 MHL262154:MHL262156 MRH262154:MRH262156 NBD262154:NBD262156 NKZ262154:NKZ262156 NUV262154:NUV262156 OER262154:OER262156 OON262154:OON262156 OYJ262154:OYJ262156 PIF262154:PIF262156 PSB262154:PSB262156 QBX262154:QBX262156 QLT262154:QLT262156 QVP262154:QVP262156 RFL262154:RFL262156 RPH262154:RPH262156 RZD262154:RZD262156 SIZ262154:SIZ262156 SSV262154:SSV262156 TCR262154:TCR262156 TMN262154:TMN262156 TWJ262154:TWJ262156 UGF262154:UGF262156 UQB262154:UQB262156 UZX262154:UZX262156 VJT262154:VJT262156 VTP262154:VTP262156 WDL262154:WDL262156 WNH262154:WNH262156 WXD262154:WXD262156 AV327690:AV327692 KR327690:KR327692 UN327690:UN327692 AEJ327690:AEJ327692 AOF327690:AOF327692 AYB327690:AYB327692 BHX327690:BHX327692 BRT327690:BRT327692 CBP327690:CBP327692 CLL327690:CLL327692 CVH327690:CVH327692 DFD327690:DFD327692 DOZ327690:DOZ327692 DYV327690:DYV327692 EIR327690:EIR327692 ESN327690:ESN327692 FCJ327690:FCJ327692 FMF327690:FMF327692 FWB327690:FWB327692 GFX327690:GFX327692 GPT327690:GPT327692 GZP327690:GZP327692 HJL327690:HJL327692 HTH327690:HTH327692 IDD327690:IDD327692 IMZ327690:IMZ327692 IWV327690:IWV327692 JGR327690:JGR327692 JQN327690:JQN327692 KAJ327690:KAJ327692 KKF327690:KKF327692 KUB327690:KUB327692 LDX327690:LDX327692 LNT327690:LNT327692 LXP327690:LXP327692 MHL327690:MHL327692 MRH327690:MRH327692 NBD327690:NBD327692 NKZ327690:NKZ327692 NUV327690:NUV327692 OER327690:OER327692 OON327690:OON327692 OYJ327690:OYJ327692 PIF327690:PIF327692 PSB327690:PSB327692 QBX327690:QBX327692 QLT327690:QLT327692 QVP327690:QVP327692 RFL327690:RFL327692 RPH327690:RPH327692 RZD327690:RZD327692 SIZ327690:SIZ327692 SSV327690:SSV327692 TCR327690:TCR327692 TMN327690:TMN327692 TWJ327690:TWJ327692 UGF327690:UGF327692 UQB327690:UQB327692 UZX327690:UZX327692 VJT327690:VJT327692 VTP327690:VTP327692 WDL327690:WDL327692 WNH327690:WNH327692 WXD327690:WXD327692 AV393226:AV393228 KR393226:KR393228 UN393226:UN393228 AEJ393226:AEJ393228 AOF393226:AOF393228 AYB393226:AYB393228 BHX393226:BHX393228 BRT393226:BRT393228 CBP393226:CBP393228 CLL393226:CLL393228 CVH393226:CVH393228 DFD393226:DFD393228 DOZ393226:DOZ393228 DYV393226:DYV393228 EIR393226:EIR393228 ESN393226:ESN393228 FCJ393226:FCJ393228 FMF393226:FMF393228 FWB393226:FWB393228 GFX393226:GFX393228 GPT393226:GPT393228 GZP393226:GZP393228 HJL393226:HJL393228 HTH393226:HTH393228 IDD393226:IDD393228 IMZ393226:IMZ393228 IWV393226:IWV393228 JGR393226:JGR393228 JQN393226:JQN393228 KAJ393226:KAJ393228 KKF393226:KKF393228 KUB393226:KUB393228 LDX393226:LDX393228 LNT393226:LNT393228 LXP393226:LXP393228 MHL393226:MHL393228 MRH393226:MRH393228 NBD393226:NBD393228 NKZ393226:NKZ393228 NUV393226:NUV393228 OER393226:OER393228 OON393226:OON393228 OYJ393226:OYJ393228 PIF393226:PIF393228 PSB393226:PSB393228 QBX393226:QBX393228 QLT393226:QLT393228 QVP393226:QVP393228 RFL393226:RFL393228 RPH393226:RPH393228 RZD393226:RZD393228 SIZ393226:SIZ393228 SSV393226:SSV393228 TCR393226:TCR393228 TMN393226:TMN393228 TWJ393226:TWJ393228 UGF393226:UGF393228 UQB393226:UQB393228 UZX393226:UZX393228 VJT393226:VJT393228 VTP393226:VTP393228 WDL393226:WDL393228 WNH393226:WNH393228 WXD393226:WXD393228 AV458762:AV458764 KR458762:KR458764 UN458762:UN458764 AEJ458762:AEJ458764 AOF458762:AOF458764 AYB458762:AYB458764 BHX458762:BHX458764 BRT458762:BRT458764 CBP458762:CBP458764 CLL458762:CLL458764 CVH458762:CVH458764 DFD458762:DFD458764 DOZ458762:DOZ458764 DYV458762:DYV458764 EIR458762:EIR458764 ESN458762:ESN458764 FCJ458762:FCJ458764 FMF458762:FMF458764 FWB458762:FWB458764 GFX458762:GFX458764 GPT458762:GPT458764 GZP458762:GZP458764 HJL458762:HJL458764 HTH458762:HTH458764 IDD458762:IDD458764 IMZ458762:IMZ458764 IWV458762:IWV458764 JGR458762:JGR458764 JQN458762:JQN458764 KAJ458762:KAJ458764 KKF458762:KKF458764 KUB458762:KUB458764 LDX458762:LDX458764 LNT458762:LNT458764 LXP458762:LXP458764 MHL458762:MHL458764 MRH458762:MRH458764 NBD458762:NBD458764 NKZ458762:NKZ458764 NUV458762:NUV458764 OER458762:OER458764 OON458762:OON458764 OYJ458762:OYJ458764 PIF458762:PIF458764 PSB458762:PSB458764 QBX458762:QBX458764 QLT458762:QLT458764 QVP458762:QVP458764 RFL458762:RFL458764 RPH458762:RPH458764 RZD458762:RZD458764 SIZ458762:SIZ458764 SSV458762:SSV458764 TCR458762:TCR458764 TMN458762:TMN458764 TWJ458762:TWJ458764 UGF458762:UGF458764 UQB458762:UQB458764 UZX458762:UZX458764 VJT458762:VJT458764 VTP458762:VTP458764 WDL458762:WDL458764 WNH458762:WNH458764 WXD458762:WXD458764 AV524298:AV524300 KR524298:KR524300 UN524298:UN524300 AEJ524298:AEJ524300 AOF524298:AOF524300 AYB524298:AYB524300 BHX524298:BHX524300 BRT524298:BRT524300 CBP524298:CBP524300 CLL524298:CLL524300 CVH524298:CVH524300 DFD524298:DFD524300 DOZ524298:DOZ524300 DYV524298:DYV524300 EIR524298:EIR524300 ESN524298:ESN524300 FCJ524298:FCJ524300 FMF524298:FMF524300 FWB524298:FWB524300 GFX524298:GFX524300 GPT524298:GPT524300 GZP524298:GZP524300 HJL524298:HJL524300 HTH524298:HTH524300 IDD524298:IDD524300 IMZ524298:IMZ524300 IWV524298:IWV524300 JGR524298:JGR524300 JQN524298:JQN524300 KAJ524298:KAJ524300 KKF524298:KKF524300 KUB524298:KUB524300 LDX524298:LDX524300 LNT524298:LNT524300 LXP524298:LXP524300 MHL524298:MHL524300 MRH524298:MRH524300 NBD524298:NBD524300 NKZ524298:NKZ524300 NUV524298:NUV524300 OER524298:OER524300 OON524298:OON524300 OYJ524298:OYJ524300 PIF524298:PIF524300 PSB524298:PSB524300 QBX524298:QBX524300 QLT524298:QLT524300 QVP524298:QVP524300 RFL524298:RFL524300 RPH524298:RPH524300 RZD524298:RZD524300 SIZ524298:SIZ524300 SSV524298:SSV524300 TCR524298:TCR524300 TMN524298:TMN524300 TWJ524298:TWJ524300 UGF524298:UGF524300 UQB524298:UQB524300 UZX524298:UZX524300 VJT524298:VJT524300 VTP524298:VTP524300 WDL524298:WDL524300 WNH524298:WNH524300 WXD524298:WXD524300 AV589834:AV589836 KR589834:KR589836 UN589834:UN589836 AEJ589834:AEJ589836 AOF589834:AOF589836 AYB589834:AYB589836 BHX589834:BHX589836 BRT589834:BRT589836 CBP589834:CBP589836 CLL589834:CLL589836 CVH589834:CVH589836 DFD589834:DFD589836 DOZ589834:DOZ589836 DYV589834:DYV589836 EIR589834:EIR589836 ESN589834:ESN589836 FCJ589834:FCJ589836 FMF589834:FMF589836 FWB589834:FWB589836 GFX589834:GFX589836 GPT589834:GPT589836 GZP589834:GZP589836 HJL589834:HJL589836 HTH589834:HTH589836 IDD589834:IDD589836 IMZ589834:IMZ589836 IWV589834:IWV589836 JGR589834:JGR589836 JQN589834:JQN589836 KAJ589834:KAJ589836 KKF589834:KKF589836 KUB589834:KUB589836 LDX589834:LDX589836 LNT589834:LNT589836 LXP589834:LXP589836 MHL589834:MHL589836 MRH589834:MRH589836 NBD589834:NBD589836 NKZ589834:NKZ589836 NUV589834:NUV589836 OER589834:OER589836 OON589834:OON589836 OYJ589834:OYJ589836 PIF589834:PIF589836 PSB589834:PSB589836 QBX589834:QBX589836 QLT589834:QLT589836 QVP589834:QVP589836 RFL589834:RFL589836 RPH589834:RPH589836 RZD589834:RZD589836 SIZ589834:SIZ589836 SSV589834:SSV589836 TCR589834:TCR589836 TMN589834:TMN589836 TWJ589834:TWJ589836 UGF589834:UGF589836 UQB589834:UQB589836 UZX589834:UZX589836 VJT589834:VJT589836 VTP589834:VTP589836 WDL589834:WDL589836 WNH589834:WNH589836 WXD589834:WXD589836 AV655370:AV655372 KR655370:KR655372 UN655370:UN655372 AEJ655370:AEJ655372 AOF655370:AOF655372 AYB655370:AYB655372 BHX655370:BHX655372 BRT655370:BRT655372 CBP655370:CBP655372 CLL655370:CLL655372 CVH655370:CVH655372 DFD655370:DFD655372 DOZ655370:DOZ655372 DYV655370:DYV655372 EIR655370:EIR655372 ESN655370:ESN655372 FCJ655370:FCJ655372 FMF655370:FMF655372 FWB655370:FWB655372 GFX655370:GFX655372 GPT655370:GPT655372 GZP655370:GZP655372 HJL655370:HJL655372 HTH655370:HTH655372 IDD655370:IDD655372 IMZ655370:IMZ655372 IWV655370:IWV655372 JGR655370:JGR655372 JQN655370:JQN655372 KAJ655370:KAJ655372 KKF655370:KKF655372 KUB655370:KUB655372 LDX655370:LDX655372 LNT655370:LNT655372 LXP655370:LXP655372 MHL655370:MHL655372 MRH655370:MRH655372 NBD655370:NBD655372 NKZ655370:NKZ655372 NUV655370:NUV655372 OER655370:OER655372 OON655370:OON655372 OYJ655370:OYJ655372 PIF655370:PIF655372 PSB655370:PSB655372 QBX655370:QBX655372 QLT655370:QLT655372 QVP655370:QVP655372 RFL655370:RFL655372 RPH655370:RPH655372 RZD655370:RZD655372 SIZ655370:SIZ655372 SSV655370:SSV655372 TCR655370:TCR655372 TMN655370:TMN655372 TWJ655370:TWJ655372 UGF655370:UGF655372 UQB655370:UQB655372 UZX655370:UZX655372 VJT655370:VJT655372 VTP655370:VTP655372 WDL655370:WDL655372 WNH655370:WNH655372 WXD655370:WXD655372 AV720906:AV720908 KR720906:KR720908 UN720906:UN720908 AEJ720906:AEJ720908 AOF720906:AOF720908 AYB720906:AYB720908 BHX720906:BHX720908 BRT720906:BRT720908 CBP720906:CBP720908 CLL720906:CLL720908 CVH720906:CVH720908 DFD720906:DFD720908 DOZ720906:DOZ720908 DYV720906:DYV720908 EIR720906:EIR720908 ESN720906:ESN720908 FCJ720906:FCJ720908 FMF720906:FMF720908 FWB720906:FWB720908 GFX720906:GFX720908 GPT720906:GPT720908 GZP720906:GZP720908 HJL720906:HJL720908 HTH720906:HTH720908 IDD720906:IDD720908 IMZ720906:IMZ720908 IWV720906:IWV720908 JGR720906:JGR720908 JQN720906:JQN720908 KAJ720906:KAJ720908 KKF720906:KKF720908 KUB720906:KUB720908 LDX720906:LDX720908 LNT720906:LNT720908 LXP720906:LXP720908 MHL720906:MHL720908 MRH720906:MRH720908 NBD720906:NBD720908 NKZ720906:NKZ720908 NUV720906:NUV720908 OER720906:OER720908 OON720906:OON720908 OYJ720906:OYJ720908 PIF720906:PIF720908 PSB720906:PSB720908 QBX720906:QBX720908 QLT720906:QLT720908 QVP720906:QVP720908 RFL720906:RFL720908 RPH720906:RPH720908 RZD720906:RZD720908 SIZ720906:SIZ720908 SSV720906:SSV720908 TCR720906:TCR720908 TMN720906:TMN720908 TWJ720906:TWJ720908 UGF720906:UGF720908 UQB720906:UQB720908 UZX720906:UZX720908 VJT720906:VJT720908 VTP720906:VTP720908 WDL720906:WDL720908 WNH720906:WNH720908 WXD720906:WXD720908 AV786442:AV786444 KR786442:KR786444 UN786442:UN786444 AEJ786442:AEJ786444 AOF786442:AOF786444 AYB786442:AYB786444 BHX786442:BHX786444 BRT786442:BRT786444 CBP786442:CBP786444 CLL786442:CLL786444 CVH786442:CVH786444 DFD786442:DFD786444 DOZ786442:DOZ786444 DYV786442:DYV786444 EIR786442:EIR786444 ESN786442:ESN786444 FCJ786442:FCJ786444 FMF786442:FMF786444 FWB786442:FWB786444 GFX786442:GFX786444 GPT786442:GPT786444 GZP786442:GZP786444 HJL786442:HJL786444 HTH786442:HTH786444 IDD786442:IDD786444 IMZ786442:IMZ786444 IWV786442:IWV786444 JGR786442:JGR786444 JQN786442:JQN786444 KAJ786442:KAJ786444 KKF786442:KKF786444 KUB786442:KUB786444 LDX786442:LDX786444 LNT786442:LNT786444 LXP786442:LXP786444 MHL786442:MHL786444 MRH786442:MRH786444 NBD786442:NBD786444 NKZ786442:NKZ786444 NUV786442:NUV786444 OER786442:OER786444 OON786442:OON786444 OYJ786442:OYJ786444 PIF786442:PIF786444 PSB786442:PSB786444 QBX786442:QBX786444 QLT786442:QLT786444 QVP786442:QVP786444 RFL786442:RFL786444 RPH786442:RPH786444 RZD786442:RZD786444 SIZ786442:SIZ786444 SSV786442:SSV786444 TCR786442:TCR786444 TMN786442:TMN786444 TWJ786442:TWJ786444 UGF786442:UGF786444 UQB786442:UQB786444 UZX786442:UZX786444 VJT786442:VJT786444 VTP786442:VTP786444 WDL786442:WDL786444 WNH786442:WNH786444 WXD786442:WXD786444 AV851978:AV851980 KR851978:KR851980 UN851978:UN851980 AEJ851978:AEJ851980 AOF851978:AOF851980 AYB851978:AYB851980 BHX851978:BHX851980 BRT851978:BRT851980 CBP851978:CBP851980 CLL851978:CLL851980 CVH851978:CVH851980 DFD851978:DFD851980 DOZ851978:DOZ851980 DYV851978:DYV851980 EIR851978:EIR851980 ESN851978:ESN851980 FCJ851978:FCJ851980 FMF851978:FMF851980 FWB851978:FWB851980 GFX851978:GFX851980 GPT851978:GPT851980 GZP851978:GZP851980 HJL851978:HJL851980 HTH851978:HTH851980 IDD851978:IDD851980 IMZ851978:IMZ851980 IWV851978:IWV851980 JGR851978:JGR851980 JQN851978:JQN851980 KAJ851978:KAJ851980 KKF851978:KKF851980 KUB851978:KUB851980 LDX851978:LDX851980 LNT851978:LNT851980 LXP851978:LXP851980 MHL851978:MHL851980 MRH851978:MRH851980 NBD851978:NBD851980 NKZ851978:NKZ851980 NUV851978:NUV851980 OER851978:OER851980 OON851978:OON851980 OYJ851978:OYJ851980 PIF851978:PIF851980 PSB851978:PSB851980 QBX851978:QBX851980 QLT851978:QLT851980 QVP851978:QVP851980 RFL851978:RFL851980 RPH851978:RPH851980 RZD851978:RZD851980 SIZ851978:SIZ851980 SSV851978:SSV851980 TCR851978:TCR851980 TMN851978:TMN851980 TWJ851978:TWJ851980 UGF851978:UGF851980 UQB851978:UQB851980 UZX851978:UZX851980 VJT851978:VJT851980 VTP851978:VTP851980 WDL851978:WDL851980 WNH851978:WNH851980 WXD851978:WXD851980 AV917514:AV917516 KR917514:KR917516 UN917514:UN917516 AEJ917514:AEJ917516 AOF917514:AOF917516 AYB917514:AYB917516 BHX917514:BHX917516 BRT917514:BRT917516 CBP917514:CBP917516 CLL917514:CLL917516 CVH917514:CVH917516 DFD917514:DFD917516 DOZ917514:DOZ917516 DYV917514:DYV917516 EIR917514:EIR917516 ESN917514:ESN917516 FCJ917514:FCJ917516 FMF917514:FMF917516 FWB917514:FWB917516 GFX917514:GFX917516 GPT917514:GPT917516 GZP917514:GZP917516 HJL917514:HJL917516 HTH917514:HTH917516 IDD917514:IDD917516 IMZ917514:IMZ917516 IWV917514:IWV917516 JGR917514:JGR917516 JQN917514:JQN917516 KAJ917514:KAJ917516 KKF917514:KKF917516 KUB917514:KUB917516 LDX917514:LDX917516 LNT917514:LNT917516 LXP917514:LXP917516 MHL917514:MHL917516 MRH917514:MRH917516 NBD917514:NBD917516 NKZ917514:NKZ917516 NUV917514:NUV917516 OER917514:OER917516 OON917514:OON917516 OYJ917514:OYJ917516 PIF917514:PIF917516 PSB917514:PSB917516 QBX917514:QBX917516 QLT917514:QLT917516 QVP917514:QVP917516 RFL917514:RFL917516 RPH917514:RPH917516 RZD917514:RZD917516 SIZ917514:SIZ917516 SSV917514:SSV917516 TCR917514:TCR917516 TMN917514:TMN917516 TWJ917514:TWJ917516 UGF917514:UGF917516 UQB917514:UQB917516 UZX917514:UZX917516 VJT917514:VJT917516 VTP917514:VTP917516 WDL917514:WDL917516 WNH917514:WNH917516 WXD917514:WXD917516 AV983050:AV983052 KR983050:KR983052 UN983050:UN983052 AEJ983050:AEJ983052 AOF983050:AOF983052 AYB983050:AYB983052 BHX983050:BHX983052 BRT983050:BRT983052 CBP983050:CBP983052 CLL983050:CLL983052 CVH983050:CVH983052 DFD983050:DFD983052 DOZ983050:DOZ983052 DYV983050:DYV983052 EIR983050:EIR983052 ESN983050:ESN983052 FCJ983050:FCJ983052 FMF983050:FMF983052 FWB983050:FWB983052 GFX983050:GFX983052 GPT983050:GPT983052 GZP983050:GZP983052 HJL983050:HJL983052 HTH983050:HTH983052 IDD983050:IDD983052 IMZ983050:IMZ983052 IWV983050:IWV983052 JGR983050:JGR983052 JQN983050:JQN983052 KAJ983050:KAJ983052 KKF983050:KKF983052 KUB983050:KUB983052 LDX983050:LDX983052 LNT983050:LNT983052 LXP983050:LXP983052 MHL983050:MHL983052 MRH983050:MRH983052 NBD983050:NBD983052 NKZ983050:NKZ983052 NUV983050:NUV983052 OER983050:OER983052 OON983050:OON983052 OYJ983050:OYJ983052 PIF983050:PIF983052 PSB983050:PSB983052 QBX983050:QBX983052 QLT983050:QLT983052 QVP983050:QVP983052 RFL983050:RFL983052 RPH983050:RPH983052 RZD983050:RZD983052 SIZ983050:SIZ983052 SSV983050:SSV983052 TCR983050:TCR983052 TMN983050:TMN983052 TWJ983050:TWJ983052 UGF983050:UGF983052 UQB983050:UQB983052 UZX983050:UZX983052 VJT983050:VJT983052 VTP983050:VTP983052 WDL983050:WDL983052 WNH983050:WNH983052 WXD983050:WXD983052">
      <formula1>Periodo</formula1>
    </dataValidation>
    <dataValidation type="list" showInputMessage="1" showErrorMessage="1" sqref="V10:AF12 JR10:KB12 TN10:TX12 ADJ10:ADT12 ANF10:ANP12 AXB10:AXL12 BGX10:BHH12 BQT10:BRD12 CAP10:CAZ12 CKL10:CKV12 CUH10:CUR12 DED10:DEN12 DNZ10:DOJ12 DXV10:DYF12 EHR10:EIB12 ERN10:ERX12 FBJ10:FBT12 FLF10:FLP12 FVB10:FVL12 GEX10:GFH12 GOT10:GPD12 GYP10:GYZ12 HIL10:HIV12 HSH10:HSR12 ICD10:ICN12 ILZ10:IMJ12 IVV10:IWF12 JFR10:JGB12 JPN10:JPX12 JZJ10:JZT12 KJF10:KJP12 KTB10:KTL12 LCX10:LDH12 LMT10:LND12 LWP10:LWZ12 MGL10:MGV12 MQH10:MQR12 NAD10:NAN12 NJZ10:NKJ12 NTV10:NUF12 ODR10:OEB12 ONN10:ONX12 OXJ10:OXT12 PHF10:PHP12 PRB10:PRL12 QAX10:QBH12 QKT10:QLD12 QUP10:QUZ12 REL10:REV12 ROH10:ROR12 RYD10:RYN12 SHZ10:SIJ12 SRV10:SSF12 TBR10:TCB12 TLN10:TLX12 TVJ10:TVT12 UFF10:UFP12 UPB10:UPL12 UYX10:UZH12 VIT10:VJD12 VSP10:VSZ12 WCL10:WCV12 WMH10:WMR12 WWD10:WWN12 V65546:AF65548 JR65546:KB65548 TN65546:TX65548 ADJ65546:ADT65548 ANF65546:ANP65548 AXB65546:AXL65548 BGX65546:BHH65548 BQT65546:BRD65548 CAP65546:CAZ65548 CKL65546:CKV65548 CUH65546:CUR65548 DED65546:DEN65548 DNZ65546:DOJ65548 DXV65546:DYF65548 EHR65546:EIB65548 ERN65546:ERX65548 FBJ65546:FBT65548 FLF65546:FLP65548 FVB65546:FVL65548 GEX65546:GFH65548 GOT65546:GPD65548 GYP65546:GYZ65548 HIL65546:HIV65548 HSH65546:HSR65548 ICD65546:ICN65548 ILZ65546:IMJ65548 IVV65546:IWF65548 JFR65546:JGB65548 JPN65546:JPX65548 JZJ65546:JZT65548 KJF65546:KJP65548 KTB65546:KTL65548 LCX65546:LDH65548 LMT65546:LND65548 LWP65546:LWZ65548 MGL65546:MGV65548 MQH65546:MQR65548 NAD65546:NAN65548 NJZ65546:NKJ65548 NTV65546:NUF65548 ODR65546:OEB65548 ONN65546:ONX65548 OXJ65546:OXT65548 PHF65546:PHP65548 PRB65546:PRL65548 QAX65546:QBH65548 QKT65546:QLD65548 QUP65546:QUZ65548 REL65546:REV65548 ROH65546:ROR65548 RYD65546:RYN65548 SHZ65546:SIJ65548 SRV65546:SSF65548 TBR65546:TCB65548 TLN65546:TLX65548 TVJ65546:TVT65548 UFF65546:UFP65548 UPB65546:UPL65548 UYX65546:UZH65548 VIT65546:VJD65548 VSP65546:VSZ65548 WCL65546:WCV65548 WMH65546:WMR65548 WWD65546:WWN65548 V131082:AF131084 JR131082:KB131084 TN131082:TX131084 ADJ131082:ADT131084 ANF131082:ANP131084 AXB131082:AXL131084 BGX131082:BHH131084 BQT131082:BRD131084 CAP131082:CAZ131084 CKL131082:CKV131084 CUH131082:CUR131084 DED131082:DEN131084 DNZ131082:DOJ131084 DXV131082:DYF131084 EHR131082:EIB131084 ERN131082:ERX131084 FBJ131082:FBT131084 FLF131082:FLP131084 FVB131082:FVL131084 GEX131082:GFH131084 GOT131082:GPD131084 GYP131082:GYZ131084 HIL131082:HIV131084 HSH131082:HSR131084 ICD131082:ICN131084 ILZ131082:IMJ131084 IVV131082:IWF131084 JFR131082:JGB131084 JPN131082:JPX131084 JZJ131082:JZT131084 KJF131082:KJP131084 KTB131082:KTL131084 LCX131082:LDH131084 LMT131082:LND131084 LWP131082:LWZ131084 MGL131082:MGV131084 MQH131082:MQR131084 NAD131082:NAN131084 NJZ131082:NKJ131084 NTV131082:NUF131084 ODR131082:OEB131084 ONN131082:ONX131084 OXJ131082:OXT131084 PHF131082:PHP131084 PRB131082:PRL131084 QAX131082:QBH131084 QKT131082:QLD131084 QUP131082:QUZ131084 REL131082:REV131084 ROH131082:ROR131084 RYD131082:RYN131084 SHZ131082:SIJ131084 SRV131082:SSF131084 TBR131082:TCB131084 TLN131082:TLX131084 TVJ131082:TVT131084 UFF131082:UFP131084 UPB131082:UPL131084 UYX131082:UZH131084 VIT131082:VJD131084 VSP131082:VSZ131084 WCL131082:WCV131084 WMH131082:WMR131084 WWD131082:WWN131084 V196618:AF196620 JR196618:KB196620 TN196618:TX196620 ADJ196618:ADT196620 ANF196618:ANP196620 AXB196618:AXL196620 BGX196618:BHH196620 BQT196618:BRD196620 CAP196618:CAZ196620 CKL196618:CKV196620 CUH196618:CUR196620 DED196618:DEN196620 DNZ196618:DOJ196620 DXV196618:DYF196620 EHR196618:EIB196620 ERN196618:ERX196620 FBJ196618:FBT196620 FLF196618:FLP196620 FVB196618:FVL196620 GEX196618:GFH196620 GOT196618:GPD196620 GYP196618:GYZ196620 HIL196618:HIV196620 HSH196618:HSR196620 ICD196618:ICN196620 ILZ196618:IMJ196620 IVV196618:IWF196620 JFR196618:JGB196620 JPN196618:JPX196620 JZJ196618:JZT196620 KJF196618:KJP196620 KTB196618:KTL196620 LCX196618:LDH196620 LMT196618:LND196620 LWP196618:LWZ196620 MGL196618:MGV196620 MQH196618:MQR196620 NAD196618:NAN196620 NJZ196618:NKJ196620 NTV196618:NUF196620 ODR196618:OEB196620 ONN196618:ONX196620 OXJ196618:OXT196620 PHF196618:PHP196620 PRB196618:PRL196620 QAX196618:QBH196620 QKT196618:QLD196620 QUP196618:QUZ196620 REL196618:REV196620 ROH196618:ROR196620 RYD196618:RYN196620 SHZ196618:SIJ196620 SRV196618:SSF196620 TBR196618:TCB196620 TLN196618:TLX196620 TVJ196618:TVT196620 UFF196618:UFP196620 UPB196618:UPL196620 UYX196618:UZH196620 VIT196618:VJD196620 VSP196618:VSZ196620 WCL196618:WCV196620 WMH196618:WMR196620 WWD196618:WWN196620 V262154:AF262156 JR262154:KB262156 TN262154:TX262156 ADJ262154:ADT262156 ANF262154:ANP262156 AXB262154:AXL262156 BGX262154:BHH262156 BQT262154:BRD262156 CAP262154:CAZ262156 CKL262154:CKV262156 CUH262154:CUR262156 DED262154:DEN262156 DNZ262154:DOJ262156 DXV262154:DYF262156 EHR262154:EIB262156 ERN262154:ERX262156 FBJ262154:FBT262156 FLF262154:FLP262156 FVB262154:FVL262156 GEX262154:GFH262156 GOT262154:GPD262156 GYP262154:GYZ262156 HIL262154:HIV262156 HSH262154:HSR262156 ICD262154:ICN262156 ILZ262154:IMJ262156 IVV262154:IWF262156 JFR262154:JGB262156 JPN262154:JPX262156 JZJ262154:JZT262156 KJF262154:KJP262156 KTB262154:KTL262156 LCX262154:LDH262156 LMT262154:LND262156 LWP262154:LWZ262156 MGL262154:MGV262156 MQH262154:MQR262156 NAD262154:NAN262156 NJZ262154:NKJ262156 NTV262154:NUF262156 ODR262154:OEB262156 ONN262154:ONX262156 OXJ262154:OXT262156 PHF262154:PHP262156 PRB262154:PRL262156 QAX262154:QBH262156 QKT262154:QLD262156 QUP262154:QUZ262156 REL262154:REV262156 ROH262154:ROR262156 RYD262154:RYN262156 SHZ262154:SIJ262156 SRV262154:SSF262156 TBR262154:TCB262156 TLN262154:TLX262156 TVJ262154:TVT262156 UFF262154:UFP262156 UPB262154:UPL262156 UYX262154:UZH262156 VIT262154:VJD262156 VSP262154:VSZ262156 WCL262154:WCV262156 WMH262154:WMR262156 WWD262154:WWN262156 V327690:AF327692 JR327690:KB327692 TN327690:TX327692 ADJ327690:ADT327692 ANF327690:ANP327692 AXB327690:AXL327692 BGX327690:BHH327692 BQT327690:BRD327692 CAP327690:CAZ327692 CKL327690:CKV327692 CUH327690:CUR327692 DED327690:DEN327692 DNZ327690:DOJ327692 DXV327690:DYF327692 EHR327690:EIB327692 ERN327690:ERX327692 FBJ327690:FBT327692 FLF327690:FLP327692 FVB327690:FVL327692 GEX327690:GFH327692 GOT327690:GPD327692 GYP327690:GYZ327692 HIL327690:HIV327692 HSH327690:HSR327692 ICD327690:ICN327692 ILZ327690:IMJ327692 IVV327690:IWF327692 JFR327690:JGB327692 JPN327690:JPX327692 JZJ327690:JZT327692 KJF327690:KJP327692 KTB327690:KTL327692 LCX327690:LDH327692 LMT327690:LND327692 LWP327690:LWZ327692 MGL327690:MGV327692 MQH327690:MQR327692 NAD327690:NAN327692 NJZ327690:NKJ327692 NTV327690:NUF327692 ODR327690:OEB327692 ONN327690:ONX327692 OXJ327690:OXT327692 PHF327690:PHP327692 PRB327690:PRL327692 QAX327690:QBH327692 QKT327690:QLD327692 QUP327690:QUZ327692 REL327690:REV327692 ROH327690:ROR327692 RYD327690:RYN327692 SHZ327690:SIJ327692 SRV327690:SSF327692 TBR327690:TCB327692 TLN327690:TLX327692 TVJ327690:TVT327692 UFF327690:UFP327692 UPB327690:UPL327692 UYX327690:UZH327692 VIT327690:VJD327692 VSP327690:VSZ327692 WCL327690:WCV327692 WMH327690:WMR327692 WWD327690:WWN327692 V393226:AF393228 JR393226:KB393228 TN393226:TX393228 ADJ393226:ADT393228 ANF393226:ANP393228 AXB393226:AXL393228 BGX393226:BHH393228 BQT393226:BRD393228 CAP393226:CAZ393228 CKL393226:CKV393228 CUH393226:CUR393228 DED393226:DEN393228 DNZ393226:DOJ393228 DXV393226:DYF393228 EHR393226:EIB393228 ERN393226:ERX393228 FBJ393226:FBT393228 FLF393226:FLP393228 FVB393226:FVL393228 GEX393226:GFH393228 GOT393226:GPD393228 GYP393226:GYZ393228 HIL393226:HIV393228 HSH393226:HSR393228 ICD393226:ICN393228 ILZ393226:IMJ393228 IVV393226:IWF393228 JFR393226:JGB393228 JPN393226:JPX393228 JZJ393226:JZT393228 KJF393226:KJP393228 KTB393226:KTL393228 LCX393226:LDH393228 LMT393226:LND393228 LWP393226:LWZ393228 MGL393226:MGV393228 MQH393226:MQR393228 NAD393226:NAN393228 NJZ393226:NKJ393228 NTV393226:NUF393228 ODR393226:OEB393228 ONN393226:ONX393228 OXJ393226:OXT393228 PHF393226:PHP393228 PRB393226:PRL393228 QAX393226:QBH393228 QKT393226:QLD393228 QUP393226:QUZ393228 REL393226:REV393228 ROH393226:ROR393228 RYD393226:RYN393228 SHZ393226:SIJ393228 SRV393226:SSF393228 TBR393226:TCB393228 TLN393226:TLX393228 TVJ393226:TVT393228 UFF393226:UFP393228 UPB393226:UPL393228 UYX393226:UZH393228 VIT393226:VJD393228 VSP393226:VSZ393228 WCL393226:WCV393228 WMH393226:WMR393228 WWD393226:WWN393228 V458762:AF458764 JR458762:KB458764 TN458762:TX458764 ADJ458762:ADT458764 ANF458762:ANP458764 AXB458762:AXL458764 BGX458762:BHH458764 BQT458762:BRD458764 CAP458762:CAZ458764 CKL458762:CKV458764 CUH458762:CUR458764 DED458762:DEN458764 DNZ458762:DOJ458764 DXV458762:DYF458764 EHR458762:EIB458764 ERN458762:ERX458764 FBJ458762:FBT458764 FLF458762:FLP458764 FVB458762:FVL458764 GEX458762:GFH458764 GOT458762:GPD458764 GYP458762:GYZ458764 HIL458762:HIV458764 HSH458762:HSR458764 ICD458762:ICN458764 ILZ458762:IMJ458764 IVV458762:IWF458764 JFR458762:JGB458764 JPN458762:JPX458764 JZJ458762:JZT458764 KJF458762:KJP458764 KTB458762:KTL458764 LCX458762:LDH458764 LMT458762:LND458764 LWP458762:LWZ458764 MGL458762:MGV458764 MQH458762:MQR458764 NAD458762:NAN458764 NJZ458762:NKJ458764 NTV458762:NUF458764 ODR458762:OEB458764 ONN458762:ONX458764 OXJ458762:OXT458764 PHF458762:PHP458764 PRB458762:PRL458764 QAX458762:QBH458764 QKT458762:QLD458764 QUP458762:QUZ458764 REL458762:REV458764 ROH458762:ROR458764 RYD458762:RYN458764 SHZ458762:SIJ458764 SRV458762:SSF458764 TBR458762:TCB458764 TLN458762:TLX458764 TVJ458762:TVT458764 UFF458762:UFP458764 UPB458762:UPL458764 UYX458762:UZH458764 VIT458762:VJD458764 VSP458762:VSZ458764 WCL458762:WCV458764 WMH458762:WMR458764 WWD458762:WWN458764 V524298:AF524300 JR524298:KB524300 TN524298:TX524300 ADJ524298:ADT524300 ANF524298:ANP524300 AXB524298:AXL524300 BGX524298:BHH524300 BQT524298:BRD524300 CAP524298:CAZ524300 CKL524298:CKV524300 CUH524298:CUR524300 DED524298:DEN524300 DNZ524298:DOJ524300 DXV524298:DYF524300 EHR524298:EIB524300 ERN524298:ERX524300 FBJ524298:FBT524300 FLF524298:FLP524300 FVB524298:FVL524300 GEX524298:GFH524300 GOT524298:GPD524300 GYP524298:GYZ524300 HIL524298:HIV524300 HSH524298:HSR524300 ICD524298:ICN524300 ILZ524298:IMJ524300 IVV524298:IWF524300 JFR524298:JGB524300 JPN524298:JPX524300 JZJ524298:JZT524300 KJF524298:KJP524300 KTB524298:KTL524300 LCX524298:LDH524300 LMT524298:LND524300 LWP524298:LWZ524300 MGL524298:MGV524300 MQH524298:MQR524300 NAD524298:NAN524300 NJZ524298:NKJ524300 NTV524298:NUF524300 ODR524298:OEB524300 ONN524298:ONX524300 OXJ524298:OXT524300 PHF524298:PHP524300 PRB524298:PRL524300 QAX524298:QBH524300 QKT524298:QLD524300 QUP524298:QUZ524300 REL524298:REV524300 ROH524298:ROR524300 RYD524298:RYN524300 SHZ524298:SIJ524300 SRV524298:SSF524300 TBR524298:TCB524300 TLN524298:TLX524300 TVJ524298:TVT524300 UFF524298:UFP524300 UPB524298:UPL524300 UYX524298:UZH524300 VIT524298:VJD524300 VSP524298:VSZ524300 WCL524298:WCV524300 WMH524298:WMR524300 WWD524298:WWN524300 V589834:AF589836 JR589834:KB589836 TN589834:TX589836 ADJ589834:ADT589836 ANF589834:ANP589836 AXB589834:AXL589836 BGX589834:BHH589836 BQT589834:BRD589836 CAP589834:CAZ589836 CKL589834:CKV589836 CUH589834:CUR589836 DED589834:DEN589836 DNZ589834:DOJ589836 DXV589834:DYF589836 EHR589834:EIB589836 ERN589834:ERX589836 FBJ589834:FBT589836 FLF589834:FLP589836 FVB589834:FVL589836 GEX589834:GFH589836 GOT589834:GPD589836 GYP589834:GYZ589836 HIL589834:HIV589836 HSH589834:HSR589836 ICD589834:ICN589836 ILZ589834:IMJ589836 IVV589834:IWF589836 JFR589834:JGB589836 JPN589834:JPX589836 JZJ589834:JZT589836 KJF589834:KJP589836 KTB589834:KTL589836 LCX589834:LDH589836 LMT589834:LND589836 LWP589834:LWZ589836 MGL589834:MGV589836 MQH589834:MQR589836 NAD589834:NAN589836 NJZ589834:NKJ589836 NTV589834:NUF589836 ODR589834:OEB589836 ONN589834:ONX589836 OXJ589834:OXT589836 PHF589834:PHP589836 PRB589834:PRL589836 QAX589834:QBH589836 QKT589834:QLD589836 QUP589834:QUZ589836 REL589834:REV589836 ROH589834:ROR589836 RYD589834:RYN589836 SHZ589834:SIJ589836 SRV589834:SSF589836 TBR589834:TCB589836 TLN589834:TLX589836 TVJ589834:TVT589836 UFF589834:UFP589836 UPB589834:UPL589836 UYX589834:UZH589836 VIT589834:VJD589836 VSP589834:VSZ589836 WCL589834:WCV589836 WMH589834:WMR589836 WWD589834:WWN589836 V655370:AF655372 JR655370:KB655372 TN655370:TX655372 ADJ655370:ADT655372 ANF655370:ANP655372 AXB655370:AXL655372 BGX655370:BHH655372 BQT655370:BRD655372 CAP655370:CAZ655372 CKL655370:CKV655372 CUH655370:CUR655372 DED655370:DEN655372 DNZ655370:DOJ655372 DXV655370:DYF655372 EHR655370:EIB655372 ERN655370:ERX655372 FBJ655370:FBT655372 FLF655370:FLP655372 FVB655370:FVL655372 GEX655370:GFH655372 GOT655370:GPD655372 GYP655370:GYZ655372 HIL655370:HIV655372 HSH655370:HSR655372 ICD655370:ICN655372 ILZ655370:IMJ655372 IVV655370:IWF655372 JFR655370:JGB655372 JPN655370:JPX655372 JZJ655370:JZT655372 KJF655370:KJP655372 KTB655370:KTL655372 LCX655370:LDH655372 LMT655370:LND655372 LWP655370:LWZ655372 MGL655370:MGV655372 MQH655370:MQR655372 NAD655370:NAN655372 NJZ655370:NKJ655372 NTV655370:NUF655372 ODR655370:OEB655372 ONN655370:ONX655372 OXJ655370:OXT655372 PHF655370:PHP655372 PRB655370:PRL655372 QAX655370:QBH655372 QKT655370:QLD655372 QUP655370:QUZ655372 REL655370:REV655372 ROH655370:ROR655372 RYD655370:RYN655372 SHZ655370:SIJ655372 SRV655370:SSF655372 TBR655370:TCB655372 TLN655370:TLX655372 TVJ655370:TVT655372 UFF655370:UFP655372 UPB655370:UPL655372 UYX655370:UZH655372 VIT655370:VJD655372 VSP655370:VSZ655372 WCL655370:WCV655372 WMH655370:WMR655372 WWD655370:WWN655372 V720906:AF720908 JR720906:KB720908 TN720906:TX720908 ADJ720906:ADT720908 ANF720906:ANP720908 AXB720906:AXL720908 BGX720906:BHH720908 BQT720906:BRD720908 CAP720906:CAZ720908 CKL720906:CKV720908 CUH720906:CUR720908 DED720906:DEN720908 DNZ720906:DOJ720908 DXV720906:DYF720908 EHR720906:EIB720908 ERN720906:ERX720908 FBJ720906:FBT720908 FLF720906:FLP720908 FVB720906:FVL720908 GEX720906:GFH720908 GOT720906:GPD720908 GYP720906:GYZ720908 HIL720906:HIV720908 HSH720906:HSR720908 ICD720906:ICN720908 ILZ720906:IMJ720908 IVV720906:IWF720908 JFR720906:JGB720908 JPN720906:JPX720908 JZJ720906:JZT720908 KJF720906:KJP720908 KTB720906:KTL720908 LCX720906:LDH720908 LMT720906:LND720908 LWP720906:LWZ720908 MGL720906:MGV720908 MQH720906:MQR720908 NAD720906:NAN720908 NJZ720906:NKJ720908 NTV720906:NUF720908 ODR720906:OEB720908 ONN720906:ONX720908 OXJ720906:OXT720908 PHF720906:PHP720908 PRB720906:PRL720908 QAX720906:QBH720908 QKT720906:QLD720908 QUP720906:QUZ720908 REL720906:REV720908 ROH720906:ROR720908 RYD720906:RYN720908 SHZ720906:SIJ720908 SRV720906:SSF720908 TBR720906:TCB720908 TLN720906:TLX720908 TVJ720906:TVT720908 UFF720906:UFP720908 UPB720906:UPL720908 UYX720906:UZH720908 VIT720906:VJD720908 VSP720906:VSZ720908 WCL720906:WCV720908 WMH720906:WMR720908 WWD720906:WWN720908 V786442:AF786444 JR786442:KB786444 TN786442:TX786444 ADJ786442:ADT786444 ANF786442:ANP786444 AXB786442:AXL786444 BGX786442:BHH786444 BQT786442:BRD786444 CAP786442:CAZ786444 CKL786442:CKV786444 CUH786442:CUR786444 DED786442:DEN786444 DNZ786442:DOJ786444 DXV786442:DYF786444 EHR786442:EIB786444 ERN786442:ERX786444 FBJ786442:FBT786444 FLF786442:FLP786444 FVB786442:FVL786444 GEX786442:GFH786444 GOT786442:GPD786444 GYP786442:GYZ786444 HIL786442:HIV786444 HSH786442:HSR786444 ICD786442:ICN786444 ILZ786442:IMJ786444 IVV786442:IWF786444 JFR786442:JGB786444 JPN786442:JPX786444 JZJ786442:JZT786444 KJF786442:KJP786444 KTB786442:KTL786444 LCX786442:LDH786444 LMT786442:LND786444 LWP786442:LWZ786444 MGL786442:MGV786444 MQH786442:MQR786444 NAD786442:NAN786444 NJZ786442:NKJ786444 NTV786442:NUF786444 ODR786442:OEB786444 ONN786442:ONX786444 OXJ786442:OXT786444 PHF786442:PHP786444 PRB786442:PRL786444 QAX786442:QBH786444 QKT786442:QLD786444 QUP786442:QUZ786444 REL786442:REV786444 ROH786442:ROR786444 RYD786442:RYN786444 SHZ786442:SIJ786444 SRV786442:SSF786444 TBR786442:TCB786444 TLN786442:TLX786444 TVJ786442:TVT786444 UFF786442:UFP786444 UPB786442:UPL786444 UYX786442:UZH786444 VIT786442:VJD786444 VSP786442:VSZ786444 WCL786442:WCV786444 WMH786442:WMR786444 WWD786442:WWN786444 V851978:AF851980 JR851978:KB851980 TN851978:TX851980 ADJ851978:ADT851980 ANF851978:ANP851980 AXB851978:AXL851980 BGX851978:BHH851980 BQT851978:BRD851980 CAP851978:CAZ851980 CKL851978:CKV851980 CUH851978:CUR851980 DED851978:DEN851980 DNZ851978:DOJ851980 DXV851978:DYF851980 EHR851978:EIB851980 ERN851978:ERX851980 FBJ851978:FBT851980 FLF851978:FLP851980 FVB851978:FVL851980 GEX851978:GFH851980 GOT851978:GPD851980 GYP851978:GYZ851980 HIL851978:HIV851980 HSH851978:HSR851980 ICD851978:ICN851980 ILZ851978:IMJ851980 IVV851978:IWF851980 JFR851978:JGB851980 JPN851978:JPX851980 JZJ851978:JZT851980 KJF851978:KJP851980 KTB851978:KTL851980 LCX851978:LDH851980 LMT851978:LND851980 LWP851978:LWZ851980 MGL851978:MGV851980 MQH851978:MQR851980 NAD851978:NAN851980 NJZ851978:NKJ851980 NTV851978:NUF851980 ODR851978:OEB851980 ONN851978:ONX851980 OXJ851978:OXT851980 PHF851978:PHP851980 PRB851978:PRL851980 QAX851978:QBH851980 QKT851978:QLD851980 QUP851978:QUZ851980 REL851978:REV851980 ROH851978:ROR851980 RYD851978:RYN851980 SHZ851978:SIJ851980 SRV851978:SSF851980 TBR851978:TCB851980 TLN851978:TLX851980 TVJ851978:TVT851980 UFF851978:UFP851980 UPB851978:UPL851980 UYX851978:UZH851980 VIT851978:VJD851980 VSP851978:VSZ851980 WCL851978:WCV851980 WMH851978:WMR851980 WWD851978:WWN851980 V917514:AF917516 JR917514:KB917516 TN917514:TX917516 ADJ917514:ADT917516 ANF917514:ANP917516 AXB917514:AXL917516 BGX917514:BHH917516 BQT917514:BRD917516 CAP917514:CAZ917516 CKL917514:CKV917516 CUH917514:CUR917516 DED917514:DEN917516 DNZ917514:DOJ917516 DXV917514:DYF917516 EHR917514:EIB917516 ERN917514:ERX917516 FBJ917514:FBT917516 FLF917514:FLP917516 FVB917514:FVL917516 GEX917514:GFH917516 GOT917514:GPD917516 GYP917514:GYZ917516 HIL917514:HIV917516 HSH917514:HSR917516 ICD917514:ICN917516 ILZ917514:IMJ917516 IVV917514:IWF917516 JFR917514:JGB917516 JPN917514:JPX917516 JZJ917514:JZT917516 KJF917514:KJP917516 KTB917514:KTL917516 LCX917514:LDH917516 LMT917514:LND917516 LWP917514:LWZ917516 MGL917514:MGV917516 MQH917514:MQR917516 NAD917514:NAN917516 NJZ917514:NKJ917516 NTV917514:NUF917516 ODR917514:OEB917516 ONN917514:ONX917516 OXJ917514:OXT917516 PHF917514:PHP917516 PRB917514:PRL917516 QAX917514:QBH917516 QKT917514:QLD917516 QUP917514:QUZ917516 REL917514:REV917516 ROH917514:ROR917516 RYD917514:RYN917516 SHZ917514:SIJ917516 SRV917514:SSF917516 TBR917514:TCB917516 TLN917514:TLX917516 TVJ917514:TVT917516 UFF917514:UFP917516 UPB917514:UPL917516 UYX917514:UZH917516 VIT917514:VJD917516 VSP917514:VSZ917516 WCL917514:WCV917516 WMH917514:WMR917516 WWD917514:WWN917516 V983050:AF983052 JR983050:KB983052 TN983050:TX983052 ADJ983050:ADT983052 ANF983050:ANP983052 AXB983050:AXL983052 BGX983050:BHH983052 BQT983050:BRD983052 CAP983050:CAZ983052 CKL983050:CKV983052 CUH983050:CUR983052 DED983050:DEN983052 DNZ983050:DOJ983052 DXV983050:DYF983052 EHR983050:EIB983052 ERN983050:ERX983052 FBJ983050:FBT983052 FLF983050:FLP983052 FVB983050:FVL983052 GEX983050:GFH983052 GOT983050:GPD983052 GYP983050:GYZ983052 HIL983050:HIV983052 HSH983050:HSR983052 ICD983050:ICN983052 ILZ983050:IMJ983052 IVV983050:IWF983052 JFR983050:JGB983052 JPN983050:JPX983052 JZJ983050:JZT983052 KJF983050:KJP983052 KTB983050:KTL983052 LCX983050:LDH983052 LMT983050:LND983052 LWP983050:LWZ983052 MGL983050:MGV983052 MQH983050:MQR983052 NAD983050:NAN983052 NJZ983050:NKJ983052 NTV983050:NUF983052 ODR983050:OEB983052 ONN983050:ONX983052 OXJ983050:OXT983052 PHF983050:PHP983052 PRB983050:PRL983052 QAX983050:QBH983052 QKT983050:QLD983052 QUP983050:QUZ983052 REL983050:REV983052 ROH983050:ROR983052 RYD983050:RYN983052 SHZ983050:SIJ983052 SRV983050:SSF983052 TBR983050:TCB983052 TLN983050:TLX983052 TVJ983050:TVT983052 UFF983050:UFP983052 UPB983050:UPL983052 UYX983050:UZH983052 VIT983050:VJD983052 VSP983050:VSZ983052 WCL983050:WCV983052 WMH983050:WMR983052 WWD983050:WWN983052">
      <formula1>Efectividad</formula1>
    </dataValidation>
    <dataValidation showInputMessage="1" showErrorMessage="1" sqref="AG10:AT12 KC10:KP12 TY10:UL12 ADU10:AEH12 ANQ10:AOD12 AXM10:AXZ12 BHI10:BHV12 BRE10:BRR12 CBA10:CBN12 CKW10:CLJ12 CUS10:CVF12 DEO10:DFB12 DOK10:DOX12 DYG10:DYT12 EIC10:EIP12 ERY10:ESL12 FBU10:FCH12 FLQ10:FMD12 FVM10:FVZ12 GFI10:GFV12 GPE10:GPR12 GZA10:GZN12 HIW10:HJJ12 HSS10:HTF12 ICO10:IDB12 IMK10:IMX12 IWG10:IWT12 JGC10:JGP12 JPY10:JQL12 JZU10:KAH12 KJQ10:KKD12 KTM10:KTZ12 LDI10:LDV12 LNE10:LNR12 LXA10:LXN12 MGW10:MHJ12 MQS10:MRF12 NAO10:NBB12 NKK10:NKX12 NUG10:NUT12 OEC10:OEP12 ONY10:OOL12 OXU10:OYH12 PHQ10:PID12 PRM10:PRZ12 QBI10:QBV12 QLE10:QLR12 QVA10:QVN12 REW10:RFJ12 ROS10:RPF12 RYO10:RZB12 SIK10:SIX12 SSG10:SST12 TCC10:TCP12 TLY10:TML12 TVU10:TWH12 UFQ10:UGD12 UPM10:UPZ12 UZI10:UZV12 VJE10:VJR12 VTA10:VTN12 WCW10:WDJ12 WMS10:WNF12 WWO10:WXB12 AG65546:AT65548 KC65546:KP65548 TY65546:UL65548 ADU65546:AEH65548 ANQ65546:AOD65548 AXM65546:AXZ65548 BHI65546:BHV65548 BRE65546:BRR65548 CBA65546:CBN65548 CKW65546:CLJ65548 CUS65546:CVF65548 DEO65546:DFB65548 DOK65546:DOX65548 DYG65546:DYT65548 EIC65546:EIP65548 ERY65546:ESL65548 FBU65546:FCH65548 FLQ65546:FMD65548 FVM65546:FVZ65548 GFI65546:GFV65548 GPE65546:GPR65548 GZA65546:GZN65548 HIW65546:HJJ65548 HSS65546:HTF65548 ICO65546:IDB65548 IMK65546:IMX65548 IWG65546:IWT65548 JGC65546:JGP65548 JPY65546:JQL65548 JZU65546:KAH65548 KJQ65546:KKD65548 KTM65546:KTZ65548 LDI65546:LDV65548 LNE65546:LNR65548 LXA65546:LXN65548 MGW65546:MHJ65548 MQS65546:MRF65548 NAO65546:NBB65548 NKK65546:NKX65548 NUG65546:NUT65548 OEC65546:OEP65548 ONY65546:OOL65548 OXU65546:OYH65548 PHQ65546:PID65548 PRM65546:PRZ65548 QBI65546:QBV65548 QLE65546:QLR65548 QVA65546:QVN65548 REW65546:RFJ65548 ROS65546:RPF65548 RYO65546:RZB65548 SIK65546:SIX65548 SSG65546:SST65548 TCC65546:TCP65548 TLY65546:TML65548 TVU65546:TWH65548 UFQ65546:UGD65548 UPM65546:UPZ65548 UZI65546:UZV65548 VJE65546:VJR65548 VTA65546:VTN65548 WCW65546:WDJ65548 WMS65546:WNF65548 WWO65546:WXB65548 AG131082:AT131084 KC131082:KP131084 TY131082:UL131084 ADU131082:AEH131084 ANQ131082:AOD131084 AXM131082:AXZ131084 BHI131082:BHV131084 BRE131082:BRR131084 CBA131082:CBN131084 CKW131082:CLJ131084 CUS131082:CVF131084 DEO131082:DFB131084 DOK131082:DOX131084 DYG131082:DYT131084 EIC131082:EIP131084 ERY131082:ESL131084 FBU131082:FCH131084 FLQ131082:FMD131084 FVM131082:FVZ131084 GFI131082:GFV131084 GPE131082:GPR131084 GZA131082:GZN131084 HIW131082:HJJ131084 HSS131082:HTF131084 ICO131082:IDB131084 IMK131082:IMX131084 IWG131082:IWT131084 JGC131082:JGP131084 JPY131082:JQL131084 JZU131082:KAH131084 KJQ131082:KKD131084 KTM131082:KTZ131084 LDI131082:LDV131084 LNE131082:LNR131084 LXA131082:LXN131084 MGW131082:MHJ131084 MQS131082:MRF131084 NAO131082:NBB131084 NKK131082:NKX131084 NUG131082:NUT131084 OEC131082:OEP131084 ONY131082:OOL131084 OXU131082:OYH131084 PHQ131082:PID131084 PRM131082:PRZ131084 QBI131082:QBV131084 QLE131082:QLR131084 QVA131082:QVN131084 REW131082:RFJ131084 ROS131082:RPF131084 RYO131082:RZB131084 SIK131082:SIX131084 SSG131082:SST131084 TCC131082:TCP131084 TLY131082:TML131084 TVU131082:TWH131084 UFQ131082:UGD131084 UPM131082:UPZ131084 UZI131082:UZV131084 VJE131082:VJR131084 VTA131082:VTN131084 WCW131082:WDJ131084 WMS131082:WNF131084 WWO131082:WXB131084 AG196618:AT196620 KC196618:KP196620 TY196618:UL196620 ADU196618:AEH196620 ANQ196618:AOD196620 AXM196618:AXZ196620 BHI196618:BHV196620 BRE196618:BRR196620 CBA196618:CBN196620 CKW196618:CLJ196620 CUS196618:CVF196620 DEO196618:DFB196620 DOK196618:DOX196620 DYG196618:DYT196620 EIC196618:EIP196620 ERY196618:ESL196620 FBU196618:FCH196620 FLQ196618:FMD196620 FVM196618:FVZ196620 GFI196618:GFV196620 GPE196618:GPR196620 GZA196618:GZN196620 HIW196618:HJJ196620 HSS196618:HTF196620 ICO196618:IDB196620 IMK196618:IMX196620 IWG196618:IWT196620 JGC196618:JGP196620 JPY196618:JQL196620 JZU196618:KAH196620 KJQ196618:KKD196620 KTM196618:KTZ196620 LDI196618:LDV196620 LNE196618:LNR196620 LXA196618:LXN196620 MGW196618:MHJ196620 MQS196618:MRF196620 NAO196618:NBB196620 NKK196618:NKX196620 NUG196618:NUT196620 OEC196618:OEP196620 ONY196618:OOL196620 OXU196618:OYH196620 PHQ196618:PID196620 PRM196618:PRZ196620 QBI196618:QBV196620 QLE196618:QLR196620 QVA196618:QVN196620 REW196618:RFJ196620 ROS196618:RPF196620 RYO196618:RZB196620 SIK196618:SIX196620 SSG196618:SST196620 TCC196618:TCP196620 TLY196618:TML196620 TVU196618:TWH196620 UFQ196618:UGD196620 UPM196618:UPZ196620 UZI196618:UZV196620 VJE196618:VJR196620 VTA196618:VTN196620 WCW196618:WDJ196620 WMS196618:WNF196620 WWO196618:WXB196620 AG262154:AT262156 KC262154:KP262156 TY262154:UL262156 ADU262154:AEH262156 ANQ262154:AOD262156 AXM262154:AXZ262156 BHI262154:BHV262156 BRE262154:BRR262156 CBA262154:CBN262156 CKW262154:CLJ262156 CUS262154:CVF262156 DEO262154:DFB262156 DOK262154:DOX262156 DYG262154:DYT262156 EIC262154:EIP262156 ERY262154:ESL262156 FBU262154:FCH262156 FLQ262154:FMD262156 FVM262154:FVZ262156 GFI262154:GFV262156 GPE262154:GPR262156 GZA262154:GZN262156 HIW262154:HJJ262156 HSS262154:HTF262156 ICO262154:IDB262156 IMK262154:IMX262156 IWG262154:IWT262156 JGC262154:JGP262156 JPY262154:JQL262156 JZU262154:KAH262156 KJQ262154:KKD262156 KTM262154:KTZ262156 LDI262154:LDV262156 LNE262154:LNR262156 LXA262154:LXN262156 MGW262154:MHJ262156 MQS262154:MRF262156 NAO262154:NBB262156 NKK262154:NKX262156 NUG262154:NUT262156 OEC262154:OEP262156 ONY262154:OOL262156 OXU262154:OYH262156 PHQ262154:PID262156 PRM262154:PRZ262156 QBI262154:QBV262156 QLE262154:QLR262156 QVA262154:QVN262156 REW262154:RFJ262156 ROS262154:RPF262156 RYO262154:RZB262156 SIK262154:SIX262156 SSG262154:SST262156 TCC262154:TCP262156 TLY262154:TML262156 TVU262154:TWH262156 UFQ262154:UGD262156 UPM262154:UPZ262156 UZI262154:UZV262156 VJE262154:VJR262156 VTA262154:VTN262156 WCW262154:WDJ262156 WMS262154:WNF262156 WWO262154:WXB262156 AG327690:AT327692 KC327690:KP327692 TY327690:UL327692 ADU327690:AEH327692 ANQ327690:AOD327692 AXM327690:AXZ327692 BHI327690:BHV327692 BRE327690:BRR327692 CBA327690:CBN327692 CKW327690:CLJ327692 CUS327690:CVF327692 DEO327690:DFB327692 DOK327690:DOX327692 DYG327690:DYT327692 EIC327690:EIP327692 ERY327690:ESL327692 FBU327690:FCH327692 FLQ327690:FMD327692 FVM327690:FVZ327692 GFI327690:GFV327692 GPE327690:GPR327692 GZA327690:GZN327692 HIW327690:HJJ327692 HSS327690:HTF327692 ICO327690:IDB327692 IMK327690:IMX327692 IWG327690:IWT327692 JGC327690:JGP327692 JPY327690:JQL327692 JZU327690:KAH327692 KJQ327690:KKD327692 KTM327690:KTZ327692 LDI327690:LDV327692 LNE327690:LNR327692 LXA327690:LXN327692 MGW327690:MHJ327692 MQS327690:MRF327692 NAO327690:NBB327692 NKK327690:NKX327692 NUG327690:NUT327692 OEC327690:OEP327692 ONY327690:OOL327692 OXU327690:OYH327692 PHQ327690:PID327692 PRM327690:PRZ327692 QBI327690:QBV327692 QLE327690:QLR327692 QVA327690:QVN327692 REW327690:RFJ327692 ROS327690:RPF327692 RYO327690:RZB327692 SIK327690:SIX327692 SSG327690:SST327692 TCC327690:TCP327692 TLY327690:TML327692 TVU327690:TWH327692 UFQ327690:UGD327692 UPM327690:UPZ327692 UZI327690:UZV327692 VJE327690:VJR327692 VTA327690:VTN327692 WCW327690:WDJ327692 WMS327690:WNF327692 WWO327690:WXB327692 AG393226:AT393228 KC393226:KP393228 TY393226:UL393228 ADU393226:AEH393228 ANQ393226:AOD393228 AXM393226:AXZ393228 BHI393226:BHV393228 BRE393226:BRR393228 CBA393226:CBN393228 CKW393226:CLJ393228 CUS393226:CVF393228 DEO393226:DFB393228 DOK393226:DOX393228 DYG393226:DYT393228 EIC393226:EIP393228 ERY393226:ESL393228 FBU393226:FCH393228 FLQ393226:FMD393228 FVM393226:FVZ393228 GFI393226:GFV393228 GPE393226:GPR393228 GZA393226:GZN393228 HIW393226:HJJ393228 HSS393226:HTF393228 ICO393226:IDB393228 IMK393226:IMX393228 IWG393226:IWT393228 JGC393226:JGP393228 JPY393226:JQL393228 JZU393226:KAH393228 KJQ393226:KKD393228 KTM393226:KTZ393228 LDI393226:LDV393228 LNE393226:LNR393228 LXA393226:LXN393228 MGW393226:MHJ393228 MQS393226:MRF393228 NAO393226:NBB393228 NKK393226:NKX393228 NUG393226:NUT393228 OEC393226:OEP393228 ONY393226:OOL393228 OXU393226:OYH393228 PHQ393226:PID393228 PRM393226:PRZ393228 QBI393226:QBV393228 QLE393226:QLR393228 QVA393226:QVN393228 REW393226:RFJ393228 ROS393226:RPF393228 RYO393226:RZB393228 SIK393226:SIX393228 SSG393226:SST393228 TCC393226:TCP393228 TLY393226:TML393228 TVU393226:TWH393228 UFQ393226:UGD393228 UPM393226:UPZ393228 UZI393226:UZV393228 VJE393226:VJR393228 VTA393226:VTN393228 WCW393226:WDJ393228 WMS393226:WNF393228 WWO393226:WXB393228 AG458762:AT458764 KC458762:KP458764 TY458762:UL458764 ADU458762:AEH458764 ANQ458762:AOD458764 AXM458762:AXZ458764 BHI458762:BHV458764 BRE458762:BRR458764 CBA458762:CBN458764 CKW458762:CLJ458764 CUS458762:CVF458764 DEO458762:DFB458764 DOK458762:DOX458764 DYG458762:DYT458764 EIC458762:EIP458764 ERY458762:ESL458764 FBU458762:FCH458764 FLQ458762:FMD458764 FVM458762:FVZ458764 GFI458762:GFV458764 GPE458762:GPR458764 GZA458762:GZN458764 HIW458762:HJJ458764 HSS458762:HTF458764 ICO458762:IDB458764 IMK458762:IMX458764 IWG458762:IWT458764 JGC458762:JGP458764 JPY458762:JQL458764 JZU458762:KAH458764 KJQ458762:KKD458764 KTM458762:KTZ458764 LDI458762:LDV458764 LNE458762:LNR458764 LXA458762:LXN458764 MGW458762:MHJ458764 MQS458762:MRF458764 NAO458762:NBB458764 NKK458762:NKX458764 NUG458762:NUT458764 OEC458762:OEP458764 ONY458762:OOL458764 OXU458762:OYH458764 PHQ458762:PID458764 PRM458762:PRZ458764 QBI458762:QBV458764 QLE458762:QLR458764 QVA458762:QVN458764 REW458762:RFJ458764 ROS458762:RPF458764 RYO458762:RZB458764 SIK458762:SIX458764 SSG458762:SST458764 TCC458762:TCP458764 TLY458762:TML458764 TVU458762:TWH458764 UFQ458762:UGD458764 UPM458762:UPZ458764 UZI458762:UZV458764 VJE458762:VJR458764 VTA458762:VTN458764 WCW458762:WDJ458764 WMS458762:WNF458764 WWO458762:WXB458764 AG524298:AT524300 KC524298:KP524300 TY524298:UL524300 ADU524298:AEH524300 ANQ524298:AOD524300 AXM524298:AXZ524300 BHI524298:BHV524300 BRE524298:BRR524300 CBA524298:CBN524300 CKW524298:CLJ524300 CUS524298:CVF524300 DEO524298:DFB524300 DOK524298:DOX524300 DYG524298:DYT524300 EIC524298:EIP524300 ERY524298:ESL524300 FBU524298:FCH524300 FLQ524298:FMD524300 FVM524298:FVZ524300 GFI524298:GFV524300 GPE524298:GPR524300 GZA524298:GZN524300 HIW524298:HJJ524300 HSS524298:HTF524300 ICO524298:IDB524300 IMK524298:IMX524300 IWG524298:IWT524300 JGC524298:JGP524300 JPY524298:JQL524300 JZU524298:KAH524300 KJQ524298:KKD524300 KTM524298:KTZ524300 LDI524298:LDV524300 LNE524298:LNR524300 LXA524298:LXN524300 MGW524298:MHJ524300 MQS524298:MRF524300 NAO524298:NBB524300 NKK524298:NKX524300 NUG524298:NUT524300 OEC524298:OEP524300 ONY524298:OOL524300 OXU524298:OYH524300 PHQ524298:PID524300 PRM524298:PRZ524300 QBI524298:QBV524300 QLE524298:QLR524300 QVA524298:QVN524300 REW524298:RFJ524300 ROS524298:RPF524300 RYO524298:RZB524300 SIK524298:SIX524300 SSG524298:SST524300 TCC524298:TCP524300 TLY524298:TML524300 TVU524298:TWH524300 UFQ524298:UGD524300 UPM524298:UPZ524300 UZI524298:UZV524300 VJE524298:VJR524300 VTA524298:VTN524300 WCW524298:WDJ524300 WMS524298:WNF524300 WWO524298:WXB524300 AG589834:AT589836 KC589834:KP589836 TY589834:UL589836 ADU589834:AEH589836 ANQ589834:AOD589836 AXM589834:AXZ589836 BHI589834:BHV589836 BRE589834:BRR589836 CBA589834:CBN589836 CKW589834:CLJ589836 CUS589834:CVF589836 DEO589834:DFB589836 DOK589834:DOX589836 DYG589834:DYT589836 EIC589834:EIP589836 ERY589834:ESL589836 FBU589834:FCH589836 FLQ589834:FMD589836 FVM589834:FVZ589836 GFI589834:GFV589836 GPE589834:GPR589836 GZA589834:GZN589836 HIW589834:HJJ589836 HSS589834:HTF589836 ICO589834:IDB589836 IMK589834:IMX589836 IWG589834:IWT589836 JGC589834:JGP589836 JPY589834:JQL589836 JZU589834:KAH589836 KJQ589834:KKD589836 KTM589834:KTZ589836 LDI589834:LDV589836 LNE589834:LNR589836 LXA589834:LXN589836 MGW589834:MHJ589836 MQS589834:MRF589836 NAO589834:NBB589836 NKK589834:NKX589836 NUG589834:NUT589836 OEC589834:OEP589836 ONY589834:OOL589836 OXU589834:OYH589836 PHQ589834:PID589836 PRM589834:PRZ589836 QBI589834:QBV589836 QLE589834:QLR589836 QVA589834:QVN589836 REW589834:RFJ589836 ROS589834:RPF589836 RYO589834:RZB589836 SIK589834:SIX589836 SSG589834:SST589836 TCC589834:TCP589836 TLY589834:TML589836 TVU589834:TWH589836 UFQ589834:UGD589836 UPM589834:UPZ589836 UZI589834:UZV589836 VJE589834:VJR589836 VTA589834:VTN589836 WCW589834:WDJ589836 WMS589834:WNF589836 WWO589834:WXB589836 AG655370:AT655372 KC655370:KP655372 TY655370:UL655372 ADU655370:AEH655372 ANQ655370:AOD655372 AXM655370:AXZ655372 BHI655370:BHV655372 BRE655370:BRR655372 CBA655370:CBN655372 CKW655370:CLJ655372 CUS655370:CVF655372 DEO655370:DFB655372 DOK655370:DOX655372 DYG655370:DYT655372 EIC655370:EIP655372 ERY655370:ESL655372 FBU655370:FCH655372 FLQ655370:FMD655372 FVM655370:FVZ655372 GFI655370:GFV655372 GPE655370:GPR655372 GZA655370:GZN655372 HIW655370:HJJ655372 HSS655370:HTF655372 ICO655370:IDB655372 IMK655370:IMX655372 IWG655370:IWT655372 JGC655370:JGP655372 JPY655370:JQL655372 JZU655370:KAH655372 KJQ655370:KKD655372 KTM655370:KTZ655372 LDI655370:LDV655372 LNE655370:LNR655372 LXA655370:LXN655372 MGW655370:MHJ655372 MQS655370:MRF655372 NAO655370:NBB655372 NKK655370:NKX655372 NUG655370:NUT655372 OEC655370:OEP655372 ONY655370:OOL655372 OXU655370:OYH655372 PHQ655370:PID655372 PRM655370:PRZ655372 QBI655370:QBV655372 QLE655370:QLR655372 QVA655370:QVN655372 REW655370:RFJ655372 ROS655370:RPF655372 RYO655370:RZB655372 SIK655370:SIX655372 SSG655370:SST655372 TCC655370:TCP655372 TLY655370:TML655372 TVU655370:TWH655372 UFQ655370:UGD655372 UPM655370:UPZ655372 UZI655370:UZV655372 VJE655370:VJR655372 VTA655370:VTN655372 WCW655370:WDJ655372 WMS655370:WNF655372 WWO655370:WXB655372 AG720906:AT720908 KC720906:KP720908 TY720906:UL720908 ADU720906:AEH720908 ANQ720906:AOD720908 AXM720906:AXZ720908 BHI720906:BHV720908 BRE720906:BRR720908 CBA720906:CBN720908 CKW720906:CLJ720908 CUS720906:CVF720908 DEO720906:DFB720908 DOK720906:DOX720908 DYG720906:DYT720908 EIC720906:EIP720908 ERY720906:ESL720908 FBU720906:FCH720908 FLQ720906:FMD720908 FVM720906:FVZ720908 GFI720906:GFV720908 GPE720906:GPR720908 GZA720906:GZN720908 HIW720906:HJJ720908 HSS720906:HTF720908 ICO720906:IDB720908 IMK720906:IMX720908 IWG720906:IWT720908 JGC720906:JGP720908 JPY720906:JQL720908 JZU720906:KAH720908 KJQ720906:KKD720908 KTM720906:KTZ720908 LDI720906:LDV720908 LNE720906:LNR720908 LXA720906:LXN720908 MGW720906:MHJ720908 MQS720906:MRF720908 NAO720906:NBB720908 NKK720906:NKX720908 NUG720906:NUT720908 OEC720906:OEP720908 ONY720906:OOL720908 OXU720906:OYH720908 PHQ720906:PID720908 PRM720906:PRZ720908 QBI720906:QBV720908 QLE720906:QLR720908 QVA720906:QVN720908 REW720906:RFJ720908 ROS720906:RPF720908 RYO720906:RZB720908 SIK720906:SIX720908 SSG720906:SST720908 TCC720906:TCP720908 TLY720906:TML720908 TVU720906:TWH720908 UFQ720906:UGD720908 UPM720906:UPZ720908 UZI720906:UZV720908 VJE720906:VJR720908 VTA720906:VTN720908 WCW720906:WDJ720908 WMS720906:WNF720908 WWO720906:WXB720908 AG786442:AT786444 KC786442:KP786444 TY786442:UL786444 ADU786442:AEH786444 ANQ786442:AOD786444 AXM786442:AXZ786444 BHI786442:BHV786444 BRE786442:BRR786444 CBA786442:CBN786444 CKW786442:CLJ786444 CUS786442:CVF786444 DEO786442:DFB786444 DOK786442:DOX786444 DYG786442:DYT786444 EIC786442:EIP786444 ERY786442:ESL786444 FBU786442:FCH786444 FLQ786442:FMD786444 FVM786442:FVZ786444 GFI786442:GFV786444 GPE786442:GPR786444 GZA786442:GZN786444 HIW786442:HJJ786444 HSS786442:HTF786444 ICO786442:IDB786444 IMK786442:IMX786444 IWG786442:IWT786444 JGC786442:JGP786444 JPY786442:JQL786444 JZU786442:KAH786444 KJQ786442:KKD786444 KTM786442:KTZ786444 LDI786442:LDV786444 LNE786442:LNR786444 LXA786442:LXN786444 MGW786442:MHJ786444 MQS786442:MRF786444 NAO786442:NBB786444 NKK786442:NKX786444 NUG786442:NUT786444 OEC786442:OEP786444 ONY786442:OOL786444 OXU786442:OYH786444 PHQ786442:PID786444 PRM786442:PRZ786444 QBI786442:QBV786444 QLE786442:QLR786444 QVA786442:QVN786444 REW786442:RFJ786444 ROS786442:RPF786444 RYO786442:RZB786444 SIK786442:SIX786444 SSG786442:SST786444 TCC786442:TCP786444 TLY786442:TML786444 TVU786442:TWH786444 UFQ786442:UGD786444 UPM786442:UPZ786444 UZI786442:UZV786444 VJE786442:VJR786444 VTA786442:VTN786444 WCW786442:WDJ786444 WMS786442:WNF786444 WWO786442:WXB786444 AG851978:AT851980 KC851978:KP851980 TY851978:UL851980 ADU851978:AEH851980 ANQ851978:AOD851980 AXM851978:AXZ851980 BHI851978:BHV851980 BRE851978:BRR851980 CBA851978:CBN851980 CKW851978:CLJ851980 CUS851978:CVF851980 DEO851978:DFB851980 DOK851978:DOX851980 DYG851978:DYT851980 EIC851978:EIP851980 ERY851978:ESL851980 FBU851978:FCH851980 FLQ851978:FMD851980 FVM851978:FVZ851980 GFI851978:GFV851980 GPE851978:GPR851980 GZA851978:GZN851980 HIW851978:HJJ851980 HSS851978:HTF851980 ICO851978:IDB851980 IMK851978:IMX851980 IWG851978:IWT851980 JGC851978:JGP851980 JPY851978:JQL851980 JZU851978:KAH851980 KJQ851978:KKD851980 KTM851978:KTZ851980 LDI851978:LDV851980 LNE851978:LNR851980 LXA851978:LXN851980 MGW851978:MHJ851980 MQS851978:MRF851980 NAO851978:NBB851980 NKK851978:NKX851980 NUG851978:NUT851980 OEC851978:OEP851980 ONY851978:OOL851980 OXU851978:OYH851980 PHQ851978:PID851980 PRM851978:PRZ851980 QBI851978:QBV851980 QLE851978:QLR851980 QVA851978:QVN851980 REW851978:RFJ851980 ROS851978:RPF851980 RYO851978:RZB851980 SIK851978:SIX851980 SSG851978:SST851980 TCC851978:TCP851980 TLY851978:TML851980 TVU851978:TWH851980 UFQ851978:UGD851980 UPM851978:UPZ851980 UZI851978:UZV851980 VJE851978:VJR851980 VTA851978:VTN851980 WCW851978:WDJ851980 WMS851978:WNF851980 WWO851978:WXB851980 AG917514:AT917516 KC917514:KP917516 TY917514:UL917516 ADU917514:AEH917516 ANQ917514:AOD917516 AXM917514:AXZ917516 BHI917514:BHV917516 BRE917514:BRR917516 CBA917514:CBN917516 CKW917514:CLJ917516 CUS917514:CVF917516 DEO917514:DFB917516 DOK917514:DOX917516 DYG917514:DYT917516 EIC917514:EIP917516 ERY917514:ESL917516 FBU917514:FCH917516 FLQ917514:FMD917516 FVM917514:FVZ917516 GFI917514:GFV917516 GPE917514:GPR917516 GZA917514:GZN917516 HIW917514:HJJ917516 HSS917514:HTF917516 ICO917514:IDB917516 IMK917514:IMX917516 IWG917514:IWT917516 JGC917514:JGP917516 JPY917514:JQL917516 JZU917514:KAH917516 KJQ917514:KKD917516 KTM917514:KTZ917516 LDI917514:LDV917516 LNE917514:LNR917516 LXA917514:LXN917516 MGW917514:MHJ917516 MQS917514:MRF917516 NAO917514:NBB917516 NKK917514:NKX917516 NUG917514:NUT917516 OEC917514:OEP917516 ONY917514:OOL917516 OXU917514:OYH917516 PHQ917514:PID917516 PRM917514:PRZ917516 QBI917514:QBV917516 QLE917514:QLR917516 QVA917514:QVN917516 REW917514:RFJ917516 ROS917514:RPF917516 RYO917514:RZB917516 SIK917514:SIX917516 SSG917514:SST917516 TCC917514:TCP917516 TLY917514:TML917516 TVU917514:TWH917516 UFQ917514:UGD917516 UPM917514:UPZ917516 UZI917514:UZV917516 VJE917514:VJR917516 VTA917514:VTN917516 WCW917514:WDJ917516 WMS917514:WNF917516 WWO917514:WXB917516 AG983050:AT983052 KC983050:KP983052 TY983050:UL983052 ADU983050:AEH983052 ANQ983050:AOD983052 AXM983050:AXZ983052 BHI983050:BHV983052 BRE983050:BRR983052 CBA983050:CBN983052 CKW983050:CLJ983052 CUS983050:CVF983052 DEO983050:DFB983052 DOK983050:DOX983052 DYG983050:DYT983052 EIC983050:EIP983052 ERY983050:ESL983052 FBU983050:FCH983052 FLQ983050:FMD983052 FVM983050:FVZ983052 GFI983050:GFV983052 GPE983050:GPR983052 GZA983050:GZN983052 HIW983050:HJJ983052 HSS983050:HTF983052 ICO983050:IDB983052 IMK983050:IMX983052 IWG983050:IWT983052 JGC983050:JGP983052 JPY983050:JQL983052 JZU983050:KAH983052 KJQ983050:KKD983052 KTM983050:KTZ983052 LDI983050:LDV983052 LNE983050:LNR983052 LXA983050:LXN983052 MGW983050:MHJ983052 MQS983050:MRF983052 NAO983050:NBB983052 NKK983050:NKX983052 NUG983050:NUT983052 OEC983050:OEP983052 ONY983050:OOL983052 OXU983050:OYH983052 PHQ983050:PID983052 PRM983050:PRZ983052 QBI983050:QBV983052 QLE983050:QLR983052 QVA983050:QVN983052 REW983050:RFJ983052 ROS983050:RPF983052 RYO983050:RZB983052 SIK983050:SIX983052 SSG983050:SST983052 TCC983050:TCP983052 TLY983050:TML983052 TVU983050:TWH983052 UFQ983050:UGD983052 UPM983050:UPZ983052 UZI983050:UZV983052 VJE983050:VJR983052 VTA983050:VTN983052 WCW983050:WDJ983052 WMS983050:WNF983052 WWO983050:WXB983052"/>
    <dataValidation type="list" allowBlank="1" showInputMessage="1" showErrorMessage="1" sqref="M10:N12 JI10:JJ12 TE10:TF12 ADA10:ADB12 AMW10:AMX12 AWS10:AWT12 BGO10:BGP12 BQK10:BQL12 CAG10:CAH12 CKC10:CKD12 CTY10:CTZ12 DDU10:DDV12 DNQ10:DNR12 DXM10:DXN12 EHI10:EHJ12 ERE10:ERF12 FBA10:FBB12 FKW10:FKX12 FUS10:FUT12 GEO10:GEP12 GOK10:GOL12 GYG10:GYH12 HIC10:HID12 HRY10:HRZ12 IBU10:IBV12 ILQ10:ILR12 IVM10:IVN12 JFI10:JFJ12 JPE10:JPF12 JZA10:JZB12 KIW10:KIX12 KSS10:KST12 LCO10:LCP12 LMK10:LML12 LWG10:LWH12 MGC10:MGD12 MPY10:MPZ12 MZU10:MZV12 NJQ10:NJR12 NTM10:NTN12 ODI10:ODJ12 ONE10:ONF12 OXA10:OXB12 PGW10:PGX12 PQS10:PQT12 QAO10:QAP12 QKK10:QKL12 QUG10:QUH12 REC10:RED12 RNY10:RNZ12 RXU10:RXV12 SHQ10:SHR12 SRM10:SRN12 TBI10:TBJ12 TLE10:TLF12 TVA10:TVB12 UEW10:UEX12 UOS10:UOT12 UYO10:UYP12 VIK10:VIL12 VSG10:VSH12 WCC10:WCD12 WLY10:WLZ12 WVU10:WVV12 M65546:N65548 JI65546:JJ65548 TE65546:TF65548 ADA65546:ADB65548 AMW65546:AMX65548 AWS65546:AWT65548 BGO65546:BGP65548 BQK65546:BQL65548 CAG65546:CAH65548 CKC65546:CKD65548 CTY65546:CTZ65548 DDU65546:DDV65548 DNQ65546:DNR65548 DXM65546:DXN65548 EHI65546:EHJ65548 ERE65546:ERF65548 FBA65546:FBB65548 FKW65546:FKX65548 FUS65546:FUT65548 GEO65546:GEP65548 GOK65546:GOL65548 GYG65546:GYH65548 HIC65546:HID65548 HRY65546:HRZ65548 IBU65546:IBV65548 ILQ65546:ILR65548 IVM65546:IVN65548 JFI65546:JFJ65548 JPE65546:JPF65548 JZA65546:JZB65548 KIW65546:KIX65548 KSS65546:KST65548 LCO65546:LCP65548 LMK65546:LML65548 LWG65546:LWH65548 MGC65546:MGD65548 MPY65546:MPZ65548 MZU65546:MZV65548 NJQ65546:NJR65548 NTM65546:NTN65548 ODI65546:ODJ65548 ONE65546:ONF65548 OXA65546:OXB65548 PGW65546:PGX65548 PQS65546:PQT65548 QAO65546:QAP65548 QKK65546:QKL65548 QUG65546:QUH65548 REC65546:RED65548 RNY65546:RNZ65548 RXU65546:RXV65548 SHQ65546:SHR65548 SRM65546:SRN65548 TBI65546:TBJ65548 TLE65546:TLF65548 TVA65546:TVB65548 UEW65546:UEX65548 UOS65546:UOT65548 UYO65546:UYP65548 VIK65546:VIL65548 VSG65546:VSH65548 WCC65546:WCD65548 WLY65546:WLZ65548 WVU65546:WVV65548 M131082:N131084 JI131082:JJ131084 TE131082:TF131084 ADA131082:ADB131084 AMW131082:AMX131084 AWS131082:AWT131084 BGO131082:BGP131084 BQK131082:BQL131084 CAG131082:CAH131084 CKC131082:CKD131084 CTY131082:CTZ131084 DDU131082:DDV131084 DNQ131082:DNR131084 DXM131082:DXN131084 EHI131082:EHJ131084 ERE131082:ERF131084 FBA131082:FBB131084 FKW131082:FKX131084 FUS131082:FUT131084 GEO131082:GEP131084 GOK131082:GOL131084 GYG131082:GYH131084 HIC131082:HID131084 HRY131082:HRZ131084 IBU131082:IBV131084 ILQ131082:ILR131084 IVM131082:IVN131084 JFI131082:JFJ131084 JPE131082:JPF131084 JZA131082:JZB131084 KIW131082:KIX131084 KSS131082:KST131084 LCO131082:LCP131084 LMK131082:LML131084 LWG131082:LWH131084 MGC131082:MGD131084 MPY131082:MPZ131084 MZU131082:MZV131084 NJQ131082:NJR131084 NTM131082:NTN131084 ODI131082:ODJ131084 ONE131082:ONF131084 OXA131082:OXB131084 PGW131082:PGX131084 PQS131082:PQT131084 QAO131082:QAP131084 QKK131082:QKL131084 QUG131082:QUH131084 REC131082:RED131084 RNY131082:RNZ131084 RXU131082:RXV131084 SHQ131082:SHR131084 SRM131082:SRN131084 TBI131082:TBJ131084 TLE131082:TLF131084 TVA131082:TVB131084 UEW131082:UEX131084 UOS131082:UOT131084 UYO131082:UYP131084 VIK131082:VIL131084 VSG131082:VSH131084 WCC131082:WCD131084 WLY131082:WLZ131084 WVU131082:WVV131084 M196618:N196620 JI196618:JJ196620 TE196618:TF196620 ADA196618:ADB196620 AMW196618:AMX196620 AWS196618:AWT196620 BGO196618:BGP196620 BQK196618:BQL196620 CAG196618:CAH196620 CKC196618:CKD196620 CTY196618:CTZ196620 DDU196618:DDV196620 DNQ196618:DNR196620 DXM196618:DXN196620 EHI196618:EHJ196620 ERE196618:ERF196620 FBA196618:FBB196620 FKW196618:FKX196620 FUS196618:FUT196620 GEO196618:GEP196620 GOK196618:GOL196620 GYG196618:GYH196620 HIC196618:HID196620 HRY196618:HRZ196620 IBU196618:IBV196620 ILQ196618:ILR196620 IVM196618:IVN196620 JFI196618:JFJ196620 JPE196618:JPF196620 JZA196618:JZB196620 KIW196618:KIX196620 KSS196618:KST196620 LCO196618:LCP196620 LMK196618:LML196620 LWG196618:LWH196620 MGC196618:MGD196620 MPY196618:MPZ196620 MZU196618:MZV196620 NJQ196618:NJR196620 NTM196618:NTN196620 ODI196618:ODJ196620 ONE196618:ONF196620 OXA196618:OXB196620 PGW196618:PGX196620 PQS196618:PQT196620 QAO196618:QAP196620 QKK196618:QKL196620 QUG196618:QUH196620 REC196618:RED196620 RNY196618:RNZ196620 RXU196618:RXV196620 SHQ196618:SHR196620 SRM196618:SRN196620 TBI196618:TBJ196620 TLE196618:TLF196620 TVA196618:TVB196620 UEW196618:UEX196620 UOS196618:UOT196620 UYO196618:UYP196620 VIK196618:VIL196620 VSG196618:VSH196620 WCC196618:WCD196620 WLY196618:WLZ196620 WVU196618:WVV196620 M262154:N262156 JI262154:JJ262156 TE262154:TF262156 ADA262154:ADB262156 AMW262154:AMX262156 AWS262154:AWT262156 BGO262154:BGP262156 BQK262154:BQL262156 CAG262154:CAH262156 CKC262154:CKD262156 CTY262154:CTZ262156 DDU262154:DDV262156 DNQ262154:DNR262156 DXM262154:DXN262156 EHI262154:EHJ262156 ERE262154:ERF262156 FBA262154:FBB262156 FKW262154:FKX262156 FUS262154:FUT262156 GEO262154:GEP262156 GOK262154:GOL262156 GYG262154:GYH262156 HIC262154:HID262156 HRY262154:HRZ262156 IBU262154:IBV262156 ILQ262154:ILR262156 IVM262154:IVN262156 JFI262154:JFJ262156 JPE262154:JPF262156 JZA262154:JZB262156 KIW262154:KIX262156 KSS262154:KST262156 LCO262154:LCP262156 LMK262154:LML262156 LWG262154:LWH262156 MGC262154:MGD262156 MPY262154:MPZ262156 MZU262154:MZV262156 NJQ262154:NJR262156 NTM262154:NTN262156 ODI262154:ODJ262156 ONE262154:ONF262156 OXA262154:OXB262156 PGW262154:PGX262156 PQS262154:PQT262156 QAO262154:QAP262156 QKK262154:QKL262156 QUG262154:QUH262156 REC262154:RED262156 RNY262154:RNZ262156 RXU262154:RXV262156 SHQ262154:SHR262156 SRM262154:SRN262156 TBI262154:TBJ262156 TLE262154:TLF262156 TVA262154:TVB262156 UEW262154:UEX262156 UOS262154:UOT262156 UYO262154:UYP262156 VIK262154:VIL262156 VSG262154:VSH262156 WCC262154:WCD262156 WLY262154:WLZ262156 WVU262154:WVV262156 M327690:N327692 JI327690:JJ327692 TE327690:TF327692 ADA327690:ADB327692 AMW327690:AMX327692 AWS327690:AWT327692 BGO327690:BGP327692 BQK327690:BQL327692 CAG327690:CAH327692 CKC327690:CKD327692 CTY327690:CTZ327692 DDU327690:DDV327692 DNQ327690:DNR327692 DXM327690:DXN327692 EHI327690:EHJ327692 ERE327690:ERF327692 FBA327690:FBB327692 FKW327690:FKX327692 FUS327690:FUT327692 GEO327690:GEP327692 GOK327690:GOL327692 GYG327690:GYH327692 HIC327690:HID327692 HRY327690:HRZ327692 IBU327690:IBV327692 ILQ327690:ILR327692 IVM327690:IVN327692 JFI327690:JFJ327692 JPE327690:JPF327692 JZA327690:JZB327692 KIW327690:KIX327692 KSS327690:KST327692 LCO327690:LCP327692 LMK327690:LML327692 LWG327690:LWH327692 MGC327690:MGD327692 MPY327690:MPZ327692 MZU327690:MZV327692 NJQ327690:NJR327692 NTM327690:NTN327692 ODI327690:ODJ327692 ONE327690:ONF327692 OXA327690:OXB327692 PGW327690:PGX327692 PQS327690:PQT327692 QAO327690:QAP327692 QKK327690:QKL327692 QUG327690:QUH327692 REC327690:RED327692 RNY327690:RNZ327692 RXU327690:RXV327692 SHQ327690:SHR327692 SRM327690:SRN327692 TBI327690:TBJ327692 TLE327690:TLF327692 TVA327690:TVB327692 UEW327690:UEX327692 UOS327690:UOT327692 UYO327690:UYP327692 VIK327690:VIL327692 VSG327690:VSH327692 WCC327690:WCD327692 WLY327690:WLZ327692 WVU327690:WVV327692 M393226:N393228 JI393226:JJ393228 TE393226:TF393228 ADA393226:ADB393228 AMW393226:AMX393228 AWS393226:AWT393228 BGO393226:BGP393228 BQK393226:BQL393228 CAG393226:CAH393228 CKC393226:CKD393228 CTY393226:CTZ393228 DDU393226:DDV393228 DNQ393226:DNR393228 DXM393226:DXN393228 EHI393226:EHJ393228 ERE393226:ERF393228 FBA393226:FBB393228 FKW393226:FKX393228 FUS393226:FUT393228 GEO393226:GEP393228 GOK393226:GOL393228 GYG393226:GYH393228 HIC393226:HID393228 HRY393226:HRZ393228 IBU393226:IBV393228 ILQ393226:ILR393228 IVM393226:IVN393228 JFI393226:JFJ393228 JPE393226:JPF393228 JZA393226:JZB393228 KIW393226:KIX393228 KSS393226:KST393228 LCO393226:LCP393228 LMK393226:LML393228 LWG393226:LWH393228 MGC393226:MGD393228 MPY393226:MPZ393228 MZU393226:MZV393228 NJQ393226:NJR393228 NTM393226:NTN393228 ODI393226:ODJ393228 ONE393226:ONF393228 OXA393226:OXB393228 PGW393226:PGX393228 PQS393226:PQT393228 QAO393226:QAP393228 QKK393226:QKL393228 QUG393226:QUH393228 REC393226:RED393228 RNY393226:RNZ393228 RXU393226:RXV393228 SHQ393226:SHR393228 SRM393226:SRN393228 TBI393226:TBJ393228 TLE393226:TLF393228 TVA393226:TVB393228 UEW393226:UEX393228 UOS393226:UOT393228 UYO393226:UYP393228 VIK393226:VIL393228 VSG393226:VSH393228 WCC393226:WCD393228 WLY393226:WLZ393228 WVU393226:WVV393228 M458762:N458764 JI458762:JJ458764 TE458762:TF458764 ADA458762:ADB458764 AMW458762:AMX458764 AWS458762:AWT458764 BGO458762:BGP458764 BQK458762:BQL458764 CAG458762:CAH458764 CKC458762:CKD458764 CTY458762:CTZ458764 DDU458762:DDV458764 DNQ458762:DNR458764 DXM458762:DXN458764 EHI458762:EHJ458764 ERE458762:ERF458764 FBA458762:FBB458764 FKW458762:FKX458764 FUS458762:FUT458764 GEO458762:GEP458764 GOK458762:GOL458764 GYG458762:GYH458764 HIC458762:HID458764 HRY458762:HRZ458764 IBU458762:IBV458764 ILQ458762:ILR458764 IVM458762:IVN458764 JFI458762:JFJ458764 JPE458762:JPF458764 JZA458762:JZB458764 KIW458762:KIX458764 KSS458762:KST458764 LCO458762:LCP458764 LMK458762:LML458764 LWG458762:LWH458764 MGC458762:MGD458764 MPY458762:MPZ458764 MZU458762:MZV458764 NJQ458762:NJR458764 NTM458762:NTN458764 ODI458762:ODJ458764 ONE458762:ONF458764 OXA458762:OXB458764 PGW458762:PGX458764 PQS458762:PQT458764 QAO458762:QAP458764 QKK458762:QKL458764 QUG458762:QUH458764 REC458762:RED458764 RNY458762:RNZ458764 RXU458762:RXV458764 SHQ458762:SHR458764 SRM458762:SRN458764 TBI458762:TBJ458764 TLE458762:TLF458764 TVA458762:TVB458764 UEW458762:UEX458764 UOS458762:UOT458764 UYO458762:UYP458764 VIK458762:VIL458764 VSG458762:VSH458764 WCC458762:WCD458764 WLY458762:WLZ458764 WVU458762:WVV458764 M524298:N524300 JI524298:JJ524300 TE524298:TF524300 ADA524298:ADB524300 AMW524298:AMX524300 AWS524298:AWT524300 BGO524298:BGP524300 BQK524298:BQL524300 CAG524298:CAH524300 CKC524298:CKD524300 CTY524298:CTZ524300 DDU524298:DDV524300 DNQ524298:DNR524300 DXM524298:DXN524300 EHI524298:EHJ524300 ERE524298:ERF524300 FBA524298:FBB524300 FKW524298:FKX524300 FUS524298:FUT524300 GEO524298:GEP524300 GOK524298:GOL524300 GYG524298:GYH524300 HIC524298:HID524300 HRY524298:HRZ524300 IBU524298:IBV524300 ILQ524298:ILR524300 IVM524298:IVN524300 JFI524298:JFJ524300 JPE524298:JPF524300 JZA524298:JZB524300 KIW524298:KIX524300 KSS524298:KST524300 LCO524298:LCP524300 LMK524298:LML524300 LWG524298:LWH524300 MGC524298:MGD524300 MPY524298:MPZ524300 MZU524298:MZV524300 NJQ524298:NJR524300 NTM524298:NTN524300 ODI524298:ODJ524300 ONE524298:ONF524300 OXA524298:OXB524300 PGW524298:PGX524300 PQS524298:PQT524300 QAO524298:QAP524300 QKK524298:QKL524300 QUG524298:QUH524300 REC524298:RED524300 RNY524298:RNZ524300 RXU524298:RXV524300 SHQ524298:SHR524300 SRM524298:SRN524300 TBI524298:TBJ524300 TLE524298:TLF524300 TVA524298:TVB524300 UEW524298:UEX524300 UOS524298:UOT524300 UYO524298:UYP524300 VIK524298:VIL524300 VSG524298:VSH524300 WCC524298:WCD524300 WLY524298:WLZ524300 WVU524298:WVV524300 M589834:N589836 JI589834:JJ589836 TE589834:TF589836 ADA589834:ADB589836 AMW589834:AMX589836 AWS589834:AWT589836 BGO589834:BGP589836 BQK589834:BQL589836 CAG589834:CAH589836 CKC589834:CKD589836 CTY589834:CTZ589836 DDU589834:DDV589836 DNQ589834:DNR589836 DXM589834:DXN589836 EHI589834:EHJ589836 ERE589834:ERF589836 FBA589834:FBB589836 FKW589834:FKX589836 FUS589834:FUT589836 GEO589834:GEP589836 GOK589834:GOL589836 GYG589834:GYH589836 HIC589834:HID589836 HRY589834:HRZ589836 IBU589834:IBV589836 ILQ589834:ILR589836 IVM589834:IVN589836 JFI589834:JFJ589836 JPE589834:JPF589836 JZA589834:JZB589836 KIW589834:KIX589836 KSS589834:KST589836 LCO589834:LCP589836 LMK589834:LML589836 LWG589834:LWH589836 MGC589834:MGD589836 MPY589834:MPZ589836 MZU589834:MZV589836 NJQ589834:NJR589836 NTM589834:NTN589836 ODI589834:ODJ589836 ONE589834:ONF589836 OXA589834:OXB589836 PGW589834:PGX589836 PQS589834:PQT589836 QAO589834:QAP589836 QKK589834:QKL589836 QUG589834:QUH589836 REC589834:RED589836 RNY589834:RNZ589836 RXU589834:RXV589836 SHQ589834:SHR589836 SRM589834:SRN589836 TBI589834:TBJ589836 TLE589834:TLF589836 TVA589834:TVB589836 UEW589834:UEX589836 UOS589834:UOT589836 UYO589834:UYP589836 VIK589834:VIL589836 VSG589834:VSH589836 WCC589834:WCD589836 WLY589834:WLZ589836 WVU589834:WVV589836 M655370:N655372 JI655370:JJ655372 TE655370:TF655372 ADA655370:ADB655372 AMW655370:AMX655372 AWS655370:AWT655372 BGO655370:BGP655372 BQK655370:BQL655372 CAG655370:CAH655372 CKC655370:CKD655372 CTY655370:CTZ655372 DDU655370:DDV655372 DNQ655370:DNR655372 DXM655370:DXN655372 EHI655370:EHJ655372 ERE655370:ERF655372 FBA655370:FBB655372 FKW655370:FKX655372 FUS655370:FUT655372 GEO655370:GEP655372 GOK655370:GOL655372 GYG655370:GYH655372 HIC655370:HID655372 HRY655370:HRZ655372 IBU655370:IBV655372 ILQ655370:ILR655372 IVM655370:IVN655372 JFI655370:JFJ655372 JPE655370:JPF655372 JZA655370:JZB655372 KIW655370:KIX655372 KSS655370:KST655372 LCO655370:LCP655372 LMK655370:LML655372 LWG655370:LWH655372 MGC655370:MGD655372 MPY655370:MPZ655372 MZU655370:MZV655372 NJQ655370:NJR655372 NTM655370:NTN655372 ODI655370:ODJ655372 ONE655370:ONF655372 OXA655370:OXB655372 PGW655370:PGX655372 PQS655370:PQT655372 QAO655370:QAP655372 QKK655370:QKL655372 QUG655370:QUH655372 REC655370:RED655372 RNY655370:RNZ655372 RXU655370:RXV655372 SHQ655370:SHR655372 SRM655370:SRN655372 TBI655370:TBJ655372 TLE655370:TLF655372 TVA655370:TVB655372 UEW655370:UEX655372 UOS655370:UOT655372 UYO655370:UYP655372 VIK655370:VIL655372 VSG655370:VSH655372 WCC655370:WCD655372 WLY655370:WLZ655372 WVU655370:WVV655372 M720906:N720908 JI720906:JJ720908 TE720906:TF720908 ADA720906:ADB720908 AMW720906:AMX720908 AWS720906:AWT720908 BGO720906:BGP720908 BQK720906:BQL720908 CAG720906:CAH720908 CKC720906:CKD720908 CTY720906:CTZ720908 DDU720906:DDV720908 DNQ720906:DNR720908 DXM720906:DXN720908 EHI720906:EHJ720908 ERE720906:ERF720908 FBA720906:FBB720908 FKW720906:FKX720908 FUS720906:FUT720908 GEO720906:GEP720908 GOK720906:GOL720908 GYG720906:GYH720908 HIC720906:HID720908 HRY720906:HRZ720908 IBU720906:IBV720908 ILQ720906:ILR720908 IVM720906:IVN720908 JFI720906:JFJ720908 JPE720906:JPF720908 JZA720906:JZB720908 KIW720906:KIX720908 KSS720906:KST720908 LCO720906:LCP720908 LMK720906:LML720908 LWG720906:LWH720908 MGC720906:MGD720908 MPY720906:MPZ720908 MZU720906:MZV720908 NJQ720906:NJR720908 NTM720906:NTN720908 ODI720906:ODJ720908 ONE720906:ONF720908 OXA720906:OXB720908 PGW720906:PGX720908 PQS720906:PQT720908 QAO720906:QAP720908 QKK720906:QKL720908 QUG720906:QUH720908 REC720906:RED720908 RNY720906:RNZ720908 RXU720906:RXV720908 SHQ720906:SHR720908 SRM720906:SRN720908 TBI720906:TBJ720908 TLE720906:TLF720908 TVA720906:TVB720908 UEW720906:UEX720908 UOS720906:UOT720908 UYO720906:UYP720908 VIK720906:VIL720908 VSG720906:VSH720908 WCC720906:WCD720908 WLY720906:WLZ720908 WVU720906:WVV720908 M786442:N786444 JI786442:JJ786444 TE786442:TF786444 ADA786442:ADB786444 AMW786442:AMX786444 AWS786442:AWT786444 BGO786442:BGP786444 BQK786442:BQL786444 CAG786442:CAH786444 CKC786442:CKD786444 CTY786442:CTZ786444 DDU786442:DDV786444 DNQ786442:DNR786444 DXM786442:DXN786444 EHI786442:EHJ786444 ERE786442:ERF786444 FBA786442:FBB786444 FKW786442:FKX786444 FUS786442:FUT786444 GEO786442:GEP786444 GOK786442:GOL786444 GYG786442:GYH786444 HIC786442:HID786444 HRY786442:HRZ786444 IBU786442:IBV786444 ILQ786442:ILR786444 IVM786442:IVN786444 JFI786442:JFJ786444 JPE786442:JPF786444 JZA786442:JZB786444 KIW786442:KIX786444 KSS786442:KST786444 LCO786442:LCP786444 LMK786442:LML786444 LWG786442:LWH786444 MGC786442:MGD786444 MPY786442:MPZ786444 MZU786442:MZV786444 NJQ786442:NJR786444 NTM786442:NTN786444 ODI786442:ODJ786444 ONE786442:ONF786444 OXA786442:OXB786444 PGW786442:PGX786444 PQS786442:PQT786444 QAO786442:QAP786444 QKK786442:QKL786444 QUG786442:QUH786444 REC786442:RED786444 RNY786442:RNZ786444 RXU786442:RXV786444 SHQ786442:SHR786444 SRM786442:SRN786444 TBI786442:TBJ786444 TLE786442:TLF786444 TVA786442:TVB786444 UEW786442:UEX786444 UOS786442:UOT786444 UYO786442:UYP786444 VIK786442:VIL786444 VSG786442:VSH786444 WCC786442:WCD786444 WLY786442:WLZ786444 WVU786442:WVV786444 M851978:N851980 JI851978:JJ851980 TE851978:TF851980 ADA851978:ADB851980 AMW851978:AMX851980 AWS851978:AWT851980 BGO851978:BGP851980 BQK851978:BQL851980 CAG851978:CAH851980 CKC851978:CKD851980 CTY851978:CTZ851980 DDU851978:DDV851980 DNQ851978:DNR851980 DXM851978:DXN851980 EHI851978:EHJ851980 ERE851978:ERF851980 FBA851978:FBB851980 FKW851978:FKX851980 FUS851978:FUT851980 GEO851978:GEP851980 GOK851978:GOL851980 GYG851978:GYH851980 HIC851978:HID851980 HRY851978:HRZ851980 IBU851978:IBV851980 ILQ851978:ILR851980 IVM851978:IVN851980 JFI851978:JFJ851980 JPE851978:JPF851980 JZA851978:JZB851980 KIW851978:KIX851980 KSS851978:KST851980 LCO851978:LCP851980 LMK851978:LML851980 LWG851978:LWH851980 MGC851978:MGD851980 MPY851978:MPZ851980 MZU851978:MZV851980 NJQ851978:NJR851980 NTM851978:NTN851980 ODI851978:ODJ851980 ONE851978:ONF851980 OXA851978:OXB851980 PGW851978:PGX851980 PQS851978:PQT851980 QAO851978:QAP851980 QKK851978:QKL851980 QUG851978:QUH851980 REC851978:RED851980 RNY851978:RNZ851980 RXU851978:RXV851980 SHQ851978:SHR851980 SRM851978:SRN851980 TBI851978:TBJ851980 TLE851978:TLF851980 TVA851978:TVB851980 UEW851978:UEX851980 UOS851978:UOT851980 UYO851978:UYP851980 VIK851978:VIL851980 VSG851978:VSH851980 WCC851978:WCD851980 WLY851978:WLZ851980 WVU851978:WVV851980 M917514:N917516 JI917514:JJ917516 TE917514:TF917516 ADA917514:ADB917516 AMW917514:AMX917516 AWS917514:AWT917516 BGO917514:BGP917516 BQK917514:BQL917516 CAG917514:CAH917516 CKC917514:CKD917516 CTY917514:CTZ917516 DDU917514:DDV917516 DNQ917514:DNR917516 DXM917514:DXN917516 EHI917514:EHJ917516 ERE917514:ERF917516 FBA917514:FBB917516 FKW917514:FKX917516 FUS917514:FUT917516 GEO917514:GEP917516 GOK917514:GOL917516 GYG917514:GYH917516 HIC917514:HID917516 HRY917514:HRZ917516 IBU917514:IBV917516 ILQ917514:ILR917516 IVM917514:IVN917516 JFI917514:JFJ917516 JPE917514:JPF917516 JZA917514:JZB917516 KIW917514:KIX917516 KSS917514:KST917516 LCO917514:LCP917516 LMK917514:LML917516 LWG917514:LWH917516 MGC917514:MGD917516 MPY917514:MPZ917516 MZU917514:MZV917516 NJQ917514:NJR917516 NTM917514:NTN917516 ODI917514:ODJ917516 ONE917514:ONF917516 OXA917514:OXB917516 PGW917514:PGX917516 PQS917514:PQT917516 QAO917514:QAP917516 QKK917514:QKL917516 QUG917514:QUH917516 REC917514:RED917516 RNY917514:RNZ917516 RXU917514:RXV917516 SHQ917514:SHR917516 SRM917514:SRN917516 TBI917514:TBJ917516 TLE917514:TLF917516 TVA917514:TVB917516 UEW917514:UEX917516 UOS917514:UOT917516 UYO917514:UYP917516 VIK917514:VIL917516 VSG917514:VSH917516 WCC917514:WCD917516 WLY917514:WLZ917516 WVU917514:WVV917516 M983050:N983052 JI983050:JJ983052 TE983050:TF983052 ADA983050:ADB983052 AMW983050:AMX983052 AWS983050:AWT983052 BGO983050:BGP983052 BQK983050:BQL983052 CAG983050:CAH983052 CKC983050:CKD983052 CTY983050:CTZ983052 DDU983050:DDV983052 DNQ983050:DNR983052 DXM983050:DXN983052 EHI983050:EHJ983052 ERE983050:ERF983052 FBA983050:FBB983052 FKW983050:FKX983052 FUS983050:FUT983052 GEO983050:GEP983052 GOK983050:GOL983052 GYG983050:GYH983052 HIC983050:HID983052 HRY983050:HRZ983052 IBU983050:IBV983052 ILQ983050:ILR983052 IVM983050:IVN983052 JFI983050:JFJ983052 JPE983050:JPF983052 JZA983050:JZB983052 KIW983050:KIX983052 KSS983050:KST983052 LCO983050:LCP983052 LMK983050:LML983052 LWG983050:LWH983052 MGC983050:MGD983052 MPY983050:MPZ983052 MZU983050:MZV983052 NJQ983050:NJR983052 NTM983050:NTN983052 ODI983050:ODJ983052 ONE983050:ONF983052 OXA983050:OXB983052 PGW983050:PGX983052 PQS983050:PQT983052 QAO983050:QAP983052 QKK983050:QKL983052 QUG983050:QUH983052 REC983050:RED983052 RNY983050:RNZ983052 RXU983050:RXV983052 SHQ983050:SHR983052 SRM983050:SRN983052 TBI983050:TBJ983052 TLE983050:TLF983052 TVA983050:TVB983052 UEW983050:UEX983052 UOS983050:UOT983052 UYO983050:UYP983052 VIK983050:VIL983052 VSG983050:VSH983052 WCC983050:WCD983052 WLY983050:WLZ983052 WVU983050:WVV983052">
      <formula1>Impacto</formula1>
    </dataValidation>
    <dataValidation type="list" showInputMessage="1" showErrorMessage="1" sqref="L10:L12 JH10:JH12 TD10:TD12 ACZ10:ACZ12 AMV10:AMV12 AWR10:AWR12 BGN10:BGN12 BQJ10:BQJ12 CAF10:CAF12 CKB10:CKB12 CTX10:CTX12 DDT10:DDT12 DNP10:DNP12 DXL10:DXL12 EHH10:EHH12 ERD10:ERD12 FAZ10:FAZ12 FKV10:FKV12 FUR10:FUR12 GEN10:GEN12 GOJ10:GOJ12 GYF10:GYF12 HIB10:HIB12 HRX10:HRX12 IBT10:IBT12 ILP10:ILP12 IVL10:IVL12 JFH10:JFH12 JPD10:JPD12 JYZ10:JYZ12 KIV10:KIV12 KSR10:KSR12 LCN10:LCN12 LMJ10:LMJ12 LWF10:LWF12 MGB10:MGB12 MPX10:MPX12 MZT10:MZT12 NJP10:NJP12 NTL10:NTL12 ODH10:ODH12 OND10:OND12 OWZ10:OWZ12 PGV10:PGV12 PQR10:PQR12 QAN10:QAN12 QKJ10:QKJ12 QUF10:QUF12 REB10:REB12 RNX10:RNX12 RXT10:RXT12 SHP10:SHP12 SRL10:SRL12 TBH10:TBH12 TLD10:TLD12 TUZ10:TUZ12 UEV10:UEV12 UOR10:UOR12 UYN10:UYN12 VIJ10:VIJ12 VSF10:VSF12 WCB10:WCB12 WLX10:WLX12 WVT10:WVT12 L65546:L65548 JH65546:JH65548 TD65546:TD65548 ACZ65546:ACZ65548 AMV65546:AMV65548 AWR65546:AWR65548 BGN65546:BGN65548 BQJ65546:BQJ65548 CAF65546:CAF65548 CKB65546:CKB65548 CTX65546:CTX65548 DDT65546:DDT65548 DNP65546:DNP65548 DXL65546:DXL65548 EHH65546:EHH65548 ERD65546:ERD65548 FAZ65546:FAZ65548 FKV65546:FKV65548 FUR65546:FUR65548 GEN65546:GEN65548 GOJ65546:GOJ65548 GYF65546:GYF65548 HIB65546:HIB65548 HRX65546:HRX65548 IBT65546:IBT65548 ILP65546:ILP65548 IVL65546:IVL65548 JFH65546:JFH65548 JPD65546:JPD65548 JYZ65546:JYZ65548 KIV65546:KIV65548 KSR65546:KSR65548 LCN65546:LCN65548 LMJ65546:LMJ65548 LWF65546:LWF65548 MGB65546:MGB65548 MPX65546:MPX65548 MZT65546:MZT65548 NJP65546:NJP65548 NTL65546:NTL65548 ODH65546:ODH65548 OND65546:OND65548 OWZ65546:OWZ65548 PGV65546:PGV65548 PQR65546:PQR65548 QAN65546:QAN65548 QKJ65546:QKJ65548 QUF65546:QUF65548 REB65546:REB65548 RNX65546:RNX65548 RXT65546:RXT65548 SHP65546:SHP65548 SRL65546:SRL65548 TBH65546:TBH65548 TLD65546:TLD65548 TUZ65546:TUZ65548 UEV65546:UEV65548 UOR65546:UOR65548 UYN65546:UYN65548 VIJ65546:VIJ65548 VSF65546:VSF65548 WCB65546:WCB65548 WLX65546:WLX65548 WVT65546:WVT65548 L131082:L131084 JH131082:JH131084 TD131082:TD131084 ACZ131082:ACZ131084 AMV131082:AMV131084 AWR131082:AWR131084 BGN131082:BGN131084 BQJ131082:BQJ131084 CAF131082:CAF131084 CKB131082:CKB131084 CTX131082:CTX131084 DDT131082:DDT131084 DNP131082:DNP131084 DXL131082:DXL131084 EHH131082:EHH131084 ERD131082:ERD131084 FAZ131082:FAZ131084 FKV131082:FKV131084 FUR131082:FUR131084 GEN131082:GEN131084 GOJ131082:GOJ131084 GYF131082:GYF131084 HIB131082:HIB131084 HRX131082:HRX131084 IBT131082:IBT131084 ILP131082:ILP131084 IVL131082:IVL131084 JFH131082:JFH131084 JPD131082:JPD131084 JYZ131082:JYZ131084 KIV131082:KIV131084 KSR131082:KSR131084 LCN131082:LCN131084 LMJ131082:LMJ131084 LWF131082:LWF131084 MGB131082:MGB131084 MPX131082:MPX131084 MZT131082:MZT131084 NJP131082:NJP131084 NTL131082:NTL131084 ODH131082:ODH131084 OND131082:OND131084 OWZ131082:OWZ131084 PGV131082:PGV131084 PQR131082:PQR131084 QAN131082:QAN131084 QKJ131082:QKJ131084 QUF131082:QUF131084 REB131082:REB131084 RNX131082:RNX131084 RXT131082:RXT131084 SHP131082:SHP131084 SRL131082:SRL131084 TBH131082:TBH131084 TLD131082:TLD131084 TUZ131082:TUZ131084 UEV131082:UEV131084 UOR131082:UOR131084 UYN131082:UYN131084 VIJ131082:VIJ131084 VSF131082:VSF131084 WCB131082:WCB131084 WLX131082:WLX131084 WVT131082:WVT131084 L196618:L196620 JH196618:JH196620 TD196618:TD196620 ACZ196618:ACZ196620 AMV196618:AMV196620 AWR196618:AWR196620 BGN196618:BGN196620 BQJ196618:BQJ196620 CAF196618:CAF196620 CKB196618:CKB196620 CTX196618:CTX196620 DDT196618:DDT196620 DNP196618:DNP196620 DXL196618:DXL196620 EHH196618:EHH196620 ERD196618:ERD196620 FAZ196618:FAZ196620 FKV196618:FKV196620 FUR196618:FUR196620 GEN196618:GEN196620 GOJ196618:GOJ196620 GYF196618:GYF196620 HIB196618:HIB196620 HRX196618:HRX196620 IBT196618:IBT196620 ILP196618:ILP196620 IVL196618:IVL196620 JFH196618:JFH196620 JPD196618:JPD196620 JYZ196618:JYZ196620 KIV196618:KIV196620 KSR196618:KSR196620 LCN196618:LCN196620 LMJ196618:LMJ196620 LWF196618:LWF196620 MGB196618:MGB196620 MPX196618:MPX196620 MZT196618:MZT196620 NJP196618:NJP196620 NTL196618:NTL196620 ODH196618:ODH196620 OND196618:OND196620 OWZ196618:OWZ196620 PGV196618:PGV196620 PQR196618:PQR196620 QAN196618:QAN196620 QKJ196618:QKJ196620 QUF196618:QUF196620 REB196618:REB196620 RNX196618:RNX196620 RXT196618:RXT196620 SHP196618:SHP196620 SRL196618:SRL196620 TBH196618:TBH196620 TLD196618:TLD196620 TUZ196618:TUZ196620 UEV196618:UEV196620 UOR196618:UOR196620 UYN196618:UYN196620 VIJ196618:VIJ196620 VSF196618:VSF196620 WCB196618:WCB196620 WLX196618:WLX196620 WVT196618:WVT196620 L262154:L262156 JH262154:JH262156 TD262154:TD262156 ACZ262154:ACZ262156 AMV262154:AMV262156 AWR262154:AWR262156 BGN262154:BGN262156 BQJ262154:BQJ262156 CAF262154:CAF262156 CKB262154:CKB262156 CTX262154:CTX262156 DDT262154:DDT262156 DNP262154:DNP262156 DXL262154:DXL262156 EHH262154:EHH262156 ERD262154:ERD262156 FAZ262154:FAZ262156 FKV262154:FKV262156 FUR262154:FUR262156 GEN262154:GEN262156 GOJ262154:GOJ262156 GYF262154:GYF262156 HIB262154:HIB262156 HRX262154:HRX262156 IBT262154:IBT262156 ILP262154:ILP262156 IVL262154:IVL262156 JFH262154:JFH262156 JPD262154:JPD262156 JYZ262154:JYZ262156 KIV262154:KIV262156 KSR262154:KSR262156 LCN262154:LCN262156 LMJ262154:LMJ262156 LWF262154:LWF262156 MGB262154:MGB262156 MPX262154:MPX262156 MZT262154:MZT262156 NJP262154:NJP262156 NTL262154:NTL262156 ODH262154:ODH262156 OND262154:OND262156 OWZ262154:OWZ262156 PGV262154:PGV262156 PQR262154:PQR262156 QAN262154:QAN262156 QKJ262154:QKJ262156 QUF262154:QUF262156 REB262154:REB262156 RNX262154:RNX262156 RXT262154:RXT262156 SHP262154:SHP262156 SRL262154:SRL262156 TBH262154:TBH262156 TLD262154:TLD262156 TUZ262154:TUZ262156 UEV262154:UEV262156 UOR262154:UOR262156 UYN262154:UYN262156 VIJ262154:VIJ262156 VSF262154:VSF262156 WCB262154:WCB262156 WLX262154:WLX262156 WVT262154:WVT262156 L327690:L327692 JH327690:JH327692 TD327690:TD327692 ACZ327690:ACZ327692 AMV327690:AMV327692 AWR327690:AWR327692 BGN327690:BGN327692 BQJ327690:BQJ327692 CAF327690:CAF327692 CKB327690:CKB327692 CTX327690:CTX327692 DDT327690:DDT327692 DNP327690:DNP327692 DXL327690:DXL327692 EHH327690:EHH327692 ERD327690:ERD327692 FAZ327690:FAZ327692 FKV327690:FKV327692 FUR327690:FUR327692 GEN327690:GEN327692 GOJ327690:GOJ327692 GYF327690:GYF327692 HIB327690:HIB327692 HRX327690:HRX327692 IBT327690:IBT327692 ILP327690:ILP327692 IVL327690:IVL327692 JFH327690:JFH327692 JPD327690:JPD327692 JYZ327690:JYZ327692 KIV327690:KIV327692 KSR327690:KSR327692 LCN327690:LCN327692 LMJ327690:LMJ327692 LWF327690:LWF327692 MGB327690:MGB327692 MPX327690:MPX327692 MZT327690:MZT327692 NJP327690:NJP327692 NTL327690:NTL327692 ODH327690:ODH327692 OND327690:OND327692 OWZ327690:OWZ327692 PGV327690:PGV327692 PQR327690:PQR327692 QAN327690:QAN327692 QKJ327690:QKJ327692 QUF327690:QUF327692 REB327690:REB327692 RNX327690:RNX327692 RXT327690:RXT327692 SHP327690:SHP327692 SRL327690:SRL327692 TBH327690:TBH327692 TLD327690:TLD327692 TUZ327690:TUZ327692 UEV327690:UEV327692 UOR327690:UOR327692 UYN327690:UYN327692 VIJ327690:VIJ327692 VSF327690:VSF327692 WCB327690:WCB327692 WLX327690:WLX327692 WVT327690:WVT327692 L393226:L393228 JH393226:JH393228 TD393226:TD393228 ACZ393226:ACZ393228 AMV393226:AMV393228 AWR393226:AWR393228 BGN393226:BGN393228 BQJ393226:BQJ393228 CAF393226:CAF393228 CKB393226:CKB393228 CTX393226:CTX393228 DDT393226:DDT393228 DNP393226:DNP393228 DXL393226:DXL393228 EHH393226:EHH393228 ERD393226:ERD393228 FAZ393226:FAZ393228 FKV393226:FKV393228 FUR393226:FUR393228 GEN393226:GEN393228 GOJ393226:GOJ393228 GYF393226:GYF393228 HIB393226:HIB393228 HRX393226:HRX393228 IBT393226:IBT393228 ILP393226:ILP393228 IVL393226:IVL393228 JFH393226:JFH393228 JPD393226:JPD393228 JYZ393226:JYZ393228 KIV393226:KIV393228 KSR393226:KSR393228 LCN393226:LCN393228 LMJ393226:LMJ393228 LWF393226:LWF393228 MGB393226:MGB393228 MPX393226:MPX393228 MZT393226:MZT393228 NJP393226:NJP393228 NTL393226:NTL393228 ODH393226:ODH393228 OND393226:OND393228 OWZ393226:OWZ393228 PGV393226:PGV393228 PQR393226:PQR393228 QAN393226:QAN393228 QKJ393226:QKJ393228 QUF393226:QUF393228 REB393226:REB393228 RNX393226:RNX393228 RXT393226:RXT393228 SHP393226:SHP393228 SRL393226:SRL393228 TBH393226:TBH393228 TLD393226:TLD393228 TUZ393226:TUZ393228 UEV393226:UEV393228 UOR393226:UOR393228 UYN393226:UYN393228 VIJ393226:VIJ393228 VSF393226:VSF393228 WCB393226:WCB393228 WLX393226:WLX393228 WVT393226:WVT393228 L458762:L458764 JH458762:JH458764 TD458762:TD458764 ACZ458762:ACZ458764 AMV458762:AMV458764 AWR458762:AWR458764 BGN458762:BGN458764 BQJ458762:BQJ458764 CAF458762:CAF458764 CKB458762:CKB458764 CTX458762:CTX458764 DDT458762:DDT458764 DNP458762:DNP458764 DXL458762:DXL458764 EHH458762:EHH458764 ERD458762:ERD458764 FAZ458762:FAZ458764 FKV458762:FKV458764 FUR458762:FUR458764 GEN458762:GEN458764 GOJ458762:GOJ458764 GYF458762:GYF458764 HIB458762:HIB458764 HRX458762:HRX458764 IBT458762:IBT458764 ILP458762:ILP458764 IVL458762:IVL458764 JFH458762:JFH458764 JPD458762:JPD458764 JYZ458762:JYZ458764 KIV458762:KIV458764 KSR458762:KSR458764 LCN458762:LCN458764 LMJ458762:LMJ458764 LWF458762:LWF458764 MGB458762:MGB458764 MPX458762:MPX458764 MZT458762:MZT458764 NJP458762:NJP458764 NTL458762:NTL458764 ODH458762:ODH458764 OND458762:OND458764 OWZ458762:OWZ458764 PGV458762:PGV458764 PQR458762:PQR458764 QAN458762:QAN458764 QKJ458762:QKJ458764 QUF458762:QUF458764 REB458762:REB458764 RNX458762:RNX458764 RXT458762:RXT458764 SHP458762:SHP458764 SRL458762:SRL458764 TBH458762:TBH458764 TLD458762:TLD458764 TUZ458762:TUZ458764 UEV458762:UEV458764 UOR458762:UOR458764 UYN458762:UYN458764 VIJ458762:VIJ458764 VSF458762:VSF458764 WCB458762:WCB458764 WLX458762:WLX458764 WVT458762:WVT458764 L524298:L524300 JH524298:JH524300 TD524298:TD524300 ACZ524298:ACZ524300 AMV524298:AMV524300 AWR524298:AWR524300 BGN524298:BGN524300 BQJ524298:BQJ524300 CAF524298:CAF524300 CKB524298:CKB524300 CTX524298:CTX524300 DDT524298:DDT524300 DNP524298:DNP524300 DXL524298:DXL524300 EHH524298:EHH524300 ERD524298:ERD524300 FAZ524298:FAZ524300 FKV524298:FKV524300 FUR524298:FUR524300 GEN524298:GEN524300 GOJ524298:GOJ524300 GYF524298:GYF524300 HIB524298:HIB524300 HRX524298:HRX524300 IBT524298:IBT524300 ILP524298:ILP524300 IVL524298:IVL524300 JFH524298:JFH524300 JPD524298:JPD524300 JYZ524298:JYZ524300 KIV524298:KIV524300 KSR524298:KSR524300 LCN524298:LCN524300 LMJ524298:LMJ524300 LWF524298:LWF524300 MGB524298:MGB524300 MPX524298:MPX524300 MZT524298:MZT524300 NJP524298:NJP524300 NTL524298:NTL524300 ODH524298:ODH524300 OND524298:OND524300 OWZ524298:OWZ524300 PGV524298:PGV524300 PQR524298:PQR524300 QAN524298:QAN524300 QKJ524298:QKJ524300 QUF524298:QUF524300 REB524298:REB524300 RNX524298:RNX524300 RXT524298:RXT524300 SHP524298:SHP524300 SRL524298:SRL524300 TBH524298:TBH524300 TLD524298:TLD524300 TUZ524298:TUZ524300 UEV524298:UEV524300 UOR524298:UOR524300 UYN524298:UYN524300 VIJ524298:VIJ524300 VSF524298:VSF524300 WCB524298:WCB524300 WLX524298:WLX524300 WVT524298:WVT524300 L589834:L589836 JH589834:JH589836 TD589834:TD589836 ACZ589834:ACZ589836 AMV589834:AMV589836 AWR589834:AWR589836 BGN589834:BGN589836 BQJ589834:BQJ589836 CAF589834:CAF589836 CKB589834:CKB589836 CTX589834:CTX589836 DDT589834:DDT589836 DNP589834:DNP589836 DXL589834:DXL589836 EHH589834:EHH589836 ERD589834:ERD589836 FAZ589834:FAZ589836 FKV589834:FKV589836 FUR589834:FUR589836 GEN589834:GEN589836 GOJ589834:GOJ589836 GYF589834:GYF589836 HIB589834:HIB589836 HRX589834:HRX589836 IBT589834:IBT589836 ILP589834:ILP589836 IVL589834:IVL589836 JFH589834:JFH589836 JPD589834:JPD589836 JYZ589834:JYZ589836 KIV589834:KIV589836 KSR589834:KSR589836 LCN589834:LCN589836 LMJ589834:LMJ589836 LWF589834:LWF589836 MGB589834:MGB589836 MPX589834:MPX589836 MZT589834:MZT589836 NJP589834:NJP589836 NTL589834:NTL589836 ODH589834:ODH589836 OND589834:OND589836 OWZ589834:OWZ589836 PGV589834:PGV589836 PQR589834:PQR589836 QAN589834:QAN589836 QKJ589834:QKJ589836 QUF589834:QUF589836 REB589834:REB589836 RNX589834:RNX589836 RXT589834:RXT589836 SHP589834:SHP589836 SRL589834:SRL589836 TBH589834:TBH589836 TLD589834:TLD589836 TUZ589834:TUZ589836 UEV589834:UEV589836 UOR589834:UOR589836 UYN589834:UYN589836 VIJ589834:VIJ589836 VSF589834:VSF589836 WCB589834:WCB589836 WLX589834:WLX589836 WVT589834:WVT589836 L655370:L655372 JH655370:JH655372 TD655370:TD655372 ACZ655370:ACZ655372 AMV655370:AMV655372 AWR655370:AWR655372 BGN655370:BGN655372 BQJ655370:BQJ655372 CAF655370:CAF655372 CKB655370:CKB655372 CTX655370:CTX655372 DDT655370:DDT655372 DNP655370:DNP655372 DXL655370:DXL655372 EHH655370:EHH655372 ERD655370:ERD655372 FAZ655370:FAZ655372 FKV655370:FKV655372 FUR655370:FUR655372 GEN655370:GEN655372 GOJ655370:GOJ655372 GYF655370:GYF655372 HIB655370:HIB655372 HRX655370:HRX655372 IBT655370:IBT655372 ILP655370:ILP655372 IVL655370:IVL655372 JFH655370:JFH655372 JPD655370:JPD655372 JYZ655370:JYZ655372 KIV655370:KIV655372 KSR655370:KSR655372 LCN655370:LCN655372 LMJ655370:LMJ655372 LWF655370:LWF655372 MGB655370:MGB655372 MPX655370:MPX655372 MZT655370:MZT655372 NJP655370:NJP655372 NTL655370:NTL655372 ODH655370:ODH655372 OND655370:OND655372 OWZ655370:OWZ655372 PGV655370:PGV655372 PQR655370:PQR655372 QAN655370:QAN655372 QKJ655370:QKJ655372 QUF655370:QUF655372 REB655370:REB655372 RNX655370:RNX655372 RXT655370:RXT655372 SHP655370:SHP655372 SRL655370:SRL655372 TBH655370:TBH655372 TLD655370:TLD655372 TUZ655370:TUZ655372 UEV655370:UEV655372 UOR655370:UOR655372 UYN655370:UYN655372 VIJ655370:VIJ655372 VSF655370:VSF655372 WCB655370:WCB655372 WLX655370:WLX655372 WVT655370:WVT655372 L720906:L720908 JH720906:JH720908 TD720906:TD720908 ACZ720906:ACZ720908 AMV720906:AMV720908 AWR720906:AWR720908 BGN720906:BGN720908 BQJ720906:BQJ720908 CAF720906:CAF720908 CKB720906:CKB720908 CTX720906:CTX720908 DDT720906:DDT720908 DNP720906:DNP720908 DXL720906:DXL720908 EHH720906:EHH720908 ERD720906:ERD720908 FAZ720906:FAZ720908 FKV720906:FKV720908 FUR720906:FUR720908 GEN720906:GEN720908 GOJ720906:GOJ720908 GYF720906:GYF720908 HIB720906:HIB720908 HRX720906:HRX720908 IBT720906:IBT720908 ILP720906:ILP720908 IVL720906:IVL720908 JFH720906:JFH720908 JPD720906:JPD720908 JYZ720906:JYZ720908 KIV720906:KIV720908 KSR720906:KSR720908 LCN720906:LCN720908 LMJ720906:LMJ720908 LWF720906:LWF720908 MGB720906:MGB720908 MPX720906:MPX720908 MZT720906:MZT720908 NJP720906:NJP720908 NTL720906:NTL720908 ODH720906:ODH720908 OND720906:OND720908 OWZ720906:OWZ720908 PGV720906:PGV720908 PQR720906:PQR720908 QAN720906:QAN720908 QKJ720906:QKJ720908 QUF720906:QUF720908 REB720906:REB720908 RNX720906:RNX720908 RXT720906:RXT720908 SHP720906:SHP720908 SRL720906:SRL720908 TBH720906:TBH720908 TLD720906:TLD720908 TUZ720906:TUZ720908 UEV720906:UEV720908 UOR720906:UOR720908 UYN720906:UYN720908 VIJ720906:VIJ720908 VSF720906:VSF720908 WCB720906:WCB720908 WLX720906:WLX720908 WVT720906:WVT720908 L786442:L786444 JH786442:JH786444 TD786442:TD786444 ACZ786442:ACZ786444 AMV786442:AMV786444 AWR786442:AWR786444 BGN786442:BGN786444 BQJ786442:BQJ786444 CAF786442:CAF786444 CKB786442:CKB786444 CTX786442:CTX786444 DDT786442:DDT786444 DNP786442:DNP786444 DXL786442:DXL786444 EHH786442:EHH786444 ERD786442:ERD786444 FAZ786442:FAZ786444 FKV786442:FKV786444 FUR786442:FUR786444 GEN786442:GEN786444 GOJ786442:GOJ786444 GYF786442:GYF786444 HIB786442:HIB786444 HRX786442:HRX786444 IBT786442:IBT786444 ILP786442:ILP786444 IVL786442:IVL786444 JFH786442:JFH786444 JPD786442:JPD786444 JYZ786442:JYZ786444 KIV786442:KIV786444 KSR786442:KSR786444 LCN786442:LCN786444 LMJ786442:LMJ786444 LWF786442:LWF786444 MGB786442:MGB786444 MPX786442:MPX786444 MZT786442:MZT786444 NJP786442:NJP786444 NTL786442:NTL786444 ODH786442:ODH786444 OND786442:OND786444 OWZ786442:OWZ786444 PGV786442:PGV786444 PQR786442:PQR786444 QAN786442:QAN786444 QKJ786442:QKJ786444 QUF786442:QUF786444 REB786442:REB786444 RNX786442:RNX786444 RXT786442:RXT786444 SHP786442:SHP786444 SRL786442:SRL786444 TBH786442:TBH786444 TLD786442:TLD786444 TUZ786442:TUZ786444 UEV786442:UEV786444 UOR786442:UOR786444 UYN786442:UYN786444 VIJ786442:VIJ786444 VSF786442:VSF786444 WCB786442:WCB786444 WLX786442:WLX786444 WVT786442:WVT786444 L851978:L851980 JH851978:JH851980 TD851978:TD851980 ACZ851978:ACZ851980 AMV851978:AMV851980 AWR851978:AWR851980 BGN851978:BGN851980 BQJ851978:BQJ851980 CAF851978:CAF851980 CKB851978:CKB851980 CTX851978:CTX851980 DDT851978:DDT851980 DNP851978:DNP851980 DXL851978:DXL851980 EHH851978:EHH851980 ERD851978:ERD851980 FAZ851978:FAZ851980 FKV851978:FKV851980 FUR851978:FUR851980 GEN851978:GEN851980 GOJ851978:GOJ851980 GYF851978:GYF851980 HIB851978:HIB851980 HRX851978:HRX851980 IBT851978:IBT851980 ILP851978:ILP851980 IVL851978:IVL851980 JFH851978:JFH851980 JPD851978:JPD851980 JYZ851978:JYZ851980 KIV851978:KIV851980 KSR851978:KSR851980 LCN851978:LCN851980 LMJ851978:LMJ851980 LWF851978:LWF851980 MGB851978:MGB851980 MPX851978:MPX851980 MZT851978:MZT851980 NJP851978:NJP851980 NTL851978:NTL851980 ODH851978:ODH851980 OND851978:OND851980 OWZ851978:OWZ851980 PGV851978:PGV851980 PQR851978:PQR851980 QAN851978:QAN851980 QKJ851978:QKJ851980 QUF851978:QUF851980 REB851978:REB851980 RNX851978:RNX851980 RXT851978:RXT851980 SHP851978:SHP851980 SRL851978:SRL851980 TBH851978:TBH851980 TLD851978:TLD851980 TUZ851978:TUZ851980 UEV851978:UEV851980 UOR851978:UOR851980 UYN851978:UYN851980 VIJ851978:VIJ851980 VSF851978:VSF851980 WCB851978:WCB851980 WLX851978:WLX851980 WVT851978:WVT851980 L917514:L917516 JH917514:JH917516 TD917514:TD917516 ACZ917514:ACZ917516 AMV917514:AMV917516 AWR917514:AWR917516 BGN917514:BGN917516 BQJ917514:BQJ917516 CAF917514:CAF917516 CKB917514:CKB917516 CTX917514:CTX917516 DDT917514:DDT917516 DNP917514:DNP917516 DXL917514:DXL917516 EHH917514:EHH917516 ERD917514:ERD917516 FAZ917514:FAZ917516 FKV917514:FKV917516 FUR917514:FUR917516 GEN917514:GEN917516 GOJ917514:GOJ917516 GYF917514:GYF917516 HIB917514:HIB917516 HRX917514:HRX917516 IBT917514:IBT917516 ILP917514:ILP917516 IVL917514:IVL917516 JFH917514:JFH917516 JPD917514:JPD917516 JYZ917514:JYZ917516 KIV917514:KIV917516 KSR917514:KSR917516 LCN917514:LCN917516 LMJ917514:LMJ917516 LWF917514:LWF917516 MGB917514:MGB917516 MPX917514:MPX917516 MZT917514:MZT917516 NJP917514:NJP917516 NTL917514:NTL917516 ODH917514:ODH917516 OND917514:OND917516 OWZ917514:OWZ917516 PGV917514:PGV917516 PQR917514:PQR917516 QAN917514:QAN917516 QKJ917514:QKJ917516 QUF917514:QUF917516 REB917514:REB917516 RNX917514:RNX917516 RXT917514:RXT917516 SHP917514:SHP917516 SRL917514:SRL917516 TBH917514:TBH917516 TLD917514:TLD917516 TUZ917514:TUZ917516 UEV917514:UEV917516 UOR917514:UOR917516 UYN917514:UYN917516 VIJ917514:VIJ917516 VSF917514:VSF917516 WCB917514:WCB917516 WLX917514:WLX917516 WVT917514:WVT917516 L983050:L983052 JH983050:JH983052 TD983050:TD983052 ACZ983050:ACZ983052 AMV983050:AMV983052 AWR983050:AWR983052 BGN983050:BGN983052 BQJ983050:BQJ983052 CAF983050:CAF983052 CKB983050:CKB983052 CTX983050:CTX983052 DDT983050:DDT983052 DNP983050:DNP983052 DXL983050:DXL983052 EHH983050:EHH983052 ERD983050:ERD983052 FAZ983050:FAZ983052 FKV983050:FKV983052 FUR983050:FUR983052 GEN983050:GEN983052 GOJ983050:GOJ983052 GYF983050:GYF983052 HIB983050:HIB983052 HRX983050:HRX983052 IBT983050:IBT983052 ILP983050:ILP983052 IVL983050:IVL983052 JFH983050:JFH983052 JPD983050:JPD983052 JYZ983050:JYZ983052 KIV983050:KIV983052 KSR983050:KSR983052 LCN983050:LCN983052 LMJ983050:LMJ983052 LWF983050:LWF983052 MGB983050:MGB983052 MPX983050:MPX983052 MZT983050:MZT983052 NJP983050:NJP983052 NTL983050:NTL983052 ODH983050:ODH983052 OND983050:OND983052 OWZ983050:OWZ983052 PGV983050:PGV983052 PQR983050:PQR983052 QAN983050:QAN983052 QKJ983050:QKJ983052 QUF983050:QUF983052 REB983050:REB983052 RNX983050:RNX983052 RXT983050:RXT983052 SHP983050:SHP983052 SRL983050:SRL983052 TBH983050:TBH983052 TLD983050:TLD983052 TUZ983050:TUZ983052 UEV983050:UEV983052 UOR983050:UOR983052 UYN983050:UYN983052 VIJ983050:VIJ983052 VSF983050:VSF983052 WCB983050:WCB983052 WLX983050:WLX983052 WVT983050:WVT983052">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64" orientation="landscape" r:id="rId1"/>
  <headerFooter>
    <oddFooter xml:space="preserve">&amp;L&amp;9Formato: FO-AC-07 Versión: 2&amp;C&amp;9Página &amp;P&amp;R&amp;9Vo.Bo: </oddFooter>
  </headerFooter>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3"/>
  <sheetViews>
    <sheetView showGridLines="0" zoomScaleNormal="100" zoomScaleSheetLayoutView="115" workbookViewId="0">
      <selection activeCell="BD6" sqref="BD6"/>
    </sheetView>
  </sheetViews>
  <sheetFormatPr baseColWidth="10" defaultRowHeight="11.25" x14ac:dyDescent="0.2"/>
  <cols>
    <col min="1" max="1" width="1.140625" style="63" customWidth="1"/>
    <col min="2" max="4" width="5" style="63" customWidth="1"/>
    <col min="5" max="5" width="4" style="91" customWidth="1"/>
    <col min="6" max="7" width="3.7109375" style="63" customWidth="1"/>
    <col min="8" max="8" width="8.4257812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4.5703125" style="65" customWidth="1"/>
    <col min="50" max="50" width="15.42578125" style="65" customWidth="1"/>
    <col min="51" max="51" width="6" style="64" customWidth="1"/>
    <col min="52" max="53" width="11" style="63" customWidth="1"/>
    <col min="54" max="54" width="10.5703125" style="63" customWidth="1"/>
    <col min="55" max="55" width="7.5703125" style="64" customWidth="1"/>
    <col min="56" max="56" width="80.28515625" style="64" customWidth="1"/>
    <col min="57"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43096</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74"/>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164"/>
      <c r="AZ5" s="164"/>
      <c r="BA5" s="164"/>
      <c r="BB5" s="40"/>
      <c r="BC5" s="43"/>
      <c r="BD5" s="43"/>
    </row>
    <row r="6" spans="1:56" ht="60" customHeight="1" x14ac:dyDescent="0.2">
      <c r="A6" s="40"/>
      <c r="B6" s="1719" t="s">
        <v>92</v>
      </c>
      <c r="C6" s="1720"/>
      <c r="D6" s="1721" t="s">
        <v>93</v>
      </c>
      <c r="E6" s="1722"/>
      <c r="F6" s="1722"/>
      <c r="G6" s="1722"/>
      <c r="H6" s="1723"/>
      <c r="I6" s="1719" t="s">
        <v>300</v>
      </c>
      <c r="J6" s="1724"/>
      <c r="K6" s="1720"/>
      <c r="L6" s="1721" t="s">
        <v>105</v>
      </c>
      <c r="M6" s="1722"/>
      <c r="N6" s="1722"/>
      <c r="O6" s="1722"/>
      <c r="P6" s="1722"/>
      <c r="Q6" s="1722"/>
      <c r="R6" s="1722"/>
      <c r="S6" s="1722"/>
      <c r="T6" s="1722"/>
      <c r="U6" s="1723"/>
      <c r="V6" s="1719" t="s">
        <v>94</v>
      </c>
      <c r="W6" s="1724"/>
      <c r="X6" s="1724"/>
      <c r="Y6" s="1724"/>
      <c r="Z6" s="1724"/>
      <c r="AA6" s="1769" t="s">
        <v>1570</v>
      </c>
      <c r="AB6" s="1769"/>
      <c r="AC6" s="1769"/>
      <c r="AD6" s="1769"/>
      <c r="AE6" s="1769"/>
      <c r="AF6" s="1769"/>
      <c r="AG6" s="1769"/>
      <c r="AH6" s="1769"/>
      <c r="AI6" s="1769"/>
      <c r="AJ6" s="1769"/>
      <c r="AK6" s="1769"/>
      <c r="AL6" s="1769"/>
      <c r="AM6" s="1769"/>
      <c r="AN6" s="1769"/>
      <c r="AO6" s="1769"/>
      <c r="AP6" s="1769"/>
      <c r="AQ6" s="1769"/>
      <c r="AR6" s="1769"/>
      <c r="AS6" s="1769"/>
      <c r="AT6" s="1769"/>
      <c r="AU6" s="1769"/>
      <c r="AV6" s="1769"/>
      <c r="AW6" s="1769"/>
      <c r="AX6" s="1770"/>
      <c r="AY6" s="44"/>
      <c r="AZ6" s="44"/>
      <c r="BA6" s="44"/>
      <c r="BB6" s="44"/>
      <c r="BC6" s="44"/>
      <c r="BD6" s="44"/>
    </row>
    <row r="7" spans="1:56" ht="6" customHeight="1" x14ac:dyDescent="0.2">
      <c r="A7" s="40"/>
      <c r="B7" s="45"/>
      <c r="C7" s="45"/>
      <c r="D7" s="45"/>
      <c r="E7" s="56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26.25" customHeight="1" x14ac:dyDescent="0.2">
      <c r="A8" s="48"/>
      <c r="B8" s="1727" t="s">
        <v>307</v>
      </c>
      <c r="C8" s="1728"/>
      <c r="D8" s="1728"/>
      <c r="E8" s="1728"/>
      <c r="F8" s="1728"/>
      <c r="G8" s="1728"/>
      <c r="H8" s="1728"/>
      <c r="I8" s="1728"/>
      <c r="J8" s="1728"/>
      <c r="K8" s="1729"/>
      <c r="L8" s="189" t="s">
        <v>605</v>
      </c>
      <c r="M8" s="190"/>
      <c r="N8" s="190"/>
      <c r="O8" s="190"/>
      <c r="P8" s="190"/>
      <c r="Q8" s="190"/>
      <c r="R8" s="191"/>
      <c r="S8" s="192" t="s">
        <v>606</v>
      </c>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4"/>
      <c r="AY8" s="1730" t="s">
        <v>607</v>
      </c>
      <c r="AZ8" s="1730"/>
      <c r="BA8" s="1730"/>
      <c r="BB8" s="1730"/>
      <c r="BC8" s="1730"/>
      <c r="BD8" s="1730"/>
    </row>
    <row r="9" spans="1:56" ht="69" customHeight="1" x14ac:dyDescent="0.2">
      <c r="A9" s="48"/>
      <c r="B9" s="1731" t="s">
        <v>96</v>
      </c>
      <c r="C9" s="1732"/>
      <c r="D9" s="1733"/>
      <c r="E9" s="177"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166" t="s">
        <v>620</v>
      </c>
      <c r="AH9" s="166" t="s">
        <v>622</v>
      </c>
      <c r="AI9" s="166" t="s">
        <v>624</v>
      </c>
      <c r="AJ9" s="166" t="s">
        <v>626</v>
      </c>
      <c r="AK9" s="166" t="s">
        <v>628</v>
      </c>
      <c r="AL9" s="166" t="s">
        <v>630</v>
      </c>
      <c r="AM9" s="166" t="s">
        <v>631</v>
      </c>
      <c r="AN9" s="166" t="s">
        <v>632</v>
      </c>
      <c r="AO9" s="16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563" t="s">
        <v>98</v>
      </c>
    </row>
    <row r="10" spans="1:56" ht="255.75" customHeight="1" x14ac:dyDescent="0.2">
      <c r="A10" s="164"/>
      <c r="B10" s="1734" t="s">
        <v>1571</v>
      </c>
      <c r="C10" s="1734"/>
      <c r="D10" s="1734"/>
      <c r="E10" s="167" t="s">
        <v>662</v>
      </c>
      <c r="F10" s="1734" t="s">
        <v>1572</v>
      </c>
      <c r="G10" s="1734"/>
      <c r="H10" s="1734"/>
      <c r="I10" s="1734" t="s">
        <v>1573</v>
      </c>
      <c r="J10" s="1734"/>
      <c r="K10" s="1734"/>
      <c r="L10" s="569" t="s">
        <v>663</v>
      </c>
      <c r="M10" s="569" t="s">
        <v>645</v>
      </c>
      <c r="N10" s="569"/>
      <c r="O10" s="138">
        <f>VLOOKUP(L10,[20]Listas!$M$69:$N$73,2,0)</f>
        <v>1</v>
      </c>
      <c r="P10" s="138"/>
      <c r="Q10" s="138">
        <f>HLOOKUP(M10,[20]Listas!$O$67:$Q$68,2,0)</f>
        <v>10</v>
      </c>
      <c r="R10" s="139" t="str">
        <f>INDEX([20]Listas!$O$69:$Q$73,MATCH(L10,[20]Listas!$M$69:$M$73,0),MATCH(M10,[20]Listas!$O$67:$Q$67,0))</f>
        <v>10
BAJA</v>
      </c>
      <c r="S10" s="1734" t="s">
        <v>1574</v>
      </c>
      <c r="T10" s="1734"/>
      <c r="U10" s="1734"/>
      <c r="V10" s="567" t="s">
        <v>102</v>
      </c>
      <c r="W10" s="567" t="s">
        <v>62</v>
      </c>
      <c r="X10" s="567" t="s">
        <v>62</v>
      </c>
      <c r="Y10" s="567" t="s">
        <v>102</v>
      </c>
      <c r="Z10" s="567" t="s">
        <v>102</v>
      </c>
      <c r="AA10" s="567" t="s">
        <v>62</v>
      </c>
      <c r="AB10" s="567" t="s">
        <v>102</v>
      </c>
      <c r="AC10" s="567" t="s">
        <v>102</v>
      </c>
      <c r="AD10" s="567" t="s">
        <v>102</v>
      </c>
      <c r="AE10" s="567" t="s">
        <v>102</v>
      </c>
      <c r="AF10" s="567"/>
      <c r="AG10" s="138">
        <f t="shared" ref="AG10:AG15" si="0">IF(Y10="SI",15,0)</f>
        <v>15</v>
      </c>
      <c r="AH10" s="138">
        <f t="shared" ref="AH10:AH15" si="1">IF(Z10="SI",5,0)</f>
        <v>5</v>
      </c>
      <c r="AI10" s="138">
        <f t="shared" ref="AI10:AI15" si="2">IF(AA10="SI",15,0)</f>
        <v>0</v>
      </c>
      <c r="AJ10" s="138">
        <f t="shared" ref="AJ10:AJ15" si="3">IF(AB10="SI",10,0)</f>
        <v>10</v>
      </c>
      <c r="AK10" s="138">
        <f t="shared" ref="AK10:AK15" si="4">IF(AC10="SI",15,0)</f>
        <v>15</v>
      </c>
      <c r="AL10" s="138">
        <f t="shared" ref="AL10:AL15" si="5">IF(AD10="SI",10,0)</f>
        <v>10</v>
      </c>
      <c r="AM10" s="138">
        <f t="shared" ref="AM10:AM15" si="6">IF(AE10="SI",30,0)</f>
        <v>30</v>
      </c>
      <c r="AN10" s="138">
        <f t="shared" ref="AN10:AN15" si="7">SUM(AG10+AH10+AI10+AJ10+AK10+AL10+AM10)</f>
        <v>85</v>
      </c>
      <c r="AO10" s="138">
        <f t="shared" ref="AO10:AO15" si="8">IF(AN10&lt;=50,0,IF(AN10&gt;=76,2,1))</f>
        <v>2</v>
      </c>
      <c r="AP10" s="139" t="str">
        <f t="shared" ref="AP10:AP15" si="9">CONCATENATE(AN10,"- disminuye ",AO10)</f>
        <v>85- disminuye 2</v>
      </c>
      <c r="AQ10" s="138">
        <f t="shared" ref="AQ10:AQ15" si="10">IF(V10="SI",O10-AO10,O10)</f>
        <v>-1</v>
      </c>
      <c r="AR10" s="139" t="str">
        <f>IF(AQ10&lt;=1,"Rara vez",VLOOKUP(AQ10,[20]Listas!$L$69:$M$73,2,0))</f>
        <v>Rara vez</v>
      </c>
      <c r="AS10" s="138">
        <f t="shared" ref="AS10:AS15" si="11">IF(W10="SI",Q10-AO10,Q10)</f>
        <v>10</v>
      </c>
      <c r="AT10" s="139" t="str">
        <f t="shared" ref="AT10:AT15" si="12">IF(AS10&lt;=9,"Moderado",IF(AS10=20,"Catastrófico",IF(AS10=18,"Moderado","Mayor")))</f>
        <v>Mayor</v>
      </c>
      <c r="AU10" s="139" t="str">
        <f>INDEX([20]Listas!$O$69:$Q$73,MATCH(AR10,[20]Listas!$M$69:$M$73,0),MATCH(AT10,[20]Listas!$O$67:$Q$67,0))</f>
        <v>10
BAJA</v>
      </c>
      <c r="AV10" s="569" t="s">
        <v>647</v>
      </c>
      <c r="AW10" s="561" t="s">
        <v>1575</v>
      </c>
      <c r="AX10" s="94" t="s">
        <v>1576</v>
      </c>
      <c r="AY10" s="569" t="s">
        <v>1352</v>
      </c>
      <c r="AZ10" s="1741" t="s">
        <v>2690</v>
      </c>
      <c r="BA10" s="1741"/>
      <c r="BB10" s="1741"/>
      <c r="BC10" s="562" t="s">
        <v>106</v>
      </c>
      <c r="BD10" s="195" t="s">
        <v>3012</v>
      </c>
    </row>
    <row r="11" spans="1:56" ht="354.75" customHeight="1" x14ac:dyDescent="0.2">
      <c r="A11" s="164"/>
      <c r="B11" s="1734" t="s">
        <v>1577</v>
      </c>
      <c r="C11" s="1734"/>
      <c r="D11" s="1734"/>
      <c r="E11" s="167" t="s">
        <v>665</v>
      </c>
      <c r="F11" s="1734" t="s">
        <v>848</v>
      </c>
      <c r="G11" s="1734"/>
      <c r="H11" s="1734"/>
      <c r="I11" s="1734" t="s">
        <v>1578</v>
      </c>
      <c r="J11" s="1734"/>
      <c r="K11" s="1734"/>
      <c r="L11" s="569" t="s">
        <v>663</v>
      </c>
      <c r="M11" s="569" t="s">
        <v>668</v>
      </c>
      <c r="N11" s="569"/>
      <c r="O11" s="138">
        <f>VLOOKUP(L11,[20]Listas!$M$69:$N$73,2,0)</f>
        <v>1</v>
      </c>
      <c r="P11" s="138"/>
      <c r="Q11" s="138">
        <f>HLOOKUP(M11,[20]Listas!$O$67:$Q$68,2,0)</f>
        <v>20</v>
      </c>
      <c r="R11" s="139" t="str">
        <f>INDEX([20]Listas!$O$69:$Q$73,MATCH(L11,[20]Listas!$M$69:$M$73,0),MATCH(M11,[20]Listas!$O$67:$Q$67,0))</f>
        <v>20
MODERADA</v>
      </c>
      <c r="S11" s="1734" t="s">
        <v>849</v>
      </c>
      <c r="T11" s="1734"/>
      <c r="U11" s="1734"/>
      <c r="V11" s="567" t="s">
        <v>102</v>
      </c>
      <c r="W11" s="567" t="s">
        <v>62</v>
      </c>
      <c r="X11" s="567" t="s">
        <v>62</v>
      </c>
      <c r="Y11" s="567" t="s">
        <v>102</v>
      </c>
      <c r="Z11" s="567" t="s">
        <v>102</v>
      </c>
      <c r="AA11" s="567" t="s">
        <v>62</v>
      </c>
      <c r="AB11" s="567" t="s">
        <v>102</v>
      </c>
      <c r="AC11" s="567" t="s">
        <v>102</v>
      </c>
      <c r="AD11" s="567" t="s">
        <v>102</v>
      </c>
      <c r="AE11" s="567" t="s">
        <v>102</v>
      </c>
      <c r="AF11" s="567"/>
      <c r="AG11" s="138">
        <f t="shared" si="0"/>
        <v>15</v>
      </c>
      <c r="AH11" s="138">
        <f t="shared" si="1"/>
        <v>5</v>
      </c>
      <c r="AI11" s="138">
        <f t="shared" si="2"/>
        <v>0</v>
      </c>
      <c r="AJ11" s="138">
        <f t="shared" si="3"/>
        <v>10</v>
      </c>
      <c r="AK11" s="138">
        <f t="shared" si="4"/>
        <v>15</v>
      </c>
      <c r="AL11" s="138">
        <f t="shared" si="5"/>
        <v>10</v>
      </c>
      <c r="AM11" s="138">
        <f t="shared" si="6"/>
        <v>30</v>
      </c>
      <c r="AN11" s="138">
        <f t="shared" si="7"/>
        <v>85</v>
      </c>
      <c r="AO11" s="138">
        <f t="shared" si="8"/>
        <v>2</v>
      </c>
      <c r="AP11" s="139" t="str">
        <f t="shared" si="9"/>
        <v>85- disminuye 2</v>
      </c>
      <c r="AQ11" s="138">
        <f t="shared" si="10"/>
        <v>-1</v>
      </c>
      <c r="AR11" s="139" t="str">
        <f>IF(AQ11&lt;=1,"Rara vez",VLOOKUP(AQ11,[20]Listas!$L$69:$M$73,2,0))</f>
        <v>Rara vez</v>
      </c>
      <c r="AS11" s="138">
        <f t="shared" si="11"/>
        <v>20</v>
      </c>
      <c r="AT11" s="139" t="str">
        <f t="shared" si="12"/>
        <v>Catastrófico</v>
      </c>
      <c r="AU11" s="139" t="str">
        <f>INDEX([20]Listas!$O$69:$Q$73,MATCH(AR11,[20]Listas!$M$69:$M$73,0),MATCH(AT11,[20]Listas!$O$67:$Q$67,0))</f>
        <v>20
MODERADA</v>
      </c>
      <c r="AV11" s="569" t="s">
        <v>647</v>
      </c>
      <c r="AW11" s="561" t="s">
        <v>1579</v>
      </c>
      <c r="AX11" s="94" t="s">
        <v>1580</v>
      </c>
      <c r="AY11" s="569" t="s">
        <v>1352</v>
      </c>
      <c r="AZ11" s="1741" t="s">
        <v>2690</v>
      </c>
      <c r="BA11" s="1741"/>
      <c r="BB11" s="1741"/>
      <c r="BC11" s="562" t="s">
        <v>106</v>
      </c>
      <c r="BD11" s="195" t="s">
        <v>3013</v>
      </c>
    </row>
    <row r="12" spans="1:56" ht="285.75" hidden="1" customHeight="1" x14ac:dyDescent="0.2">
      <c r="A12" s="164"/>
      <c r="B12" s="1771"/>
      <c r="C12" s="1771"/>
      <c r="D12" s="1771"/>
      <c r="E12" s="174"/>
      <c r="F12" s="1772"/>
      <c r="G12" s="1772"/>
      <c r="H12" s="1772"/>
      <c r="I12" s="1771"/>
      <c r="J12" s="1771"/>
      <c r="K12" s="1771"/>
      <c r="L12" s="569"/>
      <c r="M12" s="569"/>
      <c r="N12" s="569"/>
      <c r="O12" s="138" t="e">
        <f>VLOOKUP(L12,[20]Listas!$M$69:$N$73,2,0)</f>
        <v>#N/A</v>
      </c>
      <c r="P12" s="138"/>
      <c r="Q12" s="138" t="e">
        <f>HLOOKUP(M12,[20]Listas!$O$67:$Q$68,2,0)</f>
        <v>#N/A</v>
      </c>
      <c r="R12" s="139" t="e">
        <f>INDEX([20]Listas!$O$69:$Q$73,MATCH(L12,[20]Listas!$M$69:$M$73,0),MATCH(M12,[20]Listas!$O$67:$Q$67,0))</f>
        <v>#N/A</v>
      </c>
      <c r="S12" s="1771"/>
      <c r="T12" s="1771"/>
      <c r="U12" s="1771"/>
      <c r="V12" s="567"/>
      <c r="W12" s="567"/>
      <c r="X12" s="567"/>
      <c r="Y12" s="567"/>
      <c r="Z12" s="567"/>
      <c r="AA12" s="567"/>
      <c r="AB12" s="567"/>
      <c r="AC12" s="567"/>
      <c r="AD12" s="567"/>
      <c r="AE12" s="567"/>
      <c r="AF12" s="567"/>
      <c r="AG12" s="138">
        <f t="shared" si="0"/>
        <v>0</v>
      </c>
      <c r="AH12" s="138">
        <f t="shared" si="1"/>
        <v>0</v>
      </c>
      <c r="AI12" s="138">
        <f t="shared" si="2"/>
        <v>0</v>
      </c>
      <c r="AJ12" s="138">
        <f t="shared" si="3"/>
        <v>0</v>
      </c>
      <c r="AK12" s="138">
        <f t="shared" si="4"/>
        <v>0</v>
      </c>
      <c r="AL12" s="138">
        <f t="shared" si="5"/>
        <v>0</v>
      </c>
      <c r="AM12" s="138">
        <f t="shared" si="6"/>
        <v>0</v>
      </c>
      <c r="AN12" s="138">
        <f t="shared" si="7"/>
        <v>0</v>
      </c>
      <c r="AO12" s="138">
        <f t="shared" si="8"/>
        <v>0</v>
      </c>
      <c r="AP12" s="139" t="str">
        <f t="shared" si="9"/>
        <v>0- disminuye 0</v>
      </c>
      <c r="AQ12" s="138" t="e">
        <f t="shared" si="10"/>
        <v>#N/A</v>
      </c>
      <c r="AR12" s="139" t="e">
        <f>IF(AQ12&lt;=1,"Rara vez",VLOOKUP(AQ12,[20]Listas!$L$69:$M$73,2,0))</f>
        <v>#N/A</v>
      </c>
      <c r="AS12" s="138" t="e">
        <f t="shared" si="11"/>
        <v>#N/A</v>
      </c>
      <c r="AT12" s="139" t="e">
        <f t="shared" si="12"/>
        <v>#N/A</v>
      </c>
      <c r="AU12" s="139" t="e">
        <f>INDEX([20]Listas!$O$69:$Q$73,MATCH(AR12,[20]Listas!$M$69:$M$73,0),MATCH(AT12,[20]Listas!$O$67:$Q$67,0))</f>
        <v>#N/A</v>
      </c>
      <c r="AV12" s="569" t="s">
        <v>647</v>
      </c>
      <c r="AW12" s="564"/>
      <c r="AX12" s="564"/>
      <c r="AY12" s="569" t="s">
        <v>763</v>
      </c>
      <c r="AZ12" s="1766"/>
      <c r="BA12" s="1767"/>
      <c r="BB12" s="1768"/>
      <c r="BC12" s="175"/>
      <c r="BD12" s="568"/>
    </row>
    <row r="13" spans="1:56" ht="188.25" hidden="1" customHeight="1" x14ac:dyDescent="0.2">
      <c r="A13" s="164"/>
      <c r="B13" s="1771"/>
      <c r="C13" s="1771"/>
      <c r="D13" s="1771"/>
      <c r="E13" s="174"/>
      <c r="F13" s="1772"/>
      <c r="G13" s="1772"/>
      <c r="H13" s="1772"/>
      <c r="I13" s="1771"/>
      <c r="J13" s="1771"/>
      <c r="K13" s="1771"/>
      <c r="L13" s="569"/>
      <c r="M13" s="569"/>
      <c r="N13" s="569"/>
      <c r="O13" s="138" t="e">
        <f>VLOOKUP(L13,[20]Listas!$M$69:$N$73,2,0)</f>
        <v>#N/A</v>
      </c>
      <c r="P13" s="138"/>
      <c r="Q13" s="138" t="e">
        <f>HLOOKUP(M13,[20]Listas!$O$67:$Q$68,2,0)</f>
        <v>#N/A</v>
      </c>
      <c r="R13" s="139" t="e">
        <f>INDEX([20]Listas!$O$69:$Q$73,MATCH(L13,[20]Listas!$M$69:$M$73,0),MATCH(M13,[20]Listas!$O$67:$Q$67,0))</f>
        <v>#N/A</v>
      </c>
      <c r="S13" s="1771"/>
      <c r="T13" s="1771"/>
      <c r="U13" s="1771"/>
      <c r="V13" s="567"/>
      <c r="W13" s="567"/>
      <c r="X13" s="567"/>
      <c r="Y13" s="567"/>
      <c r="Z13" s="567"/>
      <c r="AA13" s="567"/>
      <c r="AB13" s="567"/>
      <c r="AC13" s="567"/>
      <c r="AD13" s="567"/>
      <c r="AE13" s="567"/>
      <c r="AF13" s="567"/>
      <c r="AG13" s="138">
        <f t="shared" si="0"/>
        <v>0</v>
      </c>
      <c r="AH13" s="138">
        <f t="shared" si="1"/>
        <v>0</v>
      </c>
      <c r="AI13" s="138">
        <f t="shared" si="2"/>
        <v>0</v>
      </c>
      <c r="AJ13" s="138">
        <f t="shared" si="3"/>
        <v>0</v>
      </c>
      <c r="AK13" s="138">
        <f t="shared" si="4"/>
        <v>0</v>
      </c>
      <c r="AL13" s="138">
        <f t="shared" si="5"/>
        <v>0</v>
      </c>
      <c r="AM13" s="138">
        <f t="shared" si="6"/>
        <v>0</v>
      </c>
      <c r="AN13" s="138">
        <f t="shared" si="7"/>
        <v>0</v>
      </c>
      <c r="AO13" s="138">
        <f t="shared" si="8"/>
        <v>0</v>
      </c>
      <c r="AP13" s="139" t="str">
        <f t="shared" si="9"/>
        <v>0- disminuye 0</v>
      </c>
      <c r="AQ13" s="138" t="e">
        <f t="shared" si="10"/>
        <v>#N/A</v>
      </c>
      <c r="AR13" s="139" t="e">
        <f>IF(AQ13&lt;=1,"Rara vez",VLOOKUP(AQ13,[20]Listas!$L$69:$M$73,2,0))</f>
        <v>#N/A</v>
      </c>
      <c r="AS13" s="138" t="e">
        <f t="shared" si="11"/>
        <v>#N/A</v>
      </c>
      <c r="AT13" s="139" t="e">
        <f t="shared" si="12"/>
        <v>#N/A</v>
      </c>
      <c r="AU13" s="139" t="e">
        <f>INDEX([20]Listas!$O$69:$Q$73,MATCH(AR13,[20]Listas!$M$69:$M$73,0),MATCH(AT13,[20]Listas!$O$67:$Q$67,0))</f>
        <v>#N/A</v>
      </c>
      <c r="AV13" s="569" t="s">
        <v>647</v>
      </c>
      <c r="AW13" s="564"/>
      <c r="AX13" s="564"/>
      <c r="AY13" s="569" t="s">
        <v>763</v>
      </c>
      <c r="AZ13" s="1766"/>
      <c r="BA13" s="1767"/>
      <c r="BB13" s="1768"/>
      <c r="BC13" s="175"/>
      <c r="BD13" s="568"/>
    </row>
    <row r="14" spans="1:56" ht="176.25" hidden="1" customHeight="1" x14ac:dyDescent="0.2">
      <c r="A14" s="164"/>
      <c r="B14" s="1771"/>
      <c r="C14" s="1771"/>
      <c r="D14" s="1771"/>
      <c r="E14" s="174"/>
      <c r="F14" s="1772"/>
      <c r="G14" s="1772"/>
      <c r="H14" s="1772"/>
      <c r="I14" s="1771"/>
      <c r="J14" s="1771"/>
      <c r="K14" s="1771"/>
      <c r="L14" s="569"/>
      <c r="M14" s="569"/>
      <c r="N14" s="569"/>
      <c r="O14" s="138" t="e">
        <f>VLOOKUP(L14,[20]Listas!$M$69:$N$73,2,0)</f>
        <v>#N/A</v>
      </c>
      <c r="P14" s="138"/>
      <c r="Q14" s="138" t="e">
        <f>HLOOKUP(M14,[20]Listas!$O$67:$Q$68,2,0)</f>
        <v>#N/A</v>
      </c>
      <c r="R14" s="139" t="e">
        <f>INDEX([20]Listas!$O$69:$Q$73,MATCH(L14,[20]Listas!$M$69:$M$73,0),MATCH(M14,[20]Listas!$O$67:$Q$67,0))</f>
        <v>#N/A</v>
      </c>
      <c r="S14" s="1771"/>
      <c r="T14" s="1771"/>
      <c r="U14" s="1771"/>
      <c r="V14" s="567"/>
      <c r="W14" s="567"/>
      <c r="X14" s="567"/>
      <c r="Y14" s="567"/>
      <c r="Z14" s="567"/>
      <c r="AA14" s="567"/>
      <c r="AB14" s="567"/>
      <c r="AC14" s="567"/>
      <c r="AD14" s="567"/>
      <c r="AE14" s="567"/>
      <c r="AF14" s="567"/>
      <c r="AG14" s="138">
        <f t="shared" si="0"/>
        <v>0</v>
      </c>
      <c r="AH14" s="138">
        <f t="shared" si="1"/>
        <v>0</v>
      </c>
      <c r="AI14" s="138">
        <f t="shared" si="2"/>
        <v>0</v>
      </c>
      <c r="AJ14" s="138">
        <f t="shared" si="3"/>
        <v>0</v>
      </c>
      <c r="AK14" s="138">
        <f t="shared" si="4"/>
        <v>0</v>
      </c>
      <c r="AL14" s="138">
        <f t="shared" si="5"/>
        <v>0</v>
      </c>
      <c r="AM14" s="138">
        <f t="shared" si="6"/>
        <v>0</v>
      </c>
      <c r="AN14" s="138">
        <f t="shared" si="7"/>
        <v>0</v>
      </c>
      <c r="AO14" s="138">
        <f t="shared" si="8"/>
        <v>0</v>
      </c>
      <c r="AP14" s="139" t="str">
        <f t="shared" si="9"/>
        <v>0- disminuye 0</v>
      </c>
      <c r="AQ14" s="138" t="e">
        <f t="shared" si="10"/>
        <v>#N/A</v>
      </c>
      <c r="AR14" s="139" t="e">
        <f>IF(AQ14&lt;=1,"Rara vez",VLOOKUP(AQ14,[20]Listas!$L$69:$M$73,2,0))</f>
        <v>#N/A</v>
      </c>
      <c r="AS14" s="138" t="e">
        <f t="shared" si="11"/>
        <v>#N/A</v>
      </c>
      <c r="AT14" s="139" t="e">
        <f t="shared" si="12"/>
        <v>#N/A</v>
      </c>
      <c r="AU14" s="139" t="e">
        <f>INDEX([20]Listas!$O$69:$Q$73,MATCH(AR14,[20]Listas!$M$69:$M$73,0),MATCH(AT14,[20]Listas!$O$67:$Q$67,0))</f>
        <v>#N/A</v>
      </c>
      <c r="AV14" s="569" t="s">
        <v>653</v>
      </c>
      <c r="AW14" s="564"/>
      <c r="AX14" s="564"/>
      <c r="AY14" s="569" t="s">
        <v>763</v>
      </c>
      <c r="AZ14" s="1766"/>
      <c r="BA14" s="1767"/>
      <c r="BB14" s="1768"/>
      <c r="BC14" s="175"/>
      <c r="BD14" s="568"/>
    </row>
    <row r="15" spans="1:56" ht="59.25" hidden="1" customHeight="1" x14ac:dyDescent="0.2">
      <c r="A15" s="164"/>
      <c r="B15" s="1721"/>
      <c r="C15" s="1722"/>
      <c r="D15" s="1723"/>
      <c r="E15" s="562"/>
      <c r="F15" s="1735"/>
      <c r="G15" s="1736"/>
      <c r="H15" s="1737"/>
      <c r="I15" s="1721"/>
      <c r="J15" s="1722"/>
      <c r="K15" s="1723"/>
      <c r="L15" s="165"/>
      <c r="M15" s="169"/>
      <c r="N15" s="140"/>
      <c r="O15" s="49" t="e">
        <f>VLOOKUP(L15,[20]Listas!$M$69:$N$73,2,0)</f>
        <v>#N/A</v>
      </c>
      <c r="P15" s="49"/>
      <c r="Q15" s="49" t="e">
        <f>HLOOKUP(M15,[20]Listas!$O$67:$Q$68,2,0)</f>
        <v>#N/A</v>
      </c>
      <c r="R15" s="166" t="e">
        <f>INDEX([20]Listas!$O$69:$Q$73,MATCH(L15,[20]Listas!$M$69:$M$73,0),MATCH(M15,[20]Listas!$O$67:$Q$67,0))</f>
        <v>#N/A</v>
      </c>
      <c r="S15" s="1721"/>
      <c r="T15" s="1722"/>
      <c r="U15" s="1723"/>
      <c r="V15" s="562"/>
      <c r="W15" s="562"/>
      <c r="X15" s="562"/>
      <c r="Y15" s="562"/>
      <c r="Z15" s="562"/>
      <c r="AA15" s="562"/>
      <c r="AB15" s="562"/>
      <c r="AC15" s="562"/>
      <c r="AD15" s="562"/>
      <c r="AE15" s="562"/>
      <c r="AF15" s="141"/>
      <c r="AG15" s="49">
        <f t="shared" si="0"/>
        <v>0</v>
      </c>
      <c r="AH15" s="49">
        <f t="shared" si="1"/>
        <v>0</v>
      </c>
      <c r="AI15" s="49">
        <f t="shared" si="2"/>
        <v>0</v>
      </c>
      <c r="AJ15" s="49">
        <f t="shared" si="3"/>
        <v>0</v>
      </c>
      <c r="AK15" s="49">
        <f t="shared" si="4"/>
        <v>0</v>
      </c>
      <c r="AL15" s="49">
        <f t="shared" si="5"/>
        <v>0</v>
      </c>
      <c r="AM15" s="49">
        <f t="shared" si="6"/>
        <v>0</v>
      </c>
      <c r="AN15" s="49">
        <f t="shared" si="7"/>
        <v>0</v>
      </c>
      <c r="AO15" s="49">
        <f t="shared" si="8"/>
        <v>0</v>
      </c>
      <c r="AP15" s="166" t="str">
        <f t="shared" si="9"/>
        <v>0- disminuye 0</v>
      </c>
      <c r="AQ15" s="49" t="e">
        <f t="shared" si="10"/>
        <v>#N/A</v>
      </c>
      <c r="AR15" s="166" t="e">
        <f>IF(AQ15&lt;=1,"Rara vez",VLOOKUP(AQ15,[20]Listas!$L$69:$M$73,2,0))</f>
        <v>#N/A</v>
      </c>
      <c r="AS15" s="49" t="e">
        <f t="shared" si="11"/>
        <v>#N/A</v>
      </c>
      <c r="AT15" s="166" t="e">
        <f t="shared" si="12"/>
        <v>#N/A</v>
      </c>
      <c r="AU15" s="166" t="e">
        <f>INDEX([20]Listas!$O$69:$Q$73,MATCH(AR15,[20]Listas!$M$69:$M$73,0),MATCH(AT15,[20]Listas!$O$67:$Q$67,0))</f>
        <v>#N/A</v>
      </c>
      <c r="AV15" s="165"/>
      <c r="AW15" s="561"/>
      <c r="AX15" s="561"/>
      <c r="AY15" s="165"/>
      <c r="AZ15" s="1754" t="s">
        <v>649</v>
      </c>
      <c r="BA15" s="1754"/>
      <c r="BB15" s="1754"/>
      <c r="BC15" s="562"/>
      <c r="BD15" s="562"/>
    </row>
    <row r="16" spans="1:56" ht="3.75" customHeight="1" x14ac:dyDescent="0.2">
      <c r="A16" s="40"/>
      <c r="B16" s="50"/>
      <c r="C16" s="50"/>
      <c r="D16" s="50"/>
      <c r="E16" s="74"/>
      <c r="F16" s="50"/>
      <c r="G16" s="50"/>
      <c r="H16" s="50"/>
      <c r="I16" s="50"/>
      <c r="J16" s="50"/>
      <c r="K16" s="50"/>
      <c r="L16" s="43"/>
      <c r="M16" s="43"/>
      <c r="N16" s="43"/>
      <c r="O16" s="43"/>
      <c r="P16" s="43"/>
      <c r="Q16" s="43"/>
      <c r="R16" s="43"/>
      <c r="S16" s="50"/>
      <c r="T16" s="50"/>
      <c r="U16" s="50"/>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50"/>
      <c r="AW16" s="50"/>
      <c r="AX16" s="50"/>
      <c r="AY16" s="43"/>
      <c r="AZ16" s="51"/>
      <c r="BA16" s="51"/>
      <c r="BB16" s="51"/>
      <c r="BC16" s="52"/>
      <c r="BD16" s="53"/>
    </row>
    <row r="17" spans="1:56" ht="15" customHeight="1" x14ac:dyDescent="0.2">
      <c r="A17" s="44"/>
      <c r="B17" s="1755" t="s">
        <v>655</v>
      </c>
      <c r="C17" s="1755"/>
      <c r="D17" s="1755"/>
      <c r="E17" s="1755"/>
      <c r="F17" s="1755"/>
      <c r="G17" s="1755"/>
      <c r="H17" s="1755"/>
      <c r="I17" s="1755"/>
      <c r="J17" s="1755"/>
      <c r="K17" s="1755"/>
      <c r="L17" s="1755"/>
      <c r="M17" s="1755"/>
      <c r="N17" s="1755"/>
      <c r="O17" s="1755"/>
      <c r="P17" s="1755"/>
      <c r="Q17" s="1755"/>
      <c r="R17" s="1755"/>
      <c r="S17" s="1755"/>
      <c r="T17" s="1755"/>
      <c r="U17" s="1755"/>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43"/>
      <c r="AV17" s="55"/>
      <c r="AW17" s="55"/>
      <c r="AX17" s="55"/>
      <c r="AY17" s="1765" t="s">
        <v>1599</v>
      </c>
      <c r="AZ17" s="1757"/>
      <c r="BA17" s="1757"/>
      <c r="BB17" s="1757"/>
      <c r="BC17" s="1757"/>
      <c r="BD17" s="1757"/>
    </row>
    <row r="18" spans="1:56" s="57" customFormat="1" ht="19.5" customHeight="1" x14ac:dyDescent="0.2">
      <c r="A18" s="56"/>
      <c r="B18" s="1758" t="s">
        <v>656</v>
      </c>
      <c r="C18" s="1759"/>
      <c r="D18" s="1759"/>
      <c r="E18" s="1759"/>
      <c r="F18" s="1759"/>
      <c r="G18" s="1759"/>
      <c r="H18" s="1760"/>
      <c r="I18" s="1758" t="s">
        <v>657</v>
      </c>
      <c r="J18" s="1759"/>
      <c r="K18" s="1759"/>
      <c r="L18" s="1759"/>
      <c r="M18" s="1759"/>
      <c r="N18" s="1759"/>
      <c r="O18" s="1759"/>
      <c r="P18" s="1759"/>
      <c r="Q18" s="1759"/>
      <c r="R18" s="1759"/>
      <c r="S18" s="1759"/>
      <c r="T18" s="1759"/>
      <c r="U18" s="1760"/>
      <c r="V18" s="1758" t="s">
        <v>369</v>
      </c>
      <c r="W18" s="1759"/>
      <c r="X18" s="1759"/>
      <c r="Y18" s="1759"/>
      <c r="Z18" s="1759"/>
      <c r="AA18" s="1759"/>
      <c r="AB18" s="1759"/>
      <c r="AC18" s="1759"/>
      <c r="AD18" s="1759"/>
      <c r="AE18" s="1759"/>
      <c r="AF18" s="1759"/>
      <c r="AG18" s="1759"/>
      <c r="AH18" s="1759"/>
      <c r="AI18" s="1759"/>
      <c r="AJ18" s="1759"/>
      <c r="AK18" s="1759"/>
      <c r="AL18" s="1759"/>
      <c r="AM18" s="1759"/>
      <c r="AN18" s="1759"/>
      <c r="AO18" s="1759"/>
      <c r="AP18" s="1760"/>
      <c r="AQ18" s="142" t="s">
        <v>370</v>
      </c>
      <c r="AR18" s="1758" t="s">
        <v>370</v>
      </c>
      <c r="AS18" s="1759"/>
      <c r="AT18" s="1759"/>
      <c r="AU18" s="1759"/>
      <c r="AV18" s="1759"/>
      <c r="AW18" s="1760"/>
      <c r="AX18" s="55"/>
      <c r="AY18" s="1757"/>
      <c r="AZ18" s="1757"/>
      <c r="BA18" s="1757"/>
      <c r="BB18" s="1757"/>
      <c r="BC18" s="1757"/>
      <c r="BD18" s="1757"/>
    </row>
    <row r="19" spans="1:56" s="57" customFormat="1" ht="45.75" customHeight="1" x14ac:dyDescent="0.2">
      <c r="A19" s="58"/>
      <c r="B19" s="1761" t="s">
        <v>666</v>
      </c>
      <c r="C19" s="1762"/>
      <c r="D19" s="1762"/>
      <c r="E19" s="1762"/>
      <c r="F19" s="1762"/>
      <c r="G19" s="1762"/>
      <c r="H19" s="1763"/>
      <c r="I19" s="1761" t="s">
        <v>1382</v>
      </c>
      <c r="J19" s="1762"/>
      <c r="K19" s="1762"/>
      <c r="L19" s="1762"/>
      <c r="M19" s="1762"/>
      <c r="N19" s="1762"/>
      <c r="O19" s="1762"/>
      <c r="P19" s="1762"/>
      <c r="Q19" s="1762"/>
      <c r="R19" s="1762"/>
      <c r="S19" s="1762"/>
      <c r="T19" s="1762"/>
      <c r="U19" s="1763"/>
      <c r="V19" s="1761" t="s">
        <v>466</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55"/>
      <c r="AY19" s="1757"/>
      <c r="AZ19" s="1757"/>
      <c r="BA19" s="1757"/>
      <c r="BB19" s="1757"/>
      <c r="BC19" s="1757"/>
      <c r="BD19" s="1757"/>
    </row>
    <row r="20" spans="1:56" s="57" customFormat="1" ht="44.25" customHeight="1" x14ac:dyDescent="0.2">
      <c r="A20" s="58"/>
      <c r="B20" s="1761" t="s">
        <v>2689</v>
      </c>
      <c r="C20" s="1762"/>
      <c r="D20" s="1762"/>
      <c r="E20" s="1762"/>
      <c r="F20" s="1762"/>
      <c r="G20" s="1762"/>
      <c r="H20" s="1763"/>
      <c r="I20" s="1761" t="s">
        <v>3014</v>
      </c>
      <c r="J20" s="1762"/>
      <c r="K20" s="1762"/>
      <c r="L20" s="1762"/>
      <c r="M20" s="1762"/>
      <c r="N20" s="1762"/>
      <c r="O20" s="1762"/>
      <c r="P20" s="1762"/>
      <c r="Q20" s="1762"/>
      <c r="R20" s="1762"/>
      <c r="S20" s="1762"/>
      <c r="T20" s="1762"/>
      <c r="U20" s="1763"/>
      <c r="V20" s="1761" t="s">
        <v>3015</v>
      </c>
      <c r="W20" s="1762"/>
      <c r="X20" s="1762"/>
      <c r="Y20" s="1762"/>
      <c r="Z20" s="1762"/>
      <c r="AA20" s="1762"/>
      <c r="AB20" s="1762"/>
      <c r="AC20" s="1762"/>
      <c r="AD20" s="1762"/>
      <c r="AE20" s="1762"/>
      <c r="AF20" s="1762"/>
      <c r="AG20" s="1762"/>
      <c r="AH20" s="1762"/>
      <c r="AI20" s="1762"/>
      <c r="AJ20" s="1762"/>
      <c r="AK20" s="1762"/>
      <c r="AL20" s="1762"/>
      <c r="AM20" s="1762"/>
      <c r="AN20" s="1762"/>
      <c r="AO20" s="1762"/>
      <c r="AP20" s="1763"/>
      <c r="AQ20" s="59"/>
      <c r="AR20" s="1761"/>
      <c r="AS20" s="1762"/>
      <c r="AT20" s="1762"/>
      <c r="AU20" s="1762"/>
      <c r="AV20" s="1762"/>
      <c r="AW20" s="1763"/>
      <c r="AX20" s="55"/>
      <c r="AY20" s="1757"/>
      <c r="AZ20" s="1757"/>
      <c r="BA20" s="1757"/>
      <c r="BB20" s="1757"/>
      <c r="BC20" s="1757"/>
      <c r="BD20" s="1757"/>
    </row>
    <row r="21" spans="1:56" x14ac:dyDescent="0.2">
      <c r="A21" s="60"/>
      <c r="B21" s="60"/>
      <c r="C21" s="60"/>
      <c r="D21" s="60"/>
      <c r="E21" s="87"/>
      <c r="F21" s="60"/>
      <c r="G21" s="60"/>
      <c r="H21" s="60"/>
      <c r="I21" s="60"/>
      <c r="J21" s="60"/>
      <c r="K21" s="60"/>
      <c r="L21" s="62"/>
      <c r="M21" s="62"/>
      <c r="N21" s="62"/>
      <c r="O21" s="62"/>
      <c r="P21" s="62"/>
      <c r="Q21" s="62"/>
      <c r="R21" s="62"/>
      <c r="S21" s="62"/>
      <c r="T21" s="62"/>
      <c r="U21" s="62"/>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2"/>
      <c r="AW21" s="62"/>
      <c r="AX21" s="62"/>
      <c r="AY21" s="61"/>
      <c r="AZ21" s="60"/>
      <c r="BA21" s="60"/>
      <c r="BB21" s="60"/>
      <c r="BC21" s="61"/>
      <c r="BD21" s="61"/>
    </row>
    <row r="22" spans="1:56" x14ac:dyDescent="0.2">
      <c r="A22" s="60"/>
      <c r="B22" s="60"/>
      <c r="C22" s="60"/>
      <c r="D22" s="60"/>
      <c r="E22" s="87"/>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A23" s="60"/>
      <c r="B23" s="60"/>
      <c r="C23" s="60"/>
      <c r="D23" s="60"/>
      <c r="E23" s="87"/>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87"/>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87"/>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87"/>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87"/>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87"/>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87"/>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87"/>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87"/>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87"/>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87"/>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87"/>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87"/>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87"/>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87"/>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87"/>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87"/>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87"/>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87"/>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87"/>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87"/>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87"/>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87"/>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87"/>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87"/>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87"/>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87"/>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87"/>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87"/>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87"/>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87"/>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87"/>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87"/>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87"/>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87"/>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87"/>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87"/>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87"/>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87"/>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87"/>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87"/>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87"/>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87"/>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87"/>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87"/>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87"/>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87"/>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87"/>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87"/>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87"/>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87"/>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87"/>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87"/>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87"/>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87"/>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87"/>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87"/>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87"/>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87"/>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87"/>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87"/>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87"/>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87"/>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87"/>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87"/>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87"/>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87"/>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87"/>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87"/>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87"/>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87"/>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87"/>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87"/>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87"/>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87"/>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87"/>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87"/>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87"/>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87"/>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87"/>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87"/>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87"/>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87"/>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87"/>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87"/>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87"/>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87"/>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87"/>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87"/>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87"/>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87"/>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sheetData>
  <sheetProtection sheet="1" formatCells="0" formatColumns="0" formatRows="0" insertRows="0" deleteRows="0" sort="0" autoFilter="0" pivotTables="0"/>
  <mergeCells count="68">
    <mergeCell ref="F13:H13"/>
    <mergeCell ref="I13:K13"/>
    <mergeCell ref="I20:U20"/>
    <mergeCell ref="V20:AP20"/>
    <mergeCell ref="S13:U13"/>
    <mergeCell ref="F14:H14"/>
    <mergeCell ref="I14:K14"/>
    <mergeCell ref="I18:U18"/>
    <mergeCell ref="V18:AP18"/>
    <mergeCell ref="B17:U17"/>
    <mergeCell ref="B15:D15"/>
    <mergeCell ref="F15:H15"/>
    <mergeCell ref="I15:K15"/>
    <mergeCell ref="S15:U15"/>
    <mergeCell ref="B14:D14"/>
    <mergeCell ref="S14:U14"/>
    <mergeCell ref="BB1:BD2"/>
    <mergeCell ref="AZ9:BB9"/>
    <mergeCell ref="B9:D9"/>
    <mergeCell ref="F9:H9"/>
    <mergeCell ref="B6:C6"/>
    <mergeCell ref="BB3:BD4"/>
    <mergeCell ref="B3:D3"/>
    <mergeCell ref="B4:D4"/>
    <mergeCell ref="AV1:AX4"/>
    <mergeCell ref="E3:Z3"/>
    <mergeCell ref="E4:Z4"/>
    <mergeCell ref="B1:AU1"/>
    <mergeCell ref="B2:AU2"/>
    <mergeCell ref="AA4:AU4"/>
    <mergeCell ref="AA3:AU3"/>
    <mergeCell ref="AZ12:BB12"/>
    <mergeCell ref="S10:U10"/>
    <mergeCell ref="AZ10:BB10"/>
    <mergeCell ref="B11:D11"/>
    <mergeCell ref="F11:H11"/>
    <mergeCell ref="I11:K11"/>
    <mergeCell ref="AZ11:BB11"/>
    <mergeCell ref="S11:U11"/>
    <mergeCell ref="S12:U12"/>
    <mergeCell ref="B12:D12"/>
    <mergeCell ref="F12:H12"/>
    <mergeCell ref="I12:K12"/>
    <mergeCell ref="I10:K10"/>
    <mergeCell ref="B10:D10"/>
    <mergeCell ref="F10:H10"/>
    <mergeCell ref="AY17:BD20"/>
    <mergeCell ref="I6:K6"/>
    <mergeCell ref="I9:K9"/>
    <mergeCell ref="B8:K8"/>
    <mergeCell ref="B18:H18"/>
    <mergeCell ref="AY8:BD8"/>
    <mergeCell ref="AZ15:BB15"/>
    <mergeCell ref="AZ13:BB13"/>
    <mergeCell ref="AZ14:BB14"/>
    <mergeCell ref="S9:U9"/>
    <mergeCell ref="V6:Z6"/>
    <mergeCell ref="AA6:AX6"/>
    <mergeCell ref="D6:H6"/>
    <mergeCell ref="L6:U6"/>
    <mergeCell ref="AR18:AW18"/>
    <mergeCell ref="B13:D13"/>
    <mergeCell ref="AR19:AW19"/>
    <mergeCell ref="B20:H20"/>
    <mergeCell ref="AR20:AW20"/>
    <mergeCell ref="B19:H19"/>
    <mergeCell ref="I19:U19"/>
    <mergeCell ref="V19:AP19"/>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47" orientation="landscape" r:id="rId1"/>
  <headerFooter>
    <oddFooter xml:space="preserve">&amp;L&amp;9Formato: FO-AC-07 Versión: 2&amp;C&amp;9Página &amp;P&amp;R&amp;9Vo.Bo: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2"/>
  <sheetViews>
    <sheetView showGridLines="0" view="pageBreakPreview" zoomScaleNormal="100" zoomScaleSheetLayoutView="100" workbookViewId="0"/>
  </sheetViews>
  <sheetFormatPr baseColWidth="10" defaultRowHeight="11.25" x14ac:dyDescent="0.2"/>
  <cols>
    <col min="1" max="1" width="1.140625" style="63" customWidth="1"/>
    <col min="2" max="4" width="5.42578125" style="63" customWidth="1"/>
    <col min="5" max="5" width="7.28515625" style="64" customWidth="1"/>
    <col min="6" max="6" width="5.42578125" style="63" customWidth="1"/>
    <col min="7" max="7" width="5.85546875" style="63" customWidth="1"/>
    <col min="8" max="11" width="4.5703125" style="63" customWidth="1"/>
    <col min="12" max="12" width="3.28515625" style="65" bestFit="1" customWidth="1"/>
    <col min="13" max="13" width="3" style="65" hidden="1" customWidth="1"/>
    <col min="14" max="14" width="5.140625" style="65" hidden="1" customWidth="1"/>
    <col min="15" max="15" width="3.28515625" style="65" bestFit="1" customWidth="1"/>
    <col min="16" max="16" width="3" style="65" hidden="1" customWidth="1"/>
    <col min="17" max="17" width="4.28515625" style="65" customWidth="1"/>
    <col min="18" max="18" width="5.7109375" style="65" customWidth="1"/>
    <col min="19" max="19" width="6.42578125" style="65" customWidth="1"/>
    <col min="20" max="20" width="5.7109375" style="65" customWidth="1"/>
    <col min="21" max="23" width="2.7109375" style="64" customWidth="1"/>
    <col min="24" max="24" width="2.85546875" style="64" customWidth="1"/>
    <col min="25" max="25" width="2.7109375" style="64" hidden="1" customWidth="1"/>
    <col min="26" max="26" width="2.7109375" style="64" customWidth="1"/>
    <col min="27" max="27" width="2.7109375" style="64" hidden="1" customWidth="1"/>
    <col min="28" max="28" width="2.7109375" style="64" customWidth="1"/>
    <col min="29" max="29" width="2.7109375" style="64" hidden="1" customWidth="1"/>
    <col min="30" max="30" width="2.7109375" style="64" customWidth="1"/>
    <col min="31" max="31" width="2.7109375" style="64" hidden="1" customWidth="1"/>
    <col min="32" max="32" width="2.7109375" style="64" customWidth="1"/>
    <col min="33" max="33" width="2.7109375" style="64" hidden="1" customWidth="1"/>
    <col min="34" max="34" width="2.7109375" style="64" customWidth="1"/>
    <col min="35" max="35" width="2.7109375" style="64" hidden="1" customWidth="1"/>
    <col min="36" max="36" width="2.7109375" style="64" customWidth="1"/>
    <col min="37" max="37" width="2.7109375" style="64" hidden="1" customWidth="1"/>
    <col min="38" max="39" width="5.140625" style="64" hidden="1" customWidth="1"/>
    <col min="40" max="40" width="4.28515625" style="64" customWidth="1"/>
    <col min="41" max="41" width="5.140625" style="64" hidden="1" customWidth="1"/>
    <col min="42" max="42" width="3.28515625" style="64" bestFit="1" customWidth="1"/>
    <col min="43" max="43" width="5.140625" style="64" hidden="1" customWidth="1"/>
    <col min="44" max="44" width="3.28515625" style="64" bestFit="1" customWidth="1"/>
    <col min="45" max="45" width="4.28515625" style="64" customWidth="1"/>
    <col min="46" max="46" width="4.28515625" style="65" customWidth="1"/>
    <col min="47" max="47" width="12.85546875" style="65" customWidth="1"/>
    <col min="48" max="48" width="10.7109375" style="65" customWidth="1"/>
    <col min="49" max="49" width="5" style="64" customWidth="1"/>
    <col min="50" max="50" width="6.28515625" style="63" customWidth="1"/>
    <col min="51" max="51" width="6.85546875" style="63" customWidth="1"/>
    <col min="52" max="52" width="6.28515625" style="63" customWidth="1"/>
    <col min="53" max="53" width="4.140625" style="64" customWidth="1"/>
    <col min="54" max="54" width="22.140625" style="64" customWidth="1"/>
    <col min="55" max="256" width="11.42578125" style="42"/>
    <col min="257" max="257" width="1.140625" style="42" customWidth="1"/>
    <col min="258" max="260" width="5.42578125" style="42" customWidth="1"/>
    <col min="261" max="261" width="7.28515625" style="42" customWidth="1"/>
    <col min="262" max="262" width="5.42578125" style="42" customWidth="1"/>
    <col min="263" max="263" width="5.85546875" style="42" customWidth="1"/>
    <col min="264" max="267" width="4.5703125" style="42" customWidth="1"/>
    <col min="268" max="268" width="3.28515625" style="42" bestFit="1" customWidth="1"/>
    <col min="269" max="270" width="0" style="42" hidden="1" customWidth="1"/>
    <col min="271" max="271" width="3.28515625" style="42" bestFit="1" customWidth="1"/>
    <col min="272" max="272" width="0" style="42" hidden="1" customWidth="1"/>
    <col min="273" max="273" width="4.28515625" style="42" customWidth="1"/>
    <col min="274" max="274" width="5.7109375" style="42" customWidth="1"/>
    <col min="275" max="275" width="6.42578125" style="42" customWidth="1"/>
    <col min="276" max="276" width="5.7109375" style="42" customWidth="1"/>
    <col min="277" max="279" width="2.7109375" style="42" customWidth="1"/>
    <col min="280" max="280" width="2.85546875" style="42" customWidth="1"/>
    <col min="281" max="281" width="0" style="42" hidden="1" customWidth="1"/>
    <col min="282" max="282" width="2.7109375" style="42" customWidth="1"/>
    <col min="283" max="283" width="0" style="42" hidden="1" customWidth="1"/>
    <col min="284" max="284" width="2.7109375" style="42" customWidth="1"/>
    <col min="285" max="285" width="0" style="42" hidden="1" customWidth="1"/>
    <col min="286" max="286" width="2.7109375" style="42" customWidth="1"/>
    <col min="287" max="287" width="0" style="42" hidden="1" customWidth="1"/>
    <col min="288" max="288" width="2.7109375" style="42" customWidth="1"/>
    <col min="289" max="289" width="0" style="42" hidden="1" customWidth="1"/>
    <col min="290" max="290" width="2.7109375" style="42" customWidth="1"/>
    <col min="291" max="291" width="0" style="42" hidden="1" customWidth="1"/>
    <col min="292" max="292" width="2.7109375" style="42" customWidth="1"/>
    <col min="293" max="295" width="0" style="42" hidden="1" customWidth="1"/>
    <col min="296" max="296" width="4.28515625" style="42" customWidth="1"/>
    <col min="297" max="297" width="0" style="42" hidden="1" customWidth="1"/>
    <col min="298" max="298" width="3.28515625" style="42" bestFit="1" customWidth="1"/>
    <col min="299" max="299" width="0" style="42" hidden="1" customWidth="1"/>
    <col min="300" max="300" width="3.28515625" style="42" bestFit="1" customWidth="1"/>
    <col min="301" max="302" width="4.28515625" style="42" customWidth="1"/>
    <col min="303" max="303" width="12.85546875" style="42" customWidth="1"/>
    <col min="304" max="304" width="10.7109375" style="42" customWidth="1"/>
    <col min="305" max="305" width="5" style="42" customWidth="1"/>
    <col min="306" max="306" width="6.28515625" style="42" customWidth="1"/>
    <col min="307" max="307" width="6.85546875" style="42" customWidth="1"/>
    <col min="308" max="308" width="6.28515625" style="42" customWidth="1"/>
    <col min="309" max="309" width="4.140625" style="42" customWidth="1"/>
    <col min="310" max="310" width="22.140625" style="42" customWidth="1"/>
    <col min="311" max="512" width="11.42578125" style="42"/>
    <col min="513" max="513" width="1.140625" style="42" customWidth="1"/>
    <col min="514" max="516" width="5.42578125" style="42" customWidth="1"/>
    <col min="517" max="517" width="7.28515625" style="42" customWidth="1"/>
    <col min="518" max="518" width="5.42578125" style="42" customWidth="1"/>
    <col min="519" max="519" width="5.85546875" style="42" customWidth="1"/>
    <col min="520" max="523" width="4.5703125" style="42" customWidth="1"/>
    <col min="524" max="524" width="3.28515625" style="42" bestFit="1" customWidth="1"/>
    <col min="525" max="526" width="0" style="42" hidden="1" customWidth="1"/>
    <col min="527" max="527" width="3.28515625" style="42" bestFit="1" customWidth="1"/>
    <col min="528" max="528" width="0" style="42" hidden="1" customWidth="1"/>
    <col min="529" max="529" width="4.28515625" style="42" customWidth="1"/>
    <col min="530" max="530" width="5.7109375" style="42" customWidth="1"/>
    <col min="531" max="531" width="6.42578125" style="42" customWidth="1"/>
    <col min="532" max="532" width="5.7109375" style="42" customWidth="1"/>
    <col min="533" max="535" width="2.7109375" style="42" customWidth="1"/>
    <col min="536" max="536" width="2.85546875" style="42" customWidth="1"/>
    <col min="537" max="537" width="0" style="42" hidden="1" customWidth="1"/>
    <col min="538" max="538" width="2.7109375" style="42" customWidth="1"/>
    <col min="539" max="539" width="0" style="42" hidden="1" customWidth="1"/>
    <col min="540" max="540" width="2.7109375" style="42" customWidth="1"/>
    <col min="541" max="541" width="0" style="42" hidden="1" customWidth="1"/>
    <col min="542" max="542" width="2.7109375" style="42" customWidth="1"/>
    <col min="543" max="543" width="0" style="42" hidden="1" customWidth="1"/>
    <col min="544" max="544" width="2.7109375" style="42" customWidth="1"/>
    <col min="545" max="545" width="0" style="42" hidden="1" customWidth="1"/>
    <col min="546" max="546" width="2.7109375" style="42" customWidth="1"/>
    <col min="547" max="547" width="0" style="42" hidden="1" customWidth="1"/>
    <col min="548" max="548" width="2.7109375" style="42" customWidth="1"/>
    <col min="549" max="551" width="0" style="42" hidden="1" customWidth="1"/>
    <col min="552" max="552" width="4.28515625" style="42" customWidth="1"/>
    <col min="553" max="553" width="0" style="42" hidden="1" customWidth="1"/>
    <col min="554" max="554" width="3.28515625" style="42" bestFit="1" customWidth="1"/>
    <col min="555" max="555" width="0" style="42" hidden="1" customWidth="1"/>
    <col min="556" max="556" width="3.28515625" style="42" bestFit="1" customWidth="1"/>
    <col min="557" max="558" width="4.28515625" style="42" customWidth="1"/>
    <col min="559" max="559" width="12.85546875" style="42" customWidth="1"/>
    <col min="560" max="560" width="10.7109375" style="42" customWidth="1"/>
    <col min="561" max="561" width="5" style="42" customWidth="1"/>
    <col min="562" max="562" width="6.28515625" style="42" customWidth="1"/>
    <col min="563" max="563" width="6.85546875" style="42" customWidth="1"/>
    <col min="564" max="564" width="6.28515625" style="42" customWidth="1"/>
    <col min="565" max="565" width="4.140625" style="42" customWidth="1"/>
    <col min="566" max="566" width="22.140625" style="42" customWidth="1"/>
    <col min="567" max="768" width="11.42578125" style="42"/>
    <col min="769" max="769" width="1.140625" style="42" customWidth="1"/>
    <col min="770" max="772" width="5.42578125" style="42" customWidth="1"/>
    <col min="773" max="773" width="7.28515625" style="42" customWidth="1"/>
    <col min="774" max="774" width="5.42578125" style="42" customWidth="1"/>
    <col min="775" max="775" width="5.85546875" style="42" customWidth="1"/>
    <col min="776" max="779" width="4.5703125" style="42" customWidth="1"/>
    <col min="780" max="780" width="3.28515625" style="42" bestFit="1" customWidth="1"/>
    <col min="781" max="782" width="0" style="42" hidden="1" customWidth="1"/>
    <col min="783" max="783" width="3.28515625" style="42" bestFit="1" customWidth="1"/>
    <col min="784" max="784" width="0" style="42" hidden="1" customWidth="1"/>
    <col min="785" max="785" width="4.28515625" style="42" customWidth="1"/>
    <col min="786" max="786" width="5.7109375" style="42" customWidth="1"/>
    <col min="787" max="787" width="6.42578125" style="42" customWidth="1"/>
    <col min="788" max="788" width="5.7109375" style="42" customWidth="1"/>
    <col min="789" max="791" width="2.7109375" style="42" customWidth="1"/>
    <col min="792" max="792" width="2.85546875" style="42" customWidth="1"/>
    <col min="793" max="793" width="0" style="42" hidden="1" customWidth="1"/>
    <col min="794" max="794" width="2.7109375" style="42" customWidth="1"/>
    <col min="795" max="795" width="0" style="42" hidden="1" customWidth="1"/>
    <col min="796" max="796" width="2.7109375" style="42" customWidth="1"/>
    <col min="797" max="797" width="0" style="42" hidden="1" customWidth="1"/>
    <col min="798" max="798" width="2.7109375" style="42" customWidth="1"/>
    <col min="799" max="799" width="0" style="42" hidden="1" customWidth="1"/>
    <col min="800" max="800" width="2.7109375" style="42" customWidth="1"/>
    <col min="801" max="801" width="0" style="42" hidden="1" customWidth="1"/>
    <col min="802" max="802" width="2.7109375" style="42" customWidth="1"/>
    <col min="803" max="803" width="0" style="42" hidden="1" customWidth="1"/>
    <col min="804" max="804" width="2.7109375" style="42" customWidth="1"/>
    <col min="805" max="807" width="0" style="42" hidden="1" customWidth="1"/>
    <col min="808" max="808" width="4.28515625" style="42" customWidth="1"/>
    <col min="809" max="809" width="0" style="42" hidden="1" customWidth="1"/>
    <col min="810" max="810" width="3.28515625" style="42" bestFit="1" customWidth="1"/>
    <col min="811" max="811" width="0" style="42" hidden="1" customWidth="1"/>
    <col min="812" max="812" width="3.28515625" style="42" bestFit="1" customWidth="1"/>
    <col min="813" max="814" width="4.28515625" style="42" customWidth="1"/>
    <col min="815" max="815" width="12.85546875" style="42" customWidth="1"/>
    <col min="816" max="816" width="10.7109375" style="42" customWidth="1"/>
    <col min="817" max="817" width="5" style="42" customWidth="1"/>
    <col min="818" max="818" width="6.28515625" style="42" customWidth="1"/>
    <col min="819" max="819" width="6.85546875" style="42" customWidth="1"/>
    <col min="820" max="820" width="6.28515625" style="42" customWidth="1"/>
    <col min="821" max="821" width="4.140625" style="42" customWidth="1"/>
    <col min="822" max="822" width="22.140625" style="42" customWidth="1"/>
    <col min="823" max="1024" width="11.42578125" style="42"/>
    <col min="1025" max="1025" width="1.140625" style="42" customWidth="1"/>
    <col min="1026" max="1028" width="5.42578125" style="42" customWidth="1"/>
    <col min="1029" max="1029" width="7.28515625" style="42" customWidth="1"/>
    <col min="1030" max="1030" width="5.42578125" style="42" customWidth="1"/>
    <col min="1031" max="1031" width="5.85546875" style="42" customWidth="1"/>
    <col min="1032" max="1035" width="4.5703125" style="42" customWidth="1"/>
    <col min="1036" max="1036" width="3.28515625" style="42" bestFit="1" customWidth="1"/>
    <col min="1037" max="1038" width="0" style="42" hidden="1" customWidth="1"/>
    <col min="1039" max="1039" width="3.28515625" style="42" bestFit="1" customWidth="1"/>
    <col min="1040" max="1040" width="0" style="42" hidden="1" customWidth="1"/>
    <col min="1041" max="1041" width="4.28515625" style="42" customWidth="1"/>
    <col min="1042" max="1042" width="5.7109375" style="42" customWidth="1"/>
    <col min="1043" max="1043" width="6.42578125" style="42" customWidth="1"/>
    <col min="1044" max="1044" width="5.7109375" style="42" customWidth="1"/>
    <col min="1045" max="1047" width="2.7109375" style="42" customWidth="1"/>
    <col min="1048" max="1048" width="2.85546875" style="42" customWidth="1"/>
    <col min="1049" max="1049" width="0" style="42" hidden="1" customWidth="1"/>
    <col min="1050" max="1050" width="2.7109375" style="42" customWidth="1"/>
    <col min="1051" max="1051" width="0" style="42" hidden="1" customWidth="1"/>
    <col min="1052" max="1052" width="2.7109375" style="42" customWidth="1"/>
    <col min="1053" max="1053" width="0" style="42" hidden="1" customWidth="1"/>
    <col min="1054" max="1054" width="2.7109375" style="42" customWidth="1"/>
    <col min="1055" max="1055" width="0" style="42" hidden="1" customWidth="1"/>
    <col min="1056" max="1056" width="2.7109375" style="42" customWidth="1"/>
    <col min="1057" max="1057" width="0" style="42" hidden="1" customWidth="1"/>
    <col min="1058" max="1058" width="2.7109375" style="42" customWidth="1"/>
    <col min="1059" max="1059" width="0" style="42" hidden="1" customWidth="1"/>
    <col min="1060" max="1060" width="2.7109375" style="42" customWidth="1"/>
    <col min="1061" max="1063" width="0" style="42" hidden="1" customWidth="1"/>
    <col min="1064" max="1064" width="4.28515625" style="42" customWidth="1"/>
    <col min="1065" max="1065" width="0" style="42" hidden="1" customWidth="1"/>
    <col min="1066" max="1066" width="3.28515625" style="42" bestFit="1" customWidth="1"/>
    <col min="1067" max="1067" width="0" style="42" hidden="1" customWidth="1"/>
    <col min="1068" max="1068" width="3.28515625" style="42" bestFit="1" customWidth="1"/>
    <col min="1069" max="1070" width="4.28515625" style="42" customWidth="1"/>
    <col min="1071" max="1071" width="12.85546875" style="42" customWidth="1"/>
    <col min="1072" max="1072" width="10.7109375" style="42" customWidth="1"/>
    <col min="1073" max="1073" width="5" style="42" customWidth="1"/>
    <col min="1074" max="1074" width="6.28515625" style="42" customWidth="1"/>
    <col min="1075" max="1075" width="6.85546875" style="42" customWidth="1"/>
    <col min="1076" max="1076" width="6.28515625" style="42" customWidth="1"/>
    <col min="1077" max="1077" width="4.140625" style="42" customWidth="1"/>
    <col min="1078" max="1078" width="22.140625" style="42" customWidth="1"/>
    <col min="1079" max="1280" width="11.42578125" style="42"/>
    <col min="1281" max="1281" width="1.140625" style="42" customWidth="1"/>
    <col min="1282" max="1284" width="5.42578125" style="42" customWidth="1"/>
    <col min="1285" max="1285" width="7.28515625" style="42" customWidth="1"/>
    <col min="1286" max="1286" width="5.42578125" style="42" customWidth="1"/>
    <col min="1287" max="1287" width="5.85546875" style="42" customWidth="1"/>
    <col min="1288" max="1291" width="4.5703125" style="42" customWidth="1"/>
    <col min="1292" max="1292" width="3.28515625" style="42" bestFit="1" customWidth="1"/>
    <col min="1293" max="1294" width="0" style="42" hidden="1" customWidth="1"/>
    <col min="1295" max="1295" width="3.28515625" style="42" bestFit="1" customWidth="1"/>
    <col min="1296" max="1296" width="0" style="42" hidden="1" customWidth="1"/>
    <col min="1297" max="1297" width="4.28515625" style="42" customWidth="1"/>
    <col min="1298" max="1298" width="5.7109375" style="42" customWidth="1"/>
    <col min="1299" max="1299" width="6.42578125" style="42" customWidth="1"/>
    <col min="1300" max="1300" width="5.7109375" style="42" customWidth="1"/>
    <col min="1301" max="1303" width="2.7109375" style="42" customWidth="1"/>
    <col min="1304" max="1304" width="2.85546875" style="42" customWidth="1"/>
    <col min="1305" max="1305" width="0" style="42" hidden="1" customWidth="1"/>
    <col min="1306" max="1306" width="2.7109375" style="42" customWidth="1"/>
    <col min="1307" max="1307" width="0" style="42" hidden="1" customWidth="1"/>
    <col min="1308" max="1308" width="2.7109375" style="42" customWidth="1"/>
    <col min="1309" max="1309" width="0" style="42" hidden="1" customWidth="1"/>
    <col min="1310" max="1310" width="2.7109375" style="42" customWidth="1"/>
    <col min="1311" max="1311" width="0" style="42" hidden="1" customWidth="1"/>
    <col min="1312" max="1312" width="2.7109375" style="42" customWidth="1"/>
    <col min="1313" max="1313" width="0" style="42" hidden="1" customWidth="1"/>
    <col min="1314" max="1314" width="2.7109375" style="42" customWidth="1"/>
    <col min="1315" max="1315" width="0" style="42" hidden="1" customWidth="1"/>
    <col min="1316" max="1316" width="2.7109375" style="42" customWidth="1"/>
    <col min="1317" max="1319" width="0" style="42" hidden="1" customWidth="1"/>
    <col min="1320" max="1320" width="4.28515625" style="42" customWidth="1"/>
    <col min="1321" max="1321" width="0" style="42" hidden="1" customWidth="1"/>
    <col min="1322" max="1322" width="3.28515625" style="42" bestFit="1" customWidth="1"/>
    <col min="1323" max="1323" width="0" style="42" hidden="1" customWidth="1"/>
    <col min="1324" max="1324" width="3.28515625" style="42" bestFit="1" customWidth="1"/>
    <col min="1325" max="1326" width="4.28515625" style="42" customWidth="1"/>
    <col min="1327" max="1327" width="12.85546875" style="42" customWidth="1"/>
    <col min="1328" max="1328" width="10.7109375" style="42" customWidth="1"/>
    <col min="1329" max="1329" width="5" style="42" customWidth="1"/>
    <col min="1330" max="1330" width="6.28515625" style="42" customWidth="1"/>
    <col min="1331" max="1331" width="6.85546875" style="42" customWidth="1"/>
    <col min="1332" max="1332" width="6.28515625" style="42" customWidth="1"/>
    <col min="1333" max="1333" width="4.140625" style="42" customWidth="1"/>
    <col min="1334" max="1334" width="22.140625" style="42" customWidth="1"/>
    <col min="1335" max="1536" width="11.42578125" style="42"/>
    <col min="1537" max="1537" width="1.140625" style="42" customWidth="1"/>
    <col min="1538" max="1540" width="5.42578125" style="42" customWidth="1"/>
    <col min="1541" max="1541" width="7.28515625" style="42" customWidth="1"/>
    <col min="1542" max="1542" width="5.42578125" style="42" customWidth="1"/>
    <col min="1543" max="1543" width="5.85546875" style="42" customWidth="1"/>
    <col min="1544" max="1547" width="4.5703125" style="42" customWidth="1"/>
    <col min="1548" max="1548" width="3.28515625" style="42" bestFit="1" customWidth="1"/>
    <col min="1549" max="1550" width="0" style="42" hidden="1" customWidth="1"/>
    <col min="1551" max="1551" width="3.28515625" style="42" bestFit="1" customWidth="1"/>
    <col min="1552" max="1552" width="0" style="42" hidden="1" customWidth="1"/>
    <col min="1553" max="1553" width="4.28515625" style="42" customWidth="1"/>
    <col min="1554" max="1554" width="5.7109375" style="42" customWidth="1"/>
    <col min="1555" max="1555" width="6.42578125" style="42" customWidth="1"/>
    <col min="1556" max="1556" width="5.7109375" style="42" customWidth="1"/>
    <col min="1557" max="1559" width="2.7109375" style="42" customWidth="1"/>
    <col min="1560" max="1560" width="2.85546875" style="42" customWidth="1"/>
    <col min="1561" max="1561" width="0" style="42" hidden="1" customWidth="1"/>
    <col min="1562" max="1562" width="2.7109375" style="42" customWidth="1"/>
    <col min="1563" max="1563" width="0" style="42" hidden="1" customWidth="1"/>
    <col min="1564" max="1564" width="2.7109375" style="42" customWidth="1"/>
    <col min="1565" max="1565" width="0" style="42" hidden="1" customWidth="1"/>
    <col min="1566" max="1566" width="2.7109375" style="42" customWidth="1"/>
    <col min="1567" max="1567" width="0" style="42" hidden="1" customWidth="1"/>
    <col min="1568" max="1568" width="2.7109375" style="42" customWidth="1"/>
    <col min="1569" max="1569" width="0" style="42" hidden="1" customWidth="1"/>
    <col min="1570" max="1570" width="2.7109375" style="42" customWidth="1"/>
    <col min="1571" max="1571" width="0" style="42" hidden="1" customWidth="1"/>
    <col min="1572" max="1572" width="2.7109375" style="42" customWidth="1"/>
    <col min="1573" max="1575" width="0" style="42" hidden="1" customWidth="1"/>
    <col min="1576" max="1576" width="4.28515625" style="42" customWidth="1"/>
    <col min="1577" max="1577" width="0" style="42" hidden="1" customWidth="1"/>
    <col min="1578" max="1578" width="3.28515625" style="42" bestFit="1" customWidth="1"/>
    <col min="1579" max="1579" width="0" style="42" hidden="1" customWidth="1"/>
    <col min="1580" max="1580" width="3.28515625" style="42" bestFit="1" customWidth="1"/>
    <col min="1581" max="1582" width="4.28515625" style="42" customWidth="1"/>
    <col min="1583" max="1583" width="12.85546875" style="42" customWidth="1"/>
    <col min="1584" max="1584" width="10.7109375" style="42" customWidth="1"/>
    <col min="1585" max="1585" width="5" style="42" customWidth="1"/>
    <col min="1586" max="1586" width="6.28515625" style="42" customWidth="1"/>
    <col min="1587" max="1587" width="6.85546875" style="42" customWidth="1"/>
    <col min="1588" max="1588" width="6.28515625" style="42" customWidth="1"/>
    <col min="1589" max="1589" width="4.140625" style="42" customWidth="1"/>
    <col min="1590" max="1590" width="22.140625" style="42" customWidth="1"/>
    <col min="1591" max="1792" width="11.42578125" style="42"/>
    <col min="1793" max="1793" width="1.140625" style="42" customWidth="1"/>
    <col min="1794" max="1796" width="5.42578125" style="42" customWidth="1"/>
    <col min="1797" max="1797" width="7.28515625" style="42" customWidth="1"/>
    <col min="1798" max="1798" width="5.42578125" style="42" customWidth="1"/>
    <col min="1799" max="1799" width="5.85546875" style="42" customWidth="1"/>
    <col min="1800" max="1803" width="4.5703125" style="42" customWidth="1"/>
    <col min="1804" max="1804" width="3.28515625" style="42" bestFit="1" customWidth="1"/>
    <col min="1805" max="1806" width="0" style="42" hidden="1" customWidth="1"/>
    <col min="1807" max="1807" width="3.28515625" style="42" bestFit="1" customWidth="1"/>
    <col min="1808" max="1808" width="0" style="42" hidden="1" customWidth="1"/>
    <col min="1809" max="1809" width="4.28515625" style="42" customWidth="1"/>
    <col min="1810" max="1810" width="5.7109375" style="42" customWidth="1"/>
    <col min="1811" max="1811" width="6.42578125" style="42" customWidth="1"/>
    <col min="1812" max="1812" width="5.7109375" style="42" customWidth="1"/>
    <col min="1813" max="1815" width="2.7109375" style="42" customWidth="1"/>
    <col min="1816" max="1816" width="2.85546875" style="42" customWidth="1"/>
    <col min="1817" max="1817" width="0" style="42" hidden="1" customWidth="1"/>
    <col min="1818" max="1818" width="2.7109375" style="42" customWidth="1"/>
    <col min="1819" max="1819" width="0" style="42" hidden="1" customWidth="1"/>
    <col min="1820" max="1820" width="2.7109375" style="42" customWidth="1"/>
    <col min="1821" max="1821" width="0" style="42" hidden="1" customWidth="1"/>
    <col min="1822" max="1822" width="2.7109375" style="42" customWidth="1"/>
    <col min="1823" max="1823" width="0" style="42" hidden="1" customWidth="1"/>
    <col min="1824" max="1824" width="2.7109375" style="42" customWidth="1"/>
    <col min="1825" max="1825" width="0" style="42" hidden="1" customWidth="1"/>
    <col min="1826" max="1826" width="2.7109375" style="42" customWidth="1"/>
    <col min="1827" max="1827" width="0" style="42" hidden="1" customWidth="1"/>
    <col min="1828" max="1828" width="2.7109375" style="42" customWidth="1"/>
    <col min="1829" max="1831" width="0" style="42" hidden="1" customWidth="1"/>
    <col min="1832" max="1832" width="4.28515625" style="42" customWidth="1"/>
    <col min="1833" max="1833" width="0" style="42" hidden="1" customWidth="1"/>
    <col min="1834" max="1834" width="3.28515625" style="42" bestFit="1" customWidth="1"/>
    <col min="1835" max="1835" width="0" style="42" hidden="1" customWidth="1"/>
    <col min="1836" max="1836" width="3.28515625" style="42" bestFit="1" customWidth="1"/>
    <col min="1837" max="1838" width="4.28515625" style="42" customWidth="1"/>
    <col min="1839" max="1839" width="12.85546875" style="42" customWidth="1"/>
    <col min="1840" max="1840" width="10.7109375" style="42" customWidth="1"/>
    <col min="1841" max="1841" width="5" style="42" customWidth="1"/>
    <col min="1842" max="1842" width="6.28515625" style="42" customWidth="1"/>
    <col min="1843" max="1843" width="6.85546875" style="42" customWidth="1"/>
    <col min="1844" max="1844" width="6.28515625" style="42" customWidth="1"/>
    <col min="1845" max="1845" width="4.140625" style="42" customWidth="1"/>
    <col min="1846" max="1846" width="22.140625" style="42" customWidth="1"/>
    <col min="1847" max="2048" width="11.42578125" style="42"/>
    <col min="2049" max="2049" width="1.140625" style="42" customWidth="1"/>
    <col min="2050" max="2052" width="5.42578125" style="42" customWidth="1"/>
    <col min="2053" max="2053" width="7.28515625" style="42" customWidth="1"/>
    <col min="2054" max="2054" width="5.42578125" style="42" customWidth="1"/>
    <col min="2055" max="2055" width="5.85546875" style="42" customWidth="1"/>
    <col min="2056" max="2059" width="4.5703125" style="42" customWidth="1"/>
    <col min="2060" max="2060" width="3.28515625" style="42" bestFit="1" customWidth="1"/>
    <col min="2061" max="2062" width="0" style="42" hidden="1" customWidth="1"/>
    <col min="2063" max="2063" width="3.28515625" style="42" bestFit="1" customWidth="1"/>
    <col min="2064" max="2064" width="0" style="42" hidden="1" customWidth="1"/>
    <col min="2065" max="2065" width="4.28515625" style="42" customWidth="1"/>
    <col min="2066" max="2066" width="5.7109375" style="42" customWidth="1"/>
    <col min="2067" max="2067" width="6.42578125" style="42" customWidth="1"/>
    <col min="2068" max="2068" width="5.7109375" style="42" customWidth="1"/>
    <col min="2069" max="2071" width="2.7109375" style="42" customWidth="1"/>
    <col min="2072" max="2072" width="2.85546875" style="42" customWidth="1"/>
    <col min="2073" max="2073" width="0" style="42" hidden="1" customWidth="1"/>
    <col min="2074" max="2074" width="2.7109375" style="42" customWidth="1"/>
    <col min="2075" max="2075" width="0" style="42" hidden="1" customWidth="1"/>
    <col min="2076" max="2076" width="2.7109375" style="42" customWidth="1"/>
    <col min="2077" max="2077" width="0" style="42" hidden="1" customWidth="1"/>
    <col min="2078" max="2078" width="2.7109375" style="42" customWidth="1"/>
    <col min="2079" max="2079" width="0" style="42" hidden="1" customWidth="1"/>
    <col min="2080" max="2080" width="2.7109375" style="42" customWidth="1"/>
    <col min="2081" max="2081" width="0" style="42" hidden="1" customWidth="1"/>
    <col min="2082" max="2082" width="2.7109375" style="42" customWidth="1"/>
    <col min="2083" max="2083" width="0" style="42" hidden="1" customWidth="1"/>
    <col min="2084" max="2084" width="2.7109375" style="42" customWidth="1"/>
    <col min="2085" max="2087" width="0" style="42" hidden="1" customWidth="1"/>
    <col min="2088" max="2088" width="4.28515625" style="42" customWidth="1"/>
    <col min="2089" max="2089" width="0" style="42" hidden="1" customWidth="1"/>
    <col min="2090" max="2090" width="3.28515625" style="42" bestFit="1" customWidth="1"/>
    <col min="2091" max="2091" width="0" style="42" hidden="1" customWidth="1"/>
    <col min="2092" max="2092" width="3.28515625" style="42" bestFit="1" customWidth="1"/>
    <col min="2093" max="2094" width="4.28515625" style="42" customWidth="1"/>
    <col min="2095" max="2095" width="12.85546875" style="42" customWidth="1"/>
    <col min="2096" max="2096" width="10.7109375" style="42" customWidth="1"/>
    <col min="2097" max="2097" width="5" style="42" customWidth="1"/>
    <col min="2098" max="2098" width="6.28515625" style="42" customWidth="1"/>
    <col min="2099" max="2099" width="6.85546875" style="42" customWidth="1"/>
    <col min="2100" max="2100" width="6.28515625" style="42" customWidth="1"/>
    <col min="2101" max="2101" width="4.140625" style="42" customWidth="1"/>
    <col min="2102" max="2102" width="22.140625" style="42" customWidth="1"/>
    <col min="2103" max="2304" width="11.42578125" style="42"/>
    <col min="2305" max="2305" width="1.140625" style="42" customWidth="1"/>
    <col min="2306" max="2308" width="5.42578125" style="42" customWidth="1"/>
    <col min="2309" max="2309" width="7.28515625" style="42" customWidth="1"/>
    <col min="2310" max="2310" width="5.42578125" style="42" customWidth="1"/>
    <col min="2311" max="2311" width="5.85546875" style="42" customWidth="1"/>
    <col min="2312" max="2315" width="4.5703125" style="42" customWidth="1"/>
    <col min="2316" max="2316" width="3.28515625" style="42" bestFit="1" customWidth="1"/>
    <col min="2317" max="2318" width="0" style="42" hidden="1" customWidth="1"/>
    <col min="2319" max="2319" width="3.28515625" style="42" bestFit="1" customWidth="1"/>
    <col min="2320" max="2320" width="0" style="42" hidden="1" customWidth="1"/>
    <col min="2321" max="2321" width="4.28515625" style="42" customWidth="1"/>
    <col min="2322" max="2322" width="5.7109375" style="42" customWidth="1"/>
    <col min="2323" max="2323" width="6.42578125" style="42" customWidth="1"/>
    <col min="2324" max="2324" width="5.7109375" style="42" customWidth="1"/>
    <col min="2325" max="2327" width="2.7109375" style="42" customWidth="1"/>
    <col min="2328" max="2328" width="2.85546875" style="42" customWidth="1"/>
    <col min="2329" max="2329" width="0" style="42" hidden="1" customWidth="1"/>
    <col min="2330" max="2330" width="2.7109375" style="42" customWidth="1"/>
    <col min="2331" max="2331" width="0" style="42" hidden="1" customWidth="1"/>
    <col min="2332" max="2332" width="2.7109375" style="42" customWidth="1"/>
    <col min="2333" max="2333" width="0" style="42" hidden="1" customWidth="1"/>
    <col min="2334" max="2334" width="2.7109375" style="42" customWidth="1"/>
    <col min="2335" max="2335" width="0" style="42" hidden="1" customWidth="1"/>
    <col min="2336" max="2336" width="2.7109375" style="42" customWidth="1"/>
    <col min="2337" max="2337" width="0" style="42" hidden="1" customWidth="1"/>
    <col min="2338" max="2338" width="2.7109375" style="42" customWidth="1"/>
    <col min="2339" max="2339" width="0" style="42" hidden="1" customWidth="1"/>
    <col min="2340" max="2340" width="2.7109375" style="42" customWidth="1"/>
    <col min="2341" max="2343" width="0" style="42" hidden="1" customWidth="1"/>
    <col min="2344" max="2344" width="4.28515625" style="42" customWidth="1"/>
    <col min="2345" max="2345" width="0" style="42" hidden="1" customWidth="1"/>
    <col min="2346" max="2346" width="3.28515625" style="42" bestFit="1" customWidth="1"/>
    <col min="2347" max="2347" width="0" style="42" hidden="1" customWidth="1"/>
    <col min="2348" max="2348" width="3.28515625" style="42" bestFit="1" customWidth="1"/>
    <col min="2349" max="2350" width="4.28515625" style="42" customWidth="1"/>
    <col min="2351" max="2351" width="12.85546875" style="42" customWidth="1"/>
    <col min="2352" max="2352" width="10.7109375" style="42" customWidth="1"/>
    <col min="2353" max="2353" width="5" style="42" customWidth="1"/>
    <col min="2354" max="2354" width="6.28515625" style="42" customWidth="1"/>
    <col min="2355" max="2355" width="6.85546875" style="42" customWidth="1"/>
    <col min="2356" max="2356" width="6.28515625" style="42" customWidth="1"/>
    <col min="2357" max="2357" width="4.140625" style="42" customWidth="1"/>
    <col min="2358" max="2358" width="22.140625" style="42" customWidth="1"/>
    <col min="2359" max="2560" width="11.42578125" style="42"/>
    <col min="2561" max="2561" width="1.140625" style="42" customWidth="1"/>
    <col min="2562" max="2564" width="5.42578125" style="42" customWidth="1"/>
    <col min="2565" max="2565" width="7.28515625" style="42" customWidth="1"/>
    <col min="2566" max="2566" width="5.42578125" style="42" customWidth="1"/>
    <col min="2567" max="2567" width="5.85546875" style="42" customWidth="1"/>
    <col min="2568" max="2571" width="4.5703125" style="42" customWidth="1"/>
    <col min="2572" max="2572" width="3.28515625" style="42" bestFit="1" customWidth="1"/>
    <col min="2573" max="2574" width="0" style="42" hidden="1" customWidth="1"/>
    <col min="2575" max="2575" width="3.28515625" style="42" bestFit="1" customWidth="1"/>
    <col min="2576" max="2576" width="0" style="42" hidden="1" customWidth="1"/>
    <col min="2577" max="2577" width="4.28515625" style="42" customWidth="1"/>
    <col min="2578" max="2578" width="5.7109375" style="42" customWidth="1"/>
    <col min="2579" max="2579" width="6.42578125" style="42" customWidth="1"/>
    <col min="2580" max="2580" width="5.7109375" style="42" customWidth="1"/>
    <col min="2581" max="2583" width="2.7109375" style="42" customWidth="1"/>
    <col min="2584" max="2584" width="2.85546875" style="42" customWidth="1"/>
    <col min="2585" max="2585" width="0" style="42" hidden="1" customWidth="1"/>
    <col min="2586" max="2586" width="2.7109375" style="42" customWidth="1"/>
    <col min="2587" max="2587" width="0" style="42" hidden="1" customWidth="1"/>
    <col min="2588" max="2588" width="2.7109375" style="42" customWidth="1"/>
    <col min="2589" max="2589" width="0" style="42" hidden="1" customWidth="1"/>
    <col min="2590" max="2590" width="2.7109375" style="42" customWidth="1"/>
    <col min="2591" max="2591" width="0" style="42" hidden="1" customWidth="1"/>
    <col min="2592" max="2592" width="2.7109375" style="42" customWidth="1"/>
    <col min="2593" max="2593" width="0" style="42" hidden="1" customWidth="1"/>
    <col min="2594" max="2594" width="2.7109375" style="42" customWidth="1"/>
    <col min="2595" max="2595" width="0" style="42" hidden="1" customWidth="1"/>
    <col min="2596" max="2596" width="2.7109375" style="42" customWidth="1"/>
    <col min="2597" max="2599" width="0" style="42" hidden="1" customWidth="1"/>
    <col min="2600" max="2600" width="4.28515625" style="42" customWidth="1"/>
    <col min="2601" max="2601" width="0" style="42" hidden="1" customWidth="1"/>
    <col min="2602" max="2602" width="3.28515625" style="42" bestFit="1" customWidth="1"/>
    <col min="2603" max="2603" width="0" style="42" hidden="1" customWidth="1"/>
    <col min="2604" max="2604" width="3.28515625" style="42" bestFit="1" customWidth="1"/>
    <col min="2605" max="2606" width="4.28515625" style="42" customWidth="1"/>
    <col min="2607" max="2607" width="12.85546875" style="42" customWidth="1"/>
    <col min="2608" max="2608" width="10.7109375" style="42" customWidth="1"/>
    <col min="2609" max="2609" width="5" style="42" customWidth="1"/>
    <col min="2610" max="2610" width="6.28515625" style="42" customWidth="1"/>
    <col min="2611" max="2611" width="6.85546875" style="42" customWidth="1"/>
    <col min="2612" max="2612" width="6.28515625" style="42" customWidth="1"/>
    <col min="2613" max="2613" width="4.140625" style="42" customWidth="1"/>
    <col min="2614" max="2614" width="22.140625" style="42" customWidth="1"/>
    <col min="2615" max="2816" width="11.42578125" style="42"/>
    <col min="2817" max="2817" width="1.140625" style="42" customWidth="1"/>
    <col min="2818" max="2820" width="5.42578125" style="42" customWidth="1"/>
    <col min="2821" max="2821" width="7.28515625" style="42" customWidth="1"/>
    <col min="2822" max="2822" width="5.42578125" style="42" customWidth="1"/>
    <col min="2823" max="2823" width="5.85546875" style="42" customWidth="1"/>
    <col min="2824" max="2827" width="4.5703125" style="42" customWidth="1"/>
    <col min="2828" max="2828" width="3.28515625" style="42" bestFit="1" customWidth="1"/>
    <col min="2829" max="2830" width="0" style="42" hidden="1" customWidth="1"/>
    <col min="2831" max="2831" width="3.28515625" style="42" bestFit="1" customWidth="1"/>
    <col min="2832" max="2832" width="0" style="42" hidden="1" customWidth="1"/>
    <col min="2833" max="2833" width="4.28515625" style="42" customWidth="1"/>
    <col min="2834" max="2834" width="5.7109375" style="42" customWidth="1"/>
    <col min="2835" max="2835" width="6.42578125" style="42" customWidth="1"/>
    <col min="2836" max="2836" width="5.7109375" style="42" customWidth="1"/>
    <col min="2837" max="2839" width="2.7109375" style="42" customWidth="1"/>
    <col min="2840" max="2840" width="2.85546875" style="42" customWidth="1"/>
    <col min="2841" max="2841" width="0" style="42" hidden="1" customWidth="1"/>
    <col min="2842" max="2842" width="2.7109375" style="42" customWidth="1"/>
    <col min="2843" max="2843" width="0" style="42" hidden="1" customWidth="1"/>
    <col min="2844" max="2844" width="2.7109375" style="42" customWidth="1"/>
    <col min="2845" max="2845" width="0" style="42" hidden="1" customWidth="1"/>
    <col min="2846" max="2846" width="2.7109375" style="42" customWidth="1"/>
    <col min="2847" max="2847" width="0" style="42" hidden="1" customWidth="1"/>
    <col min="2848" max="2848" width="2.7109375" style="42" customWidth="1"/>
    <col min="2849" max="2849" width="0" style="42" hidden="1" customWidth="1"/>
    <col min="2850" max="2850" width="2.7109375" style="42" customWidth="1"/>
    <col min="2851" max="2851" width="0" style="42" hidden="1" customWidth="1"/>
    <col min="2852" max="2852" width="2.7109375" style="42" customWidth="1"/>
    <col min="2853" max="2855" width="0" style="42" hidden="1" customWidth="1"/>
    <col min="2856" max="2856" width="4.28515625" style="42" customWidth="1"/>
    <col min="2857" max="2857" width="0" style="42" hidden="1" customWidth="1"/>
    <col min="2858" max="2858" width="3.28515625" style="42" bestFit="1" customWidth="1"/>
    <col min="2859" max="2859" width="0" style="42" hidden="1" customWidth="1"/>
    <col min="2860" max="2860" width="3.28515625" style="42" bestFit="1" customWidth="1"/>
    <col min="2861" max="2862" width="4.28515625" style="42" customWidth="1"/>
    <col min="2863" max="2863" width="12.85546875" style="42" customWidth="1"/>
    <col min="2864" max="2864" width="10.7109375" style="42" customWidth="1"/>
    <col min="2865" max="2865" width="5" style="42" customWidth="1"/>
    <col min="2866" max="2866" width="6.28515625" style="42" customWidth="1"/>
    <col min="2867" max="2867" width="6.85546875" style="42" customWidth="1"/>
    <col min="2868" max="2868" width="6.28515625" style="42" customWidth="1"/>
    <col min="2869" max="2869" width="4.140625" style="42" customWidth="1"/>
    <col min="2870" max="2870" width="22.140625" style="42" customWidth="1"/>
    <col min="2871" max="3072" width="11.42578125" style="42"/>
    <col min="3073" max="3073" width="1.140625" style="42" customWidth="1"/>
    <col min="3074" max="3076" width="5.42578125" style="42" customWidth="1"/>
    <col min="3077" max="3077" width="7.28515625" style="42" customWidth="1"/>
    <col min="3078" max="3078" width="5.42578125" style="42" customWidth="1"/>
    <col min="3079" max="3079" width="5.85546875" style="42" customWidth="1"/>
    <col min="3080" max="3083" width="4.5703125" style="42" customWidth="1"/>
    <col min="3084" max="3084" width="3.28515625" style="42" bestFit="1" customWidth="1"/>
    <col min="3085" max="3086" width="0" style="42" hidden="1" customWidth="1"/>
    <col min="3087" max="3087" width="3.28515625" style="42" bestFit="1" customWidth="1"/>
    <col min="3088" max="3088" width="0" style="42" hidden="1" customWidth="1"/>
    <col min="3089" max="3089" width="4.28515625" style="42" customWidth="1"/>
    <col min="3090" max="3090" width="5.7109375" style="42" customWidth="1"/>
    <col min="3091" max="3091" width="6.42578125" style="42" customWidth="1"/>
    <col min="3092" max="3092" width="5.7109375" style="42" customWidth="1"/>
    <col min="3093" max="3095" width="2.7109375" style="42" customWidth="1"/>
    <col min="3096" max="3096" width="2.85546875" style="42" customWidth="1"/>
    <col min="3097" max="3097" width="0" style="42" hidden="1" customWidth="1"/>
    <col min="3098" max="3098" width="2.7109375" style="42" customWidth="1"/>
    <col min="3099" max="3099" width="0" style="42" hidden="1" customWidth="1"/>
    <col min="3100" max="3100" width="2.7109375" style="42" customWidth="1"/>
    <col min="3101" max="3101" width="0" style="42" hidden="1" customWidth="1"/>
    <col min="3102" max="3102" width="2.7109375" style="42" customWidth="1"/>
    <col min="3103" max="3103" width="0" style="42" hidden="1" customWidth="1"/>
    <col min="3104" max="3104" width="2.7109375" style="42" customWidth="1"/>
    <col min="3105" max="3105" width="0" style="42" hidden="1" customWidth="1"/>
    <col min="3106" max="3106" width="2.7109375" style="42" customWidth="1"/>
    <col min="3107" max="3107" width="0" style="42" hidden="1" customWidth="1"/>
    <col min="3108" max="3108" width="2.7109375" style="42" customWidth="1"/>
    <col min="3109" max="3111" width="0" style="42" hidden="1" customWidth="1"/>
    <col min="3112" max="3112" width="4.28515625" style="42" customWidth="1"/>
    <col min="3113" max="3113" width="0" style="42" hidden="1" customWidth="1"/>
    <col min="3114" max="3114" width="3.28515625" style="42" bestFit="1" customWidth="1"/>
    <col min="3115" max="3115" width="0" style="42" hidden="1" customWidth="1"/>
    <col min="3116" max="3116" width="3.28515625" style="42" bestFit="1" customWidth="1"/>
    <col min="3117" max="3118" width="4.28515625" style="42" customWidth="1"/>
    <col min="3119" max="3119" width="12.85546875" style="42" customWidth="1"/>
    <col min="3120" max="3120" width="10.7109375" style="42" customWidth="1"/>
    <col min="3121" max="3121" width="5" style="42" customWidth="1"/>
    <col min="3122" max="3122" width="6.28515625" style="42" customWidth="1"/>
    <col min="3123" max="3123" width="6.85546875" style="42" customWidth="1"/>
    <col min="3124" max="3124" width="6.28515625" style="42" customWidth="1"/>
    <col min="3125" max="3125" width="4.140625" style="42" customWidth="1"/>
    <col min="3126" max="3126" width="22.140625" style="42" customWidth="1"/>
    <col min="3127" max="3328" width="11.42578125" style="42"/>
    <col min="3329" max="3329" width="1.140625" style="42" customWidth="1"/>
    <col min="3330" max="3332" width="5.42578125" style="42" customWidth="1"/>
    <col min="3333" max="3333" width="7.28515625" style="42" customWidth="1"/>
    <col min="3334" max="3334" width="5.42578125" style="42" customWidth="1"/>
    <col min="3335" max="3335" width="5.85546875" style="42" customWidth="1"/>
    <col min="3336" max="3339" width="4.5703125" style="42" customWidth="1"/>
    <col min="3340" max="3340" width="3.28515625" style="42" bestFit="1" customWidth="1"/>
    <col min="3341" max="3342" width="0" style="42" hidden="1" customWidth="1"/>
    <col min="3343" max="3343" width="3.28515625" style="42" bestFit="1" customWidth="1"/>
    <col min="3344" max="3344" width="0" style="42" hidden="1" customWidth="1"/>
    <col min="3345" max="3345" width="4.28515625" style="42" customWidth="1"/>
    <col min="3346" max="3346" width="5.7109375" style="42" customWidth="1"/>
    <col min="3347" max="3347" width="6.42578125" style="42" customWidth="1"/>
    <col min="3348" max="3348" width="5.7109375" style="42" customWidth="1"/>
    <col min="3349" max="3351" width="2.7109375" style="42" customWidth="1"/>
    <col min="3352" max="3352" width="2.85546875" style="42" customWidth="1"/>
    <col min="3353" max="3353" width="0" style="42" hidden="1" customWidth="1"/>
    <col min="3354" max="3354" width="2.7109375" style="42" customWidth="1"/>
    <col min="3355" max="3355" width="0" style="42" hidden="1" customWidth="1"/>
    <col min="3356" max="3356" width="2.7109375" style="42" customWidth="1"/>
    <col min="3357" max="3357" width="0" style="42" hidden="1" customWidth="1"/>
    <col min="3358" max="3358" width="2.7109375" style="42" customWidth="1"/>
    <col min="3359" max="3359" width="0" style="42" hidden="1" customWidth="1"/>
    <col min="3360" max="3360" width="2.7109375" style="42" customWidth="1"/>
    <col min="3361" max="3361" width="0" style="42" hidden="1" customWidth="1"/>
    <col min="3362" max="3362" width="2.7109375" style="42" customWidth="1"/>
    <col min="3363" max="3363" width="0" style="42" hidden="1" customWidth="1"/>
    <col min="3364" max="3364" width="2.7109375" style="42" customWidth="1"/>
    <col min="3365" max="3367" width="0" style="42" hidden="1" customWidth="1"/>
    <col min="3368" max="3368" width="4.28515625" style="42" customWidth="1"/>
    <col min="3369" max="3369" width="0" style="42" hidden="1" customWidth="1"/>
    <col min="3370" max="3370" width="3.28515625" style="42" bestFit="1" customWidth="1"/>
    <col min="3371" max="3371" width="0" style="42" hidden="1" customWidth="1"/>
    <col min="3372" max="3372" width="3.28515625" style="42" bestFit="1" customWidth="1"/>
    <col min="3373" max="3374" width="4.28515625" style="42" customWidth="1"/>
    <col min="3375" max="3375" width="12.85546875" style="42" customWidth="1"/>
    <col min="3376" max="3376" width="10.7109375" style="42" customWidth="1"/>
    <col min="3377" max="3377" width="5" style="42" customWidth="1"/>
    <col min="3378" max="3378" width="6.28515625" style="42" customWidth="1"/>
    <col min="3379" max="3379" width="6.85546875" style="42" customWidth="1"/>
    <col min="3380" max="3380" width="6.28515625" style="42" customWidth="1"/>
    <col min="3381" max="3381" width="4.140625" style="42" customWidth="1"/>
    <col min="3382" max="3382" width="22.140625" style="42" customWidth="1"/>
    <col min="3383" max="3584" width="11.42578125" style="42"/>
    <col min="3585" max="3585" width="1.140625" style="42" customWidth="1"/>
    <col min="3586" max="3588" width="5.42578125" style="42" customWidth="1"/>
    <col min="3589" max="3589" width="7.28515625" style="42" customWidth="1"/>
    <col min="3590" max="3590" width="5.42578125" style="42" customWidth="1"/>
    <col min="3591" max="3591" width="5.85546875" style="42" customWidth="1"/>
    <col min="3592" max="3595" width="4.5703125" style="42" customWidth="1"/>
    <col min="3596" max="3596" width="3.28515625" style="42" bestFit="1" customWidth="1"/>
    <col min="3597" max="3598" width="0" style="42" hidden="1" customWidth="1"/>
    <col min="3599" max="3599" width="3.28515625" style="42" bestFit="1" customWidth="1"/>
    <col min="3600" max="3600" width="0" style="42" hidden="1" customWidth="1"/>
    <col min="3601" max="3601" width="4.28515625" style="42" customWidth="1"/>
    <col min="3602" max="3602" width="5.7109375" style="42" customWidth="1"/>
    <col min="3603" max="3603" width="6.42578125" style="42" customWidth="1"/>
    <col min="3604" max="3604" width="5.7109375" style="42" customWidth="1"/>
    <col min="3605" max="3607" width="2.7109375" style="42" customWidth="1"/>
    <col min="3608" max="3608" width="2.85546875" style="42" customWidth="1"/>
    <col min="3609" max="3609" width="0" style="42" hidden="1" customWidth="1"/>
    <col min="3610" max="3610" width="2.7109375" style="42" customWidth="1"/>
    <col min="3611" max="3611" width="0" style="42" hidden="1" customWidth="1"/>
    <col min="3612" max="3612" width="2.7109375" style="42" customWidth="1"/>
    <col min="3613" max="3613" width="0" style="42" hidden="1" customWidth="1"/>
    <col min="3614" max="3614" width="2.7109375" style="42" customWidth="1"/>
    <col min="3615" max="3615" width="0" style="42" hidden="1" customWidth="1"/>
    <col min="3616" max="3616" width="2.7109375" style="42" customWidth="1"/>
    <col min="3617" max="3617" width="0" style="42" hidden="1" customWidth="1"/>
    <col min="3618" max="3618" width="2.7109375" style="42" customWidth="1"/>
    <col min="3619" max="3619" width="0" style="42" hidden="1" customWidth="1"/>
    <col min="3620" max="3620" width="2.7109375" style="42" customWidth="1"/>
    <col min="3621" max="3623" width="0" style="42" hidden="1" customWidth="1"/>
    <col min="3624" max="3624" width="4.28515625" style="42" customWidth="1"/>
    <col min="3625" max="3625" width="0" style="42" hidden="1" customWidth="1"/>
    <col min="3626" max="3626" width="3.28515625" style="42" bestFit="1" customWidth="1"/>
    <col min="3627" max="3627" width="0" style="42" hidden="1" customWidth="1"/>
    <col min="3628" max="3628" width="3.28515625" style="42" bestFit="1" customWidth="1"/>
    <col min="3629" max="3630" width="4.28515625" style="42" customWidth="1"/>
    <col min="3631" max="3631" width="12.85546875" style="42" customWidth="1"/>
    <col min="3632" max="3632" width="10.7109375" style="42" customWidth="1"/>
    <col min="3633" max="3633" width="5" style="42" customWidth="1"/>
    <col min="3634" max="3634" width="6.28515625" style="42" customWidth="1"/>
    <col min="3635" max="3635" width="6.85546875" style="42" customWidth="1"/>
    <col min="3636" max="3636" width="6.28515625" style="42" customWidth="1"/>
    <col min="3637" max="3637" width="4.140625" style="42" customWidth="1"/>
    <col min="3638" max="3638" width="22.140625" style="42" customWidth="1"/>
    <col min="3639" max="3840" width="11.42578125" style="42"/>
    <col min="3841" max="3841" width="1.140625" style="42" customWidth="1"/>
    <col min="3842" max="3844" width="5.42578125" style="42" customWidth="1"/>
    <col min="3845" max="3845" width="7.28515625" style="42" customWidth="1"/>
    <col min="3846" max="3846" width="5.42578125" style="42" customWidth="1"/>
    <col min="3847" max="3847" width="5.85546875" style="42" customWidth="1"/>
    <col min="3848" max="3851" width="4.5703125" style="42" customWidth="1"/>
    <col min="3852" max="3852" width="3.28515625" style="42" bestFit="1" customWidth="1"/>
    <col min="3853" max="3854" width="0" style="42" hidden="1" customWidth="1"/>
    <col min="3855" max="3855" width="3.28515625" style="42" bestFit="1" customWidth="1"/>
    <col min="3856" max="3856" width="0" style="42" hidden="1" customWidth="1"/>
    <col min="3857" max="3857" width="4.28515625" style="42" customWidth="1"/>
    <col min="3858" max="3858" width="5.7109375" style="42" customWidth="1"/>
    <col min="3859" max="3859" width="6.42578125" style="42" customWidth="1"/>
    <col min="3860" max="3860" width="5.7109375" style="42" customWidth="1"/>
    <col min="3861" max="3863" width="2.7109375" style="42" customWidth="1"/>
    <col min="3864" max="3864" width="2.85546875" style="42" customWidth="1"/>
    <col min="3865" max="3865" width="0" style="42" hidden="1" customWidth="1"/>
    <col min="3866" max="3866" width="2.7109375" style="42" customWidth="1"/>
    <col min="3867" max="3867" width="0" style="42" hidden="1" customWidth="1"/>
    <col min="3868" max="3868" width="2.7109375" style="42" customWidth="1"/>
    <col min="3869" max="3869" width="0" style="42" hidden="1" customWidth="1"/>
    <col min="3870" max="3870" width="2.7109375" style="42" customWidth="1"/>
    <col min="3871" max="3871" width="0" style="42" hidden="1" customWidth="1"/>
    <col min="3872" max="3872" width="2.7109375" style="42" customWidth="1"/>
    <col min="3873" max="3873" width="0" style="42" hidden="1" customWidth="1"/>
    <col min="3874" max="3874" width="2.7109375" style="42" customWidth="1"/>
    <col min="3875" max="3875" width="0" style="42" hidden="1" customWidth="1"/>
    <col min="3876" max="3876" width="2.7109375" style="42" customWidth="1"/>
    <col min="3877" max="3879" width="0" style="42" hidden="1" customWidth="1"/>
    <col min="3880" max="3880" width="4.28515625" style="42" customWidth="1"/>
    <col min="3881" max="3881" width="0" style="42" hidden="1" customWidth="1"/>
    <col min="3882" max="3882" width="3.28515625" style="42" bestFit="1" customWidth="1"/>
    <col min="3883" max="3883" width="0" style="42" hidden="1" customWidth="1"/>
    <col min="3884" max="3884" width="3.28515625" style="42" bestFit="1" customWidth="1"/>
    <col min="3885" max="3886" width="4.28515625" style="42" customWidth="1"/>
    <col min="3887" max="3887" width="12.85546875" style="42" customWidth="1"/>
    <col min="3888" max="3888" width="10.7109375" style="42" customWidth="1"/>
    <col min="3889" max="3889" width="5" style="42" customWidth="1"/>
    <col min="3890" max="3890" width="6.28515625" style="42" customWidth="1"/>
    <col min="3891" max="3891" width="6.85546875" style="42" customWidth="1"/>
    <col min="3892" max="3892" width="6.28515625" style="42" customWidth="1"/>
    <col min="3893" max="3893" width="4.140625" style="42" customWidth="1"/>
    <col min="3894" max="3894" width="22.140625" style="42" customWidth="1"/>
    <col min="3895" max="4096" width="11.42578125" style="42"/>
    <col min="4097" max="4097" width="1.140625" style="42" customWidth="1"/>
    <col min="4098" max="4100" width="5.42578125" style="42" customWidth="1"/>
    <col min="4101" max="4101" width="7.28515625" style="42" customWidth="1"/>
    <col min="4102" max="4102" width="5.42578125" style="42" customWidth="1"/>
    <col min="4103" max="4103" width="5.85546875" style="42" customWidth="1"/>
    <col min="4104" max="4107" width="4.5703125" style="42" customWidth="1"/>
    <col min="4108" max="4108" width="3.28515625" style="42" bestFit="1" customWidth="1"/>
    <col min="4109" max="4110" width="0" style="42" hidden="1" customWidth="1"/>
    <col min="4111" max="4111" width="3.28515625" style="42" bestFit="1" customWidth="1"/>
    <col min="4112" max="4112" width="0" style="42" hidden="1" customWidth="1"/>
    <col min="4113" max="4113" width="4.28515625" style="42" customWidth="1"/>
    <col min="4114" max="4114" width="5.7109375" style="42" customWidth="1"/>
    <col min="4115" max="4115" width="6.42578125" style="42" customWidth="1"/>
    <col min="4116" max="4116" width="5.7109375" style="42" customWidth="1"/>
    <col min="4117" max="4119" width="2.7109375" style="42" customWidth="1"/>
    <col min="4120" max="4120" width="2.85546875" style="42" customWidth="1"/>
    <col min="4121" max="4121" width="0" style="42" hidden="1" customWidth="1"/>
    <col min="4122" max="4122" width="2.7109375" style="42" customWidth="1"/>
    <col min="4123" max="4123" width="0" style="42" hidden="1" customWidth="1"/>
    <col min="4124" max="4124" width="2.7109375" style="42" customWidth="1"/>
    <col min="4125" max="4125" width="0" style="42" hidden="1" customWidth="1"/>
    <col min="4126" max="4126" width="2.7109375" style="42" customWidth="1"/>
    <col min="4127" max="4127" width="0" style="42" hidden="1" customWidth="1"/>
    <col min="4128" max="4128" width="2.7109375" style="42" customWidth="1"/>
    <col min="4129" max="4129" width="0" style="42" hidden="1" customWidth="1"/>
    <col min="4130" max="4130" width="2.7109375" style="42" customWidth="1"/>
    <col min="4131" max="4131" width="0" style="42" hidden="1" customWidth="1"/>
    <col min="4132" max="4132" width="2.7109375" style="42" customWidth="1"/>
    <col min="4133" max="4135" width="0" style="42" hidden="1" customWidth="1"/>
    <col min="4136" max="4136" width="4.28515625" style="42" customWidth="1"/>
    <col min="4137" max="4137" width="0" style="42" hidden="1" customWidth="1"/>
    <col min="4138" max="4138" width="3.28515625" style="42" bestFit="1" customWidth="1"/>
    <col min="4139" max="4139" width="0" style="42" hidden="1" customWidth="1"/>
    <col min="4140" max="4140" width="3.28515625" style="42" bestFit="1" customWidth="1"/>
    <col min="4141" max="4142" width="4.28515625" style="42" customWidth="1"/>
    <col min="4143" max="4143" width="12.85546875" style="42" customWidth="1"/>
    <col min="4144" max="4144" width="10.7109375" style="42" customWidth="1"/>
    <col min="4145" max="4145" width="5" style="42" customWidth="1"/>
    <col min="4146" max="4146" width="6.28515625" style="42" customWidth="1"/>
    <col min="4147" max="4147" width="6.85546875" style="42" customWidth="1"/>
    <col min="4148" max="4148" width="6.28515625" style="42" customWidth="1"/>
    <col min="4149" max="4149" width="4.140625" style="42" customWidth="1"/>
    <col min="4150" max="4150" width="22.140625" style="42" customWidth="1"/>
    <col min="4151" max="4352" width="11.42578125" style="42"/>
    <col min="4353" max="4353" width="1.140625" style="42" customWidth="1"/>
    <col min="4354" max="4356" width="5.42578125" style="42" customWidth="1"/>
    <col min="4357" max="4357" width="7.28515625" style="42" customWidth="1"/>
    <col min="4358" max="4358" width="5.42578125" style="42" customWidth="1"/>
    <col min="4359" max="4359" width="5.85546875" style="42" customWidth="1"/>
    <col min="4360" max="4363" width="4.5703125" style="42" customWidth="1"/>
    <col min="4364" max="4364" width="3.28515625" style="42" bestFit="1" customWidth="1"/>
    <col min="4365" max="4366" width="0" style="42" hidden="1" customWidth="1"/>
    <col min="4367" max="4367" width="3.28515625" style="42" bestFit="1" customWidth="1"/>
    <col min="4368" max="4368" width="0" style="42" hidden="1" customWidth="1"/>
    <col min="4369" max="4369" width="4.28515625" style="42" customWidth="1"/>
    <col min="4370" max="4370" width="5.7109375" style="42" customWidth="1"/>
    <col min="4371" max="4371" width="6.42578125" style="42" customWidth="1"/>
    <col min="4372" max="4372" width="5.7109375" style="42" customWidth="1"/>
    <col min="4373" max="4375" width="2.7109375" style="42" customWidth="1"/>
    <col min="4376" max="4376" width="2.85546875" style="42" customWidth="1"/>
    <col min="4377" max="4377" width="0" style="42" hidden="1" customWidth="1"/>
    <col min="4378" max="4378" width="2.7109375" style="42" customWidth="1"/>
    <col min="4379" max="4379" width="0" style="42" hidden="1" customWidth="1"/>
    <col min="4380" max="4380" width="2.7109375" style="42" customWidth="1"/>
    <col min="4381" max="4381" width="0" style="42" hidden="1" customWidth="1"/>
    <col min="4382" max="4382" width="2.7109375" style="42" customWidth="1"/>
    <col min="4383" max="4383" width="0" style="42" hidden="1" customWidth="1"/>
    <col min="4384" max="4384" width="2.7109375" style="42" customWidth="1"/>
    <col min="4385" max="4385" width="0" style="42" hidden="1" customWidth="1"/>
    <col min="4386" max="4386" width="2.7109375" style="42" customWidth="1"/>
    <col min="4387" max="4387" width="0" style="42" hidden="1" customWidth="1"/>
    <col min="4388" max="4388" width="2.7109375" style="42" customWidth="1"/>
    <col min="4389" max="4391" width="0" style="42" hidden="1" customWidth="1"/>
    <col min="4392" max="4392" width="4.28515625" style="42" customWidth="1"/>
    <col min="4393" max="4393" width="0" style="42" hidden="1" customWidth="1"/>
    <col min="4394" max="4394" width="3.28515625" style="42" bestFit="1" customWidth="1"/>
    <col min="4395" max="4395" width="0" style="42" hidden="1" customWidth="1"/>
    <col min="4396" max="4396" width="3.28515625" style="42" bestFit="1" customWidth="1"/>
    <col min="4397" max="4398" width="4.28515625" style="42" customWidth="1"/>
    <col min="4399" max="4399" width="12.85546875" style="42" customWidth="1"/>
    <col min="4400" max="4400" width="10.7109375" style="42" customWidth="1"/>
    <col min="4401" max="4401" width="5" style="42" customWidth="1"/>
    <col min="4402" max="4402" width="6.28515625" style="42" customWidth="1"/>
    <col min="4403" max="4403" width="6.85546875" style="42" customWidth="1"/>
    <col min="4404" max="4404" width="6.28515625" style="42" customWidth="1"/>
    <col min="4405" max="4405" width="4.140625" style="42" customWidth="1"/>
    <col min="4406" max="4406" width="22.140625" style="42" customWidth="1"/>
    <col min="4407" max="4608" width="11.42578125" style="42"/>
    <col min="4609" max="4609" width="1.140625" style="42" customWidth="1"/>
    <col min="4610" max="4612" width="5.42578125" style="42" customWidth="1"/>
    <col min="4613" max="4613" width="7.28515625" style="42" customWidth="1"/>
    <col min="4614" max="4614" width="5.42578125" style="42" customWidth="1"/>
    <col min="4615" max="4615" width="5.85546875" style="42" customWidth="1"/>
    <col min="4616" max="4619" width="4.5703125" style="42" customWidth="1"/>
    <col min="4620" max="4620" width="3.28515625" style="42" bestFit="1" customWidth="1"/>
    <col min="4621" max="4622" width="0" style="42" hidden="1" customWidth="1"/>
    <col min="4623" max="4623" width="3.28515625" style="42" bestFit="1" customWidth="1"/>
    <col min="4624" max="4624" width="0" style="42" hidden="1" customWidth="1"/>
    <col min="4625" max="4625" width="4.28515625" style="42" customWidth="1"/>
    <col min="4626" max="4626" width="5.7109375" style="42" customWidth="1"/>
    <col min="4627" max="4627" width="6.42578125" style="42" customWidth="1"/>
    <col min="4628" max="4628" width="5.7109375" style="42" customWidth="1"/>
    <col min="4629" max="4631" width="2.7109375" style="42" customWidth="1"/>
    <col min="4632" max="4632" width="2.85546875" style="42" customWidth="1"/>
    <col min="4633" max="4633" width="0" style="42" hidden="1" customWidth="1"/>
    <col min="4634" max="4634" width="2.7109375" style="42" customWidth="1"/>
    <col min="4635" max="4635" width="0" style="42" hidden="1" customWidth="1"/>
    <col min="4636" max="4636" width="2.7109375" style="42" customWidth="1"/>
    <col min="4637" max="4637" width="0" style="42" hidden="1" customWidth="1"/>
    <col min="4638" max="4638" width="2.7109375" style="42" customWidth="1"/>
    <col min="4639" max="4639" width="0" style="42" hidden="1" customWidth="1"/>
    <col min="4640" max="4640" width="2.7109375" style="42" customWidth="1"/>
    <col min="4641" max="4641" width="0" style="42" hidden="1" customWidth="1"/>
    <col min="4642" max="4642" width="2.7109375" style="42" customWidth="1"/>
    <col min="4643" max="4643" width="0" style="42" hidden="1" customWidth="1"/>
    <col min="4644" max="4644" width="2.7109375" style="42" customWidth="1"/>
    <col min="4645" max="4647" width="0" style="42" hidden="1" customWidth="1"/>
    <col min="4648" max="4648" width="4.28515625" style="42" customWidth="1"/>
    <col min="4649" max="4649" width="0" style="42" hidden="1" customWidth="1"/>
    <col min="4650" max="4650" width="3.28515625" style="42" bestFit="1" customWidth="1"/>
    <col min="4651" max="4651" width="0" style="42" hidden="1" customWidth="1"/>
    <col min="4652" max="4652" width="3.28515625" style="42" bestFit="1" customWidth="1"/>
    <col min="4653" max="4654" width="4.28515625" style="42" customWidth="1"/>
    <col min="4655" max="4655" width="12.85546875" style="42" customWidth="1"/>
    <col min="4656" max="4656" width="10.7109375" style="42" customWidth="1"/>
    <col min="4657" max="4657" width="5" style="42" customWidth="1"/>
    <col min="4658" max="4658" width="6.28515625" style="42" customWidth="1"/>
    <col min="4659" max="4659" width="6.85546875" style="42" customWidth="1"/>
    <col min="4660" max="4660" width="6.28515625" style="42" customWidth="1"/>
    <col min="4661" max="4661" width="4.140625" style="42" customWidth="1"/>
    <col min="4662" max="4662" width="22.140625" style="42" customWidth="1"/>
    <col min="4663" max="4864" width="11.42578125" style="42"/>
    <col min="4865" max="4865" width="1.140625" style="42" customWidth="1"/>
    <col min="4866" max="4868" width="5.42578125" style="42" customWidth="1"/>
    <col min="4869" max="4869" width="7.28515625" style="42" customWidth="1"/>
    <col min="4870" max="4870" width="5.42578125" style="42" customWidth="1"/>
    <col min="4871" max="4871" width="5.85546875" style="42" customWidth="1"/>
    <col min="4872" max="4875" width="4.5703125" style="42" customWidth="1"/>
    <col min="4876" max="4876" width="3.28515625" style="42" bestFit="1" customWidth="1"/>
    <col min="4877" max="4878" width="0" style="42" hidden="1" customWidth="1"/>
    <col min="4879" max="4879" width="3.28515625" style="42" bestFit="1" customWidth="1"/>
    <col min="4880" max="4880" width="0" style="42" hidden="1" customWidth="1"/>
    <col min="4881" max="4881" width="4.28515625" style="42" customWidth="1"/>
    <col min="4882" max="4882" width="5.7109375" style="42" customWidth="1"/>
    <col min="4883" max="4883" width="6.42578125" style="42" customWidth="1"/>
    <col min="4884" max="4884" width="5.7109375" style="42" customWidth="1"/>
    <col min="4885" max="4887" width="2.7109375" style="42" customWidth="1"/>
    <col min="4888" max="4888" width="2.85546875" style="42" customWidth="1"/>
    <col min="4889" max="4889" width="0" style="42" hidden="1" customWidth="1"/>
    <col min="4890" max="4890" width="2.7109375" style="42" customWidth="1"/>
    <col min="4891" max="4891" width="0" style="42" hidden="1" customWidth="1"/>
    <col min="4892" max="4892" width="2.7109375" style="42" customWidth="1"/>
    <col min="4893" max="4893" width="0" style="42" hidden="1" customWidth="1"/>
    <col min="4894" max="4894" width="2.7109375" style="42" customWidth="1"/>
    <col min="4895" max="4895" width="0" style="42" hidden="1" customWidth="1"/>
    <col min="4896" max="4896" width="2.7109375" style="42" customWidth="1"/>
    <col min="4897" max="4897" width="0" style="42" hidden="1" customWidth="1"/>
    <col min="4898" max="4898" width="2.7109375" style="42" customWidth="1"/>
    <col min="4899" max="4899" width="0" style="42" hidden="1" customWidth="1"/>
    <col min="4900" max="4900" width="2.7109375" style="42" customWidth="1"/>
    <col min="4901" max="4903" width="0" style="42" hidden="1" customWidth="1"/>
    <col min="4904" max="4904" width="4.28515625" style="42" customWidth="1"/>
    <col min="4905" max="4905" width="0" style="42" hidden="1" customWidth="1"/>
    <col min="4906" max="4906" width="3.28515625" style="42" bestFit="1" customWidth="1"/>
    <col min="4907" max="4907" width="0" style="42" hidden="1" customWidth="1"/>
    <col min="4908" max="4908" width="3.28515625" style="42" bestFit="1" customWidth="1"/>
    <col min="4909" max="4910" width="4.28515625" style="42" customWidth="1"/>
    <col min="4911" max="4911" width="12.85546875" style="42" customWidth="1"/>
    <col min="4912" max="4912" width="10.7109375" style="42" customWidth="1"/>
    <col min="4913" max="4913" width="5" style="42" customWidth="1"/>
    <col min="4914" max="4914" width="6.28515625" style="42" customWidth="1"/>
    <col min="4915" max="4915" width="6.85546875" style="42" customWidth="1"/>
    <col min="4916" max="4916" width="6.28515625" style="42" customWidth="1"/>
    <col min="4917" max="4917" width="4.140625" style="42" customWidth="1"/>
    <col min="4918" max="4918" width="22.140625" style="42" customWidth="1"/>
    <col min="4919" max="5120" width="11.42578125" style="42"/>
    <col min="5121" max="5121" width="1.140625" style="42" customWidth="1"/>
    <col min="5122" max="5124" width="5.42578125" style="42" customWidth="1"/>
    <col min="5125" max="5125" width="7.28515625" style="42" customWidth="1"/>
    <col min="5126" max="5126" width="5.42578125" style="42" customWidth="1"/>
    <col min="5127" max="5127" width="5.85546875" style="42" customWidth="1"/>
    <col min="5128" max="5131" width="4.5703125" style="42" customWidth="1"/>
    <col min="5132" max="5132" width="3.28515625" style="42" bestFit="1" customWidth="1"/>
    <col min="5133" max="5134" width="0" style="42" hidden="1" customWidth="1"/>
    <col min="5135" max="5135" width="3.28515625" style="42" bestFit="1" customWidth="1"/>
    <col min="5136" max="5136" width="0" style="42" hidden="1" customWidth="1"/>
    <col min="5137" max="5137" width="4.28515625" style="42" customWidth="1"/>
    <col min="5138" max="5138" width="5.7109375" style="42" customWidth="1"/>
    <col min="5139" max="5139" width="6.42578125" style="42" customWidth="1"/>
    <col min="5140" max="5140" width="5.7109375" style="42" customWidth="1"/>
    <col min="5141" max="5143" width="2.7109375" style="42" customWidth="1"/>
    <col min="5144" max="5144" width="2.85546875" style="42" customWidth="1"/>
    <col min="5145" max="5145" width="0" style="42" hidden="1" customWidth="1"/>
    <col min="5146" max="5146" width="2.7109375" style="42" customWidth="1"/>
    <col min="5147" max="5147" width="0" style="42" hidden="1" customWidth="1"/>
    <col min="5148" max="5148" width="2.7109375" style="42" customWidth="1"/>
    <col min="5149" max="5149" width="0" style="42" hidden="1" customWidth="1"/>
    <col min="5150" max="5150" width="2.7109375" style="42" customWidth="1"/>
    <col min="5151" max="5151" width="0" style="42" hidden="1" customWidth="1"/>
    <col min="5152" max="5152" width="2.7109375" style="42" customWidth="1"/>
    <col min="5153" max="5153" width="0" style="42" hidden="1" customWidth="1"/>
    <col min="5154" max="5154" width="2.7109375" style="42" customWidth="1"/>
    <col min="5155" max="5155" width="0" style="42" hidden="1" customWidth="1"/>
    <col min="5156" max="5156" width="2.7109375" style="42" customWidth="1"/>
    <col min="5157" max="5159" width="0" style="42" hidden="1" customWidth="1"/>
    <col min="5160" max="5160" width="4.28515625" style="42" customWidth="1"/>
    <col min="5161" max="5161" width="0" style="42" hidden="1" customWidth="1"/>
    <col min="5162" max="5162" width="3.28515625" style="42" bestFit="1" customWidth="1"/>
    <col min="5163" max="5163" width="0" style="42" hidden="1" customWidth="1"/>
    <col min="5164" max="5164" width="3.28515625" style="42" bestFit="1" customWidth="1"/>
    <col min="5165" max="5166" width="4.28515625" style="42" customWidth="1"/>
    <col min="5167" max="5167" width="12.85546875" style="42" customWidth="1"/>
    <col min="5168" max="5168" width="10.7109375" style="42" customWidth="1"/>
    <col min="5169" max="5169" width="5" style="42" customWidth="1"/>
    <col min="5170" max="5170" width="6.28515625" style="42" customWidth="1"/>
    <col min="5171" max="5171" width="6.85546875" style="42" customWidth="1"/>
    <col min="5172" max="5172" width="6.28515625" style="42" customWidth="1"/>
    <col min="5173" max="5173" width="4.140625" style="42" customWidth="1"/>
    <col min="5174" max="5174" width="22.140625" style="42" customWidth="1"/>
    <col min="5175" max="5376" width="11.42578125" style="42"/>
    <col min="5377" max="5377" width="1.140625" style="42" customWidth="1"/>
    <col min="5378" max="5380" width="5.42578125" style="42" customWidth="1"/>
    <col min="5381" max="5381" width="7.28515625" style="42" customWidth="1"/>
    <col min="5382" max="5382" width="5.42578125" style="42" customWidth="1"/>
    <col min="5383" max="5383" width="5.85546875" style="42" customWidth="1"/>
    <col min="5384" max="5387" width="4.5703125" style="42" customWidth="1"/>
    <col min="5388" max="5388" width="3.28515625" style="42" bestFit="1" customWidth="1"/>
    <col min="5389" max="5390" width="0" style="42" hidden="1" customWidth="1"/>
    <col min="5391" max="5391" width="3.28515625" style="42" bestFit="1" customWidth="1"/>
    <col min="5392" max="5392" width="0" style="42" hidden="1" customWidth="1"/>
    <col min="5393" max="5393" width="4.28515625" style="42" customWidth="1"/>
    <col min="5394" max="5394" width="5.7109375" style="42" customWidth="1"/>
    <col min="5395" max="5395" width="6.42578125" style="42" customWidth="1"/>
    <col min="5396" max="5396" width="5.7109375" style="42" customWidth="1"/>
    <col min="5397" max="5399" width="2.7109375" style="42" customWidth="1"/>
    <col min="5400" max="5400" width="2.85546875" style="42" customWidth="1"/>
    <col min="5401" max="5401" width="0" style="42" hidden="1" customWidth="1"/>
    <col min="5402" max="5402" width="2.7109375" style="42" customWidth="1"/>
    <col min="5403" max="5403" width="0" style="42" hidden="1" customWidth="1"/>
    <col min="5404" max="5404" width="2.7109375" style="42" customWidth="1"/>
    <col min="5405" max="5405" width="0" style="42" hidden="1" customWidth="1"/>
    <col min="5406" max="5406" width="2.7109375" style="42" customWidth="1"/>
    <col min="5407" max="5407" width="0" style="42" hidden="1" customWidth="1"/>
    <col min="5408" max="5408" width="2.7109375" style="42" customWidth="1"/>
    <col min="5409" max="5409" width="0" style="42" hidden="1" customWidth="1"/>
    <col min="5410" max="5410" width="2.7109375" style="42" customWidth="1"/>
    <col min="5411" max="5411" width="0" style="42" hidden="1" customWidth="1"/>
    <col min="5412" max="5412" width="2.7109375" style="42" customWidth="1"/>
    <col min="5413" max="5415" width="0" style="42" hidden="1" customWidth="1"/>
    <col min="5416" max="5416" width="4.28515625" style="42" customWidth="1"/>
    <col min="5417" max="5417" width="0" style="42" hidden="1" customWidth="1"/>
    <col min="5418" max="5418" width="3.28515625" style="42" bestFit="1" customWidth="1"/>
    <col min="5419" max="5419" width="0" style="42" hidden="1" customWidth="1"/>
    <col min="5420" max="5420" width="3.28515625" style="42" bestFit="1" customWidth="1"/>
    <col min="5421" max="5422" width="4.28515625" style="42" customWidth="1"/>
    <col min="5423" max="5423" width="12.85546875" style="42" customWidth="1"/>
    <col min="5424" max="5424" width="10.7109375" style="42" customWidth="1"/>
    <col min="5425" max="5425" width="5" style="42" customWidth="1"/>
    <col min="5426" max="5426" width="6.28515625" style="42" customWidth="1"/>
    <col min="5427" max="5427" width="6.85546875" style="42" customWidth="1"/>
    <col min="5428" max="5428" width="6.28515625" style="42" customWidth="1"/>
    <col min="5429" max="5429" width="4.140625" style="42" customWidth="1"/>
    <col min="5430" max="5430" width="22.140625" style="42" customWidth="1"/>
    <col min="5431" max="5632" width="11.42578125" style="42"/>
    <col min="5633" max="5633" width="1.140625" style="42" customWidth="1"/>
    <col min="5634" max="5636" width="5.42578125" style="42" customWidth="1"/>
    <col min="5637" max="5637" width="7.28515625" style="42" customWidth="1"/>
    <col min="5638" max="5638" width="5.42578125" style="42" customWidth="1"/>
    <col min="5639" max="5639" width="5.85546875" style="42" customWidth="1"/>
    <col min="5640" max="5643" width="4.5703125" style="42" customWidth="1"/>
    <col min="5644" max="5644" width="3.28515625" style="42" bestFit="1" customWidth="1"/>
    <col min="5645" max="5646" width="0" style="42" hidden="1" customWidth="1"/>
    <col min="5647" max="5647" width="3.28515625" style="42" bestFit="1" customWidth="1"/>
    <col min="5648" max="5648" width="0" style="42" hidden="1" customWidth="1"/>
    <col min="5649" max="5649" width="4.28515625" style="42" customWidth="1"/>
    <col min="5650" max="5650" width="5.7109375" style="42" customWidth="1"/>
    <col min="5651" max="5651" width="6.42578125" style="42" customWidth="1"/>
    <col min="5652" max="5652" width="5.7109375" style="42" customWidth="1"/>
    <col min="5653" max="5655" width="2.7109375" style="42" customWidth="1"/>
    <col min="5656" max="5656" width="2.85546875" style="42" customWidth="1"/>
    <col min="5657" max="5657" width="0" style="42" hidden="1" customWidth="1"/>
    <col min="5658" max="5658" width="2.7109375" style="42" customWidth="1"/>
    <col min="5659" max="5659" width="0" style="42" hidden="1" customWidth="1"/>
    <col min="5660" max="5660" width="2.7109375" style="42" customWidth="1"/>
    <col min="5661" max="5661" width="0" style="42" hidden="1" customWidth="1"/>
    <col min="5662" max="5662" width="2.7109375" style="42" customWidth="1"/>
    <col min="5663" max="5663" width="0" style="42" hidden="1" customWidth="1"/>
    <col min="5664" max="5664" width="2.7109375" style="42" customWidth="1"/>
    <col min="5665" max="5665" width="0" style="42" hidden="1" customWidth="1"/>
    <col min="5666" max="5666" width="2.7109375" style="42" customWidth="1"/>
    <col min="5667" max="5667" width="0" style="42" hidden="1" customWidth="1"/>
    <col min="5668" max="5668" width="2.7109375" style="42" customWidth="1"/>
    <col min="5669" max="5671" width="0" style="42" hidden="1" customWidth="1"/>
    <col min="5672" max="5672" width="4.28515625" style="42" customWidth="1"/>
    <col min="5673" max="5673" width="0" style="42" hidden="1" customWidth="1"/>
    <col min="5674" max="5674" width="3.28515625" style="42" bestFit="1" customWidth="1"/>
    <col min="5675" max="5675" width="0" style="42" hidden="1" customWidth="1"/>
    <col min="5676" max="5676" width="3.28515625" style="42" bestFit="1" customWidth="1"/>
    <col min="5677" max="5678" width="4.28515625" style="42" customWidth="1"/>
    <col min="5679" max="5679" width="12.85546875" style="42" customWidth="1"/>
    <col min="5680" max="5680" width="10.7109375" style="42" customWidth="1"/>
    <col min="5681" max="5681" width="5" style="42" customWidth="1"/>
    <col min="5682" max="5682" width="6.28515625" style="42" customWidth="1"/>
    <col min="5683" max="5683" width="6.85546875" style="42" customWidth="1"/>
    <col min="5684" max="5684" width="6.28515625" style="42" customWidth="1"/>
    <col min="5685" max="5685" width="4.140625" style="42" customWidth="1"/>
    <col min="5686" max="5686" width="22.140625" style="42" customWidth="1"/>
    <col min="5687" max="5888" width="11.42578125" style="42"/>
    <col min="5889" max="5889" width="1.140625" style="42" customWidth="1"/>
    <col min="5890" max="5892" width="5.42578125" style="42" customWidth="1"/>
    <col min="5893" max="5893" width="7.28515625" style="42" customWidth="1"/>
    <col min="5894" max="5894" width="5.42578125" style="42" customWidth="1"/>
    <col min="5895" max="5895" width="5.85546875" style="42" customWidth="1"/>
    <col min="5896" max="5899" width="4.5703125" style="42" customWidth="1"/>
    <col min="5900" max="5900" width="3.28515625" style="42" bestFit="1" customWidth="1"/>
    <col min="5901" max="5902" width="0" style="42" hidden="1" customWidth="1"/>
    <col min="5903" max="5903" width="3.28515625" style="42" bestFit="1" customWidth="1"/>
    <col min="5904" max="5904" width="0" style="42" hidden="1" customWidth="1"/>
    <col min="5905" max="5905" width="4.28515625" style="42" customWidth="1"/>
    <col min="5906" max="5906" width="5.7109375" style="42" customWidth="1"/>
    <col min="5907" max="5907" width="6.42578125" style="42" customWidth="1"/>
    <col min="5908" max="5908" width="5.7109375" style="42" customWidth="1"/>
    <col min="5909" max="5911" width="2.7109375" style="42" customWidth="1"/>
    <col min="5912" max="5912" width="2.85546875" style="42" customWidth="1"/>
    <col min="5913" max="5913" width="0" style="42" hidden="1" customWidth="1"/>
    <col min="5914" max="5914" width="2.7109375" style="42" customWidth="1"/>
    <col min="5915" max="5915" width="0" style="42" hidden="1" customWidth="1"/>
    <col min="5916" max="5916" width="2.7109375" style="42" customWidth="1"/>
    <col min="5917" max="5917" width="0" style="42" hidden="1" customWidth="1"/>
    <col min="5918" max="5918" width="2.7109375" style="42" customWidth="1"/>
    <col min="5919" max="5919" width="0" style="42" hidden="1" customWidth="1"/>
    <col min="5920" max="5920" width="2.7109375" style="42" customWidth="1"/>
    <col min="5921" max="5921" width="0" style="42" hidden="1" customWidth="1"/>
    <col min="5922" max="5922" width="2.7109375" style="42" customWidth="1"/>
    <col min="5923" max="5923" width="0" style="42" hidden="1" customWidth="1"/>
    <col min="5924" max="5924" width="2.7109375" style="42" customWidth="1"/>
    <col min="5925" max="5927" width="0" style="42" hidden="1" customWidth="1"/>
    <col min="5928" max="5928" width="4.28515625" style="42" customWidth="1"/>
    <col min="5929" max="5929" width="0" style="42" hidden="1" customWidth="1"/>
    <col min="5930" max="5930" width="3.28515625" style="42" bestFit="1" customWidth="1"/>
    <col min="5931" max="5931" width="0" style="42" hidden="1" customWidth="1"/>
    <col min="5932" max="5932" width="3.28515625" style="42" bestFit="1" customWidth="1"/>
    <col min="5933" max="5934" width="4.28515625" style="42" customWidth="1"/>
    <col min="5935" max="5935" width="12.85546875" style="42" customWidth="1"/>
    <col min="5936" max="5936" width="10.7109375" style="42" customWidth="1"/>
    <col min="5937" max="5937" width="5" style="42" customWidth="1"/>
    <col min="5938" max="5938" width="6.28515625" style="42" customWidth="1"/>
    <col min="5939" max="5939" width="6.85546875" style="42" customWidth="1"/>
    <col min="5940" max="5940" width="6.28515625" style="42" customWidth="1"/>
    <col min="5941" max="5941" width="4.140625" style="42" customWidth="1"/>
    <col min="5942" max="5942" width="22.140625" style="42" customWidth="1"/>
    <col min="5943" max="6144" width="11.42578125" style="42"/>
    <col min="6145" max="6145" width="1.140625" style="42" customWidth="1"/>
    <col min="6146" max="6148" width="5.42578125" style="42" customWidth="1"/>
    <col min="6149" max="6149" width="7.28515625" style="42" customWidth="1"/>
    <col min="6150" max="6150" width="5.42578125" style="42" customWidth="1"/>
    <col min="6151" max="6151" width="5.85546875" style="42" customWidth="1"/>
    <col min="6152" max="6155" width="4.5703125" style="42" customWidth="1"/>
    <col min="6156" max="6156" width="3.28515625" style="42" bestFit="1" customWidth="1"/>
    <col min="6157" max="6158" width="0" style="42" hidden="1" customWidth="1"/>
    <col min="6159" max="6159" width="3.28515625" style="42" bestFit="1" customWidth="1"/>
    <col min="6160" max="6160" width="0" style="42" hidden="1" customWidth="1"/>
    <col min="6161" max="6161" width="4.28515625" style="42" customWidth="1"/>
    <col min="6162" max="6162" width="5.7109375" style="42" customWidth="1"/>
    <col min="6163" max="6163" width="6.42578125" style="42" customWidth="1"/>
    <col min="6164" max="6164" width="5.7109375" style="42" customWidth="1"/>
    <col min="6165" max="6167" width="2.7109375" style="42" customWidth="1"/>
    <col min="6168" max="6168" width="2.85546875" style="42" customWidth="1"/>
    <col min="6169" max="6169" width="0" style="42" hidden="1" customWidth="1"/>
    <col min="6170" max="6170" width="2.7109375" style="42" customWidth="1"/>
    <col min="6171" max="6171" width="0" style="42" hidden="1" customWidth="1"/>
    <col min="6172" max="6172" width="2.7109375" style="42" customWidth="1"/>
    <col min="6173" max="6173" width="0" style="42" hidden="1" customWidth="1"/>
    <col min="6174" max="6174" width="2.7109375" style="42" customWidth="1"/>
    <col min="6175" max="6175" width="0" style="42" hidden="1" customWidth="1"/>
    <col min="6176" max="6176" width="2.7109375" style="42" customWidth="1"/>
    <col min="6177" max="6177" width="0" style="42" hidden="1" customWidth="1"/>
    <col min="6178" max="6178" width="2.7109375" style="42" customWidth="1"/>
    <col min="6179" max="6179" width="0" style="42" hidden="1" customWidth="1"/>
    <col min="6180" max="6180" width="2.7109375" style="42" customWidth="1"/>
    <col min="6181" max="6183" width="0" style="42" hidden="1" customWidth="1"/>
    <col min="6184" max="6184" width="4.28515625" style="42" customWidth="1"/>
    <col min="6185" max="6185" width="0" style="42" hidden="1" customWidth="1"/>
    <col min="6186" max="6186" width="3.28515625" style="42" bestFit="1" customWidth="1"/>
    <col min="6187" max="6187" width="0" style="42" hidden="1" customWidth="1"/>
    <col min="6188" max="6188" width="3.28515625" style="42" bestFit="1" customWidth="1"/>
    <col min="6189" max="6190" width="4.28515625" style="42" customWidth="1"/>
    <col min="6191" max="6191" width="12.85546875" style="42" customWidth="1"/>
    <col min="6192" max="6192" width="10.7109375" style="42" customWidth="1"/>
    <col min="6193" max="6193" width="5" style="42" customWidth="1"/>
    <col min="6194" max="6194" width="6.28515625" style="42" customWidth="1"/>
    <col min="6195" max="6195" width="6.85546875" style="42" customWidth="1"/>
    <col min="6196" max="6196" width="6.28515625" style="42" customWidth="1"/>
    <col min="6197" max="6197" width="4.140625" style="42" customWidth="1"/>
    <col min="6198" max="6198" width="22.140625" style="42" customWidth="1"/>
    <col min="6199" max="6400" width="11.42578125" style="42"/>
    <col min="6401" max="6401" width="1.140625" style="42" customWidth="1"/>
    <col min="6402" max="6404" width="5.42578125" style="42" customWidth="1"/>
    <col min="6405" max="6405" width="7.28515625" style="42" customWidth="1"/>
    <col min="6406" max="6406" width="5.42578125" style="42" customWidth="1"/>
    <col min="6407" max="6407" width="5.85546875" style="42" customWidth="1"/>
    <col min="6408" max="6411" width="4.5703125" style="42" customWidth="1"/>
    <col min="6412" max="6412" width="3.28515625" style="42" bestFit="1" customWidth="1"/>
    <col min="6413" max="6414" width="0" style="42" hidden="1" customWidth="1"/>
    <col min="6415" max="6415" width="3.28515625" style="42" bestFit="1" customWidth="1"/>
    <col min="6416" max="6416" width="0" style="42" hidden="1" customWidth="1"/>
    <col min="6417" max="6417" width="4.28515625" style="42" customWidth="1"/>
    <col min="6418" max="6418" width="5.7109375" style="42" customWidth="1"/>
    <col min="6419" max="6419" width="6.42578125" style="42" customWidth="1"/>
    <col min="6420" max="6420" width="5.7109375" style="42" customWidth="1"/>
    <col min="6421" max="6423" width="2.7109375" style="42" customWidth="1"/>
    <col min="6424" max="6424" width="2.85546875" style="42" customWidth="1"/>
    <col min="6425" max="6425" width="0" style="42" hidden="1" customWidth="1"/>
    <col min="6426" max="6426" width="2.7109375" style="42" customWidth="1"/>
    <col min="6427" max="6427" width="0" style="42" hidden="1" customWidth="1"/>
    <col min="6428" max="6428" width="2.7109375" style="42" customWidth="1"/>
    <col min="6429" max="6429" width="0" style="42" hidden="1" customWidth="1"/>
    <col min="6430" max="6430" width="2.7109375" style="42" customWidth="1"/>
    <col min="6431" max="6431" width="0" style="42" hidden="1" customWidth="1"/>
    <col min="6432" max="6432" width="2.7109375" style="42" customWidth="1"/>
    <col min="6433" max="6433" width="0" style="42" hidden="1" customWidth="1"/>
    <col min="6434" max="6434" width="2.7109375" style="42" customWidth="1"/>
    <col min="6435" max="6435" width="0" style="42" hidden="1" customWidth="1"/>
    <col min="6436" max="6436" width="2.7109375" style="42" customWidth="1"/>
    <col min="6437" max="6439" width="0" style="42" hidden="1" customWidth="1"/>
    <col min="6440" max="6440" width="4.28515625" style="42" customWidth="1"/>
    <col min="6441" max="6441" width="0" style="42" hidden="1" customWidth="1"/>
    <col min="6442" max="6442" width="3.28515625" style="42" bestFit="1" customWidth="1"/>
    <col min="6443" max="6443" width="0" style="42" hidden="1" customWidth="1"/>
    <col min="6444" max="6444" width="3.28515625" style="42" bestFit="1" customWidth="1"/>
    <col min="6445" max="6446" width="4.28515625" style="42" customWidth="1"/>
    <col min="6447" max="6447" width="12.85546875" style="42" customWidth="1"/>
    <col min="6448" max="6448" width="10.7109375" style="42" customWidth="1"/>
    <col min="6449" max="6449" width="5" style="42" customWidth="1"/>
    <col min="6450" max="6450" width="6.28515625" style="42" customWidth="1"/>
    <col min="6451" max="6451" width="6.85546875" style="42" customWidth="1"/>
    <col min="6452" max="6452" width="6.28515625" style="42" customWidth="1"/>
    <col min="6453" max="6453" width="4.140625" style="42" customWidth="1"/>
    <col min="6454" max="6454" width="22.140625" style="42" customWidth="1"/>
    <col min="6455" max="6656" width="11.42578125" style="42"/>
    <col min="6657" max="6657" width="1.140625" style="42" customWidth="1"/>
    <col min="6658" max="6660" width="5.42578125" style="42" customWidth="1"/>
    <col min="6661" max="6661" width="7.28515625" style="42" customWidth="1"/>
    <col min="6662" max="6662" width="5.42578125" style="42" customWidth="1"/>
    <col min="6663" max="6663" width="5.85546875" style="42" customWidth="1"/>
    <col min="6664" max="6667" width="4.5703125" style="42" customWidth="1"/>
    <col min="6668" max="6668" width="3.28515625" style="42" bestFit="1" customWidth="1"/>
    <col min="6669" max="6670" width="0" style="42" hidden="1" customWidth="1"/>
    <col min="6671" max="6671" width="3.28515625" style="42" bestFit="1" customWidth="1"/>
    <col min="6672" max="6672" width="0" style="42" hidden="1" customWidth="1"/>
    <col min="6673" max="6673" width="4.28515625" style="42" customWidth="1"/>
    <col min="6674" max="6674" width="5.7109375" style="42" customWidth="1"/>
    <col min="6675" max="6675" width="6.42578125" style="42" customWidth="1"/>
    <col min="6676" max="6676" width="5.7109375" style="42" customWidth="1"/>
    <col min="6677" max="6679" width="2.7109375" style="42" customWidth="1"/>
    <col min="6680" max="6680" width="2.85546875" style="42" customWidth="1"/>
    <col min="6681" max="6681" width="0" style="42" hidden="1" customWidth="1"/>
    <col min="6682" max="6682" width="2.7109375" style="42" customWidth="1"/>
    <col min="6683" max="6683" width="0" style="42" hidden="1" customWidth="1"/>
    <col min="6684" max="6684" width="2.7109375" style="42" customWidth="1"/>
    <col min="6685" max="6685" width="0" style="42" hidden="1" customWidth="1"/>
    <col min="6686" max="6686" width="2.7109375" style="42" customWidth="1"/>
    <col min="6687" max="6687" width="0" style="42" hidden="1" customWidth="1"/>
    <col min="6688" max="6688" width="2.7109375" style="42" customWidth="1"/>
    <col min="6689" max="6689" width="0" style="42" hidden="1" customWidth="1"/>
    <col min="6690" max="6690" width="2.7109375" style="42" customWidth="1"/>
    <col min="6691" max="6691" width="0" style="42" hidden="1" customWidth="1"/>
    <col min="6692" max="6692" width="2.7109375" style="42" customWidth="1"/>
    <col min="6693" max="6695" width="0" style="42" hidden="1" customWidth="1"/>
    <col min="6696" max="6696" width="4.28515625" style="42" customWidth="1"/>
    <col min="6697" max="6697" width="0" style="42" hidden="1" customWidth="1"/>
    <col min="6698" max="6698" width="3.28515625" style="42" bestFit="1" customWidth="1"/>
    <col min="6699" max="6699" width="0" style="42" hidden="1" customWidth="1"/>
    <col min="6700" max="6700" width="3.28515625" style="42" bestFit="1" customWidth="1"/>
    <col min="6701" max="6702" width="4.28515625" style="42" customWidth="1"/>
    <col min="6703" max="6703" width="12.85546875" style="42" customWidth="1"/>
    <col min="6704" max="6704" width="10.7109375" style="42" customWidth="1"/>
    <col min="6705" max="6705" width="5" style="42" customWidth="1"/>
    <col min="6706" max="6706" width="6.28515625" style="42" customWidth="1"/>
    <col min="6707" max="6707" width="6.85546875" style="42" customWidth="1"/>
    <col min="6708" max="6708" width="6.28515625" style="42" customWidth="1"/>
    <col min="6709" max="6709" width="4.140625" style="42" customWidth="1"/>
    <col min="6710" max="6710" width="22.140625" style="42" customWidth="1"/>
    <col min="6711" max="6912" width="11.42578125" style="42"/>
    <col min="6913" max="6913" width="1.140625" style="42" customWidth="1"/>
    <col min="6914" max="6916" width="5.42578125" style="42" customWidth="1"/>
    <col min="6917" max="6917" width="7.28515625" style="42" customWidth="1"/>
    <col min="6918" max="6918" width="5.42578125" style="42" customWidth="1"/>
    <col min="6919" max="6919" width="5.85546875" style="42" customWidth="1"/>
    <col min="6920" max="6923" width="4.5703125" style="42" customWidth="1"/>
    <col min="6924" max="6924" width="3.28515625" style="42" bestFit="1" customWidth="1"/>
    <col min="6925" max="6926" width="0" style="42" hidden="1" customWidth="1"/>
    <col min="6927" max="6927" width="3.28515625" style="42" bestFit="1" customWidth="1"/>
    <col min="6928" max="6928" width="0" style="42" hidden="1" customWidth="1"/>
    <col min="6929" max="6929" width="4.28515625" style="42" customWidth="1"/>
    <col min="6930" max="6930" width="5.7109375" style="42" customWidth="1"/>
    <col min="6931" max="6931" width="6.42578125" style="42" customWidth="1"/>
    <col min="6932" max="6932" width="5.7109375" style="42" customWidth="1"/>
    <col min="6933" max="6935" width="2.7109375" style="42" customWidth="1"/>
    <col min="6936" max="6936" width="2.85546875" style="42" customWidth="1"/>
    <col min="6937" max="6937" width="0" style="42" hidden="1" customWidth="1"/>
    <col min="6938" max="6938" width="2.7109375" style="42" customWidth="1"/>
    <col min="6939" max="6939" width="0" style="42" hidden="1" customWidth="1"/>
    <col min="6940" max="6940" width="2.7109375" style="42" customWidth="1"/>
    <col min="6941" max="6941" width="0" style="42" hidden="1" customWidth="1"/>
    <col min="6942" max="6942" width="2.7109375" style="42" customWidth="1"/>
    <col min="6943" max="6943" width="0" style="42" hidden="1" customWidth="1"/>
    <col min="6944" max="6944" width="2.7109375" style="42" customWidth="1"/>
    <col min="6945" max="6945" width="0" style="42" hidden="1" customWidth="1"/>
    <col min="6946" max="6946" width="2.7109375" style="42" customWidth="1"/>
    <col min="6947" max="6947" width="0" style="42" hidden="1" customWidth="1"/>
    <col min="6948" max="6948" width="2.7109375" style="42" customWidth="1"/>
    <col min="6949" max="6951" width="0" style="42" hidden="1" customWidth="1"/>
    <col min="6952" max="6952" width="4.28515625" style="42" customWidth="1"/>
    <col min="6953" max="6953" width="0" style="42" hidden="1" customWidth="1"/>
    <col min="6954" max="6954" width="3.28515625" style="42" bestFit="1" customWidth="1"/>
    <col min="6955" max="6955" width="0" style="42" hidden="1" customWidth="1"/>
    <col min="6956" max="6956" width="3.28515625" style="42" bestFit="1" customWidth="1"/>
    <col min="6957" max="6958" width="4.28515625" style="42" customWidth="1"/>
    <col min="6959" max="6959" width="12.85546875" style="42" customWidth="1"/>
    <col min="6960" max="6960" width="10.7109375" style="42" customWidth="1"/>
    <col min="6961" max="6961" width="5" style="42" customWidth="1"/>
    <col min="6962" max="6962" width="6.28515625" style="42" customWidth="1"/>
    <col min="6963" max="6963" width="6.85546875" style="42" customWidth="1"/>
    <col min="6964" max="6964" width="6.28515625" style="42" customWidth="1"/>
    <col min="6965" max="6965" width="4.140625" style="42" customWidth="1"/>
    <col min="6966" max="6966" width="22.140625" style="42" customWidth="1"/>
    <col min="6967" max="7168" width="11.42578125" style="42"/>
    <col min="7169" max="7169" width="1.140625" style="42" customWidth="1"/>
    <col min="7170" max="7172" width="5.42578125" style="42" customWidth="1"/>
    <col min="7173" max="7173" width="7.28515625" style="42" customWidth="1"/>
    <col min="7174" max="7174" width="5.42578125" style="42" customWidth="1"/>
    <col min="7175" max="7175" width="5.85546875" style="42" customWidth="1"/>
    <col min="7176" max="7179" width="4.5703125" style="42" customWidth="1"/>
    <col min="7180" max="7180" width="3.28515625" style="42" bestFit="1" customWidth="1"/>
    <col min="7181" max="7182" width="0" style="42" hidden="1" customWidth="1"/>
    <col min="7183" max="7183" width="3.28515625" style="42" bestFit="1" customWidth="1"/>
    <col min="7184" max="7184" width="0" style="42" hidden="1" customWidth="1"/>
    <col min="7185" max="7185" width="4.28515625" style="42" customWidth="1"/>
    <col min="7186" max="7186" width="5.7109375" style="42" customWidth="1"/>
    <col min="7187" max="7187" width="6.42578125" style="42" customWidth="1"/>
    <col min="7188" max="7188" width="5.7109375" style="42" customWidth="1"/>
    <col min="7189" max="7191" width="2.7109375" style="42" customWidth="1"/>
    <col min="7192" max="7192" width="2.85546875" style="42" customWidth="1"/>
    <col min="7193" max="7193" width="0" style="42" hidden="1" customWidth="1"/>
    <col min="7194" max="7194" width="2.7109375" style="42" customWidth="1"/>
    <col min="7195" max="7195" width="0" style="42" hidden="1" customWidth="1"/>
    <col min="7196" max="7196" width="2.7109375" style="42" customWidth="1"/>
    <col min="7197" max="7197" width="0" style="42" hidden="1" customWidth="1"/>
    <col min="7198" max="7198" width="2.7109375" style="42" customWidth="1"/>
    <col min="7199" max="7199" width="0" style="42" hidden="1" customWidth="1"/>
    <col min="7200" max="7200" width="2.7109375" style="42" customWidth="1"/>
    <col min="7201" max="7201" width="0" style="42" hidden="1" customWidth="1"/>
    <col min="7202" max="7202" width="2.7109375" style="42" customWidth="1"/>
    <col min="7203" max="7203" width="0" style="42" hidden="1" customWidth="1"/>
    <col min="7204" max="7204" width="2.7109375" style="42" customWidth="1"/>
    <col min="7205" max="7207" width="0" style="42" hidden="1" customWidth="1"/>
    <col min="7208" max="7208" width="4.28515625" style="42" customWidth="1"/>
    <col min="7209" max="7209" width="0" style="42" hidden="1" customWidth="1"/>
    <col min="7210" max="7210" width="3.28515625" style="42" bestFit="1" customWidth="1"/>
    <col min="7211" max="7211" width="0" style="42" hidden="1" customWidth="1"/>
    <col min="7212" max="7212" width="3.28515625" style="42" bestFit="1" customWidth="1"/>
    <col min="7213" max="7214" width="4.28515625" style="42" customWidth="1"/>
    <col min="7215" max="7215" width="12.85546875" style="42" customWidth="1"/>
    <col min="7216" max="7216" width="10.7109375" style="42" customWidth="1"/>
    <col min="7217" max="7217" width="5" style="42" customWidth="1"/>
    <col min="7218" max="7218" width="6.28515625" style="42" customWidth="1"/>
    <col min="7219" max="7219" width="6.85546875" style="42" customWidth="1"/>
    <col min="7220" max="7220" width="6.28515625" style="42" customWidth="1"/>
    <col min="7221" max="7221" width="4.140625" style="42" customWidth="1"/>
    <col min="7222" max="7222" width="22.140625" style="42" customWidth="1"/>
    <col min="7223" max="7424" width="11.42578125" style="42"/>
    <col min="7425" max="7425" width="1.140625" style="42" customWidth="1"/>
    <col min="7426" max="7428" width="5.42578125" style="42" customWidth="1"/>
    <col min="7429" max="7429" width="7.28515625" style="42" customWidth="1"/>
    <col min="7430" max="7430" width="5.42578125" style="42" customWidth="1"/>
    <col min="7431" max="7431" width="5.85546875" style="42" customWidth="1"/>
    <col min="7432" max="7435" width="4.5703125" style="42" customWidth="1"/>
    <col min="7436" max="7436" width="3.28515625" style="42" bestFit="1" customWidth="1"/>
    <col min="7437" max="7438" width="0" style="42" hidden="1" customWidth="1"/>
    <col min="7439" max="7439" width="3.28515625" style="42" bestFit="1" customWidth="1"/>
    <col min="7440" max="7440" width="0" style="42" hidden="1" customWidth="1"/>
    <col min="7441" max="7441" width="4.28515625" style="42" customWidth="1"/>
    <col min="7442" max="7442" width="5.7109375" style="42" customWidth="1"/>
    <col min="7443" max="7443" width="6.42578125" style="42" customWidth="1"/>
    <col min="7444" max="7444" width="5.7109375" style="42" customWidth="1"/>
    <col min="7445" max="7447" width="2.7109375" style="42" customWidth="1"/>
    <col min="7448" max="7448" width="2.85546875" style="42" customWidth="1"/>
    <col min="7449" max="7449" width="0" style="42" hidden="1" customWidth="1"/>
    <col min="7450" max="7450" width="2.7109375" style="42" customWidth="1"/>
    <col min="7451" max="7451" width="0" style="42" hidden="1" customWidth="1"/>
    <col min="7452" max="7452" width="2.7109375" style="42" customWidth="1"/>
    <col min="7453" max="7453" width="0" style="42" hidden="1" customWidth="1"/>
    <col min="7454" max="7454" width="2.7109375" style="42" customWidth="1"/>
    <col min="7455" max="7455" width="0" style="42" hidden="1" customWidth="1"/>
    <col min="7456" max="7456" width="2.7109375" style="42" customWidth="1"/>
    <col min="7457" max="7457" width="0" style="42" hidden="1" customWidth="1"/>
    <col min="7458" max="7458" width="2.7109375" style="42" customWidth="1"/>
    <col min="7459" max="7459" width="0" style="42" hidden="1" customWidth="1"/>
    <col min="7460" max="7460" width="2.7109375" style="42" customWidth="1"/>
    <col min="7461" max="7463" width="0" style="42" hidden="1" customWidth="1"/>
    <col min="7464" max="7464" width="4.28515625" style="42" customWidth="1"/>
    <col min="7465" max="7465" width="0" style="42" hidden="1" customWidth="1"/>
    <col min="7466" max="7466" width="3.28515625" style="42" bestFit="1" customWidth="1"/>
    <col min="7467" max="7467" width="0" style="42" hidden="1" customWidth="1"/>
    <col min="7468" max="7468" width="3.28515625" style="42" bestFit="1" customWidth="1"/>
    <col min="7469" max="7470" width="4.28515625" style="42" customWidth="1"/>
    <col min="7471" max="7471" width="12.85546875" style="42" customWidth="1"/>
    <col min="7472" max="7472" width="10.7109375" style="42" customWidth="1"/>
    <col min="7473" max="7473" width="5" style="42" customWidth="1"/>
    <col min="7474" max="7474" width="6.28515625" style="42" customWidth="1"/>
    <col min="7475" max="7475" width="6.85546875" style="42" customWidth="1"/>
    <col min="7476" max="7476" width="6.28515625" style="42" customWidth="1"/>
    <col min="7477" max="7477" width="4.140625" style="42" customWidth="1"/>
    <col min="7478" max="7478" width="22.140625" style="42" customWidth="1"/>
    <col min="7479" max="7680" width="11.42578125" style="42"/>
    <col min="7681" max="7681" width="1.140625" style="42" customWidth="1"/>
    <col min="7682" max="7684" width="5.42578125" style="42" customWidth="1"/>
    <col min="7685" max="7685" width="7.28515625" style="42" customWidth="1"/>
    <col min="7686" max="7686" width="5.42578125" style="42" customWidth="1"/>
    <col min="7687" max="7687" width="5.85546875" style="42" customWidth="1"/>
    <col min="7688" max="7691" width="4.5703125" style="42" customWidth="1"/>
    <col min="7692" max="7692" width="3.28515625" style="42" bestFit="1" customWidth="1"/>
    <col min="7693" max="7694" width="0" style="42" hidden="1" customWidth="1"/>
    <col min="7695" max="7695" width="3.28515625" style="42" bestFit="1" customWidth="1"/>
    <col min="7696" max="7696" width="0" style="42" hidden="1" customWidth="1"/>
    <col min="7697" max="7697" width="4.28515625" style="42" customWidth="1"/>
    <col min="7698" max="7698" width="5.7109375" style="42" customWidth="1"/>
    <col min="7699" max="7699" width="6.42578125" style="42" customWidth="1"/>
    <col min="7700" max="7700" width="5.7109375" style="42" customWidth="1"/>
    <col min="7701" max="7703" width="2.7109375" style="42" customWidth="1"/>
    <col min="7704" max="7704" width="2.85546875" style="42" customWidth="1"/>
    <col min="7705" max="7705" width="0" style="42" hidden="1" customWidth="1"/>
    <col min="7706" max="7706" width="2.7109375" style="42" customWidth="1"/>
    <col min="7707" max="7707" width="0" style="42" hidden="1" customWidth="1"/>
    <col min="7708" max="7708" width="2.7109375" style="42" customWidth="1"/>
    <col min="7709" max="7709" width="0" style="42" hidden="1" customWidth="1"/>
    <col min="7710" max="7710" width="2.7109375" style="42" customWidth="1"/>
    <col min="7711" max="7711" width="0" style="42" hidden="1" customWidth="1"/>
    <col min="7712" max="7712" width="2.7109375" style="42" customWidth="1"/>
    <col min="7713" max="7713" width="0" style="42" hidden="1" customWidth="1"/>
    <col min="7714" max="7714" width="2.7109375" style="42" customWidth="1"/>
    <col min="7715" max="7715" width="0" style="42" hidden="1" customWidth="1"/>
    <col min="7716" max="7716" width="2.7109375" style="42" customWidth="1"/>
    <col min="7717" max="7719" width="0" style="42" hidden="1" customWidth="1"/>
    <col min="7720" max="7720" width="4.28515625" style="42" customWidth="1"/>
    <col min="7721" max="7721" width="0" style="42" hidden="1" customWidth="1"/>
    <col min="7722" max="7722" width="3.28515625" style="42" bestFit="1" customWidth="1"/>
    <col min="7723" max="7723" width="0" style="42" hidden="1" customWidth="1"/>
    <col min="7724" max="7724" width="3.28515625" style="42" bestFit="1" customWidth="1"/>
    <col min="7725" max="7726" width="4.28515625" style="42" customWidth="1"/>
    <col min="7727" max="7727" width="12.85546875" style="42" customWidth="1"/>
    <col min="7728" max="7728" width="10.7109375" style="42" customWidth="1"/>
    <col min="7729" max="7729" width="5" style="42" customWidth="1"/>
    <col min="7730" max="7730" width="6.28515625" style="42" customWidth="1"/>
    <col min="7731" max="7731" width="6.85546875" style="42" customWidth="1"/>
    <col min="7732" max="7732" width="6.28515625" style="42" customWidth="1"/>
    <col min="7733" max="7733" width="4.140625" style="42" customWidth="1"/>
    <col min="7734" max="7734" width="22.140625" style="42" customWidth="1"/>
    <col min="7735" max="7936" width="11.42578125" style="42"/>
    <col min="7937" max="7937" width="1.140625" style="42" customWidth="1"/>
    <col min="7938" max="7940" width="5.42578125" style="42" customWidth="1"/>
    <col min="7941" max="7941" width="7.28515625" style="42" customWidth="1"/>
    <col min="7942" max="7942" width="5.42578125" style="42" customWidth="1"/>
    <col min="7943" max="7943" width="5.85546875" style="42" customWidth="1"/>
    <col min="7944" max="7947" width="4.5703125" style="42" customWidth="1"/>
    <col min="7948" max="7948" width="3.28515625" style="42" bestFit="1" customWidth="1"/>
    <col min="7949" max="7950" width="0" style="42" hidden="1" customWidth="1"/>
    <col min="7951" max="7951" width="3.28515625" style="42" bestFit="1" customWidth="1"/>
    <col min="7952" max="7952" width="0" style="42" hidden="1" customWidth="1"/>
    <col min="7953" max="7953" width="4.28515625" style="42" customWidth="1"/>
    <col min="7954" max="7954" width="5.7109375" style="42" customWidth="1"/>
    <col min="7955" max="7955" width="6.42578125" style="42" customWidth="1"/>
    <col min="7956" max="7956" width="5.7109375" style="42" customWidth="1"/>
    <col min="7957" max="7959" width="2.7109375" style="42" customWidth="1"/>
    <col min="7960" max="7960" width="2.85546875" style="42" customWidth="1"/>
    <col min="7961" max="7961" width="0" style="42" hidden="1" customWidth="1"/>
    <col min="7962" max="7962" width="2.7109375" style="42" customWidth="1"/>
    <col min="7963" max="7963" width="0" style="42" hidden="1" customWidth="1"/>
    <col min="7964" max="7964" width="2.7109375" style="42" customWidth="1"/>
    <col min="7965" max="7965" width="0" style="42" hidden="1" customWidth="1"/>
    <col min="7966" max="7966" width="2.7109375" style="42" customWidth="1"/>
    <col min="7967" max="7967" width="0" style="42" hidden="1" customWidth="1"/>
    <col min="7968" max="7968" width="2.7109375" style="42" customWidth="1"/>
    <col min="7969" max="7969" width="0" style="42" hidden="1" customWidth="1"/>
    <col min="7970" max="7970" width="2.7109375" style="42" customWidth="1"/>
    <col min="7971" max="7971" width="0" style="42" hidden="1" customWidth="1"/>
    <col min="7972" max="7972" width="2.7109375" style="42" customWidth="1"/>
    <col min="7973" max="7975" width="0" style="42" hidden="1" customWidth="1"/>
    <col min="7976" max="7976" width="4.28515625" style="42" customWidth="1"/>
    <col min="7977" max="7977" width="0" style="42" hidden="1" customWidth="1"/>
    <col min="7978" max="7978" width="3.28515625" style="42" bestFit="1" customWidth="1"/>
    <col min="7979" max="7979" width="0" style="42" hidden="1" customWidth="1"/>
    <col min="7980" max="7980" width="3.28515625" style="42" bestFit="1" customWidth="1"/>
    <col min="7981" max="7982" width="4.28515625" style="42" customWidth="1"/>
    <col min="7983" max="7983" width="12.85546875" style="42" customWidth="1"/>
    <col min="7984" max="7984" width="10.7109375" style="42" customWidth="1"/>
    <col min="7985" max="7985" width="5" style="42" customWidth="1"/>
    <col min="7986" max="7986" width="6.28515625" style="42" customWidth="1"/>
    <col min="7987" max="7987" width="6.85546875" style="42" customWidth="1"/>
    <col min="7988" max="7988" width="6.28515625" style="42" customWidth="1"/>
    <col min="7989" max="7989" width="4.140625" style="42" customWidth="1"/>
    <col min="7990" max="7990" width="22.140625" style="42" customWidth="1"/>
    <col min="7991" max="8192" width="11.42578125" style="42"/>
    <col min="8193" max="8193" width="1.140625" style="42" customWidth="1"/>
    <col min="8194" max="8196" width="5.42578125" style="42" customWidth="1"/>
    <col min="8197" max="8197" width="7.28515625" style="42" customWidth="1"/>
    <col min="8198" max="8198" width="5.42578125" style="42" customWidth="1"/>
    <col min="8199" max="8199" width="5.85546875" style="42" customWidth="1"/>
    <col min="8200" max="8203" width="4.5703125" style="42" customWidth="1"/>
    <col min="8204" max="8204" width="3.28515625" style="42" bestFit="1" customWidth="1"/>
    <col min="8205" max="8206" width="0" style="42" hidden="1" customWidth="1"/>
    <col min="8207" max="8207" width="3.28515625" style="42" bestFit="1" customWidth="1"/>
    <col min="8208" max="8208" width="0" style="42" hidden="1" customWidth="1"/>
    <col min="8209" max="8209" width="4.28515625" style="42" customWidth="1"/>
    <col min="8210" max="8210" width="5.7109375" style="42" customWidth="1"/>
    <col min="8211" max="8211" width="6.42578125" style="42" customWidth="1"/>
    <col min="8212" max="8212" width="5.7109375" style="42" customWidth="1"/>
    <col min="8213" max="8215" width="2.7109375" style="42" customWidth="1"/>
    <col min="8216" max="8216" width="2.85546875" style="42" customWidth="1"/>
    <col min="8217" max="8217" width="0" style="42" hidden="1" customWidth="1"/>
    <col min="8218" max="8218" width="2.7109375" style="42" customWidth="1"/>
    <col min="8219" max="8219" width="0" style="42" hidden="1" customWidth="1"/>
    <col min="8220" max="8220" width="2.7109375" style="42" customWidth="1"/>
    <col min="8221" max="8221" width="0" style="42" hidden="1" customWidth="1"/>
    <col min="8222" max="8222" width="2.7109375" style="42" customWidth="1"/>
    <col min="8223" max="8223" width="0" style="42" hidden="1" customWidth="1"/>
    <col min="8224" max="8224" width="2.7109375" style="42" customWidth="1"/>
    <col min="8225" max="8225" width="0" style="42" hidden="1" customWidth="1"/>
    <col min="8226" max="8226" width="2.7109375" style="42" customWidth="1"/>
    <col min="8227" max="8227" width="0" style="42" hidden="1" customWidth="1"/>
    <col min="8228" max="8228" width="2.7109375" style="42" customWidth="1"/>
    <col min="8229" max="8231" width="0" style="42" hidden="1" customWidth="1"/>
    <col min="8232" max="8232" width="4.28515625" style="42" customWidth="1"/>
    <col min="8233" max="8233" width="0" style="42" hidden="1" customWidth="1"/>
    <col min="8234" max="8234" width="3.28515625" style="42" bestFit="1" customWidth="1"/>
    <col min="8235" max="8235" width="0" style="42" hidden="1" customWidth="1"/>
    <col min="8236" max="8236" width="3.28515625" style="42" bestFit="1" customWidth="1"/>
    <col min="8237" max="8238" width="4.28515625" style="42" customWidth="1"/>
    <col min="8239" max="8239" width="12.85546875" style="42" customWidth="1"/>
    <col min="8240" max="8240" width="10.7109375" style="42" customWidth="1"/>
    <col min="8241" max="8241" width="5" style="42" customWidth="1"/>
    <col min="8242" max="8242" width="6.28515625" style="42" customWidth="1"/>
    <col min="8243" max="8243" width="6.85546875" style="42" customWidth="1"/>
    <col min="8244" max="8244" width="6.28515625" style="42" customWidth="1"/>
    <col min="8245" max="8245" width="4.140625" style="42" customWidth="1"/>
    <col min="8246" max="8246" width="22.140625" style="42" customWidth="1"/>
    <col min="8247" max="8448" width="11.42578125" style="42"/>
    <col min="8449" max="8449" width="1.140625" style="42" customWidth="1"/>
    <col min="8450" max="8452" width="5.42578125" style="42" customWidth="1"/>
    <col min="8453" max="8453" width="7.28515625" style="42" customWidth="1"/>
    <col min="8454" max="8454" width="5.42578125" style="42" customWidth="1"/>
    <col min="8455" max="8455" width="5.85546875" style="42" customWidth="1"/>
    <col min="8456" max="8459" width="4.5703125" style="42" customWidth="1"/>
    <col min="8460" max="8460" width="3.28515625" style="42" bestFit="1" customWidth="1"/>
    <col min="8461" max="8462" width="0" style="42" hidden="1" customWidth="1"/>
    <col min="8463" max="8463" width="3.28515625" style="42" bestFit="1" customWidth="1"/>
    <col min="8464" max="8464" width="0" style="42" hidden="1" customWidth="1"/>
    <col min="8465" max="8465" width="4.28515625" style="42" customWidth="1"/>
    <col min="8466" max="8466" width="5.7109375" style="42" customWidth="1"/>
    <col min="8467" max="8467" width="6.42578125" style="42" customWidth="1"/>
    <col min="8468" max="8468" width="5.7109375" style="42" customWidth="1"/>
    <col min="8469" max="8471" width="2.7109375" style="42" customWidth="1"/>
    <col min="8472" max="8472" width="2.85546875" style="42" customWidth="1"/>
    <col min="8473" max="8473" width="0" style="42" hidden="1" customWidth="1"/>
    <col min="8474" max="8474" width="2.7109375" style="42" customWidth="1"/>
    <col min="8475" max="8475" width="0" style="42" hidden="1" customWidth="1"/>
    <col min="8476" max="8476" width="2.7109375" style="42" customWidth="1"/>
    <col min="8477" max="8477" width="0" style="42" hidden="1" customWidth="1"/>
    <col min="8478" max="8478" width="2.7109375" style="42" customWidth="1"/>
    <col min="8479" max="8479" width="0" style="42" hidden="1" customWidth="1"/>
    <col min="8480" max="8480" width="2.7109375" style="42" customWidth="1"/>
    <col min="8481" max="8481" width="0" style="42" hidden="1" customWidth="1"/>
    <col min="8482" max="8482" width="2.7109375" style="42" customWidth="1"/>
    <col min="8483" max="8483" width="0" style="42" hidden="1" customWidth="1"/>
    <col min="8484" max="8484" width="2.7109375" style="42" customWidth="1"/>
    <col min="8485" max="8487" width="0" style="42" hidden="1" customWidth="1"/>
    <col min="8488" max="8488" width="4.28515625" style="42" customWidth="1"/>
    <col min="8489" max="8489" width="0" style="42" hidden="1" customWidth="1"/>
    <col min="8490" max="8490" width="3.28515625" style="42" bestFit="1" customWidth="1"/>
    <col min="8491" max="8491" width="0" style="42" hidden="1" customWidth="1"/>
    <col min="8492" max="8492" width="3.28515625" style="42" bestFit="1" customWidth="1"/>
    <col min="8493" max="8494" width="4.28515625" style="42" customWidth="1"/>
    <col min="8495" max="8495" width="12.85546875" style="42" customWidth="1"/>
    <col min="8496" max="8496" width="10.7109375" style="42" customWidth="1"/>
    <col min="8497" max="8497" width="5" style="42" customWidth="1"/>
    <col min="8498" max="8498" width="6.28515625" style="42" customWidth="1"/>
    <col min="8499" max="8499" width="6.85546875" style="42" customWidth="1"/>
    <col min="8500" max="8500" width="6.28515625" style="42" customWidth="1"/>
    <col min="8501" max="8501" width="4.140625" style="42" customWidth="1"/>
    <col min="8502" max="8502" width="22.140625" style="42" customWidth="1"/>
    <col min="8503" max="8704" width="11.42578125" style="42"/>
    <col min="8705" max="8705" width="1.140625" style="42" customWidth="1"/>
    <col min="8706" max="8708" width="5.42578125" style="42" customWidth="1"/>
    <col min="8709" max="8709" width="7.28515625" style="42" customWidth="1"/>
    <col min="8710" max="8710" width="5.42578125" style="42" customWidth="1"/>
    <col min="8711" max="8711" width="5.85546875" style="42" customWidth="1"/>
    <col min="8712" max="8715" width="4.5703125" style="42" customWidth="1"/>
    <col min="8716" max="8716" width="3.28515625" style="42" bestFit="1" customWidth="1"/>
    <col min="8717" max="8718" width="0" style="42" hidden="1" customWidth="1"/>
    <col min="8719" max="8719" width="3.28515625" style="42" bestFit="1" customWidth="1"/>
    <col min="8720" max="8720" width="0" style="42" hidden="1" customWidth="1"/>
    <col min="8721" max="8721" width="4.28515625" style="42" customWidth="1"/>
    <col min="8722" max="8722" width="5.7109375" style="42" customWidth="1"/>
    <col min="8723" max="8723" width="6.42578125" style="42" customWidth="1"/>
    <col min="8724" max="8724" width="5.7109375" style="42" customWidth="1"/>
    <col min="8725" max="8727" width="2.7109375" style="42" customWidth="1"/>
    <col min="8728" max="8728" width="2.85546875" style="42" customWidth="1"/>
    <col min="8729" max="8729" width="0" style="42" hidden="1" customWidth="1"/>
    <col min="8730" max="8730" width="2.7109375" style="42" customWidth="1"/>
    <col min="8731" max="8731" width="0" style="42" hidden="1" customWidth="1"/>
    <col min="8732" max="8732" width="2.7109375" style="42" customWidth="1"/>
    <col min="8733" max="8733" width="0" style="42" hidden="1" customWidth="1"/>
    <col min="8734" max="8734" width="2.7109375" style="42" customWidth="1"/>
    <col min="8735" max="8735" width="0" style="42" hidden="1" customWidth="1"/>
    <col min="8736" max="8736" width="2.7109375" style="42" customWidth="1"/>
    <col min="8737" max="8737" width="0" style="42" hidden="1" customWidth="1"/>
    <col min="8738" max="8738" width="2.7109375" style="42" customWidth="1"/>
    <col min="8739" max="8739" width="0" style="42" hidden="1" customWidth="1"/>
    <col min="8740" max="8740" width="2.7109375" style="42" customWidth="1"/>
    <col min="8741" max="8743" width="0" style="42" hidden="1" customWidth="1"/>
    <col min="8744" max="8744" width="4.28515625" style="42" customWidth="1"/>
    <col min="8745" max="8745" width="0" style="42" hidden="1" customWidth="1"/>
    <col min="8746" max="8746" width="3.28515625" style="42" bestFit="1" customWidth="1"/>
    <col min="8747" max="8747" width="0" style="42" hidden="1" customWidth="1"/>
    <col min="8748" max="8748" width="3.28515625" style="42" bestFit="1" customWidth="1"/>
    <col min="8749" max="8750" width="4.28515625" style="42" customWidth="1"/>
    <col min="8751" max="8751" width="12.85546875" style="42" customWidth="1"/>
    <col min="8752" max="8752" width="10.7109375" style="42" customWidth="1"/>
    <col min="8753" max="8753" width="5" style="42" customWidth="1"/>
    <col min="8754" max="8754" width="6.28515625" style="42" customWidth="1"/>
    <col min="8755" max="8755" width="6.85546875" style="42" customWidth="1"/>
    <col min="8756" max="8756" width="6.28515625" style="42" customWidth="1"/>
    <col min="8757" max="8757" width="4.140625" style="42" customWidth="1"/>
    <col min="8758" max="8758" width="22.140625" style="42" customWidth="1"/>
    <col min="8759" max="8960" width="11.42578125" style="42"/>
    <col min="8961" max="8961" width="1.140625" style="42" customWidth="1"/>
    <col min="8962" max="8964" width="5.42578125" style="42" customWidth="1"/>
    <col min="8965" max="8965" width="7.28515625" style="42" customWidth="1"/>
    <col min="8966" max="8966" width="5.42578125" style="42" customWidth="1"/>
    <col min="8967" max="8967" width="5.85546875" style="42" customWidth="1"/>
    <col min="8968" max="8971" width="4.5703125" style="42" customWidth="1"/>
    <col min="8972" max="8972" width="3.28515625" style="42" bestFit="1" customWidth="1"/>
    <col min="8973" max="8974" width="0" style="42" hidden="1" customWidth="1"/>
    <col min="8975" max="8975" width="3.28515625" style="42" bestFit="1" customWidth="1"/>
    <col min="8976" max="8976" width="0" style="42" hidden="1" customWidth="1"/>
    <col min="8977" max="8977" width="4.28515625" style="42" customWidth="1"/>
    <col min="8978" max="8978" width="5.7109375" style="42" customWidth="1"/>
    <col min="8979" max="8979" width="6.42578125" style="42" customWidth="1"/>
    <col min="8980" max="8980" width="5.7109375" style="42" customWidth="1"/>
    <col min="8981" max="8983" width="2.7109375" style="42" customWidth="1"/>
    <col min="8984" max="8984" width="2.85546875" style="42" customWidth="1"/>
    <col min="8985" max="8985" width="0" style="42" hidden="1" customWidth="1"/>
    <col min="8986" max="8986" width="2.7109375" style="42" customWidth="1"/>
    <col min="8987" max="8987" width="0" style="42" hidden="1" customWidth="1"/>
    <col min="8988" max="8988" width="2.7109375" style="42" customWidth="1"/>
    <col min="8989" max="8989" width="0" style="42" hidden="1" customWidth="1"/>
    <col min="8990" max="8990" width="2.7109375" style="42" customWidth="1"/>
    <col min="8991" max="8991" width="0" style="42" hidden="1" customWidth="1"/>
    <col min="8992" max="8992" width="2.7109375" style="42" customWidth="1"/>
    <col min="8993" max="8993" width="0" style="42" hidden="1" customWidth="1"/>
    <col min="8994" max="8994" width="2.7109375" style="42" customWidth="1"/>
    <col min="8995" max="8995" width="0" style="42" hidden="1" customWidth="1"/>
    <col min="8996" max="8996" width="2.7109375" style="42" customWidth="1"/>
    <col min="8997" max="8999" width="0" style="42" hidden="1" customWidth="1"/>
    <col min="9000" max="9000" width="4.28515625" style="42" customWidth="1"/>
    <col min="9001" max="9001" width="0" style="42" hidden="1" customWidth="1"/>
    <col min="9002" max="9002" width="3.28515625" style="42" bestFit="1" customWidth="1"/>
    <col min="9003" max="9003" width="0" style="42" hidden="1" customWidth="1"/>
    <col min="9004" max="9004" width="3.28515625" style="42" bestFit="1" customWidth="1"/>
    <col min="9005" max="9006" width="4.28515625" style="42" customWidth="1"/>
    <col min="9007" max="9007" width="12.85546875" style="42" customWidth="1"/>
    <col min="9008" max="9008" width="10.7109375" style="42" customWidth="1"/>
    <col min="9009" max="9009" width="5" style="42" customWidth="1"/>
    <col min="9010" max="9010" width="6.28515625" style="42" customWidth="1"/>
    <col min="9011" max="9011" width="6.85546875" style="42" customWidth="1"/>
    <col min="9012" max="9012" width="6.28515625" style="42" customWidth="1"/>
    <col min="9013" max="9013" width="4.140625" style="42" customWidth="1"/>
    <col min="9014" max="9014" width="22.140625" style="42" customWidth="1"/>
    <col min="9015" max="9216" width="11.42578125" style="42"/>
    <col min="9217" max="9217" width="1.140625" style="42" customWidth="1"/>
    <col min="9218" max="9220" width="5.42578125" style="42" customWidth="1"/>
    <col min="9221" max="9221" width="7.28515625" style="42" customWidth="1"/>
    <col min="9222" max="9222" width="5.42578125" style="42" customWidth="1"/>
    <col min="9223" max="9223" width="5.85546875" style="42" customWidth="1"/>
    <col min="9224" max="9227" width="4.5703125" style="42" customWidth="1"/>
    <col min="9228" max="9228" width="3.28515625" style="42" bestFit="1" customWidth="1"/>
    <col min="9229" max="9230" width="0" style="42" hidden="1" customWidth="1"/>
    <col min="9231" max="9231" width="3.28515625" style="42" bestFit="1" customWidth="1"/>
    <col min="9232" max="9232" width="0" style="42" hidden="1" customWidth="1"/>
    <col min="9233" max="9233" width="4.28515625" style="42" customWidth="1"/>
    <col min="9234" max="9234" width="5.7109375" style="42" customWidth="1"/>
    <col min="9235" max="9235" width="6.42578125" style="42" customWidth="1"/>
    <col min="9236" max="9236" width="5.7109375" style="42" customWidth="1"/>
    <col min="9237" max="9239" width="2.7109375" style="42" customWidth="1"/>
    <col min="9240" max="9240" width="2.85546875" style="42" customWidth="1"/>
    <col min="9241" max="9241" width="0" style="42" hidden="1" customWidth="1"/>
    <col min="9242" max="9242" width="2.7109375" style="42" customWidth="1"/>
    <col min="9243" max="9243" width="0" style="42" hidden="1" customWidth="1"/>
    <col min="9244" max="9244" width="2.7109375" style="42" customWidth="1"/>
    <col min="9245" max="9245" width="0" style="42" hidden="1" customWidth="1"/>
    <col min="9246" max="9246" width="2.7109375" style="42" customWidth="1"/>
    <col min="9247" max="9247" width="0" style="42" hidden="1" customWidth="1"/>
    <col min="9248" max="9248" width="2.7109375" style="42" customWidth="1"/>
    <col min="9249" max="9249" width="0" style="42" hidden="1" customWidth="1"/>
    <col min="9250" max="9250" width="2.7109375" style="42" customWidth="1"/>
    <col min="9251" max="9251" width="0" style="42" hidden="1" customWidth="1"/>
    <col min="9252" max="9252" width="2.7109375" style="42" customWidth="1"/>
    <col min="9253" max="9255" width="0" style="42" hidden="1" customWidth="1"/>
    <col min="9256" max="9256" width="4.28515625" style="42" customWidth="1"/>
    <col min="9257" max="9257" width="0" style="42" hidden="1" customWidth="1"/>
    <col min="9258" max="9258" width="3.28515625" style="42" bestFit="1" customWidth="1"/>
    <col min="9259" max="9259" width="0" style="42" hidden="1" customWidth="1"/>
    <col min="9260" max="9260" width="3.28515625" style="42" bestFit="1" customWidth="1"/>
    <col min="9261" max="9262" width="4.28515625" style="42" customWidth="1"/>
    <col min="9263" max="9263" width="12.85546875" style="42" customWidth="1"/>
    <col min="9264" max="9264" width="10.7109375" style="42" customWidth="1"/>
    <col min="9265" max="9265" width="5" style="42" customWidth="1"/>
    <col min="9266" max="9266" width="6.28515625" style="42" customWidth="1"/>
    <col min="9267" max="9267" width="6.85546875" style="42" customWidth="1"/>
    <col min="9268" max="9268" width="6.28515625" style="42" customWidth="1"/>
    <col min="9269" max="9269" width="4.140625" style="42" customWidth="1"/>
    <col min="9270" max="9270" width="22.140625" style="42" customWidth="1"/>
    <col min="9271" max="9472" width="11.42578125" style="42"/>
    <col min="9473" max="9473" width="1.140625" style="42" customWidth="1"/>
    <col min="9474" max="9476" width="5.42578125" style="42" customWidth="1"/>
    <col min="9477" max="9477" width="7.28515625" style="42" customWidth="1"/>
    <col min="9478" max="9478" width="5.42578125" style="42" customWidth="1"/>
    <col min="9479" max="9479" width="5.85546875" style="42" customWidth="1"/>
    <col min="9480" max="9483" width="4.5703125" style="42" customWidth="1"/>
    <col min="9484" max="9484" width="3.28515625" style="42" bestFit="1" customWidth="1"/>
    <col min="9485" max="9486" width="0" style="42" hidden="1" customWidth="1"/>
    <col min="9487" max="9487" width="3.28515625" style="42" bestFit="1" customWidth="1"/>
    <col min="9488" max="9488" width="0" style="42" hidden="1" customWidth="1"/>
    <col min="9489" max="9489" width="4.28515625" style="42" customWidth="1"/>
    <col min="9490" max="9490" width="5.7109375" style="42" customWidth="1"/>
    <col min="9491" max="9491" width="6.42578125" style="42" customWidth="1"/>
    <col min="9492" max="9492" width="5.7109375" style="42" customWidth="1"/>
    <col min="9493" max="9495" width="2.7109375" style="42" customWidth="1"/>
    <col min="9496" max="9496" width="2.85546875" style="42" customWidth="1"/>
    <col min="9497" max="9497" width="0" style="42" hidden="1" customWidth="1"/>
    <col min="9498" max="9498" width="2.7109375" style="42" customWidth="1"/>
    <col min="9499" max="9499" width="0" style="42" hidden="1" customWidth="1"/>
    <col min="9500" max="9500" width="2.7109375" style="42" customWidth="1"/>
    <col min="9501" max="9501" width="0" style="42" hidden="1" customWidth="1"/>
    <col min="9502" max="9502" width="2.7109375" style="42" customWidth="1"/>
    <col min="9503" max="9503" width="0" style="42" hidden="1" customWidth="1"/>
    <col min="9504" max="9504" width="2.7109375" style="42" customWidth="1"/>
    <col min="9505" max="9505" width="0" style="42" hidden="1" customWidth="1"/>
    <col min="9506" max="9506" width="2.7109375" style="42" customWidth="1"/>
    <col min="9507" max="9507" width="0" style="42" hidden="1" customWidth="1"/>
    <col min="9508" max="9508" width="2.7109375" style="42" customWidth="1"/>
    <col min="9509" max="9511" width="0" style="42" hidden="1" customWidth="1"/>
    <col min="9512" max="9512" width="4.28515625" style="42" customWidth="1"/>
    <col min="9513" max="9513" width="0" style="42" hidden="1" customWidth="1"/>
    <col min="9514" max="9514" width="3.28515625" style="42" bestFit="1" customWidth="1"/>
    <col min="9515" max="9515" width="0" style="42" hidden="1" customWidth="1"/>
    <col min="9516" max="9516" width="3.28515625" style="42" bestFit="1" customWidth="1"/>
    <col min="9517" max="9518" width="4.28515625" style="42" customWidth="1"/>
    <col min="9519" max="9519" width="12.85546875" style="42" customWidth="1"/>
    <col min="9520" max="9520" width="10.7109375" style="42" customWidth="1"/>
    <col min="9521" max="9521" width="5" style="42" customWidth="1"/>
    <col min="9522" max="9522" width="6.28515625" style="42" customWidth="1"/>
    <col min="9523" max="9523" width="6.85546875" style="42" customWidth="1"/>
    <col min="9524" max="9524" width="6.28515625" style="42" customWidth="1"/>
    <col min="9525" max="9525" width="4.140625" style="42" customWidth="1"/>
    <col min="9526" max="9526" width="22.140625" style="42" customWidth="1"/>
    <col min="9527" max="9728" width="11.42578125" style="42"/>
    <col min="9729" max="9729" width="1.140625" style="42" customWidth="1"/>
    <col min="9730" max="9732" width="5.42578125" style="42" customWidth="1"/>
    <col min="9733" max="9733" width="7.28515625" style="42" customWidth="1"/>
    <col min="9734" max="9734" width="5.42578125" style="42" customWidth="1"/>
    <col min="9735" max="9735" width="5.85546875" style="42" customWidth="1"/>
    <col min="9736" max="9739" width="4.5703125" style="42" customWidth="1"/>
    <col min="9740" max="9740" width="3.28515625" style="42" bestFit="1" customWidth="1"/>
    <col min="9741" max="9742" width="0" style="42" hidden="1" customWidth="1"/>
    <col min="9743" max="9743" width="3.28515625" style="42" bestFit="1" customWidth="1"/>
    <col min="9744" max="9744" width="0" style="42" hidden="1" customWidth="1"/>
    <col min="9745" max="9745" width="4.28515625" style="42" customWidth="1"/>
    <col min="9746" max="9746" width="5.7109375" style="42" customWidth="1"/>
    <col min="9747" max="9747" width="6.42578125" style="42" customWidth="1"/>
    <col min="9748" max="9748" width="5.7109375" style="42" customWidth="1"/>
    <col min="9749" max="9751" width="2.7109375" style="42" customWidth="1"/>
    <col min="9752" max="9752" width="2.85546875" style="42" customWidth="1"/>
    <col min="9753" max="9753" width="0" style="42" hidden="1" customWidth="1"/>
    <col min="9754" max="9754" width="2.7109375" style="42" customWidth="1"/>
    <col min="9755" max="9755" width="0" style="42" hidden="1" customWidth="1"/>
    <col min="9756" max="9756" width="2.7109375" style="42" customWidth="1"/>
    <col min="9757" max="9757" width="0" style="42" hidden="1" customWidth="1"/>
    <col min="9758" max="9758" width="2.7109375" style="42" customWidth="1"/>
    <col min="9759" max="9759" width="0" style="42" hidden="1" customWidth="1"/>
    <col min="9760" max="9760" width="2.7109375" style="42" customWidth="1"/>
    <col min="9761" max="9761" width="0" style="42" hidden="1" customWidth="1"/>
    <col min="9762" max="9762" width="2.7109375" style="42" customWidth="1"/>
    <col min="9763" max="9763" width="0" style="42" hidden="1" customWidth="1"/>
    <col min="9764" max="9764" width="2.7109375" style="42" customWidth="1"/>
    <col min="9765" max="9767" width="0" style="42" hidden="1" customWidth="1"/>
    <col min="9768" max="9768" width="4.28515625" style="42" customWidth="1"/>
    <col min="9769" max="9769" width="0" style="42" hidden="1" customWidth="1"/>
    <col min="9770" max="9770" width="3.28515625" style="42" bestFit="1" customWidth="1"/>
    <col min="9771" max="9771" width="0" style="42" hidden="1" customWidth="1"/>
    <col min="9772" max="9772" width="3.28515625" style="42" bestFit="1" customWidth="1"/>
    <col min="9773" max="9774" width="4.28515625" style="42" customWidth="1"/>
    <col min="9775" max="9775" width="12.85546875" style="42" customWidth="1"/>
    <col min="9776" max="9776" width="10.7109375" style="42" customWidth="1"/>
    <col min="9777" max="9777" width="5" style="42" customWidth="1"/>
    <col min="9778" max="9778" width="6.28515625" style="42" customWidth="1"/>
    <col min="9779" max="9779" width="6.85546875" style="42" customWidth="1"/>
    <col min="9780" max="9780" width="6.28515625" style="42" customWidth="1"/>
    <col min="9781" max="9781" width="4.140625" style="42" customWidth="1"/>
    <col min="9782" max="9782" width="22.140625" style="42" customWidth="1"/>
    <col min="9783" max="9984" width="11.42578125" style="42"/>
    <col min="9985" max="9985" width="1.140625" style="42" customWidth="1"/>
    <col min="9986" max="9988" width="5.42578125" style="42" customWidth="1"/>
    <col min="9989" max="9989" width="7.28515625" style="42" customWidth="1"/>
    <col min="9990" max="9990" width="5.42578125" style="42" customWidth="1"/>
    <col min="9991" max="9991" width="5.85546875" style="42" customWidth="1"/>
    <col min="9992" max="9995" width="4.5703125" style="42" customWidth="1"/>
    <col min="9996" max="9996" width="3.28515625" style="42" bestFit="1" customWidth="1"/>
    <col min="9997" max="9998" width="0" style="42" hidden="1" customWidth="1"/>
    <col min="9999" max="9999" width="3.28515625" style="42" bestFit="1" customWidth="1"/>
    <col min="10000" max="10000" width="0" style="42" hidden="1" customWidth="1"/>
    <col min="10001" max="10001" width="4.28515625" style="42" customWidth="1"/>
    <col min="10002" max="10002" width="5.7109375" style="42" customWidth="1"/>
    <col min="10003" max="10003" width="6.42578125" style="42" customWidth="1"/>
    <col min="10004" max="10004" width="5.7109375" style="42" customWidth="1"/>
    <col min="10005" max="10007" width="2.7109375" style="42" customWidth="1"/>
    <col min="10008" max="10008" width="2.85546875" style="42" customWidth="1"/>
    <col min="10009" max="10009" width="0" style="42" hidden="1" customWidth="1"/>
    <col min="10010" max="10010" width="2.7109375" style="42" customWidth="1"/>
    <col min="10011" max="10011" width="0" style="42" hidden="1" customWidth="1"/>
    <col min="10012" max="10012" width="2.7109375" style="42" customWidth="1"/>
    <col min="10013" max="10013" width="0" style="42" hidden="1" customWidth="1"/>
    <col min="10014" max="10014" width="2.7109375" style="42" customWidth="1"/>
    <col min="10015" max="10015" width="0" style="42" hidden="1" customWidth="1"/>
    <col min="10016" max="10016" width="2.7109375" style="42" customWidth="1"/>
    <col min="10017" max="10017" width="0" style="42" hidden="1" customWidth="1"/>
    <col min="10018" max="10018" width="2.7109375" style="42" customWidth="1"/>
    <col min="10019" max="10019" width="0" style="42" hidden="1" customWidth="1"/>
    <col min="10020" max="10020" width="2.7109375" style="42" customWidth="1"/>
    <col min="10021" max="10023" width="0" style="42" hidden="1" customWidth="1"/>
    <col min="10024" max="10024" width="4.28515625" style="42" customWidth="1"/>
    <col min="10025" max="10025" width="0" style="42" hidden="1" customWidth="1"/>
    <col min="10026" max="10026" width="3.28515625" style="42" bestFit="1" customWidth="1"/>
    <col min="10027" max="10027" width="0" style="42" hidden="1" customWidth="1"/>
    <col min="10028" max="10028" width="3.28515625" style="42" bestFit="1" customWidth="1"/>
    <col min="10029" max="10030" width="4.28515625" style="42" customWidth="1"/>
    <col min="10031" max="10031" width="12.85546875" style="42" customWidth="1"/>
    <col min="10032" max="10032" width="10.7109375" style="42" customWidth="1"/>
    <col min="10033" max="10033" width="5" style="42" customWidth="1"/>
    <col min="10034" max="10034" width="6.28515625" style="42" customWidth="1"/>
    <col min="10035" max="10035" width="6.85546875" style="42" customWidth="1"/>
    <col min="10036" max="10036" width="6.28515625" style="42" customWidth="1"/>
    <col min="10037" max="10037" width="4.140625" style="42" customWidth="1"/>
    <col min="10038" max="10038" width="22.140625" style="42" customWidth="1"/>
    <col min="10039" max="10240" width="11.42578125" style="42"/>
    <col min="10241" max="10241" width="1.140625" style="42" customWidth="1"/>
    <col min="10242" max="10244" width="5.42578125" style="42" customWidth="1"/>
    <col min="10245" max="10245" width="7.28515625" style="42" customWidth="1"/>
    <col min="10246" max="10246" width="5.42578125" style="42" customWidth="1"/>
    <col min="10247" max="10247" width="5.85546875" style="42" customWidth="1"/>
    <col min="10248" max="10251" width="4.5703125" style="42" customWidth="1"/>
    <col min="10252" max="10252" width="3.28515625" style="42" bestFit="1" customWidth="1"/>
    <col min="10253" max="10254" width="0" style="42" hidden="1" customWidth="1"/>
    <col min="10255" max="10255" width="3.28515625" style="42" bestFit="1" customWidth="1"/>
    <col min="10256" max="10256" width="0" style="42" hidden="1" customWidth="1"/>
    <col min="10257" max="10257" width="4.28515625" style="42" customWidth="1"/>
    <col min="10258" max="10258" width="5.7109375" style="42" customWidth="1"/>
    <col min="10259" max="10259" width="6.42578125" style="42" customWidth="1"/>
    <col min="10260" max="10260" width="5.7109375" style="42" customWidth="1"/>
    <col min="10261" max="10263" width="2.7109375" style="42" customWidth="1"/>
    <col min="10264" max="10264" width="2.85546875" style="42" customWidth="1"/>
    <col min="10265" max="10265" width="0" style="42" hidden="1" customWidth="1"/>
    <col min="10266" max="10266" width="2.7109375" style="42" customWidth="1"/>
    <col min="10267" max="10267" width="0" style="42" hidden="1" customWidth="1"/>
    <col min="10268" max="10268" width="2.7109375" style="42" customWidth="1"/>
    <col min="10269" max="10269" width="0" style="42" hidden="1" customWidth="1"/>
    <col min="10270" max="10270" width="2.7109375" style="42" customWidth="1"/>
    <col min="10271" max="10271" width="0" style="42" hidden="1" customWidth="1"/>
    <col min="10272" max="10272" width="2.7109375" style="42" customWidth="1"/>
    <col min="10273" max="10273" width="0" style="42" hidden="1" customWidth="1"/>
    <col min="10274" max="10274" width="2.7109375" style="42" customWidth="1"/>
    <col min="10275" max="10275" width="0" style="42" hidden="1" customWidth="1"/>
    <col min="10276" max="10276" width="2.7109375" style="42" customWidth="1"/>
    <col min="10277" max="10279" width="0" style="42" hidden="1" customWidth="1"/>
    <col min="10280" max="10280" width="4.28515625" style="42" customWidth="1"/>
    <col min="10281" max="10281" width="0" style="42" hidden="1" customWidth="1"/>
    <col min="10282" max="10282" width="3.28515625" style="42" bestFit="1" customWidth="1"/>
    <col min="10283" max="10283" width="0" style="42" hidden="1" customWidth="1"/>
    <col min="10284" max="10284" width="3.28515625" style="42" bestFit="1" customWidth="1"/>
    <col min="10285" max="10286" width="4.28515625" style="42" customWidth="1"/>
    <col min="10287" max="10287" width="12.85546875" style="42" customWidth="1"/>
    <col min="10288" max="10288" width="10.7109375" style="42" customWidth="1"/>
    <col min="10289" max="10289" width="5" style="42" customWidth="1"/>
    <col min="10290" max="10290" width="6.28515625" style="42" customWidth="1"/>
    <col min="10291" max="10291" width="6.85546875" style="42" customWidth="1"/>
    <col min="10292" max="10292" width="6.28515625" style="42" customWidth="1"/>
    <col min="10293" max="10293" width="4.140625" style="42" customWidth="1"/>
    <col min="10294" max="10294" width="22.140625" style="42" customWidth="1"/>
    <col min="10295" max="10496" width="11.42578125" style="42"/>
    <col min="10497" max="10497" width="1.140625" style="42" customWidth="1"/>
    <col min="10498" max="10500" width="5.42578125" style="42" customWidth="1"/>
    <col min="10501" max="10501" width="7.28515625" style="42" customWidth="1"/>
    <col min="10502" max="10502" width="5.42578125" style="42" customWidth="1"/>
    <col min="10503" max="10503" width="5.85546875" style="42" customWidth="1"/>
    <col min="10504" max="10507" width="4.5703125" style="42" customWidth="1"/>
    <col min="10508" max="10508" width="3.28515625" style="42" bestFit="1" customWidth="1"/>
    <col min="10509" max="10510" width="0" style="42" hidden="1" customWidth="1"/>
    <col min="10511" max="10511" width="3.28515625" style="42" bestFit="1" customWidth="1"/>
    <col min="10512" max="10512" width="0" style="42" hidden="1" customWidth="1"/>
    <col min="10513" max="10513" width="4.28515625" style="42" customWidth="1"/>
    <col min="10514" max="10514" width="5.7109375" style="42" customWidth="1"/>
    <col min="10515" max="10515" width="6.42578125" style="42" customWidth="1"/>
    <col min="10516" max="10516" width="5.7109375" style="42" customWidth="1"/>
    <col min="10517" max="10519" width="2.7109375" style="42" customWidth="1"/>
    <col min="10520" max="10520" width="2.85546875" style="42" customWidth="1"/>
    <col min="10521" max="10521" width="0" style="42" hidden="1" customWidth="1"/>
    <col min="10522" max="10522" width="2.7109375" style="42" customWidth="1"/>
    <col min="10523" max="10523" width="0" style="42" hidden="1" customWidth="1"/>
    <col min="10524" max="10524" width="2.7109375" style="42" customWidth="1"/>
    <col min="10525" max="10525" width="0" style="42" hidden="1" customWidth="1"/>
    <col min="10526" max="10526" width="2.7109375" style="42" customWidth="1"/>
    <col min="10527" max="10527" width="0" style="42" hidden="1" customWidth="1"/>
    <col min="10528" max="10528" width="2.7109375" style="42" customWidth="1"/>
    <col min="10529" max="10529" width="0" style="42" hidden="1" customWidth="1"/>
    <col min="10530" max="10530" width="2.7109375" style="42" customWidth="1"/>
    <col min="10531" max="10531" width="0" style="42" hidden="1" customWidth="1"/>
    <col min="10532" max="10532" width="2.7109375" style="42" customWidth="1"/>
    <col min="10533" max="10535" width="0" style="42" hidden="1" customWidth="1"/>
    <col min="10536" max="10536" width="4.28515625" style="42" customWidth="1"/>
    <col min="10537" max="10537" width="0" style="42" hidden="1" customWidth="1"/>
    <col min="10538" max="10538" width="3.28515625" style="42" bestFit="1" customWidth="1"/>
    <col min="10539" max="10539" width="0" style="42" hidden="1" customWidth="1"/>
    <col min="10540" max="10540" width="3.28515625" style="42" bestFit="1" customWidth="1"/>
    <col min="10541" max="10542" width="4.28515625" style="42" customWidth="1"/>
    <col min="10543" max="10543" width="12.85546875" style="42" customWidth="1"/>
    <col min="10544" max="10544" width="10.7109375" style="42" customWidth="1"/>
    <col min="10545" max="10545" width="5" style="42" customWidth="1"/>
    <col min="10546" max="10546" width="6.28515625" style="42" customWidth="1"/>
    <col min="10547" max="10547" width="6.85546875" style="42" customWidth="1"/>
    <col min="10548" max="10548" width="6.28515625" style="42" customWidth="1"/>
    <col min="10549" max="10549" width="4.140625" style="42" customWidth="1"/>
    <col min="10550" max="10550" width="22.140625" style="42" customWidth="1"/>
    <col min="10551" max="10752" width="11.42578125" style="42"/>
    <col min="10753" max="10753" width="1.140625" style="42" customWidth="1"/>
    <col min="10754" max="10756" width="5.42578125" style="42" customWidth="1"/>
    <col min="10757" max="10757" width="7.28515625" style="42" customWidth="1"/>
    <col min="10758" max="10758" width="5.42578125" style="42" customWidth="1"/>
    <col min="10759" max="10759" width="5.85546875" style="42" customWidth="1"/>
    <col min="10760" max="10763" width="4.5703125" style="42" customWidth="1"/>
    <col min="10764" max="10764" width="3.28515625" style="42" bestFit="1" customWidth="1"/>
    <col min="10765" max="10766" width="0" style="42" hidden="1" customWidth="1"/>
    <col min="10767" max="10767" width="3.28515625" style="42" bestFit="1" customWidth="1"/>
    <col min="10768" max="10768" width="0" style="42" hidden="1" customWidth="1"/>
    <col min="10769" max="10769" width="4.28515625" style="42" customWidth="1"/>
    <col min="10770" max="10770" width="5.7109375" style="42" customWidth="1"/>
    <col min="10771" max="10771" width="6.42578125" style="42" customWidth="1"/>
    <col min="10772" max="10772" width="5.7109375" style="42" customWidth="1"/>
    <col min="10773" max="10775" width="2.7109375" style="42" customWidth="1"/>
    <col min="10776" max="10776" width="2.85546875" style="42" customWidth="1"/>
    <col min="10777" max="10777" width="0" style="42" hidden="1" customWidth="1"/>
    <col min="10778" max="10778" width="2.7109375" style="42" customWidth="1"/>
    <col min="10779" max="10779" width="0" style="42" hidden="1" customWidth="1"/>
    <col min="10780" max="10780" width="2.7109375" style="42" customWidth="1"/>
    <col min="10781" max="10781" width="0" style="42" hidden="1" customWidth="1"/>
    <col min="10782" max="10782" width="2.7109375" style="42" customWidth="1"/>
    <col min="10783" max="10783" width="0" style="42" hidden="1" customWidth="1"/>
    <col min="10784" max="10784" width="2.7109375" style="42" customWidth="1"/>
    <col min="10785" max="10785" width="0" style="42" hidden="1" customWidth="1"/>
    <col min="10786" max="10786" width="2.7109375" style="42" customWidth="1"/>
    <col min="10787" max="10787" width="0" style="42" hidden="1" customWidth="1"/>
    <col min="10788" max="10788" width="2.7109375" style="42" customWidth="1"/>
    <col min="10789" max="10791" width="0" style="42" hidden="1" customWidth="1"/>
    <col min="10792" max="10792" width="4.28515625" style="42" customWidth="1"/>
    <col min="10793" max="10793" width="0" style="42" hidden="1" customWidth="1"/>
    <col min="10794" max="10794" width="3.28515625" style="42" bestFit="1" customWidth="1"/>
    <col min="10795" max="10795" width="0" style="42" hidden="1" customWidth="1"/>
    <col min="10796" max="10796" width="3.28515625" style="42" bestFit="1" customWidth="1"/>
    <col min="10797" max="10798" width="4.28515625" style="42" customWidth="1"/>
    <col min="10799" max="10799" width="12.85546875" style="42" customWidth="1"/>
    <col min="10800" max="10800" width="10.7109375" style="42" customWidth="1"/>
    <col min="10801" max="10801" width="5" style="42" customWidth="1"/>
    <col min="10802" max="10802" width="6.28515625" style="42" customWidth="1"/>
    <col min="10803" max="10803" width="6.85546875" style="42" customWidth="1"/>
    <col min="10804" max="10804" width="6.28515625" style="42" customWidth="1"/>
    <col min="10805" max="10805" width="4.140625" style="42" customWidth="1"/>
    <col min="10806" max="10806" width="22.140625" style="42" customWidth="1"/>
    <col min="10807" max="11008" width="11.42578125" style="42"/>
    <col min="11009" max="11009" width="1.140625" style="42" customWidth="1"/>
    <col min="11010" max="11012" width="5.42578125" style="42" customWidth="1"/>
    <col min="11013" max="11013" width="7.28515625" style="42" customWidth="1"/>
    <col min="11014" max="11014" width="5.42578125" style="42" customWidth="1"/>
    <col min="11015" max="11015" width="5.85546875" style="42" customWidth="1"/>
    <col min="11016" max="11019" width="4.5703125" style="42" customWidth="1"/>
    <col min="11020" max="11020" width="3.28515625" style="42" bestFit="1" customWidth="1"/>
    <col min="11021" max="11022" width="0" style="42" hidden="1" customWidth="1"/>
    <col min="11023" max="11023" width="3.28515625" style="42" bestFit="1" customWidth="1"/>
    <col min="11024" max="11024" width="0" style="42" hidden="1" customWidth="1"/>
    <col min="11025" max="11025" width="4.28515625" style="42" customWidth="1"/>
    <col min="11026" max="11026" width="5.7109375" style="42" customWidth="1"/>
    <col min="11027" max="11027" width="6.42578125" style="42" customWidth="1"/>
    <col min="11028" max="11028" width="5.7109375" style="42" customWidth="1"/>
    <col min="11029" max="11031" width="2.7109375" style="42" customWidth="1"/>
    <col min="11032" max="11032" width="2.85546875" style="42" customWidth="1"/>
    <col min="11033" max="11033" width="0" style="42" hidden="1" customWidth="1"/>
    <col min="11034" max="11034" width="2.7109375" style="42" customWidth="1"/>
    <col min="11035" max="11035" width="0" style="42" hidden="1" customWidth="1"/>
    <col min="11036" max="11036" width="2.7109375" style="42" customWidth="1"/>
    <col min="11037" max="11037" width="0" style="42" hidden="1" customWidth="1"/>
    <col min="11038" max="11038" width="2.7109375" style="42" customWidth="1"/>
    <col min="11039" max="11039" width="0" style="42" hidden="1" customWidth="1"/>
    <col min="11040" max="11040" width="2.7109375" style="42" customWidth="1"/>
    <col min="11041" max="11041" width="0" style="42" hidden="1" customWidth="1"/>
    <col min="11042" max="11042" width="2.7109375" style="42" customWidth="1"/>
    <col min="11043" max="11043" width="0" style="42" hidden="1" customWidth="1"/>
    <col min="11044" max="11044" width="2.7109375" style="42" customWidth="1"/>
    <col min="11045" max="11047" width="0" style="42" hidden="1" customWidth="1"/>
    <col min="11048" max="11048" width="4.28515625" style="42" customWidth="1"/>
    <col min="11049" max="11049" width="0" style="42" hidden="1" customWidth="1"/>
    <col min="11050" max="11050" width="3.28515625" style="42" bestFit="1" customWidth="1"/>
    <col min="11051" max="11051" width="0" style="42" hidden="1" customWidth="1"/>
    <col min="11052" max="11052" width="3.28515625" style="42" bestFit="1" customWidth="1"/>
    <col min="11053" max="11054" width="4.28515625" style="42" customWidth="1"/>
    <col min="11055" max="11055" width="12.85546875" style="42" customWidth="1"/>
    <col min="11056" max="11056" width="10.7109375" style="42" customWidth="1"/>
    <col min="11057" max="11057" width="5" style="42" customWidth="1"/>
    <col min="11058" max="11058" width="6.28515625" style="42" customWidth="1"/>
    <col min="11059" max="11059" width="6.85546875" style="42" customWidth="1"/>
    <col min="11060" max="11060" width="6.28515625" style="42" customWidth="1"/>
    <col min="11061" max="11061" width="4.140625" style="42" customWidth="1"/>
    <col min="11062" max="11062" width="22.140625" style="42" customWidth="1"/>
    <col min="11063" max="11264" width="11.42578125" style="42"/>
    <col min="11265" max="11265" width="1.140625" style="42" customWidth="1"/>
    <col min="11266" max="11268" width="5.42578125" style="42" customWidth="1"/>
    <col min="11269" max="11269" width="7.28515625" style="42" customWidth="1"/>
    <col min="11270" max="11270" width="5.42578125" style="42" customWidth="1"/>
    <col min="11271" max="11271" width="5.85546875" style="42" customWidth="1"/>
    <col min="11272" max="11275" width="4.5703125" style="42" customWidth="1"/>
    <col min="11276" max="11276" width="3.28515625" style="42" bestFit="1" customWidth="1"/>
    <col min="11277" max="11278" width="0" style="42" hidden="1" customWidth="1"/>
    <col min="11279" max="11279" width="3.28515625" style="42" bestFit="1" customWidth="1"/>
    <col min="11280" max="11280" width="0" style="42" hidden="1" customWidth="1"/>
    <col min="11281" max="11281" width="4.28515625" style="42" customWidth="1"/>
    <col min="11282" max="11282" width="5.7109375" style="42" customWidth="1"/>
    <col min="11283" max="11283" width="6.42578125" style="42" customWidth="1"/>
    <col min="11284" max="11284" width="5.7109375" style="42" customWidth="1"/>
    <col min="11285" max="11287" width="2.7109375" style="42" customWidth="1"/>
    <col min="11288" max="11288" width="2.85546875" style="42" customWidth="1"/>
    <col min="11289" max="11289" width="0" style="42" hidden="1" customWidth="1"/>
    <col min="11290" max="11290" width="2.7109375" style="42" customWidth="1"/>
    <col min="11291" max="11291" width="0" style="42" hidden="1" customWidth="1"/>
    <col min="11292" max="11292" width="2.7109375" style="42" customWidth="1"/>
    <col min="11293" max="11293" width="0" style="42" hidden="1" customWidth="1"/>
    <col min="11294" max="11294" width="2.7109375" style="42" customWidth="1"/>
    <col min="11295" max="11295" width="0" style="42" hidden="1" customWidth="1"/>
    <col min="11296" max="11296" width="2.7109375" style="42" customWidth="1"/>
    <col min="11297" max="11297" width="0" style="42" hidden="1" customWidth="1"/>
    <col min="11298" max="11298" width="2.7109375" style="42" customWidth="1"/>
    <col min="11299" max="11299" width="0" style="42" hidden="1" customWidth="1"/>
    <col min="11300" max="11300" width="2.7109375" style="42" customWidth="1"/>
    <col min="11301" max="11303" width="0" style="42" hidden="1" customWidth="1"/>
    <col min="11304" max="11304" width="4.28515625" style="42" customWidth="1"/>
    <col min="11305" max="11305" width="0" style="42" hidden="1" customWidth="1"/>
    <col min="11306" max="11306" width="3.28515625" style="42" bestFit="1" customWidth="1"/>
    <col min="11307" max="11307" width="0" style="42" hidden="1" customWidth="1"/>
    <col min="11308" max="11308" width="3.28515625" style="42" bestFit="1" customWidth="1"/>
    <col min="11309" max="11310" width="4.28515625" style="42" customWidth="1"/>
    <col min="11311" max="11311" width="12.85546875" style="42" customWidth="1"/>
    <col min="11312" max="11312" width="10.7109375" style="42" customWidth="1"/>
    <col min="11313" max="11313" width="5" style="42" customWidth="1"/>
    <col min="11314" max="11314" width="6.28515625" style="42" customWidth="1"/>
    <col min="11315" max="11315" width="6.85546875" style="42" customWidth="1"/>
    <col min="11316" max="11316" width="6.28515625" style="42" customWidth="1"/>
    <col min="11317" max="11317" width="4.140625" style="42" customWidth="1"/>
    <col min="11318" max="11318" width="22.140625" style="42" customWidth="1"/>
    <col min="11319" max="11520" width="11.42578125" style="42"/>
    <col min="11521" max="11521" width="1.140625" style="42" customWidth="1"/>
    <col min="11522" max="11524" width="5.42578125" style="42" customWidth="1"/>
    <col min="11525" max="11525" width="7.28515625" style="42" customWidth="1"/>
    <col min="11526" max="11526" width="5.42578125" style="42" customWidth="1"/>
    <col min="11527" max="11527" width="5.85546875" style="42" customWidth="1"/>
    <col min="11528" max="11531" width="4.5703125" style="42" customWidth="1"/>
    <col min="11532" max="11532" width="3.28515625" style="42" bestFit="1" customWidth="1"/>
    <col min="11533" max="11534" width="0" style="42" hidden="1" customWidth="1"/>
    <col min="11535" max="11535" width="3.28515625" style="42" bestFit="1" customWidth="1"/>
    <col min="11536" max="11536" width="0" style="42" hidden="1" customWidth="1"/>
    <col min="11537" max="11537" width="4.28515625" style="42" customWidth="1"/>
    <col min="11538" max="11538" width="5.7109375" style="42" customWidth="1"/>
    <col min="11539" max="11539" width="6.42578125" style="42" customWidth="1"/>
    <col min="11540" max="11540" width="5.7109375" style="42" customWidth="1"/>
    <col min="11541" max="11543" width="2.7109375" style="42" customWidth="1"/>
    <col min="11544" max="11544" width="2.85546875" style="42" customWidth="1"/>
    <col min="11545" max="11545" width="0" style="42" hidden="1" customWidth="1"/>
    <col min="11546" max="11546" width="2.7109375" style="42" customWidth="1"/>
    <col min="11547" max="11547" width="0" style="42" hidden="1" customWidth="1"/>
    <col min="11548" max="11548" width="2.7109375" style="42" customWidth="1"/>
    <col min="11549" max="11549" width="0" style="42" hidden="1" customWidth="1"/>
    <col min="11550" max="11550" width="2.7109375" style="42" customWidth="1"/>
    <col min="11551" max="11551" width="0" style="42" hidden="1" customWidth="1"/>
    <col min="11552" max="11552" width="2.7109375" style="42" customWidth="1"/>
    <col min="11553" max="11553" width="0" style="42" hidden="1" customWidth="1"/>
    <col min="11554" max="11554" width="2.7109375" style="42" customWidth="1"/>
    <col min="11555" max="11555" width="0" style="42" hidden="1" customWidth="1"/>
    <col min="11556" max="11556" width="2.7109375" style="42" customWidth="1"/>
    <col min="11557" max="11559" width="0" style="42" hidden="1" customWidth="1"/>
    <col min="11560" max="11560" width="4.28515625" style="42" customWidth="1"/>
    <col min="11561" max="11561" width="0" style="42" hidden="1" customWidth="1"/>
    <col min="11562" max="11562" width="3.28515625" style="42" bestFit="1" customWidth="1"/>
    <col min="11563" max="11563" width="0" style="42" hidden="1" customWidth="1"/>
    <col min="11564" max="11564" width="3.28515625" style="42" bestFit="1" customWidth="1"/>
    <col min="11565" max="11566" width="4.28515625" style="42" customWidth="1"/>
    <col min="11567" max="11567" width="12.85546875" style="42" customWidth="1"/>
    <col min="11568" max="11568" width="10.7109375" style="42" customWidth="1"/>
    <col min="11569" max="11569" width="5" style="42" customWidth="1"/>
    <col min="11570" max="11570" width="6.28515625" style="42" customWidth="1"/>
    <col min="11571" max="11571" width="6.85546875" style="42" customWidth="1"/>
    <col min="11572" max="11572" width="6.28515625" style="42" customWidth="1"/>
    <col min="11573" max="11573" width="4.140625" style="42" customWidth="1"/>
    <col min="11574" max="11574" width="22.140625" style="42" customWidth="1"/>
    <col min="11575" max="11776" width="11.42578125" style="42"/>
    <col min="11777" max="11777" width="1.140625" style="42" customWidth="1"/>
    <col min="11778" max="11780" width="5.42578125" style="42" customWidth="1"/>
    <col min="11781" max="11781" width="7.28515625" style="42" customWidth="1"/>
    <col min="11782" max="11782" width="5.42578125" style="42" customWidth="1"/>
    <col min="11783" max="11783" width="5.85546875" style="42" customWidth="1"/>
    <col min="11784" max="11787" width="4.5703125" style="42" customWidth="1"/>
    <col min="11788" max="11788" width="3.28515625" style="42" bestFit="1" customWidth="1"/>
    <col min="11789" max="11790" width="0" style="42" hidden="1" customWidth="1"/>
    <col min="11791" max="11791" width="3.28515625" style="42" bestFit="1" customWidth="1"/>
    <col min="11792" max="11792" width="0" style="42" hidden="1" customWidth="1"/>
    <col min="11793" max="11793" width="4.28515625" style="42" customWidth="1"/>
    <col min="11794" max="11794" width="5.7109375" style="42" customWidth="1"/>
    <col min="11795" max="11795" width="6.42578125" style="42" customWidth="1"/>
    <col min="11796" max="11796" width="5.7109375" style="42" customWidth="1"/>
    <col min="11797" max="11799" width="2.7109375" style="42" customWidth="1"/>
    <col min="11800" max="11800" width="2.85546875" style="42" customWidth="1"/>
    <col min="11801" max="11801" width="0" style="42" hidden="1" customWidth="1"/>
    <col min="11802" max="11802" width="2.7109375" style="42" customWidth="1"/>
    <col min="11803" max="11803" width="0" style="42" hidden="1" customWidth="1"/>
    <col min="11804" max="11804" width="2.7109375" style="42" customWidth="1"/>
    <col min="11805" max="11805" width="0" style="42" hidden="1" customWidth="1"/>
    <col min="11806" max="11806" width="2.7109375" style="42" customWidth="1"/>
    <col min="11807" max="11807" width="0" style="42" hidden="1" customWidth="1"/>
    <col min="11808" max="11808" width="2.7109375" style="42" customWidth="1"/>
    <col min="11809" max="11809" width="0" style="42" hidden="1" customWidth="1"/>
    <col min="11810" max="11810" width="2.7109375" style="42" customWidth="1"/>
    <col min="11811" max="11811" width="0" style="42" hidden="1" customWidth="1"/>
    <col min="11812" max="11812" width="2.7109375" style="42" customWidth="1"/>
    <col min="11813" max="11815" width="0" style="42" hidden="1" customWidth="1"/>
    <col min="11816" max="11816" width="4.28515625" style="42" customWidth="1"/>
    <col min="11817" max="11817" width="0" style="42" hidden="1" customWidth="1"/>
    <col min="11818" max="11818" width="3.28515625" style="42" bestFit="1" customWidth="1"/>
    <col min="11819" max="11819" width="0" style="42" hidden="1" customWidth="1"/>
    <col min="11820" max="11820" width="3.28515625" style="42" bestFit="1" customWidth="1"/>
    <col min="11821" max="11822" width="4.28515625" style="42" customWidth="1"/>
    <col min="11823" max="11823" width="12.85546875" style="42" customWidth="1"/>
    <col min="11824" max="11824" width="10.7109375" style="42" customWidth="1"/>
    <col min="11825" max="11825" width="5" style="42" customWidth="1"/>
    <col min="11826" max="11826" width="6.28515625" style="42" customWidth="1"/>
    <col min="11827" max="11827" width="6.85546875" style="42" customWidth="1"/>
    <col min="11828" max="11828" width="6.28515625" style="42" customWidth="1"/>
    <col min="11829" max="11829" width="4.140625" style="42" customWidth="1"/>
    <col min="11830" max="11830" width="22.140625" style="42" customWidth="1"/>
    <col min="11831" max="12032" width="11.42578125" style="42"/>
    <col min="12033" max="12033" width="1.140625" style="42" customWidth="1"/>
    <col min="12034" max="12036" width="5.42578125" style="42" customWidth="1"/>
    <col min="12037" max="12037" width="7.28515625" style="42" customWidth="1"/>
    <col min="12038" max="12038" width="5.42578125" style="42" customWidth="1"/>
    <col min="12039" max="12039" width="5.85546875" style="42" customWidth="1"/>
    <col min="12040" max="12043" width="4.5703125" style="42" customWidth="1"/>
    <col min="12044" max="12044" width="3.28515625" style="42" bestFit="1" customWidth="1"/>
    <col min="12045" max="12046" width="0" style="42" hidden="1" customWidth="1"/>
    <col min="12047" max="12047" width="3.28515625" style="42" bestFit="1" customWidth="1"/>
    <col min="12048" max="12048" width="0" style="42" hidden="1" customWidth="1"/>
    <col min="12049" max="12049" width="4.28515625" style="42" customWidth="1"/>
    <col min="12050" max="12050" width="5.7109375" style="42" customWidth="1"/>
    <col min="12051" max="12051" width="6.42578125" style="42" customWidth="1"/>
    <col min="12052" max="12052" width="5.7109375" style="42" customWidth="1"/>
    <col min="12053" max="12055" width="2.7109375" style="42" customWidth="1"/>
    <col min="12056" max="12056" width="2.85546875" style="42" customWidth="1"/>
    <col min="12057" max="12057" width="0" style="42" hidden="1" customWidth="1"/>
    <col min="12058" max="12058" width="2.7109375" style="42" customWidth="1"/>
    <col min="12059" max="12059" width="0" style="42" hidden="1" customWidth="1"/>
    <col min="12060" max="12060" width="2.7109375" style="42" customWidth="1"/>
    <col min="12061" max="12061" width="0" style="42" hidden="1" customWidth="1"/>
    <col min="12062" max="12062" width="2.7109375" style="42" customWidth="1"/>
    <col min="12063" max="12063" width="0" style="42" hidden="1" customWidth="1"/>
    <col min="12064" max="12064" width="2.7109375" style="42" customWidth="1"/>
    <col min="12065" max="12065" width="0" style="42" hidden="1" customWidth="1"/>
    <col min="12066" max="12066" width="2.7109375" style="42" customWidth="1"/>
    <col min="12067" max="12067" width="0" style="42" hidden="1" customWidth="1"/>
    <col min="12068" max="12068" width="2.7109375" style="42" customWidth="1"/>
    <col min="12069" max="12071" width="0" style="42" hidden="1" customWidth="1"/>
    <col min="12072" max="12072" width="4.28515625" style="42" customWidth="1"/>
    <col min="12073" max="12073" width="0" style="42" hidden="1" customWidth="1"/>
    <col min="12074" max="12074" width="3.28515625" style="42" bestFit="1" customWidth="1"/>
    <col min="12075" max="12075" width="0" style="42" hidden="1" customWidth="1"/>
    <col min="12076" max="12076" width="3.28515625" style="42" bestFit="1" customWidth="1"/>
    <col min="12077" max="12078" width="4.28515625" style="42" customWidth="1"/>
    <col min="12079" max="12079" width="12.85546875" style="42" customWidth="1"/>
    <col min="12080" max="12080" width="10.7109375" style="42" customWidth="1"/>
    <col min="12081" max="12081" width="5" style="42" customWidth="1"/>
    <col min="12082" max="12082" width="6.28515625" style="42" customWidth="1"/>
    <col min="12083" max="12083" width="6.85546875" style="42" customWidth="1"/>
    <col min="12084" max="12084" width="6.28515625" style="42" customWidth="1"/>
    <col min="12085" max="12085" width="4.140625" style="42" customWidth="1"/>
    <col min="12086" max="12086" width="22.140625" style="42" customWidth="1"/>
    <col min="12087" max="12288" width="11.42578125" style="42"/>
    <col min="12289" max="12289" width="1.140625" style="42" customWidth="1"/>
    <col min="12290" max="12292" width="5.42578125" style="42" customWidth="1"/>
    <col min="12293" max="12293" width="7.28515625" style="42" customWidth="1"/>
    <col min="12294" max="12294" width="5.42578125" style="42" customWidth="1"/>
    <col min="12295" max="12295" width="5.85546875" style="42" customWidth="1"/>
    <col min="12296" max="12299" width="4.5703125" style="42" customWidth="1"/>
    <col min="12300" max="12300" width="3.28515625" style="42" bestFit="1" customWidth="1"/>
    <col min="12301" max="12302" width="0" style="42" hidden="1" customWidth="1"/>
    <col min="12303" max="12303" width="3.28515625" style="42" bestFit="1" customWidth="1"/>
    <col min="12304" max="12304" width="0" style="42" hidden="1" customWidth="1"/>
    <col min="12305" max="12305" width="4.28515625" style="42" customWidth="1"/>
    <col min="12306" max="12306" width="5.7109375" style="42" customWidth="1"/>
    <col min="12307" max="12307" width="6.42578125" style="42" customWidth="1"/>
    <col min="12308" max="12308" width="5.7109375" style="42" customWidth="1"/>
    <col min="12309" max="12311" width="2.7109375" style="42" customWidth="1"/>
    <col min="12312" max="12312" width="2.85546875" style="42" customWidth="1"/>
    <col min="12313" max="12313" width="0" style="42" hidden="1" customWidth="1"/>
    <col min="12314" max="12314" width="2.7109375" style="42" customWidth="1"/>
    <col min="12315" max="12315" width="0" style="42" hidden="1" customWidth="1"/>
    <col min="12316" max="12316" width="2.7109375" style="42" customWidth="1"/>
    <col min="12317" max="12317" width="0" style="42" hidden="1" customWidth="1"/>
    <col min="12318" max="12318" width="2.7109375" style="42" customWidth="1"/>
    <col min="12319" max="12319" width="0" style="42" hidden="1" customWidth="1"/>
    <col min="12320" max="12320" width="2.7109375" style="42" customWidth="1"/>
    <col min="12321" max="12321" width="0" style="42" hidden="1" customWidth="1"/>
    <col min="12322" max="12322" width="2.7109375" style="42" customWidth="1"/>
    <col min="12323" max="12323" width="0" style="42" hidden="1" customWidth="1"/>
    <col min="12324" max="12324" width="2.7109375" style="42" customWidth="1"/>
    <col min="12325" max="12327" width="0" style="42" hidden="1" customWidth="1"/>
    <col min="12328" max="12328" width="4.28515625" style="42" customWidth="1"/>
    <col min="12329" max="12329" width="0" style="42" hidden="1" customWidth="1"/>
    <col min="12330" max="12330" width="3.28515625" style="42" bestFit="1" customWidth="1"/>
    <col min="12331" max="12331" width="0" style="42" hidden="1" customWidth="1"/>
    <col min="12332" max="12332" width="3.28515625" style="42" bestFit="1" customWidth="1"/>
    <col min="12333" max="12334" width="4.28515625" style="42" customWidth="1"/>
    <col min="12335" max="12335" width="12.85546875" style="42" customWidth="1"/>
    <col min="12336" max="12336" width="10.7109375" style="42" customWidth="1"/>
    <col min="12337" max="12337" width="5" style="42" customWidth="1"/>
    <col min="12338" max="12338" width="6.28515625" style="42" customWidth="1"/>
    <col min="12339" max="12339" width="6.85546875" style="42" customWidth="1"/>
    <col min="12340" max="12340" width="6.28515625" style="42" customWidth="1"/>
    <col min="12341" max="12341" width="4.140625" style="42" customWidth="1"/>
    <col min="12342" max="12342" width="22.140625" style="42" customWidth="1"/>
    <col min="12343" max="12544" width="11.42578125" style="42"/>
    <col min="12545" max="12545" width="1.140625" style="42" customWidth="1"/>
    <col min="12546" max="12548" width="5.42578125" style="42" customWidth="1"/>
    <col min="12549" max="12549" width="7.28515625" style="42" customWidth="1"/>
    <col min="12550" max="12550" width="5.42578125" style="42" customWidth="1"/>
    <col min="12551" max="12551" width="5.85546875" style="42" customWidth="1"/>
    <col min="12552" max="12555" width="4.5703125" style="42" customWidth="1"/>
    <col min="12556" max="12556" width="3.28515625" style="42" bestFit="1" customWidth="1"/>
    <col min="12557" max="12558" width="0" style="42" hidden="1" customWidth="1"/>
    <col min="12559" max="12559" width="3.28515625" style="42" bestFit="1" customWidth="1"/>
    <col min="12560" max="12560" width="0" style="42" hidden="1" customWidth="1"/>
    <col min="12561" max="12561" width="4.28515625" style="42" customWidth="1"/>
    <col min="12562" max="12562" width="5.7109375" style="42" customWidth="1"/>
    <col min="12563" max="12563" width="6.42578125" style="42" customWidth="1"/>
    <col min="12564" max="12564" width="5.7109375" style="42" customWidth="1"/>
    <col min="12565" max="12567" width="2.7109375" style="42" customWidth="1"/>
    <col min="12568" max="12568" width="2.85546875" style="42" customWidth="1"/>
    <col min="12569" max="12569" width="0" style="42" hidden="1" customWidth="1"/>
    <col min="12570" max="12570" width="2.7109375" style="42" customWidth="1"/>
    <col min="12571" max="12571" width="0" style="42" hidden="1" customWidth="1"/>
    <col min="12572" max="12572" width="2.7109375" style="42" customWidth="1"/>
    <col min="12573" max="12573" width="0" style="42" hidden="1" customWidth="1"/>
    <col min="12574" max="12574" width="2.7109375" style="42" customWidth="1"/>
    <col min="12575" max="12575" width="0" style="42" hidden="1" customWidth="1"/>
    <col min="12576" max="12576" width="2.7109375" style="42" customWidth="1"/>
    <col min="12577" max="12577" width="0" style="42" hidden="1" customWidth="1"/>
    <col min="12578" max="12578" width="2.7109375" style="42" customWidth="1"/>
    <col min="12579" max="12579" width="0" style="42" hidden="1" customWidth="1"/>
    <col min="12580" max="12580" width="2.7109375" style="42" customWidth="1"/>
    <col min="12581" max="12583" width="0" style="42" hidden="1" customWidth="1"/>
    <col min="12584" max="12584" width="4.28515625" style="42" customWidth="1"/>
    <col min="12585" max="12585" width="0" style="42" hidden="1" customWidth="1"/>
    <col min="12586" max="12586" width="3.28515625" style="42" bestFit="1" customWidth="1"/>
    <col min="12587" max="12587" width="0" style="42" hidden="1" customWidth="1"/>
    <col min="12588" max="12588" width="3.28515625" style="42" bestFit="1" customWidth="1"/>
    <col min="12589" max="12590" width="4.28515625" style="42" customWidth="1"/>
    <col min="12591" max="12591" width="12.85546875" style="42" customWidth="1"/>
    <col min="12592" max="12592" width="10.7109375" style="42" customWidth="1"/>
    <col min="12593" max="12593" width="5" style="42" customWidth="1"/>
    <col min="12594" max="12594" width="6.28515625" style="42" customWidth="1"/>
    <col min="12595" max="12595" width="6.85546875" style="42" customWidth="1"/>
    <col min="12596" max="12596" width="6.28515625" style="42" customWidth="1"/>
    <col min="12597" max="12597" width="4.140625" style="42" customWidth="1"/>
    <col min="12598" max="12598" width="22.140625" style="42" customWidth="1"/>
    <col min="12599" max="12800" width="11.42578125" style="42"/>
    <col min="12801" max="12801" width="1.140625" style="42" customWidth="1"/>
    <col min="12802" max="12804" width="5.42578125" style="42" customWidth="1"/>
    <col min="12805" max="12805" width="7.28515625" style="42" customWidth="1"/>
    <col min="12806" max="12806" width="5.42578125" style="42" customWidth="1"/>
    <col min="12807" max="12807" width="5.85546875" style="42" customWidth="1"/>
    <col min="12808" max="12811" width="4.5703125" style="42" customWidth="1"/>
    <col min="12812" max="12812" width="3.28515625" style="42" bestFit="1" customWidth="1"/>
    <col min="12813" max="12814" width="0" style="42" hidden="1" customWidth="1"/>
    <col min="12815" max="12815" width="3.28515625" style="42" bestFit="1" customWidth="1"/>
    <col min="12816" max="12816" width="0" style="42" hidden="1" customWidth="1"/>
    <col min="12817" max="12817" width="4.28515625" style="42" customWidth="1"/>
    <col min="12818" max="12818" width="5.7109375" style="42" customWidth="1"/>
    <col min="12819" max="12819" width="6.42578125" style="42" customWidth="1"/>
    <col min="12820" max="12820" width="5.7109375" style="42" customWidth="1"/>
    <col min="12821" max="12823" width="2.7109375" style="42" customWidth="1"/>
    <col min="12824" max="12824" width="2.85546875" style="42" customWidth="1"/>
    <col min="12825" max="12825" width="0" style="42" hidden="1" customWidth="1"/>
    <col min="12826" max="12826" width="2.7109375" style="42" customWidth="1"/>
    <col min="12827" max="12827" width="0" style="42" hidden="1" customWidth="1"/>
    <col min="12828" max="12828" width="2.7109375" style="42" customWidth="1"/>
    <col min="12829" max="12829" width="0" style="42" hidden="1" customWidth="1"/>
    <col min="12830" max="12830" width="2.7109375" style="42" customWidth="1"/>
    <col min="12831" max="12831" width="0" style="42" hidden="1" customWidth="1"/>
    <col min="12832" max="12832" width="2.7109375" style="42" customWidth="1"/>
    <col min="12833" max="12833" width="0" style="42" hidden="1" customWidth="1"/>
    <col min="12834" max="12834" width="2.7109375" style="42" customWidth="1"/>
    <col min="12835" max="12835" width="0" style="42" hidden="1" customWidth="1"/>
    <col min="12836" max="12836" width="2.7109375" style="42" customWidth="1"/>
    <col min="12837" max="12839" width="0" style="42" hidden="1" customWidth="1"/>
    <col min="12840" max="12840" width="4.28515625" style="42" customWidth="1"/>
    <col min="12841" max="12841" width="0" style="42" hidden="1" customWidth="1"/>
    <col min="12842" max="12842" width="3.28515625" style="42" bestFit="1" customWidth="1"/>
    <col min="12843" max="12843" width="0" style="42" hidden="1" customWidth="1"/>
    <col min="12844" max="12844" width="3.28515625" style="42" bestFit="1" customWidth="1"/>
    <col min="12845" max="12846" width="4.28515625" style="42" customWidth="1"/>
    <col min="12847" max="12847" width="12.85546875" style="42" customWidth="1"/>
    <col min="12848" max="12848" width="10.7109375" style="42" customWidth="1"/>
    <col min="12849" max="12849" width="5" style="42" customWidth="1"/>
    <col min="12850" max="12850" width="6.28515625" style="42" customWidth="1"/>
    <col min="12851" max="12851" width="6.85546875" style="42" customWidth="1"/>
    <col min="12852" max="12852" width="6.28515625" style="42" customWidth="1"/>
    <col min="12853" max="12853" width="4.140625" style="42" customWidth="1"/>
    <col min="12854" max="12854" width="22.140625" style="42" customWidth="1"/>
    <col min="12855" max="13056" width="11.42578125" style="42"/>
    <col min="13057" max="13057" width="1.140625" style="42" customWidth="1"/>
    <col min="13058" max="13060" width="5.42578125" style="42" customWidth="1"/>
    <col min="13061" max="13061" width="7.28515625" style="42" customWidth="1"/>
    <col min="13062" max="13062" width="5.42578125" style="42" customWidth="1"/>
    <col min="13063" max="13063" width="5.85546875" style="42" customWidth="1"/>
    <col min="13064" max="13067" width="4.5703125" style="42" customWidth="1"/>
    <col min="13068" max="13068" width="3.28515625" style="42" bestFit="1" customWidth="1"/>
    <col min="13069" max="13070" width="0" style="42" hidden="1" customWidth="1"/>
    <col min="13071" max="13071" width="3.28515625" style="42" bestFit="1" customWidth="1"/>
    <col min="13072" max="13072" width="0" style="42" hidden="1" customWidth="1"/>
    <col min="13073" max="13073" width="4.28515625" style="42" customWidth="1"/>
    <col min="13074" max="13074" width="5.7109375" style="42" customWidth="1"/>
    <col min="13075" max="13075" width="6.42578125" style="42" customWidth="1"/>
    <col min="13076" max="13076" width="5.7109375" style="42" customWidth="1"/>
    <col min="13077" max="13079" width="2.7109375" style="42" customWidth="1"/>
    <col min="13080" max="13080" width="2.85546875" style="42" customWidth="1"/>
    <col min="13081" max="13081" width="0" style="42" hidden="1" customWidth="1"/>
    <col min="13082" max="13082" width="2.7109375" style="42" customWidth="1"/>
    <col min="13083" max="13083" width="0" style="42" hidden="1" customWidth="1"/>
    <col min="13084" max="13084" width="2.7109375" style="42" customWidth="1"/>
    <col min="13085" max="13085" width="0" style="42" hidden="1" customWidth="1"/>
    <col min="13086" max="13086" width="2.7109375" style="42" customWidth="1"/>
    <col min="13087" max="13087" width="0" style="42" hidden="1" customWidth="1"/>
    <col min="13088" max="13088" width="2.7109375" style="42" customWidth="1"/>
    <col min="13089" max="13089" width="0" style="42" hidden="1" customWidth="1"/>
    <col min="13090" max="13090" width="2.7109375" style="42" customWidth="1"/>
    <col min="13091" max="13091" width="0" style="42" hidden="1" customWidth="1"/>
    <col min="13092" max="13092" width="2.7109375" style="42" customWidth="1"/>
    <col min="13093" max="13095" width="0" style="42" hidden="1" customWidth="1"/>
    <col min="13096" max="13096" width="4.28515625" style="42" customWidth="1"/>
    <col min="13097" max="13097" width="0" style="42" hidden="1" customWidth="1"/>
    <col min="13098" max="13098" width="3.28515625" style="42" bestFit="1" customWidth="1"/>
    <col min="13099" max="13099" width="0" style="42" hidden="1" customWidth="1"/>
    <col min="13100" max="13100" width="3.28515625" style="42" bestFit="1" customWidth="1"/>
    <col min="13101" max="13102" width="4.28515625" style="42" customWidth="1"/>
    <col min="13103" max="13103" width="12.85546875" style="42" customWidth="1"/>
    <col min="13104" max="13104" width="10.7109375" style="42" customWidth="1"/>
    <col min="13105" max="13105" width="5" style="42" customWidth="1"/>
    <col min="13106" max="13106" width="6.28515625" style="42" customWidth="1"/>
    <col min="13107" max="13107" width="6.85546875" style="42" customWidth="1"/>
    <col min="13108" max="13108" width="6.28515625" style="42" customWidth="1"/>
    <col min="13109" max="13109" width="4.140625" style="42" customWidth="1"/>
    <col min="13110" max="13110" width="22.140625" style="42" customWidth="1"/>
    <col min="13111" max="13312" width="11.42578125" style="42"/>
    <col min="13313" max="13313" width="1.140625" style="42" customWidth="1"/>
    <col min="13314" max="13316" width="5.42578125" style="42" customWidth="1"/>
    <col min="13317" max="13317" width="7.28515625" style="42" customWidth="1"/>
    <col min="13318" max="13318" width="5.42578125" style="42" customWidth="1"/>
    <col min="13319" max="13319" width="5.85546875" style="42" customWidth="1"/>
    <col min="13320" max="13323" width="4.5703125" style="42" customWidth="1"/>
    <col min="13324" max="13324" width="3.28515625" style="42" bestFit="1" customWidth="1"/>
    <col min="13325" max="13326" width="0" style="42" hidden="1" customWidth="1"/>
    <col min="13327" max="13327" width="3.28515625" style="42" bestFit="1" customWidth="1"/>
    <col min="13328" max="13328" width="0" style="42" hidden="1" customWidth="1"/>
    <col min="13329" max="13329" width="4.28515625" style="42" customWidth="1"/>
    <col min="13330" max="13330" width="5.7109375" style="42" customWidth="1"/>
    <col min="13331" max="13331" width="6.42578125" style="42" customWidth="1"/>
    <col min="13332" max="13332" width="5.7109375" style="42" customWidth="1"/>
    <col min="13333" max="13335" width="2.7109375" style="42" customWidth="1"/>
    <col min="13336" max="13336" width="2.85546875" style="42" customWidth="1"/>
    <col min="13337" max="13337" width="0" style="42" hidden="1" customWidth="1"/>
    <col min="13338" max="13338" width="2.7109375" style="42" customWidth="1"/>
    <col min="13339" max="13339" width="0" style="42" hidden="1" customWidth="1"/>
    <col min="13340" max="13340" width="2.7109375" style="42" customWidth="1"/>
    <col min="13341" max="13341" width="0" style="42" hidden="1" customWidth="1"/>
    <col min="13342" max="13342" width="2.7109375" style="42" customWidth="1"/>
    <col min="13343" max="13343" width="0" style="42" hidden="1" customWidth="1"/>
    <col min="13344" max="13344" width="2.7109375" style="42" customWidth="1"/>
    <col min="13345" max="13345" width="0" style="42" hidden="1" customWidth="1"/>
    <col min="13346" max="13346" width="2.7109375" style="42" customWidth="1"/>
    <col min="13347" max="13347" width="0" style="42" hidden="1" customWidth="1"/>
    <col min="13348" max="13348" width="2.7109375" style="42" customWidth="1"/>
    <col min="13349" max="13351" width="0" style="42" hidden="1" customWidth="1"/>
    <col min="13352" max="13352" width="4.28515625" style="42" customWidth="1"/>
    <col min="13353" max="13353" width="0" style="42" hidden="1" customWidth="1"/>
    <col min="13354" max="13354" width="3.28515625" style="42" bestFit="1" customWidth="1"/>
    <col min="13355" max="13355" width="0" style="42" hidden="1" customWidth="1"/>
    <col min="13356" max="13356" width="3.28515625" style="42" bestFit="1" customWidth="1"/>
    <col min="13357" max="13358" width="4.28515625" style="42" customWidth="1"/>
    <col min="13359" max="13359" width="12.85546875" style="42" customWidth="1"/>
    <col min="13360" max="13360" width="10.7109375" style="42" customWidth="1"/>
    <col min="13361" max="13361" width="5" style="42" customWidth="1"/>
    <col min="13362" max="13362" width="6.28515625" style="42" customWidth="1"/>
    <col min="13363" max="13363" width="6.85546875" style="42" customWidth="1"/>
    <col min="13364" max="13364" width="6.28515625" style="42" customWidth="1"/>
    <col min="13365" max="13365" width="4.140625" style="42" customWidth="1"/>
    <col min="13366" max="13366" width="22.140625" style="42" customWidth="1"/>
    <col min="13367" max="13568" width="11.42578125" style="42"/>
    <col min="13569" max="13569" width="1.140625" style="42" customWidth="1"/>
    <col min="13570" max="13572" width="5.42578125" style="42" customWidth="1"/>
    <col min="13573" max="13573" width="7.28515625" style="42" customWidth="1"/>
    <col min="13574" max="13574" width="5.42578125" style="42" customWidth="1"/>
    <col min="13575" max="13575" width="5.85546875" style="42" customWidth="1"/>
    <col min="13576" max="13579" width="4.5703125" style="42" customWidth="1"/>
    <col min="13580" max="13580" width="3.28515625" style="42" bestFit="1" customWidth="1"/>
    <col min="13581" max="13582" width="0" style="42" hidden="1" customWidth="1"/>
    <col min="13583" max="13583" width="3.28515625" style="42" bestFit="1" customWidth="1"/>
    <col min="13584" max="13584" width="0" style="42" hidden="1" customWidth="1"/>
    <col min="13585" max="13585" width="4.28515625" style="42" customWidth="1"/>
    <col min="13586" max="13586" width="5.7109375" style="42" customWidth="1"/>
    <col min="13587" max="13587" width="6.42578125" style="42" customWidth="1"/>
    <col min="13588" max="13588" width="5.7109375" style="42" customWidth="1"/>
    <col min="13589" max="13591" width="2.7109375" style="42" customWidth="1"/>
    <col min="13592" max="13592" width="2.85546875" style="42" customWidth="1"/>
    <col min="13593" max="13593" width="0" style="42" hidden="1" customWidth="1"/>
    <col min="13594" max="13594" width="2.7109375" style="42" customWidth="1"/>
    <col min="13595" max="13595" width="0" style="42" hidden="1" customWidth="1"/>
    <col min="13596" max="13596" width="2.7109375" style="42" customWidth="1"/>
    <col min="13597" max="13597" width="0" style="42" hidden="1" customWidth="1"/>
    <col min="13598" max="13598" width="2.7109375" style="42" customWidth="1"/>
    <col min="13599" max="13599" width="0" style="42" hidden="1" customWidth="1"/>
    <col min="13600" max="13600" width="2.7109375" style="42" customWidth="1"/>
    <col min="13601" max="13601" width="0" style="42" hidden="1" customWidth="1"/>
    <col min="13602" max="13602" width="2.7109375" style="42" customWidth="1"/>
    <col min="13603" max="13603" width="0" style="42" hidden="1" customWidth="1"/>
    <col min="13604" max="13604" width="2.7109375" style="42" customWidth="1"/>
    <col min="13605" max="13607" width="0" style="42" hidden="1" customWidth="1"/>
    <col min="13608" max="13608" width="4.28515625" style="42" customWidth="1"/>
    <col min="13609" max="13609" width="0" style="42" hidden="1" customWidth="1"/>
    <col min="13610" max="13610" width="3.28515625" style="42" bestFit="1" customWidth="1"/>
    <col min="13611" max="13611" width="0" style="42" hidden="1" customWidth="1"/>
    <col min="13612" max="13612" width="3.28515625" style="42" bestFit="1" customWidth="1"/>
    <col min="13613" max="13614" width="4.28515625" style="42" customWidth="1"/>
    <col min="13615" max="13615" width="12.85546875" style="42" customWidth="1"/>
    <col min="13616" max="13616" width="10.7109375" style="42" customWidth="1"/>
    <col min="13617" max="13617" width="5" style="42" customWidth="1"/>
    <col min="13618" max="13618" width="6.28515625" style="42" customWidth="1"/>
    <col min="13619" max="13619" width="6.85546875" style="42" customWidth="1"/>
    <col min="13620" max="13620" width="6.28515625" style="42" customWidth="1"/>
    <col min="13621" max="13621" width="4.140625" style="42" customWidth="1"/>
    <col min="13622" max="13622" width="22.140625" style="42" customWidth="1"/>
    <col min="13623" max="13824" width="11.42578125" style="42"/>
    <col min="13825" max="13825" width="1.140625" style="42" customWidth="1"/>
    <col min="13826" max="13828" width="5.42578125" style="42" customWidth="1"/>
    <col min="13829" max="13829" width="7.28515625" style="42" customWidth="1"/>
    <col min="13830" max="13830" width="5.42578125" style="42" customWidth="1"/>
    <col min="13831" max="13831" width="5.85546875" style="42" customWidth="1"/>
    <col min="13832" max="13835" width="4.5703125" style="42" customWidth="1"/>
    <col min="13836" max="13836" width="3.28515625" style="42" bestFit="1" customWidth="1"/>
    <col min="13837" max="13838" width="0" style="42" hidden="1" customWidth="1"/>
    <col min="13839" max="13839" width="3.28515625" style="42" bestFit="1" customWidth="1"/>
    <col min="13840" max="13840" width="0" style="42" hidden="1" customWidth="1"/>
    <col min="13841" max="13841" width="4.28515625" style="42" customWidth="1"/>
    <col min="13842" max="13842" width="5.7109375" style="42" customWidth="1"/>
    <col min="13843" max="13843" width="6.42578125" style="42" customWidth="1"/>
    <col min="13844" max="13844" width="5.7109375" style="42" customWidth="1"/>
    <col min="13845" max="13847" width="2.7109375" style="42" customWidth="1"/>
    <col min="13848" max="13848" width="2.85546875" style="42" customWidth="1"/>
    <col min="13849" max="13849" width="0" style="42" hidden="1" customWidth="1"/>
    <col min="13850" max="13850" width="2.7109375" style="42" customWidth="1"/>
    <col min="13851" max="13851" width="0" style="42" hidden="1" customWidth="1"/>
    <col min="13852" max="13852" width="2.7109375" style="42" customWidth="1"/>
    <col min="13853" max="13853" width="0" style="42" hidden="1" customWidth="1"/>
    <col min="13854" max="13854" width="2.7109375" style="42" customWidth="1"/>
    <col min="13855" max="13855" width="0" style="42" hidden="1" customWidth="1"/>
    <col min="13856" max="13856" width="2.7109375" style="42" customWidth="1"/>
    <col min="13857" max="13857" width="0" style="42" hidden="1" customWidth="1"/>
    <col min="13858" max="13858" width="2.7109375" style="42" customWidth="1"/>
    <col min="13859" max="13859" width="0" style="42" hidden="1" customWidth="1"/>
    <col min="13860" max="13860" width="2.7109375" style="42" customWidth="1"/>
    <col min="13861" max="13863" width="0" style="42" hidden="1" customWidth="1"/>
    <col min="13864" max="13864" width="4.28515625" style="42" customWidth="1"/>
    <col min="13865" max="13865" width="0" style="42" hidden="1" customWidth="1"/>
    <col min="13866" max="13866" width="3.28515625" style="42" bestFit="1" customWidth="1"/>
    <col min="13867" max="13867" width="0" style="42" hidden="1" customWidth="1"/>
    <col min="13868" max="13868" width="3.28515625" style="42" bestFit="1" customWidth="1"/>
    <col min="13869" max="13870" width="4.28515625" style="42" customWidth="1"/>
    <col min="13871" max="13871" width="12.85546875" style="42" customWidth="1"/>
    <col min="13872" max="13872" width="10.7109375" style="42" customWidth="1"/>
    <col min="13873" max="13873" width="5" style="42" customWidth="1"/>
    <col min="13874" max="13874" width="6.28515625" style="42" customWidth="1"/>
    <col min="13875" max="13875" width="6.85546875" style="42" customWidth="1"/>
    <col min="13876" max="13876" width="6.28515625" style="42" customWidth="1"/>
    <col min="13877" max="13877" width="4.140625" style="42" customWidth="1"/>
    <col min="13878" max="13878" width="22.140625" style="42" customWidth="1"/>
    <col min="13879" max="14080" width="11.42578125" style="42"/>
    <col min="14081" max="14081" width="1.140625" style="42" customWidth="1"/>
    <col min="14082" max="14084" width="5.42578125" style="42" customWidth="1"/>
    <col min="14085" max="14085" width="7.28515625" style="42" customWidth="1"/>
    <col min="14086" max="14086" width="5.42578125" style="42" customWidth="1"/>
    <col min="14087" max="14087" width="5.85546875" style="42" customWidth="1"/>
    <col min="14088" max="14091" width="4.5703125" style="42" customWidth="1"/>
    <col min="14092" max="14092" width="3.28515625" style="42" bestFit="1" customWidth="1"/>
    <col min="14093" max="14094" width="0" style="42" hidden="1" customWidth="1"/>
    <col min="14095" max="14095" width="3.28515625" style="42" bestFit="1" customWidth="1"/>
    <col min="14096" max="14096" width="0" style="42" hidden="1" customWidth="1"/>
    <col min="14097" max="14097" width="4.28515625" style="42" customWidth="1"/>
    <col min="14098" max="14098" width="5.7109375" style="42" customWidth="1"/>
    <col min="14099" max="14099" width="6.42578125" style="42" customWidth="1"/>
    <col min="14100" max="14100" width="5.7109375" style="42" customWidth="1"/>
    <col min="14101" max="14103" width="2.7109375" style="42" customWidth="1"/>
    <col min="14104" max="14104" width="2.85546875" style="42" customWidth="1"/>
    <col min="14105" max="14105" width="0" style="42" hidden="1" customWidth="1"/>
    <col min="14106" max="14106" width="2.7109375" style="42" customWidth="1"/>
    <col min="14107" max="14107" width="0" style="42" hidden="1" customWidth="1"/>
    <col min="14108" max="14108" width="2.7109375" style="42" customWidth="1"/>
    <col min="14109" max="14109" width="0" style="42" hidden="1" customWidth="1"/>
    <col min="14110" max="14110" width="2.7109375" style="42" customWidth="1"/>
    <col min="14111" max="14111" width="0" style="42" hidden="1" customWidth="1"/>
    <col min="14112" max="14112" width="2.7109375" style="42" customWidth="1"/>
    <col min="14113" max="14113" width="0" style="42" hidden="1" customWidth="1"/>
    <col min="14114" max="14114" width="2.7109375" style="42" customWidth="1"/>
    <col min="14115" max="14115" width="0" style="42" hidden="1" customWidth="1"/>
    <col min="14116" max="14116" width="2.7109375" style="42" customWidth="1"/>
    <col min="14117" max="14119" width="0" style="42" hidden="1" customWidth="1"/>
    <col min="14120" max="14120" width="4.28515625" style="42" customWidth="1"/>
    <col min="14121" max="14121" width="0" style="42" hidden="1" customWidth="1"/>
    <col min="14122" max="14122" width="3.28515625" style="42" bestFit="1" customWidth="1"/>
    <col min="14123" max="14123" width="0" style="42" hidden="1" customWidth="1"/>
    <col min="14124" max="14124" width="3.28515625" style="42" bestFit="1" customWidth="1"/>
    <col min="14125" max="14126" width="4.28515625" style="42" customWidth="1"/>
    <col min="14127" max="14127" width="12.85546875" style="42" customWidth="1"/>
    <col min="14128" max="14128" width="10.7109375" style="42" customWidth="1"/>
    <col min="14129" max="14129" width="5" style="42" customWidth="1"/>
    <col min="14130" max="14130" width="6.28515625" style="42" customWidth="1"/>
    <col min="14131" max="14131" width="6.85546875" style="42" customWidth="1"/>
    <col min="14132" max="14132" width="6.28515625" style="42" customWidth="1"/>
    <col min="14133" max="14133" width="4.140625" style="42" customWidth="1"/>
    <col min="14134" max="14134" width="22.140625" style="42" customWidth="1"/>
    <col min="14135" max="14336" width="11.42578125" style="42"/>
    <col min="14337" max="14337" width="1.140625" style="42" customWidth="1"/>
    <col min="14338" max="14340" width="5.42578125" style="42" customWidth="1"/>
    <col min="14341" max="14341" width="7.28515625" style="42" customWidth="1"/>
    <col min="14342" max="14342" width="5.42578125" style="42" customWidth="1"/>
    <col min="14343" max="14343" width="5.85546875" style="42" customWidth="1"/>
    <col min="14344" max="14347" width="4.5703125" style="42" customWidth="1"/>
    <col min="14348" max="14348" width="3.28515625" style="42" bestFit="1" customWidth="1"/>
    <col min="14349" max="14350" width="0" style="42" hidden="1" customWidth="1"/>
    <col min="14351" max="14351" width="3.28515625" style="42" bestFit="1" customWidth="1"/>
    <col min="14352" max="14352" width="0" style="42" hidden="1" customWidth="1"/>
    <col min="14353" max="14353" width="4.28515625" style="42" customWidth="1"/>
    <col min="14354" max="14354" width="5.7109375" style="42" customWidth="1"/>
    <col min="14355" max="14355" width="6.42578125" style="42" customWidth="1"/>
    <col min="14356" max="14356" width="5.7109375" style="42" customWidth="1"/>
    <col min="14357" max="14359" width="2.7109375" style="42" customWidth="1"/>
    <col min="14360" max="14360" width="2.85546875" style="42" customWidth="1"/>
    <col min="14361" max="14361" width="0" style="42" hidden="1" customWidth="1"/>
    <col min="14362" max="14362" width="2.7109375" style="42" customWidth="1"/>
    <col min="14363" max="14363" width="0" style="42" hidden="1" customWidth="1"/>
    <col min="14364" max="14364" width="2.7109375" style="42" customWidth="1"/>
    <col min="14365" max="14365" width="0" style="42" hidden="1" customWidth="1"/>
    <col min="14366" max="14366" width="2.7109375" style="42" customWidth="1"/>
    <col min="14367" max="14367" width="0" style="42" hidden="1" customWidth="1"/>
    <col min="14368" max="14368" width="2.7109375" style="42" customWidth="1"/>
    <col min="14369" max="14369" width="0" style="42" hidden="1" customWidth="1"/>
    <col min="14370" max="14370" width="2.7109375" style="42" customWidth="1"/>
    <col min="14371" max="14371" width="0" style="42" hidden="1" customWidth="1"/>
    <col min="14372" max="14372" width="2.7109375" style="42" customWidth="1"/>
    <col min="14373" max="14375" width="0" style="42" hidden="1" customWidth="1"/>
    <col min="14376" max="14376" width="4.28515625" style="42" customWidth="1"/>
    <col min="14377" max="14377" width="0" style="42" hidden="1" customWidth="1"/>
    <col min="14378" max="14378" width="3.28515625" style="42" bestFit="1" customWidth="1"/>
    <col min="14379" max="14379" width="0" style="42" hidden="1" customWidth="1"/>
    <col min="14380" max="14380" width="3.28515625" style="42" bestFit="1" customWidth="1"/>
    <col min="14381" max="14382" width="4.28515625" style="42" customWidth="1"/>
    <col min="14383" max="14383" width="12.85546875" style="42" customWidth="1"/>
    <col min="14384" max="14384" width="10.7109375" style="42" customWidth="1"/>
    <col min="14385" max="14385" width="5" style="42" customWidth="1"/>
    <col min="14386" max="14386" width="6.28515625" style="42" customWidth="1"/>
    <col min="14387" max="14387" width="6.85546875" style="42" customWidth="1"/>
    <col min="14388" max="14388" width="6.28515625" style="42" customWidth="1"/>
    <col min="14389" max="14389" width="4.140625" style="42" customWidth="1"/>
    <col min="14390" max="14390" width="22.140625" style="42" customWidth="1"/>
    <col min="14391" max="14592" width="11.42578125" style="42"/>
    <col min="14593" max="14593" width="1.140625" style="42" customWidth="1"/>
    <col min="14594" max="14596" width="5.42578125" style="42" customWidth="1"/>
    <col min="14597" max="14597" width="7.28515625" style="42" customWidth="1"/>
    <col min="14598" max="14598" width="5.42578125" style="42" customWidth="1"/>
    <col min="14599" max="14599" width="5.85546875" style="42" customWidth="1"/>
    <col min="14600" max="14603" width="4.5703125" style="42" customWidth="1"/>
    <col min="14604" max="14604" width="3.28515625" style="42" bestFit="1" customWidth="1"/>
    <col min="14605" max="14606" width="0" style="42" hidden="1" customWidth="1"/>
    <col min="14607" max="14607" width="3.28515625" style="42" bestFit="1" customWidth="1"/>
    <col min="14608" max="14608" width="0" style="42" hidden="1" customWidth="1"/>
    <col min="14609" max="14609" width="4.28515625" style="42" customWidth="1"/>
    <col min="14610" max="14610" width="5.7109375" style="42" customWidth="1"/>
    <col min="14611" max="14611" width="6.42578125" style="42" customWidth="1"/>
    <col min="14612" max="14612" width="5.7109375" style="42" customWidth="1"/>
    <col min="14613" max="14615" width="2.7109375" style="42" customWidth="1"/>
    <col min="14616" max="14616" width="2.85546875" style="42" customWidth="1"/>
    <col min="14617" max="14617" width="0" style="42" hidden="1" customWidth="1"/>
    <col min="14618" max="14618" width="2.7109375" style="42" customWidth="1"/>
    <col min="14619" max="14619" width="0" style="42" hidden="1" customWidth="1"/>
    <col min="14620" max="14620" width="2.7109375" style="42" customWidth="1"/>
    <col min="14621" max="14621" width="0" style="42" hidden="1" customWidth="1"/>
    <col min="14622" max="14622" width="2.7109375" style="42" customWidth="1"/>
    <col min="14623" max="14623" width="0" style="42" hidden="1" customWidth="1"/>
    <col min="14624" max="14624" width="2.7109375" style="42" customWidth="1"/>
    <col min="14625" max="14625" width="0" style="42" hidden="1" customWidth="1"/>
    <col min="14626" max="14626" width="2.7109375" style="42" customWidth="1"/>
    <col min="14627" max="14627" width="0" style="42" hidden="1" customWidth="1"/>
    <col min="14628" max="14628" width="2.7109375" style="42" customWidth="1"/>
    <col min="14629" max="14631" width="0" style="42" hidden="1" customWidth="1"/>
    <col min="14632" max="14632" width="4.28515625" style="42" customWidth="1"/>
    <col min="14633" max="14633" width="0" style="42" hidden="1" customWidth="1"/>
    <col min="14634" max="14634" width="3.28515625" style="42" bestFit="1" customWidth="1"/>
    <col min="14635" max="14635" width="0" style="42" hidden="1" customWidth="1"/>
    <col min="14636" max="14636" width="3.28515625" style="42" bestFit="1" customWidth="1"/>
    <col min="14637" max="14638" width="4.28515625" style="42" customWidth="1"/>
    <col min="14639" max="14639" width="12.85546875" style="42" customWidth="1"/>
    <col min="14640" max="14640" width="10.7109375" style="42" customWidth="1"/>
    <col min="14641" max="14641" width="5" style="42" customWidth="1"/>
    <col min="14642" max="14642" width="6.28515625" style="42" customWidth="1"/>
    <col min="14643" max="14643" width="6.85546875" style="42" customWidth="1"/>
    <col min="14644" max="14644" width="6.28515625" style="42" customWidth="1"/>
    <col min="14645" max="14645" width="4.140625" style="42" customWidth="1"/>
    <col min="14646" max="14646" width="22.140625" style="42" customWidth="1"/>
    <col min="14647" max="14848" width="11.42578125" style="42"/>
    <col min="14849" max="14849" width="1.140625" style="42" customWidth="1"/>
    <col min="14850" max="14852" width="5.42578125" style="42" customWidth="1"/>
    <col min="14853" max="14853" width="7.28515625" style="42" customWidth="1"/>
    <col min="14854" max="14854" width="5.42578125" style="42" customWidth="1"/>
    <col min="14855" max="14855" width="5.85546875" style="42" customWidth="1"/>
    <col min="14856" max="14859" width="4.5703125" style="42" customWidth="1"/>
    <col min="14860" max="14860" width="3.28515625" style="42" bestFit="1" customWidth="1"/>
    <col min="14861" max="14862" width="0" style="42" hidden="1" customWidth="1"/>
    <col min="14863" max="14863" width="3.28515625" style="42" bestFit="1" customWidth="1"/>
    <col min="14864" max="14864" width="0" style="42" hidden="1" customWidth="1"/>
    <col min="14865" max="14865" width="4.28515625" style="42" customWidth="1"/>
    <col min="14866" max="14866" width="5.7109375" style="42" customWidth="1"/>
    <col min="14867" max="14867" width="6.42578125" style="42" customWidth="1"/>
    <col min="14868" max="14868" width="5.7109375" style="42" customWidth="1"/>
    <col min="14869" max="14871" width="2.7109375" style="42" customWidth="1"/>
    <col min="14872" max="14872" width="2.85546875" style="42" customWidth="1"/>
    <col min="14873" max="14873" width="0" style="42" hidden="1" customWidth="1"/>
    <col min="14874" max="14874" width="2.7109375" style="42" customWidth="1"/>
    <col min="14875" max="14875" width="0" style="42" hidden="1" customWidth="1"/>
    <col min="14876" max="14876" width="2.7109375" style="42" customWidth="1"/>
    <col min="14877" max="14877" width="0" style="42" hidden="1" customWidth="1"/>
    <col min="14878" max="14878" width="2.7109375" style="42" customWidth="1"/>
    <col min="14879" max="14879" width="0" style="42" hidden="1" customWidth="1"/>
    <col min="14880" max="14880" width="2.7109375" style="42" customWidth="1"/>
    <col min="14881" max="14881" width="0" style="42" hidden="1" customWidth="1"/>
    <col min="14882" max="14882" width="2.7109375" style="42" customWidth="1"/>
    <col min="14883" max="14883" width="0" style="42" hidden="1" customWidth="1"/>
    <col min="14884" max="14884" width="2.7109375" style="42" customWidth="1"/>
    <col min="14885" max="14887" width="0" style="42" hidden="1" customWidth="1"/>
    <col min="14888" max="14888" width="4.28515625" style="42" customWidth="1"/>
    <col min="14889" max="14889" width="0" style="42" hidden="1" customWidth="1"/>
    <col min="14890" max="14890" width="3.28515625" style="42" bestFit="1" customWidth="1"/>
    <col min="14891" max="14891" width="0" style="42" hidden="1" customWidth="1"/>
    <col min="14892" max="14892" width="3.28515625" style="42" bestFit="1" customWidth="1"/>
    <col min="14893" max="14894" width="4.28515625" style="42" customWidth="1"/>
    <col min="14895" max="14895" width="12.85546875" style="42" customWidth="1"/>
    <col min="14896" max="14896" width="10.7109375" style="42" customWidth="1"/>
    <col min="14897" max="14897" width="5" style="42" customWidth="1"/>
    <col min="14898" max="14898" width="6.28515625" style="42" customWidth="1"/>
    <col min="14899" max="14899" width="6.85546875" style="42" customWidth="1"/>
    <col min="14900" max="14900" width="6.28515625" style="42" customWidth="1"/>
    <col min="14901" max="14901" width="4.140625" style="42" customWidth="1"/>
    <col min="14902" max="14902" width="22.140625" style="42" customWidth="1"/>
    <col min="14903" max="15104" width="11.42578125" style="42"/>
    <col min="15105" max="15105" width="1.140625" style="42" customWidth="1"/>
    <col min="15106" max="15108" width="5.42578125" style="42" customWidth="1"/>
    <col min="15109" max="15109" width="7.28515625" style="42" customWidth="1"/>
    <col min="15110" max="15110" width="5.42578125" style="42" customWidth="1"/>
    <col min="15111" max="15111" width="5.85546875" style="42" customWidth="1"/>
    <col min="15112" max="15115" width="4.5703125" style="42" customWidth="1"/>
    <col min="15116" max="15116" width="3.28515625" style="42" bestFit="1" customWidth="1"/>
    <col min="15117" max="15118" width="0" style="42" hidden="1" customWidth="1"/>
    <col min="15119" max="15119" width="3.28515625" style="42" bestFit="1" customWidth="1"/>
    <col min="15120" max="15120" width="0" style="42" hidden="1" customWidth="1"/>
    <col min="15121" max="15121" width="4.28515625" style="42" customWidth="1"/>
    <col min="15122" max="15122" width="5.7109375" style="42" customWidth="1"/>
    <col min="15123" max="15123" width="6.42578125" style="42" customWidth="1"/>
    <col min="15124" max="15124" width="5.7109375" style="42" customWidth="1"/>
    <col min="15125" max="15127" width="2.7109375" style="42" customWidth="1"/>
    <col min="15128" max="15128" width="2.85546875" style="42" customWidth="1"/>
    <col min="15129" max="15129" width="0" style="42" hidden="1" customWidth="1"/>
    <col min="15130" max="15130" width="2.7109375" style="42" customWidth="1"/>
    <col min="15131" max="15131" width="0" style="42" hidden="1" customWidth="1"/>
    <col min="15132" max="15132" width="2.7109375" style="42" customWidth="1"/>
    <col min="15133" max="15133" width="0" style="42" hidden="1" customWidth="1"/>
    <col min="15134" max="15134" width="2.7109375" style="42" customWidth="1"/>
    <col min="15135" max="15135" width="0" style="42" hidden="1" customWidth="1"/>
    <col min="15136" max="15136" width="2.7109375" style="42" customWidth="1"/>
    <col min="15137" max="15137" width="0" style="42" hidden="1" customWidth="1"/>
    <col min="15138" max="15138" width="2.7109375" style="42" customWidth="1"/>
    <col min="15139" max="15139" width="0" style="42" hidden="1" customWidth="1"/>
    <col min="15140" max="15140" width="2.7109375" style="42" customWidth="1"/>
    <col min="15141" max="15143" width="0" style="42" hidden="1" customWidth="1"/>
    <col min="15144" max="15144" width="4.28515625" style="42" customWidth="1"/>
    <col min="15145" max="15145" width="0" style="42" hidden="1" customWidth="1"/>
    <col min="15146" max="15146" width="3.28515625" style="42" bestFit="1" customWidth="1"/>
    <col min="15147" max="15147" width="0" style="42" hidden="1" customWidth="1"/>
    <col min="15148" max="15148" width="3.28515625" style="42" bestFit="1" customWidth="1"/>
    <col min="15149" max="15150" width="4.28515625" style="42" customWidth="1"/>
    <col min="15151" max="15151" width="12.85546875" style="42" customWidth="1"/>
    <col min="15152" max="15152" width="10.7109375" style="42" customWidth="1"/>
    <col min="15153" max="15153" width="5" style="42" customWidth="1"/>
    <col min="15154" max="15154" width="6.28515625" style="42" customWidth="1"/>
    <col min="15155" max="15155" width="6.85546875" style="42" customWidth="1"/>
    <col min="15156" max="15156" width="6.28515625" style="42" customWidth="1"/>
    <col min="15157" max="15157" width="4.140625" style="42" customWidth="1"/>
    <col min="15158" max="15158" width="22.140625" style="42" customWidth="1"/>
    <col min="15159" max="15360" width="11.42578125" style="42"/>
    <col min="15361" max="15361" width="1.140625" style="42" customWidth="1"/>
    <col min="15362" max="15364" width="5.42578125" style="42" customWidth="1"/>
    <col min="15365" max="15365" width="7.28515625" style="42" customWidth="1"/>
    <col min="15366" max="15366" width="5.42578125" style="42" customWidth="1"/>
    <col min="15367" max="15367" width="5.85546875" style="42" customWidth="1"/>
    <col min="15368" max="15371" width="4.5703125" style="42" customWidth="1"/>
    <col min="15372" max="15372" width="3.28515625" style="42" bestFit="1" customWidth="1"/>
    <col min="15373" max="15374" width="0" style="42" hidden="1" customWidth="1"/>
    <col min="15375" max="15375" width="3.28515625" style="42" bestFit="1" customWidth="1"/>
    <col min="15376" max="15376" width="0" style="42" hidden="1" customWidth="1"/>
    <col min="15377" max="15377" width="4.28515625" style="42" customWidth="1"/>
    <col min="15378" max="15378" width="5.7109375" style="42" customWidth="1"/>
    <col min="15379" max="15379" width="6.42578125" style="42" customWidth="1"/>
    <col min="15380" max="15380" width="5.7109375" style="42" customWidth="1"/>
    <col min="15381" max="15383" width="2.7109375" style="42" customWidth="1"/>
    <col min="15384" max="15384" width="2.85546875" style="42" customWidth="1"/>
    <col min="15385" max="15385" width="0" style="42" hidden="1" customWidth="1"/>
    <col min="15386" max="15386" width="2.7109375" style="42" customWidth="1"/>
    <col min="15387" max="15387" width="0" style="42" hidden="1" customWidth="1"/>
    <col min="15388" max="15388" width="2.7109375" style="42" customWidth="1"/>
    <col min="15389" max="15389" width="0" style="42" hidden="1" customWidth="1"/>
    <col min="15390" max="15390" width="2.7109375" style="42" customWidth="1"/>
    <col min="15391" max="15391" width="0" style="42" hidden="1" customWidth="1"/>
    <col min="15392" max="15392" width="2.7109375" style="42" customWidth="1"/>
    <col min="15393" max="15393" width="0" style="42" hidden="1" customWidth="1"/>
    <col min="15394" max="15394" width="2.7109375" style="42" customWidth="1"/>
    <col min="15395" max="15395" width="0" style="42" hidden="1" customWidth="1"/>
    <col min="15396" max="15396" width="2.7109375" style="42" customWidth="1"/>
    <col min="15397" max="15399" width="0" style="42" hidden="1" customWidth="1"/>
    <col min="15400" max="15400" width="4.28515625" style="42" customWidth="1"/>
    <col min="15401" max="15401" width="0" style="42" hidden="1" customWidth="1"/>
    <col min="15402" max="15402" width="3.28515625" style="42" bestFit="1" customWidth="1"/>
    <col min="15403" max="15403" width="0" style="42" hidden="1" customWidth="1"/>
    <col min="15404" max="15404" width="3.28515625" style="42" bestFit="1" customWidth="1"/>
    <col min="15405" max="15406" width="4.28515625" style="42" customWidth="1"/>
    <col min="15407" max="15407" width="12.85546875" style="42" customWidth="1"/>
    <col min="15408" max="15408" width="10.7109375" style="42" customWidth="1"/>
    <col min="15409" max="15409" width="5" style="42" customWidth="1"/>
    <col min="15410" max="15410" width="6.28515625" style="42" customWidth="1"/>
    <col min="15411" max="15411" width="6.85546875" style="42" customWidth="1"/>
    <col min="15412" max="15412" width="6.28515625" style="42" customWidth="1"/>
    <col min="15413" max="15413" width="4.140625" style="42" customWidth="1"/>
    <col min="15414" max="15414" width="22.140625" style="42" customWidth="1"/>
    <col min="15415" max="15616" width="11.42578125" style="42"/>
    <col min="15617" max="15617" width="1.140625" style="42" customWidth="1"/>
    <col min="15618" max="15620" width="5.42578125" style="42" customWidth="1"/>
    <col min="15621" max="15621" width="7.28515625" style="42" customWidth="1"/>
    <col min="15622" max="15622" width="5.42578125" style="42" customWidth="1"/>
    <col min="15623" max="15623" width="5.85546875" style="42" customWidth="1"/>
    <col min="15624" max="15627" width="4.5703125" style="42" customWidth="1"/>
    <col min="15628" max="15628" width="3.28515625" style="42" bestFit="1" customWidth="1"/>
    <col min="15629" max="15630" width="0" style="42" hidden="1" customWidth="1"/>
    <col min="15631" max="15631" width="3.28515625" style="42" bestFit="1" customWidth="1"/>
    <col min="15632" max="15632" width="0" style="42" hidden="1" customWidth="1"/>
    <col min="15633" max="15633" width="4.28515625" style="42" customWidth="1"/>
    <col min="15634" max="15634" width="5.7109375" style="42" customWidth="1"/>
    <col min="15635" max="15635" width="6.42578125" style="42" customWidth="1"/>
    <col min="15636" max="15636" width="5.7109375" style="42" customWidth="1"/>
    <col min="15637" max="15639" width="2.7109375" style="42" customWidth="1"/>
    <col min="15640" max="15640" width="2.85546875" style="42" customWidth="1"/>
    <col min="15641" max="15641" width="0" style="42" hidden="1" customWidth="1"/>
    <col min="15642" max="15642" width="2.7109375" style="42" customWidth="1"/>
    <col min="15643" max="15643" width="0" style="42" hidden="1" customWidth="1"/>
    <col min="15644" max="15644" width="2.7109375" style="42" customWidth="1"/>
    <col min="15645" max="15645" width="0" style="42" hidden="1" customWidth="1"/>
    <col min="15646" max="15646" width="2.7109375" style="42" customWidth="1"/>
    <col min="15647" max="15647" width="0" style="42" hidden="1" customWidth="1"/>
    <col min="15648" max="15648" width="2.7109375" style="42" customWidth="1"/>
    <col min="15649" max="15649" width="0" style="42" hidden="1" customWidth="1"/>
    <col min="15650" max="15650" width="2.7109375" style="42" customWidth="1"/>
    <col min="15651" max="15651" width="0" style="42" hidden="1" customWidth="1"/>
    <col min="15652" max="15652" width="2.7109375" style="42" customWidth="1"/>
    <col min="15653" max="15655" width="0" style="42" hidden="1" customWidth="1"/>
    <col min="15656" max="15656" width="4.28515625" style="42" customWidth="1"/>
    <col min="15657" max="15657" width="0" style="42" hidden="1" customWidth="1"/>
    <col min="15658" max="15658" width="3.28515625" style="42" bestFit="1" customWidth="1"/>
    <col min="15659" max="15659" width="0" style="42" hidden="1" customWidth="1"/>
    <col min="15660" max="15660" width="3.28515625" style="42" bestFit="1" customWidth="1"/>
    <col min="15661" max="15662" width="4.28515625" style="42" customWidth="1"/>
    <col min="15663" max="15663" width="12.85546875" style="42" customWidth="1"/>
    <col min="15664" max="15664" width="10.7109375" style="42" customWidth="1"/>
    <col min="15665" max="15665" width="5" style="42" customWidth="1"/>
    <col min="15666" max="15666" width="6.28515625" style="42" customWidth="1"/>
    <col min="15667" max="15667" width="6.85546875" style="42" customWidth="1"/>
    <col min="15668" max="15668" width="6.28515625" style="42" customWidth="1"/>
    <col min="15669" max="15669" width="4.140625" style="42" customWidth="1"/>
    <col min="15670" max="15670" width="22.140625" style="42" customWidth="1"/>
    <col min="15671" max="15872" width="11.42578125" style="42"/>
    <col min="15873" max="15873" width="1.140625" style="42" customWidth="1"/>
    <col min="15874" max="15876" width="5.42578125" style="42" customWidth="1"/>
    <col min="15877" max="15877" width="7.28515625" style="42" customWidth="1"/>
    <col min="15878" max="15878" width="5.42578125" style="42" customWidth="1"/>
    <col min="15879" max="15879" width="5.85546875" style="42" customWidth="1"/>
    <col min="15880" max="15883" width="4.5703125" style="42" customWidth="1"/>
    <col min="15884" max="15884" width="3.28515625" style="42" bestFit="1" customWidth="1"/>
    <col min="15885" max="15886" width="0" style="42" hidden="1" customWidth="1"/>
    <col min="15887" max="15887" width="3.28515625" style="42" bestFit="1" customWidth="1"/>
    <col min="15888" max="15888" width="0" style="42" hidden="1" customWidth="1"/>
    <col min="15889" max="15889" width="4.28515625" style="42" customWidth="1"/>
    <col min="15890" max="15890" width="5.7109375" style="42" customWidth="1"/>
    <col min="15891" max="15891" width="6.42578125" style="42" customWidth="1"/>
    <col min="15892" max="15892" width="5.7109375" style="42" customWidth="1"/>
    <col min="15893" max="15895" width="2.7109375" style="42" customWidth="1"/>
    <col min="15896" max="15896" width="2.85546875" style="42" customWidth="1"/>
    <col min="15897" max="15897" width="0" style="42" hidden="1" customWidth="1"/>
    <col min="15898" max="15898" width="2.7109375" style="42" customWidth="1"/>
    <col min="15899" max="15899" width="0" style="42" hidden="1" customWidth="1"/>
    <col min="15900" max="15900" width="2.7109375" style="42" customWidth="1"/>
    <col min="15901" max="15901" width="0" style="42" hidden="1" customWidth="1"/>
    <col min="15902" max="15902" width="2.7109375" style="42" customWidth="1"/>
    <col min="15903" max="15903" width="0" style="42" hidden="1" customWidth="1"/>
    <col min="15904" max="15904" width="2.7109375" style="42" customWidth="1"/>
    <col min="15905" max="15905" width="0" style="42" hidden="1" customWidth="1"/>
    <col min="15906" max="15906" width="2.7109375" style="42" customWidth="1"/>
    <col min="15907" max="15907" width="0" style="42" hidden="1" customWidth="1"/>
    <col min="15908" max="15908" width="2.7109375" style="42" customWidth="1"/>
    <col min="15909" max="15911" width="0" style="42" hidden="1" customWidth="1"/>
    <col min="15912" max="15912" width="4.28515625" style="42" customWidth="1"/>
    <col min="15913" max="15913" width="0" style="42" hidden="1" customWidth="1"/>
    <col min="15914" max="15914" width="3.28515625" style="42" bestFit="1" customWidth="1"/>
    <col min="15915" max="15915" width="0" style="42" hidden="1" customWidth="1"/>
    <col min="15916" max="15916" width="3.28515625" style="42" bestFit="1" customWidth="1"/>
    <col min="15917" max="15918" width="4.28515625" style="42" customWidth="1"/>
    <col min="15919" max="15919" width="12.85546875" style="42" customWidth="1"/>
    <col min="15920" max="15920" width="10.7109375" style="42" customWidth="1"/>
    <col min="15921" max="15921" width="5" style="42" customWidth="1"/>
    <col min="15922" max="15922" width="6.28515625" style="42" customWidth="1"/>
    <col min="15923" max="15923" width="6.85546875" style="42" customWidth="1"/>
    <col min="15924" max="15924" width="6.28515625" style="42" customWidth="1"/>
    <col min="15925" max="15925" width="4.140625" style="42" customWidth="1"/>
    <col min="15926" max="15926" width="22.140625" style="42" customWidth="1"/>
    <col min="15927" max="16128" width="11.42578125" style="42"/>
    <col min="16129" max="16129" width="1.140625" style="42" customWidth="1"/>
    <col min="16130" max="16132" width="5.42578125" style="42" customWidth="1"/>
    <col min="16133" max="16133" width="7.28515625" style="42" customWidth="1"/>
    <col min="16134" max="16134" width="5.42578125" style="42" customWidth="1"/>
    <col min="16135" max="16135" width="5.85546875" style="42" customWidth="1"/>
    <col min="16136" max="16139" width="4.5703125" style="42" customWidth="1"/>
    <col min="16140" max="16140" width="3.28515625" style="42" bestFit="1" customWidth="1"/>
    <col min="16141" max="16142" width="0" style="42" hidden="1" customWidth="1"/>
    <col min="16143" max="16143" width="3.28515625" style="42" bestFit="1" customWidth="1"/>
    <col min="16144" max="16144" width="0" style="42" hidden="1" customWidth="1"/>
    <col min="16145" max="16145" width="4.28515625" style="42" customWidth="1"/>
    <col min="16146" max="16146" width="5.7109375" style="42" customWidth="1"/>
    <col min="16147" max="16147" width="6.42578125" style="42" customWidth="1"/>
    <col min="16148" max="16148" width="5.7109375" style="42" customWidth="1"/>
    <col min="16149" max="16151" width="2.7109375" style="42" customWidth="1"/>
    <col min="16152" max="16152" width="2.85546875" style="42" customWidth="1"/>
    <col min="16153" max="16153" width="0" style="42" hidden="1" customWidth="1"/>
    <col min="16154" max="16154" width="2.7109375" style="42" customWidth="1"/>
    <col min="16155" max="16155" width="0" style="42" hidden="1" customWidth="1"/>
    <col min="16156" max="16156" width="2.7109375" style="42" customWidth="1"/>
    <col min="16157" max="16157" width="0" style="42" hidden="1" customWidth="1"/>
    <col min="16158" max="16158" width="2.7109375" style="42" customWidth="1"/>
    <col min="16159" max="16159" width="0" style="42" hidden="1" customWidth="1"/>
    <col min="16160" max="16160" width="2.7109375" style="42" customWidth="1"/>
    <col min="16161" max="16161" width="0" style="42" hidden="1" customWidth="1"/>
    <col min="16162" max="16162" width="2.7109375" style="42" customWidth="1"/>
    <col min="16163" max="16163" width="0" style="42" hidden="1" customWidth="1"/>
    <col min="16164" max="16164" width="2.7109375" style="42" customWidth="1"/>
    <col min="16165" max="16167" width="0" style="42" hidden="1" customWidth="1"/>
    <col min="16168" max="16168" width="4.28515625" style="42" customWidth="1"/>
    <col min="16169" max="16169" width="0" style="42" hidden="1" customWidth="1"/>
    <col min="16170" max="16170" width="3.28515625" style="42" bestFit="1" customWidth="1"/>
    <col min="16171" max="16171" width="0" style="42" hidden="1" customWidth="1"/>
    <col min="16172" max="16172" width="3.28515625" style="42" bestFit="1" customWidth="1"/>
    <col min="16173" max="16174" width="4.28515625" style="42" customWidth="1"/>
    <col min="16175" max="16175" width="12.85546875" style="42" customWidth="1"/>
    <col min="16176" max="16176" width="10.7109375" style="42" customWidth="1"/>
    <col min="16177" max="16177" width="5" style="42" customWidth="1"/>
    <col min="16178" max="16178" width="6.28515625" style="42" customWidth="1"/>
    <col min="16179" max="16179" width="6.85546875" style="42" customWidth="1"/>
    <col min="16180" max="16180" width="6.28515625" style="42" customWidth="1"/>
    <col min="16181" max="16181" width="4.140625" style="42" customWidth="1"/>
    <col min="16182" max="16182" width="22.140625" style="42" customWidth="1"/>
    <col min="16183" max="16384" width="11.42578125" style="42"/>
  </cols>
  <sheetData>
    <row r="1" spans="1:54" ht="11.25" customHeight="1" x14ac:dyDescent="0.2">
      <c r="A1" s="40"/>
      <c r="B1" s="1777" t="s">
        <v>299</v>
      </c>
      <c r="C1" s="1778"/>
      <c r="D1" s="1778"/>
      <c r="E1" s="1778"/>
      <c r="F1" s="1778"/>
      <c r="G1" s="1778"/>
      <c r="H1" s="1778"/>
      <c r="I1" s="1778"/>
      <c r="J1" s="1778"/>
      <c r="K1" s="1778"/>
      <c r="L1" s="1778"/>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8"/>
      <c r="AJ1" s="1778"/>
      <c r="AK1" s="1778"/>
      <c r="AL1" s="1778"/>
      <c r="AM1" s="1778"/>
      <c r="AN1" s="1778"/>
      <c r="AO1" s="1778"/>
      <c r="AP1" s="1778"/>
      <c r="AQ1" s="1778"/>
      <c r="AR1" s="1778"/>
      <c r="AS1" s="1778"/>
      <c r="AT1" s="1777"/>
      <c r="AU1" s="1778"/>
      <c r="AV1" s="1779"/>
      <c r="AW1" s="41"/>
      <c r="AX1" s="40"/>
      <c r="AY1" s="40"/>
      <c r="AZ1" s="1774" t="s">
        <v>89</v>
      </c>
      <c r="BA1" s="1774"/>
      <c r="BB1" s="1774"/>
    </row>
    <row r="2" spans="1:54" ht="11.25" customHeight="1" x14ac:dyDescent="0.2">
      <c r="A2" s="40"/>
      <c r="B2" s="1775" t="s">
        <v>90</v>
      </c>
      <c r="C2" s="1776"/>
      <c r="D2" s="1776"/>
      <c r="E2" s="1776"/>
      <c r="F2" s="1776"/>
      <c r="G2" s="1776"/>
      <c r="H2" s="1776"/>
      <c r="I2" s="1776"/>
      <c r="J2" s="1776"/>
      <c r="K2" s="1776"/>
      <c r="L2" s="1776"/>
      <c r="M2" s="1776"/>
      <c r="N2" s="1776"/>
      <c r="O2" s="1776"/>
      <c r="P2" s="1776"/>
      <c r="Q2" s="1776"/>
      <c r="R2" s="1776"/>
      <c r="S2" s="1776"/>
      <c r="T2" s="1776"/>
      <c r="U2" s="1776"/>
      <c r="V2" s="1776"/>
      <c r="W2" s="1776"/>
      <c r="X2" s="1776"/>
      <c r="Y2" s="1776"/>
      <c r="Z2" s="1776"/>
      <c r="AA2" s="1776"/>
      <c r="AB2" s="1776"/>
      <c r="AC2" s="1776"/>
      <c r="AD2" s="1776"/>
      <c r="AE2" s="1776"/>
      <c r="AF2" s="1776"/>
      <c r="AG2" s="1776"/>
      <c r="AH2" s="1776"/>
      <c r="AI2" s="1776"/>
      <c r="AJ2" s="1776"/>
      <c r="AK2" s="1776"/>
      <c r="AL2" s="1776"/>
      <c r="AM2" s="1776"/>
      <c r="AN2" s="1776"/>
      <c r="AO2" s="1776"/>
      <c r="AP2" s="1776"/>
      <c r="AQ2" s="1776"/>
      <c r="AR2" s="1776"/>
      <c r="AS2" s="1776"/>
      <c r="AT2" s="1785"/>
      <c r="AU2" s="1786"/>
      <c r="AV2" s="1787"/>
      <c r="AW2" s="41"/>
      <c r="AX2" s="40"/>
      <c r="AY2" s="40"/>
      <c r="AZ2" s="1774"/>
      <c r="BA2" s="1774"/>
      <c r="BB2" s="1774"/>
    </row>
    <row r="3" spans="1:54" ht="12" customHeight="1" x14ac:dyDescent="0.2">
      <c r="A3" s="40"/>
      <c r="B3" s="1777" t="s">
        <v>302</v>
      </c>
      <c r="C3" s="1778"/>
      <c r="D3" s="1779"/>
      <c r="E3" s="1777" t="s">
        <v>303</v>
      </c>
      <c r="F3" s="1778"/>
      <c r="G3" s="1778"/>
      <c r="H3" s="1778"/>
      <c r="I3" s="1778"/>
      <c r="J3" s="1778"/>
      <c r="K3" s="1778"/>
      <c r="L3" s="1778"/>
      <c r="M3" s="1778"/>
      <c r="N3" s="1778"/>
      <c r="O3" s="1778"/>
      <c r="P3" s="1778"/>
      <c r="Q3" s="1778"/>
      <c r="R3" s="1778"/>
      <c r="S3" s="1778"/>
      <c r="T3" s="1778"/>
      <c r="U3" s="1778"/>
      <c r="V3" s="1778"/>
      <c r="W3" s="1778"/>
      <c r="X3" s="1778"/>
      <c r="Y3" s="1778"/>
      <c r="Z3" s="1778"/>
      <c r="AA3" s="607"/>
      <c r="AB3" s="1777" t="s">
        <v>304</v>
      </c>
      <c r="AC3" s="1778"/>
      <c r="AD3" s="1778"/>
      <c r="AE3" s="1778"/>
      <c r="AF3" s="1778"/>
      <c r="AG3" s="1778"/>
      <c r="AH3" s="1778"/>
      <c r="AI3" s="1778"/>
      <c r="AJ3" s="1778"/>
      <c r="AK3" s="1778"/>
      <c r="AL3" s="1778"/>
      <c r="AM3" s="1778"/>
      <c r="AN3" s="1778"/>
      <c r="AO3" s="1778"/>
      <c r="AP3" s="1778"/>
      <c r="AQ3" s="1778"/>
      <c r="AR3" s="1778"/>
      <c r="AS3" s="1778"/>
      <c r="AT3" s="1785"/>
      <c r="AU3" s="1786"/>
      <c r="AV3" s="1787"/>
      <c r="AW3" s="41"/>
      <c r="AX3" s="40"/>
      <c r="AY3" s="40"/>
      <c r="AZ3" s="1718">
        <v>43097</v>
      </c>
      <c r="BA3" s="1718"/>
      <c r="BB3" s="1718"/>
    </row>
    <row r="4" spans="1:54" ht="12" customHeight="1" x14ac:dyDescent="0.2">
      <c r="A4" s="40"/>
      <c r="B4" s="1775" t="s">
        <v>91</v>
      </c>
      <c r="C4" s="1776"/>
      <c r="D4" s="1780"/>
      <c r="E4" s="1775" t="s">
        <v>306</v>
      </c>
      <c r="F4" s="1776"/>
      <c r="G4" s="1776"/>
      <c r="H4" s="1776"/>
      <c r="I4" s="1776"/>
      <c r="J4" s="1776"/>
      <c r="K4" s="1776"/>
      <c r="L4" s="1776"/>
      <c r="M4" s="1776"/>
      <c r="N4" s="1776"/>
      <c r="O4" s="1776"/>
      <c r="P4" s="1776"/>
      <c r="Q4" s="1776"/>
      <c r="R4" s="1776"/>
      <c r="S4" s="1776"/>
      <c r="T4" s="1776"/>
      <c r="U4" s="1776"/>
      <c r="V4" s="1776"/>
      <c r="W4" s="1776"/>
      <c r="X4" s="1776"/>
      <c r="Y4" s="1776"/>
      <c r="Z4" s="1776"/>
      <c r="AA4" s="608"/>
      <c r="AB4" s="1775">
        <v>4</v>
      </c>
      <c r="AC4" s="1776"/>
      <c r="AD4" s="1776"/>
      <c r="AE4" s="1776"/>
      <c r="AF4" s="1776"/>
      <c r="AG4" s="1776"/>
      <c r="AH4" s="1776"/>
      <c r="AI4" s="1776"/>
      <c r="AJ4" s="1776"/>
      <c r="AK4" s="1776"/>
      <c r="AL4" s="1776"/>
      <c r="AM4" s="1776"/>
      <c r="AN4" s="1776"/>
      <c r="AO4" s="1776"/>
      <c r="AP4" s="1776"/>
      <c r="AQ4" s="1776"/>
      <c r="AR4" s="1776"/>
      <c r="AS4" s="1776"/>
      <c r="AT4" s="1788"/>
      <c r="AU4" s="1789"/>
      <c r="AV4" s="1790"/>
      <c r="AW4" s="41"/>
      <c r="AX4" s="40"/>
      <c r="AY4" s="40"/>
      <c r="AZ4" s="1718"/>
      <c r="BA4" s="1718"/>
      <c r="BB4" s="1718"/>
    </row>
    <row r="5" spans="1:54"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651"/>
      <c r="AX5" s="651"/>
      <c r="AY5" s="651"/>
      <c r="AZ5" s="40"/>
      <c r="BA5" s="43"/>
      <c r="BB5" s="43"/>
    </row>
    <row r="6" spans="1:54" ht="55.5" customHeight="1" x14ac:dyDescent="0.2">
      <c r="A6" s="40"/>
      <c r="B6" s="1781" t="s">
        <v>92</v>
      </c>
      <c r="C6" s="1782"/>
      <c r="D6" s="1721" t="s">
        <v>93</v>
      </c>
      <c r="E6" s="1722"/>
      <c r="F6" s="1722"/>
      <c r="G6" s="1722"/>
      <c r="H6" s="1723"/>
      <c r="I6" s="1781" t="s">
        <v>300</v>
      </c>
      <c r="J6" s="1782"/>
      <c r="K6" s="1783"/>
      <c r="L6" s="1721" t="s">
        <v>245</v>
      </c>
      <c r="M6" s="1722"/>
      <c r="N6" s="1722"/>
      <c r="O6" s="1722"/>
      <c r="P6" s="1722"/>
      <c r="Q6" s="1722"/>
      <c r="R6" s="1722"/>
      <c r="S6" s="1722"/>
      <c r="T6" s="1722"/>
      <c r="U6" s="1781" t="s">
        <v>94</v>
      </c>
      <c r="V6" s="1782"/>
      <c r="W6" s="1782"/>
      <c r="X6" s="1782"/>
      <c r="Y6" s="1782"/>
      <c r="Z6" s="1782"/>
      <c r="AA6" s="609"/>
      <c r="AB6" s="1784" t="s">
        <v>108</v>
      </c>
      <c r="AC6" s="1725"/>
      <c r="AD6" s="1725"/>
      <c r="AE6" s="1725"/>
      <c r="AF6" s="1725"/>
      <c r="AG6" s="1725"/>
      <c r="AH6" s="1725"/>
      <c r="AI6" s="1725"/>
      <c r="AJ6" s="1725"/>
      <c r="AK6" s="1725"/>
      <c r="AL6" s="1725"/>
      <c r="AM6" s="1725"/>
      <c r="AN6" s="1725"/>
      <c r="AO6" s="1725"/>
      <c r="AP6" s="1725"/>
      <c r="AQ6" s="1725"/>
      <c r="AR6" s="1725"/>
      <c r="AS6" s="1725"/>
      <c r="AT6" s="1725"/>
      <c r="AU6" s="1725"/>
      <c r="AV6" s="1726"/>
      <c r="AW6" s="44"/>
      <c r="AX6" s="44"/>
      <c r="AY6" s="44"/>
      <c r="AZ6" s="44"/>
      <c r="BA6" s="44"/>
      <c r="BB6" s="44"/>
    </row>
    <row r="7" spans="1:54"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7"/>
      <c r="AX7" s="47"/>
      <c r="AY7" s="47"/>
      <c r="AZ7" s="47"/>
      <c r="BA7" s="47"/>
      <c r="BB7" s="47"/>
    </row>
    <row r="8" spans="1:54" ht="11.25" customHeight="1" x14ac:dyDescent="0.2">
      <c r="A8" s="48"/>
      <c r="B8" s="1791" t="s">
        <v>307</v>
      </c>
      <c r="C8" s="1791"/>
      <c r="D8" s="1791"/>
      <c r="E8" s="1791"/>
      <c r="F8" s="1791"/>
      <c r="G8" s="1791"/>
      <c r="H8" s="1791"/>
      <c r="I8" s="1791"/>
      <c r="J8" s="1791"/>
      <c r="K8" s="1791"/>
      <c r="L8" s="1792" t="s">
        <v>605</v>
      </c>
      <c r="M8" s="1792"/>
      <c r="N8" s="1792"/>
      <c r="O8" s="1792"/>
      <c r="P8" s="1792"/>
      <c r="Q8" s="1792"/>
      <c r="R8" s="1793" t="s">
        <v>606</v>
      </c>
      <c r="S8" s="1793"/>
      <c r="T8" s="1793"/>
      <c r="U8" s="1793"/>
      <c r="V8" s="1793"/>
      <c r="W8" s="1793"/>
      <c r="X8" s="1793"/>
      <c r="Y8" s="1793"/>
      <c r="Z8" s="1793"/>
      <c r="AA8" s="1793"/>
      <c r="AB8" s="1793"/>
      <c r="AC8" s="1793"/>
      <c r="AD8" s="1793"/>
      <c r="AE8" s="1793"/>
      <c r="AF8" s="1793"/>
      <c r="AG8" s="1793"/>
      <c r="AH8" s="1793"/>
      <c r="AI8" s="1793"/>
      <c r="AJ8" s="1793"/>
      <c r="AK8" s="1793"/>
      <c r="AL8" s="1793"/>
      <c r="AM8" s="1793"/>
      <c r="AN8" s="1793"/>
      <c r="AO8" s="1793"/>
      <c r="AP8" s="1793"/>
      <c r="AQ8" s="1793"/>
      <c r="AR8" s="1793"/>
      <c r="AS8" s="1793"/>
      <c r="AT8" s="1793"/>
      <c r="AU8" s="1793"/>
      <c r="AV8" s="1793"/>
      <c r="AW8" s="1794" t="s">
        <v>607</v>
      </c>
      <c r="AX8" s="1794"/>
      <c r="AY8" s="1794"/>
      <c r="AZ8" s="1794"/>
      <c r="BA8" s="1794"/>
      <c r="BB8" s="1794"/>
    </row>
    <row r="9" spans="1:54" ht="69" customHeight="1" x14ac:dyDescent="0.2">
      <c r="A9" s="48"/>
      <c r="B9" s="1795" t="s">
        <v>96</v>
      </c>
      <c r="C9" s="1795"/>
      <c r="D9" s="1795"/>
      <c r="E9" s="660" t="s">
        <v>302</v>
      </c>
      <c r="F9" s="1795" t="s">
        <v>608</v>
      </c>
      <c r="G9" s="1795"/>
      <c r="H9" s="1795"/>
      <c r="I9" s="1795" t="s">
        <v>312</v>
      </c>
      <c r="J9" s="1795"/>
      <c r="K9" s="1795"/>
      <c r="L9" s="610" t="s">
        <v>609</v>
      </c>
      <c r="M9" s="611" t="s">
        <v>610</v>
      </c>
      <c r="N9" s="611" t="s">
        <v>611</v>
      </c>
      <c r="O9" s="610" t="s">
        <v>612</v>
      </c>
      <c r="P9" s="611" t="s">
        <v>613</v>
      </c>
      <c r="Q9" s="610" t="s">
        <v>614</v>
      </c>
      <c r="R9" s="1795" t="s">
        <v>615</v>
      </c>
      <c r="S9" s="1795"/>
      <c r="T9" s="1795"/>
      <c r="U9" s="610" t="s">
        <v>616</v>
      </c>
      <c r="V9" s="610" t="s">
        <v>617</v>
      </c>
      <c r="W9" s="610" t="s">
        <v>618</v>
      </c>
      <c r="X9" s="612" t="s">
        <v>619</v>
      </c>
      <c r="Y9" s="613" t="s">
        <v>620</v>
      </c>
      <c r="Z9" s="612" t="s">
        <v>621</v>
      </c>
      <c r="AA9" s="613" t="s">
        <v>622</v>
      </c>
      <c r="AB9" s="612" t="s">
        <v>623</v>
      </c>
      <c r="AC9" s="613" t="s">
        <v>624</v>
      </c>
      <c r="AD9" s="612" t="s">
        <v>625</v>
      </c>
      <c r="AE9" s="613" t="s">
        <v>626</v>
      </c>
      <c r="AF9" s="612" t="s">
        <v>627</v>
      </c>
      <c r="AG9" s="613" t="s">
        <v>628</v>
      </c>
      <c r="AH9" s="612" t="s">
        <v>629</v>
      </c>
      <c r="AI9" s="613" t="s">
        <v>630</v>
      </c>
      <c r="AJ9" s="612" t="s">
        <v>99</v>
      </c>
      <c r="AK9" s="613" t="s">
        <v>631</v>
      </c>
      <c r="AL9" s="613" t="s">
        <v>632</v>
      </c>
      <c r="AM9" s="613" t="s">
        <v>633</v>
      </c>
      <c r="AN9" s="610" t="s">
        <v>634</v>
      </c>
      <c r="AO9" s="611" t="s">
        <v>635</v>
      </c>
      <c r="AP9" s="610" t="s">
        <v>609</v>
      </c>
      <c r="AQ9" s="611" t="s">
        <v>636</v>
      </c>
      <c r="AR9" s="610" t="s">
        <v>612</v>
      </c>
      <c r="AS9" s="610" t="s">
        <v>637</v>
      </c>
      <c r="AT9" s="610" t="s">
        <v>638</v>
      </c>
      <c r="AU9" s="660" t="s">
        <v>639</v>
      </c>
      <c r="AV9" s="660" t="s">
        <v>640</v>
      </c>
      <c r="AW9" s="614" t="s">
        <v>641</v>
      </c>
      <c r="AX9" s="1794" t="s">
        <v>642</v>
      </c>
      <c r="AY9" s="1794"/>
      <c r="AZ9" s="1794"/>
      <c r="BA9" s="614" t="s">
        <v>97</v>
      </c>
      <c r="BB9" s="659" t="s">
        <v>98</v>
      </c>
    </row>
    <row r="10" spans="1:54" ht="6" hidden="1" customHeight="1" x14ac:dyDescent="0.2">
      <c r="A10" s="651"/>
      <c r="B10" s="1734"/>
      <c r="C10" s="1734"/>
      <c r="D10" s="1734"/>
      <c r="E10" s="647"/>
      <c r="F10" s="1796"/>
      <c r="G10" s="1796"/>
      <c r="H10" s="1796"/>
      <c r="I10" s="1734"/>
      <c r="J10" s="1734"/>
      <c r="K10" s="1734"/>
      <c r="L10" s="652"/>
      <c r="M10" s="615" t="e">
        <f>VLOOKUP(L10,[18]Listas!$M$69:$N$73,2,0)</f>
        <v>#N/A</v>
      </c>
      <c r="N10" s="616"/>
      <c r="O10" s="169" t="s">
        <v>645</v>
      </c>
      <c r="P10" s="615">
        <f>HLOOKUP(O10,[18]Listas!$O$67:$Q$68,2,0)</f>
        <v>10</v>
      </c>
      <c r="Q10" s="656" t="e">
        <f>INDEX([18]Listas!$O$69:$Q$73,MATCH(L10,[18]Listas!$M$69:$M$73,0),MATCH(O10,[18]Listas!$O$67:$Q$67,0))</f>
        <v>#N/A</v>
      </c>
      <c r="R10" s="1734"/>
      <c r="S10" s="1734"/>
      <c r="T10" s="1734"/>
      <c r="U10" s="649"/>
      <c r="V10" s="649"/>
      <c r="W10" s="649"/>
      <c r="X10" s="649"/>
      <c r="Y10" s="49">
        <f>IF(X10="SI",15,0)</f>
        <v>0</v>
      </c>
      <c r="Z10" s="649"/>
      <c r="AA10" s="49">
        <f>IF(Z10="SI",5,0)</f>
        <v>0</v>
      </c>
      <c r="AB10" s="649"/>
      <c r="AC10" s="49">
        <f>IF(AB10="SI",15,0)</f>
        <v>0</v>
      </c>
      <c r="AD10" s="649"/>
      <c r="AE10" s="49">
        <f>IF(AD10="SI",10,0)</f>
        <v>0</v>
      </c>
      <c r="AF10" s="649"/>
      <c r="AG10" s="49">
        <f>IF(AF10="SI",15,0)</f>
        <v>0</v>
      </c>
      <c r="AH10" s="649"/>
      <c r="AI10" s="49">
        <f>IF(AH10="SI",10,0)</f>
        <v>0</v>
      </c>
      <c r="AJ10" s="649"/>
      <c r="AK10" s="49">
        <f>IF(AJ10="SI",30,0)</f>
        <v>0</v>
      </c>
      <c r="AL10" s="49">
        <f>SUM(Y10+AA10+AC10+AE10+AG10+AI10+AK10)</f>
        <v>0</v>
      </c>
      <c r="AM10" s="49">
        <f>IF(AL10&lt;=50,0,IF(AL10&gt;=76,2,1))</f>
        <v>0</v>
      </c>
      <c r="AN10" s="656" t="str">
        <f>CONCATENATE(AL10,"- disminuye ",AM10)</f>
        <v>0- disminuye 0</v>
      </c>
      <c r="AO10" s="615" t="e">
        <f>IF(U10="SI",M10-AM10,M10)</f>
        <v>#N/A</v>
      </c>
      <c r="AP10" s="656" t="e">
        <f>IF(AO10&lt;=1,"Rara vez",VLOOKUP(AO10,[18]Listas!$L$69:$M$73,2,0))</f>
        <v>#N/A</v>
      </c>
      <c r="AQ10" s="615">
        <f>IF(V10="SI",P10-AM10,P10)</f>
        <v>10</v>
      </c>
      <c r="AR10" s="656" t="str">
        <f>IF(AQ10&lt;=9,"Moderado",IF(AQ10=20,"Catastrófico",IF(AQ10=18,"Moderado","Mayor")))</f>
        <v>Mayor</v>
      </c>
      <c r="AS10" s="656" t="e">
        <f>INDEX([18]Listas!$O$69:$Q$73,MATCH(AP10,[18]Listas!$M$69:$M$73,0),MATCH(AR10,[18]Listas!$O$67:$Q$67,0))</f>
        <v>#N/A</v>
      </c>
      <c r="AT10" s="652"/>
      <c r="AU10" s="647"/>
      <c r="AV10" s="647"/>
      <c r="AW10" s="652"/>
      <c r="AX10" s="1754" t="s">
        <v>649</v>
      </c>
      <c r="AY10" s="1754"/>
      <c r="AZ10" s="1754"/>
      <c r="BA10" s="649"/>
      <c r="BB10" s="649"/>
    </row>
    <row r="11" spans="1:54" ht="52.5" hidden="1" customHeight="1" x14ac:dyDescent="0.2">
      <c r="A11" s="651"/>
      <c r="B11" s="1734"/>
      <c r="C11" s="1734"/>
      <c r="D11" s="1734"/>
      <c r="E11" s="647"/>
      <c r="F11" s="1796"/>
      <c r="G11" s="1796"/>
      <c r="H11" s="1796"/>
      <c r="I11" s="1734"/>
      <c r="J11" s="1734"/>
      <c r="K11" s="1734"/>
      <c r="L11" s="652"/>
      <c r="M11" s="615" t="e">
        <f>VLOOKUP(L11,[18]Listas!$M$69:$N$73,2,0)</f>
        <v>#N/A</v>
      </c>
      <c r="N11" s="616"/>
      <c r="O11" s="169" t="s">
        <v>645</v>
      </c>
      <c r="P11" s="615">
        <f>HLOOKUP(O11,[18]Listas!$O$67:$Q$68,2,0)</f>
        <v>10</v>
      </c>
      <c r="Q11" s="656" t="e">
        <f>INDEX([18]Listas!$O$69:$Q$73,MATCH(L11,[18]Listas!$M$69:$M$73,0),MATCH(O11,[18]Listas!$O$67:$Q$67,0))</f>
        <v>#N/A</v>
      </c>
      <c r="R11" s="1734"/>
      <c r="S11" s="1734"/>
      <c r="T11" s="1734"/>
      <c r="U11" s="649"/>
      <c r="V11" s="649"/>
      <c r="W11" s="649"/>
      <c r="X11" s="649"/>
      <c r="Y11" s="49">
        <f>IF(X11="SI",15,0)</f>
        <v>0</v>
      </c>
      <c r="Z11" s="649"/>
      <c r="AA11" s="49">
        <f>IF(Z11="SI",5,0)</f>
        <v>0</v>
      </c>
      <c r="AB11" s="649"/>
      <c r="AC11" s="49">
        <f>IF(AB11="SI",15,0)</f>
        <v>0</v>
      </c>
      <c r="AD11" s="649"/>
      <c r="AE11" s="49">
        <f>IF(AD11="SI",10,0)</f>
        <v>0</v>
      </c>
      <c r="AF11" s="649"/>
      <c r="AG11" s="49">
        <f>IF(AF11="SI",15,0)</f>
        <v>0</v>
      </c>
      <c r="AH11" s="649"/>
      <c r="AI11" s="49">
        <f>IF(AH11="SI",10,0)</f>
        <v>0</v>
      </c>
      <c r="AJ11" s="649"/>
      <c r="AK11" s="49">
        <f>IF(AJ11="SI",30,0)</f>
        <v>0</v>
      </c>
      <c r="AL11" s="49">
        <f>SUM(Y11+AA11+AC11+AE11+AG11+AI11+AK11)</f>
        <v>0</v>
      </c>
      <c r="AM11" s="49">
        <f>IF(AL11&lt;=50,0,IF(AL11&gt;=76,2,1))</f>
        <v>0</v>
      </c>
      <c r="AN11" s="656" t="str">
        <f>CONCATENATE(AL11,"- disminuye ",AM11)</f>
        <v>0- disminuye 0</v>
      </c>
      <c r="AO11" s="615" t="e">
        <f>IF(U11="SI",M11-AM11,M11)</f>
        <v>#N/A</v>
      </c>
      <c r="AP11" s="656" t="e">
        <f>IF(AO11&lt;=1,"Rara vez",VLOOKUP(AO11,[18]Listas!$L$69:$M$73,2,0))</f>
        <v>#N/A</v>
      </c>
      <c r="AQ11" s="615">
        <f>IF(V11="SI",P11-AM11,P11)</f>
        <v>10</v>
      </c>
      <c r="AR11" s="656" t="str">
        <f>IF(AQ11&lt;=9,"Moderado",IF(AQ11=20,"Catastrófico",IF(AQ11=18,"Moderado","Mayor")))</f>
        <v>Mayor</v>
      </c>
      <c r="AS11" s="656" t="e">
        <f>INDEX([18]Listas!$O$69:$Q$73,MATCH(AP11,[18]Listas!$M$69:$M$73,0),MATCH(AR11,[18]Listas!$O$67:$Q$67,0))</f>
        <v>#N/A</v>
      </c>
      <c r="AT11" s="652"/>
      <c r="AU11" s="647"/>
      <c r="AV11" s="647"/>
      <c r="AW11" s="652"/>
      <c r="AX11" s="1754" t="s">
        <v>649</v>
      </c>
      <c r="AY11" s="1754"/>
      <c r="AZ11" s="1754"/>
      <c r="BA11" s="649"/>
      <c r="BB11" s="649"/>
    </row>
    <row r="12" spans="1:54" ht="97.5" customHeight="1" x14ac:dyDescent="0.2">
      <c r="A12" s="651"/>
      <c r="B12" s="1734" t="s">
        <v>2752</v>
      </c>
      <c r="C12" s="1734"/>
      <c r="D12" s="1734"/>
      <c r="E12" s="1805" t="s">
        <v>1354</v>
      </c>
      <c r="F12" s="1814" t="s">
        <v>1356</v>
      </c>
      <c r="G12" s="1815"/>
      <c r="H12" s="1816"/>
      <c r="I12" s="1748" t="s">
        <v>1358</v>
      </c>
      <c r="J12" s="1749"/>
      <c r="K12" s="1750"/>
      <c r="L12" s="1803" t="s">
        <v>663</v>
      </c>
      <c r="M12" s="615">
        <f>VLOOKUP(L12,[18]Listas!$M$69:$N$73,2,0)</f>
        <v>1</v>
      </c>
      <c r="N12" s="616"/>
      <c r="O12" s="1820" t="s">
        <v>652</v>
      </c>
      <c r="P12" s="615">
        <f>HLOOKUP(O12,[18]Listas!$O$67:$Q$68,2,0)</f>
        <v>5</v>
      </c>
      <c r="Q12" s="1801" t="str">
        <f>INDEX([18]Listas!$O$69:$Q$73,MATCH(L12,[18]Listas!$M$69:$M$73,0),MATCH(O12,[18]Listas!$O$67:$Q$67,0))</f>
        <v>5
BAJA</v>
      </c>
      <c r="R12" s="1748" t="s">
        <v>1535</v>
      </c>
      <c r="S12" s="1749"/>
      <c r="T12" s="1750"/>
      <c r="U12" s="1799" t="s">
        <v>102</v>
      </c>
      <c r="V12" s="1799" t="s">
        <v>62</v>
      </c>
      <c r="W12" s="1799" t="s">
        <v>102</v>
      </c>
      <c r="X12" s="1799" t="s">
        <v>102</v>
      </c>
      <c r="Y12" s="49">
        <f>IF(X12="SI",15,0)</f>
        <v>15</v>
      </c>
      <c r="Z12" s="1799" t="s">
        <v>102</v>
      </c>
      <c r="AA12" s="1799">
        <f>IF(Z12="SI",5,0)</f>
        <v>5</v>
      </c>
      <c r="AB12" s="1799" t="s">
        <v>62</v>
      </c>
      <c r="AC12" s="1799">
        <f>IF(AB12="SI",15,0)</f>
        <v>0</v>
      </c>
      <c r="AD12" s="1799" t="s">
        <v>102</v>
      </c>
      <c r="AE12" s="1799">
        <f>IF(AD12="SI",10,0)</f>
        <v>10</v>
      </c>
      <c r="AF12" s="1799" t="s">
        <v>102</v>
      </c>
      <c r="AG12" s="1799">
        <f>IF(AF12="SI",15,0)</f>
        <v>15</v>
      </c>
      <c r="AH12" s="1799" t="s">
        <v>102</v>
      </c>
      <c r="AI12" s="1799">
        <f>IF(AH12="SI",10,0)</f>
        <v>10</v>
      </c>
      <c r="AJ12" s="1799" t="s">
        <v>102</v>
      </c>
      <c r="AK12" s="49">
        <f>IF(AJ12="SI",30,0)</f>
        <v>30</v>
      </c>
      <c r="AL12" s="49">
        <f>SUM(Y12+AA12+AC12+AE12+AG12+AI12+AK12)</f>
        <v>85</v>
      </c>
      <c r="AM12" s="49">
        <f>IF(AL12&lt;=50,0,IF(AL12&gt;=76,2,1))</f>
        <v>2</v>
      </c>
      <c r="AN12" s="1801" t="str">
        <f>CONCATENATE(AL12,"- disminuye ",AM12)</f>
        <v>85- disminuye 2</v>
      </c>
      <c r="AO12" s="615">
        <f>IF(U12="SI",M12-AM12,M12)</f>
        <v>-1</v>
      </c>
      <c r="AP12" s="1801" t="str">
        <f>IF(AO12&lt;=1,"Rara vez",VLOOKUP(AO12,[18]Listas!$L$69:$M$73,2,0))</f>
        <v>Rara vez</v>
      </c>
      <c r="AQ12" s="1801">
        <f>IF(V12="SI",P12-AM12,P12)</f>
        <v>5</v>
      </c>
      <c r="AR12" s="1801" t="str">
        <f>IF(AQ12&lt;=9,"Moderado",IF(AQ12=20,"Catastrófico",IF(AQ12=18,"Moderado","Mayor")))</f>
        <v>Moderado</v>
      </c>
      <c r="AS12" s="1801" t="str">
        <f>INDEX([18]Listas!$O$69:$Q$73,MATCH(AP12,[18]Listas!$M$69:$M$73,0),MATCH(AR12,[18]Listas!$O$67:$Q$67,0))</f>
        <v>5
BAJA</v>
      </c>
      <c r="AT12" s="1803" t="s">
        <v>647</v>
      </c>
      <c r="AU12" s="1805" t="s">
        <v>1536</v>
      </c>
      <c r="AV12" s="1805" t="s">
        <v>1359</v>
      </c>
      <c r="AW12" s="1803" t="s">
        <v>1423</v>
      </c>
      <c r="AX12" s="1751" t="s">
        <v>1360</v>
      </c>
      <c r="AY12" s="1752"/>
      <c r="AZ12" s="1753"/>
      <c r="BA12" s="1797" t="s">
        <v>1361</v>
      </c>
      <c r="BB12" s="1799" t="s">
        <v>2824</v>
      </c>
    </row>
    <row r="13" spans="1:54" ht="123.75" customHeight="1" x14ac:dyDescent="0.2">
      <c r="A13" s="651"/>
      <c r="B13" s="1734" t="s">
        <v>2753</v>
      </c>
      <c r="C13" s="1734"/>
      <c r="D13" s="1734"/>
      <c r="E13" s="1806"/>
      <c r="F13" s="1817"/>
      <c r="G13" s="1818"/>
      <c r="H13" s="1819"/>
      <c r="I13" s="1807"/>
      <c r="J13" s="1808"/>
      <c r="K13" s="1809"/>
      <c r="L13" s="1804"/>
      <c r="M13" s="615" t="e">
        <f>VLOOKUP(L13,[18]Listas!$M$69:$N$73,2,0)</f>
        <v>#N/A</v>
      </c>
      <c r="N13" s="616"/>
      <c r="O13" s="1821"/>
      <c r="P13" s="615" t="e">
        <f>HLOOKUP(O13,[18]Listas!$O$67:$Q$68,2,0)</f>
        <v>#N/A</v>
      </c>
      <c r="Q13" s="1802"/>
      <c r="R13" s="1807"/>
      <c r="S13" s="1808"/>
      <c r="T13" s="1809"/>
      <c r="U13" s="1800"/>
      <c r="V13" s="1800"/>
      <c r="W13" s="1800"/>
      <c r="X13" s="1800"/>
      <c r="Y13" s="49">
        <f>IF(X13="SI",15,0)</f>
        <v>0</v>
      </c>
      <c r="Z13" s="1800"/>
      <c r="AA13" s="1800">
        <f>IF(Z13="SI",5,0)</f>
        <v>0</v>
      </c>
      <c r="AB13" s="1800"/>
      <c r="AC13" s="1800">
        <f>IF(AB13="SI",15,0)</f>
        <v>0</v>
      </c>
      <c r="AD13" s="1800"/>
      <c r="AE13" s="1800">
        <f>IF(AD13="SI",10,0)</f>
        <v>0</v>
      </c>
      <c r="AF13" s="1800"/>
      <c r="AG13" s="1800">
        <f>IF(AF13="SI",15,0)</f>
        <v>0</v>
      </c>
      <c r="AH13" s="1800"/>
      <c r="AI13" s="1800">
        <f>IF(AH13="SI",10,0)</f>
        <v>0</v>
      </c>
      <c r="AJ13" s="1800"/>
      <c r="AK13" s="49">
        <f>IF(AJ13="SI",30,0)</f>
        <v>0</v>
      </c>
      <c r="AL13" s="49">
        <f>SUM(Y13+AA13+AC13+AE13+AG13+AI13+AK13)</f>
        <v>0</v>
      </c>
      <c r="AM13" s="49">
        <f>IF(AL13&lt;=50,0,IF(AL13&gt;=76,2,1))</f>
        <v>0</v>
      </c>
      <c r="AN13" s="1802"/>
      <c r="AO13" s="615"/>
      <c r="AP13" s="1802"/>
      <c r="AQ13" s="1802"/>
      <c r="AR13" s="1802"/>
      <c r="AS13" s="1802"/>
      <c r="AT13" s="1804"/>
      <c r="AU13" s="1806"/>
      <c r="AV13" s="1806"/>
      <c r="AW13" s="1804"/>
      <c r="AX13" s="1811"/>
      <c r="AY13" s="1812"/>
      <c r="AZ13" s="1813"/>
      <c r="BA13" s="1798"/>
      <c r="BB13" s="1800"/>
    </row>
    <row r="14" spans="1:54" ht="102.75" customHeight="1" x14ac:dyDescent="0.2">
      <c r="A14" s="651"/>
      <c r="B14" s="1721" t="s">
        <v>2754</v>
      </c>
      <c r="C14" s="1722"/>
      <c r="D14" s="1723"/>
      <c r="E14" s="1734" t="s">
        <v>1355</v>
      </c>
      <c r="F14" s="1796" t="s">
        <v>1357</v>
      </c>
      <c r="G14" s="1796"/>
      <c r="H14" s="1796"/>
      <c r="I14" s="1734" t="s">
        <v>1537</v>
      </c>
      <c r="J14" s="1734"/>
      <c r="K14" s="1734"/>
      <c r="L14" s="1810" t="s">
        <v>101</v>
      </c>
      <c r="M14" s="49">
        <f>VLOOKUP(L14,[18]Listas!$M$69:$N$73,2,0)</f>
        <v>3</v>
      </c>
      <c r="N14" s="617"/>
      <c r="O14" s="1810" t="s">
        <v>645</v>
      </c>
      <c r="P14" s="1810">
        <f>HLOOKUP(O14,[18]Listas!$O$67:$Q$68,2,0)</f>
        <v>10</v>
      </c>
      <c r="Q14" s="1810" t="str">
        <f>INDEX([18]Listas!$O$69:$Q$73,MATCH(L14,[18]Listas!$M$69:$M$73,0),MATCH(O14,[18]Listas!$O$67:$Q$67,0))</f>
        <v>30
ALTA</v>
      </c>
      <c r="R14" s="1734" t="s">
        <v>1538</v>
      </c>
      <c r="S14" s="1734"/>
      <c r="T14" s="1734"/>
      <c r="U14" s="1741" t="s">
        <v>102</v>
      </c>
      <c r="V14" s="1741" t="s">
        <v>62</v>
      </c>
      <c r="W14" s="1741" t="s">
        <v>62</v>
      </c>
      <c r="X14" s="1741" t="s">
        <v>102</v>
      </c>
      <c r="Y14" s="1741">
        <f>IF(X14="SI",15,0)</f>
        <v>15</v>
      </c>
      <c r="Z14" s="1741" t="s">
        <v>102</v>
      </c>
      <c r="AA14" s="1741">
        <f>IF(Z14="SI",5,0)</f>
        <v>5</v>
      </c>
      <c r="AB14" s="1741" t="s">
        <v>62</v>
      </c>
      <c r="AC14" s="1741">
        <f>IF(AB14="SI",15,0)</f>
        <v>0</v>
      </c>
      <c r="AD14" s="1741" t="s">
        <v>102</v>
      </c>
      <c r="AE14" s="1741">
        <f>IF(AD14="SI",10,0)</f>
        <v>10</v>
      </c>
      <c r="AF14" s="1741" t="s">
        <v>102</v>
      </c>
      <c r="AG14" s="1741">
        <f>IF(AF14="SI",15,0)</f>
        <v>15</v>
      </c>
      <c r="AH14" s="1741" t="s">
        <v>102</v>
      </c>
      <c r="AI14" s="1741">
        <f>IF(AH14="SI",10,0)</f>
        <v>10</v>
      </c>
      <c r="AJ14" s="1741" t="s">
        <v>102</v>
      </c>
      <c r="AK14" s="49">
        <f>IF(AJ14="SI",30,0)</f>
        <v>30</v>
      </c>
      <c r="AL14" s="49">
        <f>SUM(Y14+AA14+AC14+AE14+AG14+AI14+AK14)</f>
        <v>85</v>
      </c>
      <c r="AM14" s="49">
        <f>IF(AL14&lt;=50,0,IF(AL14&gt;=76,2,1))</f>
        <v>2</v>
      </c>
      <c r="AN14" s="1822" t="str">
        <f>CONCATENATE(AL14,"- disminuye ",AM14)</f>
        <v>85- disminuye 2</v>
      </c>
      <c r="AO14" s="49">
        <f>IF(U14="SI",M14-AM14,M14)</f>
        <v>1</v>
      </c>
      <c r="AP14" s="1822" t="str">
        <f>IF(AO14&lt;=1,"Rara vez",VLOOKUP(AO14,[18]Listas!$L$69:$M$73,2,0))</f>
        <v>Rara vez</v>
      </c>
      <c r="AQ14" s="1822">
        <f>IF(V14="SI",P14-AM14,P14)</f>
        <v>10</v>
      </c>
      <c r="AR14" s="1822" t="str">
        <f>IF(AQ14&lt;=9,"Moderado",IF(AQ14=20,"Catastrófico",IF(AQ14=18,"Moderado","Mayor")))</f>
        <v>Mayor</v>
      </c>
      <c r="AS14" s="1822" t="str">
        <f>INDEX([18]Listas!$O$69:$Q$73,MATCH(AP14,[18]Listas!$M$69:$M$73,0),MATCH(AR14,[18]Listas!$O$67:$Q$67,0))</f>
        <v>10
BAJA</v>
      </c>
      <c r="AT14" s="1810" t="s">
        <v>647</v>
      </c>
      <c r="AU14" s="1734" t="s">
        <v>1539</v>
      </c>
      <c r="AV14" s="1734" t="s">
        <v>74</v>
      </c>
      <c r="AW14" s="1803" t="s">
        <v>1423</v>
      </c>
      <c r="AX14" s="1829" t="s">
        <v>1540</v>
      </c>
      <c r="AY14" s="1830"/>
      <c r="AZ14" s="1831"/>
      <c r="BA14" s="1797" t="s">
        <v>1361</v>
      </c>
      <c r="BB14" s="1823" t="s">
        <v>1362</v>
      </c>
    </row>
    <row r="15" spans="1:54" ht="69" customHeight="1" x14ac:dyDescent="0.2">
      <c r="A15" s="651"/>
      <c r="B15" s="1721" t="s">
        <v>2755</v>
      </c>
      <c r="C15" s="1722"/>
      <c r="D15" s="1723"/>
      <c r="E15" s="1734"/>
      <c r="F15" s="1796"/>
      <c r="G15" s="1796"/>
      <c r="H15" s="1796"/>
      <c r="I15" s="1734"/>
      <c r="J15" s="1734"/>
      <c r="K15" s="1734"/>
      <c r="L15" s="1810"/>
      <c r="M15" s="49"/>
      <c r="N15" s="617"/>
      <c r="O15" s="1810"/>
      <c r="P15" s="1810"/>
      <c r="Q15" s="1810"/>
      <c r="R15" s="1734"/>
      <c r="S15" s="1734"/>
      <c r="T15" s="1734"/>
      <c r="U15" s="1741"/>
      <c r="V15" s="1741"/>
      <c r="W15" s="1741"/>
      <c r="X15" s="1741"/>
      <c r="Y15" s="1741"/>
      <c r="Z15" s="1741"/>
      <c r="AA15" s="1741"/>
      <c r="AB15" s="1741"/>
      <c r="AC15" s="1741"/>
      <c r="AD15" s="1741"/>
      <c r="AE15" s="1741"/>
      <c r="AF15" s="1741"/>
      <c r="AG15" s="1741"/>
      <c r="AH15" s="1741"/>
      <c r="AI15" s="1741"/>
      <c r="AJ15" s="1741"/>
      <c r="AK15" s="49"/>
      <c r="AL15" s="49"/>
      <c r="AM15" s="49"/>
      <c r="AN15" s="1822"/>
      <c r="AO15" s="49"/>
      <c r="AP15" s="1822"/>
      <c r="AQ15" s="1822"/>
      <c r="AR15" s="1822"/>
      <c r="AS15" s="1822"/>
      <c r="AT15" s="1810"/>
      <c r="AU15" s="1734"/>
      <c r="AV15" s="1734"/>
      <c r="AW15" s="1804"/>
      <c r="AX15" s="1832"/>
      <c r="AY15" s="1833"/>
      <c r="AZ15" s="1834"/>
      <c r="BA15" s="1798"/>
      <c r="BB15" s="1824"/>
    </row>
    <row r="16" spans="1:54" ht="15" customHeight="1" x14ac:dyDescent="0.2">
      <c r="A16" s="1825" t="s">
        <v>655</v>
      </c>
      <c r="B16" s="1825"/>
      <c r="C16" s="1825"/>
      <c r="D16" s="1825"/>
      <c r="E16" s="1825"/>
      <c r="F16" s="1825"/>
      <c r="G16" s="1825"/>
      <c r="H16" s="1825"/>
      <c r="I16" s="1825"/>
      <c r="J16" s="1825"/>
      <c r="K16" s="1825"/>
      <c r="L16" s="1825"/>
      <c r="M16" s="1825"/>
      <c r="N16" s="1825"/>
      <c r="O16" s="1825"/>
      <c r="P16" s="1825"/>
      <c r="Q16" s="1825"/>
      <c r="R16" s="1825"/>
      <c r="S16" s="1825"/>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43"/>
      <c r="AT16" s="55"/>
      <c r="AU16" s="55"/>
      <c r="AV16" s="55"/>
      <c r="AW16" s="1826" t="s">
        <v>2741</v>
      </c>
      <c r="AX16" s="1827"/>
      <c r="AY16" s="1827"/>
      <c r="AZ16" s="1827"/>
      <c r="BA16" s="1827"/>
      <c r="BB16" s="1827"/>
    </row>
    <row r="17" spans="1:54" s="57" customFormat="1" ht="19.5" customHeight="1" x14ac:dyDescent="0.2">
      <c r="A17" s="56"/>
      <c r="B17" s="1828" t="s">
        <v>656</v>
      </c>
      <c r="C17" s="1828"/>
      <c r="D17" s="1828"/>
      <c r="E17" s="1828"/>
      <c r="F17" s="1828"/>
      <c r="G17" s="1828"/>
      <c r="H17" s="1828"/>
      <c r="I17" s="1828" t="s">
        <v>657</v>
      </c>
      <c r="J17" s="1828"/>
      <c r="K17" s="1828"/>
      <c r="L17" s="1828"/>
      <c r="M17" s="1828"/>
      <c r="N17" s="1828"/>
      <c r="O17" s="1828"/>
      <c r="P17" s="1828"/>
      <c r="Q17" s="1828"/>
      <c r="R17" s="1828"/>
      <c r="S17" s="1828"/>
      <c r="T17" s="1828"/>
      <c r="U17" s="1828" t="s">
        <v>369</v>
      </c>
      <c r="V17" s="1828"/>
      <c r="W17" s="1828"/>
      <c r="X17" s="1828"/>
      <c r="Y17" s="1828"/>
      <c r="Z17" s="1828"/>
      <c r="AA17" s="1828"/>
      <c r="AB17" s="1828"/>
      <c r="AC17" s="1828"/>
      <c r="AD17" s="1828"/>
      <c r="AE17" s="1828"/>
      <c r="AF17" s="1828"/>
      <c r="AG17" s="1828"/>
      <c r="AH17" s="1828"/>
      <c r="AI17" s="1828"/>
      <c r="AJ17" s="1828"/>
      <c r="AK17" s="1828"/>
      <c r="AL17" s="1828"/>
      <c r="AM17" s="1828"/>
      <c r="AN17" s="1828"/>
      <c r="AO17" s="618" t="s">
        <v>370</v>
      </c>
      <c r="AP17" s="1828" t="s">
        <v>370</v>
      </c>
      <c r="AQ17" s="1828"/>
      <c r="AR17" s="1828"/>
      <c r="AS17" s="1828"/>
      <c r="AT17" s="1828"/>
      <c r="AU17" s="1828"/>
      <c r="AV17" s="55"/>
      <c r="AW17" s="1827"/>
      <c r="AX17" s="1827"/>
      <c r="AY17" s="1827"/>
      <c r="AZ17" s="1827"/>
      <c r="BA17" s="1827"/>
      <c r="BB17" s="1827"/>
    </row>
    <row r="18" spans="1:54" s="57" customFormat="1" ht="25.5" customHeight="1" x14ac:dyDescent="0.2">
      <c r="A18" s="58"/>
      <c r="B18" s="1764" t="s">
        <v>72</v>
      </c>
      <c r="C18" s="1764"/>
      <c r="D18" s="1764"/>
      <c r="E18" s="1764"/>
      <c r="F18" s="1764"/>
      <c r="G18" s="1764"/>
      <c r="H18" s="1764"/>
      <c r="I18" s="1764" t="s">
        <v>1353</v>
      </c>
      <c r="J18" s="1764"/>
      <c r="K18" s="1764"/>
      <c r="L18" s="1764"/>
      <c r="M18" s="1764"/>
      <c r="N18" s="1764"/>
      <c r="O18" s="1764"/>
      <c r="P18" s="1764"/>
      <c r="Q18" s="1764"/>
      <c r="R18" s="1764"/>
      <c r="S18" s="1764"/>
      <c r="T18" s="1764"/>
      <c r="U18" s="1764" t="s">
        <v>840</v>
      </c>
      <c r="V18" s="1764"/>
      <c r="W18" s="1764"/>
      <c r="X18" s="1764"/>
      <c r="Y18" s="1764"/>
      <c r="Z18" s="1764"/>
      <c r="AA18" s="1764"/>
      <c r="AB18" s="1764"/>
      <c r="AC18" s="1764"/>
      <c r="AD18" s="1764"/>
      <c r="AE18" s="1764"/>
      <c r="AF18" s="1764"/>
      <c r="AG18" s="1764"/>
      <c r="AH18" s="1764"/>
      <c r="AI18" s="1764"/>
      <c r="AJ18" s="1764"/>
      <c r="AK18" s="1764"/>
      <c r="AL18" s="1764"/>
      <c r="AM18" s="1764"/>
      <c r="AN18" s="1764"/>
      <c r="AO18" s="59"/>
      <c r="AP18" s="1764"/>
      <c r="AQ18" s="1764"/>
      <c r="AR18" s="1764"/>
      <c r="AS18" s="1764"/>
      <c r="AT18" s="1764"/>
      <c r="AU18" s="1764"/>
      <c r="AV18" s="55"/>
      <c r="AW18" s="1827"/>
      <c r="AX18" s="1827"/>
      <c r="AY18" s="1827"/>
      <c r="AZ18" s="1827"/>
      <c r="BA18" s="1827"/>
      <c r="BB18" s="1827"/>
    </row>
    <row r="19" spans="1:54" s="57" customFormat="1" ht="25.5" customHeight="1" x14ac:dyDescent="0.2">
      <c r="A19" s="58"/>
      <c r="B19" s="1764"/>
      <c r="C19" s="1764"/>
      <c r="D19" s="1764"/>
      <c r="E19" s="1764"/>
      <c r="F19" s="1764"/>
      <c r="G19" s="1764"/>
      <c r="H19" s="1764"/>
      <c r="I19" s="1764"/>
      <c r="J19" s="1764"/>
      <c r="K19" s="1764"/>
      <c r="L19" s="1764"/>
      <c r="M19" s="1764"/>
      <c r="N19" s="1764"/>
      <c r="O19" s="1764"/>
      <c r="P19" s="1764"/>
      <c r="Q19" s="1764"/>
      <c r="R19" s="1764"/>
      <c r="S19" s="1764"/>
      <c r="T19" s="1764"/>
      <c r="U19" s="1764"/>
      <c r="V19" s="1764"/>
      <c r="W19" s="1764"/>
      <c r="X19" s="1764"/>
      <c r="Y19" s="1764"/>
      <c r="Z19" s="1764"/>
      <c r="AA19" s="1764"/>
      <c r="AB19" s="1764"/>
      <c r="AC19" s="1764"/>
      <c r="AD19" s="1764"/>
      <c r="AE19" s="1764"/>
      <c r="AF19" s="1764"/>
      <c r="AG19" s="1764"/>
      <c r="AH19" s="1764"/>
      <c r="AI19" s="1764"/>
      <c r="AJ19" s="1764"/>
      <c r="AK19" s="1764"/>
      <c r="AL19" s="1764"/>
      <c r="AM19" s="1764"/>
      <c r="AN19" s="1764"/>
      <c r="AO19" s="59"/>
      <c r="AP19" s="1764"/>
      <c r="AQ19" s="1764"/>
      <c r="AR19" s="1764"/>
      <c r="AS19" s="1764"/>
      <c r="AT19" s="1764"/>
      <c r="AU19" s="1764"/>
      <c r="AV19" s="55"/>
      <c r="AW19" s="1827"/>
      <c r="AX19" s="1827"/>
      <c r="AY19" s="1827"/>
      <c r="AZ19" s="1827"/>
      <c r="BA19" s="1827"/>
      <c r="BB19" s="1827"/>
    </row>
    <row r="20" spans="1:54" x14ac:dyDescent="0.2">
      <c r="A20" s="60"/>
      <c r="B20" s="60"/>
      <c r="C20" s="60"/>
      <c r="D20" s="60"/>
      <c r="E20" s="61"/>
      <c r="F20" s="60"/>
      <c r="G20" s="60"/>
      <c r="H20" s="60"/>
      <c r="I20" s="60"/>
      <c r="J20" s="60"/>
      <c r="K20" s="60"/>
      <c r="L20" s="62"/>
      <c r="M20" s="62"/>
      <c r="N20" s="62"/>
      <c r="O20" s="62"/>
      <c r="P20" s="62"/>
      <c r="Q20" s="62"/>
      <c r="R20" s="62"/>
      <c r="S20" s="62"/>
      <c r="T20" s="62"/>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2"/>
      <c r="AU20" s="62"/>
      <c r="AV20" s="62"/>
      <c r="AW20" s="61"/>
      <c r="AX20" s="60"/>
      <c r="AY20" s="60"/>
      <c r="AZ20" s="60"/>
      <c r="BA20" s="61"/>
      <c r="BB20" s="61"/>
    </row>
    <row r="21" spans="1:54" x14ac:dyDescent="0.2">
      <c r="A21" s="60"/>
      <c r="B21" s="60"/>
      <c r="C21" s="60"/>
      <c r="D21" s="60"/>
      <c r="E21" s="61"/>
      <c r="F21" s="60"/>
      <c r="G21" s="60"/>
      <c r="H21" s="60"/>
      <c r="I21" s="60"/>
      <c r="J21" s="60"/>
      <c r="K21" s="60"/>
      <c r="L21" s="62"/>
      <c r="M21" s="62"/>
      <c r="N21" s="62"/>
      <c r="O21" s="62"/>
      <c r="P21" s="62"/>
      <c r="Q21" s="62"/>
      <c r="R21" s="62"/>
      <c r="S21" s="62"/>
      <c r="T21" s="62"/>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2"/>
      <c r="AU21" s="62"/>
      <c r="AV21" s="62"/>
      <c r="AW21" s="61"/>
      <c r="AX21" s="60"/>
      <c r="AY21" s="60"/>
      <c r="AZ21" s="60"/>
      <c r="BA21" s="61"/>
      <c r="BB21" s="61"/>
    </row>
    <row r="22" spans="1:54" x14ac:dyDescent="0.2">
      <c r="A22" s="60"/>
      <c r="B22" s="60"/>
      <c r="C22" s="60"/>
      <c r="D22" s="60"/>
      <c r="E22" s="61"/>
      <c r="F22" s="60"/>
      <c r="G22" s="60"/>
      <c r="H22" s="60"/>
      <c r="I22" s="60"/>
      <c r="J22" s="60"/>
      <c r="K22" s="60"/>
      <c r="L22" s="62"/>
      <c r="M22" s="62"/>
      <c r="N22" s="62"/>
      <c r="O22" s="62"/>
      <c r="P22" s="62"/>
      <c r="Q22" s="62"/>
      <c r="R22" s="62"/>
      <c r="S22" s="62"/>
      <c r="T22" s="62"/>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2"/>
      <c r="AU22" s="62"/>
      <c r="AV22" s="62"/>
      <c r="AW22" s="61"/>
      <c r="AX22" s="60"/>
      <c r="AY22" s="60"/>
      <c r="AZ22" s="60"/>
      <c r="BA22" s="61"/>
      <c r="BB22" s="61"/>
    </row>
    <row r="23" spans="1:54" x14ac:dyDescent="0.2">
      <c r="A23" s="60"/>
      <c r="B23" s="60"/>
      <c r="C23" s="60"/>
      <c r="D23" s="60"/>
      <c r="E23" s="61"/>
      <c r="F23" s="60"/>
      <c r="G23" s="60"/>
      <c r="H23" s="60"/>
      <c r="I23" s="60"/>
      <c r="J23" s="60"/>
      <c r="K23" s="60"/>
      <c r="L23" s="62"/>
      <c r="M23" s="62"/>
      <c r="N23" s="62"/>
      <c r="O23" s="62"/>
      <c r="P23" s="62"/>
      <c r="Q23" s="62"/>
      <c r="R23" s="62"/>
      <c r="S23" s="62"/>
      <c r="T23" s="62"/>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2"/>
      <c r="AU23" s="62"/>
      <c r="AV23" s="62"/>
      <c r="AW23" s="61"/>
      <c r="AX23" s="60"/>
      <c r="AY23" s="60"/>
      <c r="AZ23" s="60"/>
      <c r="BA23" s="61"/>
      <c r="BB23" s="61"/>
    </row>
    <row r="24" spans="1:54" x14ac:dyDescent="0.2">
      <c r="A24" s="60"/>
      <c r="B24" s="60"/>
      <c r="C24" s="60"/>
      <c r="D24" s="60"/>
      <c r="E24" s="61"/>
      <c r="F24" s="60"/>
      <c r="G24" s="60"/>
      <c r="H24" s="60"/>
      <c r="I24" s="60"/>
      <c r="J24" s="60"/>
      <c r="K24" s="60"/>
      <c r="L24" s="62"/>
      <c r="M24" s="62"/>
      <c r="N24" s="62"/>
      <c r="O24" s="62"/>
      <c r="P24" s="62"/>
      <c r="Q24" s="62"/>
      <c r="R24" s="62"/>
      <c r="S24" s="62"/>
      <c r="T24" s="62"/>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2"/>
      <c r="AU24" s="62"/>
      <c r="AV24" s="62"/>
      <c r="AW24" s="61"/>
      <c r="AX24" s="60"/>
      <c r="AY24" s="60"/>
      <c r="AZ24" s="60"/>
      <c r="BA24" s="61"/>
      <c r="BB24" s="61"/>
    </row>
    <row r="25" spans="1:54" x14ac:dyDescent="0.2">
      <c r="A25" s="60"/>
      <c r="B25" s="60"/>
      <c r="C25" s="60"/>
      <c r="D25" s="60"/>
      <c r="E25" s="61"/>
      <c r="F25" s="60"/>
      <c r="G25" s="60"/>
      <c r="H25" s="60"/>
      <c r="I25" s="60"/>
      <c r="J25" s="60"/>
      <c r="K25" s="60"/>
      <c r="L25" s="62"/>
      <c r="M25" s="62"/>
      <c r="N25" s="62"/>
      <c r="O25" s="62"/>
      <c r="P25" s="62"/>
      <c r="Q25" s="62"/>
      <c r="R25" s="62"/>
      <c r="S25" s="62"/>
      <c r="T25" s="62"/>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2"/>
      <c r="AU25" s="62"/>
      <c r="AV25" s="62"/>
      <c r="AW25" s="61"/>
      <c r="AX25" s="60"/>
      <c r="AY25" s="60"/>
      <c r="AZ25" s="60"/>
      <c r="BA25" s="61"/>
      <c r="BB25" s="61"/>
    </row>
    <row r="26" spans="1:54" x14ac:dyDescent="0.2">
      <c r="A26" s="60"/>
      <c r="B26" s="60"/>
      <c r="C26" s="60"/>
      <c r="D26" s="60"/>
      <c r="E26" s="61"/>
      <c r="F26" s="60"/>
      <c r="G26" s="60"/>
      <c r="H26" s="60"/>
      <c r="I26" s="60"/>
      <c r="J26" s="60"/>
      <c r="K26" s="60"/>
      <c r="L26" s="62"/>
      <c r="M26" s="62"/>
      <c r="N26" s="62"/>
      <c r="O26" s="62"/>
      <c r="P26" s="62"/>
      <c r="Q26" s="62"/>
      <c r="R26" s="62"/>
      <c r="S26" s="62"/>
      <c r="T26" s="62"/>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2"/>
      <c r="AU26" s="62"/>
      <c r="AV26" s="62"/>
      <c r="AW26" s="61"/>
      <c r="AX26" s="60"/>
      <c r="AY26" s="60"/>
      <c r="AZ26" s="60"/>
      <c r="BA26" s="61"/>
      <c r="BB26" s="61"/>
    </row>
    <row r="27" spans="1:54" x14ac:dyDescent="0.2">
      <c r="A27" s="60"/>
      <c r="B27" s="60"/>
      <c r="C27" s="60"/>
      <c r="D27" s="60"/>
      <c r="E27" s="61"/>
      <c r="F27" s="60"/>
      <c r="G27" s="60"/>
      <c r="H27" s="60"/>
      <c r="I27" s="60"/>
      <c r="J27" s="60"/>
      <c r="K27" s="60"/>
      <c r="L27" s="62"/>
      <c r="M27" s="62"/>
      <c r="N27" s="62"/>
      <c r="O27" s="62"/>
      <c r="P27" s="62"/>
      <c r="Q27" s="62"/>
      <c r="R27" s="62"/>
      <c r="S27" s="62"/>
      <c r="T27" s="62"/>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2"/>
      <c r="AU27" s="62"/>
      <c r="AV27" s="62"/>
      <c r="AW27" s="61"/>
      <c r="AX27" s="60"/>
      <c r="AY27" s="60"/>
      <c r="AZ27" s="60"/>
      <c r="BA27" s="61"/>
      <c r="BB27" s="61"/>
    </row>
    <row r="28" spans="1:54" x14ac:dyDescent="0.2">
      <c r="A28" s="60"/>
      <c r="B28" s="60"/>
      <c r="C28" s="60"/>
      <c r="D28" s="60"/>
      <c r="E28" s="61"/>
      <c r="F28" s="60"/>
      <c r="G28" s="60"/>
      <c r="H28" s="60"/>
      <c r="I28" s="60"/>
      <c r="J28" s="60"/>
      <c r="K28" s="60"/>
      <c r="L28" s="62"/>
      <c r="M28" s="62"/>
      <c r="N28" s="62"/>
      <c r="O28" s="62"/>
      <c r="P28" s="62"/>
      <c r="Q28" s="62"/>
      <c r="R28" s="62"/>
      <c r="S28" s="62"/>
      <c r="T28" s="62"/>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2"/>
      <c r="AU28" s="62"/>
      <c r="AV28" s="62"/>
      <c r="AW28" s="61"/>
      <c r="AX28" s="60"/>
      <c r="AY28" s="60"/>
      <c r="AZ28" s="60"/>
      <c r="BA28" s="61"/>
      <c r="BB28" s="61"/>
    </row>
    <row r="29" spans="1:54" x14ac:dyDescent="0.2">
      <c r="A29" s="60"/>
      <c r="B29" s="60"/>
      <c r="C29" s="60"/>
      <c r="D29" s="60"/>
      <c r="E29" s="61"/>
      <c r="F29" s="60"/>
      <c r="G29" s="60"/>
      <c r="H29" s="60"/>
      <c r="I29" s="60"/>
      <c r="J29" s="60"/>
      <c r="K29" s="60"/>
      <c r="L29" s="62"/>
      <c r="M29" s="62"/>
      <c r="N29" s="62"/>
      <c r="O29" s="62"/>
      <c r="P29" s="62"/>
      <c r="Q29" s="62"/>
      <c r="R29" s="62"/>
      <c r="S29" s="62"/>
      <c r="T29" s="62"/>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2"/>
      <c r="AU29" s="62"/>
      <c r="AV29" s="62"/>
      <c r="AW29" s="61"/>
      <c r="AX29" s="60"/>
      <c r="AY29" s="60"/>
      <c r="AZ29" s="60"/>
      <c r="BA29" s="61"/>
      <c r="BB29" s="61"/>
    </row>
    <row r="30" spans="1:54" x14ac:dyDescent="0.2">
      <c r="A30" s="60"/>
      <c r="B30" s="60"/>
      <c r="C30" s="60"/>
      <c r="D30" s="60"/>
      <c r="E30" s="61"/>
      <c r="F30" s="60"/>
      <c r="G30" s="60"/>
      <c r="H30" s="60"/>
      <c r="I30" s="60"/>
      <c r="J30" s="60"/>
      <c r="K30" s="60"/>
      <c r="L30" s="62"/>
      <c r="M30" s="62"/>
      <c r="N30" s="62"/>
      <c r="O30" s="62"/>
      <c r="P30" s="62"/>
      <c r="Q30" s="62"/>
      <c r="R30" s="62"/>
      <c r="S30" s="62"/>
      <c r="T30" s="62"/>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2"/>
      <c r="AU30" s="62"/>
      <c r="AV30" s="62"/>
      <c r="AW30" s="61"/>
      <c r="AX30" s="60"/>
      <c r="AY30" s="60"/>
      <c r="AZ30" s="60"/>
      <c r="BA30" s="61"/>
      <c r="BB30" s="61"/>
    </row>
    <row r="31" spans="1:54" x14ac:dyDescent="0.2">
      <c r="A31" s="60"/>
      <c r="B31" s="60"/>
      <c r="C31" s="60"/>
      <c r="D31" s="60"/>
      <c r="E31" s="61"/>
      <c r="F31" s="60"/>
      <c r="G31" s="60"/>
      <c r="H31" s="60"/>
      <c r="I31" s="60"/>
      <c r="J31" s="60"/>
      <c r="K31" s="60"/>
      <c r="L31" s="62"/>
      <c r="M31" s="62"/>
      <c r="N31" s="62"/>
      <c r="O31" s="62"/>
      <c r="P31" s="62"/>
      <c r="Q31" s="62"/>
      <c r="R31" s="62"/>
      <c r="S31" s="62"/>
      <c r="T31" s="62"/>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2"/>
      <c r="AU31" s="62"/>
      <c r="AV31" s="62"/>
      <c r="AW31" s="61"/>
      <c r="AX31" s="60"/>
      <c r="AY31" s="60"/>
      <c r="AZ31" s="60"/>
      <c r="BA31" s="61"/>
      <c r="BB31" s="61"/>
    </row>
    <row r="32" spans="1:54" x14ac:dyDescent="0.2">
      <c r="A32" s="60"/>
      <c r="B32" s="60"/>
      <c r="C32" s="60"/>
      <c r="D32" s="60"/>
      <c r="E32" s="61"/>
      <c r="F32" s="60"/>
      <c r="G32" s="60"/>
      <c r="H32" s="60"/>
      <c r="I32" s="60"/>
      <c r="J32" s="60"/>
      <c r="K32" s="60"/>
      <c r="L32" s="62"/>
      <c r="M32" s="62"/>
      <c r="N32" s="62"/>
      <c r="O32" s="62"/>
      <c r="P32" s="62"/>
      <c r="Q32" s="62"/>
      <c r="R32" s="62"/>
      <c r="S32" s="62"/>
      <c r="T32" s="62"/>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2"/>
      <c r="AU32" s="62"/>
      <c r="AV32" s="62"/>
      <c r="AW32" s="61"/>
      <c r="AX32" s="60"/>
      <c r="AY32" s="60"/>
      <c r="AZ32" s="60"/>
      <c r="BA32" s="61"/>
      <c r="BB32" s="61"/>
    </row>
    <row r="33" spans="1:54" x14ac:dyDescent="0.2">
      <c r="A33" s="60"/>
      <c r="B33" s="60"/>
      <c r="C33" s="60"/>
      <c r="D33" s="60"/>
      <c r="E33" s="61"/>
      <c r="F33" s="60"/>
      <c r="G33" s="60"/>
      <c r="H33" s="60"/>
      <c r="I33" s="60"/>
      <c r="J33" s="60"/>
      <c r="K33" s="60"/>
      <c r="L33" s="62"/>
      <c r="M33" s="62"/>
      <c r="N33" s="62"/>
      <c r="O33" s="62"/>
      <c r="P33" s="62"/>
      <c r="Q33" s="62"/>
      <c r="R33" s="62"/>
      <c r="S33" s="62"/>
      <c r="T33" s="62"/>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2"/>
      <c r="AU33" s="62"/>
      <c r="AV33" s="62"/>
      <c r="AW33" s="61"/>
      <c r="AX33" s="60"/>
      <c r="AY33" s="60"/>
      <c r="AZ33" s="60"/>
      <c r="BA33" s="61"/>
      <c r="BB33" s="61"/>
    </row>
    <row r="34" spans="1:54" x14ac:dyDescent="0.2">
      <c r="A34" s="60"/>
      <c r="B34" s="60"/>
      <c r="C34" s="60"/>
      <c r="D34" s="60"/>
      <c r="E34" s="61"/>
      <c r="F34" s="60"/>
      <c r="G34" s="60"/>
      <c r="H34" s="60"/>
      <c r="I34" s="60"/>
      <c r="J34" s="60"/>
      <c r="K34" s="60"/>
      <c r="L34" s="62"/>
      <c r="M34" s="62"/>
      <c r="N34" s="62"/>
      <c r="O34" s="62"/>
      <c r="P34" s="62"/>
      <c r="Q34" s="62"/>
      <c r="R34" s="62"/>
      <c r="S34" s="62"/>
      <c r="T34" s="62"/>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2"/>
      <c r="AU34" s="62"/>
      <c r="AV34" s="62"/>
      <c r="AW34" s="61"/>
      <c r="AX34" s="60"/>
      <c r="AY34" s="60"/>
      <c r="AZ34" s="60"/>
      <c r="BA34" s="61"/>
      <c r="BB34" s="61"/>
    </row>
    <row r="35" spans="1:54" x14ac:dyDescent="0.2">
      <c r="A35" s="60"/>
      <c r="B35" s="60"/>
      <c r="C35" s="60"/>
      <c r="D35" s="60"/>
      <c r="E35" s="61"/>
      <c r="F35" s="60"/>
      <c r="G35" s="60"/>
      <c r="H35" s="60"/>
      <c r="I35" s="60"/>
      <c r="J35" s="60"/>
      <c r="K35" s="60"/>
      <c r="L35" s="62"/>
      <c r="M35" s="62"/>
      <c r="N35" s="62"/>
      <c r="O35" s="62"/>
      <c r="P35" s="62"/>
      <c r="Q35" s="62"/>
      <c r="R35" s="62"/>
      <c r="S35" s="62"/>
      <c r="T35" s="62"/>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2"/>
      <c r="AU35" s="62"/>
      <c r="AV35" s="62"/>
      <c r="AW35" s="61"/>
      <c r="AX35" s="60"/>
      <c r="AY35" s="60"/>
      <c r="AZ35" s="60"/>
      <c r="BA35" s="61"/>
      <c r="BB35" s="61"/>
    </row>
    <row r="36" spans="1:54" x14ac:dyDescent="0.2">
      <c r="A36" s="60"/>
      <c r="B36" s="60"/>
      <c r="C36" s="60"/>
      <c r="D36" s="60"/>
      <c r="E36" s="61"/>
      <c r="F36" s="60"/>
      <c r="G36" s="60"/>
      <c r="H36" s="60"/>
      <c r="I36" s="60"/>
      <c r="J36" s="60"/>
      <c r="K36" s="60"/>
      <c r="L36" s="62"/>
      <c r="M36" s="62"/>
      <c r="N36" s="62"/>
      <c r="O36" s="62"/>
      <c r="P36" s="62"/>
      <c r="Q36" s="62"/>
      <c r="R36" s="62"/>
      <c r="S36" s="62"/>
      <c r="T36" s="62"/>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2"/>
      <c r="AU36" s="62"/>
      <c r="AV36" s="62"/>
      <c r="AW36" s="61"/>
      <c r="AX36" s="60"/>
      <c r="AY36" s="60"/>
      <c r="AZ36" s="60"/>
      <c r="BA36" s="61"/>
      <c r="BB36" s="61"/>
    </row>
    <row r="37" spans="1:54" x14ac:dyDescent="0.2">
      <c r="A37" s="60"/>
      <c r="B37" s="60"/>
      <c r="C37" s="60"/>
      <c r="D37" s="60"/>
      <c r="E37" s="61"/>
      <c r="F37" s="60"/>
      <c r="G37" s="60"/>
      <c r="H37" s="60"/>
      <c r="I37" s="60"/>
      <c r="J37" s="60"/>
      <c r="K37" s="60"/>
      <c r="L37" s="62"/>
      <c r="M37" s="62"/>
      <c r="N37" s="62"/>
      <c r="O37" s="62"/>
      <c r="P37" s="62"/>
      <c r="Q37" s="62"/>
      <c r="R37" s="62"/>
      <c r="S37" s="62"/>
      <c r="T37" s="62"/>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2"/>
      <c r="AU37" s="62"/>
      <c r="AV37" s="62"/>
      <c r="AW37" s="61"/>
      <c r="AX37" s="60"/>
      <c r="AY37" s="60"/>
      <c r="AZ37" s="60"/>
      <c r="BA37" s="61"/>
      <c r="BB37" s="61"/>
    </row>
    <row r="38" spans="1:54" x14ac:dyDescent="0.2">
      <c r="A38" s="60"/>
      <c r="B38" s="60"/>
      <c r="C38" s="60"/>
      <c r="D38" s="60"/>
      <c r="E38" s="61"/>
      <c r="F38" s="60"/>
      <c r="G38" s="60"/>
      <c r="H38" s="60"/>
      <c r="I38" s="60"/>
      <c r="J38" s="60"/>
      <c r="K38" s="60"/>
      <c r="L38" s="62"/>
      <c r="M38" s="62"/>
      <c r="N38" s="62"/>
      <c r="O38" s="62"/>
      <c r="P38" s="62"/>
      <c r="Q38" s="62"/>
      <c r="R38" s="62"/>
      <c r="S38" s="62"/>
      <c r="T38" s="62"/>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2"/>
      <c r="AU38" s="62"/>
      <c r="AV38" s="62"/>
      <c r="AW38" s="61"/>
      <c r="AX38" s="60"/>
      <c r="AY38" s="60"/>
      <c r="AZ38" s="60"/>
      <c r="BA38" s="61"/>
      <c r="BB38" s="61"/>
    </row>
    <row r="39" spans="1:54" x14ac:dyDescent="0.2">
      <c r="A39" s="60"/>
      <c r="B39" s="60"/>
      <c r="C39" s="60"/>
      <c r="D39" s="60"/>
      <c r="E39" s="61"/>
      <c r="F39" s="60"/>
      <c r="G39" s="60"/>
      <c r="H39" s="60"/>
      <c r="I39" s="60"/>
      <c r="J39" s="60"/>
      <c r="K39" s="60"/>
      <c r="L39" s="62"/>
      <c r="M39" s="62"/>
      <c r="N39" s="62"/>
      <c r="O39" s="62"/>
      <c r="P39" s="62"/>
      <c r="Q39" s="62"/>
      <c r="R39" s="62"/>
      <c r="S39" s="62"/>
      <c r="T39" s="62"/>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2"/>
      <c r="AU39" s="62"/>
      <c r="AV39" s="62"/>
      <c r="AW39" s="61"/>
      <c r="AX39" s="60"/>
      <c r="AY39" s="60"/>
      <c r="AZ39" s="60"/>
      <c r="BA39" s="61"/>
      <c r="BB39" s="61"/>
    </row>
    <row r="40" spans="1:54" x14ac:dyDescent="0.2">
      <c r="A40" s="60"/>
      <c r="B40" s="60"/>
      <c r="C40" s="60"/>
      <c r="D40" s="60"/>
      <c r="E40" s="61"/>
      <c r="F40" s="60"/>
      <c r="G40" s="60"/>
      <c r="H40" s="60"/>
      <c r="I40" s="60"/>
      <c r="J40" s="60"/>
      <c r="K40" s="60"/>
      <c r="L40" s="62"/>
      <c r="M40" s="62"/>
      <c r="N40" s="62"/>
      <c r="O40" s="62"/>
      <c r="P40" s="62"/>
      <c r="Q40" s="62"/>
      <c r="R40" s="62"/>
      <c r="S40" s="62"/>
      <c r="T40" s="62"/>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2"/>
      <c r="AU40" s="62"/>
      <c r="AV40" s="62"/>
      <c r="AW40" s="61"/>
      <c r="AX40" s="60"/>
      <c r="AY40" s="60"/>
      <c r="AZ40" s="60"/>
      <c r="BA40" s="61"/>
      <c r="BB40" s="61"/>
    </row>
    <row r="41" spans="1:54" x14ac:dyDescent="0.2">
      <c r="A41" s="60"/>
      <c r="B41" s="60"/>
      <c r="C41" s="60"/>
      <c r="D41" s="60"/>
      <c r="E41" s="61"/>
      <c r="F41" s="60"/>
      <c r="G41" s="60"/>
      <c r="H41" s="60"/>
      <c r="I41" s="60"/>
      <c r="J41" s="60"/>
      <c r="K41" s="60"/>
      <c r="L41" s="62"/>
      <c r="M41" s="62"/>
      <c r="N41" s="62"/>
      <c r="O41" s="62"/>
      <c r="P41" s="62"/>
      <c r="Q41" s="62"/>
      <c r="R41" s="62"/>
      <c r="S41" s="62"/>
      <c r="T41" s="62"/>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2"/>
      <c r="AU41" s="62"/>
      <c r="AV41" s="62"/>
      <c r="AW41" s="61"/>
      <c r="AX41" s="60"/>
      <c r="AY41" s="60"/>
      <c r="AZ41" s="60"/>
      <c r="BA41" s="61"/>
      <c r="BB41" s="61"/>
    </row>
    <row r="42" spans="1:54" x14ac:dyDescent="0.2">
      <c r="A42" s="60"/>
      <c r="B42" s="60"/>
      <c r="C42" s="60"/>
      <c r="D42" s="60"/>
      <c r="E42" s="61"/>
      <c r="F42" s="60"/>
      <c r="G42" s="60"/>
      <c r="H42" s="60"/>
      <c r="I42" s="60"/>
      <c r="J42" s="60"/>
      <c r="K42" s="60"/>
      <c r="L42" s="62"/>
      <c r="M42" s="62"/>
      <c r="N42" s="62"/>
      <c r="O42" s="62"/>
      <c r="P42" s="62"/>
      <c r="Q42" s="62"/>
      <c r="R42" s="62"/>
      <c r="S42" s="62"/>
      <c r="T42" s="62"/>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2"/>
      <c r="AU42" s="62"/>
      <c r="AV42" s="62"/>
      <c r="AW42" s="61"/>
      <c r="AX42" s="60"/>
      <c r="AY42" s="60"/>
      <c r="AZ42" s="60"/>
      <c r="BA42" s="61"/>
      <c r="BB42" s="61"/>
    </row>
    <row r="43" spans="1:54" x14ac:dyDescent="0.2">
      <c r="A43" s="60"/>
      <c r="B43" s="60"/>
      <c r="C43" s="60"/>
      <c r="D43" s="60"/>
      <c r="E43" s="61"/>
      <c r="F43" s="60"/>
      <c r="G43" s="60"/>
      <c r="H43" s="60"/>
      <c r="I43" s="60"/>
      <c r="J43" s="60"/>
      <c r="K43" s="60"/>
      <c r="L43" s="62"/>
      <c r="M43" s="62"/>
      <c r="N43" s="62"/>
      <c r="O43" s="62"/>
      <c r="P43" s="62"/>
      <c r="Q43" s="62"/>
      <c r="R43" s="62"/>
      <c r="S43" s="62"/>
      <c r="T43" s="62"/>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2"/>
      <c r="AU43" s="62"/>
      <c r="AV43" s="62"/>
      <c r="AW43" s="61"/>
      <c r="AX43" s="60"/>
      <c r="AY43" s="60"/>
      <c r="AZ43" s="60"/>
      <c r="BA43" s="61"/>
      <c r="BB43" s="61"/>
    </row>
    <row r="44" spans="1:54" x14ac:dyDescent="0.2">
      <c r="A44" s="60"/>
      <c r="B44" s="60"/>
      <c r="C44" s="60"/>
      <c r="D44" s="60"/>
      <c r="E44" s="61"/>
      <c r="F44" s="60"/>
      <c r="G44" s="60"/>
      <c r="H44" s="60"/>
      <c r="I44" s="60"/>
      <c r="J44" s="60"/>
      <c r="K44" s="60"/>
      <c r="L44" s="62"/>
      <c r="M44" s="62"/>
      <c r="N44" s="62"/>
      <c r="O44" s="62"/>
      <c r="P44" s="62"/>
      <c r="Q44" s="62"/>
      <c r="R44" s="62"/>
      <c r="S44" s="62"/>
      <c r="T44" s="62"/>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2"/>
      <c r="AU44" s="62"/>
      <c r="AV44" s="62"/>
      <c r="AW44" s="61"/>
      <c r="AX44" s="60"/>
      <c r="AY44" s="60"/>
      <c r="AZ44" s="60"/>
      <c r="BA44" s="61"/>
      <c r="BB44" s="61"/>
    </row>
    <row r="45" spans="1:54" x14ac:dyDescent="0.2">
      <c r="A45" s="60"/>
      <c r="B45" s="60"/>
      <c r="C45" s="60"/>
      <c r="D45" s="60"/>
      <c r="E45" s="61"/>
      <c r="F45" s="60"/>
      <c r="G45" s="60"/>
      <c r="H45" s="60"/>
      <c r="I45" s="60"/>
      <c r="J45" s="60"/>
      <c r="K45" s="60"/>
      <c r="L45" s="62"/>
      <c r="M45" s="62"/>
      <c r="N45" s="62"/>
      <c r="O45" s="62"/>
      <c r="P45" s="62"/>
      <c r="Q45" s="62"/>
      <c r="R45" s="62"/>
      <c r="S45" s="62"/>
      <c r="T45" s="62"/>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2"/>
      <c r="AU45" s="62"/>
      <c r="AV45" s="62"/>
      <c r="AW45" s="61"/>
      <c r="AX45" s="60"/>
      <c r="AY45" s="60"/>
      <c r="AZ45" s="60"/>
      <c r="BA45" s="61"/>
      <c r="BB45" s="61"/>
    </row>
    <row r="46" spans="1:54" x14ac:dyDescent="0.2">
      <c r="A46" s="60"/>
      <c r="B46" s="60"/>
      <c r="C46" s="60"/>
      <c r="D46" s="60"/>
      <c r="E46" s="61"/>
      <c r="F46" s="60"/>
      <c r="G46" s="60"/>
      <c r="H46" s="60"/>
      <c r="I46" s="60"/>
      <c r="J46" s="60"/>
      <c r="K46" s="60"/>
      <c r="L46" s="62"/>
      <c r="M46" s="62"/>
      <c r="N46" s="62"/>
      <c r="O46" s="62"/>
      <c r="P46" s="62"/>
      <c r="Q46" s="62"/>
      <c r="R46" s="62"/>
      <c r="S46" s="62"/>
      <c r="T46" s="62"/>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2"/>
      <c r="AU46" s="62"/>
      <c r="AV46" s="62"/>
      <c r="AW46" s="61"/>
      <c r="AX46" s="60"/>
      <c r="AY46" s="60"/>
      <c r="AZ46" s="60"/>
      <c r="BA46" s="61"/>
      <c r="BB46" s="61"/>
    </row>
    <row r="47" spans="1:54" x14ac:dyDescent="0.2">
      <c r="A47" s="60"/>
      <c r="B47" s="60"/>
      <c r="C47" s="60"/>
      <c r="D47" s="60"/>
      <c r="E47" s="61"/>
      <c r="F47" s="60"/>
      <c r="G47" s="60"/>
      <c r="H47" s="60"/>
      <c r="I47" s="60"/>
      <c r="J47" s="60"/>
      <c r="K47" s="60"/>
      <c r="L47" s="62"/>
      <c r="M47" s="62"/>
      <c r="N47" s="62"/>
      <c r="O47" s="62"/>
      <c r="P47" s="62"/>
      <c r="Q47" s="62"/>
      <c r="R47" s="62"/>
      <c r="S47" s="62"/>
      <c r="T47" s="62"/>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2"/>
      <c r="AU47" s="62"/>
      <c r="AV47" s="62"/>
      <c r="AW47" s="61"/>
      <c r="AX47" s="60"/>
      <c r="AY47" s="60"/>
      <c r="AZ47" s="60"/>
      <c r="BA47" s="61"/>
      <c r="BB47" s="61"/>
    </row>
    <row r="48" spans="1:54" x14ac:dyDescent="0.2">
      <c r="A48" s="60"/>
      <c r="B48" s="60"/>
      <c r="C48" s="60"/>
      <c r="D48" s="60"/>
      <c r="E48" s="61"/>
      <c r="F48" s="60"/>
      <c r="G48" s="60"/>
      <c r="H48" s="60"/>
      <c r="I48" s="60"/>
      <c r="J48" s="60"/>
      <c r="K48" s="60"/>
      <c r="L48" s="62"/>
      <c r="M48" s="62"/>
      <c r="N48" s="62"/>
      <c r="O48" s="62"/>
      <c r="P48" s="62"/>
      <c r="Q48" s="62"/>
      <c r="R48" s="62"/>
      <c r="S48" s="62"/>
      <c r="T48" s="62"/>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2"/>
      <c r="AU48" s="62"/>
      <c r="AV48" s="62"/>
      <c r="AW48" s="61"/>
      <c r="AX48" s="60"/>
      <c r="AY48" s="60"/>
      <c r="AZ48" s="60"/>
      <c r="BA48" s="61"/>
      <c r="BB48" s="61"/>
    </row>
    <row r="49" spans="1:54" x14ac:dyDescent="0.2">
      <c r="A49" s="60"/>
      <c r="B49" s="60"/>
      <c r="C49" s="60"/>
      <c r="D49" s="60"/>
      <c r="E49" s="61"/>
      <c r="F49" s="60"/>
      <c r="G49" s="60"/>
      <c r="H49" s="60"/>
      <c r="I49" s="60"/>
      <c r="J49" s="60"/>
      <c r="K49" s="60"/>
      <c r="L49" s="62"/>
      <c r="M49" s="62"/>
      <c r="N49" s="62"/>
      <c r="O49" s="62"/>
      <c r="P49" s="62"/>
      <c r="Q49" s="62"/>
      <c r="R49" s="62"/>
      <c r="S49" s="62"/>
      <c r="T49" s="62"/>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2"/>
      <c r="AU49" s="62"/>
      <c r="AV49" s="62"/>
      <c r="AW49" s="61"/>
      <c r="AX49" s="60"/>
      <c r="AY49" s="60"/>
      <c r="AZ49" s="60"/>
      <c r="BA49" s="61"/>
      <c r="BB49" s="61"/>
    </row>
    <row r="50" spans="1:54" x14ac:dyDescent="0.2">
      <c r="A50" s="60"/>
      <c r="B50" s="60"/>
      <c r="C50" s="60"/>
      <c r="D50" s="60"/>
      <c r="E50" s="61"/>
      <c r="F50" s="60"/>
      <c r="G50" s="60"/>
      <c r="H50" s="60"/>
      <c r="I50" s="60"/>
      <c r="J50" s="60"/>
      <c r="K50" s="60"/>
      <c r="L50" s="62"/>
      <c r="M50" s="62"/>
      <c r="N50" s="62"/>
      <c r="O50" s="62"/>
      <c r="P50" s="62"/>
      <c r="Q50" s="62"/>
      <c r="R50" s="62"/>
      <c r="S50" s="62"/>
      <c r="T50" s="62"/>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2"/>
      <c r="AU50" s="62"/>
      <c r="AV50" s="62"/>
      <c r="AW50" s="61"/>
      <c r="AX50" s="60"/>
      <c r="AY50" s="60"/>
      <c r="AZ50" s="60"/>
      <c r="BA50" s="61"/>
      <c r="BB50" s="61"/>
    </row>
    <row r="51" spans="1:54" x14ac:dyDescent="0.2">
      <c r="A51" s="60"/>
      <c r="B51" s="60"/>
      <c r="C51" s="60"/>
      <c r="D51" s="60"/>
      <c r="E51" s="61"/>
      <c r="F51" s="60"/>
      <c r="G51" s="60"/>
      <c r="H51" s="60"/>
      <c r="I51" s="60"/>
      <c r="J51" s="60"/>
      <c r="K51" s="60"/>
      <c r="L51" s="62"/>
      <c r="M51" s="62"/>
      <c r="N51" s="62"/>
      <c r="O51" s="62"/>
      <c r="P51" s="62"/>
      <c r="Q51" s="62"/>
      <c r="R51" s="62"/>
      <c r="S51" s="62"/>
      <c r="T51" s="62"/>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2"/>
      <c r="AU51" s="62"/>
      <c r="AV51" s="62"/>
      <c r="AW51" s="61"/>
      <c r="AX51" s="60"/>
      <c r="AY51" s="60"/>
      <c r="AZ51" s="60"/>
      <c r="BA51" s="61"/>
      <c r="BB51" s="61"/>
    </row>
    <row r="52" spans="1:54" x14ac:dyDescent="0.2">
      <c r="A52" s="60"/>
      <c r="B52" s="60"/>
      <c r="C52" s="60"/>
      <c r="D52" s="60"/>
      <c r="E52" s="61"/>
      <c r="F52" s="60"/>
      <c r="G52" s="60"/>
      <c r="H52" s="60"/>
      <c r="I52" s="60"/>
      <c r="J52" s="60"/>
      <c r="K52" s="60"/>
      <c r="L52" s="62"/>
      <c r="M52" s="62"/>
      <c r="N52" s="62"/>
      <c r="O52" s="62"/>
      <c r="P52" s="62"/>
      <c r="Q52" s="62"/>
      <c r="R52" s="62"/>
      <c r="S52" s="62"/>
      <c r="T52" s="62"/>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2"/>
      <c r="AU52" s="62"/>
      <c r="AV52" s="62"/>
      <c r="AW52" s="61"/>
      <c r="AX52" s="60"/>
      <c r="AY52" s="60"/>
      <c r="AZ52" s="60"/>
      <c r="BA52" s="61"/>
      <c r="BB52" s="61"/>
    </row>
    <row r="53" spans="1:54" x14ac:dyDescent="0.2">
      <c r="A53" s="60"/>
      <c r="B53" s="60"/>
      <c r="C53" s="60"/>
      <c r="D53" s="60"/>
      <c r="E53" s="61"/>
      <c r="F53" s="60"/>
      <c r="G53" s="60"/>
      <c r="H53" s="60"/>
      <c r="I53" s="60"/>
      <c r="J53" s="60"/>
      <c r="K53" s="60"/>
      <c r="L53" s="62"/>
      <c r="M53" s="62"/>
      <c r="N53" s="62"/>
      <c r="O53" s="62"/>
      <c r="P53" s="62"/>
      <c r="Q53" s="62"/>
      <c r="R53" s="62"/>
      <c r="S53" s="62"/>
      <c r="T53" s="62"/>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2"/>
      <c r="AU53" s="62"/>
      <c r="AV53" s="62"/>
      <c r="AW53" s="61"/>
      <c r="AX53" s="60"/>
      <c r="AY53" s="60"/>
      <c r="AZ53" s="60"/>
      <c r="BA53" s="61"/>
      <c r="BB53" s="61"/>
    </row>
    <row r="54" spans="1:54" x14ac:dyDescent="0.2">
      <c r="A54" s="60"/>
      <c r="B54" s="60"/>
      <c r="C54" s="60"/>
      <c r="D54" s="60"/>
      <c r="E54" s="61"/>
      <c r="F54" s="60"/>
      <c r="G54" s="60"/>
      <c r="H54" s="60"/>
      <c r="I54" s="60"/>
      <c r="J54" s="60"/>
      <c r="K54" s="60"/>
      <c r="L54" s="62"/>
      <c r="M54" s="62"/>
      <c r="N54" s="62"/>
      <c r="O54" s="62"/>
      <c r="P54" s="62"/>
      <c r="Q54" s="62"/>
      <c r="R54" s="62"/>
      <c r="S54" s="62"/>
      <c r="T54" s="62"/>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2"/>
      <c r="AU54" s="62"/>
      <c r="AV54" s="62"/>
      <c r="AW54" s="61"/>
      <c r="AX54" s="60"/>
      <c r="AY54" s="60"/>
      <c r="AZ54" s="60"/>
      <c r="BA54" s="61"/>
      <c r="BB54" s="61"/>
    </row>
    <row r="55" spans="1:54" x14ac:dyDescent="0.2">
      <c r="A55" s="60"/>
      <c r="B55" s="60"/>
      <c r="C55" s="60"/>
      <c r="D55" s="60"/>
      <c r="E55" s="61"/>
      <c r="F55" s="60"/>
      <c r="G55" s="60"/>
      <c r="H55" s="60"/>
      <c r="I55" s="60"/>
      <c r="J55" s="60"/>
      <c r="K55" s="60"/>
      <c r="L55" s="62"/>
      <c r="M55" s="62"/>
      <c r="N55" s="62"/>
      <c r="O55" s="62"/>
      <c r="P55" s="62"/>
      <c r="Q55" s="62"/>
      <c r="R55" s="62"/>
      <c r="S55" s="62"/>
      <c r="T55" s="62"/>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2"/>
      <c r="AU55" s="62"/>
      <c r="AV55" s="62"/>
      <c r="AW55" s="61"/>
      <c r="AX55" s="60"/>
      <c r="AY55" s="60"/>
      <c r="AZ55" s="60"/>
      <c r="BA55" s="61"/>
      <c r="BB55" s="61"/>
    </row>
    <row r="56" spans="1:54" x14ac:dyDescent="0.2">
      <c r="A56" s="60"/>
      <c r="B56" s="60"/>
      <c r="C56" s="60"/>
      <c r="D56" s="60"/>
      <c r="E56" s="61"/>
      <c r="F56" s="60"/>
      <c r="G56" s="60"/>
      <c r="H56" s="60"/>
      <c r="I56" s="60"/>
      <c r="J56" s="60"/>
      <c r="K56" s="60"/>
      <c r="L56" s="62"/>
      <c r="M56" s="62"/>
      <c r="N56" s="62"/>
      <c r="O56" s="62"/>
      <c r="P56" s="62"/>
      <c r="Q56" s="62"/>
      <c r="R56" s="62"/>
      <c r="S56" s="62"/>
      <c r="T56" s="62"/>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2"/>
      <c r="AU56" s="62"/>
      <c r="AV56" s="62"/>
      <c r="AW56" s="61"/>
      <c r="AX56" s="60"/>
      <c r="AY56" s="60"/>
      <c r="AZ56" s="60"/>
      <c r="BA56" s="61"/>
      <c r="BB56" s="61"/>
    </row>
    <row r="57" spans="1:54" x14ac:dyDescent="0.2">
      <c r="A57" s="60"/>
      <c r="B57" s="60"/>
      <c r="C57" s="60"/>
      <c r="D57" s="60"/>
      <c r="E57" s="61"/>
      <c r="F57" s="60"/>
      <c r="G57" s="60"/>
      <c r="H57" s="60"/>
      <c r="I57" s="60"/>
      <c r="J57" s="60"/>
      <c r="K57" s="60"/>
      <c r="L57" s="62"/>
      <c r="M57" s="62"/>
      <c r="N57" s="62"/>
      <c r="O57" s="62"/>
      <c r="P57" s="62"/>
      <c r="Q57" s="62"/>
      <c r="R57" s="62"/>
      <c r="S57" s="62"/>
      <c r="T57" s="62"/>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2"/>
      <c r="AU57" s="62"/>
      <c r="AV57" s="62"/>
      <c r="AW57" s="61"/>
      <c r="AX57" s="60"/>
      <c r="AY57" s="60"/>
      <c r="AZ57" s="60"/>
      <c r="BA57" s="61"/>
      <c r="BB57" s="61"/>
    </row>
    <row r="58" spans="1:54" x14ac:dyDescent="0.2">
      <c r="A58" s="60"/>
      <c r="B58" s="60"/>
      <c r="C58" s="60"/>
      <c r="D58" s="60"/>
      <c r="E58" s="61"/>
      <c r="F58" s="60"/>
      <c r="G58" s="60"/>
      <c r="H58" s="60"/>
      <c r="I58" s="60"/>
      <c r="J58" s="60"/>
      <c r="K58" s="60"/>
      <c r="L58" s="62"/>
      <c r="M58" s="62"/>
      <c r="N58" s="62"/>
      <c r="O58" s="62"/>
      <c r="P58" s="62"/>
      <c r="Q58" s="62"/>
      <c r="R58" s="62"/>
      <c r="S58" s="62"/>
      <c r="T58" s="62"/>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2"/>
      <c r="AU58" s="62"/>
      <c r="AV58" s="62"/>
      <c r="AW58" s="61"/>
      <c r="AX58" s="60"/>
      <c r="AY58" s="60"/>
      <c r="AZ58" s="60"/>
      <c r="BA58" s="61"/>
      <c r="BB58" s="61"/>
    </row>
    <row r="59" spans="1:54" x14ac:dyDescent="0.2">
      <c r="A59" s="60"/>
      <c r="B59" s="60"/>
      <c r="C59" s="60"/>
      <c r="D59" s="60"/>
      <c r="E59" s="61"/>
      <c r="F59" s="60"/>
      <c r="G59" s="60"/>
      <c r="H59" s="60"/>
      <c r="I59" s="60"/>
      <c r="J59" s="60"/>
      <c r="K59" s="60"/>
      <c r="L59" s="62"/>
      <c r="M59" s="62"/>
      <c r="N59" s="62"/>
      <c r="O59" s="62"/>
      <c r="P59" s="62"/>
      <c r="Q59" s="62"/>
      <c r="R59" s="62"/>
      <c r="S59" s="62"/>
      <c r="T59" s="62"/>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2"/>
      <c r="AU59" s="62"/>
      <c r="AV59" s="62"/>
      <c r="AW59" s="61"/>
      <c r="AX59" s="60"/>
      <c r="AY59" s="60"/>
      <c r="AZ59" s="60"/>
      <c r="BA59" s="61"/>
      <c r="BB59" s="61"/>
    </row>
    <row r="60" spans="1:54" x14ac:dyDescent="0.2">
      <c r="A60" s="60"/>
      <c r="B60" s="60"/>
      <c r="C60" s="60"/>
      <c r="D60" s="60"/>
      <c r="E60" s="61"/>
      <c r="F60" s="60"/>
      <c r="G60" s="60"/>
      <c r="H60" s="60"/>
      <c r="I60" s="60"/>
      <c r="J60" s="60"/>
      <c r="K60" s="60"/>
      <c r="L60" s="62"/>
      <c r="M60" s="62"/>
      <c r="N60" s="62"/>
      <c r="O60" s="62"/>
      <c r="P60" s="62"/>
      <c r="Q60" s="62"/>
      <c r="R60" s="62"/>
      <c r="S60" s="62"/>
      <c r="T60" s="62"/>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2"/>
      <c r="AU60" s="62"/>
      <c r="AV60" s="62"/>
      <c r="AW60" s="61"/>
      <c r="AX60" s="60"/>
      <c r="AY60" s="60"/>
      <c r="AZ60" s="60"/>
      <c r="BA60" s="61"/>
      <c r="BB60" s="61"/>
    </row>
    <row r="61" spans="1:54" x14ac:dyDescent="0.2">
      <c r="A61" s="60"/>
      <c r="B61" s="60"/>
      <c r="C61" s="60"/>
      <c r="D61" s="60"/>
      <c r="E61" s="61"/>
      <c r="F61" s="60"/>
      <c r="G61" s="60"/>
      <c r="H61" s="60"/>
      <c r="I61" s="60"/>
      <c r="J61" s="60"/>
      <c r="K61" s="60"/>
      <c r="L61" s="62"/>
      <c r="M61" s="62"/>
      <c r="N61" s="62"/>
      <c r="O61" s="62"/>
      <c r="P61" s="62"/>
      <c r="Q61" s="62"/>
      <c r="R61" s="62"/>
      <c r="S61" s="62"/>
      <c r="T61" s="62"/>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2"/>
      <c r="AU61" s="62"/>
      <c r="AV61" s="62"/>
      <c r="AW61" s="61"/>
      <c r="AX61" s="60"/>
      <c r="AY61" s="60"/>
      <c r="AZ61" s="60"/>
      <c r="BA61" s="61"/>
      <c r="BB61" s="61"/>
    </row>
    <row r="62" spans="1:54" x14ac:dyDescent="0.2">
      <c r="A62" s="60"/>
      <c r="B62" s="60"/>
      <c r="C62" s="60"/>
      <c r="D62" s="60"/>
      <c r="E62" s="61"/>
      <c r="F62" s="60"/>
      <c r="G62" s="60"/>
      <c r="H62" s="60"/>
      <c r="I62" s="60"/>
      <c r="J62" s="60"/>
      <c r="K62" s="60"/>
      <c r="L62" s="62"/>
      <c r="M62" s="62"/>
      <c r="N62" s="62"/>
      <c r="O62" s="62"/>
      <c r="P62" s="62"/>
      <c r="Q62" s="62"/>
      <c r="R62" s="62"/>
      <c r="S62" s="62"/>
      <c r="T62" s="62"/>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2"/>
      <c r="AU62" s="62"/>
      <c r="AV62" s="62"/>
      <c r="AW62" s="61"/>
      <c r="AX62" s="60"/>
      <c r="AY62" s="60"/>
      <c r="AZ62" s="60"/>
      <c r="BA62" s="61"/>
      <c r="BB62" s="61"/>
    </row>
    <row r="63" spans="1:54" x14ac:dyDescent="0.2">
      <c r="A63" s="60"/>
      <c r="B63" s="60"/>
      <c r="C63" s="60"/>
      <c r="D63" s="60"/>
      <c r="E63" s="61"/>
      <c r="F63" s="60"/>
      <c r="G63" s="60"/>
      <c r="H63" s="60"/>
      <c r="I63" s="60"/>
      <c r="J63" s="60"/>
      <c r="K63" s="60"/>
      <c r="L63" s="62"/>
      <c r="M63" s="62"/>
      <c r="N63" s="62"/>
      <c r="O63" s="62"/>
      <c r="P63" s="62"/>
      <c r="Q63" s="62"/>
      <c r="R63" s="62"/>
      <c r="S63" s="62"/>
      <c r="T63" s="62"/>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2"/>
      <c r="AU63" s="62"/>
      <c r="AV63" s="62"/>
      <c r="AW63" s="61"/>
      <c r="AX63" s="60"/>
      <c r="AY63" s="60"/>
      <c r="AZ63" s="60"/>
      <c r="BA63" s="61"/>
      <c r="BB63" s="61"/>
    </row>
    <row r="64" spans="1:54" x14ac:dyDescent="0.2">
      <c r="A64" s="60"/>
      <c r="B64" s="60"/>
      <c r="C64" s="60"/>
      <c r="D64" s="60"/>
      <c r="E64" s="61"/>
      <c r="F64" s="60"/>
      <c r="G64" s="60"/>
      <c r="H64" s="60"/>
      <c r="I64" s="60"/>
      <c r="J64" s="60"/>
      <c r="K64" s="60"/>
      <c r="L64" s="62"/>
      <c r="M64" s="62"/>
      <c r="N64" s="62"/>
      <c r="O64" s="62"/>
      <c r="P64" s="62"/>
      <c r="Q64" s="62"/>
      <c r="R64" s="62"/>
      <c r="S64" s="62"/>
      <c r="T64" s="62"/>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2"/>
      <c r="AU64" s="62"/>
      <c r="AV64" s="62"/>
      <c r="AW64" s="61"/>
      <c r="AX64" s="60"/>
      <c r="AY64" s="60"/>
      <c r="AZ64" s="60"/>
      <c r="BA64" s="61"/>
      <c r="BB64" s="61"/>
    </row>
    <row r="65" spans="1:54" x14ac:dyDescent="0.2">
      <c r="A65" s="60"/>
      <c r="B65" s="60"/>
      <c r="C65" s="60"/>
      <c r="D65" s="60"/>
      <c r="E65" s="61"/>
      <c r="F65" s="60"/>
      <c r="G65" s="60"/>
      <c r="H65" s="60"/>
      <c r="I65" s="60"/>
      <c r="J65" s="60"/>
      <c r="K65" s="60"/>
      <c r="L65" s="62"/>
      <c r="M65" s="62"/>
      <c r="N65" s="62"/>
      <c r="O65" s="62"/>
      <c r="P65" s="62"/>
      <c r="Q65" s="62"/>
      <c r="R65" s="62"/>
      <c r="S65" s="62"/>
      <c r="T65" s="62"/>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2"/>
      <c r="AU65" s="62"/>
      <c r="AV65" s="62"/>
      <c r="AW65" s="61"/>
      <c r="AX65" s="60"/>
      <c r="AY65" s="60"/>
      <c r="AZ65" s="60"/>
      <c r="BA65" s="61"/>
      <c r="BB65" s="61"/>
    </row>
    <row r="66" spans="1:54" x14ac:dyDescent="0.2">
      <c r="A66" s="60"/>
      <c r="B66" s="60"/>
      <c r="C66" s="60"/>
      <c r="D66" s="60"/>
      <c r="E66" s="61"/>
      <c r="F66" s="60"/>
      <c r="G66" s="60"/>
      <c r="H66" s="60"/>
      <c r="I66" s="60"/>
      <c r="J66" s="60"/>
      <c r="K66" s="60"/>
      <c r="L66" s="62"/>
      <c r="M66" s="62"/>
      <c r="N66" s="62"/>
      <c r="O66" s="62"/>
      <c r="P66" s="62"/>
      <c r="Q66" s="62"/>
      <c r="R66" s="62"/>
      <c r="S66" s="62"/>
      <c r="T66" s="62"/>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2"/>
      <c r="AU66" s="62"/>
      <c r="AV66" s="62"/>
      <c r="AW66" s="61"/>
      <c r="AX66" s="60"/>
      <c r="AY66" s="60"/>
      <c r="AZ66" s="60"/>
      <c r="BA66" s="61"/>
      <c r="BB66" s="61"/>
    </row>
    <row r="67" spans="1:54" x14ac:dyDescent="0.2">
      <c r="A67" s="60"/>
      <c r="B67" s="60"/>
      <c r="C67" s="60"/>
      <c r="D67" s="60"/>
      <c r="E67" s="61"/>
      <c r="F67" s="60"/>
      <c r="G67" s="60"/>
      <c r="H67" s="60"/>
      <c r="I67" s="60"/>
      <c r="J67" s="60"/>
      <c r="K67" s="60"/>
      <c r="L67" s="62"/>
      <c r="M67" s="62"/>
      <c r="N67" s="62"/>
      <c r="O67" s="62"/>
      <c r="P67" s="62"/>
      <c r="Q67" s="62"/>
      <c r="R67" s="62"/>
      <c r="S67" s="62"/>
      <c r="T67" s="62"/>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2"/>
      <c r="AU67" s="62"/>
      <c r="AV67" s="62"/>
      <c r="AW67" s="61"/>
      <c r="AX67" s="60"/>
      <c r="AY67" s="60"/>
      <c r="AZ67" s="60"/>
      <c r="BA67" s="61"/>
      <c r="BB67" s="61"/>
    </row>
    <row r="68" spans="1:54" x14ac:dyDescent="0.2">
      <c r="A68" s="60"/>
      <c r="B68" s="60"/>
      <c r="C68" s="60"/>
      <c r="D68" s="60"/>
      <c r="E68" s="61"/>
      <c r="F68" s="60"/>
      <c r="G68" s="60"/>
      <c r="H68" s="60"/>
      <c r="I68" s="60"/>
      <c r="J68" s="60"/>
      <c r="K68" s="60"/>
      <c r="L68" s="62"/>
      <c r="M68" s="62"/>
      <c r="N68" s="62"/>
      <c r="O68" s="62"/>
      <c r="P68" s="62"/>
      <c r="Q68" s="62"/>
      <c r="R68" s="62"/>
      <c r="S68" s="62"/>
      <c r="T68" s="62"/>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2"/>
      <c r="AU68" s="62"/>
      <c r="AV68" s="62"/>
      <c r="AW68" s="61"/>
      <c r="AX68" s="60"/>
      <c r="AY68" s="60"/>
      <c r="AZ68" s="60"/>
      <c r="BA68" s="61"/>
      <c r="BB68" s="61"/>
    </row>
    <row r="69" spans="1:54" x14ac:dyDescent="0.2">
      <c r="A69" s="60"/>
      <c r="B69" s="60"/>
      <c r="C69" s="60"/>
      <c r="D69" s="60"/>
      <c r="E69" s="61"/>
      <c r="F69" s="60"/>
      <c r="G69" s="60"/>
      <c r="H69" s="60"/>
      <c r="I69" s="60"/>
      <c r="J69" s="60"/>
      <c r="K69" s="60"/>
      <c r="L69" s="62"/>
      <c r="M69" s="62"/>
      <c r="N69" s="62"/>
      <c r="O69" s="62"/>
      <c r="P69" s="62"/>
      <c r="Q69" s="62"/>
      <c r="R69" s="62"/>
      <c r="S69" s="62"/>
      <c r="T69" s="62"/>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2"/>
      <c r="AU69" s="62"/>
      <c r="AV69" s="62"/>
      <c r="AW69" s="61"/>
      <c r="AX69" s="60"/>
      <c r="AY69" s="60"/>
      <c r="AZ69" s="60"/>
      <c r="BA69" s="61"/>
      <c r="BB69" s="61"/>
    </row>
    <row r="70" spans="1:54" x14ac:dyDescent="0.2">
      <c r="A70" s="60"/>
      <c r="B70" s="60"/>
      <c r="C70" s="60"/>
      <c r="D70" s="60"/>
      <c r="E70" s="61"/>
      <c r="F70" s="60"/>
      <c r="G70" s="60"/>
      <c r="H70" s="60"/>
      <c r="I70" s="60"/>
      <c r="J70" s="60"/>
      <c r="K70" s="60"/>
      <c r="L70" s="62"/>
      <c r="M70" s="62"/>
      <c r="N70" s="62"/>
      <c r="O70" s="62"/>
      <c r="P70" s="62"/>
      <c r="Q70" s="62"/>
      <c r="R70" s="62"/>
      <c r="S70" s="62"/>
      <c r="T70" s="62"/>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2"/>
      <c r="AU70" s="62"/>
      <c r="AV70" s="62"/>
      <c r="AW70" s="61"/>
      <c r="AX70" s="60"/>
      <c r="AY70" s="60"/>
      <c r="AZ70" s="60"/>
      <c r="BA70" s="61"/>
      <c r="BB70" s="61"/>
    </row>
    <row r="71" spans="1:54" x14ac:dyDescent="0.2">
      <c r="A71" s="60"/>
      <c r="B71" s="60"/>
      <c r="C71" s="60"/>
      <c r="D71" s="60"/>
      <c r="E71" s="61"/>
      <c r="F71" s="60"/>
      <c r="G71" s="60"/>
      <c r="H71" s="60"/>
      <c r="I71" s="60"/>
      <c r="J71" s="60"/>
      <c r="K71" s="60"/>
      <c r="L71" s="62"/>
      <c r="M71" s="62"/>
      <c r="N71" s="62"/>
      <c r="O71" s="62"/>
      <c r="P71" s="62"/>
      <c r="Q71" s="62"/>
      <c r="R71" s="62"/>
      <c r="S71" s="62"/>
      <c r="T71" s="62"/>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2"/>
      <c r="AU71" s="62"/>
      <c r="AV71" s="62"/>
      <c r="AW71" s="61"/>
      <c r="AX71" s="60"/>
      <c r="AY71" s="60"/>
      <c r="AZ71" s="60"/>
      <c r="BA71" s="61"/>
      <c r="BB71" s="61"/>
    </row>
    <row r="72" spans="1:54" x14ac:dyDescent="0.2">
      <c r="A72" s="60"/>
      <c r="B72" s="60"/>
      <c r="C72" s="60"/>
      <c r="D72" s="60"/>
      <c r="E72" s="61"/>
      <c r="F72" s="60"/>
      <c r="G72" s="60"/>
      <c r="H72" s="60"/>
      <c r="I72" s="60"/>
      <c r="J72" s="60"/>
      <c r="K72" s="60"/>
      <c r="L72" s="62"/>
      <c r="M72" s="62"/>
      <c r="N72" s="62"/>
      <c r="O72" s="62"/>
      <c r="P72" s="62"/>
      <c r="Q72" s="62"/>
      <c r="R72" s="62"/>
      <c r="S72" s="62"/>
      <c r="T72" s="62"/>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2"/>
      <c r="AU72" s="62"/>
      <c r="AV72" s="62"/>
      <c r="AW72" s="61"/>
      <c r="AX72" s="60"/>
      <c r="AY72" s="60"/>
      <c r="AZ72" s="60"/>
      <c r="BA72" s="61"/>
      <c r="BB72" s="61"/>
    </row>
    <row r="73" spans="1:54" x14ac:dyDescent="0.2">
      <c r="A73" s="60"/>
      <c r="B73" s="60"/>
      <c r="C73" s="60"/>
      <c r="D73" s="60"/>
      <c r="E73" s="61"/>
      <c r="F73" s="60"/>
      <c r="G73" s="60"/>
      <c r="H73" s="60"/>
      <c r="I73" s="60"/>
      <c r="J73" s="60"/>
      <c r="K73" s="60"/>
      <c r="L73" s="62"/>
      <c r="M73" s="62"/>
      <c r="N73" s="62"/>
      <c r="O73" s="62"/>
      <c r="P73" s="62"/>
      <c r="Q73" s="62"/>
      <c r="R73" s="62"/>
      <c r="S73" s="62"/>
      <c r="T73" s="62"/>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2"/>
      <c r="AU73" s="62"/>
      <c r="AV73" s="62"/>
      <c r="AW73" s="61"/>
      <c r="AX73" s="60"/>
      <c r="AY73" s="60"/>
      <c r="AZ73" s="60"/>
      <c r="BA73" s="61"/>
      <c r="BB73" s="61"/>
    </row>
    <row r="74" spans="1:54" x14ac:dyDescent="0.2">
      <c r="A74" s="60"/>
      <c r="B74" s="60"/>
      <c r="C74" s="60"/>
      <c r="D74" s="60"/>
      <c r="E74" s="61"/>
      <c r="F74" s="60"/>
      <c r="G74" s="60"/>
      <c r="H74" s="60"/>
      <c r="I74" s="60"/>
      <c r="J74" s="60"/>
      <c r="K74" s="60"/>
      <c r="L74" s="62"/>
      <c r="M74" s="62"/>
      <c r="N74" s="62"/>
      <c r="O74" s="62"/>
      <c r="P74" s="62"/>
      <c r="Q74" s="62"/>
      <c r="R74" s="62"/>
      <c r="S74" s="62"/>
      <c r="T74" s="62"/>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2"/>
      <c r="AU74" s="62"/>
      <c r="AV74" s="62"/>
      <c r="AW74" s="61"/>
      <c r="AX74" s="60"/>
      <c r="AY74" s="60"/>
      <c r="AZ74" s="60"/>
      <c r="BA74" s="61"/>
      <c r="BB74" s="61"/>
    </row>
    <row r="75" spans="1:54" x14ac:dyDescent="0.2">
      <c r="A75" s="60"/>
      <c r="B75" s="60"/>
      <c r="C75" s="60"/>
      <c r="D75" s="60"/>
      <c r="E75" s="61"/>
      <c r="F75" s="60"/>
      <c r="G75" s="60"/>
      <c r="H75" s="60"/>
      <c r="I75" s="60"/>
      <c r="J75" s="60"/>
      <c r="K75" s="60"/>
      <c r="L75" s="62"/>
      <c r="M75" s="62"/>
      <c r="N75" s="62"/>
      <c r="O75" s="62"/>
      <c r="P75" s="62"/>
      <c r="Q75" s="62"/>
      <c r="R75" s="62"/>
      <c r="S75" s="62"/>
      <c r="T75" s="62"/>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2"/>
      <c r="AU75" s="62"/>
      <c r="AV75" s="62"/>
      <c r="AW75" s="61"/>
      <c r="AX75" s="60"/>
      <c r="AY75" s="60"/>
      <c r="AZ75" s="60"/>
      <c r="BA75" s="61"/>
      <c r="BB75" s="61"/>
    </row>
    <row r="76" spans="1:54" x14ac:dyDescent="0.2">
      <c r="A76" s="60"/>
      <c r="B76" s="60"/>
      <c r="C76" s="60"/>
      <c r="D76" s="60"/>
      <c r="E76" s="61"/>
      <c r="F76" s="60"/>
      <c r="G76" s="60"/>
      <c r="H76" s="60"/>
      <c r="I76" s="60"/>
      <c r="J76" s="60"/>
      <c r="K76" s="60"/>
      <c r="L76" s="62"/>
      <c r="M76" s="62"/>
      <c r="N76" s="62"/>
      <c r="O76" s="62"/>
      <c r="P76" s="62"/>
      <c r="Q76" s="62"/>
      <c r="R76" s="62"/>
      <c r="S76" s="62"/>
      <c r="T76" s="62"/>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2"/>
      <c r="AU76" s="62"/>
      <c r="AV76" s="62"/>
      <c r="AW76" s="61"/>
      <c r="AX76" s="60"/>
      <c r="AY76" s="60"/>
      <c r="AZ76" s="60"/>
      <c r="BA76" s="61"/>
      <c r="BB76" s="61"/>
    </row>
    <row r="77" spans="1:54" x14ac:dyDescent="0.2">
      <c r="A77" s="60"/>
      <c r="B77" s="60"/>
      <c r="C77" s="60"/>
      <c r="D77" s="60"/>
      <c r="E77" s="61"/>
      <c r="F77" s="60"/>
      <c r="G77" s="60"/>
      <c r="H77" s="60"/>
      <c r="I77" s="60"/>
      <c r="J77" s="60"/>
      <c r="K77" s="60"/>
      <c r="L77" s="62"/>
      <c r="M77" s="62"/>
      <c r="N77" s="62"/>
      <c r="O77" s="62"/>
      <c r="P77" s="62"/>
      <c r="Q77" s="62"/>
      <c r="R77" s="62"/>
      <c r="S77" s="62"/>
      <c r="T77" s="62"/>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2"/>
      <c r="AU77" s="62"/>
      <c r="AV77" s="62"/>
      <c r="AW77" s="61"/>
      <c r="AX77" s="60"/>
      <c r="AY77" s="60"/>
      <c r="AZ77" s="60"/>
      <c r="BA77" s="61"/>
      <c r="BB77" s="61"/>
    </row>
    <row r="78" spans="1:54" x14ac:dyDescent="0.2">
      <c r="A78" s="60"/>
      <c r="B78" s="60"/>
      <c r="C78" s="60"/>
      <c r="D78" s="60"/>
      <c r="E78" s="61"/>
      <c r="F78" s="60"/>
      <c r="G78" s="60"/>
      <c r="H78" s="60"/>
      <c r="I78" s="60"/>
      <c r="J78" s="60"/>
      <c r="K78" s="60"/>
      <c r="L78" s="62"/>
      <c r="M78" s="62"/>
      <c r="N78" s="62"/>
      <c r="O78" s="62"/>
      <c r="P78" s="62"/>
      <c r="Q78" s="62"/>
      <c r="R78" s="62"/>
      <c r="S78" s="62"/>
      <c r="T78" s="62"/>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2"/>
      <c r="AU78" s="62"/>
      <c r="AV78" s="62"/>
      <c r="AW78" s="61"/>
      <c r="AX78" s="60"/>
      <c r="AY78" s="60"/>
      <c r="AZ78" s="60"/>
      <c r="BA78" s="61"/>
      <c r="BB78" s="61"/>
    </row>
    <row r="79" spans="1:54" x14ac:dyDescent="0.2">
      <c r="A79" s="60"/>
      <c r="B79" s="60"/>
      <c r="C79" s="60"/>
      <c r="D79" s="60"/>
      <c r="E79" s="61"/>
      <c r="F79" s="60"/>
      <c r="G79" s="60"/>
      <c r="H79" s="60"/>
      <c r="I79" s="60"/>
      <c r="J79" s="60"/>
      <c r="K79" s="60"/>
      <c r="L79" s="62"/>
      <c r="M79" s="62"/>
      <c r="N79" s="62"/>
      <c r="O79" s="62"/>
      <c r="P79" s="62"/>
      <c r="Q79" s="62"/>
      <c r="R79" s="62"/>
      <c r="S79" s="62"/>
      <c r="T79" s="62"/>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2"/>
      <c r="AU79" s="62"/>
      <c r="AV79" s="62"/>
      <c r="AW79" s="61"/>
      <c r="AX79" s="60"/>
      <c r="AY79" s="60"/>
      <c r="AZ79" s="60"/>
      <c r="BA79" s="61"/>
      <c r="BB79" s="61"/>
    </row>
    <row r="80" spans="1:54" x14ac:dyDescent="0.2">
      <c r="A80" s="60"/>
      <c r="B80" s="60"/>
      <c r="C80" s="60"/>
      <c r="D80" s="60"/>
      <c r="E80" s="61"/>
      <c r="F80" s="60"/>
      <c r="G80" s="60"/>
      <c r="H80" s="60"/>
      <c r="I80" s="60"/>
      <c r="J80" s="60"/>
      <c r="K80" s="60"/>
      <c r="L80" s="62"/>
      <c r="M80" s="62"/>
      <c r="N80" s="62"/>
      <c r="O80" s="62"/>
      <c r="P80" s="62"/>
      <c r="Q80" s="62"/>
      <c r="R80" s="62"/>
      <c r="S80" s="62"/>
      <c r="T80" s="62"/>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2"/>
      <c r="AU80" s="62"/>
      <c r="AV80" s="62"/>
      <c r="AW80" s="61"/>
      <c r="AX80" s="60"/>
      <c r="AY80" s="60"/>
      <c r="AZ80" s="60"/>
      <c r="BA80" s="61"/>
      <c r="BB80" s="61"/>
    </row>
    <row r="81" spans="1:54" x14ac:dyDescent="0.2">
      <c r="A81" s="60"/>
      <c r="B81" s="60"/>
      <c r="C81" s="60"/>
      <c r="D81" s="60"/>
      <c r="E81" s="61"/>
      <c r="F81" s="60"/>
      <c r="G81" s="60"/>
      <c r="H81" s="60"/>
      <c r="I81" s="60"/>
      <c r="J81" s="60"/>
      <c r="K81" s="60"/>
      <c r="L81" s="62"/>
      <c r="M81" s="62"/>
      <c r="N81" s="62"/>
      <c r="O81" s="62"/>
      <c r="P81" s="62"/>
      <c r="Q81" s="62"/>
      <c r="R81" s="62"/>
      <c r="S81" s="62"/>
      <c r="T81" s="62"/>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2"/>
      <c r="AU81" s="62"/>
      <c r="AV81" s="62"/>
      <c r="AW81" s="61"/>
      <c r="AX81" s="60"/>
      <c r="AY81" s="60"/>
      <c r="AZ81" s="60"/>
      <c r="BA81" s="61"/>
      <c r="BB81" s="61"/>
    </row>
    <row r="82" spans="1:54" x14ac:dyDescent="0.2">
      <c r="A82" s="60"/>
      <c r="B82" s="60"/>
      <c r="C82" s="60"/>
      <c r="D82" s="60"/>
      <c r="E82" s="61"/>
      <c r="F82" s="60"/>
      <c r="G82" s="60"/>
      <c r="H82" s="60"/>
      <c r="I82" s="60"/>
      <c r="J82" s="60"/>
      <c r="K82" s="60"/>
      <c r="L82" s="62"/>
      <c r="M82" s="62"/>
      <c r="N82" s="62"/>
      <c r="O82" s="62"/>
      <c r="P82" s="62"/>
      <c r="Q82" s="62"/>
      <c r="R82" s="62"/>
      <c r="S82" s="62"/>
      <c r="T82" s="62"/>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2"/>
      <c r="AU82" s="62"/>
      <c r="AV82" s="62"/>
      <c r="AW82" s="61"/>
      <c r="AX82" s="60"/>
      <c r="AY82" s="60"/>
      <c r="AZ82" s="60"/>
      <c r="BA82" s="61"/>
      <c r="BB82" s="61"/>
    </row>
    <row r="83" spans="1:54" x14ac:dyDescent="0.2">
      <c r="A83" s="60"/>
      <c r="B83" s="60"/>
      <c r="C83" s="60"/>
      <c r="D83" s="60"/>
      <c r="E83" s="61"/>
      <c r="F83" s="60"/>
      <c r="G83" s="60"/>
      <c r="H83" s="60"/>
      <c r="I83" s="60"/>
      <c r="J83" s="60"/>
      <c r="K83" s="60"/>
      <c r="L83" s="62"/>
      <c r="M83" s="62"/>
      <c r="N83" s="62"/>
      <c r="O83" s="62"/>
      <c r="P83" s="62"/>
      <c r="Q83" s="62"/>
      <c r="R83" s="62"/>
      <c r="S83" s="62"/>
      <c r="T83" s="62"/>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2"/>
      <c r="AU83" s="62"/>
      <c r="AV83" s="62"/>
      <c r="AW83" s="61"/>
      <c r="AX83" s="60"/>
      <c r="AY83" s="60"/>
      <c r="AZ83" s="60"/>
      <c r="BA83" s="61"/>
      <c r="BB83" s="61"/>
    </row>
    <row r="84" spans="1:54" x14ac:dyDescent="0.2">
      <c r="A84" s="60"/>
      <c r="B84" s="60"/>
      <c r="C84" s="60"/>
      <c r="D84" s="60"/>
      <c r="E84" s="61"/>
      <c r="F84" s="60"/>
      <c r="G84" s="60"/>
      <c r="H84" s="60"/>
      <c r="I84" s="60"/>
      <c r="J84" s="60"/>
      <c r="K84" s="60"/>
      <c r="L84" s="62"/>
      <c r="M84" s="62"/>
      <c r="N84" s="62"/>
      <c r="O84" s="62"/>
      <c r="P84" s="62"/>
      <c r="Q84" s="62"/>
      <c r="R84" s="62"/>
      <c r="S84" s="62"/>
      <c r="T84" s="62"/>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2"/>
      <c r="AU84" s="62"/>
      <c r="AV84" s="62"/>
      <c r="AW84" s="61"/>
      <c r="AX84" s="60"/>
      <c r="AY84" s="60"/>
      <c r="AZ84" s="60"/>
      <c r="BA84" s="61"/>
      <c r="BB84" s="61"/>
    </row>
    <row r="85" spans="1:54" x14ac:dyDescent="0.2">
      <c r="A85" s="60"/>
      <c r="B85" s="60"/>
      <c r="C85" s="60"/>
      <c r="D85" s="60"/>
      <c r="E85" s="61"/>
      <c r="F85" s="60"/>
      <c r="G85" s="60"/>
      <c r="H85" s="60"/>
      <c r="I85" s="60"/>
      <c r="J85" s="60"/>
      <c r="K85" s="60"/>
      <c r="L85" s="62"/>
      <c r="M85" s="62"/>
      <c r="N85" s="62"/>
      <c r="O85" s="62"/>
      <c r="P85" s="62"/>
      <c r="Q85" s="62"/>
      <c r="R85" s="62"/>
      <c r="S85" s="62"/>
      <c r="T85" s="62"/>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2"/>
      <c r="AU85" s="62"/>
      <c r="AV85" s="62"/>
      <c r="AW85" s="61"/>
      <c r="AX85" s="60"/>
      <c r="AY85" s="60"/>
      <c r="AZ85" s="60"/>
      <c r="BA85" s="61"/>
      <c r="BB85" s="61"/>
    </row>
    <row r="86" spans="1:54" x14ac:dyDescent="0.2">
      <c r="A86" s="60"/>
      <c r="B86" s="60"/>
      <c r="C86" s="60"/>
      <c r="D86" s="60"/>
      <c r="E86" s="61"/>
      <c r="F86" s="60"/>
      <c r="G86" s="60"/>
      <c r="H86" s="60"/>
      <c r="I86" s="60"/>
      <c r="J86" s="60"/>
      <c r="K86" s="60"/>
      <c r="L86" s="62"/>
      <c r="M86" s="62"/>
      <c r="N86" s="62"/>
      <c r="O86" s="62"/>
      <c r="P86" s="62"/>
      <c r="Q86" s="62"/>
      <c r="R86" s="62"/>
      <c r="S86" s="62"/>
      <c r="T86" s="62"/>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2"/>
      <c r="AU86" s="62"/>
      <c r="AV86" s="62"/>
      <c r="AW86" s="61"/>
      <c r="AX86" s="60"/>
      <c r="AY86" s="60"/>
      <c r="AZ86" s="60"/>
      <c r="BA86" s="61"/>
      <c r="BB86" s="61"/>
    </row>
    <row r="87" spans="1:54" x14ac:dyDescent="0.2">
      <c r="A87" s="60"/>
      <c r="B87" s="60"/>
      <c r="C87" s="60"/>
      <c r="D87" s="60"/>
      <c r="E87" s="61"/>
      <c r="F87" s="60"/>
      <c r="G87" s="60"/>
      <c r="H87" s="60"/>
      <c r="I87" s="60"/>
      <c r="J87" s="60"/>
      <c r="K87" s="60"/>
      <c r="L87" s="62"/>
      <c r="M87" s="62"/>
      <c r="N87" s="62"/>
      <c r="O87" s="62"/>
      <c r="P87" s="62"/>
      <c r="Q87" s="62"/>
      <c r="R87" s="62"/>
      <c r="S87" s="62"/>
      <c r="T87" s="62"/>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2"/>
      <c r="AU87" s="62"/>
      <c r="AV87" s="62"/>
      <c r="AW87" s="61"/>
      <c r="AX87" s="60"/>
      <c r="AY87" s="60"/>
      <c r="AZ87" s="60"/>
      <c r="BA87" s="61"/>
      <c r="BB87" s="61"/>
    </row>
    <row r="88" spans="1:54" x14ac:dyDescent="0.2">
      <c r="A88" s="60"/>
      <c r="B88" s="60"/>
      <c r="C88" s="60"/>
      <c r="D88" s="60"/>
      <c r="E88" s="61"/>
      <c r="F88" s="60"/>
      <c r="G88" s="60"/>
      <c r="H88" s="60"/>
      <c r="I88" s="60"/>
      <c r="J88" s="60"/>
      <c r="K88" s="60"/>
      <c r="L88" s="62"/>
      <c r="M88" s="62"/>
      <c r="N88" s="62"/>
      <c r="O88" s="62"/>
      <c r="P88" s="62"/>
      <c r="Q88" s="62"/>
      <c r="R88" s="62"/>
      <c r="S88" s="62"/>
      <c r="T88" s="62"/>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2"/>
      <c r="AU88" s="62"/>
      <c r="AV88" s="62"/>
      <c r="AW88" s="61"/>
      <c r="AX88" s="60"/>
      <c r="AY88" s="60"/>
      <c r="AZ88" s="60"/>
      <c r="BA88" s="61"/>
      <c r="BB88" s="61"/>
    </row>
    <row r="89" spans="1:54" x14ac:dyDescent="0.2">
      <c r="A89" s="60"/>
      <c r="B89" s="60"/>
      <c r="C89" s="60"/>
      <c r="D89" s="60"/>
      <c r="E89" s="61"/>
      <c r="F89" s="60"/>
      <c r="G89" s="60"/>
      <c r="H89" s="60"/>
      <c r="I89" s="60"/>
      <c r="J89" s="60"/>
      <c r="K89" s="60"/>
      <c r="L89" s="62"/>
      <c r="M89" s="62"/>
      <c r="N89" s="62"/>
      <c r="O89" s="62"/>
      <c r="P89" s="62"/>
      <c r="Q89" s="62"/>
      <c r="R89" s="62"/>
      <c r="S89" s="62"/>
      <c r="T89" s="62"/>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2"/>
      <c r="AU89" s="62"/>
      <c r="AV89" s="62"/>
      <c r="AW89" s="61"/>
      <c r="AX89" s="60"/>
      <c r="AY89" s="60"/>
      <c r="AZ89" s="60"/>
      <c r="BA89" s="61"/>
      <c r="BB89" s="61"/>
    </row>
    <row r="90" spans="1:54" x14ac:dyDescent="0.2">
      <c r="A90" s="60"/>
      <c r="B90" s="60"/>
      <c r="C90" s="60"/>
      <c r="D90" s="60"/>
      <c r="E90" s="61"/>
      <c r="F90" s="60"/>
      <c r="G90" s="60"/>
      <c r="H90" s="60"/>
      <c r="I90" s="60"/>
      <c r="J90" s="60"/>
      <c r="K90" s="60"/>
      <c r="L90" s="62"/>
      <c r="M90" s="62"/>
      <c r="N90" s="62"/>
      <c r="O90" s="62"/>
      <c r="P90" s="62"/>
      <c r="Q90" s="62"/>
      <c r="R90" s="62"/>
      <c r="S90" s="62"/>
      <c r="T90" s="62"/>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2"/>
      <c r="AU90" s="62"/>
      <c r="AV90" s="62"/>
      <c r="AW90" s="61"/>
      <c r="AX90" s="60"/>
      <c r="AY90" s="60"/>
      <c r="AZ90" s="60"/>
      <c r="BA90" s="61"/>
      <c r="BB90" s="61"/>
    </row>
    <row r="91" spans="1:54" x14ac:dyDescent="0.2">
      <c r="A91" s="60"/>
      <c r="B91" s="60"/>
      <c r="C91" s="60"/>
      <c r="D91" s="60"/>
      <c r="E91" s="61"/>
      <c r="F91" s="60"/>
      <c r="G91" s="60"/>
      <c r="H91" s="60"/>
      <c r="I91" s="60"/>
      <c r="J91" s="60"/>
      <c r="K91" s="60"/>
      <c r="L91" s="62"/>
      <c r="M91" s="62"/>
      <c r="N91" s="62"/>
      <c r="O91" s="62"/>
      <c r="P91" s="62"/>
      <c r="Q91" s="62"/>
      <c r="R91" s="62"/>
      <c r="S91" s="62"/>
      <c r="T91" s="62"/>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2"/>
      <c r="AU91" s="62"/>
      <c r="AV91" s="62"/>
      <c r="AW91" s="61"/>
      <c r="AX91" s="60"/>
      <c r="AY91" s="60"/>
      <c r="AZ91" s="60"/>
      <c r="BA91" s="61"/>
      <c r="BB91" s="61"/>
    </row>
    <row r="92" spans="1:54" x14ac:dyDescent="0.2">
      <c r="A92" s="60"/>
      <c r="B92" s="60"/>
      <c r="C92" s="60"/>
      <c r="D92" s="60"/>
      <c r="E92" s="61"/>
      <c r="F92" s="60"/>
      <c r="G92" s="60"/>
      <c r="H92" s="60"/>
      <c r="I92" s="60"/>
      <c r="J92" s="60"/>
      <c r="K92" s="60"/>
      <c r="L92" s="62"/>
      <c r="M92" s="62"/>
      <c r="N92" s="62"/>
      <c r="O92" s="62"/>
      <c r="P92" s="62"/>
      <c r="Q92" s="62"/>
      <c r="R92" s="62"/>
      <c r="S92" s="62"/>
      <c r="T92" s="62"/>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2"/>
      <c r="AU92" s="62"/>
      <c r="AV92" s="62"/>
      <c r="AW92" s="61"/>
      <c r="AX92" s="60"/>
      <c r="AY92" s="60"/>
      <c r="AZ92" s="60"/>
      <c r="BA92" s="61"/>
      <c r="BB92" s="61"/>
    </row>
    <row r="93" spans="1:54" x14ac:dyDescent="0.2">
      <c r="A93" s="60"/>
      <c r="B93" s="60"/>
      <c r="C93" s="60"/>
      <c r="D93" s="60"/>
      <c r="E93" s="61"/>
      <c r="F93" s="60"/>
      <c r="G93" s="60"/>
      <c r="H93" s="60"/>
      <c r="I93" s="60"/>
      <c r="J93" s="60"/>
      <c r="K93" s="60"/>
      <c r="L93" s="62"/>
      <c r="M93" s="62"/>
      <c r="N93" s="62"/>
      <c r="O93" s="62"/>
      <c r="P93" s="62"/>
      <c r="Q93" s="62"/>
      <c r="R93" s="62"/>
      <c r="S93" s="62"/>
      <c r="T93" s="62"/>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2"/>
      <c r="AU93" s="62"/>
      <c r="AV93" s="62"/>
      <c r="AW93" s="61"/>
      <c r="AX93" s="60"/>
      <c r="AY93" s="60"/>
      <c r="AZ93" s="60"/>
      <c r="BA93" s="61"/>
      <c r="BB93" s="61"/>
    </row>
    <row r="94" spans="1:54" x14ac:dyDescent="0.2">
      <c r="A94" s="60"/>
      <c r="B94" s="60"/>
      <c r="C94" s="60"/>
      <c r="D94" s="60"/>
      <c r="E94" s="61"/>
      <c r="F94" s="60"/>
      <c r="G94" s="60"/>
      <c r="H94" s="60"/>
      <c r="I94" s="60"/>
      <c r="J94" s="60"/>
      <c r="K94" s="60"/>
      <c r="L94" s="62"/>
      <c r="M94" s="62"/>
      <c r="N94" s="62"/>
      <c r="O94" s="62"/>
      <c r="P94" s="62"/>
      <c r="Q94" s="62"/>
      <c r="R94" s="62"/>
      <c r="S94" s="62"/>
      <c r="T94" s="62"/>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2"/>
      <c r="AU94" s="62"/>
      <c r="AV94" s="62"/>
      <c r="AW94" s="61"/>
      <c r="AX94" s="60"/>
      <c r="AY94" s="60"/>
      <c r="AZ94" s="60"/>
      <c r="BA94" s="61"/>
      <c r="BB94" s="61"/>
    </row>
    <row r="95" spans="1:54" x14ac:dyDescent="0.2">
      <c r="A95" s="60"/>
      <c r="B95" s="60"/>
      <c r="C95" s="60"/>
      <c r="D95" s="60"/>
      <c r="E95" s="61"/>
      <c r="F95" s="60"/>
      <c r="G95" s="60"/>
      <c r="H95" s="60"/>
      <c r="I95" s="60"/>
      <c r="J95" s="60"/>
      <c r="K95" s="60"/>
      <c r="L95" s="62"/>
      <c r="M95" s="62"/>
      <c r="N95" s="62"/>
      <c r="O95" s="62"/>
      <c r="P95" s="62"/>
      <c r="Q95" s="62"/>
      <c r="R95" s="62"/>
      <c r="S95" s="62"/>
      <c r="T95" s="62"/>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2"/>
      <c r="AU95" s="62"/>
      <c r="AV95" s="62"/>
      <c r="AW95" s="61"/>
      <c r="AX95" s="60"/>
      <c r="AY95" s="60"/>
      <c r="AZ95" s="60"/>
      <c r="BA95" s="61"/>
      <c r="BB95" s="61"/>
    </row>
    <row r="96" spans="1:54" x14ac:dyDescent="0.2">
      <c r="A96" s="60"/>
      <c r="B96" s="60"/>
      <c r="C96" s="60"/>
      <c r="D96" s="60"/>
      <c r="E96" s="61"/>
      <c r="F96" s="60"/>
      <c r="G96" s="60"/>
      <c r="H96" s="60"/>
      <c r="I96" s="60"/>
      <c r="J96" s="60"/>
      <c r="K96" s="60"/>
      <c r="L96" s="62"/>
      <c r="M96" s="62"/>
      <c r="N96" s="62"/>
      <c r="O96" s="62"/>
      <c r="P96" s="62"/>
      <c r="Q96" s="62"/>
      <c r="R96" s="62"/>
      <c r="S96" s="62"/>
      <c r="T96" s="62"/>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2"/>
      <c r="AU96" s="62"/>
      <c r="AV96" s="62"/>
      <c r="AW96" s="61"/>
      <c r="AX96" s="60"/>
      <c r="AY96" s="60"/>
      <c r="AZ96" s="60"/>
      <c r="BA96" s="61"/>
      <c r="BB96" s="61"/>
    </row>
    <row r="97" spans="1:54" x14ac:dyDescent="0.2">
      <c r="A97" s="60"/>
      <c r="B97" s="60"/>
      <c r="C97" s="60"/>
      <c r="D97" s="60"/>
      <c r="E97" s="61"/>
      <c r="F97" s="60"/>
      <c r="G97" s="60"/>
      <c r="H97" s="60"/>
      <c r="I97" s="60"/>
      <c r="J97" s="60"/>
      <c r="K97" s="60"/>
      <c r="L97" s="62"/>
      <c r="M97" s="62"/>
      <c r="N97" s="62"/>
      <c r="O97" s="62"/>
      <c r="P97" s="62"/>
      <c r="Q97" s="62"/>
      <c r="R97" s="62"/>
      <c r="S97" s="62"/>
      <c r="T97" s="62"/>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2"/>
      <c r="AU97" s="62"/>
      <c r="AV97" s="62"/>
      <c r="AW97" s="61"/>
      <c r="AX97" s="60"/>
      <c r="AY97" s="60"/>
      <c r="AZ97" s="60"/>
      <c r="BA97" s="61"/>
      <c r="BB97" s="61"/>
    </row>
    <row r="98" spans="1:54" x14ac:dyDescent="0.2">
      <c r="A98" s="60"/>
      <c r="B98" s="60"/>
      <c r="C98" s="60"/>
      <c r="D98" s="60"/>
      <c r="E98" s="61"/>
      <c r="F98" s="60"/>
      <c r="G98" s="60"/>
      <c r="H98" s="60"/>
      <c r="I98" s="60"/>
      <c r="J98" s="60"/>
      <c r="K98" s="60"/>
      <c r="L98" s="62"/>
      <c r="M98" s="62"/>
      <c r="N98" s="62"/>
      <c r="O98" s="62"/>
      <c r="P98" s="62"/>
      <c r="Q98" s="62"/>
      <c r="R98" s="62"/>
      <c r="S98" s="62"/>
      <c r="T98" s="62"/>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2"/>
      <c r="AU98" s="62"/>
      <c r="AV98" s="62"/>
      <c r="AW98" s="61"/>
      <c r="AX98" s="60"/>
      <c r="AY98" s="60"/>
      <c r="AZ98" s="60"/>
      <c r="BA98" s="61"/>
      <c r="BB98" s="61"/>
    </row>
    <row r="99" spans="1:54" x14ac:dyDescent="0.2">
      <c r="A99" s="60"/>
      <c r="B99" s="60"/>
      <c r="C99" s="60"/>
      <c r="D99" s="60"/>
      <c r="E99" s="61"/>
      <c r="F99" s="60"/>
      <c r="G99" s="60"/>
      <c r="H99" s="60"/>
      <c r="I99" s="60"/>
      <c r="J99" s="60"/>
      <c r="K99" s="60"/>
      <c r="L99" s="62"/>
      <c r="M99" s="62"/>
      <c r="N99" s="62"/>
      <c r="O99" s="62"/>
      <c r="P99" s="62"/>
      <c r="Q99" s="62"/>
      <c r="R99" s="62"/>
      <c r="S99" s="62"/>
      <c r="T99" s="62"/>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2"/>
      <c r="AU99" s="62"/>
      <c r="AV99" s="62"/>
      <c r="AW99" s="61"/>
      <c r="AX99" s="60"/>
      <c r="AY99" s="60"/>
      <c r="AZ99" s="60"/>
      <c r="BA99" s="61"/>
      <c r="BB99" s="61"/>
    </row>
    <row r="100" spans="1:54" x14ac:dyDescent="0.2">
      <c r="A100" s="60"/>
      <c r="B100" s="60"/>
      <c r="C100" s="60"/>
      <c r="D100" s="60"/>
      <c r="E100" s="61"/>
      <c r="F100" s="60"/>
      <c r="G100" s="60"/>
      <c r="H100" s="60"/>
      <c r="I100" s="60"/>
      <c r="J100" s="60"/>
      <c r="K100" s="60"/>
      <c r="L100" s="62"/>
      <c r="M100" s="62"/>
      <c r="N100" s="62"/>
      <c r="O100" s="62"/>
      <c r="P100" s="62"/>
      <c r="Q100" s="62"/>
      <c r="R100" s="62"/>
      <c r="S100" s="62"/>
      <c r="T100" s="62"/>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2"/>
      <c r="AU100" s="62"/>
      <c r="AV100" s="62"/>
      <c r="AW100" s="61"/>
      <c r="AX100" s="60"/>
      <c r="AY100" s="60"/>
      <c r="AZ100" s="60"/>
      <c r="BA100" s="61"/>
      <c r="BB100" s="61"/>
    </row>
    <row r="101" spans="1:54" x14ac:dyDescent="0.2">
      <c r="A101" s="60"/>
      <c r="B101" s="60"/>
      <c r="C101" s="60"/>
      <c r="D101" s="60"/>
      <c r="E101" s="61"/>
      <c r="F101" s="60"/>
      <c r="G101" s="60"/>
      <c r="H101" s="60"/>
      <c r="I101" s="60"/>
      <c r="J101" s="60"/>
      <c r="K101" s="60"/>
      <c r="L101" s="62"/>
      <c r="M101" s="62"/>
      <c r="N101" s="62"/>
      <c r="O101" s="62"/>
      <c r="P101" s="62"/>
      <c r="Q101" s="62"/>
      <c r="R101" s="62"/>
      <c r="S101" s="62"/>
      <c r="T101" s="62"/>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2"/>
      <c r="AU101" s="62"/>
      <c r="AV101" s="62"/>
      <c r="AW101" s="61"/>
      <c r="AX101" s="60"/>
      <c r="AY101" s="60"/>
      <c r="AZ101" s="60"/>
      <c r="BA101" s="61"/>
      <c r="BB101" s="61"/>
    </row>
    <row r="102" spans="1:54" x14ac:dyDescent="0.2">
      <c r="A102" s="60"/>
      <c r="B102" s="60"/>
      <c r="C102" s="60"/>
      <c r="D102" s="60"/>
      <c r="E102" s="61"/>
      <c r="F102" s="60"/>
      <c r="G102" s="60"/>
      <c r="H102" s="60"/>
      <c r="I102" s="60"/>
      <c r="J102" s="60"/>
      <c r="K102" s="60"/>
      <c r="L102" s="62"/>
      <c r="M102" s="62"/>
      <c r="N102" s="62"/>
      <c r="O102" s="62"/>
      <c r="P102" s="62"/>
      <c r="Q102" s="62"/>
      <c r="R102" s="62"/>
      <c r="S102" s="62"/>
      <c r="T102" s="62"/>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2"/>
      <c r="AU102" s="62"/>
      <c r="AV102" s="62"/>
      <c r="AW102" s="61"/>
      <c r="AX102" s="60"/>
      <c r="AY102" s="60"/>
      <c r="AZ102" s="60"/>
      <c r="BA102" s="61"/>
      <c r="BB102" s="61"/>
    </row>
    <row r="103" spans="1:54" x14ac:dyDescent="0.2">
      <c r="A103" s="60"/>
      <c r="B103" s="60"/>
      <c r="C103" s="60"/>
      <c r="D103" s="60"/>
      <c r="E103" s="61"/>
      <c r="F103" s="60"/>
      <c r="G103" s="60"/>
      <c r="H103" s="60"/>
      <c r="I103" s="60"/>
      <c r="J103" s="60"/>
      <c r="K103" s="60"/>
      <c r="L103" s="62"/>
      <c r="M103" s="62"/>
      <c r="N103" s="62"/>
      <c r="O103" s="62"/>
      <c r="P103" s="62"/>
      <c r="Q103" s="62"/>
      <c r="R103" s="62"/>
      <c r="S103" s="62"/>
      <c r="T103" s="62"/>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2"/>
      <c r="AU103" s="62"/>
      <c r="AV103" s="62"/>
      <c r="AW103" s="61"/>
      <c r="AX103" s="60"/>
      <c r="AY103" s="60"/>
      <c r="AZ103" s="60"/>
      <c r="BA103" s="61"/>
      <c r="BB103" s="61"/>
    </row>
    <row r="104" spans="1:54" x14ac:dyDescent="0.2">
      <c r="A104" s="60"/>
      <c r="B104" s="60"/>
      <c r="C104" s="60"/>
      <c r="D104" s="60"/>
      <c r="E104" s="61"/>
      <c r="F104" s="60"/>
      <c r="G104" s="60"/>
      <c r="H104" s="60"/>
      <c r="I104" s="60"/>
      <c r="J104" s="60"/>
      <c r="K104" s="60"/>
      <c r="L104" s="62"/>
      <c r="M104" s="62"/>
      <c r="N104" s="62"/>
      <c r="O104" s="62"/>
      <c r="P104" s="62"/>
      <c r="Q104" s="62"/>
      <c r="R104" s="62"/>
      <c r="S104" s="62"/>
      <c r="T104" s="62"/>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2"/>
      <c r="AU104" s="62"/>
      <c r="AV104" s="62"/>
      <c r="AW104" s="61"/>
      <c r="AX104" s="60"/>
      <c r="AY104" s="60"/>
      <c r="AZ104" s="60"/>
      <c r="BA104" s="61"/>
      <c r="BB104" s="61"/>
    </row>
    <row r="105" spans="1:54" x14ac:dyDescent="0.2">
      <c r="A105" s="60"/>
      <c r="B105" s="60"/>
      <c r="C105" s="60"/>
      <c r="D105" s="60"/>
      <c r="E105" s="61"/>
      <c r="F105" s="60"/>
      <c r="G105" s="60"/>
      <c r="H105" s="60"/>
      <c r="I105" s="60"/>
      <c r="J105" s="60"/>
      <c r="K105" s="60"/>
      <c r="L105" s="62"/>
      <c r="M105" s="62"/>
      <c r="N105" s="62"/>
      <c r="O105" s="62"/>
      <c r="P105" s="62"/>
      <c r="Q105" s="62"/>
      <c r="R105" s="62"/>
      <c r="S105" s="62"/>
      <c r="T105" s="62"/>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2"/>
      <c r="AU105" s="62"/>
      <c r="AV105" s="62"/>
      <c r="AW105" s="61"/>
      <c r="AX105" s="60"/>
      <c r="AY105" s="60"/>
      <c r="AZ105" s="60"/>
      <c r="BA105" s="61"/>
      <c r="BB105" s="61"/>
    </row>
    <row r="106" spans="1:54" x14ac:dyDescent="0.2">
      <c r="A106" s="60"/>
      <c r="B106" s="60"/>
      <c r="C106" s="60"/>
      <c r="D106" s="60"/>
      <c r="E106" s="61"/>
      <c r="F106" s="60"/>
      <c r="G106" s="60"/>
      <c r="H106" s="60"/>
      <c r="I106" s="60"/>
      <c r="J106" s="60"/>
      <c r="K106" s="60"/>
      <c r="L106" s="62"/>
      <c r="M106" s="62"/>
      <c r="N106" s="62"/>
      <c r="O106" s="62"/>
      <c r="P106" s="62"/>
      <c r="Q106" s="62"/>
      <c r="R106" s="62"/>
      <c r="S106" s="62"/>
      <c r="T106" s="62"/>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2"/>
      <c r="AU106" s="62"/>
      <c r="AV106" s="62"/>
      <c r="AW106" s="61"/>
      <c r="AX106" s="60"/>
      <c r="AY106" s="60"/>
      <c r="AZ106" s="60"/>
      <c r="BA106" s="61"/>
      <c r="BB106" s="61"/>
    </row>
    <row r="107" spans="1:54" x14ac:dyDescent="0.2">
      <c r="A107" s="60"/>
      <c r="B107" s="60"/>
      <c r="C107" s="60"/>
      <c r="D107" s="60"/>
      <c r="E107" s="61"/>
      <c r="F107" s="60"/>
      <c r="G107" s="60"/>
      <c r="H107" s="60"/>
      <c r="I107" s="60"/>
      <c r="J107" s="60"/>
      <c r="K107" s="60"/>
      <c r="L107" s="62"/>
      <c r="M107" s="62"/>
      <c r="N107" s="62"/>
      <c r="O107" s="62"/>
      <c r="P107" s="62"/>
      <c r="Q107" s="62"/>
      <c r="R107" s="62"/>
      <c r="S107" s="62"/>
      <c r="T107" s="62"/>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2"/>
      <c r="AU107" s="62"/>
      <c r="AV107" s="62"/>
      <c r="AW107" s="61"/>
      <c r="AX107" s="60"/>
      <c r="AY107" s="60"/>
      <c r="AZ107" s="60"/>
      <c r="BA107" s="61"/>
      <c r="BB107" s="61"/>
    </row>
    <row r="108" spans="1:54" x14ac:dyDescent="0.2">
      <c r="A108" s="60"/>
      <c r="B108" s="60"/>
      <c r="C108" s="60"/>
      <c r="D108" s="60"/>
      <c r="E108" s="61"/>
      <c r="F108" s="60"/>
      <c r="G108" s="60"/>
      <c r="H108" s="60"/>
      <c r="I108" s="60"/>
      <c r="J108" s="60"/>
      <c r="K108" s="60"/>
      <c r="L108" s="62"/>
      <c r="M108" s="62"/>
      <c r="N108" s="62"/>
      <c r="O108" s="62"/>
      <c r="P108" s="62"/>
      <c r="Q108" s="62"/>
      <c r="R108" s="62"/>
      <c r="S108" s="62"/>
      <c r="T108" s="62"/>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2"/>
      <c r="AU108" s="62"/>
      <c r="AV108" s="62"/>
      <c r="AW108" s="61"/>
      <c r="AX108" s="60"/>
      <c r="AY108" s="60"/>
      <c r="AZ108" s="60"/>
      <c r="BA108" s="61"/>
      <c r="BB108" s="61"/>
    </row>
    <row r="109" spans="1:54" x14ac:dyDescent="0.2">
      <c r="A109" s="60"/>
      <c r="B109" s="60"/>
      <c r="C109" s="60"/>
      <c r="D109" s="60"/>
      <c r="E109" s="61"/>
      <c r="F109" s="60"/>
      <c r="G109" s="60"/>
      <c r="H109" s="60"/>
      <c r="I109" s="60"/>
      <c r="J109" s="60"/>
      <c r="K109" s="60"/>
      <c r="L109" s="62"/>
      <c r="M109" s="62"/>
      <c r="N109" s="62"/>
      <c r="O109" s="62"/>
      <c r="P109" s="62"/>
      <c r="Q109" s="62"/>
      <c r="R109" s="62"/>
      <c r="S109" s="62"/>
      <c r="T109" s="62"/>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2"/>
      <c r="AU109" s="62"/>
      <c r="AV109" s="62"/>
      <c r="AW109" s="61"/>
      <c r="AX109" s="60"/>
      <c r="AY109" s="60"/>
      <c r="AZ109" s="60"/>
      <c r="BA109" s="61"/>
      <c r="BB109" s="61"/>
    </row>
    <row r="110" spans="1:54" x14ac:dyDescent="0.2">
      <c r="A110" s="60"/>
      <c r="B110" s="60"/>
      <c r="C110" s="60"/>
      <c r="D110" s="60"/>
      <c r="E110" s="61"/>
      <c r="F110" s="60"/>
      <c r="G110" s="60"/>
      <c r="H110" s="60"/>
      <c r="I110" s="60"/>
      <c r="J110" s="60"/>
      <c r="K110" s="60"/>
      <c r="L110" s="62"/>
      <c r="M110" s="62"/>
      <c r="N110" s="62"/>
      <c r="O110" s="62"/>
      <c r="P110" s="62"/>
      <c r="Q110" s="62"/>
      <c r="R110" s="62"/>
      <c r="S110" s="62"/>
      <c r="T110" s="62"/>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2"/>
      <c r="AU110" s="62"/>
      <c r="AV110" s="62"/>
      <c r="AW110" s="61"/>
      <c r="AX110" s="60"/>
      <c r="AY110" s="60"/>
      <c r="AZ110" s="60"/>
      <c r="BA110" s="61"/>
      <c r="BB110" s="61"/>
    </row>
    <row r="111" spans="1:54" x14ac:dyDescent="0.2">
      <c r="A111" s="60"/>
      <c r="B111" s="60"/>
      <c r="C111" s="60"/>
      <c r="D111" s="60"/>
      <c r="E111" s="61"/>
      <c r="F111" s="60"/>
      <c r="G111" s="60"/>
      <c r="H111" s="60"/>
      <c r="I111" s="60"/>
      <c r="J111" s="60"/>
      <c r="K111" s="60"/>
      <c r="L111" s="62"/>
      <c r="M111" s="62"/>
      <c r="N111" s="62"/>
      <c r="O111" s="62"/>
      <c r="P111" s="62"/>
      <c r="Q111" s="62"/>
      <c r="R111" s="62"/>
      <c r="S111" s="62"/>
      <c r="T111" s="62"/>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2"/>
      <c r="AU111" s="62"/>
      <c r="AV111" s="62"/>
      <c r="AW111" s="61"/>
      <c r="AX111" s="60"/>
      <c r="AY111" s="60"/>
      <c r="AZ111" s="60"/>
      <c r="BA111" s="61"/>
      <c r="BB111" s="61"/>
    </row>
    <row r="112" spans="1:54" x14ac:dyDescent="0.2">
      <c r="A112" s="60"/>
      <c r="B112" s="60"/>
      <c r="C112" s="60"/>
      <c r="D112" s="60"/>
      <c r="E112" s="61"/>
      <c r="F112" s="60"/>
      <c r="G112" s="60"/>
      <c r="H112" s="60"/>
      <c r="I112" s="60"/>
      <c r="J112" s="60"/>
      <c r="K112" s="60"/>
      <c r="L112" s="62"/>
      <c r="M112" s="62"/>
      <c r="N112" s="62"/>
      <c r="O112" s="62"/>
      <c r="P112" s="62"/>
      <c r="Q112" s="62"/>
      <c r="R112" s="62"/>
      <c r="S112" s="62"/>
      <c r="T112" s="62"/>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2"/>
      <c r="AU112" s="62"/>
      <c r="AV112" s="62"/>
      <c r="AW112" s="61"/>
      <c r="AX112" s="60"/>
      <c r="AY112" s="60"/>
      <c r="AZ112" s="60"/>
      <c r="BA112" s="61"/>
      <c r="BB112" s="61"/>
    </row>
  </sheetData>
  <sheetProtection formatCells="0" formatColumns="0" formatRows="0" insertColumns="0" insertRows="0" insertHyperlinks="0" deleteColumns="0" deleteRows="0" selectLockedCells="1" sort="0" autoFilter="0" pivotTables="0"/>
  <mergeCells count="124">
    <mergeCell ref="U18:AN18"/>
    <mergeCell ref="AP18:AU18"/>
    <mergeCell ref="B19:H19"/>
    <mergeCell ref="I19:T19"/>
    <mergeCell ref="U19:AN19"/>
    <mergeCell ref="AP19:AU19"/>
    <mergeCell ref="BB14:BB15"/>
    <mergeCell ref="B15:D15"/>
    <mergeCell ref="A16:S16"/>
    <mergeCell ref="AW16:BB19"/>
    <mergeCell ref="B17:H17"/>
    <mergeCell ref="I17:T17"/>
    <mergeCell ref="U17:AN17"/>
    <mergeCell ref="AP17:AU17"/>
    <mergeCell ref="B18:H18"/>
    <mergeCell ref="I18:T18"/>
    <mergeCell ref="AT14:AT15"/>
    <mergeCell ref="AU14:AU15"/>
    <mergeCell ref="AV14:AV15"/>
    <mergeCell ref="AW14:AW15"/>
    <mergeCell ref="AX14:AZ15"/>
    <mergeCell ref="BA14:BA15"/>
    <mergeCell ref="AJ14:AJ15"/>
    <mergeCell ref="AN14:AN15"/>
    <mergeCell ref="AP14:AP15"/>
    <mergeCell ref="AQ14:AQ15"/>
    <mergeCell ref="AR14:AR15"/>
    <mergeCell ref="AS14:AS15"/>
    <mergeCell ref="AD14:AD15"/>
    <mergeCell ref="AE14:AE15"/>
    <mergeCell ref="AF14:AF15"/>
    <mergeCell ref="AG14:AG15"/>
    <mergeCell ref="AH14:AH15"/>
    <mergeCell ref="AI14:AI15"/>
    <mergeCell ref="AV12:AV13"/>
    <mergeCell ref="AW12:AW13"/>
    <mergeCell ref="AX12:AZ13"/>
    <mergeCell ref="V12:V13"/>
    <mergeCell ref="W12:W13"/>
    <mergeCell ref="X12:X13"/>
    <mergeCell ref="B12:D12"/>
    <mergeCell ref="E12:E13"/>
    <mergeCell ref="F12:H13"/>
    <mergeCell ref="I12:K13"/>
    <mergeCell ref="L12:L13"/>
    <mergeCell ref="O12:O13"/>
    <mergeCell ref="AD12:AD13"/>
    <mergeCell ref="AE12:AE13"/>
    <mergeCell ref="Q12:Q13"/>
    <mergeCell ref="R12:T13"/>
    <mergeCell ref="U12:U13"/>
    <mergeCell ref="B14:D14"/>
    <mergeCell ref="E14:E15"/>
    <mergeCell ref="F14:H15"/>
    <mergeCell ref="I14:K15"/>
    <mergeCell ref="L14:L15"/>
    <mergeCell ref="O14:O15"/>
    <mergeCell ref="X14:X15"/>
    <mergeCell ref="Y14:Y15"/>
    <mergeCell ref="Z14:Z15"/>
    <mergeCell ref="AA14:AA15"/>
    <mergeCell ref="AB14:AB15"/>
    <mergeCell ref="AC14:AC15"/>
    <mergeCell ref="P14:P15"/>
    <mergeCell ref="Q14:Q15"/>
    <mergeCell ref="R14:T15"/>
    <mergeCell ref="U14:U15"/>
    <mergeCell ref="V14:V15"/>
    <mergeCell ref="W14:W15"/>
    <mergeCell ref="B11:D11"/>
    <mergeCell ref="F11:H11"/>
    <mergeCell ref="I11:K11"/>
    <mergeCell ref="R11:T11"/>
    <mergeCell ref="AX11:AZ11"/>
    <mergeCell ref="BA12:BA13"/>
    <mergeCell ref="BB12:BB13"/>
    <mergeCell ref="B13:D13"/>
    <mergeCell ref="AP12:AP13"/>
    <mergeCell ref="AQ12:AQ13"/>
    <mergeCell ref="AR12:AR13"/>
    <mergeCell ref="AS12:AS13"/>
    <mergeCell ref="AT12:AT13"/>
    <mergeCell ref="AU12:AU13"/>
    <mergeCell ref="AF12:AF13"/>
    <mergeCell ref="AG12:AG13"/>
    <mergeCell ref="AH12:AH13"/>
    <mergeCell ref="AI12:AI13"/>
    <mergeCell ref="AJ12:AJ13"/>
    <mergeCell ref="AN12:AN13"/>
    <mergeCell ref="Z12:Z13"/>
    <mergeCell ref="AA12:AA13"/>
    <mergeCell ref="AB12:AB13"/>
    <mergeCell ref="AC12:AC13"/>
    <mergeCell ref="AW8:BB8"/>
    <mergeCell ref="B9:D9"/>
    <mergeCell ref="F9:H9"/>
    <mergeCell ref="I9:K9"/>
    <mergeCell ref="R9:T9"/>
    <mergeCell ref="AX9:AZ9"/>
    <mergeCell ref="B10:D10"/>
    <mergeCell ref="F10:H10"/>
    <mergeCell ref="I10:K10"/>
    <mergeCell ref="R10:T10"/>
    <mergeCell ref="AX10:AZ10"/>
    <mergeCell ref="B6:C6"/>
    <mergeCell ref="D6:H6"/>
    <mergeCell ref="I6:K6"/>
    <mergeCell ref="L6:T6"/>
    <mergeCell ref="U6:Z6"/>
    <mergeCell ref="AB6:AV6"/>
    <mergeCell ref="B1:AS1"/>
    <mergeCell ref="AT1:AV4"/>
    <mergeCell ref="B8:K8"/>
    <mergeCell ref="L8:Q8"/>
    <mergeCell ref="R8:AV8"/>
    <mergeCell ref="AZ1:BB2"/>
    <mergeCell ref="B2:AS2"/>
    <mergeCell ref="B3:D3"/>
    <mergeCell ref="E3:Z3"/>
    <mergeCell ref="AB3:AS3"/>
    <mergeCell ref="AZ3:BB4"/>
    <mergeCell ref="B4:D4"/>
    <mergeCell ref="E4:Z4"/>
    <mergeCell ref="AB4:AS4"/>
  </mergeCells>
  <dataValidations count="5">
    <dataValidation type="list" allowBlank="1" showInputMessage="1" showErrorMessage="1" sqref="AW10:AW12 KS10:KS12 UO10:UO12 AEK10:AEK12 AOG10:AOG12 AYC10:AYC12 BHY10:BHY12 BRU10:BRU12 CBQ10:CBQ12 CLM10:CLM12 CVI10:CVI12 DFE10:DFE12 DPA10:DPA12 DYW10:DYW12 EIS10:EIS12 ESO10:ESO12 FCK10:FCK12 FMG10:FMG12 FWC10:FWC12 GFY10:GFY12 GPU10:GPU12 GZQ10:GZQ12 HJM10:HJM12 HTI10:HTI12 IDE10:IDE12 INA10:INA12 IWW10:IWW12 JGS10:JGS12 JQO10:JQO12 KAK10:KAK12 KKG10:KKG12 KUC10:KUC12 LDY10:LDY12 LNU10:LNU12 LXQ10:LXQ12 MHM10:MHM12 MRI10:MRI12 NBE10:NBE12 NLA10:NLA12 NUW10:NUW12 OES10:OES12 OOO10:OOO12 OYK10:OYK12 PIG10:PIG12 PSC10:PSC12 QBY10:QBY12 QLU10:QLU12 QVQ10:QVQ12 RFM10:RFM12 RPI10:RPI12 RZE10:RZE12 SJA10:SJA12 SSW10:SSW12 TCS10:TCS12 TMO10:TMO12 TWK10:TWK12 UGG10:UGG12 UQC10:UQC12 UZY10:UZY12 VJU10:VJU12 VTQ10:VTQ12 WDM10:WDM12 WNI10:WNI12 WXE10:WXE12 AW65546:AW65548 KS65546:KS65548 UO65546:UO65548 AEK65546:AEK65548 AOG65546:AOG65548 AYC65546:AYC65548 BHY65546:BHY65548 BRU65546:BRU65548 CBQ65546:CBQ65548 CLM65546:CLM65548 CVI65546:CVI65548 DFE65546:DFE65548 DPA65546:DPA65548 DYW65546:DYW65548 EIS65546:EIS65548 ESO65546:ESO65548 FCK65546:FCK65548 FMG65546:FMG65548 FWC65546:FWC65548 GFY65546:GFY65548 GPU65546:GPU65548 GZQ65546:GZQ65548 HJM65546:HJM65548 HTI65546:HTI65548 IDE65546:IDE65548 INA65546:INA65548 IWW65546:IWW65548 JGS65546:JGS65548 JQO65546:JQO65548 KAK65546:KAK65548 KKG65546:KKG65548 KUC65546:KUC65548 LDY65546:LDY65548 LNU65546:LNU65548 LXQ65546:LXQ65548 MHM65546:MHM65548 MRI65546:MRI65548 NBE65546:NBE65548 NLA65546:NLA65548 NUW65546:NUW65548 OES65546:OES65548 OOO65546:OOO65548 OYK65546:OYK65548 PIG65546:PIG65548 PSC65546:PSC65548 QBY65546:QBY65548 QLU65546:QLU65548 QVQ65546:QVQ65548 RFM65546:RFM65548 RPI65546:RPI65548 RZE65546:RZE65548 SJA65546:SJA65548 SSW65546:SSW65548 TCS65546:TCS65548 TMO65546:TMO65548 TWK65546:TWK65548 UGG65546:UGG65548 UQC65546:UQC65548 UZY65546:UZY65548 VJU65546:VJU65548 VTQ65546:VTQ65548 WDM65546:WDM65548 WNI65546:WNI65548 WXE65546:WXE65548 AW131082:AW131084 KS131082:KS131084 UO131082:UO131084 AEK131082:AEK131084 AOG131082:AOG131084 AYC131082:AYC131084 BHY131082:BHY131084 BRU131082:BRU131084 CBQ131082:CBQ131084 CLM131082:CLM131084 CVI131082:CVI131084 DFE131082:DFE131084 DPA131082:DPA131084 DYW131082:DYW131084 EIS131082:EIS131084 ESO131082:ESO131084 FCK131082:FCK131084 FMG131082:FMG131084 FWC131082:FWC131084 GFY131082:GFY131084 GPU131082:GPU131084 GZQ131082:GZQ131084 HJM131082:HJM131084 HTI131082:HTI131084 IDE131082:IDE131084 INA131082:INA131084 IWW131082:IWW131084 JGS131082:JGS131084 JQO131082:JQO131084 KAK131082:KAK131084 KKG131082:KKG131084 KUC131082:KUC131084 LDY131082:LDY131084 LNU131082:LNU131084 LXQ131082:LXQ131084 MHM131082:MHM131084 MRI131082:MRI131084 NBE131082:NBE131084 NLA131082:NLA131084 NUW131082:NUW131084 OES131082:OES131084 OOO131082:OOO131084 OYK131082:OYK131084 PIG131082:PIG131084 PSC131082:PSC131084 QBY131082:QBY131084 QLU131082:QLU131084 QVQ131082:QVQ131084 RFM131082:RFM131084 RPI131082:RPI131084 RZE131082:RZE131084 SJA131082:SJA131084 SSW131082:SSW131084 TCS131082:TCS131084 TMO131082:TMO131084 TWK131082:TWK131084 UGG131082:UGG131084 UQC131082:UQC131084 UZY131082:UZY131084 VJU131082:VJU131084 VTQ131082:VTQ131084 WDM131082:WDM131084 WNI131082:WNI131084 WXE131082:WXE131084 AW196618:AW196620 KS196618:KS196620 UO196618:UO196620 AEK196618:AEK196620 AOG196618:AOG196620 AYC196618:AYC196620 BHY196618:BHY196620 BRU196618:BRU196620 CBQ196618:CBQ196620 CLM196618:CLM196620 CVI196618:CVI196620 DFE196618:DFE196620 DPA196618:DPA196620 DYW196618:DYW196620 EIS196618:EIS196620 ESO196618:ESO196620 FCK196618:FCK196620 FMG196618:FMG196620 FWC196618:FWC196620 GFY196618:GFY196620 GPU196618:GPU196620 GZQ196618:GZQ196620 HJM196618:HJM196620 HTI196618:HTI196620 IDE196618:IDE196620 INA196618:INA196620 IWW196618:IWW196620 JGS196618:JGS196620 JQO196618:JQO196620 KAK196618:KAK196620 KKG196618:KKG196620 KUC196618:KUC196620 LDY196618:LDY196620 LNU196618:LNU196620 LXQ196618:LXQ196620 MHM196618:MHM196620 MRI196618:MRI196620 NBE196618:NBE196620 NLA196618:NLA196620 NUW196618:NUW196620 OES196618:OES196620 OOO196618:OOO196620 OYK196618:OYK196620 PIG196618:PIG196620 PSC196618:PSC196620 QBY196618:QBY196620 QLU196618:QLU196620 QVQ196618:QVQ196620 RFM196618:RFM196620 RPI196618:RPI196620 RZE196618:RZE196620 SJA196618:SJA196620 SSW196618:SSW196620 TCS196618:TCS196620 TMO196618:TMO196620 TWK196618:TWK196620 UGG196618:UGG196620 UQC196618:UQC196620 UZY196618:UZY196620 VJU196618:VJU196620 VTQ196618:VTQ196620 WDM196618:WDM196620 WNI196618:WNI196620 WXE196618:WXE196620 AW262154:AW262156 KS262154:KS262156 UO262154:UO262156 AEK262154:AEK262156 AOG262154:AOG262156 AYC262154:AYC262156 BHY262154:BHY262156 BRU262154:BRU262156 CBQ262154:CBQ262156 CLM262154:CLM262156 CVI262154:CVI262156 DFE262154:DFE262156 DPA262154:DPA262156 DYW262154:DYW262156 EIS262154:EIS262156 ESO262154:ESO262156 FCK262154:FCK262156 FMG262154:FMG262156 FWC262154:FWC262156 GFY262154:GFY262156 GPU262154:GPU262156 GZQ262154:GZQ262156 HJM262154:HJM262156 HTI262154:HTI262156 IDE262154:IDE262156 INA262154:INA262156 IWW262154:IWW262156 JGS262154:JGS262156 JQO262154:JQO262156 KAK262154:KAK262156 KKG262154:KKG262156 KUC262154:KUC262156 LDY262154:LDY262156 LNU262154:LNU262156 LXQ262154:LXQ262156 MHM262154:MHM262156 MRI262154:MRI262156 NBE262154:NBE262156 NLA262154:NLA262156 NUW262154:NUW262156 OES262154:OES262156 OOO262154:OOO262156 OYK262154:OYK262156 PIG262154:PIG262156 PSC262154:PSC262156 QBY262154:QBY262156 QLU262154:QLU262156 QVQ262154:QVQ262156 RFM262154:RFM262156 RPI262154:RPI262156 RZE262154:RZE262156 SJA262154:SJA262156 SSW262154:SSW262156 TCS262154:TCS262156 TMO262154:TMO262156 TWK262154:TWK262156 UGG262154:UGG262156 UQC262154:UQC262156 UZY262154:UZY262156 VJU262154:VJU262156 VTQ262154:VTQ262156 WDM262154:WDM262156 WNI262154:WNI262156 WXE262154:WXE262156 AW327690:AW327692 KS327690:KS327692 UO327690:UO327692 AEK327690:AEK327692 AOG327690:AOG327692 AYC327690:AYC327692 BHY327690:BHY327692 BRU327690:BRU327692 CBQ327690:CBQ327692 CLM327690:CLM327692 CVI327690:CVI327692 DFE327690:DFE327692 DPA327690:DPA327692 DYW327690:DYW327692 EIS327690:EIS327692 ESO327690:ESO327692 FCK327690:FCK327692 FMG327690:FMG327692 FWC327690:FWC327692 GFY327690:GFY327692 GPU327690:GPU327692 GZQ327690:GZQ327692 HJM327690:HJM327692 HTI327690:HTI327692 IDE327690:IDE327692 INA327690:INA327692 IWW327690:IWW327692 JGS327690:JGS327692 JQO327690:JQO327692 KAK327690:KAK327692 KKG327690:KKG327692 KUC327690:KUC327692 LDY327690:LDY327692 LNU327690:LNU327692 LXQ327690:LXQ327692 MHM327690:MHM327692 MRI327690:MRI327692 NBE327690:NBE327692 NLA327690:NLA327692 NUW327690:NUW327692 OES327690:OES327692 OOO327690:OOO327692 OYK327690:OYK327692 PIG327690:PIG327692 PSC327690:PSC327692 QBY327690:QBY327692 QLU327690:QLU327692 QVQ327690:QVQ327692 RFM327690:RFM327692 RPI327690:RPI327692 RZE327690:RZE327692 SJA327690:SJA327692 SSW327690:SSW327692 TCS327690:TCS327692 TMO327690:TMO327692 TWK327690:TWK327692 UGG327690:UGG327692 UQC327690:UQC327692 UZY327690:UZY327692 VJU327690:VJU327692 VTQ327690:VTQ327692 WDM327690:WDM327692 WNI327690:WNI327692 WXE327690:WXE327692 AW393226:AW393228 KS393226:KS393228 UO393226:UO393228 AEK393226:AEK393228 AOG393226:AOG393228 AYC393226:AYC393228 BHY393226:BHY393228 BRU393226:BRU393228 CBQ393226:CBQ393228 CLM393226:CLM393228 CVI393226:CVI393228 DFE393226:DFE393228 DPA393226:DPA393228 DYW393226:DYW393228 EIS393226:EIS393228 ESO393226:ESO393228 FCK393226:FCK393228 FMG393226:FMG393228 FWC393226:FWC393228 GFY393226:GFY393228 GPU393226:GPU393228 GZQ393226:GZQ393228 HJM393226:HJM393228 HTI393226:HTI393228 IDE393226:IDE393228 INA393226:INA393228 IWW393226:IWW393228 JGS393226:JGS393228 JQO393226:JQO393228 KAK393226:KAK393228 KKG393226:KKG393228 KUC393226:KUC393228 LDY393226:LDY393228 LNU393226:LNU393228 LXQ393226:LXQ393228 MHM393226:MHM393228 MRI393226:MRI393228 NBE393226:NBE393228 NLA393226:NLA393228 NUW393226:NUW393228 OES393226:OES393228 OOO393226:OOO393228 OYK393226:OYK393228 PIG393226:PIG393228 PSC393226:PSC393228 QBY393226:QBY393228 QLU393226:QLU393228 QVQ393226:QVQ393228 RFM393226:RFM393228 RPI393226:RPI393228 RZE393226:RZE393228 SJA393226:SJA393228 SSW393226:SSW393228 TCS393226:TCS393228 TMO393226:TMO393228 TWK393226:TWK393228 UGG393226:UGG393228 UQC393226:UQC393228 UZY393226:UZY393228 VJU393226:VJU393228 VTQ393226:VTQ393228 WDM393226:WDM393228 WNI393226:WNI393228 WXE393226:WXE393228 AW458762:AW458764 KS458762:KS458764 UO458762:UO458764 AEK458762:AEK458764 AOG458762:AOG458764 AYC458762:AYC458764 BHY458762:BHY458764 BRU458762:BRU458764 CBQ458762:CBQ458764 CLM458762:CLM458764 CVI458762:CVI458764 DFE458762:DFE458764 DPA458762:DPA458764 DYW458762:DYW458764 EIS458762:EIS458764 ESO458762:ESO458764 FCK458762:FCK458764 FMG458762:FMG458764 FWC458762:FWC458764 GFY458762:GFY458764 GPU458762:GPU458764 GZQ458762:GZQ458764 HJM458762:HJM458764 HTI458762:HTI458764 IDE458762:IDE458764 INA458762:INA458764 IWW458762:IWW458764 JGS458762:JGS458764 JQO458762:JQO458764 KAK458762:KAK458764 KKG458762:KKG458764 KUC458762:KUC458764 LDY458762:LDY458764 LNU458762:LNU458764 LXQ458762:LXQ458764 MHM458762:MHM458764 MRI458762:MRI458764 NBE458762:NBE458764 NLA458762:NLA458764 NUW458762:NUW458764 OES458762:OES458764 OOO458762:OOO458764 OYK458762:OYK458764 PIG458762:PIG458764 PSC458762:PSC458764 QBY458762:QBY458764 QLU458762:QLU458764 QVQ458762:QVQ458764 RFM458762:RFM458764 RPI458762:RPI458764 RZE458762:RZE458764 SJA458762:SJA458764 SSW458762:SSW458764 TCS458762:TCS458764 TMO458762:TMO458764 TWK458762:TWK458764 UGG458762:UGG458764 UQC458762:UQC458764 UZY458762:UZY458764 VJU458762:VJU458764 VTQ458762:VTQ458764 WDM458762:WDM458764 WNI458762:WNI458764 WXE458762:WXE458764 AW524298:AW524300 KS524298:KS524300 UO524298:UO524300 AEK524298:AEK524300 AOG524298:AOG524300 AYC524298:AYC524300 BHY524298:BHY524300 BRU524298:BRU524300 CBQ524298:CBQ524300 CLM524298:CLM524300 CVI524298:CVI524300 DFE524298:DFE524300 DPA524298:DPA524300 DYW524298:DYW524300 EIS524298:EIS524300 ESO524298:ESO524300 FCK524298:FCK524300 FMG524298:FMG524300 FWC524298:FWC524300 GFY524298:GFY524300 GPU524298:GPU524300 GZQ524298:GZQ524300 HJM524298:HJM524300 HTI524298:HTI524300 IDE524298:IDE524300 INA524298:INA524300 IWW524298:IWW524300 JGS524298:JGS524300 JQO524298:JQO524300 KAK524298:KAK524300 KKG524298:KKG524300 KUC524298:KUC524300 LDY524298:LDY524300 LNU524298:LNU524300 LXQ524298:LXQ524300 MHM524298:MHM524300 MRI524298:MRI524300 NBE524298:NBE524300 NLA524298:NLA524300 NUW524298:NUW524300 OES524298:OES524300 OOO524298:OOO524300 OYK524298:OYK524300 PIG524298:PIG524300 PSC524298:PSC524300 QBY524298:QBY524300 QLU524298:QLU524300 QVQ524298:QVQ524300 RFM524298:RFM524300 RPI524298:RPI524300 RZE524298:RZE524300 SJA524298:SJA524300 SSW524298:SSW524300 TCS524298:TCS524300 TMO524298:TMO524300 TWK524298:TWK524300 UGG524298:UGG524300 UQC524298:UQC524300 UZY524298:UZY524300 VJU524298:VJU524300 VTQ524298:VTQ524300 WDM524298:WDM524300 WNI524298:WNI524300 WXE524298:WXE524300 AW589834:AW589836 KS589834:KS589836 UO589834:UO589836 AEK589834:AEK589836 AOG589834:AOG589836 AYC589834:AYC589836 BHY589834:BHY589836 BRU589834:BRU589836 CBQ589834:CBQ589836 CLM589834:CLM589836 CVI589834:CVI589836 DFE589834:DFE589836 DPA589834:DPA589836 DYW589834:DYW589836 EIS589834:EIS589836 ESO589834:ESO589836 FCK589834:FCK589836 FMG589834:FMG589836 FWC589834:FWC589836 GFY589834:GFY589836 GPU589834:GPU589836 GZQ589834:GZQ589836 HJM589834:HJM589836 HTI589834:HTI589836 IDE589834:IDE589836 INA589834:INA589836 IWW589834:IWW589836 JGS589834:JGS589836 JQO589834:JQO589836 KAK589834:KAK589836 KKG589834:KKG589836 KUC589834:KUC589836 LDY589834:LDY589836 LNU589834:LNU589836 LXQ589834:LXQ589836 MHM589834:MHM589836 MRI589834:MRI589836 NBE589834:NBE589836 NLA589834:NLA589836 NUW589834:NUW589836 OES589834:OES589836 OOO589834:OOO589836 OYK589834:OYK589836 PIG589834:PIG589836 PSC589834:PSC589836 QBY589834:QBY589836 QLU589834:QLU589836 QVQ589834:QVQ589836 RFM589834:RFM589836 RPI589834:RPI589836 RZE589834:RZE589836 SJA589834:SJA589836 SSW589834:SSW589836 TCS589834:TCS589836 TMO589834:TMO589836 TWK589834:TWK589836 UGG589834:UGG589836 UQC589834:UQC589836 UZY589834:UZY589836 VJU589834:VJU589836 VTQ589834:VTQ589836 WDM589834:WDM589836 WNI589834:WNI589836 WXE589834:WXE589836 AW655370:AW655372 KS655370:KS655372 UO655370:UO655372 AEK655370:AEK655372 AOG655370:AOG655372 AYC655370:AYC655372 BHY655370:BHY655372 BRU655370:BRU655372 CBQ655370:CBQ655372 CLM655370:CLM655372 CVI655370:CVI655372 DFE655370:DFE655372 DPA655370:DPA655372 DYW655370:DYW655372 EIS655370:EIS655372 ESO655370:ESO655372 FCK655370:FCK655372 FMG655370:FMG655372 FWC655370:FWC655372 GFY655370:GFY655372 GPU655370:GPU655372 GZQ655370:GZQ655372 HJM655370:HJM655372 HTI655370:HTI655372 IDE655370:IDE655372 INA655370:INA655372 IWW655370:IWW655372 JGS655370:JGS655372 JQO655370:JQO655372 KAK655370:KAK655372 KKG655370:KKG655372 KUC655370:KUC655372 LDY655370:LDY655372 LNU655370:LNU655372 LXQ655370:LXQ655372 MHM655370:MHM655372 MRI655370:MRI655372 NBE655370:NBE655372 NLA655370:NLA655372 NUW655370:NUW655372 OES655370:OES655372 OOO655370:OOO655372 OYK655370:OYK655372 PIG655370:PIG655372 PSC655370:PSC655372 QBY655370:QBY655372 QLU655370:QLU655372 QVQ655370:QVQ655372 RFM655370:RFM655372 RPI655370:RPI655372 RZE655370:RZE655372 SJA655370:SJA655372 SSW655370:SSW655372 TCS655370:TCS655372 TMO655370:TMO655372 TWK655370:TWK655372 UGG655370:UGG655372 UQC655370:UQC655372 UZY655370:UZY655372 VJU655370:VJU655372 VTQ655370:VTQ655372 WDM655370:WDM655372 WNI655370:WNI655372 WXE655370:WXE655372 AW720906:AW720908 KS720906:KS720908 UO720906:UO720908 AEK720906:AEK720908 AOG720906:AOG720908 AYC720906:AYC720908 BHY720906:BHY720908 BRU720906:BRU720908 CBQ720906:CBQ720908 CLM720906:CLM720908 CVI720906:CVI720908 DFE720906:DFE720908 DPA720906:DPA720908 DYW720906:DYW720908 EIS720906:EIS720908 ESO720906:ESO720908 FCK720906:FCK720908 FMG720906:FMG720908 FWC720906:FWC720908 GFY720906:GFY720908 GPU720906:GPU720908 GZQ720906:GZQ720908 HJM720906:HJM720908 HTI720906:HTI720908 IDE720906:IDE720908 INA720906:INA720908 IWW720906:IWW720908 JGS720906:JGS720908 JQO720906:JQO720908 KAK720906:KAK720908 KKG720906:KKG720908 KUC720906:KUC720908 LDY720906:LDY720908 LNU720906:LNU720908 LXQ720906:LXQ720908 MHM720906:MHM720908 MRI720906:MRI720908 NBE720906:NBE720908 NLA720906:NLA720908 NUW720906:NUW720908 OES720906:OES720908 OOO720906:OOO720908 OYK720906:OYK720908 PIG720906:PIG720908 PSC720906:PSC720908 QBY720906:QBY720908 QLU720906:QLU720908 QVQ720906:QVQ720908 RFM720906:RFM720908 RPI720906:RPI720908 RZE720906:RZE720908 SJA720906:SJA720908 SSW720906:SSW720908 TCS720906:TCS720908 TMO720906:TMO720908 TWK720906:TWK720908 UGG720906:UGG720908 UQC720906:UQC720908 UZY720906:UZY720908 VJU720906:VJU720908 VTQ720906:VTQ720908 WDM720906:WDM720908 WNI720906:WNI720908 WXE720906:WXE720908 AW786442:AW786444 KS786442:KS786444 UO786442:UO786444 AEK786442:AEK786444 AOG786442:AOG786444 AYC786442:AYC786444 BHY786442:BHY786444 BRU786442:BRU786444 CBQ786442:CBQ786444 CLM786442:CLM786444 CVI786442:CVI786444 DFE786442:DFE786444 DPA786442:DPA786444 DYW786442:DYW786444 EIS786442:EIS786444 ESO786442:ESO786444 FCK786442:FCK786444 FMG786442:FMG786444 FWC786442:FWC786444 GFY786442:GFY786444 GPU786442:GPU786444 GZQ786442:GZQ786444 HJM786442:HJM786444 HTI786442:HTI786444 IDE786442:IDE786444 INA786442:INA786444 IWW786442:IWW786444 JGS786442:JGS786444 JQO786442:JQO786444 KAK786442:KAK786444 KKG786442:KKG786444 KUC786442:KUC786444 LDY786442:LDY786444 LNU786442:LNU786444 LXQ786442:LXQ786444 MHM786442:MHM786444 MRI786442:MRI786444 NBE786442:NBE786444 NLA786442:NLA786444 NUW786442:NUW786444 OES786442:OES786444 OOO786442:OOO786444 OYK786442:OYK786444 PIG786442:PIG786444 PSC786442:PSC786444 QBY786442:QBY786444 QLU786442:QLU786444 QVQ786442:QVQ786444 RFM786442:RFM786444 RPI786442:RPI786444 RZE786442:RZE786444 SJA786442:SJA786444 SSW786442:SSW786444 TCS786442:TCS786444 TMO786442:TMO786444 TWK786442:TWK786444 UGG786442:UGG786444 UQC786442:UQC786444 UZY786442:UZY786444 VJU786442:VJU786444 VTQ786442:VTQ786444 WDM786442:WDM786444 WNI786442:WNI786444 WXE786442:WXE786444 AW851978:AW851980 KS851978:KS851980 UO851978:UO851980 AEK851978:AEK851980 AOG851978:AOG851980 AYC851978:AYC851980 BHY851978:BHY851980 BRU851978:BRU851980 CBQ851978:CBQ851980 CLM851978:CLM851980 CVI851978:CVI851980 DFE851978:DFE851980 DPA851978:DPA851980 DYW851978:DYW851980 EIS851978:EIS851980 ESO851978:ESO851980 FCK851978:FCK851980 FMG851978:FMG851980 FWC851978:FWC851980 GFY851978:GFY851980 GPU851978:GPU851980 GZQ851978:GZQ851980 HJM851978:HJM851980 HTI851978:HTI851980 IDE851978:IDE851980 INA851978:INA851980 IWW851978:IWW851980 JGS851978:JGS851980 JQO851978:JQO851980 KAK851978:KAK851980 KKG851978:KKG851980 KUC851978:KUC851980 LDY851978:LDY851980 LNU851978:LNU851980 LXQ851978:LXQ851980 MHM851978:MHM851980 MRI851978:MRI851980 NBE851978:NBE851980 NLA851978:NLA851980 NUW851978:NUW851980 OES851978:OES851980 OOO851978:OOO851980 OYK851978:OYK851980 PIG851978:PIG851980 PSC851978:PSC851980 QBY851978:QBY851980 QLU851978:QLU851980 QVQ851978:QVQ851980 RFM851978:RFM851980 RPI851978:RPI851980 RZE851978:RZE851980 SJA851978:SJA851980 SSW851978:SSW851980 TCS851978:TCS851980 TMO851978:TMO851980 TWK851978:TWK851980 UGG851978:UGG851980 UQC851978:UQC851980 UZY851978:UZY851980 VJU851978:VJU851980 VTQ851978:VTQ851980 WDM851978:WDM851980 WNI851978:WNI851980 WXE851978:WXE851980 AW917514:AW917516 KS917514:KS917516 UO917514:UO917516 AEK917514:AEK917516 AOG917514:AOG917516 AYC917514:AYC917516 BHY917514:BHY917516 BRU917514:BRU917516 CBQ917514:CBQ917516 CLM917514:CLM917516 CVI917514:CVI917516 DFE917514:DFE917516 DPA917514:DPA917516 DYW917514:DYW917516 EIS917514:EIS917516 ESO917514:ESO917516 FCK917514:FCK917516 FMG917514:FMG917516 FWC917514:FWC917516 GFY917514:GFY917516 GPU917514:GPU917516 GZQ917514:GZQ917516 HJM917514:HJM917516 HTI917514:HTI917516 IDE917514:IDE917516 INA917514:INA917516 IWW917514:IWW917516 JGS917514:JGS917516 JQO917514:JQO917516 KAK917514:KAK917516 KKG917514:KKG917516 KUC917514:KUC917516 LDY917514:LDY917516 LNU917514:LNU917516 LXQ917514:LXQ917516 MHM917514:MHM917516 MRI917514:MRI917516 NBE917514:NBE917516 NLA917514:NLA917516 NUW917514:NUW917516 OES917514:OES917516 OOO917514:OOO917516 OYK917514:OYK917516 PIG917514:PIG917516 PSC917514:PSC917516 QBY917514:QBY917516 QLU917514:QLU917516 QVQ917514:QVQ917516 RFM917514:RFM917516 RPI917514:RPI917516 RZE917514:RZE917516 SJA917514:SJA917516 SSW917514:SSW917516 TCS917514:TCS917516 TMO917514:TMO917516 TWK917514:TWK917516 UGG917514:UGG917516 UQC917514:UQC917516 UZY917514:UZY917516 VJU917514:VJU917516 VTQ917514:VTQ917516 WDM917514:WDM917516 WNI917514:WNI917516 WXE917514:WXE917516 AW983050:AW983052 KS983050:KS983052 UO983050:UO983052 AEK983050:AEK983052 AOG983050:AOG983052 AYC983050:AYC983052 BHY983050:BHY983052 BRU983050:BRU983052 CBQ983050:CBQ983052 CLM983050:CLM983052 CVI983050:CVI983052 DFE983050:DFE983052 DPA983050:DPA983052 DYW983050:DYW983052 EIS983050:EIS983052 ESO983050:ESO983052 FCK983050:FCK983052 FMG983050:FMG983052 FWC983050:FWC983052 GFY983050:GFY983052 GPU983050:GPU983052 GZQ983050:GZQ983052 HJM983050:HJM983052 HTI983050:HTI983052 IDE983050:IDE983052 INA983050:INA983052 IWW983050:IWW983052 JGS983050:JGS983052 JQO983050:JQO983052 KAK983050:KAK983052 KKG983050:KKG983052 KUC983050:KUC983052 LDY983050:LDY983052 LNU983050:LNU983052 LXQ983050:LXQ983052 MHM983050:MHM983052 MRI983050:MRI983052 NBE983050:NBE983052 NLA983050:NLA983052 NUW983050:NUW983052 OES983050:OES983052 OOO983050:OOO983052 OYK983050:OYK983052 PIG983050:PIG983052 PSC983050:PSC983052 QBY983050:QBY983052 QLU983050:QLU983052 QVQ983050:QVQ983052 RFM983050:RFM983052 RPI983050:RPI983052 RZE983050:RZE983052 SJA983050:SJA983052 SSW983050:SSW983052 TCS983050:TCS983052 TMO983050:TMO983052 TWK983050:TWK983052 UGG983050:UGG983052 UQC983050:UQC983052 UZY983050:UZY983052 VJU983050:VJU983052 VTQ983050:VTQ983052 WDM983050:WDM983052 WNI983050:WNI983052 WXE983050:WXE983052 AW14:AW15 KS14:KS15 UO14:UO15 AEK14:AEK15 AOG14:AOG15 AYC14:AYC15 BHY14:BHY15 BRU14:BRU15 CBQ14:CBQ15 CLM14:CLM15 CVI14:CVI15 DFE14:DFE15 DPA14:DPA15 DYW14:DYW15 EIS14:EIS15 ESO14:ESO15 FCK14:FCK15 FMG14:FMG15 FWC14:FWC15 GFY14:GFY15 GPU14:GPU15 GZQ14:GZQ15 HJM14:HJM15 HTI14:HTI15 IDE14:IDE15 INA14:INA15 IWW14:IWW15 JGS14:JGS15 JQO14:JQO15 KAK14:KAK15 KKG14:KKG15 KUC14:KUC15 LDY14:LDY15 LNU14:LNU15 LXQ14:LXQ15 MHM14:MHM15 MRI14:MRI15 NBE14:NBE15 NLA14:NLA15 NUW14:NUW15 OES14:OES15 OOO14:OOO15 OYK14:OYK15 PIG14:PIG15 PSC14:PSC15 QBY14:QBY15 QLU14:QLU15 QVQ14:QVQ15 RFM14:RFM15 RPI14:RPI15 RZE14:RZE15 SJA14:SJA15 SSW14:SSW15 TCS14:TCS15 TMO14:TMO15 TWK14:TWK15 UGG14:UGG15 UQC14:UQC15 UZY14:UZY15 VJU14:VJU15 VTQ14:VTQ15 WDM14:WDM15 WNI14:WNI15 WXE14:WXE15 AW65550:AW65551 KS65550:KS65551 UO65550:UO65551 AEK65550:AEK65551 AOG65550:AOG65551 AYC65550:AYC65551 BHY65550:BHY65551 BRU65550:BRU65551 CBQ65550:CBQ65551 CLM65550:CLM65551 CVI65550:CVI65551 DFE65550:DFE65551 DPA65550:DPA65551 DYW65550:DYW65551 EIS65550:EIS65551 ESO65550:ESO65551 FCK65550:FCK65551 FMG65550:FMG65551 FWC65550:FWC65551 GFY65550:GFY65551 GPU65550:GPU65551 GZQ65550:GZQ65551 HJM65550:HJM65551 HTI65550:HTI65551 IDE65550:IDE65551 INA65550:INA65551 IWW65550:IWW65551 JGS65550:JGS65551 JQO65550:JQO65551 KAK65550:KAK65551 KKG65550:KKG65551 KUC65550:KUC65551 LDY65550:LDY65551 LNU65550:LNU65551 LXQ65550:LXQ65551 MHM65550:MHM65551 MRI65550:MRI65551 NBE65550:NBE65551 NLA65550:NLA65551 NUW65550:NUW65551 OES65550:OES65551 OOO65550:OOO65551 OYK65550:OYK65551 PIG65550:PIG65551 PSC65550:PSC65551 QBY65550:QBY65551 QLU65550:QLU65551 QVQ65550:QVQ65551 RFM65550:RFM65551 RPI65550:RPI65551 RZE65550:RZE65551 SJA65550:SJA65551 SSW65550:SSW65551 TCS65550:TCS65551 TMO65550:TMO65551 TWK65550:TWK65551 UGG65550:UGG65551 UQC65550:UQC65551 UZY65550:UZY65551 VJU65550:VJU65551 VTQ65550:VTQ65551 WDM65550:WDM65551 WNI65550:WNI65551 WXE65550:WXE65551 AW131086:AW131087 KS131086:KS131087 UO131086:UO131087 AEK131086:AEK131087 AOG131086:AOG131087 AYC131086:AYC131087 BHY131086:BHY131087 BRU131086:BRU131087 CBQ131086:CBQ131087 CLM131086:CLM131087 CVI131086:CVI131087 DFE131086:DFE131087 DPA131086:DPA131087 DYW131086:DYW131087 EIS131086:EIS131087 ESO131086:ESO131087 FCK131086:FCK131087 FMG131086:FMG131087 FWC131086:FWC131087 GFY131086:GFY131087 GPU131086:GPU131087 GZQ131086:GZQ131087 HJM131086:HJM131087 HTI131086:HTI131087 IDE131086:IDE131087 INA131086:INA131087 IWW131086:IWW131087 JGS131086:JGS131087 JQO131086:JQO131087 KAK131086:KAK131087 KKG131086:KKG131087 KUC131086:KUC131087 LDY131086:LDY131087 LNU131086:LNU131087 LXQ131086:LXQ131087 MHM131086:MHM131087 MRI131086:MRI131087 NBE131086:NBE131087 NLA131086:NLA131087 NUW131086:NUW131087 OES131086:OES131087 OOO131086:OOO131087 OYK131086:OYK131087 PIG131086:PIG131087 PSC131086:PSC131087 QBY131086:QBY131087 QLU131086:QLU131087 QVQ131086:QVQ131087 RFM131086:RFM131087 RPI131086:RPI131087 RZE131086:RZE131087 SJA131086:SJA131087 SSW131086:SSW131087 TCS131086:TCS131087 TMO131086:TMO131087 TWK131086:TWK131087 UGG131086:UGG131087 UQC131086:UQC131087 UZY131086:UZY131087 VJU131086:VJU131087 VTQ131086:VTQ131087 WDM131086:WDM131087 WNI131086:WNI131087 WXE131086:WXE131087 AW196622:AW196623 KS196622:KS196623 UO196622:UO196623 AEK196622:AEK196623 AOG196622:AOG196623 AYC196622:AYC196623 BHY196622:BHY196623 BRU196622:BRU196623 CBQ196622:CBQ196623 CLM196622:CLM196623 CVI196622:CVI196623 DFE196622:DFE196623 DPA196622:DPA196623 DYW196622:DYW196623 EIS196622:EIS196623 ESO196622:ESO196623 FCK196622:FCK196623 FMG196622:FMG196623 FWC196622:FWC196623 GFY196622:GFY196623 GPU196622:GPU196623 GZQ196622:GZQ196623 HJM196622:HJM196623 HTI196622:HTI196623 IDE196622:IDE196623 INA196622:INA196623 IWW196622:IWW196623 JGS196622:JGS196623 JQO196622:JQO196623 KAK196622:KAK196623 KKG196622:KKG196623 KUC196622:KUC196623 LDY196622:LDY196623 LNU196622:LNU196623 LXQ196622:LXQ196623 MHM196622:MHM196623 MRI196622:MRI196623 NBE196622:NBE196623 NLA196622:NLA196623 NUW196622:NUW196623 OES196622:OES196623 OOO196622:OOO196623 OYK196622:OYK196623 PIG196622:PIG196623 PSC196622:PSC196623 QBY196622:QBY196623 QLU196622:QLU196623 QVQ196622:QVQ196623 RFM196622:RFM196623 RPI196622:RPI196623 RZE196622:RZE196623 SJA196622:SJA196623 SSW196622:SSW196623 TCS196622:TCS196623 TMO196622:TMO196623 TWK196622:TWK196623 UGG196622:UGG196623 UQC196622:UQC196623 UZY196622:UZY196623 VJU196622:VJU196623 VTQ196622:VTQ196623 WDM196622:WDM196623 WNI196622:WNI196623 WXE196622:WXE196623 AW262158:AW262159 KS262158:KS262159 UO262158:UO262159 AEK262158:AEK262159 AOG262158:AOG262159 AYC262158:AYC262159 BHY262158:BHY262159 BRU262158:BRU262159 CBQ262158:CBQ262159 CLM262158:CLM262159 CVI262158:CVI262159 DFE262158:DFE262159 DPA262158:DPA262159 DYW262158:DYW262159 EIS262158:EIS262159 ESO262158:ESO262159 FCK262158:FCK262159 FMG262158:FMG262159 FWC262158:FWC262159 GFY262158:GFY262159 GPU262158:GPU262159 GZQ262158:GZQ262159 HJM262158:HJM262159 HTI262158:HTI262159 IDE262158:IDE262159 INA262158:INA262159 IWW262158:IWW262159 JGS262158:JGS262159 JQO262158:JQO262159 KAK262158:KAK262159 KKG262158:KKG262159 KUC262158:KUC262159 LDY262158:LDY262159 LNU262158:LNU262159 LXQ262158:LXQ262159 MHM262158:MHM262159 MRI262158:MRI262159 NBE262158:NBE262159 NLA262158:NLA262159 NUW262158:NUW262159 OES262158:OES262159 OOO262158:OOO262159 OYK262158:OYK262159 PIG262158:PIG262159 PSC262158:PSC262159 QBY262158:QBY262159 QLU262158:QLU262159 QVQ262158:QVQ262159 RFM262158:RFM262159 RPI262158:RPI262159 RZE262158:RZE262159 SJA262158:SJA262159 SSW262158:SSW262159 TCS262158:TCS262159 TMO262158:TMO262159 TWK262158:TWK262159 UGG262158:UGG262159 UQC262158:UQC262159 UZY262158:UZY262159 VJU262158:VJU262159 VTQ262158:VTQ262159 WDM262158:WDM262159 WNI262158:WNI262159 WXE262158:WXE262159 AW327694:AW327695 KS327694:KS327695 UO327694:UO327695 AEK327694:AEK327695 AOG327694:AOG327695 AYC327694:AYC327695 BHY327694:BHY327695 BRU327694:BRU327695 CBQ327694:CBQ327695 CLM327694:CLM327695 CVI327694:CVI327695 DFE327694:DFE327695 DPA327694:DPA327695 DYW327694:DYW327695 EIS327694:EIS327695 ESO327694:ESO327695 FCK327694:FCK327695 FMG327694:FMG327695 FWC327694:FWC327695 GFY327694:GFY327695 GPU327694:GPU327695 GZQ327694:GZQ327695 HJM327694:HJM327695 HTI327694:HTI327695 IDE327694:IDE327695 INA327694:INA327695 IWW327694:IWW327695 JGS327694:JGS327695 JQO327694:JQO327695 KAK327694:KAK327695 KKG327694:KKG327695 KUC327694:KUC327695 LDY327694:LDY327695 LNU327694:LNU327695 LXQ327694:LXQ327695 MHM327694:MHM327695 MRI327694:MRI327695 NBE327694:NBE327695 NLA327694:NLA327695 NUW327694:NUW327695 OES327694:OES327695 OOO327694:OOO327695 OYK327694:OYK327695 PIG327694:PIG327695 PSC327694:PSC327695 QBY327694:QBY327695 QLU327694:QLU327695 QVQ327694:QVQ327695 RFM327694:RFM327695 RPI327694:RPI327695 RZE327694:RZE327695 SJA327694:SJA327695 SSW327694:SSW327695 TCS327694:TCS327695 TMO327694:TMO327695 TWK327694:TWK327695 UGG327694:UGG327695 UQC327694:UQC327695 UZY327694:UZY327695 VJU327694:VJU327695 VTQ327694:VTQ327695 WDM327694:WDM327695 WNI327694:WNI327695 WXE327694:WXE327695 AW393230:AW393231 KS393230:KS393231 UO393230:UO393231 AEK393230:AEK393231 AOG393230:AOG393231 AYC393230:AYC393231 BHY393230:BHY393231 BRU393230:BRU393231 CBQ393230:CBQ393231 CLM393230:CLM393231 CVI393230:CVI393231 DFE393230:DFE393231 DPA393230:DPA393231 DYW393230:DYW393231 EIS393230:EIS393231 ESO393230:ESO393231 FCK393230:FCK393231 FMG393230:FMG393231 FWC393230:FWC393231 GFY393230:GFY393231 GPU393230:GPU393231 GZQ393230:GZQ393231 HJM393230:HJM393231 HTI393230:HTI393231 IDE393230:IDE393231 INA393230:INA393231 IWW393230:IWW393231 JGS393230:JGS393231 JQO393230:JQO393231 KAK393230:KAK393231 KKG393230:KKG393231 KUC393230:KUC393231 LDY393230:LDY393231 LNU393230:LNU393231 LXQ393230:LXQ393231 MHM393230:MHM393231 MRI393230:MRI393231 NBE393230:NBE393231 NLA393230:NLA393231 NUW393230:NUW393231 OES393230:OES393231 OOO393230:OOO393231 OYK393230:OYK393231 PIG393230:PIG393231 PSC393230:PSC393231 QBY393230:QBY393231 QLU393230:QLU393231 QVQ393230:QVQ393231 RFM393230:RFM393231 RPI393230:RPI393231 RZE393230:RZE393231 SJA393230:SJA393231 SSW393230:SSW393231 TCS393230:TCS393231 TMO393230:TMO393231 TWK393230:TWK393231 UGG393230:UGG393231 UQC393230:UQC393231 UZY393230:UZY393231 VJU393230:VJU393231 VTQ393230:VTQ393231 WDM393230:WDM393231 WNI393230:WNI393231 WXE393230:WXE393231 AW458766:AW458767 KS458766:KS458767 UO458766:UO458767 AEK458766:AEK458767 AOG458766:AOG458767 AYC458766:AYC458767 BHY458766:BHY458767 BRU458766:BRU458767 CBQ458766:CBQ458767 CLM458766:CLM458767 CVI458766:CVI458767 DFE458766:DFE458767 DPA458766:DPA458767 DYW458766:DYW458767 EIS458766:EIS458767 ESO458766:ESO458767 FCK458766:FCK458767 FMG458766:FMG458767 FWC458766:FWC458767 GFY458766:GFY458767 GPU458766:GPU458767 GZQ458766:GZQ458767 HJM458766:HJM458767 HTI458766:HTI458767 IDE458766:IDE458767 INA458766:INA458767 IWW458766:IWW458767 JGS458766:JGS458767 JQO458766:JQO458767 KAK458766:KAK458767 KKG458766:KKG458767 KUC458766:KUC458767 LDY458766:LDY458767 LNU458766:LNU458767 LXQ458766:LXQ458767 MHM458766:MHM458767 MRI458766:MRI458767 NBE458766:NBE458767 NLA458766:NLA458767 NUW458766:NUW458767 OES458766:OES458767 OOO458766:OOO458767 OYK458766:OYK458767 PIG458766:PIG458767 PSC458766:PSC458767 QBY458766:QBY458767 QLU458766:QLU458767 QVQ458766:QVQ458767 RFM458766:RFM458767 RPI458766:RPI458767 RZE458766:RZE458767 SJA458766:SJA458767 SSW458766:SSW458767 TCS458766:TCS458767 TMO458766:TMO458767 TWK458766:TWK458767 UGG458766:UGG458767 UQC458766:UQC458767 UZY458766:UZY458767 VJU458766:VJU458767 VTQ458766:VTQ458767 WDM458766:WDM458767 WNI458766:WNI458767 WXE458766:WXE458767 AW524302:AW524303 KS524302:KS524303 UO524302:UO524303 AEK524302:AEK524303 AOG524302:AOG524303 AYC524302:AYC524303 BHY524302:BHY524303 BRU524302:BRU524303 CBQ524302:CBQ524303 CLM524302:CLM524303 CVI524302:CVI524303 DFE524302:DFE524303 DPA524302:DPA524303 DYW524302:DYW524303 EIS524302:EIS524303 ESO524302:ESO524303 FCK524302:FCK524303 FMG524302:FMG524303 FWC524302:FWC524303 GFY524302:GFY524303 GPU524302:GPU524303 GZQ524302:GZQ524303 HJM524302:HJM524303 HTI524302:HTI524303 IDE524302:IDE524303 INA524302:INA524303 IWW524302:IWW524303 JGS524302:JGS524303 JQO524302:JQO524303 KAK524302:KAK524303 KKG524302:KKG524303 KUC524302:KUC524303 LDY524302:LDY524303 LNU524302:LNU524303 LXQ524302:LXQ524303 MHM524302:MHM524303 MRI524302:MRI524303 NBE524302:NBE524303 NLA524302:NLA524303 NUW524302:NUW524303 OES524302:OES524303 OOO524302:OOO524303 OYK524302:OYK524303 PIG524302:PIG524303 PSC524302:PSC524303 QBY524302:QBY524303 QLU524302:QLU524303 QVQ524302:QVQ524303 RFM524302:RFM524303 RPI524302:RPI524303 RZE524302:RZE524303 SJA524302:SJA524303 SSW524302:SSW524303 TCS524302:TCS524303 TMO524302:TMO524303 TWK524302:TWK524303 UGG524302:UGG524303 UQC524302:UQC524303 UZY524302:UZY524303 VJU524302:VJU524303 VTQ524302:VTQ524303 WDM524302:WDM524303 WNI524302:WNI524303 WXE524302:WXE524303 AW589838:AW589839 KS589838:KS589839 UO589838:UO589839 AEK589838:AEK589839 AOG589838:AOG589839 AYC589838:AYC589839 BHY589838:BHY589839 BRU589838:BRU589839 CBQ589838:CBQ589839 CLM589838:CLM589839 CVI589838:CVI589839 DFE589838:DFE589839 DPA589838:DPA589839 DYW589838:DYW589839 EIS589838:EIS589839 ESO589838:ESO589839 FCK589838:FCK589839 FMG589838:FMG589839 FWC589838:FWC589839 GFY589838:GFY589839 GPU589838:GPU589839 GZQ589838:GZQ589839 HJM589838:HJM589839 HTI589838:HTI589839 IDE589838:IDE589839 INA589838:INA589839 IWW589838:IWW589839 JGS589838:JGS589839 JQO589838:JQO589839 KAK589838:KAK589839 KKG589838:KKG589839 KUC589838:KUC589839 LDY589838:LDY589839 LNU589838:LNU589839 LXQ589838:LXQ589839 MHM589838:MHM589839 MRI589838:MRI589839 NBE589838:NBE589839 NLA589838:NLA589839 NUW589838:NUW589839 OES589838:OES589839 OOO589838:OOO589839 OYK589838:OYK589839 PIG589838:PIG589839 PSC589838:PSC589839 QBY589838:QBY589839 QLU589838:QLU589839 QVQ589838:QVQ589839 RFM589838:RFM589839 RPI589838:RPI589839 RZE589838:RZE589839 SJA589838:SJA589839 SSW589838:SSW589839 TCS589838:TCS589839 TMO589838:TMO589839 TWK589838:TWK589839 UGG589838:UGG589839 UQC589838:UQC589839 UZY589838:UZY589839 VJU589838:VJU589839 VTQ589838:VTQ589839 WDM589838:WDM589839 WNI589838:WNI589839 WXE589838:WXE589839 AW655374:AW655375 KS655374:KS655375 UO655374:UO655375 AEK655374:AEK655375 AOG655374:AOG655375 AYC655374:AYC655375 BHY655374:BHY655375 BRU655374:BRU655375 CBQ655374:CBQ655375 CLM655374:CLM655375 CVI655374:CVI655375 DFE655374:DFE655375 DPA655374:DPA655375 DYW655374:DYW655375 EIS655374:EIS655375 ESO655374:ESO655375 FCK655374:FCK655375 FMG655374:FMG655375 FWC655374:FWC655375 GFY655374:GFY655375 GPU655374:GPU655375 GZQ655374:GZQ655375 HJM655374:HJM655375 HTI655374:HTI655375 IDE655374:IDE655375 INA655374:INA655375 IWW655374:IWW655375 JGS655374:JGS655375 JQO655374:JQO655375 KAK655374:KAK655375 KKG655374:KKG655375 KUC655374:KUC655375 LDY655374:LDY655375 LNU655374:LNU655375 LXQ655374:LXQ655375 MHM655374:MHM655375 MRI655374:MRI655375 NBE655374:NBE655375 NLA655374:NLA655375 NUW655374:NUW655375 OES655374:OES655375 OOO655374:OOO655375 OYK655374:OYK655375 PIG655374:PIG655375 PSC655374:PSC655375 QBY655374:QBY655375 QLU655374:QLU655375 QVQ655374:QVQ655375 RFM655374:RFM655375 RPI655374:RPI655375 RZE655374:RZE655375 SJA655374:SJA655375 SSW655374:SSW655375 TCS655374:TCS655375 TMO655374:TMO655375 TWK655374:TWK655375 UGG655374:UGG655375 UQC655374:UQC655375 UZY655374:UZY655375 VJU655374:VJU655375 VTQ655374:VTQ655375 WDM655374:WDM655375 WNI655374:WNI655375 WXE655374:WXE655375 AW720910:AW720911 KS720910:KS720911 UO720910:UO720911 AEK720910:AEK720911 AOG720910:AOG720911 AYC720910:AYC720911 BHY720910:BHY720911 BRU720910:BRU720911 CBQ720910:CBQ720911 CLM720910:CLM720911 CVI720910:CVI720911 DFE720910:DFE720911 DPA720910:DPA720911 DYW720910:DYW720911 EIS720910:EIS720911 ESO720910:ESO720911 FCK720910:FCK720911 FMG720910:FMG720911 FWC720910:FWC720911 GFY720910:GFY720911 GPU720910:GPU720911 GZQ720910:GZQ720911 HJM720910:HJM720911 HTI720910:HTI720911 IDE720910:IDE720911 INA720910:INA720911 IWW720910:IWW720911 JGS720910:JGS720911 JQO720910:JQO720911 KAK720910:KAK720911 KKG720910:KKG720911 KUC720910:KUC720911 LDY720910:LDY720911 LNU720910:LNU720911 LXQ720910:LXQ720911 MHM720910:MHM720911 MRI720910:MRI720911 NBE720910:NBE720911 NLA720910:NLA720911 NUW720910:NUW720911 OES720910:OES720911 OOO720910:OOO720911 OYK720910:OYK720911 PIG720910:PIG720911 PSC720910:PSC720911 QBY720910:QBY720911 QLU720910:QLU720911 QVQ720910:QVQ720911 RFM720910:RFM720911 RPI720910:RPI720911 RZE720910:RZE720911 SJA720910:SJA720911 SSW720910:SSW720911 TCS720910:TCS720911 TMO720910:TMO720911 TWK720910:TWK720911 UGG720910:UGG720911 UQC720910:UQC720911 UZY720910:UZY720911 VJU720910:VJU720911 VTQ720910:VTQ720911 WDM720910:WDM720911 WNI720910:WNI720911 WXE720910:WXE720911 AW786446:AW786447 KS786446:KS786447 UO786446:UO786447 AEK786446:AEK786447 AOG786446:AOG786447 AYC786446:AYC786447 BHY786446:BHY786447 BRU786446:BRU786447 CBQ786446:CBQ786447 CLM786446:CLM786447 CVI786446:CVI786447 DFE786446:DFE786447 DPA786446:DPA786447 DYW786446:DYW786447 EIS786446:EIS786447 ESO786446:ESO786447 FCK786446:FCK786447 FMG786446:FMG786447 FWC786446:FWC786447 GFY786446:GFY786447 GPU786446:GPU786447 GZQ786446:GZQ786447 HJM786446:HJM786447 HTI786446:HTI786447 IDE786446:IDE786447 INA786446:INA786447 IWW786446:IWW786447 JGS786446:JGS786447 JQO786446:JQO786447 KAK786446:KAK786447 KKG786446:KKG786447 KUC786446:KUC786447 LDY786446:LDY786447 LNU786446:LNU786447 LXQ786446:LXQ786447 MHM786446:MHM786447 MRI786446:MRI786447 NBE786446:NBE786447 NLA786446:NLA786447 NUW786446:NUW786447 OES786446:OES786447 OOO786446:OOO786447 OYK786446:OYK786447 PIG786446:PIG786447 PSC786446:PSC786447 QBY786446:QBY786447 QLU786446:QLU786447 QVQ786446:QVQ786447 RFM786446:RFM786447 RPI786446:RPI786447 RZE786446:RZE786447 SJA786446:SJA786447 SSW786446:SSW786447 TCS786446:TCS786447 TMO786446:TMO786447 TWK786446:TWK786447 UGG786446:UGG786447 UQC786446:UQC786447 UZY786446:UZY786447 VJU786446:VJU786447 VTQ786446:VTQ786447 WDM786446:WDM786447 WNI786446:WNI786447 WXE786446:WXE786447 AW851982:AW851983 KS851982:KS851983 UO851982:UO851983 AEK851982:AEK851983 AOG851982:AOG851983 AYC851982:AYC851983 BHY851982:BHY851983 BRU851982:BRU851983 CBQ851982:CBQ851983 CLM851982:CLM851983 CVI851982:CVI851983 DFE851982:DFE851983 DPA851982:DPA851983 DYW851982:DYW851983 EIS851982:EIS851983 ESO851982:ESO851983 FCK851982:FCK851983 FMG851982:FMG851983 FWC851982:FWC851983 GFY851982:GFY851983 GPU851982:GPU851983 GZQ851982:GZQ851983 HJM851982:HJM851983 HTI851982:HTI851983 IDE851982:IDE851983 INA851982:INA851983 IWW851982:IWW851983 JGS851982:JGS851983 JQO851982:JQO851983 KAK851982:KAK851983 KKG851982:KKG851983 KUC851982:KUC851983 LDY851982:LDY851983 LNU851982:LNU851983 LXQ851982:LXQ851983 MHM851982:MHM851983 MRI851982:MRI851983 NBE851982:NBE851983 NLA851982:NLA851983 NUW851982:NUW851983 OES851982:OES851983 OOO851982:OOO851983 OYK851982:OYK851983 PIG851982:PIG851983 PSC851982:PSC851983 QBY851982:QBY851983 QLU851982:QLU851983 QVQ851982:QVQ851983 RFM851982:RFM851983 RPI851982:RPI851983 RZE851982:RZE851983 SJA851982:SJA851983 SSW851982:SSW851983 TCS851982:TCS851983 TMO851982:TMO851983 TWK851982:TWK851983 UGG851982:UGG851983 UQC851982:UQC851983 UZY851982:UZY851983 VJU851982:VJU851983 VTQ851982:VTQ851983 WDM851982:WDM851983 WNI851982:WNI851983 WXE851982:WXE851983 AW917518:AW917519 KS917518:KS917519 UO917518:UO917519 AEK917518:AEK917519 AOG917518:AOG917519 AYC917518:AYC917519 BHY917518:BHY917519 BRU917518:BRU917519 CBQ917518:CBQ917519 CLM917518:CLM917519 CVI917518:CVI917519 DFE917518:DFE917519 DPA917518:DPA917519 DYW917518:DYW917519 EIS917518:EIS917519 ESO917518:ESO917519 FCK917518:FCK917519 FMG917518:FMG917519 FWC917518:FWC917519 GFY917518:GFY917519 GPU917518:GPU917519 GZQ917518:GZQ917519 HJM917518:HJM917519 HTI917518:HTI917519 IDE917518:IDE917519 INA917518:INA917519 IWW917518:IWW917519 JGS917518:JGS917519 JQO917518:JQO917519 KAK917518:KAK917519 KKG917518:KKG917519 KUC917518:KUC917519 LDY917518:LDY917519 LNU917518:LNU917519 LXQ917518:LXQ917519 MHM917518:MHM917519 MRI917518:MRI917519 NBE917518:NBE917519 NLA917518:NLA917519 NUW917518:NUW917519 OES917518:OES917519 OOO917518:OOO917519 OYK917518:OYK917519 PIG917518:PIG917519 PSC917518:PSC917519 QBY917518:QBY917519 QLU917518:QLU917519 QVQ917518:QVQ917519 RFM917518:RFM917519 RPI917518:RPI917519 RZE917518:RZE917519 SJA917518:SJA917519 SSW917518:SSW917519 TCS917518:TCS917519 TMO917518:TMO917519 TWK917518:TWK917519 UGG917518:UGG917519 UQC917518:UQC917519 UZY917518:UZY917519 VJU917518:VJU917519 VTQ917518:VTQ917519 WDM917518:WDM917519 WNI917518:WNI917519 WXE917518:WXE917519 AW983054:AW983055 KS983054:KS983055 UO983054:UO983055 AEK983054:AEK983055 AOG983054:AOG983055 AYC983054:AYC983055 BHY983054:BHY983055 BRU983054:BRU983055 CBQ983054:CBQ983055 CLM983054:CLM983055 CVI983054:CVI983055 DFE983054:DFE983055 DPA983054:DPA983055 DYW983054:DYW983055 EIS983054:EIS983055 ESO983054:ESO983055 FCK983054:FCK983055 FMG983054:FMG983055 FWC983054:FWC983055 GFY983054:GFY983055 GPU983054:GPU983055 GZQ983054:GZQ983055 HJM983054:HJM983055 HTI983054:HTI983055 IDE983054:IDE983055 INA983054:INA983055 IWW983054:IWW983055 JGS983054:JGS983055 JQO983054:JQO983055 KAK983054:KAK983055 KKG983054:KKG983055 KUC983054:KUC983055 LDY983054:LDY983055 LNU983054:LNU983055 LXQ983054:LXQ983055 MHM983054:MHM983055 MRI983054:MRI983055 NBE983054:NBE983055 NLA983054:NLA983055 NUW983054:NUW983055 OES983054:OES983055 OOO983054:OOO983055 OYK983054:OYK983055 PIG983054:PIG983055 PSC983054:PSC983055 QBY983054:QBY983055 QLU983054:QLU983055 QVQ983054:QVQ983055 RFM983054:RFM983055 RPI983054:RPI983055 RZE983054:RZE983055 SJA983054:SJA983055 SSW983054:SSW983055 TCS983054:TCS983055 TMO983054:TMO983055 TWK983054:TWK983055 UGG983054:UGG983055 UQC983054:UQC983055 UZY983054:UZY983055 VJU983054:VJU983055 VTQ983054:VTQ983055 WDM983054:WDM983055 WNI983054:WNI983055 WXE983054:WXE983055">
      <formula1>Monitoreo</formula1>
    </dataValidation>
    <dataValidation type="list" allowBlank="1" showInputMessage="1" sqref="AT10:AT12 KP10:KP12 UL10:UL12 AEH10:AEH12 AOD10:AOD12 AXZ10:AXZ12 BHV10:BHV12 BRR10:BRR12 CBN10:CBN12 CLJ10:CLJ12 CVF10:CVF12 DFB10:DFB12 DOX10:DOX12 DYT10:DYT12 EIP10:EIP12 ESL10:ESL12 FCH10:FCH12 FMD10:FMD12 FVZ10:FVZ12 GFV10:GFV12 GPR10:GPR12 GZN10:GZN12 HJJ10:HJJ12 HTF10:HTF12 IDB10:IDB12 IMX10:IMX12 IWT10:IWT12 JGP10:JGP12 JQL10:JQL12 KAH10:KAH12 KKD10:KKD12 KTZ10:KTZ12 LDV10:LDV12 LNR10:LNR12 LXN10:LXN12 MHJ10:MHJ12 MRF10:MRF12 NBB10:NBB12 NKX10:NKX12 NUT10:NUT12 OEP10:OEP12 OOL10:OOL12 OYH10:OYH12 PID10:PID12 PRZ10:PRZ12 QBV10:QBV12 QLR10:QLR12 QVN10:QVN12 RFJ10:RFJ12 RPF10:RPF12 RZB10:RZB12 SIX10:SIX12 SST10:SST12 TCP10:TCP12 TML10:TML12 TWH10:TWH12 UGD10:UGD12 UPZ10:UPZ12 UZV10:UZV12 VJR10:VJR12 VTN10:VTN12 WDJ10:WDJ12 WNF10:WNF12 WXB10:WXB12 AT65546:AT65548 KP65546:KP65548 UL65546:UL65548 AEH65546:AEH65548 AOD65546:AOD65548 AXZ65546:AXZ65548 BHV65546:BHV65548 BRR65546:BRR65548 CBN65546:CBN65548 CLJ65546:CLJ65548 CVF65546:CVF65548 DFB65546:DFB65548 DOX65546:DOX65548 DYT65546:DYT65548 EIP65546:EIP65548 ESL65546:ESL65548 FCH65546:FCH65548 FMD65546:FMD65548 FVZ65546:FVZ65548 GFV65546:GFV65548 GPR65546:GPR65548 GZN65546:GZN65548 HJJ65546:HJJ65548 HTF65546:HTF65548 IDB65546:IDB65548 IMX65546:IMX65548 IWT65546:IWT65548 JGP65546:JGP65548 JQL65546:JQL65548 KAH65546:KAH65548 KKD65546:KKD65548 KTZ65546:KTZ65548 LDV65546:LDV65548 LNR65546:LNR65548 LXN65546:LXN65548 MHJ65546:MHJ65548 MRF65546:MRF65548 NBB65546:NBB65548 NKX65546:NKX65548 NUT65546:NUT65548 OEP65546:OEP65548 OOL65546:OOL65548 OYH65546:OYH65548 PID65546:PID65548 PRZ65546:PRZ65548 QBV65546:QBV65548 QLR65546:QLR65548 QVN65546:QVN65548 RFJ65546:RFJ65548 RPF65546:RPF65548 RZB65546:RZB65548 SIX65546:SIX65548 SST65546:SST65548 TCP65546:TCP65548 TML65546:TML65548 TWH65546:TWH65548 UGD65546:UGD65548 UPZ65546:UPZ65548 UZV65546:UZV65548 VJR65546:VJR65548 VTN65546:VTN65548 WDJ65546:WDJ65548 WNF65546:WNF65548 WXB65546:WXB65548 AT131082:AT131084 KP131082:KP131084 UL131082:UL131084 AEH131082:AEH131084 AOD131082:AOD131084 AXZ131082:AXZ131084 BHV131082:BHV131084 BRR131082:BRR131084 CBN131082:CBN131084 CLJ131082:CLJ131084 CVF131082:CVF131084 DFB131082:DFB131084 DOX131082:DOX131084 DYT131082:DYT131084 EIP131082:EIP131084 ESL131082:ESL131084 FCH131082:FCH131084 FMD131082:FMD131084 FVZ131082:FVZ131084 GFV131082:GFV131084 GPR131082:GPR131084 GZN131082:GZN131084 HJJ131082:HJJ131084 HTF131082:HTF131084 IDB131082:IDB131084 IMX131082:IMX131084 IWT131082:IWT131084 JGP131082:JGP131084 JQL131082:JQL131084 KAH131082:KAH131084 KKD131082:KKD131084 KTZ131082:KTZ131084 LDV131082:LDV131084 LNR131082:LNR131084 LXN131082:LXN131084 MHJ131082:MHJ131084 MRF131082:MRF131084 NBB131082:NBB131084 NKX131082:NKX131084 NUT131082:NUT131084 OEP131082:OEP131084 OOL131082:OOL131084 OYH131082:OYH131084 PID131082:PID131084 PRZ131082:PRZ131084 QBV131082:QBV131084 QLR131082:QLR131084 QVN131082:QVN131084 RFJ131082:RFJ131084 RPF131082:RPF131084 RZB131082:RZB131084 SIX131082:SIX131084 SST131082:SST131084 TCP131082:TCP131084 TML131082:TML131084 TWH131082:TWH131084 UGD131082:UGD131084 UPZ131082:UPZ131084 UZV131082:UZV131084 VJR131082:VJR131084 VTN131082:VTN131084 WDJ131082:WDJ131084 WNF131082:WNF131084 WXB131082:WXB131084 AT196618:AT196620 KP196618:KP196620 UL196618:UL196620 AEH196618:AEH196620 AOD196618:AOD196620 AXZ196618:AXZ196620 BHV196618:BHV196620 BRR196618:BRR196620 CBN196618:CBN196620 CLJ196618:CLJ196620 CVF196618:CVF196620 DFB196618:DFB196620 DOX196618:DOX196620 DYT196618:DYT196620 EIP196618:EIP196620 ESL196618:ESL196620 FCH196618:FCH196620 FMD196618:FMD196620 FVZ196618:FVZ196620 GFV196618:GFV196620 GPR196618:GPR196620 GZN196618:GZN196620 HJJ196618:HJJ196620 HTF196618:HTF196620 IDB196618:IDB196620 IMX196618:IMX196620 IWT196618:IWT196620 JGP196618:JGP196620 JQL196618:JQL196620 KAH196618:KAH196620 KKD196618:KKD196620 KTZ196618:KTZ196620 LDV196618:LDV196620 LNR196618:LNR196620 LXN196618:LXN196620 MHJ196618:MHJ196620 MRF196618:MRF196620 NBB196618:NBB196620 NKX196618:NKX196620 NUT196618:NUT196620 OEP196618:OEP196620 OOL196618:OOL196620 OYH196618:OYH196620 PID196618:PID196620 PRZ196618:PRZ196620 QBV196618:QBV196620 QLR196618:QLR196620 QVN196618:QVN196620 RFJ196618:RFJ196620 RPF196618:RPF196620 RZB196618:RZB196620 SIX196618:SIX196620 SST196618:SST196620 TCP196618:TCP196620 TML196618:TML196620 TWH196618:TWH196620 UGD196618:UGD196620 UPZ196618:UPZ196620 UZV196618:UZV196620 VJR196618:VJR196620 VTN196618:VTN196620 WDJ196618:WDJ196620 WNF196618:WNF196620 WXB196618:WXB196620 AT262154:AT262156 KP262154:KP262156 UL262154:UL262156 AEH262154:AEH262156 AOD262154:AOD262156 AXZ262154:AXZ262156 BHV262154:BHV262156 BRR262154:BRR262156 CBN262154:CBN262156 CLJ262154:CLJ262156 CVF262154:CVF262156 DFB262154:DFB262156 DOX262154:DOX262156 DYT262154:DYT262156 EIP262154:EIP262156 ESL262154:ESL262156 FCH262154:FCH262156 FMD262154:FMD262156 FVZ262154:FVZ262156 GFV262154:GFV262156 GPR262154:GPR262156 GZN262154:GZN262156 HJJ262154:HJJ262156 HTF262154:HTF262156 IDB262154:IDB262156 IMX262154:IMX262156 IWT262154:IWT262156 JGP262154:JGP262156 JQL262154:JQL262156 KAH262154:KAH262156 KKD262154:KKD262156 KTZ262154:KTZ262156 LDV262154:LDV262156 LNR262154:LNR262156 LXN262154:LXN262156 MHJ262154:MHJ262156 MRF262154:MRF262156 NBB262154:NBB262156 NKX262154:NKX262156 NUT262154:NUT262156 OEP262154:OEP262156 OOL262154:OOL262156 OYH262154:OYH262156 PID262154:PID262156 PRZ262154:PRZ262156 QBV262154:QBV262156 QLR262154:QLR262156 QVN262154:QVN262156 RFJ262154:RFJ262156 RPF262154:RPF262156 RZB262154:RZB262156 SIX262154:SIX262156 SST262154:SST262156 TCP262154:TCP262156 TML262154:TML262156 TWH262154:TWH262156 UGD262154:UGD262156 UPZ262154:UPZ262156 UZV262154:UZV262156 VJR262154:VJR262156 VTN262154:VTN262156 WDJ262154:WDJ262156 WNF262154:WNF262156 WXB262154:WXB262156 AT327690:AT327692 KP327690:KP327692 UL327690:UL327692 AEH327690:AEH327692 AOD327690:AOD327692 AXZ327690:AXZ327692 BHV327690:BHV327692 BRR327690:BRR327692 CBN327690:CBN327692 CLJ327690:CLJ327692 CVF327690:CVF327692 DFB327690:DFB327692 DOX327690:DOX327692 DYT327690:DYT327692 EIP327690:EIP327692 ESL327690:ESL327692 FCH327690:FCH327692 FMD327690:FMD327692 FVZ327690:FVZ327692 GFV327690:GFV327692 GPR327690:GPR327692 GZN327690:GZN327692 HJJ327690:HJJ327692 HTF327690:HTF327692 IDB327690:IDB327692 IMX327690:IMX327692 IWT327690:IWT327692 JGP327690:JGP327692 JQL327690:JQL327692 KAH327690:KAH327692 KKD327690:KKD327692 KTZ327690:KTZ327692 LDV327690:LDV327692 LNR327690:LNR327692 LXN327690:LXN327692 MHJ327690:MHJ327692 MRF327690:MRF327692 NBB327690:NBB327692 NKX327690:NKX327692 NUT327690:NUT327692 OEP327690:OEP327692 OOL327690:OOL327692 OYH327690:OYH327692 PID327690:PID327692 PRZ327690:PRZ327692 QBV327690:QBV327692 QLR327690:QLR327692 QVN327690:QVN327692 RFJ327690:RFJ327692 RPF327690:RPF327692 RZB327690:RZB327692 SIX327690:SIX327692 SST327690:SST327692 TCP327690:TCP327692 TML327690:TML327692 TWH327690:TWH327692 UGD327690:UGD327692 UPZ327690:UPZ327692 UZV327690:UZV327692 VJR327690:VJR327692 VTN327690:VTN327692 WDJ327690:WDJ327692 WNF327690:WNF327692 WXB327690:WXB327692 AT393226:AT393228 KP393226:KP393228 UL393226:UL393228 AEH393226:AEH393228 AOD393226:AOD393228 AXZ393226:AXZ393228 BHV393226:BHV393228 BRR393226:BRR393228 CBN393226:CBN393228 CLJ393226:CLJ393228 CVF393226:CVF393228 DFB393226:DFB393228 DOX393226:DOX393228 DYT393226:DYT393228 EIP393226:EIP393228 ESL393226:ESL393228 FCH393226:FCH393228 FMD393226:FMD393228 FVZ393226:FVZ393228 GFV393226:GFV393228 GPR393226:GPR393228 GZN393226:GZN393228 HJJ393226:HJJ393228 HTF393226:HTF393228 IDB393226:IDB393228 IMX393226:IMX393228 IWT393226:IWT393228 JGP393226:JGP393228 JQL393226:JQL393228 KAH393226:KAH393228 KKD393226:KKD393228 KTZ393226:KTZ393228 LDV393226:LDV393228 LNR393226:LNR393228 LXN393226:LXN393228 MHJ393226:MHJ393228 MRF393226:MRF393228 NBB393226:NBB393228 NKX393226:NKX393228 NUT393226:NUT393228 OEP393226:OEP393228 OOL393226:OOL393228 OYH393226:OYH393228 PID393226:PID393228 PRZ393226:PRZ393228 QBV393226:QBV393228 QLR393226:QLR393228 QVN393226:QVN393228 RFJ393226:RFJ393228 RPF393226:RPF393228 RZB393226:RZB393228 SIX393226:SIX393228 SST393226:SST393228 TCP393226:TCP393228 TML393226:TML393228 TWH393226:TWH393228 UGD393226:UGD393228 UPZ393226:UPZ393228 UZV393226:UZV393228 VJR393226:VJR393228 VTN393226:VTN393228 WDJ393226:WDJ393228 WNF393226:WNF393228 WXB393226:WXB393228 AT458762:AT458764 KP458762:KP458764 UL458762:UL458764 AEH458762:AEH458764 AOD458762:AOD458764 AXZ458762:AXZ458764 BHV458762:BHV458764 BRR458762:BRR458764 CBN458762:CBN458764 CLJ458762:CLJ458764 CVF458762:CVF458764 DFB458762:DFB458764 DOX458762:DOX458764 DYT458762:DYT458764 EIP458762:EIP458764 ESL458762:ESL458764 FCH458762:FCH458764 FMD458762:FMD458764 FVZ458762:FVZ458764 GFV458762:GFV458764 GPR458762:GPR458764 GZN458762:GZN458764 HJJ458762:HJJ458764 HTF458762:HTF458764 IDB458762:IDB458764 IMX458762:IMX458764 IWT458762:IWT458764 JGP458762:JGP458764 JQL458762:JQL458764 KAH458762:KAH458764 KKD458762:KKD458764 KTZ458762:KTZ458764 LDV458762:LDV458764 LNR458762:LNR458764 LXN458762:LXN458764 MHJ458762:MHJ458764 MRF458762:MRF458764 NBB458762:NBB458764 NKX458762:NKX458764 NUT458762:NUT458764 OEP458762:OEP458764 OOL458762:OOL458764 OYH458762:OYH458764 PID458762:PID458764 PRZ458762:PRZ458764 QBV458762:QBV458764 QLR458762:QLR458764 QVN458762:QVN458764 RFJ458762:RFJ458764 RPF458762:RPF458764 RZB458762:RZB458764 SIX458762:SIX458764 SST458762:SST458764 TCP458762:TCP458764 TML458762:TML458764 TWH458762:TWH458764 UGD458762:UGD458764 UPZ458762:UPZ458764 UZV458762:UZV458764 VJR458762:VJR458764 VTN458762:VTN458764 WDJ458762:WDJ458764 WNF458762:WNF458764 WXB458762:WXB458764 AT524298:AT524300 KP524298:KP524300 UL524298:UL524300 AEH524298:AEH524300 AOD524298:AOD524300 AXZ524298:AXZ524300 BHV524298:BHV524300 BRR524298:BRR524300 CBN524298:CBN524300 CLJ524298:CLJ524300 CVF524298:CVF524300 DFB524298:DFB524300 DOX524298:DOX524300 DYT524298:DYT524300 EIP524298:EIP524300 ESL524298:ESL524300 FCH524298:FCH524300 FMD524298:FMD524300 FVZ524298:FVZ524300 GFV524298:GFV524300 GPR524298:GPR524300 GZN524298:GZN524300 HJJ524298:HJJ524300 HTF524298:HTF524300 IDB524298:IDB524300 IMX524298:IMX524300 IWT524298:IWT524300 JGP524298:JGP524300 JQL524298:JQL524300 KAH524298:KAH524300 KKD524298:KKD524300 KTZ524298:KTZ524300 LDV524298:LDV524300 LNR524298:LNR524300 LXN524298:LXN524300 MHJ524298:MHJ524300 MRF524298:MRF524300 NBB524298:NBB524300 NKX524298:NKX524300 NUT524298:NUT524300 OEP524298:OEP524300 OOL524298:OOL524300 OYH524298:OYH524300 PID524298:PID524300 PRZ524298:PRZ524300 QBV524298:QBV524300 QLR524298:QLR524300 QVN524298:QVN524300 RFJ524298:RFJ524300 RPF524298:RPF524300 RZB524298:RZB524300 SIX524298:SIX524300 SST524298:SST524300 TCP524298:TCP524300 TML524298:TML524300 TWH524298:TWH524300 UGD524298:UGD524300 UPZ524298:UPZ524300 UZV524298:UZV524300 VJR524298:VJR524300 VTN524298:VTN524300 WDJ524298:WDJ524300 WNF524298:WNF524300 WXB524298:WXB524300 AT589834:AT589836 KP589834:KP589836 UL589834:UL589836 AEH589834:AEH589836 AOD589834:AOD589836 AXZ589834:AXZ589836 BHV589834:BHV589836 BRR589834:BRR589836 CBN589834:CBN589836 CLJ589834:CLJ589836 CVF589834:CVF589836 DFB589834:DFB589836 DOX589834:DOX589836 DYT589834:DYT589836 EIP589834:EIP589836 ESL589834:ESL589836 FCH589834:FCH589836 FMD589834:FMD589836 FVZ589834:FVZ589836 GFV589834:GFV589836 GPR589834:GPR589836 GZN589834:GZN589836 HJJ589834:HJJ589836 HTF589834:HTF589836 IDB589834:IDB589836 IMX589834:IMX589836 IWT589834:IWT589836 JGP589834:JGP589836 JQL589834:JQL589836 KAH589834:KAH589836 KKD589834:KKD589836 KTZ589834:KTZ589836 LDV589834:LDV589836 LNR589834:LNR589836 LXN589834:LXN589836 MHJ589834:MHJ589836 MRF589834:MRF589836 NBB589834:NBB589836 NKX589834:NKX589836 NUT589834:NUT589836 OEP589834:OEP589836 OOL589834:OOL589836 OYH589834:OYH589836 PID589834:PID589836 PRZ589834:PRZ589836 QBV589834:QBV589836 QLR589834:QLR589836 QVN589834:QVN589836 RFJ589834:RFJ589836 RPF589834:RPF589836 RZB589834:RZB589836 SIX589834:SIX589836 SST589834:SST589836 TCP589834:TCP589836 TML589834:TML589836 TWH589834:TWH589836 UGD589834:UGD589836 UPZ589834:UPZ589836 UZV589834:UZV589836 VJR589834:VJR589836 VTN589834:VTN589836 WDJ589834:WDJ589836 WNF589834:WNF589836 WXB589834:WXB589836 AT655370:AT655372 KP655370:KP655372 UL655370:UL655372 AEH655370:AEH655372 AOD655370:AOD655372 AXZ655370:AXZ655372 BHV655370:BHV655372 BRR655370:BRR655372 CBN655370:CBN655372 CLJ655370:CLJ655372 CVF655370:CVF655372 DFB655370:DFB655372 DOX655370:DOX655372 DYT655370:DYT655372 EIP655370:EIP655372 ESL655370:ESL655372 FCH655370:FCH655372 FMD655370:FMD655372 FVZ655370:FVZ655372 GFV655370:GFV655372 GPR655370:GPR655372 GZN655370:GZN655372 HJJ655370:HJJ655372 HTF655370:HTF655372 IDB655370:IDB655372 IMX655370:IMX655372 IWT655370:IWT655372 JGP655370:JGP655372 JQL655370:JQL655372 KAH655370:KAH655372 KKD655370:KKD655372 KTZ655370:KTZ655372 LDV655370:LDV655372 LNR655370:LNR655372 LXN655370:LXN655372 MHJ655370:MHJ655372 MRF655370:MRF655372 NBB655370:NBB655372 NKX655370:NKX655372 NUT655370:NUT655372 OEP655370:OEP655372 OOL655370:OOL655372 OYH655370:OYH655372 PID655370:PID655372 PRZ655370:PRZ655372 QBV655370:QBV655372 QLR655370:QLR655372 QVN655370:QVN655372 RFJ655370:RFJ655372 RPF655370:RPF655372 RZB655370:RZB655372 SIX655370:SIX655372 SST655370:SST655372 TCP655370:TCP655372 TML655370:TML655372 TWH655370:TWH655372 UGD655370:UGD655372 UPZ655370:UPZ655372 UZV655370:UZV655372 VJR655370:VJR655372 VTN655370:VTN655372 WDJ655370:WDJ655372 WNF655370:WNF655372 WXB655370:WXB655372 AT720906:AT720908 KP720906:KP720908 UL720906:UL720908 AEH720906:AEH720908 AOD720906:AOD720908 AXZ720906:AXZ720908 BHV720906:BHV720908 BRR720906:BRR720908 CBN720906:CBN720908 CLJ720906:CLJ720908 CVF720906:CVF720908 DFB720906:DFB720908 DOX720906:DOX720908 DYT720906:DYT720908 EIP720906:EIP720908 ESL720906:ESL720908 FCH720906:FCH720908 FMD720906:FMD720908 FVZ720906:FVZ720908 GFV720906:GFV720908 GPR720906:GPR720908 GZN720906:GZN720908 HJJ720906:HJJ720908 HTF720906:HTF720908 IDB720906:IDB720908 IMX720906:IMX720908 IWT720906:IWT720908 JGP720906:JGP720908 JQL720906:JQL720908 KAH720906:KAH720908 KKD720906:KKD720908 KTZ720906:KTZ720908 LDV720906:LDV720908 LNR720906:LNR720908 LXN720906:LXN720908 MHJ720906:MHJ720908 MRF720906:MRF720908 NBB720906:NBB720908 NKX720906:NKX720908 NUT720906:NUT720908 OEP720906:OEP720908 OOL720906:OOL720908 OYH720906:OYH720908 PID720906:PID720908 PRZ720906:PRZ720908 QBV720906:QBV720908 QLR720906:QLR720908 QVN720906:QVN720908 RFJ720906:RFJ720908 RPF720906:RPF720908 RZB720906:RZB720908 SIX720906:SIX720908 SST720906:SST720908 TCP720906:TCP720908 TML720906:TML720908 TWH720906:TWH720908 UGD720906:UGD720908 UPZ720906:UPZ720908 UZV720906:UZV720908 VJR720906:VJR720908 VTN720906:VTN720908 WDJ720906:WDJ720908 WNF720906:WNF720908 WXB720906:WXB720908 AT786442:AT786444 KP786442:KP786444 UL786442:UL786444 AEH786442:AEH786444 AOD786442:AOD786444 AXZ786442:AXZ786444 BHV786442:BHV786444 BRR786442:BRR786444 CBN786442:CBN786444 CLJ786442:CLJ786444 CVF786442:CVF786444 DFB786442:DFB786444 DOX786442:DOX786444 DYT786442:DYT786444 EIP786442:EIP786444 ESL786442:ESL786444 FCH786442:FCH786444 FMD786442:FMD786444 FVZ786442:FVZ786444 GFV786442:GFV786444 GPR786442:GPR786444 GZN786442:GZN786444 HJJ786442:HJJ786444 HTF786442:HTF786444 IDB786442:IDB786444 IMX786442:IMX786444 IWT786442:IWT786444 JGP786442:JGP786444 JQL786442:JQL786444 KAH786442:KAH786444 KKD786442:KKD786444 KTZ786442:KTZ786444 LDV786442:LDV786444 LNR786442:LNR786444 LXN786442:LXN786444 MHJ786442:MHJ786444 MRF786442:MRF786444 NBB786442:NBB786444 NKX786442:NKX786444 NUT786442:NUT786444 OEP786442:OEP786444 OOL786442:OOL786444 OYH786442:OYH786444 PID786442:PID786444 PRZ786442:PRZ786444 QBV786442:QBV786444 QLR786442:QLR786444 QVN786442:QVN786444 RFJ786442:RFJ786444 RPF786442:RPF786444 RZB786442:RZB786444 SIX786442:SIX786444 SST786442:SST786444 TCP786442:TCP786444 TML786442:TML786444 TWH786442:TWH786444 UGD786442:UGD786444 UPZ786442:UPZ786444 UZV786442:UZV786444 VJR786442:VJR786444 VTN786442:VTN786444 WDJ786442:WDJ786444 WNF786442:WNF786444 WXB786442:WXB786444 AT851978:AT851980 KP851978:KP851980 UL851978:UL851980 AEH851978:AEH851980 AOD851978:AOD851980 AXZ851978:AXZ851980 BHV851978:BHV851980 BRR851978:BRR851980 CBN851978:CBN851980 CLJ851978:CLJ851980 CVF851978:CVF851980 DFB851978:DFB851980 DOX851978:DOX851980 DYT851978:DYT851980 EIP851978:EIP851980 ESL851978:ESL851980 FCH851978:FCH851980 FMD851978:FMD851980 FVZ851978:FVZ851980 GFV851978:GFV851980 GPR851978:GPR851980 GZN851978:GZN851980 HJJ851978:HJJ851980 HTF851978:HTF851980 IDB851978:IDB851980 IMX851978:IMX851980 IWT851978:IWT851980 JGP851978:JGP851980 JQL851978:JQL851980 KAH851978:KAH851980 KKD851978:KKD851980 KTZ851978:KTZ851980 LDV851978:LDV851980 LNR851978:LNR851980 LXN851978:LXN851980 MHJ851978:MHJ851980 MRF851978:MRF851980 NBB851978:NBB851980 NKX851978:NKX851980 NUT851978:NUT851980 OEP851978:OEP851980 OOL851978:OOL851980 OYH851978:OYH851980 PID851978:PID851980 PRZ851978:PRZ851980 QBV851978:QBV851980 QLR851978:QLR851980 QVN851978:QVN851980 RFJ851978:RFJ851980 RPF851978:RPF851980 RZB851978:RZB851980 SIX851978:SIX851980 SST851978:SST851980 TCP851978:TCP851980 TML851978:TML851980 TWH851978:TWH851980 UGD851978:UGD851980 UPZ851978:UPZ851980 UZV851978:UZV851980 VJR851978:VJR851980 VTN851978:VTN851980 WDJ851978:WDJ851980 WNF851978:WNF851980 WXB851978:WXB851980 AT917514:AT917516 KP917514:KP917516 UL917514:UL917516 AEH917514:AEH917516 AOD917514:AOD917516 AXZ917514:AXZ917516 BHV917514:BHV917516 BRR917514:BRR917516 CBN917514:CBN917516 CLJ917514:CLJ917516 CVF917514:CVF917516 DFB917514:DFB917516 DOX917514:DOX917516 DYT917514:DYT917516 EIP917514:EIP917516 ESL917514:ESL917516 FCH917514:FCH917516 FMD917514:FMD917516 FVZ917514:FVZ917516 GFV917514:GFV917516 GPR917514:GPR917516 GZN917514:GZN917516 HJJ917514:HJJ917516 HTF917514:HTF917516 IDB917514:IDB917516 IMX917514:IMX917516 IWT917514:IWT917516 JGP917514:JGP917516 JQL917514:JQL917516 KAH917514:KAH917516 KKD917514:KKD917516 KTZ917514:KTZ917516 LDV917514:LDV917516 LNR917514:LNR917516 LXN917514:LXN917516 MHJ917514:MHJ917516 MRF917514:MRF917516 NBB917514:NBB917516 NKX917514:NKX917516 NUT917514:NUT917516 OEP917514:OEP917516 OOL917514:OOL917516 OYH917514:OYH917516 PID917514:PID917516 PRZ917514:PRZ917516 QBV917514:QBV917516 QLR917514:QLR917516 QVN917514:QVN917516 RFJ917514:RFJ917516 RPF917514:RPF917516 RZB917514:RZB917516 SIX917514:SIX917516 SST917514:SST917516 TCP917514:TCP917516 TML917514:TML917516 TWH917514:TWH917516 UGD917514:UGD917516 UPZ917514:UPZ917516 UZV917514:UZV917516 VJR917514:VJR917516 VTN917514:VTN917516 WDJ917514:WDJ917516 WNF917514:WNF917516 WXB917514:WXB917516 AT983050:AT983052 KP983050:KP983052 UL983050:UL983052 AEH983050:AEH983052 AOD983050:AOD983052 AXZ983050:AXZ983052 BHV983050:BHV983052 BRR983050:BRR983052 CBN983050:CBN983052 CLJ983050:CLJ983052 CVF983050:CVF983052 DFB983050:DFB983052 DOX983050:DOX983052 DYT983050:DYT983052 EIP983050:EIP983052 ESL983050:ESL983052 FCH983050:FCH983052 FMD983050:FMD983052 FVZ983050:FVZ983052 GFV983050:GFV983052 GPR983050:GPR983052 GZN983050:GZN983052 HJJ983050:HJJ983052 HTF983050:HTF983052 IDB983050:IDB983052 IMX983050:IMX983052 IWT983050:IWT983052 JGP983050:JGP983052 JQL983050:JQL983052 KAH983050:KAH983052 KKD983050:KKD983052 KTZ983050:KTZ983052 LDV983050:LDV983052 LNR983050:LNR983052 LXN983050:LXN983052 MHJ983050:MHJ983052 MRF983050:MRF983052 NBB983050:NBB983052 NKX983050:NKX983052 NUT983050:NUT983052 OEP983050:OEP983052 OOL983050:OOL983052 OYH983050:OYH983052 PID983050:PID983052 PRZ983050:PRZ983052 QBV983050:QBV983052 QLR983050:QLR983052 QVN983050:QVN983052 RFJ983050:RFJ983052 RPF983050:RPF983052 RZB983050:RZB983052 SIX983050:SIX983052 SST983050:SST983052 TCP983050:TCP983052 TML983050:TML983052 TWH983050:TWH983052 UGD983050:UGD983052 UPZ983050:UPZ983052 UZV983050:UZV983052 VJR983050:VJR983052 VTN983050:VTN983052 WDJ983050:WDJ983052 WNF983050:WNF983052 WXB983050:WXB983052 AT14 KP14 UL14 AEH14 AOD14 AXZ14 BHV14 BRR14 CBN14 CLJ14 CVF14 DFB14 DOX14 DYT14 EIP14 ESL14 FCH14 FMD14 FVZ14 GFV14 GPR14 GZN14 HJJ14 HTF14 IDB14 IMX14 IWT14 JGP14 JQL14 KAH14 KKD14 KTZ14 LDV14 LNR14 LXN14 MHJ14 MRF14 NBB14 NKX14 NUT14 OEP14 OOL14 OYH14 PID14 PRZ14 QBV14 QLR14 QVN14 RFJ14 RPF14 RZB14 SIX14 SST14 TCP14 TML14 TWH14 UGD14 UPZ14 UZV14 VJR14 VTN14 WDJ14 WNF14 WXB14 AT65550 KP65550 UL65550 AEH65550 AOD65550 AXZ65550 BHV65550 BRR65550 CBN65550 CLJ65550 CVF65550 DFB65550 DOX65550 DYT65550 EIP65550 ESL65550 FCH65550 FMD65550 FVZ65550 GFV65550 GPR65550 GZN65550 HJJ65550 HTF65550 IDB65550 IMX65550 IWT65550 JGP65550 JQL65550 KAH65550 KKD65550 KTZ65550 LDV65550 LNR65550 LXN65550 MHJ65550 MRF65550 NBB65550 NKX65550 NUT65550 OEP65550 OOL65550 OYH65550 PID65550 PRZ65550 QBV65550 QLR65550 QVN65550 RFJ65550 RPF65550 RZB65550 SIX65550 SST65550 TCP65550 TML65550 TWH65550 UGD65550 UPZ65550 UZV65550 VJR65550 VTN65550 WDJ65550 WNF65550 WXB65550 AT131086 KP131086 UL131086 AEH131086 AOD131086 AXZ131086 BHV131086 BRR131086 CBN131086 CLJ131086 CVF131086 DFB131086 DOX131086 DYT131086 EIP131086 ESL131086 FCH131086 FMD131086 FVZ131086 GFV131086 GPR131086 GZN131086 HJJ131086 HTF131086 IDB131086 IMX131086 IWT131086 JGP131086 JQL131086 KAH131086 KKD131086 KTZ131086 LDV131086 LNR131086 LXN131086 MHJ131086 MRF131086 NBB131086 NKX131086 NUT131086 OEP131086 OOL131086 OYH131086 PID131086 PRZ131086 QBV131086 QLR131086 QVN131086 RFJ131086 RPF131086 RZB131086 SIX131086 SST131086 TCP131086 TML131086 TWH131086 UGD131086 UPZ131086 UZV131086 VJR131086 VTN131086 WDJ131086 WNF131086 WXB131086 AT196622 KP196622 UL196622 AEH196622 AOD196622 AXZ196622 BHV196622 BRR196622 CBN196622 CLJ196622 CVF196622 DFB196622 DOX196622 DYT196622 EIP196622 ESL196622 FCH196622 FMD196622 FVZ196622 GFV196622 GPR196622 GZN196622 HJJ196622 HTF196622 IDB196622 IMX196622 IWT196622 JGP196622 JQL196622 KAH196622 KKD196622 KTZ196622 LDV196622 LNR196622 LXN196622 MHJ196622 MRF196622 NBB196622 NKX196622 NUT196622 OEP196622 OOL196622 OYH196622 PID196622 PRZ196622 QBV196622 QLR196622 QVN196622 RFJ196622 RPF196622 RZB196622 SIX196622 SST196622 TCP196622 TML196622 TWH196622 UGD196622 UPZ196622 UZV196622 VJR196622 VTN196622 WDJ196622 WNF196622 WXB196622 AT262158 KP262158 UL262158 AEH262158 AOD262158 AXZ262158 BHV262158 BRR262158 CBN262158 CLJ262158 CVF262158 DFB262158 DOX262158 DYT262158 EIP262158 ESL262158 FCH262158 FMD262158 FVZ262158 GFV262158 GPR262158 GZN262158 HJJ262158 HTF262158 IDB262158 IMX262158 IWT262158 JGP262158 JQL262158 KAH262158 KKD262158 KTZ262158 LDV262158 LNR262158 LXN262158 MHJ262158 MRF262158 NBB262158 NKX262158 NUT262158 OEP262158 OOL262158 OYH262158 PID262158 PRZ262158 QBV262158 QLR262158 QVN262158 RFJ262158 RPF262158 RZB262158 SIX262158 SST262158 TCP262158 TML262158 TWH262158 UGD262158 UPZ262158 UZV262158 VJR262158 VTN262158 WDJ262158 WNF262158 WXB262158 AT327694 KP327694 UL327694 AEH327694 AOD327694 AXZ327694 BHV327694 BRR327694 CBN327694 CLJ327694 CVF327694 DFB327694 DOX327694 DYT327694 EIP327694 ESL327694 FCH327694 FMD327694 FVZ327694 GFV327694 GPR327694 GZN327694 HJJ327694 HTF327694 IDB327694 IMX327694 IWT327694 JGP327694 JQL327694 KAH327694 KKD327694 KTZ327694 LDV327694 LNR327694 LXN327694 MHJ327694 MRF327694 NBB327694 NKX327694 NUT327694 OEP327694 OOL327694 OYH327694 PID327694 PRZ327694 QBV327694 QLR327694 QVN327694 RFJ327694 RPF327694 RZB327694 SIX327694 SST327694 TCP327694 TML327694 TWH327694 UGD327694 UPZ327694 UZV327694 VJR327694 VTN327694 WDJ327694 WNF327694 WXB327694 AT393230 KP393230 UL393230 AEH393230 AOD393230 AXZ393230 BHV393230 BRR393230 CBN393230 CLJ393230 CVF393230 DFB393230 DOX393230 DYT393230 EIP393230 ESL393230 FCH393230 FMD393230 FVZ393230 GFV393230 GPR393230 GZN393230 HJJ393230 HTF393230 IDB393230 IMX393230 IWT393230 JGP393230 JQL393230 KAH393230 KKD393230 KTZ393230 LDV393230 LNR393230 LXN393230 MHJ393230 MRF393230 NBB393230 NKX393230 NUT393230 OEP393230 OOL393230 OYH393230 PID393230 PRZ393230 QBV393230 QLR393230 QVN393230 RFJ393230 RPF393230 RZB393230 SIX393230 SST393230 TCP393230 TML393230 TWH393230 UGD393230 UPZ393230 UZV393230 VJR393230 VTN393230 WDJ393230 WNF393230 WXB393230 AT458766 KP458766 UL458766 AEH458766 AOD458766 AXZ458766 BHV458766 BRR458766 CBN458766 CLJ458766 CVF458766 DFB458766 DOX458766 DYT458766 EIP458766 ESL458766 FCH458766 FMD458766 FVZ458766 GFV458766 GPR458766 GZN458766 HJJ458766 HTF458766 IDB458766 IMX458766 IWT458766 JGP458766 JQL458766 KAH458766 KKD458766 KTZ458766 LDV458766 LNR458766 LXN458766 MHJ458766 MRF458766 NBB458766 NKX458766 NUT458766 OEP458766 OOL458766 OYH458766 PID458766 PRZ458766 QBV458766 QLR458766 QVN458766 RFJ458766 RPF458766 RZB458766 SIX458766 SST458766 TCP458766 TML458766 TWH458766 UGD458766 UPZ458766 UZV458766 VJR458766 VTN458766 WDJ458766 WNF458766 WXB458766 AT524302 KP524302 UL524302 AEH524302 AOD524302 AXZ524302 BHV524302 BRR524302 CBN524302 CLJ524302 CVF524302 DFB524302 DOX524302 DYT524302 EIP524302 ESL524302 FCH524302 FMD524302 FVZ524302 GFV524302 GPR524302 GZN524302 HJJ524302 HTF524302 IDB524302 IMX524302 IWT524302 JGP524302 JQL524302 KAH524302 KKD524302 KTZ524302 LDV524302 LNR524302 LXN524302 MHJ524302 MRF524302 NBB524302 NKX524302 NUT524302 OEP524302 OOL524302 OYH524302 PID524302 PRZ524302 QBV524302 QLR524302 QVN524302 RFJ524302 RPF524302 RZB524302 SIX524302 SST524302 TCP524302 TML524302 TWH524302 UGD524302 UPZ524302 UZV524302 VJR524302 VTN524302 WDJ524302 WNF524302 WXB524302 AT589838 KP589838 UL589838 AEH589838 AOD589838 AXZ589838 BHV589838 BRR589838 CBN589838 CLJ589838 CVF589838 DFB589838 DOX589838 DYT589838 EIP589838 ESL589838 FCH589838 FMD589838 FVZ589838 GFV589838 GPR589838 GZN589838 HJJ589838 HTF589838 IDB589838 IMX589838 IWT589838 JGP589838 JQL589838 KAH589838 KKD589838 KTZ589838 LDV589838 LNR589838 LXN589838 MHJ589838 MRF589838 NBB589838 NKX589838 NUT589838 OEP589838 OOL589838 OYH589838 PID589838 PRZ589838 QBV589838 QLR589838 QVN589838 RFJ589838 RPF589838 RZB589838 SIX589838 SST589838 TCP589838 TML589838 TWH589838 UGD589838 UPZ589838 UZV589838 VJR589838 VTN589838 WDJ589838 WNF589838 WXB589838 AT655374 KP655374 UL655374 AEH655374 AOD655374 AXZ655374 BHV655374 BRR655374 CBN655374 CLJ655374 CVF655374 DFB655374 DOX655374 DYT655374 EIP655374 ESL655374 FCH655374 FMD655374 FVZ655374 GFV655374 GPR655374 GZN655374 HJJ655374 HTF655374 IDB655374 IMX655374 IWT655374 JGP655374 JQL655374 KAH655374 KKD655374 KTZ655374 LDV655374 LNR655374 LXN655374 MHJ655374 MRF655374 NBB655374 NKX655374 NUT655374 OEP655374 OOL655374 OYH655374 PID655374 PRZ655374 QBV655374 QLR655374 QVN655374 RFJ655374 RPF655374 RZB655374 SIX655374 SST655374 TCP655374 TML655374 TWH655374 UGD655374 UPZ655374 UZV655374 VJR655374 VTN655374 WDJ655374 WNF655374 WXB655374 AT720910 KP720910 UL720910 AEH720910 AOD720910 AXZ720910 BHV720910 BRR720910 CBN720910 CLJ720910 CVF720910 DFB720910 DOX720910 DYT720910 EIP720910 ESL720910 FCH720910 FMD720910 FVZ720910 GFV720910 GPR720910 GZN720910 HJJ720910 HTF720910 IDB720910 IMX720910 IWT720910 JGP720910 JQL720910 KAH720910 KKD720910 KTZ720910 LDV720910 LNR720910 LXN720910 MHJ720910 MRF720910 NBB720910 NKX720910 NUT720910 OEP720910 OOL720910 OYH720910 PID720910 PRZ720910 QBV720910 QLR720910 QVN720910 RFJ720910 RPF720910 RZB720910 SIX720910 SST720910 TCP720910 TML720910 TWH720910 UGD720910 UPZ720910 UZV720910 VJR720910 VTN720910 WDJ720910 WNF720910 WXB720910 AT786446 KP786446 UL786446 AEH786446 AOD786446 AXZ786446 BHV786446 BRR786446 CBN786446 CLJ786446 CVF786446 DFB786446 DOX786446 DYT786446 EIP786446 ESL786446 FCH786446 FMD786446 FVZ786446 GFV786446 GPR786446 GZN786446 HJJ786446 HTF786446 IDB786446 IMX786446 IWT786446 JGP786446 JQL786446 KAH786446 KKD786446 KTZ786446 LDV786446 LNR786446 LXN786446 MHJ786446 MRF786446 NBB786446 NKX786446 NUT786446 OEP786446 OOL786446 OYH786446 PID786446 PRZ786446 QBV786446 QLR786446 QVN786446 RFJ786446 RPF786446 RZB786446 SIX786446 SST786446 TCP786446 TML786446 TWH786446 UGD786446 UPZ786446 UZV786446 VJR786446 VTN786446 WDJ786446 WNF786446 WXB786446 AT851982 KP851982 UL851982 AEH851982 AOD851982 AXZ851982 BHV851982 BRR851982 CBN851982 CLJ851982 CVF851982 DFB851982 DOX851982 DYT851982 EIP851982 ESL851982 FCH851982 FMD851982 FVZ851982 GFV851982 GPR851982 GZN851982 HJJ851982 HTF851982 IDB851982 IMX851982 IWT851982 JGP851982 JQL851982 KAH851982 KKD851982 KTZ851982 LDV851982 LNR851982 LXN851982 MHJ851982 MRF851982 NBB851982 NKX851982 NUT851982 OEP851982 OOL851982 OYH851982 PID851982 PRZ851982 QBV851982 QLR851982 QVN851982 RFJ851982 RPF851982 RZB851982 SIX851982 SST851982 TCP851982 TML851982 TWH851982 UGD851982 UPZ851982 UZV851982 VJR851982 VTN851982 WDJ851982 WNF851982 WXB851982 AT917518 KP917518 UL917518 AEH917518 AOD917518 AXZ917518 BHV917518 BRR917518 CBN917518 CLJ917518 CVF917518 DFB917518 DOX917518 DYT917518 EIP917518 ESL917518 FCH917518 FMD917518 FVZ917518 GFV917518 GPR917518 GZN917518 HJJ917518 HTF917518 IDB917518 IMX917518 IWT917518 JGP917518 JQL917518 KAH917518 KKD917518 KTZ917518 LDV917518 LNR917518 LXN917518 MHJ917518 MRF917518 NBB917518 NKX917518 NUT917518 OEP917518 OOL917518 OYH917518 PID917518 PRZ917518 QBV917518 QLR917518 QVN917518 RFJ917518 RPF917518 RZB917518 SIX917518 SST917518 TCP917518 TML917518 TWH917518 UGD917518 UPZ917518 UZV917518 VJR917518 VTN917518 WDJ917518 WNF917518 WXB917518 AT983054 KP983054 UL983054 AEH983054 AOD983054 AXZ983054 BHV983054 BRR983054 CBN983054 CLJ983054 CVF983054 DFB983054 DOX983054 DYT983054 EIP983054 ESL983054 FCH983054 FMD983054 FVZ983054 GFV983054 GPR983054 GZN983054 HJJ983054 HTF983054 IDB983054 IMX983054 IWT983054 JGP983054 JQL983054 KAH983054 KKD983054 KTZ983054 LDV983054 LNR983054 LXN983054 MHJ983054 MRF983054 NBB983054 NKX983054 NUT983054 OEP983054 OOL983054 OYH983054 PID983054 PRZ983054 QBV983054 QLR983054 QVN983054 RFJ983054 RPF983054 RZB983054 SIX983054 SST983054 TCP983054 TML983054 TWH983054 UGD983054 UPZ983054 UZV983054 VJR983054 VTN983054 WDJ983054 WNF983054 WXB983054">
      <formula1>Periodo</formula1>
    </dataValidation>
    <dataValidation type="list" allowBlank="1" showInputMessage="1" showErrorMessage="1" sqref="O10:O12 JK10:JK12 TG10:TG12 ADC10:ADC12 AMY10:AMY12 AWU10:AWU12 BGQ10:BGQ12 BQM10:BQM12 CAI10:CAI12 CKE10:CKE12 CUA10:CUA12 DDW10:DDW12 DNS10:DNS12 DXO10:DXO12 EHK10:EHK12 ERG10:ERG12 FBC10:FBC12 FKY10:FKY12 FUU10:FUU12 GEQ10:GEQ12 GOM10:GOM12 GYI10:GYI12 HIE10:HIE12 HSA10:HSA12 IBW10:IBW12 ILS10:ILS12 IVO10:IVO12 JFK10:JFK12 JPG10:JPG12 JZC10:JZC12 KIY10:KIY12 KSU10:KSU12 LCQ10:LCQ12 LMM10:LMM12 LWI10:LWI12 MGE10:MGE12 MQA10:MQA12 MZW10:MZW12 NJS10:NJS12 NTO10:NTO12 ODK10:ODK12 ONG10:ONG12 OXC10:OXC12 PGY10:PGY12 PQU10:PQU12 QAQ10:QAQ12 QKM10:QKM12 QUI10:QUI12 REE10:REE12 ROA10:ROA12 RXW10:RXW12 SHS10:SHS12 SRO10:SRO12 TBK10:TBK12 TLG10:TLG12 TVC10:TVC12 UEY10:UEY12 UOU10:UOU12 UYQ10:UYQ12 VIM10:VIM12 VSI10:VSI12 WCE10:WCE12 WMA10:WMA12 WVW10:WVW12 O65546:O65548 JK65546:JK65548 TG65546:TG65548 ADC65546:ADC65548 AMY65546:AMY65548 AWU65546:AWU65548 BGQ65546:BGQ65548 BQM65546:BQM65548 CAI65546:CAI65548 CKE65546:CKE65548 CUA65546:CUA65548 DDW65546:DDW65548 DNS65546:DNS65548 DXO65546:DXO65548 EHK65546:EHK65548 ERG65546:ERG65548 FBC65546:FBC65548 FKY65546:FKY65548 FUU65546:FUU65548 GEQ65546:GEQ65548 GOM65546:GOM65548 GYI65546:GYI65548 HIE65546:HIE65548 HSA65546:HSA65548 IBW65546:IBW65548 ILS65546:ILS65548 IVO65546:IVO65548 JFK65546:JFK65548 JPG65546:JPG65548 JZC65546:JZC65548 KIY65546:KIY65548 KSU65546:KSU65548 LCQ65546:LCQ65548 LMM65546:LMM65548 LWI65546:LWI65548 MGE65546:MGE65548 MQA65546:MQA65548 MZW65546:MZW65548 NJS65546:NJS65548 NTO65546:NTO65548 ODK65546:ODK65548 ONG65546:ONG65548 OXC65546:OXC65548 PGY65546:PGY65548 PQU65546:PQU65548 QAQ65546:QAQ65548 QKM65546:QKM65548 QUI65546:QUI65548 REE65546:REE65548 ROA65546:ROA65548 RXW65546:RXW65548 SHS65546:SHS65548 SRO65546:SRO65548 TBK65546:TBK65548 TLG65546:TLG65548 TVC65546:TVC65548 UEY65546:UEY65548 UOU65546:UOU65548 UYQ65546:UYQ65548 VIM65546:VIM65548 VSI65546:VSI65548 WCE65546:WCE65548 WMA65546:WMA65548 WVW65546:WVW65548 O131082:O131084 JK131082:JK131084 TG131082:TG131084 ADC131082:ADC131084 AMY131082:AMY131084 AWU131082:AWU131084 BGQ131082:BGQ131084 BQM131082:BQM131084 CAI131082:CAI131084 CKE131082:CKE131084 CUA131082:CUA131084 DDW131082:DDW131084 DNS131082:DNS131084 DXO131082:DXO131084 EHK131082:EHK131084 ERG131082:ERG131084 FBC131082:FBC131084 FKY131082:FKY131084 FUU131082:FUU131084 GEQ131082:GEQ131084 GOM131082:GOM131084 GYI131082:GYI131084 HIE131082:HIE131084 HSA131082:HSA131084 IBW131082:IBW131084 ILS131082:ILS131084 IVO131082:IVO131084 JFK131082:JFK131084 JPG131082:JPG131084 JZC131082:JZC131084 KIY131082:KIY131084 KSU131082:KSU131084 LCQ131082:LCQ131084 LMM131082:LMM131084 LWI131082:LWI131084 MGE131082:MGE131084 MQA131082:MQA131084 MZW131082:MZW131084 NJS131082:NJS131084 NTO131082:NTO131084 ODK131082:ODK131084 ONG131082:ONG131084 OXC131082:OXC131084 PGY131082:PGY131084 PQU131082:PQU131084 QAQ131082:QAQ131084 QKM131082:QKM131084 QUI131082:QUI131084 REE131082:REE131084 ROA131082:ROA131084 RXW131082:RXW131084 SHS131082:SHS131084 SRO131082:SRO131084 TBK131082:TBK131084 TLG131082:TLG131084 TVC131082:TVC131084 UEY131082:UEY131084 UOU131082:UOU131084 UYQ131082:UYQ131084 VIM131082:VIM131084 VSI131082:VSI131084 WCE131082:WCE131084 WMA131082:WMA131084 WVW131082:WVW131084 O196618:O196620 JK196618:JK196620 TG196618:TG196620 ADC196618:ADC196620 AMY196618:AMY196620 AWU196618:AWU196620 BGQ196618:BGQ196620 BQM196618:BQM196620 CAI196618:CAI196620 CKE196618:CKE196620 CUA196618:CUA196620 DDW196618:DDW196620 DNS196618:DNS196620 DXO196618:DXO196620 EHK196618:EHK196620 ERG196618:ERG196620 FBC196618:FBC196620 FKY196618:FKY196620 FUU196618:FUU196620 GEQ196618:GEQ196620 GOM196618:GOM196620 GYI196618:GYI196620 HIE196618:HIE196620 HSA196618:HSA196620 IBW196618:IBW196620 ILS196618:ILS196620 IVO196618:IVO196620 JFK196618:JFK196620 JPG196618:JPG196620 JZC196618:JZC196620 KIY196618:KIY196620 KSU196618:KSU196620 LCQ196618:LCQ196620 LMM196618:LMM196620 LWI196618:LWI196620 MGE196618:MGE196620 MQA196618:MQA196620 MZW196618:MZW196620 NJS196618:NJS196620 NTO196618:NTO196620 ODK196618:ODK196620 ONG196618:ONG196620 OXC196618:OXC196620 PGY196618:PGY196620 PQU196618:PQU196620 QAQ196618:QAQ196620 QKM196618:QKM196620 QUI196618:QUI196620 REE196618:REE196620 ROA196618:ROA196620 RXW196618:RXW196620 SHS196618:SHS196620 SRO196618:SRO196620 TBK196618:TBK196620 TLG196618:TLG196620 TVC196618:TVC196620 UEY196618:UEY196620 UOU196618:UOU196620 UYQ196618:UYQ196620 VIM196618:VIM196620 VSI196618:VSI196620 WCE196618:WCE196620 WMA196618:WMA196620 WVW196618:WVW196620 O262154:O262156 JK262154:JK262156 TG262154:TG262156 ADC262154:ADC262156 AMY262154:AMY262156 AWU262154:AWU262156 BGQ262154:BGQ262156 BQM262154:BQM262156 CAI262154:CAI262156 CKE262154:CKE262156 CUA262154:CUA262156 DDW262154:DDW262156 DNS262154:DNS262156 DXO262154:DXO262156 EHK262154:EHK262156 ERG262154:ERG262156 FBC262154:FBC262156 FKY262154:FKY262156 FUU262154:FUU262156 GEQ262154:GEQ262156 GOM262154:GOM262156 GYI262154:GYI262156 HIE262154:HIE262156 HSA262154:HSA262156 IBW262154:IBW262156 ILS262154:ILS262156 IVO262154:IVO262156 JFK262154:JFK262156 JPG262154:JPG262156 JZC262154:JZC262156 KIY262154:KIY262156 KSU262154:KSU262156 LCQ262154:LCQ262156 LMM262154:LMM262156 LWI262154:LWI262156 MGE262154:MGE262156 MQA262154:MQA262156 MZW262154:MZW262156 NJS262154:NJS262156 NTO262154:NTO262156 ODK262154:ODK262156 ONG262154:ONG262156 OXC262154:OXC262156 PGY262154:PGY262156 PQU262154:PQU262156 QAQ262154:QAQ262156 QKM262154:QKM262156 QUI262154:QUI262156 REE262154:REE262156 ROA262154:ROA262156 RXW262154:RXW262156 SHS262154:SHS262156 SRO262154:SRO262156 TBK262154:TBK262156 TLG262154:TLG262156 TVC262154:TVC262156 UEY262154:UEY262156 UOU262154:UOU262156 UYQ262154:UYQ262156 VIM262154:VIM262156 VSI262154:VSI262156 WCE262154:WCE262156 WMA262154:WMA262156 WVW262154:WVW262156 O327690:O327692 JK327690:JK327692 TG327690:TG327692 ADC327690:ADC327692 AMY327690:AMY327692 AWU327690:AWU327692 BGQ327690:BGQ327692 BQM327690:BQM327692 CAI327690:CAI327692 CKE327690:CKE327692 CUA327690:CUA327692 DDW327690:DDW327692 DNS327690:DNS327692 DXO327690:DXO327692 EHK327690:EHK327692 ERG327690:ERG327692 FBC327690:FBC327692 FKY327690:FKY327692 FUU327690:FUU327692 GEQ327690:GEQ327692 GOM327690:GOM327692 GYI327690:GYI327692 HIE327690:HIE327692 HSA327690:HSA327692 IBW327690:IBW327692 ILS327690:ILS327692 IVO327690:IVO327692 JFK327690:JFK327692 JPG327690:JPG327692 JZC327690:JZC327692 KIY327690:KIY327692 KSU327690:KSU327692 LCQ327690:LCQ327692 LMM327690:LMM327692 LWI327690:LWI327692 MGE327690:MGE327692 MQA327690:MQA327692 MZW327690:MZW327692 NJS327690:NJS327692 NTO327690:NTO327692 ODK327690:ODK327692 ONG327690:ONG327692 OXC327690:OXC327692 PGY327690:PGY327692 PQU327690:PQU327692 QAQ327690:QAQ327692 QKM327690:QKM327692 QUI327690:QUI327692 REE327690:REE327692 ROA327690:ROA327692 RXW327690:RXW327692 SHS327690:SHS327692 SRO327690:SRO327692 TBK327690:TBK327692 TLG327690:TLG327692 TVC327690:TVC327692 UEY327690:UEY327692 UOU327690:UOU327692 UYQ327690:UYQ327692 VIM327690:VIM327692 VSI327690:VSI327692 WCE327690:WCE327692 WMA327690:WMA327692 WVW327690:WVW327692 O393226:O393228 JK393226:JK393228 TG393226:TG393228 ADC393226:ADC393228 AMY393226:AMY393228 AWU393226:AWU393228 BGQ393226:BGQ393228 BQM393226:BQM393228 CAI393226:CAI393228 CKE393226:CKE393228 CUA393226:CUA393228 DDW393226:DDW393228 DNS393226:DNS393228 DXO393226:DXO393228 EHK393226:EHK393228 ERG393226:ERG393228 FBC393226:FBC393228 FKY393226:FKY393228 FUU393226:FUU393228 GEQ393226:GEQ393228 GOM393226:GOM393228 GYI393226:GYI393228 HIE393226:HIE393228 HSA393226:HSA393228 IBW393226:IBW393228 ILS393226:ILS393228 IVO393226:IVO393228 JFK393226:JFK393228 JPG393226:JPG393228 JZC393226:JZC393228 KIY393226:KIY393228 KSU393226:KSU393228 LCQ393226:LCQ393228 LMM393226:LMM393228 LWI393226:LWI393228 MGE393226:MGE393228 MQA393226:MQA393228 MZW393226:MZW393228 NJS393226:NJS393228 NTO393226:NTO393228 ODK393226:ODK393228 ONG393226:ONG393228 OXC393226:OXC393228 PGY393226:PGY393228 PQU393226:PQU393228 QAQ393226:QAQ393228 QKM393226:QKM393228 QUI393226:QUI393228 REE393226:REE393228 ROA393226:ROA393228 RXW393226:RXW393228 SHS393226:SHS393228 SRO393226:SRO393228 TBK393226:TBK393228 TLG393226:TLG393228 TVC393226:TVC393228 UEY393226:UEY393228 UOU393226:UOU393228 UYQ393226:UYQ393228 VIM393226:VIM393228 VSI393226:VSI393228 WCE393226:WCE393228 WMA393226:WMA393228 WVW393226:WVW393228 O458762:O458764 JK458762:JK458764 TG458762:TG458764 ADC458762:ADC458764 AMY458762:AMY458764 AWU458762:AWU458764 BGQ458762:BGQ458764 BQM458762:BQM458764 CAI458762:CAI458764 CKE458762:CKE458764 CUA458762:CUA458764 DDW458762:DDW458764 DNS458762:DNS458764 DXO458762:DXO458764 EHK458762:EHK458764 ERG458762:ERG458764 FBC458762:FBC458764 FKY458762:FKY458764 FUU458762:FUU458764 GEQ458762:GEQ458764 GOM458762:GOM458764 GYI458762:GYI458764 HIE458762:HIE458764 HSA458762:HSA458764 IBW458762:IBW458764 ILS458762:ILS458764 IVO458762:IVO458764 JFK458762:JFK458764 JPG458762:JPG458764 JZC458762:JZC458764 KIY458762:KIY458764 KSU458762:KSU458764 LCQ458762:LCQ458764 LMM458762:LMM458764 LWI458762:LWI458764 MGE458762:MGE458764 MQA458762:MQA458764 MZW458762:MZW458764 NJS458762:NJS458764 NTO458762:NTO458764 ODK458762:ODK458764 ONG458762:ONG458764 OXC458762:OXC458764 PGY458762:PGY458764 PQU458762:PQU458764 QAQ458762:QAQ458764 QKM458762:QKM458764 QUI458762:QUI458764 REE458762:REE458764 ROA458762:ROA458764 RXW458762:RXW458764 SHS458762:SHS458764 SRO458762:SRO458764 TBK458762:TBK458764 TLG458762:TLG458764 TVC458762:TVC458764 UEY458762:UEY458764 UOU458762:UOU458764 UYQ458762:UYQ458764 VIM458762:VIM458764 VSI458762:VSI458764 WCE458762:WCE458764 WMA458762:WMA458764 WVW458762:WVW458764 O524298:O524300 JK524298:JK524300 TG524298:TG524300 ADC524298:ADC524300 AMY524298:AMY524300 AWU524298:AWU524300 BGQ524298:BGQ524300 BQM524298:BQM524300 CAI524298:CAI524300 CKE524298:CKE524300 CUA524298:CUA524300 DDW524298:DDW524300 DNS524298:DNS524300 DXO524298:DXO524300 EHK524298:EHK524300 ERG524298:ERG524300 FBC524298:FBC524300 FKY524298:FKY524300 FUU524298:FUU524300 GEQ524298:GEQ524300 GOM524298:GOM524300 GYI524298:GYI524300 HIE524298:HIE524300 HSA524298:HSA524300 IBW524298:IBW524300 ILS524298:ILS524300 IVO524298:IVO524300 JFK524298:JFK524300 JPG524298:JPG524300 JZC524298:JZC524300 KIY524298:KIY524300 KSU524298:KSU524300 LCQ524298:LCQ524300 LMM524298:LMM524300 LWI524298:LWI524300 MGE524298:MGE524300 MQA524298:MQA524300 MZW524298:MZW524300 NJS524298:NJS524300 NTO524298:NTO524300 ODK524298:ODK524300 ONG524298:ONG524300 OXC524298:OXC524300 PGY524298:PGY524300 PQU524298:PQU524300 QAQ524298:QAQ524300 QKM524298:QKM524300 QUI524298:QUI524300 REE524298:REE524300 ROA524298:ROA524300 RXW524298:RXW524300 SHS524298:SHS524300 SRO524298:SRO524300 TBK524298:TBK524300 TLG524298:TLG524300 TVC524298:TVC524300 UEY524298:UEY524300 UOU524298:UOU524300 UYQ524298:UYQ524300 VIM524298:VIM524300 VSI524298:VSI524300 WCE524298:WCE524300 WMA524298:WMA524300 WVW524298:WVW524300 O589834:O589836 JK589834:JK589836 TG589834:TG589836 ADC589834:ADC589836 AMY589834:AMY589836 AWU589834:AWU589836 BGQ589834:BGQ589836 BQM589834:BQM589836 CAI589834:CAI589836 CKE589834:CKE589836 CUA589834:CUA589836 DDW589834:DDW589836 DNS589834:DNS589836 DXO589834:DXO589836 EHK589834:EHK589836 ERG589834:ERG589836 FBC589834:FBC589836 FKY589834:FKY589836 FUU589834:FUU589836 GEQ589834:GEQ589836 GOM589834:GOM589836 GYI589834:GYI589836 HIE589834:HIE589836 HSA589834:HSA589836 IBW589834:IBW589836 ILS589834:ILS589836 IVO589834:IVO589836 JFK589834:JFK589836 JPG589834:JPG589836 JZC589834:JZC589836 KIY589834:KIY589836 KSU589834:KSU589836 LCQ589834:LCQ589836 LMM589834:LMM589836 LWI589834:LWI589836 MGE589834:MGE589836 MQA589834:MQA589836 MZW589834:MZW589836 NJS589834:NJS589836 NTO589834:NTO589836 ODK589834:ODK589836 ONG589834:ONG589836 OXC589834:OXC589836 PGY589834:PGY589836 PQU589834:PQU589836 QAQ589834:QAQ589836 QKM589834:QKM589836 QUI589834:QUI589836 REE589834:REE589836 ROA589834:ROA589836 RXW589834:RXW589836 SHS589834:SHS589836 SRO589834:SRO589836 TBK589834:TBK589836 TLG589834:TLG589836 TVC589834:TVC589836 UEY589834:UEY589836 UOU589834:UOU589836 UYQ589834:UYQ589836 VIM589834:VIM589836 VSI589834:VSI589836 WCE589834:WCE589836 WMA589834:WMA589836 WVW589834:WVW589836 O655370:O655372 JK655370:JK655372 TG655370:TG655372 ADC655370:ADC655372 AMY655370:AMY655372 AWU655370:AWU655372 BGQ655370:BGQ655372 BQM655370:BQM655372 CAI655370:CAI655372 CKE655370:CKE655372 CUA655370:CUA655372 DDW655370:DDW655372 DNS655370:DNS655372 DXO655370:DXO655372 EHK655370:EHK655372 ERG655370:ERG655372 FBC655370:FBC655372 FKY655370:FKY655372 FUU655370:FUU655372 GEQ655370:GEQ655372 GOM655370:GOM655372 GYI655370:GYI655372 HIE655370:HIE655372 HSA655370:HSA655372 IBW655370:IBW655372 ILS655370:ILS655372 IVO655370:IVO655372 JFK655370:JFK655372 JPG655370:JPG655372 JZC655370:JZC655372 KIY655370:KIY655372 KSU655370:KSU655372 LCQ655370:LCQ655372 LMM655370:LMM655372 LWI655370:LWI655372 MGE655370:MGE655372 MQA655370:MQA655372 MZW655370:MZW655372 NJS655370:NJS655372 NTO655370:NTO655372 ODK655370:ODK655372 ONG655370:ONG655372 OXC655370:OXC655372 PGY655370:PGY655372 PQU655370:PQU655372 QAQ655370:QAQ655372 QKM655370:QKM655372 QUI655370:QUI655372 REE655370:REE655372 ROA655370:ROA655372 RXW655370:RXW655372 SHS655370:SHS655372 SRO655370:SRO655372 TBK655370:TBK655372 TLG655370:TLG655372 TVC655370:TVC655372 UEY655370:UEY655372 UOU655370:UOU655372 UYQ655370:UYQ655372 VIM655370:VIM655372 VSI655370:VSI655372 WCE655370:WCE655372 WMA655370:WMA655372 WVW655370:WVW655372 O720906:O720908 JK720906:JK720908 TG720906:TG720908 ADC720906:ADC720908 AMY720906:AMY720908 AWU720906:AWU720908 BGQ720906:BGQ720908 BQM720906:BQM720908 CAI720906:CAI720908 CKE720906:CKE720908 CUA720906:CUA720908 DDW720906:DDW720908 DNS720906:DNS720908 DXO720906:DXO720908 EHK720906:EHK720908 ERG720906:ERG720908 FBC720906:FBC720908 FKY720906:FKY720908 FUU720906:FUU720908 GEQ720906:GEQ720908 GOM720906:GOM720908 GYI720906:GYI720908 HIE720906:HIE720908 HSA720906:HSA720908 IBW720906:IBW720908 ILS720906:ILS720908 IVO720906:IVO720908 JFK720906:JFK720908 JPG720906:JPG720908 JZC720906:JZC720908 KIY720906:KIY720908 KSU720906:KSU720908 LCQ720906:LCQ720908 LMM720906:LMM720908 LWI720906:LWI720908 MGE720906:MGE720908 MQA720906:MQA720908 MZW720906:MZW720908 NJS720906:NJS720908 NTO720906:NTO720908 ODK720906:ODK720908 ONG720906:ONG720908 OXC720906:OXC720908 PGY720906:PGY720908 PQU720906:PQU720908 QAQ720906:QAQ720908 QKM720906:QKM720908 QUI720906:QUI720908 REE720906:REE720908 ROA720906:ROA720908 RXW720906:RXW720908 SHS720906:SHS720908 SRO720906:SRO720908 TBK720906:TBK720908 TLG720906:TLG720908 TVC720906:TVC720908 UEY720906:UEY720908 UOU720906:UOU720908 UYQ720906:UYQ720908 VIM720906:VIM720908 VSI720906:VSI720908 WCE720906:WCE720908 WMA720906:WMA720908 WVW720906:WVW720908 O786442:O786444 JK786442:JK786444 TG786442:TG786444 ADC786442:ADC786444 AMY786442:AMY786444 AWU786442:AWU786444 BGQ786442:BGQ786444 BQM786442:BQM786444 CAI786442:CAI786444 CKE786442:CKE786444 CUA786442:CUA786444 DDW786442:DDW786444 DNS786442:DNS786444 DXO786442:DXO786444 EHK786442:EHK786444 ERG786442:ERG786444 FBC786442:FBC786444 FKY786442:FKY786444 FUU786442:FUU786444 GEQ786442:GEQ786444 GOM786442:GOM786444 GYI786442:GYI786444 HIE786442:HIE786444 HSA786442:HSA786444 IBW786442:IBW786444 ILS786442:ILS786444 IVO786442:IVO786444 JFK786442:JFK786444 JPG786442:JPG786444 JZC786442:JZC786444 KIY786442:KIY786444 KSU786442:KSU786444 LCQ786442:LCQ786444 LMM786442:LMM786444 LWI786442:LWI786444 MGE786442:MGE786444 MQA786442:MQA786444 MZW786442:MZW786444 NJS786442:NJS786444 NTO786442:NTO786444 ODK786442:ODK786444 ONG786442:ONG786444 OXC786442:OXC786444 PGY786442:PGY786444 PQU786442:PQU786444 QAQ786442:QAQ786444 QKM786442:QKM786444 QUI786442:QUI786444 REE786442:REE786444 ROA786442:ROA786444 RXW786442:RXW786444 SHS786442:SHS786444 SRO786442:SRO786444 TBK786442:TBK786444 TLG786442:TLG786444 TVC786442:TVC786444 UEY786442:UEY786444 UOU786442:UOU786444 UYQ786442:UYQ786444 VIM786442:VIM786444 VSI786442:VSI786444 WCE786442:WCE786444 WMA786442:WMA786444 WVW786442:WVW786444 O851978:O851980 JK851978:JK851980 TG851978:TG851980 ADC851978:ADC851980 AMY851978:AMY851980 AWU851978:AWU851980 BGQ851978:BGQ851980 BQM851978:BQM851980 CAI851978:CAI851980 CKE851978:CKE851980 CUA851978:CUA851980 DDW851978:DDW851980 DNS851978:DNS851980 DXO851978:DXO851980 EHK851978:EHK851980 ERG851978:ERG851980 FBC851978:FBC851980 FKY851978:FKY851980 FUU851978:FUU851980 GEQ851978:GEQ851980 GOM851978:GOM851980 GYI851978:GYI851980 HIE851978:HIE851980 HSA851978:HSA851980 IBW851978:IBW851980 ILS851978:ILS851980 IVO851978:IVO851980 JFK851978:JFK851980 JPG851978:JPG851980 JZC851978:JZC851980 KIY851978:KIY851980 KSU851978:KSU851980 LCQ851978:LCQ851980 LMM851978:LMM851980 LWI851978:LWI851980 MGE851978:MGE851980 MQA851978:MQA851980 MZW851978:MZW851980 NJS851978:NJS851980 NTO851978:NTO851980 ODK851978:ODK851980 ONG851978:ONG851980 OXC851978:OXC851980 PGY851978:PGY851980 PQU851978:PQU851980 QAQ851978:QAQ851980 QKM851978:QKM851980 QUI851978:QUI851980 REE851978:REE851980 ROA851978:ROA851980 RXW851978:RXW851980 SHS851978:SHS851980 SRO851978:SRO851980 TBK851978:TBK851980 TLG851978:TLG851980 TVC851978:TVC851980 UEY851978:UEY851980 UOU851978:UOU851980 UYQ851978:UYQ851980 VIM851978:VIM851980 VSI851978:VSI851980 WCE851978:WCE851980 WMA851978:WMA851980 WVW851978:WVW851980 O917514:O917516 JK917514:JK917516 TG917514:TG917516 ADC917514:ADC917516 AMY917514:AMY917516 AWU917514:AWU917516 BGQ917514:BGQ917516 BQM917514:BQM917516 CAI917514:CAI917516 CKE917514:CKE917516 CUA917514:CUA917516 DDW917514:DDW917516 DNS917514:DNS917516 DXO917514:DXO917516 EHK917514:EHK917516 ERG917514:ERG917516 FBC917514:FBC917516 FKY917514:FKY917516 FUU917514:FUU917516 GEQ917514:GEQ917516 GOM917514:GOM917516 GYI917514:GYI917516 HIE917514:HIE917516 HSA917514:HSA917516 IBW917514:IBW917516 ILS917514:ILS917516 IVO917514:IVO917516 JFK917514:JFK917516 JPG917514:JPG917516 JZC917514:JZC917516 KIY917514:KIY917516 KSU917514:KSU917516 LCQ917514:LCQ917516 LMM917514:LMM917516 LWI917514:LWI917516 MGE917514:MGE917516 MQA917514:MQA917516 MZW917514:MZW917516 NJS917514:NJS917516 NTO917514:NTO917516 ODK917514:ODK917516 ONG917514:ONG917516 OXC917514:OXC917516 PGY917514:PGY917516 PQU917514:PQU917516 QAQ917514:QAQ917516 QKM917514:QKM917516 QUI917514:QUI917516 REE917514:REE917516 ROA917514:ROA917516 RXW917514:RXW917516 SHS917514:SHS917516 SRO917514:SRO917516 TBK917514:TBK917516 TLG917514:TLG917516 TVC917514:TVC917516 UEY917514:UEY917516 UOU917514:UOU917516 UYQ917514:UYQ917516 VIM917514:VIM917516 VSI917514:VSI917516 WCE917514:WCE917516 WMA917514:WMA917516 WVW917514:WVW917516 O983050:O983052 JK983050:JK983052 TG983050:TG983052 ADC983050:ADC983052 AMY983050:AMY983052 AWU983050:AWU983052 BGQ983050:BGQ983052 BQM983050:BQM983052 CAI983050:CAI983052 CKE983050:CKE983052 CUA983050:CUA983052 DDW983050:DDW983052 DNS983050:DNS983052 DXO983050:DXO983052 EHK983050:EHK983052 ERG983050:ERG983052 FBC983050:FBC983052 FKY983050:FKY983052 FUU983050:FUU983052 GEQ983050:GEQ983052 GOM983050:GOM983052 GYI983050:GYI983052 HIE983050:HIE983052 HSA983050:HSA983052 IBW983050:IBW983052 ILS983050:ILS983052 IVO983050:IVO983052 JFK983050:JFK983052 JPG983050:JPG983052 JZC983050:JZC983052 KIY983050:KIY983052 KSU983050:KSU983052 LCQ983050:LCQ983052 LMM983050:LMM983052 LWI983050:LWI983052 MGE983050:MGE983052 MQA983050:MQA983052 MZW983050:MZW983052 NJS983050:NJS983052 NTO983050:NTO983052 ODK983050:ODK983052 ONG983050:ONG983052 OXC983050:OXC983052 PGY983050:PGY983052 PQU983050:PQU983052 QAQ983050:QAQ983052 QKM983050:QKM983052 QUI983050:QUI983052 REE983050:REE983052 ROA983050:ROA983052 RXW983050:RXW983052 SHS983050:SHS983052 SRO983050:SRO983052 TBK983050:TBK983052 TLG983050:TLG983052 TVC983050:TVC983052 UEY983050:UEY983052 UOU983050:UOU983052 UYQ983050:UYQ983052 VIM983050:VIM983052 VSI983050:VSI983052 WCE983050:WCE983052 WMA983050:WMA983052 WVW983050:WVW983052 O14:O15 JK14:JK15 TG14:TG15 ADC14:ADC15 AMY14:AMY15 AWU14:AWU15 BGQ14:BGQ15 BQM14:BQM15 CAI14:CAI15 CKE14:CKE15 CUA14:CUA15 DDW14:DDW15 DNS14:DNS15 DXO14:DXO15 EHK14:EHK15 ERG14:ERG15 FBC14:FBC15 FKY14:FKY15 FUU14:FUU15 GEQ14:GEQ15 GOM14:GOM15 GYI14:GYI15 HIE14:HIE15 HSA14:HSA15 IBW14:IBW15 ILS14:ILS15 IVO14:IVO15 JFK14:JFK15 JPG14:JPG15 JZC14:JZC15 KIY14:KIY15 KSU14:KSU15 LCQ14:LCQ15 LMM14:LMM15 LWI14:LWI15 MGE14:MGE15 MQA14:MQA15 MZW14:MZW15 NJS14:NJS15 NTO14:NTO15 ODK14:ODK15 ONG14:ONG15 OXC14:OXC15 PGY14:PGY15 PQU14:PQU15 QAQ14:QAQ15 QKM14:QKM15 QUI14:QUI15 REE14:REE15 ROA14:ROA15 RXW14:RXW15 SHS14:SHS15 SRO14:SRO15 TBK14:TBK15 TLG14:TLG15 TVC14:TVC15 UEY14:UEY15 UOU14:UOU15 UYQ14:UYQ15 VIM14:VIM15 VSI14:VSI15 WCE14:WCE15 WMA14:WMA15 WVW14:WVW15 O65550:O65551 JK65550:JK65551 TG65550:TG65551 ADC65550:ADC65551 AMY65550:AMY65551 AWU65550:AWU65551 BGQ65550:BGQ65551 BQM65550:BQM65551 CAI65550:CAI65551 CKE65550:CKE65551 CUA65550:CUA65551 DDW65550:DDW65551 DNS65550:DNS65551 DXO65550:DXO65551 EHK65550:EHK65551 ERG65550:ERG65551 FBC65550:FBC65551 FKY65550:FKY65551 FUU65550:FUU65551 GEQ65550:GEQ65551 GOM65550:GOM65551 GYI65550:GYI65551 HIE65550:HIE65551 HSA65550:HSA65551 IBW65550:IBW65551 ILS65550:ILS65551 IVO65550:IVO65551 JFK65550:JFK65551 JPG65550:JPG65551 JZC65550:JZC65551 KIY65550:KIY65551 KSU65550:KSU65551 LCQ65550:LCQ65551 LMM65550:LMM65551 LWI65550:LWI65551 MGE65550:MGE65551 MQA65550:MQA65551 MZW65550:MZW65551 NJS65550:NJS65551 NTO65550:NTO65551 ODK65550:ODK65551 ONG65550:ONG65551 OXC65550:OXC65551 PGY65550:PGY65551 PQU65550:PQU65551 QAQ65550:QAQ65551 QKM65550:QKM65551 QUI65550:QUI65551 REE65550:REE65551 ROA65550:ROA65551 RXW65550:RXW65551 SHS65550:SHS65551 SRO65550:SRO65551 TBK65550:TBK65551 TLG65550:TLG65551 TVC65550:TVC65551 UEY65550:UEY65551 UOU65550:UOU65551 UYQ65550:UYQ65551 VIM65550:VIM65551 VSI65550:VSI65551 WCE65550:WCE65551 WMA65550:WMA65551 WVW65550:WVW65551 O131086:O131087 JK131086:JK131087 TG131086:TG131087 ADC131086:ADC131087 AMY131086:AMY131087 AWU131086:AWU131087 BGQ131086:BGQ131087 BQM131086:BQM131087 CAI131086:CAI131087 CKE131086:CKE131087 CUA131086:CUA131087 DDW131086:DDW131087 DNS131086:DNS131087 DXO131086:DXO131087 EHK131086:EHK131087 ERG131086:ERG131087 FBC131086:FBC131087 FKY131086:FKY131087 FUU131086:FUU131087 GEQ131086:GEQ131087 GOM131086:GOM131087 GYI131086:GYI131087 HIE131086:HIE131087 HSA131086:HSA131087 IBW131086:IBW131087 ILS131086:ILS131087 IVO131086:IVO131087 JFK131086:JFK131087 JPG131086:JPG131087 JZC131086:JZC131087 KIY131086:KIY131087 KSU131086:KSU131087 LCQ131086:LCQ131087 LMM131086:LMM131087 LWI131086:LWI131087 MGE131086:MGE131087 MQA131086:MQA131087 MZW131086:MZW131087 NJS131086:NJS131087 NTO131086:NTO131087 ODK131086:ODK131087 ONG131086:ONG131087 OXC131086:OXC131087 PGY131086:PGY131087 PQU131086:PQU131087 QAQ131086:QAQ131087 QKM131086:QKM131087 QUI131086:QUI131087 REE131086:REE131087 ROA131086:ROA131087 RXW131086:RXW131087 SHS131086:SHS131087 SRO131086:SRO131087 TBK131086:TBK131087 TLG131086:TLG131087 TVC131086:TVC131087 UEY131086:UEY131087 UOU131086:UOU131087 UYQ131086:UYQ131087 VIM131086:VIM131087 VSI131086:VSI131087 WCE131086:WCE131087 WMA131086:WMA131087 WVW131086:WVW131087 O196622:O196623 JK196622:JK196623 TG196622:TG196623 ADC196622:ADC196623 AMY196622:AMY196623 AWU196622:AWU196623 BGQ196622:BGQ196623 BQM196622:BQM196623 CAI196622:CAI196623 CKE196622:CKE196623 CUA196622:CUA196623 DDW196622:DDW196623 DNS196622:DNS196623 DXO196622:DXO196623 EHK196622:EHK196623 ERG196622:ERG196623 FBC196622:FBC196623 FKY196622:FKY196623 FUU196622:FUU196623 GEQ196622:GEQ196623 GOM196622:GOM196623 GYI196622:GYI196623 HIE196622:HIE196623 HSA196622:HSA196623 IBW196622:IBW196623 ILS196622:ILS196623 IVO196622:IVO196623 JFK196622:JFK196623 JPG196622:JPG196623 JZC196622:JZC196623 KIY196622:KIY196623 KSU196622:KSU196623 LCQ196622:LCQ196623 LMM196622:LMM196623 LWI196622:LWI196623 MGE196622:MGE196623 MQA196622:MQA196623 MZW196622:MZW196623 NJS196622:NJS196623 NTO196622:NTO196623 ODK196622:ODK196623 ONG196622:ONG196623 OXC196622:OXC196623 PGY196622:PGY196623 PQU196622:PQU196623 QAQ196622:QAQ196623 QKM196622:QKM196623 QUI196622:QUI196623 REE196622:REE196623 ROA196622:ROA196623 RXW196622:RXW196623 SHS196622:SHS196623 SRO196622:SRO196623 TBK196622:TBK196623 TLG196622:TLG196623 TVC196622:TVC196623 UEY196622:UEY196623 UOU196622:UOU196623 UYQ196622:UYQ196623 VIM196622:VIM196623 VSI196622:VSI196623 WCE196622:WCE196623 WMA196622:WMA196623 WVW196622:WVW196623 O262158:O262159 JK262158:JK262159 TG262158:TG262159 ADC262158:ADC262159 AMY262158:AMY262159 AWU262158:AWU262159 BGQ262158:BGQ262159 BQM262158:BQM262159 CAI262158:CAI262159 CKE262158:CKE262159 CUA262158:CUA262159 DDW262158:DDW262159 DNS262158:DNS262159 DXO262158:DXO262159 EHK262158:EHK262159 ERG262158:ERG262159 FBC262158:FBC262159 FKY262158:FKY262159 FUU262158:FUU262159 GEQ262158:GEQ262159 GOM262158:GOM262159 GYI262158:GYI262159 HIE262158:HIE262159 HSA262158:HSA262159 IBW262158:IBW262159 ILS262158:ILS262159 IVO262158:IVO262159 JFK262158:JFK262159 JPG262158:JPG262159 JZC262158:JZC262159 KIY262158:KIY262159 KSU262158:KSU262159 LCQ262158:LCQ262159 LMM262158:LMM262159 LWI262158:LWI262159 MGE262158:MGE262159 MQA262158:MQA262159 MZW262158:MZW262159 NJS262158:NJS262159 NTO262158:NTO262159 ODK262158:ODK262159 ONG262158:ONG262159 OXC262158:OXC262159 PGY262158:PGY262159 PQU262158:PQU262159 QAQ262158:QAQ262159 QKM262158:QKM262159 QUI262158:QUI262159 REE262158:REE262159 ROA262158:ROA262159 RXW262158:RXW262159 SHS262158:SHS262159 SRO262158:SRO262159 TBK262158:TBK262159 TLG262158:TLG262159 TVC262158:TVC262159 UEY262158:UEY262159 UOU262158:UOU262159 UYQ262158:UYQ262159 VIM262158:VIM262159 VSI262158:VSI262159 WCE262158:WCE262159 WMA262158:WMA262159 WVW262158:WVW262159 O327694:O327695 JK327694:JK327695 TG327694:TG327695 ADC327694:ADC327695 AMY327694:AMY327695 AWU327694:AWU327695 BGQ327694:BGQ327695 BQM327694:BQM327695 CAI327694:CAI327695 CKE327694:CKE327695 CUA327694:CUA327695 DDW327694:DDW327695 DNS327694:DNS327695 DXO327694:DXO327695 EHK327694:EHK327695 ERG327694:ERG327695 FBC327694:FBC327695 FKY327694:FKY327695 FUU327694:FUU327695 GEQ327694:GEQ327695 GOM327694:GOM327695 GYI327694:GYI327695 HIE327694:HIE327695 HSA327694:HSA327695 IBW327694:IBW327695 ILS327694:ILS327695 IVO327694:IVO327695 JFK327694:JFK327695 JPG327694:JPG327695 JZC327694:JZC327695 KIY327694:KIY327695 KSU327694:KSU327695 LCQ327694:LCQ327695 LMM327694:LMM327695 LWI327694:LWI327695 MGE327694:MGE327695 MQA327694:MQA327695 MZW327694:MZW327695 NJS327694:NJS327695 NTO327694:NTO327695 ODK327694:ODK327695 ONG327694:ONG327695 OXC327694:OXC327695 PGY327694:PGY327695 PQU327694:PQU327695 QAQ327694:QAQ327695 QKM327694:QKM327695 QUI327694:QUI327695 REE327694:REE327695 ROA327694:ROA327695 RXW327694:RXW327695 SHS327694:SHS327695 SRO327694:SRO327695 TBK327694:TBK327695 TLG327694:TLG327695 TVC327694:TVC327695 UEY327694:UEY327695 UOU327694:UOU327695 UYQ327694:UYQ327695 VIM327694:VIM327695 VSI327694:VSI327695 WCE327694:WCE327695 WMA327694:WMA327695 WVW327694:WVW327695 O393230:O393231 JK393230:JK393231 TG393230:TG393231 ADC393230:ADC393231 AMY393230:AMY393231 AWU393230:AWU393231 BGQ393230:BGQ393231 BQM393230:BQM393231 CAI393230:CAI393231 CKE393230:CKE393231 CUA393230:CUA393231 DDW393230:DDW393231 DNS393230:DNS393231 DXO393230:DXO393231 EHK393230:EHK393231 ERG393230:ERG393231 FBC393230:FBC393231 FKY393230:FKY393231 FUU393230:FUU393231 GEQ393230:GEQ393231 GOM393230:GOM393231 GYI393230:GYI393231 HIE393230:HIE393231 HSA393230:HSA393231 IBW393230:IBW393231 ILS393230:ILS393231 IVO393230:IVO393231 JFK393230:JFK393231 JPG393230:JPG393231 JZC393230:JZC393231 KIY393230:KIY393231 KSU393230:KSU393231 LCQ393230:LCQ393231 LMM393230:LMM393231 LWI393230:LWI393231 MGE393230:MGE393231 MQA393230:MQA393231 MZW393230:MZW393231 NJS393230:NJS393231 NTO393230:NTO393231 ODK393230:ODK393231 ONG393230:ONG393231 OXC393230:OXC393231 PGY393230:PGY393231 PQU393230:PQU393231 QAQ393230:QAQ393231 QKM393230:QKM393231 QUI393230:QUI393231 REE393230:REE393231 ROA393230:ROA393231 RXW393230:RXW393231 SHS393230:SHS393231 SRO393230:SRO393231 TBK393230:TBK393231 TLG393230:TLG393231 TVC393230:TVC393231 UEY393230:UEY393231 UOU393230:UOU393231 UYQ393230:UYQ393231 VIM393230:VIM393231 VSI393230:VSI393231 WCE393230:WCE393231 WMA393230:WMA393231 WVW393230:WVW393231 O458766:O458767 JK458766:JK458767 TG458766:TG458767 ADC458766:ADC458767 AMY458766:AMY458767 AWU458766:AWU458767 BGQ458766:BGQ458767 BQM458766:BQM458767 CAI458766:CAI458767 CKE458766:CKE458767 CUA458766:CUA458767 DDW458766:DDW458767 DNS458766:DNS458767 DXO458766:DXO458767 EHK458766:EHK458767 ERG458766:ERG458767 FBC458766:FBC458767 FKY458766:FKY458767 FUU458766:FUU458767 GEQ458766:GEQ458767 GOM458766:GOM458767 GYI458766:GYI458767 HIE458766:HIE458767 HSA458766:HSA458767 IBW458766:IBW458767 ILS458766:ILS458767 IVO458766:IVO458767 JFK458766:JFK458767 JPG458766:JPG458767 JZC458766:JZC458767 KIY458766:KIY458767 KSU458766:KSU458767 LCQ458766:LCQ458767 LMM458766:LMM458767 LWI458766:LWI458767 MGE458766:MGE458767 MQA458766:MQA458767 MZW458766:MZW458767 NJS458766:NJS458767 NTO458766:NTO458767 ODK458766:ODK458767 ONG458766:ONG458767 OXC458766:OXC458767 PGY458766:PGY458767 PQU458766:PQU458767 QAQ458766:QAQ458767 QKM458766:QKM458767 QUI458766:QUI458767 REE458766:REE458767 ROA458766:ROA458767 RXW458766:RXW458767 SHS458766:SHS458767 SRO458766:SRO458767 TBK458766:TBK458767 TLG458766:TLG458767 TVC458766:TVC458767 UEY458766:UEY458767 UOU458766:UOU458767 UYQ458766:UYQ458767 VIM458766:VIM458767 VSI458766:VSI458767 WCE458766:WCE458767 WMA458766:WMA458767 WVW458766:WVW458767 O524302:O524303 JK524302:JK524303 TG524302:TG524303 ADC524302:ADC524303 AMY524302:AMY524303 AWU524302:AWU524303 BGQ524302:BGQ524303 BQM524302:BQM524303 CAI524302:CAI524303 CKE524302:CKE524303 CUA524302:CUA524303 DDW524302:DDW524303 DNS524302:DNS524303 DXO524302:DXO524303 EHK524302:EHK524303 ERG524302:ERG524303 FBC524302:FBC524303 FKY524302:FKY524303 FUU524302:FUU524303 GEQ524302:GEQ524303 GOM524302:GOM524303 GYI524302:GYI524303 HIE524302:HIE524303 HSA524302:HSA524303 IBW524302:IBW524303 ILS524302:ILS524303 IVO524302:IVO524303 JFK524302:JFK524303 JPG524302:JPG524303 JZC524302:JZC524303 KIY524302:KIY524303 KSU524302:KSU524303 LCQ524302:LCQ524303 LMM524302:LMM524303 LWI524302:LWI524303 MGE524302:MGE524303 MQA524302:MQA524303 MZW524302:MZW524303 NJS524302:NJS524303 NTO524302:NTO524303 ODK524302:ODK524303 ONG524302:ONG524303 OXC524302:OXC524303 PGY524302:PGY524303 PQU524302:PQU524303 QAQ524302:QAQ524303 QKM524302:QKM524303 QUI524302:QUI524303 REE524302:REE524303 ROA524302:ROA524303 RXW524302:RXW524303 SHS524302:SHS524303 SRO524302:SRO524303 TBK524302:TBK524303 TLG524302:TLG524303 TVC524302:TVC524303 UEY524302:UEY524303 UOU524302:UOU524303 UYQ524302:UYQ524303 VIM524302:VIM524303 VSI524302:VSI524303 WCE524302:WCE524303 WMA524302:WMA524303 WVW524302:WVW524303 O589838:O589839 JK589838:JK589839 TG589838:TG589839 ADC589838:ADC589839 AMY589838:AMY589839 AWU589838:AWU589839 BGQ589838:BGQ589839 BQM589838:BQM589839 CAI589838:CAI589839 CKE589838:CKE589839 CUA589838:CUA589839 DDW589838:DDW589839 DNS589838:DNS589839 DXO589838:DXO589839 EHK589838:EHK589839 ERG589838:ERG589839 FBC589838:FBC589839 FKY589838:FKY589839 FUU589838:FUU589839 GEQ589838:GEQ589839 GOM589838:GOM589839 GYI589838:GYI589839 HIE589838:HIE589839 HSA589838:HSA589839 IBW589838:IBW589839 ILS589838:ILS589839 IVO589838:IVO589839 JFK589838:JFK589839 JPG589838:JPG589839 JZC589838:JZC589839 KIY589838:KIY589839 KSU589838:KSU589839 LCQ589838:LCQ589839 LMM589838:LMM589839 LWI589838:LWI589839 MGE589838:MGE589839 MQA589838:MQA589839 MZW589838:MZW589839 NJS589838:NJS589839 NTO589838:NTO589839 ODK589838:ODK589839 ONG589838:ONG589839 OXC589838:OXC589839 PGY589838:PGY589839 PQU589838:PQU589839 QAQ589838:QAQ589839 QKM589838:QKM589839 QUI589838:QUI589839 REE589838:REE589839 ROA589838:ROA589839 RXW589838:RXW589839 SHS589838:SHS589839 SRO589838:SRO589839 TBK589838:TBK589839 TLG589838:TLG589839 TVC589838:TVC589839 UEY589838:UEY589839 UOU589838:UOU589839 UYQ589838:UYQ589839 VIM589838:VIM589839 VSI589838:VSI589839 WCE589838:WCE589839 WMA589838:WMA589839 WVW589838:WVW589839 O655374:O655375 JK655374:JK655375 TG655374:TG655375 ADC655374:ADC655375 AMY655374:AMY655375 AWU655374:AWU655375 BGQ655374:BGQ655375 BQM655374:BQM655375 CAI655374:CAI655375 CKE655374:CKE655375 CUA655374:CUA655375 DDW655374:DDW655375 DNS655374:DNS655375 DXO655374:DXO655375 EHK655374:EHK655375 ERG655374:ERG655375 FBC655374:FBC655375 FKY655374:FKY655375 FUU655374:FUU655375 GEQ655374:GEQ655375 GOM655374:GOM655375 GYI655374:GYI655375 HIE655374:HIE655375 HSA655374:HSA655375 IBW655374:IBW655375 ILS655374:ILS655375 IVO655374:IVO655375 JFK655374:JFK655375 JPG655374:JPG655375 JZC655374:JZC655375 KIY655374:KIY655375 KSU655374:KSU655375 LCQ655374:LCQ655375 LMM655374:LMM655375 LWI655374:LWI655375 MGE655374:MGE655375 MQA655374:MQA655375 MZW655374:MZW655375 NJS655374:NJS655375 NTO655374:NTO655375 ODK655374:ODK655375 ONG655374:ONG655375 OXC655374:OXC655375 PGY655374:PGY655375 PQU655374:PQU655375 QAQ655374:QAQ655375 QKM655374:QKM655375 QUI655374:QUI655375 REE655374:REE655375 ROA655374:ROA655375 RXW655374:RXW655375 SHS655374:SHS655375 SRO655374:SRO655375 TBK655374:TBK655375 TLG655374:TLG655375 TVC655374:TVC655375 UEY655374:UEY655375 UOU655374:UOU655375 UYQ655374:UYQ655375 VIM655374:VIM655375 VSI655374:VSI655375 WCE655374:WCE655375 WMA655374:WMA655375 WVW655374:WVW655375 O720910:O720911 JK720910:JK720911 TG720910:TG720911 ADC720910:ADC720911 AMY720910:AMY720911 AWU720910:AWU720911 BGQ720910:BGQ720911 BQM720910:BQM720911 CAI720910:CAI720911 CKE720910:CKE720911 CUA720910:CUA720911 DDW720910:DDW720911 DNS720910:DNS720911 DXO720910:DXO720911 EHK720910:EHK720911 ERG720910:ERG720911 FBC720910:FBC720911 FKY720910:FKY720911 FUU720910:FUU720911 GEQ720910:GEQ720911 GOM720910:GOM720911 GYI720910:GYI720911 HIE720910:HIE720911 HSA720910:HSA720911 IBW720910:IBW720911 ILS720910:ILS720911 IVO720910:IVO720911 JFK720910:JFK720911 JPG720910:JPG720911 JZC720910:JZC720911 KIY720910:KIY720911 KSU720910:KSU720911 LCQ720910:LCQ720911 LMM720910:LMM720911 LWI720910:LWI720911 MGE720910:MGE720911 MQA720910:MQA720911 MZW720910:MZW720911 NJS720910:NJS720911 NTO720910:NTO720911 ODK720910:ODK720911 ONG720910:ONG720911 OXC720910:OXC720911 PGY720910:PGY720911 PQU720910:PQU720911 QAQ720910:QAQ720911 QKM720910:QKM720911 QUI720910:QUI720911 REE720910:REE720911 ROA720910:ROA720911 RXW720910:RXW720911 SHS720910:SHS720911 SRO720910:SRO720911 TBK720910:TBK720911 TLG720910:TLG720911 TVC720910:TVC720911 UEY720910:UEY720911 UOU720910:UOU720911 UYQ720910:UYQ720911 VIM720910:VIM720911 VSI720910:VSI720911 WCE720910:WCE720911 WMA720910:WMA720911 WVW720910:WVW720911 O786446:O786447 JK786446:JK786447 TG786446:TG786447 ADC786446:ADC786447 AMY786446:AMY786447 AWU786446:AWU786447 BGQ786446:BGQ786447 BQM786446:BQM786447 CAI786446:CAI786447 CKE786446:CKE786447 CUA786446:CUA786447 DDW786446:DDW786447 DNS786446:DNS786447 DXO786446:DXO786447 EHK786446:EHK786447 ERG786446:ERG786447 FBC786446:FBC786447 FKY786446:FKY786447 FUU786446:FUU786447 GEQ786446:GEQ786447 GOM786446:GOM786447 GYI786446:GYI786447 HIE786446:HIE786447 HSA786446:HSA786447 IBW786446:IBW786447 ILS786446:ILS786447 IVO786446:IVO786447 JFK786446:JFK786447 JPG786446:JPG786447 JZC786446:JZC786447 KIY786446:KIY786447 KSU786446:KSU786447 LCQ786446:LCQ786447 LMM786446:LMM786447 LWI786446:LWI786447 MGE786446:MGE786447 MQA786446:MQA786447 MZW786446:MZW786447 NJS786446:NJS786447 NTO786446:NTO786447 ODK786446:ODK786447 ONG786446:ONG786447 OXC786446:OXC786447 PGY786446:PGY786447 PQU786446:PQU786447 QAQ786446:QAQ786447 QKM786446:QKM786447 QUI786446:QUI786447 REE786446:REE786447 ROA786446:ROA786447 RXW786446:RXW786447 SHS786446:SHS786447 SRO786446:SRO786447 TBK786446:TBK786447 TLG786446:TLG786447 TVC786446:TVC786447 UEY786446:UEY786447 UOU786446:UOU786447 UYQ786446:UYQ786447 VIM786446:VIM786447 VSI786446:VSI786447 WCE786446:WCE786447 WMA786446:WMA786447 WVW786446:WVW786447 O851982:O851983 JK851982:JK851983 TG851982:TG851983 ADC851982:ADC851983 AMY851982:AMY851983 AWU851982:AWU851983 BGQ851982:BGQ851983 BQM851982:BQM851983 CAI851982:CAI851983 CKE851982:CKE851983 CUA851982:CUA851983 DDW851982:DDW851983 DNS851982:DNS851983 DXO851982:DXO851983 EHK851982:EHK851983 ERG851982:ERG851983 FBC851982:FBC851983 FKY851982:FKY851983 FUU851982:FUU851983 GEQ851982:GEQ851983 GOM851982:GOM851983 GYI851982:GYI851983 HIE851982:HIE851983 HSA851982:HSA851983 IBW851982:IBW851983 ILS851982:ILS851983 IVO851982:IVO851983 JFK851982:JFK851983 JPG851982:JPG851983 JZC851982:JZC851983 KIY851982:KIY851983 KSU851982:KSU851983 LCQ851982:LCQ851983 LMM851982:LMM851983 LWI851982:LWI851983 MGE851982:MGE851983 MQA851982:MQA851983 MZW851982:MZW851983 NJS851982:NJS851983 NTO851982:NTO851983 ODK851982:ODK851983 ONG851982:ONG851983 OXC851982:OXC851983 PGY851982:PGY851983 PQU851982:PQU851983 QAQ851982:QAQ851983 QKM851982:QKM851983 QUI851982:QUI851983 REE851982:REE851983 ROA851982:ROA851983 RXW851982:RXW851983 SHS851982:SHS851983 SRO851982:SRO851983 TBK851982:TBK851983 TLG851982:TLG851983 TVC851982:TVC851983 UEY851982:UEY851983 UOU851982:UOU851983 UYQ851982:UYQ851983 VIM851982:VIM851983 VSI851982:VSI851983 WCE851982:WCE851983 WMA851982:WMA851983 WVW851982:WVW851983 O917518:O917519 JK917518:JK917519 TG917518:TG917519 ADC917518:ADC917519 AMY917518:AMY917519 AWU917518:AWU917519 BGQ917518:BGQ917519 BQM917518:BQM917519 CAI917518:CAI917519 CKE917518:CKE917519 CUA917518:CUA917519 DDW917518:DDW917519 DNS917518:DNS917519 DXO917518:DXO917519 EHK917518:EHK917519 ERG917518:ERG917519 FBC917518:FBC917519 FKY917518:FKY917519 FUU917518:FUU917519 GEQ917518:GEQ917519 GOM917518:GOM917519 GYI917518:GYI917519 HIE917518:HIE917519 HSA917518:HSA917519 IBW917518:IBW917519 ILS917518:ILS917519 IVO917518:IVO917519 JFK917518:JFK917519 JPG917518:JPG917519 JZC917518:JZC917519 KIY917518:KIY917519 KSU917518:KSU917519 LCQ917518:LCQ917519 LMM917518:LMM917519 LWI917518:LWI917519 MGE917518:MGE917519 MQA917518:MQA917519 MZW917518:MZW917519 NJS917518:NJS917519 NTO917518:NTO917519 ODK917518:ODK917519 ONG917518:ONG917519 OXC917518:OXC917519 PGY917518:PGY917519 PQU917518:PQU917519 QAQ917518:QAQ917519 QKM917518:QKM917519 QUI917518:QUI917519 REE917518:REE917519 ROA917518:ROA917519 RXW917518:RXW917519 SHS917518:SHS917519 SRO917518:SRO917519 TBK917518:TBK917519 TLG917518:TLG917519 TVC917518:TVC917519 UEY917518:UEY917519 UOU917518:UOU917519 UYQ917518:UYQ917519 VIM917518:VIM917519 VSI917518:VSI917519 WCE917518:WCE917519 WMA917518:WMA917519 WVW917518:WVW917519 O983054:O983055 JK983054:JK983055 TG983054:TG983055 ADC983054:ADC983055 AMY983054:AMY983055 AWU983054:AWU983055 BGQ983054:BGQ983055 BQM983054:BQM983055 CAI983054:CAI983055 CKE983054:CKE983055 CUA983054:CUA983055 DDW983054:DDW983055 DNS983054:DNS983055 DXO983054:DXO983055 EHK983054:EHK983055 ERG983054:ERG983055 FBC983054:FBC983055 FKY983054:FKY983055 FUU983054:FUU983055 GEQ983054:GEQ983055 GOM983054:GOM983055 GYI983054:GYI983055 HIE983054:HIE983055 HSA983054:HSA983055 IBW983054:IBW983055 ILS983054:ILS983055 IVO983054:IVO983055 JFK983054:JFK983055 JPG983054:JPG983055 JZC983054:JZC983055 KIY983054:KIY983055 KSU983054:KSU983055 LCQ983054:LCQ983055 LMM983054:LMM983055 LWI983054:LWI983055 MGE983054:MGE983055 MQA983054:MQA983055 MZW983054:MZW983055 NJS983054:NJS983055 NTO983054:NTO983055 ODK983054:ODK983055 ONG983054:ONG983055 OXC983054:OXC983055 PGY983054:PGY983055 PQU983054:PQU983055 QAQ983054:QAQ983055 QKM983054:QKM983055 QUI983054:QUI983055 REE983054:REE983055 ROA983054:ROA983055 RXW983054:RXW983055 SHS983054:SHS983055 SRO983054:SRO983055 TBK983054:TBK983055 TLG983054:TLG983055 TVC983054:TVC983055 UEY983054:UEY983055 UOU983054:UOU983055 UYQ983054:UYQ983055 VIM983054:VIM983055 VSI983054:VSI983055 WCE983054:WCE983055 WMA983054:WMA983055 WVW983054:WVW983055">
      <formula1>Impacto</formula1>
    </dataValidation>
    <dataValidation type="list" showInputMessage="1" showErrorMessage="1" sqref="L10:L12 JH10:JH12 TD10:TD12 ACZ10:ACZ12 AMV10:AMV12 AWR10:AWR12 BGN10:BGN12 BQJ10:BQJ12 CAF10:CAF12 CKB10:CKB12 CTX10:CTX12 DDT10:DDT12 DNP10:DNP12 DXL10:DXL12 EHH10:EHH12 ERD10:ERD12 FAZ10:FAZ12 FKV10:FKV12 FUR10:FUR12 GEN10:GEN12 GOJ10:GOJ12 GYF10:GYF12 HIB10:HIB12 HRX10:HRX12 IBT10:IBT12 ILP10:ILP12 IVL10:IVL12 JFH10:JFH12 JPD10:JPD12 JYZ10:JYZ12 KIV10:KIV12 KSR10:KSR12 LCN10:LCN12 LMJ10:LMJ12 LWF10:LWF12 MGB10:MGB12 MPX10:MPX12 MZT10:MZT12 NJP10:NJP12 NTL10:NTL12 ODH10:ODH12 OND10:OND12 OWZ10:OWZ12 PGV10:PGV12 PQR10:PQR12 QAN10:QAN12 QKJ10:QKJ12 QUF10:QUF12 REB10:REB12 RNX10:RNX12 RXT10:RXT12 SHP10:SHP12 SRL10:SRL12 TBH10:TBH12 TLD10:TLD12 TUZ10:TUZ12 UEV10:UEV12 UOR10:UOR12 UYN10:UYN12 VIJ10:VIJ12 VSF10:VSF12 WCB10:WCB12 WLX10:WLX12 WVT10:WVT12 L65546:L65548 JH65546:JH65548 TD65546:TD65548 ACZ65546:ACZ65548 AMV65546:AMV65548 AWR65546:AWR65548 BGN65546:BGN65548 BQJ65546:BQJ65548 CAF65546:CAF65548 CKB65546:CKB65548 CTX65546:CTX65548 DDT65546:DDT65548 DNP65546:DNP65548 DXL65546:DXL65548 EHH65546:EHH65548 ERD65546:ERD65548 FAZ65546:FAZ65548 FKV65546:FKV65548 FUR65546:FUR65548 GEN65546:GEN65548 GOJ65546:GOJ65548 GYF65546:GYF65548 HIB65546:HIB65548 HRX65546:HRX65548 IBT65546:IBT65548 ILP65546:ILP65548 IVL65546:IVL65548 JFH65546:JFH65548 JPD65546:JPD65548 JYZ65546:JYZ65548 KIV65546:KIV65548 KSR65546:KSR65548 LCN65546:LCN65548 LMJ65546:LMJ65548 LWF65546:LWF65548 MGB65546:MGB65548 MPX65546:MPX65548 MZT65546:MZT65548 NJP65546:NJP65548 NTL65546:NTL65548 ODH65546:ODH65548 OND65546:OND65548 OWZ65546:OWZ65548 PGV65546:PGV65548 PQR65546:PQR65548 QAN65546:QAN65548 QKJ65546:QKJ65548 QUF65546:QUF65548 REB65546:REB65548 RNX65546:RNX65548 RXT65546:RXT65548 SHP65546:SHP65548 SRL65546:SRL65548 TBH65546:TBH65548 TLD65546:TLD65548 TUZ65546:TUZ65548 UEV65546:UEV65548 UOR65546:UOR65548 UYN65546:UYN65548 VIJ65546:VIJ65548 VSF65546:VSF65548 WCB65546:WCB65548 WLX65546:WLX65548 WVT65546:WVT65548 L131082:L131084 JH131082:JH131084 TD131082:TD131084 ACZ131082:ACZ131084 AMV131082:AMV131084 AWR131082:AWR131084 BGN131082:BGN131084 BQJ131082:BQJ131084 CAF131082:CAF131084 CKB131082:CKB131084 CTX131082:CTX131084 DDT131082:DDT131084 DNP131082:DNP131084 DXL131082:DXL131084 EHH131082:EHH131084 ERD131082:ERD131084 FAZ131082:FAZ131084 FKV131082:FKV131084 FUR131082:FUR131084 GEN131082:GEN131084 GOJ131082:GOJ131084 GYF131082:GYF131084 HIB131082:HIB131084 HRX131082:HRX131084 IBT131082:IBT131084 ILP131082:ILP131084 IVL131082:IVL131084 JFH131082:JFH131084 JPD131082:JPD131084 JYZ131082:JYZ131084 KIV131082:KIV131084 KSR131082:KSR131084 LCN131082:LCN131084 LMJ131082:LMJ131084 LWF131082:LWF131084 MGB131082:MGB131084 MPX131082:MPX131084 MZT131082:MZT131084 NJP131082:NJP131084 NTL131082:NTL131084 ODH131082:ODH131084 OND131082:OND131084 OWZ131082:OWZ131084 PGV131082:PGV131084 PQR131082:PQR131084 QAN131082:QAN131084 QKJ131082:QKJ131084 QUF131082:QUF131084 REB131082:REB131084 RNX131082:RNX131084 RXT131082:RXT131084 SHP131082:SHP131084 SRL131082:SRL131084 TBH131082:TBH131084 TLD131082:TLD131084 TUZ131082:TUZ131084 UEV131082:UEV131084 UOR131082:UOR131084 UYN131082:UYN131084 VIJ131082:VIJ131084 VSF131082:VSF131084 WCB131082:WCB131084 WLX131082:WLX131084 WVT131082:WVT131084 L196618:L196620 JH196618:JH196620 TD196618:TD196620 ACZ196618:ACZ196620 AMV196618:AMV196620 AWR196618:AWR196620 BGN196618:BGN196620 BQJ196618:BQJ196620 CAF196618:CAF196620 CKB196618:CKB196620 CTX196618:CTX196620 DDT196618:DDT196620 DNP196618:DNP196620 DXL196618:DXL196620 EHH196618:EHH196620 ERD196618:ERD196620 FAZ196618:FAZ196620 FKV196618:FKV196620 FUR196618:FUR196620 GEN196618:GEN196620 GOJ196618:GOJ196620 GYF196618:GYF196620 HIB196618:HIB196620 HRX196618:HRX196620 IBT196618:IBT196620 ILP196618:ILP196620 IVL196618:IVL196620 JFH196618:JFH196620 JPD196618:JPD196620 JYZ196618:JYZ196620 KIV196618:KIV196620 KSR196618:KSR196620 LCN196618:LCN196620 LMJ196618:LMJ196620 LWF196618:LWF196620 MGB196618:MGB196620 MPX196618:MPX196620 MZT196618:MZT196620 NJP196618:NJP196620 NTL196618:NTL196620 ODH196618:ODH196620 OND196618:OND196620 OWZ196618:OWZ196620 PGV196618:PGV196620 PQR196618:PQR196620 QAN196618:QAN196620 QKJ196618:QKJ196620 QUF196618:QUF196620 REB196618:REB196620 RNX196618:RNX196620 RXT196618:RXT196620 SHP196618:SHP196620 SRL196618:SRL196620 TBH196618:TBH196620 TLD196618:TLD196620 TUZ196618:TUZ196620 UEV196618:UEV196620 UOR196618:UOR196620 UYN196618:UYN196620 VIJ196618:VIJ196620 VSF196618:VSF196620 WCB196618:WCB196620 WLX196618:WLX196620 WVT196618:WVT196620 L262154:L262156 JH262154:JH262156 TD262154:TD262156 ACZ262154:ACZ262156 AMV262154:AMV262156 AWR262154:AWR262156 BGN262154:BGN262156 BQJ262154:BQJ262156 CAF262154:CAF262156 CKB262154:CKB262156 CTX262154:CTX262156 DDT262154:DDT262156 DNP262154:DNP262156 DXL262154:DXL262156 EHH262154:EHH262156 ERD262154:ERD262156 FAZ262154:FAZ262156 FKV262154:FKV262156 FUR262154:FUR262156 GEN262154:GEN262156 GOJ262154:GOJ262156 GYF262154:GYF262156 HIB262154:HIB262156 HRX262154:HRX262156 IBT262154:IBT262156 ILP262154:ILP262156 IVL262154:IVL262156 JFH262154:JFH262156 JPD262154:JPD262156 JYZ262154:JYZ262156 KIV262154:KIV262156 KSR262154:KSR262156 LCN262154:LCN262156 LMJ262154:LMJ262156 LWF262154:LWF262156 MGB262154:MGB262156 MPX262154:MPX262156 MZT262154:MZT262156 NJP262154:NJP262156 NTL262154:NTL262156 ODH262154:ODH262156 OND262154:OND262156 OWZ262154:OWZ262156 PGV262154:PGV262156 PQR262154:PQR262156 QAN262154:QAN262156 QKJ262154:QKJ262156 QUF262154:QUF262156 REB262154:REB262156 RNX262154:RNX262156 RXT262154:RXT262156 SHP262154:SHP262156 SRL262154:SRL262156 TBH262154:TBH262156 TLD262154:TLD262156 TUZ262154:TUZ262156 UEV262154:UEV262156 UOR262154:UOR262156 UYN262154:UYN262156 VIJ262154:VIJ262156 VSF262154:VSF262156 WCB262154:WCB262156 WLX262154:WLX262156 WVT262154:WVT262156 L327690:L327692 JH327690:JH327692 TD327690:TD327692 ACZ327690:ACZ327692 AMV327690:AMV327692 AWR327690:AWR327692 BGN327690:BGN327692 BQJ327690:BQJ327692 CAF327690:CAF327692 CKB327690:CKB327692 CTX327690:CTX327692 DDT327690:DDT327692 DNP327690:DNP327692 DXL327690:DXL327692 EHH327690:EHH327692 ERD327690:ERD327692 FAZ327690:FAZ327692 FKV327690:FKV327692 FUR327690:FUR327692 GEN327690:GEN327692 GOJ327690:GOJ327692 GYF327690:GYF327692 HIB327690:HIB327692 HRX327690:HRX327692 IBT327690:IBT327692 ILP327690:ILP327692 IVL327690:IVL327692 JFH327690:JFH327692 JPD327690:JPD327692 JYZ327690:JYZ327692 KIV327690:KIV327692 KSR327690:KSR327692 LCN327690:LCN327692 LMJ327690:LMJ327692 LWF327690:LWF327692 MGB327690:MGB327692 MPX327690:MPX327692 MZT327690:MZT327692 NJP327690:NJP327692 NTL327690:NTL327692 ODH327690:ODH327692 OND327690:OND327692 OWZ327690:OWZ327692 PGV327690:PGV327692 PQR327690:PQR327692 QAN327690:QAN327692 QKJ327690:QKJ327692 QUF327690:QUF327692 REB327690:REB327692 RNX327690:RNX327692 RXT327690:RXT327692 SHP327690:SHP327692 SRL327690:SRL327692 TBH327690:TBH327692 TLD327690:TLD327692 TUZ327690:TUZ327692 UEV327690:UEV327692 UOR327690:UOR327692 UYN327690:UYN327692 VIJ327690:VIJ327692 VSF327690:VSF327692 WCB327690:WCB327692 WLX327690:WLX327692 WVT327690:WVT327692 L393226:L393228 JH393226:JH393228 TD393226:TD393228 ACZ393226:ACZ393228 AMV393226:AMV393228 AWR393226:AWR393228 BGN393226:BGN393228 BQJ393226:BQJ393228 CAF393226:CAF393228 CKB393226:CKB393228 CTX393226:CTX393228 DDT393226:DDT393228 DNP393226:DNP393228 DXL393226:DXL393228 EHH393226:EHH393228 ERD393226:ERD393228 FAZ393226:FAZ393228 FKV393226:FKV393228 FUR393226:FUR393228 GEN393226:GEN393228 GOJ393226:GOJ393228 GYF393226:GYF393228 HIB393226:HIB393228 HRX393226:HRX393228 IBT393226:IBT393228 ILP393226:ILP393228 IVL393226:IVL393228 JFH393226:JFH393228 JPD393226:JPD393228 JYZ393226:JYZ393228 KIV393226:KIV393228 KSR393226:KSR393228 LCN393226:LCN393228 LMJ393226:LMJ393228 LWF393226:LWF393228 MGB393226:MGB393228 MPX393226:MPX393228 MZT393226:MZT393228 NJP393226:NJP393228 NTL393226:NTL393228 ODH393226:ODH393228 OND393226:OND393228 OWZ393226:OWZ393228 PGV393226:PGV393228 PQR393226:PQR393228 QAN393226:QAN393228 QKJ393226:QKJ393228 QUF393226:QUF393228 REB393226:REB393228 RNX393226:RNX393228 RXT393226:RXT393228 SHP393226:SHP393228 SRL393226:SRL393228 TBH393226:TBH393228 TLD393226:TLD393228 TUZ393226:TUZ393228 UEV393226:UEV393228 UOR393226:UOR393228 UYN393226:UYN393228 VIJ393226:VIJ393228 VSF393226:VSF393228 WCB393226:WCB393228 WLX393226:WLX393228 WVT393226:WVT393228 L458762:L458764 JH458762:JH458764 TD458762:TD458764 ACZ458762:ACZ458764 AMV458762:AMV458764 AWR458762:AWR458764 BGN458762:BGN458764 BQJ458762:BQJ458764 CAF458762:CAF458764 CKB458762:CKB458764 CTX458762:CTX458764 DDT458762:DDT458764 DNP458762:DNP458764 DXL458762:DXL458764 EHH458762:EHH458764 ERD458762:ERD458764 FAZ458762:FAZ458764 FKV458762:FKV458764 FUR458762:FUR458764 GEN458762:GEN458764 GOJ458762:GOJ458764 GYF458762:GYF458764 HIB458762:HIB458764 HRX458762:HRX458764 IBT458762:IBT458764 ILP458762:ILP458764 IVL458762:IVL458764 JFH458762:JFH458764 JPD458762:JPD458764 JYZ458762:JYZ458764 KIV458762:KIV458764 KSR458762:KSR458764 LCN458762:LCN458764 LMJ458762:LMJ458764 LWF458762:LWF458764 MGB458762:MGB458764 MPX458762:MPX458764 MZT458762:MZT458764 NJP458762:NJP458764 NTL458762:NTL458764 ODH458762:ODH458764 OND458762:OND458764 OWZ458762:OWZ458764 PGV458762:PGV458764 PQR458762:PQR458764 QAN458762:QAN458764 QKJ458762:QKJ458764 QUF458762:QUF458764 REB458762:REB458764 RNX458762:RNX458764 RXT458762:RXT458764 SHP458762:SHP458764 SRL458762:SRL458764 TBH458762:TBH458764 TLD458762:TLD458764 TUZ458762:TUZ458764 UEV458762:UEV458764 UOR458762:UOR458764 UYN458762:UYN458764 VIJ458762:VIJ458764 VSF458762:VSF458764 WCB458762:WCB458764 WLX458762:WLX458764 WVT458762:WVT458764 L524298:L524300 JH524298:JH524300 TD524298:TD524300 ACZ524298:ACZ524300 AMV524298:AMV524300 AWR524298:AWR524300 BGN524298:BGN524300 BQJ524298:BQJ524300 CAF524298:CAF524300 CKB524298:CKB524300 CTX524298:CTX524300 DDT524298:DDT524300 DNP524298:DNP524300 DXL524298:DXL524300 EHH524298:EHH524300 ERD524298:ERD524300 FAZ524298:FAZ524300 FKV524298:FKV524300 FUR524298:FUR524300 GEN524298:GEN524300 GOJ524298:GOJ524300 GYF524298:GYF524300 HIB524298:HIB524300 HRX524298:HRX524300 IBT524298:IBT524300 ILP524298:ILP524300 IVL524298:IVL524300 JFH524298:JFH524300 JPD524298:JPD524300 JYZ524298:JYZ524300 KIV524298:KIV524300 KSR524298:KSR524300 LCN524298:LCN524300 LMJ524298:LMJ524300 LWF524298:LWF524300 MGB524298:MGB524300 MPX524298:MPX524300 MZT524298:MZT524300 NJP524298:NJP524300 NTL524298:NTL524300 ODH524298:ODH524300 OND524298:OND524300 OWZ524298:OWZ524300 PGV524298:PGV524300 PQR524298:PQR524300 QAN524298:QAN524300 QKJ524298:QKJ524300 QUF524298:QUF524300 REB524298:REB524300 RNX524298:RNX524300 RXT524298:RXT524300 SHP524298:SHP524300 SRL524298:SRL524300 TBH524298:TBH524300 TLD524298:TLD524300 TUZ524298:TUZ524300 UEV524298:UEV524300 UOR524298:UOR524300 UYN524298:UYN524300 VIJ524298:VIJ524300 VSF524298:VSF524300 WCB524298:WCB524300 WLX524298:WLX524300 WVT524298:WVT524300 L589834:L589836 JH589834:JH589836 TD589834:TD589836 ACZ589834:ACZ589836 AMV589834:AMV589836 AWR589834:AWR589836 BGN589834:BGN589836 BQJ589834:BQJ589836 CAF589834:CAF589836 CKB589834:CKB589836 CTX589834:CTX589836 DDT589834:DDT589836 DNP589834:DNP589836 DXL589834:DXL589836 EHH589834:EHH589836 ERD589834:ERD589836 FAZ589834:FAZ589836 FKV589834:FKV589836 FUR589834:FUR589836 GEN589834:GEN589836 GOJ589834:GOJ589836 GYF589834:GYF589836 HIB589834:HIB589836 HRX589834:HRX589836 IBT589834:IBT589836 ILP589834:ILP589836 IVL589834:IVL589836 JFH589834:JFH589836 JPD589834:JPD589836 JYZ589834:JYZ589836 KIV589834:KIV589836 KSR589834:KSR589836 LCN589834:LCN589836 LMJ589834:LMJ589836 LWF589834:LWF589836 MGB589834:MGB589836 MPX589834:MPX589836 MZT589834:MZT589836 NJP589834:NJP589836 NTL589834:NTL589836 ODH589834:ODH589836 OND589834:OND589836 OWZ589834:OWZ589836 PGV589834:PGV589836 PQR589834:PQR589836 QAN589834:QAN589836 QKJ589834:QKJ589836 QUF589834:QUF589836 REB589834:REB589836 RNX589834:RNX589836 RXT589834:RXT589836 SHP589834:SHP589836 SRL589834:SRL589836 TBH589834:TBH589836 TLD589834:TLD589836 TUZ589834:TUZ589836 UEV589834:UEV589836 UOR589834:UOR589836 UYN589834:UYN589836 VIJ589834:VIJ589836 VSF589834:VSF589836 WCB589834:WCB589836 WLX589834:WLX589836 WVT589834:WVT589836 L655370:L655372 JH655370:JH655372 TD655370:TD655372 ACZ655370:ACZ655372 AMV655370:AMV655372 AWR655370:AWR655372 BGN655370:BGN655372 BQJ655370:BQJ655372 CAF655370:CAF655372 CKB655370:CKB655372 CTX655370:CTX655372 DDT655370:DDT655372 DNP655370:DNP655372 DXL655370:DXL655372 EHH655370:EHH655372 ERD655370:ERD655372 FAZ655370:FAZ655372 FKV655370:FKV655372 FUR655370:FUR655372 GEN655370:GEN655372 GOJ655370:GOJ655372 GYF655370:GYF655372 HIB655370:HIB655372 HRX655370:HRX655372 IBT655370:IBT655372 ILP655370:ILP655372 IVL655370:IVL655372 JFH655370:JFH655372 JPD655370:JPD655372 JYZ655370:JYZ655372 KIV655370:KIV655372 KSR655370:KSR655372 LCN655370:LCN655372 LMJ655370:LMJ655372 LWF655370:LWF655372 MGB655370:MGB655372 MPX655370:MPX655372 MZT655370:MZT655372 NJP655370:NJP655372 NTL655370:NTL655372 ODH655370:ODH655372 OND655370:OND655372 OWZ655370:OWZ655372 PGV655370:PGV655372 PQR655370:PQR655372 QAN655370:QAN655372 QKJ655370:QKJ655372 QUF655370:QUF655372 REB655370:REB655372 RNX655370:RNX655372 RXT655370:RXT655372 SHP655370:SHP655372 SRL655370:SRL655372 TBH655370:TBH655372 TLD655370:TLD655372 TUZ655370:TUZ655372 UEV655370:UEV655372 UOR655370:UOR655372 UYN655370:UYN655372 VIJ655370:VIJ655372 VSF655370:VSF655372 WCB655370:WCB655372 WLX655370:WLX655372 WVT655370:WVT655372 L720906:L720908 JH720906:JH720908 TD720906:TD720908 ACZ720906:ACZ720908 AMV720906:AMV720908 AWR720906:AWR720908 BGN720906:BGN720908 BQJ720906:BQJ720908 CAF720906:CAF720908 CKB720906:CKB720908 CTX720906:CTX720908 DDT720906:DDT720908 DNP720906:DNP720908 DXL720906:DXL720908 EHH720906:EHH720908 ERD720906:ERD720908 FAZ720906:FAZ720908 FKV720906:FKV720908 FUR720906:FUR720908 GEN720906:GEN720908 GOJ720906:GOJ720908 GYF720906:GYF720908 HIB720906:HIB720908 HRX720906:HRX720908 IBT720906:IBT720908 ILP720906:ILP720908 IVL720906:IVL720908 JFH720906:JFH720908 JPD720906:JPD720908 JYZ720906:JYZ720908 KIV720906:KIV720908 KSR720906:KSR720908 LCN720906:LCN720908 LMJ720906:LMJ720908 LWF720906:LWF720908 MGB720906:MGB720908 MPX720906:MPX720908 MZT720906:MZT720908 NJP720906:NJP720908 NTL720906:NTL720908 ODH720906:ODH720908 OND720906:OND720908 OWZ720906:OWZ720908 PGV720906:PGV720908 PQR720906:PQR720908 QAN720906:QAN720908 QKJ720906:QKJ720908 QUF720906:QUF720908 REB720906:REB720908 RNX720906:RNX720908 RXT720906:RXT720908 SHP720906:SHP720908 SRL720906:SRL720908 TBH720906:TBH720908 TLD720906:TLD720908 TUZ720906:TUZ720908 UEV720906:UEV720908 UOR720906:UOR720908 UYN720906:UYN720908 VIJ720906:VIJ720908 VSF720906:VSF720908 WCB720906:WCB720908 WLX720906:WLX720908 WVT720906:WVT720908 L786442:L786444 JH786442:JH786444 TD786442:TD786444 ACZ786442:ACZ786444 AMV786442:AMV786444 AWR786442:AWR786444 BGN786442:BGN786444 BQJ786442:BQJ786444 CAF786442:CAF786444 CKB786442:CKB786444 CTX786442:CTX786444 DDT786442:DDT786444 DNP786442:DNP786444 DXL786442:DXL786444 EHH786442:EHH786444 ERD786442:ERD786444 FAZ786442:FAZ786444 FKV786442:FKV786444 FUR786442:FUR786444 GEN786442:GEN786444 GOJ786442:GOJ786444 GYF786442:GYF786444 HIB786442:HIB786444 HRX786442:HRX786444 IBT786442:IBT786444 ILP786442:ILP786444 IVL786442:IVL786444 JFH786442:JFH786444 JPD786442:JPD786444 JYZ786442:JYZ786444 KIV786442:KIV786444 KSR786442:KSR786444 LCN786442:LCN786444 LMJ786442:LMJ786444 LWF786442:LWF786444 MGB786442:MGB786444 MPX786442:MPX786444 MZT786442:MZT786444 NJP786442:NJP786444 NTL786442:NTL786444 ODH786442:ODH786444 OND786442:OND786444 OWZ786442:OWZ786444 PGV786442:PGV786444 PQR786442:PQR786444 QAN786442:QAN786444 QKJ786442:QKJ786444 QUF786442:QUF786444 REB786442:REB786444 RNX786442:RNX786444 RXT786442:RXT786444 SHP786442:SHP786444 SRL786442:SRL786444 TBH786442:TBH786444 TLD786442:TLD786444 TUZ786442:TUZ786444 UEV786442:UEV786444 UOR786442:UOR786444 UYN786442:UYN786444 VIJ786442:VIJ786444 VSF786442:VSF786444 WCB786442:WCB786444 WLX786442:WLX786444 WVT786442:WVT786444 L851978:L851980 JH851978:JH851980 TD851978:TD851980 ACZ851978:ACZ851980 AMV851978:AMV851980 AWR851978:AWR851980 BGN851978:BGN851980 BQJ851978:BQJ851980 CAF851978:CAF851980 CKB851978:CKB851980 CTX851978:CTX851980 DDT851978:DDT851980 DNP851978:DNP851980 DXL851978:DXL851980 EHH851978:EHH851980 ERD851978:ERD851980 FAZ851978:FAZ851980 FKV851978:FKV851980 FUR851978:FUR851980 GEN851978:GEN851980 GOJ851978:GOJ851980 GYF851978:GYF851980 HIB851978:HIB851980 HRX851978:HRX851980 IBT851978:IBT851980 ILP851978:ILP851980 IVL851978:IVL851980 JFH851978:JFH851980 JPD851978:JPD851980 JYZ851978:JYZ851980 KIV851978:KIV851980 KSR851978:KSR851980 LCN851978:LCN851980 LMJ851978:LMJ851980 LWF851978:LWF851980 MGB851978:MGB851980 MPX851978:MPX851980 MZT851978:MZT851980 NJP851978:NJP851980 NTL851978:NTL851980 ODH851978:ODH851980 OND851978:OND851980 OWZ851978:OWZ851980 PGV851978:PGV851980 PQR851978:PQR851980 QAN851978:QAN851980 QKJ851978:QKJ851980 QUF851978:QUF851980 REB851978:REB851980 RNX851978:RNX851980 RXT851978:RXT851980 SHP851978:SHP851980 SRL851978:SRL851980 TBH851978:TBH851980 TLD851978:TLD851980 TUZ851978:TUZ851980 UEV851978:UEV851980 UOR851978:UOR851980 UYN851978:UYN851980 VIJ851978:VIJ851980 VSF851978:VSF851980 WCB851978:WCB851980 WLX851978:WLX851980 WVT851978:WVT851980 L917514:L917516 JH917514:JH917516 TD917514:TD917516 ACZ917514:ACZ917516 AMV917514:AMV917516 AWR917514:AWR917516 BGN917514:BGN917516 BQJ917514:BQJ917516 CAF917514:CAF917516 CKB917514:CKB917516 CTX917514:CTX917516 DDT917514:DDT917516 DNP917514:DNP917516 DXL917514:DXL917516 EHH917514:EHH917516 ERD917514:ERD917516 FAZ917514:FAZ917516 FKV917514:FKV917516 FUR917514:FUR917516 GEN917514:GEN917516 GOJ917514:GOJ917516 GYF917514:GYF917516 HIB917514:HIB917516 HRX917514:HRX917516 IBT917514:IBT917516 ILP917514:ILP917516 IVL917514:IVL917516 JFH917514:JFH917516 JPD917514:JPD917516 JYZ917514:JYZ917516 KIV917514:KIV917516 KSR917514:KSR917516 LCN917514:LCN917516 LMJ917514:LMJ917516 LWF917514:LWF917516 MGB917514:MGB917516 MPX917514:MPX917516 MZT917514:MZT917516 NJP917514:NJP917516 NTL917514:NTL917516 ODH917514:ODH917516 OND917514:OND917516 OWZ917514:OWZ917516 PGV917514:PGV917516 PQR917514:PQR917516 QAN917514:QAN917516 QKJ917514:QKJ917516 QUF917514:QUF917516 REB917514:REB917516 RNX917514:RNX917516 RXT917514:RXT917516 SHP917514:SHP917516 SRL917514:SRL917516 TBH917514:TBH917516 TLD917514:TLD917516 TUZ917514:TUZ917516 UEV917514:UEV917516 UOR917514:UOR917516 UYN917514:UYN917516 VIJ917514:VIJ917516 VSF917514:VSF917516 WCB917514:WCB917516 WLX917514:WLX917516 WVT917514:WVT917516 L983050:L983052 JH983050:JH983052 TD983050:TD983052 ACZ983050:ACZ983052 AMV983050:AMV983052 AWR983050:AWR983052 BGN983050:BGN983052 BQJ983050:BQJ983052 CAF983050:CAF983052 CKB983050:CKB983052 CTX983050:CTX983052 DDT983050:DDT983052 DNP983050:DNP983052 DXL983050:DXL983052 EHH983050:EHH983052 ERD983050:ERD983052 FAZ983050:FAZ983052 FKV983050:FKV983052 FUR983050:FUR983052 GEN983050:GEN983052 GOJ983050:GOJ983052 GYF983050:GYF983052 HIB983050:HIB983052 HRX983050:HRX983052 IBT983050:IBT983052 ILP983050:ILP983052 IVL983050:IVL983052 JFH983050:JFH983052 JPD983050:JPD983052 JYZ983050:JYZ983052 KIV983050:KIV983052 KSR983050:KSR983052 LCN983050:LCN983052 LMJ983050:LMJ983052 LWF983050:LWF983052 MGB983050:MGB983052 MPX983050:MPX983052 MZT983050:MZT983052 NJP983050:NJP983052 NTL983050:NTL983052 ODH983050:ODH983052 OND983050:OND983052 OWZ983050:OWZ983052 PGV983050:PGV983052 PQR983050:PQR983052 QAN983050:QAN983052 QKJ983050:QKJ983052 QUF983050:QUF983052 REB983050:REB983052 RNX983050:RNX983052 RXT983050:RXT983052 SHP983050:SHP983052 SRL983050:SRL983052 TBH983050:TBH983052 TLD983050:TLD983052 TUZ983050:TUZ983052 UEV983050:UEV983052 UOR983050:UOR983052 UYN983050:UYN983052 VIJ983050:VIJ983052 VSF983050:VSF983052 WCB983050:WCB983052 WLX983050:WLX983052 WVT983050:WVT983052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formula1>Probabilidad</formula1>
    </dataValidation>
    <dataValidation type="list" allowBlank="1" showInputMessage="1" showErrorMessage="1" sqref="L6:T6 JH6:JP6 TD6:TL6 ACZ6:ADH6 AMV6:AND6 AWR6:AWZ6 BGN6:BGV6 BQJ6:BQR6 CAF6:CAN6 CKB6:CKJ6 CTX6:CUF6 DDT6:DEB6 DNP6:DNX6 DXL6:DXT6 EHH6:EHP6 ERD6:ERL6 FAZ6:FBH6 FKV6:FLD6 FUR6:FUZ6 GEN6:GEV6 GOJ6:GOR6 GYF6:GYN6 HIB6:HIJ6 HRX6:HSF6 IBT6:ICB6 ILP6:ILX6 IVL6:IVT6 JFH6:JFP6 JPD6:JPL6 JYZ6:JZH6 KIV6:KJD6 KSR6:KSZ6 LCN6:LCV6 LMJ6:LMR6 LWF6:LWN6 MGB6:MGJ6 MPX6:MQF6 MZT6:NAB6 NJP6:NJX6 NTL6:NTT6 ODH6:ODP6 OND6:ONL6 OWZ6:OXH6 PGV6:PHD6 PQR6:PQZ6 QAN6:QAV6 QKJ6:QKR6 QUF6:QUN6 REB6:REJ6 RNX6:ROF6 RXT6:RYB6 SHP6:SHX6 SRL6:SRT6 TBH6:TBP6 TLD6:TLL6 TUZ6:TVH6 UEV6:UFD6 UOR6:UOZ6 UYN6:UYV6 VIJ6:VIR6 VSF6:VSN6 WCB6:WCJ6 WLX6:WMF6 WVT6:WWB6 L65542:T65542 JH65542:JP65542 TD65542:TL65542 ACZ65542:ADH65542 AMV65542:AND65542 AWR65542:AWZ65542 BGN65542:BGV65542 BQJ65542:BQR65542 CAF65542:CAN65542 CKB65542:CKJ65542 CTX65542:CUF65542 DDT65542:DEB65542 DNP65542:DNX65542 DXL65542:DXT65542 EHH65542:EHP65542 ERD65542:ERL65542 FAZ65542:FBH65542 FKV65542:FLD65542 FUR65542:FUZ65542 GEN65542:GEV65542 GOJ65542:GOR65542 GYF65542:GYN65542 HIB65542:HIJ65542 HRX65542:HSF65542 IBT65542:ICB65542 ILP65542:ILX65542 IVL65542:IVT65542 JFH65542:JFP65542 JPD65542:JPL65542 JYZ65542:JZH65542 KIV65542:KJD65542 KSR65542:KSZ65542 LCN65542:LCV65542 LMJ65542:LMR65542 LWF65542:LWN65542 MGB65542:MGJ65542 MPX65542:MQF65542 MZT65542:NAB65542 NJP65542:NJX65542 NTL65542:NTT65542 ODH65542:ODP65542 OND65542:ONL65542 OWZ65542:OXH65542 PGV65542:PHD65542 PQR65542:PQZ65542 QAN65542:QAV65542 QKJ65542:QKR65542 QUF65542:QUN65542 REB65542:REJ65542 RNX65542:ROF65542 RXT65542:RYB65542 SHP65542:SHX65542 SRL65542:SRT65542 TBH65542:TBP65542 TLD65542:TLL65542 TUZ65542:TVH65542 UEV65542:UFD65542 UOR65542:UOZ65542 UYN65542:UYV65542 VIJ65542:VIR65542 VSF65542:VSN65542 WCB65542:WCJ65542 WLX65542:WMF65542 WVT65542:WWB65542 L131078:T131078 JH131078:JP131078 TD131078:TL131078 ACZ131078:ADH131078 AMV131078:AND131078 AWR131078:AWZ131078 BGN131078:BGV131078 BQJ131078:BQR131078 CAF131078:CAN131078 CKB131078:CKJ131078 CTX131078:CUF131078 DDT131078:DEB131078 DNP131078:DNX131078 DXL131078:DXT131078 EHH131078:EHP131078 ERD131078:ERL131078 FAZ131078:FBH131078 FKV131078:FLD131078 FUR131078:FUZ131078 GEN131078:GEV131078 GOJ131078:GOR131078 GYF131078:GYN131078 HIB131078:HIJ131078 HRX131078:HSF131078 IBT131078:ICB131078 ILP131078:ILX131078 IVL131078:IVT131078 JFH131078:JFP131078 JPD131078:JPL131078 JYZ131078:JZH131078 KIV131078:KJD131078 KSR131078:KSZ131078 LCN131078:LCV131078 LMJ131078:LMR131078 LWF131078:LWN131078 MGB131078:MGJ131078 MPX131078:MQF131078 MZT131078:NAB131078 NJP131078:NJX131078 NTL131078:NTT131078 ODH131078:ODP131078 OND131078:ONL131078 OWZ131078:OXH131078 PGV131078:PHD131078 PQR131078:PQZ131078 QAN131078:QAV131078 QKJ131078:QKR131078 QUF131078:QUN131078 REB131078:REJ131078 RNX131078:ROF131078 RXT131078:RYB131078 SHP131078:SHX131078 SRL131078:SRT131078 TBH131078:TBP131078 TLD131078:TLL131078 TUZ131078:TVH131078 UEV131078:UFD131078 UOR131078:UOZ131078 UYN131078:UYV131078 VIJ131078:VIR131078 VSF131078:VSN131078 WCB131078:WCJ131078 WLX131078:WMF131078 WVT131078:WWB131078 L196614:T196614 JH196614:JP196614 TD196614:TL196614 ACZ196614:ADH196614 AMV196614:AND196614 AWR196614:AWZ196614 BGN196614:BGV196614 BQJ196614:BQR196614 CAF196614:CAN196614 CKB196614:CKJ196614 CTX196614:CUF196614 DDT196614:DEB196614 DNP196614:DNX196614 DXL196614:DXT196614 EHH196614:EHP196614 ERD196614:ERL196614 FAZ196614:FBH196614 FKV196614:FLD196614 FUR196614:FUZ196614 GEN196614:GEV196614 GOJ196614:GOR196614 GYF196614:GYN196614 HIB196614:HIJ196614 HRX196614:HSF196614 IBT196614:ICB196614 ILP196614:ILX196614 IVL196614:IVT196614 JFH196614:JFP196614 JPD196614:JPL196614 JYZ196614:JZH196614 KIV196614:KJD196614 KSR196614:KSZ196614 LCN196614:LCV196614 LMJ196614:LMR196614 LWF196614:LWN196614 MGB196614:MGJ196614 MPX196614:MQF196614 MZT196614:NAB196614 NJP196614:NJX196614 NTL196614:NTT196614 ODH196614:ODP196614 OND196614:ONL196614 OWZ196614:OXH196614 PGV196614:PHD196614 PQR196614:PQZ196614 QAN196614:QAV196614 QKJ196614:QKR196614 QUF196614:QUN196614 REB196614:REJ196614 RNX196614:ROF196614 RXT196614:RYB196614 SHP196614:SHX196614 SRL196614:SRT196614 TBH196614:TBP196614 TLD196614:TLL196614 TUZ196614:TVH196614 UEV196614:UFD196614 UOR196614:UOZ196614 UYN196614:UYV196614 VIJ196614:VIR196614 VSF196614:VSN196614 WCB196614:WCJ196614 WLX196614:WMF196614 WVT196614:WWB196614 L262150:T262150 JH262150:JP262150 TD262150:TL262150 ACZ262150:ADH262150 AMV262150:AND262150 AWR262150:AWZ262150 BGN262150:BGV262150 BQJ262150:BQR262150 CAF262150:CAN262150 CKB262150:CKJ262150 CTX262150:CUF262150 DDT262150:DEB262150 DNP262150:DNX262150 DXL262150:DXT262150 EHH262150:EHP262150 ERD262150:ERL262150 FAZ262150:FBH262150 FKV262150:FLD262150 FUR262150:FUZ262150 GEN262150:GEV262150 GOJ262150:GOR262150 GYF262150:GYN262150 HIB262150:HIJ262150 HRX262150:HSF262150 IBT262150:ICB262150 ILP262150:ILX262150 IVL262150:IVT262150 JFH262150:JFP262150 JPD262150:JPL262150 JYZ262150:JZH262150 KIV262150:KJD262150 KSR262150:KSZ262150 LCN262150:LCV262150 LMJ262150:LMR262150 LWF262150:LWN262150 MGB262150:MGJ262150 MPX262150:MQF262150 MZT262150:NAB262150 NJP262150:NJX262150 NTL262150:NTT262150 ODH262150:ODP262150 OND262150:ONL262150 OWZ262150:OXH262150 PGV262150:PHD262150 PQR262150:PQZ262150 QAN262150:QAV262150 QKJ262150:QKR262150 QUF262150:QUN262150 REB262150:REJ262150 RNX262150:ROF262150 RXT262150:RYB262150 SHP262150:SHX262150 SRL262150:SRT262150 TBH262150:TBP262150 TLD262150:TLL262150 TUZ262150:TVH262150 UEV262150:UFD262150 UOR262150:UOZ262150 UYN262150:UYV262150 VIJ262150:VIR262150 VSF262150:VSN262150 WCB262150:WCJ262150 WLX262150:WMF262150 WVT262150:WWB262150 L327686:T327686 JH327686:JP327686 TD327686:TL327686 ACZ327686:ADH327686 AMV327686:AND327686 AWR327686:AWZ327686 BGN327686:BGV327686 BQJ327686:BQR327686 CAF327686:CAN327686 CKB327686:CKJ327686 CTX327686:CUF327686 DDT327686:DEB327686 DNP327686:DNX327686 DXL327686:DXT327686 EHH327686:EHP327686 ERD327686:ERL327686 FAZ327686:FBH327686 FKV327686:FLD327686 FUR327686:FUZ327686 GEN327686:GEV327686 GOJ327686:GOR327686 GYF327686:GYN327686 HIB327686:HIJ327686 HRX327686:HSF327686 IBT327686:ICB327686 ILP327686:ILX327686 IVL327686:IVT327686 JFH327686:JFP327686 JPD327686:JPL327686 JYZ327686:JZH327686 KIV327686:KJD327686 KSR327686:KSZ327686 LCN327686:LCV327686 LMJ327686:LMR327686 LWF327686:LWN327686 MGB327686:MGJ327686 MPX327686:MQF327686 MZT327686:NAB327686 NJP327686:NJX327686 NTL327686:NTT327686 ODH327686:ODP327686 OND327686:ONL327686 OWZ327686:OXH327686 PGV327686:PHD327686 PQR327686:PQZ327686 QAN327686:QAV327686 QKJ327686:QKR327686 QUF327686:QUN327686 REB327686:REJ327686 RNX327686:ROF327686 RXT327686:RYB327686 SHP327686:SHX327686 SRL327686:SRT327686 TBH327686:TBP327686 TLD327686:TLL327686 TUZ327686:TVH327686 UEV327686:UFD327686 UOR327686:UOZ327686 UYN327686:UYV327686 VIJ327686:VIR327686 VSF327686:VSN327686 WCB327686:WCJ327686 WLX327686:WMF327686 WVT327686:WWB327686 L393222:T393222 JH393222:JP393222 TD393222:TL393222 ACZ393222:ADH393222 AMV393222:AND393222 AWR393222:AWZ393222 BGN393222:BGV393222 BQJ393222:BQR393222 CAF393222:CAN393222 CKB393222:CKJ393222 CTX393222:CUF393222 DDT393222:DEB393222 DNP393222:DNX393222 DXL393222:DXT393222 EHH393222:EHP393222 ERD393222:ERL393222 FAZ393222:FBH393222 FKV393222:FLD393222 FUR393222:FUZ393222 GEN393222:GEV393222 GOJ393222:GOR393222 GYF393222:GYN393222 HIB393222:HIJ393222 HRX393222:HSF393222 IBT393222:ICB393222 ILP393222:ILX393222 IVL393222:IVT393222 JFH393222:JFP393222 JPD393222:JPL393222 JYZ393222:JZH393222 KIV393222:KJD393222 KSR393222:KSZ393222 LCN393222:LCV393222 LMJ393222:LMR393222 LWF393222:LWN393222 MGB393222:MGJ393222 MPX393222:MQF393222 MZT393222:NAB393222 NJP393222:NJX393222 NTL393222:NTT393222 ODH393222:ODP393222 OND393222:ONL393222 OWZ393222:OXH393222 PGV393222:PHD393222 PQR393222:PQZ393222 QAN393222:QAV393222 QKJ393222:QKR393222 QUF393222:QUN393222 REB393222:REJ393222 RNX393222:ROF393222 RXT393222:RYB393222 SHP393222:SHX393222 SRL393222:SRT393222 TBH393222:TBP393222 TLD393222:TLL393222 TUZ393222:TVH393222 UEV393222:UFD393222 UOR393222:UOZ393222 UYN393222:UYV393222 VIJ393222:VIR393222 VSF393222:VSN393222 WCB393222:WCJ393222 WLX393222:WMF393222 WVT393222:WWB393222 L458758:T458758 JH458758:JP458758 TD458758:TL458758 ACZ458758:ADH458758 AMV458758:AND458758 AWR458758:AWZ458758 BGN458758:BGV458758 BQJ458758:BQR458758 CAF458758:CAN458758 CKB458758:CKJ458758 CTX458758:CUF458758 DDT458758:DEB458758 DNP458758:DNX458758 DXL458758:DXT458758 EHH458758:EHP458758 ERD458758:ERL458758 FAZ458758:FBH458758 FKV458758:FLD458758 FUR458758:FUZ458758 GEN458758:GEV458758 GOJ458758:GOR458758 GYF458758:GYN458758 HIB458758:HIJ458758 HRX458758:HSF458758 IBT458758:ICB458758 ILP458758:ILX458758 IVL458758:IVT458758 JFH458758:JFP458758 JPD458758:JPL458758 JYZ458758:JZH458758 KIV458758:KJD458758 KSR458758:KSZ458758 LCN458758:LCV458758 LMJ458758:LMR458758 LWF458758:LWN458758 MGB458758:MGJ458758 MPX458758:MQF458758 MZT458758:NAB458758 NJP458758:NJX458758 NTL458758:NTT458758 ODH458758:ODP458758 OND458758:ONL458758 OWZ458758:OXH458758 PGV458758:PHD458758 PQR458758:PQZ458758 QAN458758:QAV458758 QKJ458758:QKR458758 QUF458758:QUN458758 REB458758:REJ458758 RNX458758:ROF458758 RXT458758:RYB458758 SHP458758:SHX458758 SRL458758:SRT458758 TBH458758:TBP458758 TLD458758:TLL458758 TUZ458758:TVH458758 UEV458758:UFD458758 UOR458758:UOZ458758 UYN458758:UYV458758 VIJ458758:VIR458758 VSF458758:VSN458758 WCB458758:WCJ458758 WLX458758:WMF458758 WVT458758:WWB458758 L524294:T524294 JH524294:JP524294 TD524294:TL524294 ACZ524294:ADH524294 AMV524294:AND524294 AWR524294:AWZ524294 BGN524294:BGV524294 BQJ524294:BQR524294 CAF524294:CAN524294 CKB524294:CKJ524294 CTX524294:CUF524294 DDT524294:DEB524294 DNP524294:DNX524294 DXL524294:DXT524294 EHH524294:EHP524294 ERD524294:ERL524294 FAZ524294:FBH524294 FKV524294:FLD524294 FUR524294:FUZ524294 GEN524294:GEV524294 GOJ524294:GOR524294 GYF524294:GYN524294 HIB524294:HIJ524294 HRX524294:HSF524294 IBT524294:ICB524294 ILP524294:ILX524294 IVL524294:IVT524294 JFH524294:JFP524294 JPD524294:JPL524294 JYZ524294:JZH524294 KIV524294:KJD524294 KSR524294:KSZ524294 LCN524294:LCV524294 LMJ524294:LMR524294 LWF524294:LWN524294 MGB524294:MGJ524294 MPX524294:MQF524294 MZT524294:NAB524294 NJP524294:NJX524294 NTL524294:NTT524294 ODH524294:ODP524294 OND524294:ONL524294 OWZ524294:OXH524294 PGV524294:PHD524294 PQR524294:PQZ524294 QAN524294:QAV524294 QKJ524294:QKR524294 QUF524294:QUN524294 REB524294:REJ524294 RNX524294:ROF524294 RXT524294:RYB524294 SHP524294:SHX524294 SRL524294:SRT524294 TBH524294:TBP524294 TLD524294:TLL524294 TUZ524294:TVH524294 UEV524294:UFD524294 UOR524294:UOZ524294 UYN524294:UYV524294 VIJ524294:VIR524294 VSF524294:VSN524294 WCB524294:WCJ524294 WLX524294:WMF524294 WVT524294:WWB524294 L589830:T589830 JH589830:JP589830 TD589830:TL589830 ACZ589830:ADH589830 AMV589830:AND589830 AWR589830:AWZ589830 BGN589830:BGV589830 BQJ589830:BQR589830 CAF589830:CAN589830 CKB589830:CKJ589830 CTX589830:CUF589830 DDT589830:DEB589830 DNP589830:DNX589830 DXL589830:DXT589830 EHH589830:EHP589830 ERD589830:ERL589830 FAZ589830:FBH589830 FKV589830:FLD589830 FUR589830:FUZ589830 GEN589830:GEV589830 GOJ589830:GOR589830 GYF589830:GYN589830 HIB589830:HIJ589830 HRX589830:HSF589830 IBT589830:ICB589830 ILP589830:ILX589830 IVL589830:IVT589830 JFH589830:JFP589830 JPD589830:JPL589830 JYZ589830:JZH589830 KIV589830:KJD589830 KSR589830:KSZ589830 LCN589830:LCV589830 LMJ589830:LMR589830 LWF589830:LWN589830 MGB589830:MGJ589830 MPX589830:MQF589830 MZT589830:NAB589830 NJP589830:NJX589830 NTL589830:NTT589830 ODH589830:ODP589830 OND589830:ONL589830 OWZ589830:OXH589830 PGV589830:PHD589830 PQR589830:PQZ589830 QAN589830:QAV589830 QKJ589830:QKR589830 QUF589830:QUN589830 REB589830:REJ589830 RNX589830:ROF589830 RXT589830:RYB589830 SHP589830:SHX589830 SRL589830:SRT589830 TBH589830:TBP589830 TLD589830:TLL589830 TUZ589830:TVH589830 UEV589830:UFD589830 UOR589830:UOZ589830 UYN589830:UYV589830 VIJ589830:VIR589830 VSF589830:VSN589830 WCB589830:WCJ589830 WLX589830:WMF589830 WVT589830:WWB589830 L655366:T655366 JH655366:JP655366 TD655366:TL655366 ACZ655366:ADH655366 AMV655366:AND655366 AWR655366:AWZ655366 BGN655366:BGV655366 BQJ655366:BQR655366 CAF655366:CAN655366 CKB655366:CKJ655366 CTX655366:CUF655366 DDT655366:DEB655366 DNP655366:DNX655366 DXL655366:DXT655366 EHH655366:EHP655366 ERD655366:ERL655366 FAZ655366:FBH655366 FKV655366:FLD655366 FUR655366:FUZ655366 GEN655366:GEV655366 GOJ655366:GOR655366 GYF655366:GYN655366 HIB655366:HIJ655366 HRX655366:HSF655366 IBT655366:ICB655366 ILP655366:ILX655366 IVL655366:IVT655366 JFH655366:JFP655366 JPD655366:JPL655366 JYZ655366:JZH655366 KIV655366:KJD655366 KSR655366:KSZ655366 LCN655366:LCV655366 LMJ655366:LMR655366 LWF655366:LWN655366 MGB655366:MGJ655366 MPX655366:MQF655366 MZT655366:NAB655366 NJP655366:NJX655366 NTL655366:NTT655366 ODH655366:ODP655366 OND655366:ONL655366 OWZ655366:OXH655366 PGV655366:PHD655366 PQR655366:PQZ655366 QAN655366:QAV655366 QKJ655366:QKR655366 QUF655366:QUN655366 REB655366:REJ655366 RNX655366:ROF655366 RXT655366:RYB655366 SHP655366:SHX655366 SRL655366:SRT655366 TBH655366:TBP655366 TLD655366:TLL655366 TUZ655366:TVH655366 UEV655366:UFD655366 UOR655366:UOZ655366 UYN655366:UYV655366 VIJ655366:VIR655366 VSF655366:VSN655366 WCB655366:WCJ655366 WLX655366:WMF655366 WVT655366:WWB655366 L720902:T720902 JH720902:JP720902 TD720902:TL720902 ACZ720902:ADH720902 AMV720902:AND720902 AWR720902:AWZ720902 BGN720902:BGV720902 BQJ720902:BQR720902 CAF720902:CAN720902 CKB720902:CKJ720902 CTX720902:CUF720902 DDT720902:DEB720902 DNP720902:DNX720902 DXL720902:DXT720902 EHH720902:EHP720902 ERD720902:ERL720902 FAZ720902:FBH720902 FKV720902:FLD720902 FUR720902:FUZ720902 GEN720902:GEV720902 GOJ720902:GOR720902 GYF720902:GYN720902 HIB720902:HIJ720902 HRX720902:HSF720902 IBT720902:ICB720902 ILP720902:ILX720902 IVL720902:IVT720902 JFH720902:JFP720902 JPD720902:JPL720902 JYZ720902:JZH720902 KIV720902:KJD720902 KSR720902:KSZ720902 LCN720902:LCV720902 LMJ720902:LMR720902 LWF720902:LWN720902 MGB720902:MGJ720902 MPX720902:MQF720902 MZT720902:NAB720902 NJP720902:NJX720902 NTL720902:NTT720902 ODH720902:ODP720902 OND720902:ONL720902 OWZ720902:OXH720902 PGV720902:PHD720902 PQR720902:PQZ720902 QAN720902:QAV720902 QKJ720902:QKR720902 QUF720902:QUN720902 REB720902:REJ720902 RNX720902:ROF720902 RXT720902:RYB720902 SHP720902:SHX720902 SRL720902:SRT720902 TBH720902:TBP720902 TLD720902:TLL720902 TUZ720902:TVH720902 UEV720902:UFD720902 UOR720902:UOZ720902 UYN720902:UYV720902 VIJ720902:VIR720902 VSF720902:VSN720902 WCB720902:WCJ720902 WLX720902:WMF720902 WVT720902:WWB720902 L786438:T786438 JH786438:JP786438 TD786438:TL786438 ACZ786438:ADH786438 AMV786438:AND786438 AWR786438:AWZ786438 BGN786438:BGV786438 BQJ786438:BQR786438 CAF786438:CAN786438 CKB786438:CKJ786438 CTX786438:CUF786438 DDT786438:DEB786438 DNP786438:DNX786438 DXL786438:DXT786438 EHH786438:EHP786438 ERD786438:ERL786438 FAZ786438:FBH786438 FKV786438:FLD786438 FUR786438:FUZ786438 GEN786438:GEV786438 GOJ786438:GOR786438 GYF786438:GYN786438 HIB786438:HIJ786438 HRX786438:HSF786438 IBT786438:ICB786438 ILP786438:ILX786438 IVL786438:IVT786438 JFH786438:JFP786438 JPD786438:JPL786438 JYZ786438:JZH786438 KIV786438:KJD786438 KSR786438:KSZ786438 LCN786438:LCV786438 LMJ786438:LMR786438 LWF786438:LWN786438 MGB786438:MGJ786438 MPX786438:MQF786438 MZT786438:NAB786438 NJP786438:NJX786438 NTL786438:NTT786438 ODH786438:ODP786438 OND786438:ONL786438 OWZ786438:OXH786438 PGV786438:PHD786438 PQR786438:PQZ786438 QAN786438:QAV786438 QKJ786438:QKR786438 QUF786438:QUN786438 REB786438:REJ786438 RNX786438:ROF786438 RXT786438:RYB786438 SHP786438:SHX786438 SRL786438:SRT786438 TBH786438:TBP786438 TLD786438:TLL786438 TUZ786438:TVH786438 UEV786438:UFD786438 UOR786438:UOZ786438 UYN786438:UYV786438 VIJ786438:VIR786438 VSF786438:VSN786438 WCB786438:WCJ786438 WLX786438:WMF786438 WVT786438:WWB786438 L851974:T851974 JH851974:JP851974 TD851974:TL851974 ACZ851974:ADH851974 AMV851974:AND851974 AWR851974:AWZ851974 BGN851974:BGV851974 BQJ851974:BQR851974 CAF851974:CAN851974 CKB851974:CKJ851974 CTX851974:CUF851974 DDT851974:DEB851974 DNP851974:DNX851974 DXL851974:DXT851974 EHH851974:EHP851974 ERD851974:ERL851974 FAZ851974:FBH851974 FKV851974:FLD851974 FUR851974:FUZ851974 GEN851974:GEV851974 GOJ851974:GOR851974 GYF851974:GYN851974 HIB851974:HIJ851974 HRX851974:HSF851974 IBT851974:ICB851974 ILP851974:ILX851974 IVL851974:IVT851974 JFH851974:JFP851974 JPD851974:JPL851974 JYZ851974:JZH851974 KIV851974:KJD851974 KSR851974:KSZ851974 LCN851974:LCV851974 LMJ851974:LMR851974 LWF851974:LWN851974 MGB851974:MGJ851974 MPX851974:MQF851974 MZT851974:NAB851974 NJP851974:NJX851974 NTL851974:NTT851974 ODH851974:ODP851974 OND851974:ONL851974 OWZ851974:OXH851974 PGV851974:PHD851974 PQR851974:PQZ851974 QAN851974:QAV851974 QKJ851974:QKR851974 QUF851974:QUN851974 REB851974:REJ851974 RNX851974:ROF851974 RXT851974:RYB851974 SHP851974:SHX851974 SRL851974:SRT851974 TBH851974:TBP851974 TLD851974:TLL851974 TUZ851974:TVH851974 UEV851974:UFD851974 UOR851974:UOZ851974 UYN851974:UYV851974 VIJ851974:VIR851974 VSF851974:VSN851974 WCB851974:WCJ851974 WLX851974:WMF851974 WVT851974:WWB851974 L917510:T917510 JH917510:JP917510 TD917510:TL917510 ACZ917510:ADH917510 AMV917510:AND917510 AWR917510:AWZ917510 BGN917510:BGV917510 BQJ917510:BQR917510 CAF917510:CAN917510 CKB917510:CKJ917510 CTX917510:CUF917510 DDT917510:DEB917510 DNP917510:DNX917510 DXL917510:DXT917510 EHH917510:EHP917510 ERD917510:ERL917510 FAZ917510:FBH917510 FKV917510:FLD917510 FUR917510:FUZ917510 GEN917510:GEV917510 GOJ917510:GOR917510 GYF917510:GYN917510 HIB917510:HIJ917510 HRX917510:HSF917510 IBT917510:ICB917510 ILP917510:ILX917510 IVL917510:IVT917510 JFH917510:JFP917510 JPD917510:JPL917510 JYZ917510:JZH917510 KIV917510:KJD917510 KSR917510:KSZ917510 LCN917510:LCV917510 LMJ917510:LMR917510 LWF917510:LWN917510 MGB917510:MGJ917510 MPX917510:MQF917510 MZT917510:NAB917510 NJP917510:NJX917510 NTL917510:NTT917510 ODH917510:ODP917510 OND917510:ONL917510 OWZ917510:OXH917510 PGV917510:PHD917510 PQR917510:PQZ917510 QAN917510:QAV917510 QKJ917510:QKR917510 QUF917510:QUN917510 REB917510:REJ917510 RNX917510:ROF917510 RXT917510:RYB917510 SHP917510:SHX917510 SRL917510:SRT917510 TBH917510:TBP917510 TLD917510:TLL917510 TUZ917510:TVH917510 UEV917510:UFD917510 UOR917510:UOZ917510 UYN917510:UYV917510 VIJ917510:VIR917510 VSF917510:VSN917510 WCB917510:WCJ917510 WLX917510:WMF917510 WVT917510:WWB917510 L983046:T983046 JH983046:JP983046 TD983046:TL983046 ACZ983046:ADH983046 AMV983046:AND983046 AWR983046:AWZ983046 BGN983046:BGV983046 BQJ983046:BQR983046 CAF983046:CAN983046 CKB983046:CKJ983046 CTX983046:CUF983046 DDT983046:DEB983046 DNP983046:DNX983046 DXL983046:DXT983046 EHH983046:EHP983046 ERD983046:ERL983046 FAZ983046:FBH983046 FKV983046:FLD983046 FUR983046:FUZ983046 GEN983046:GEV983046 GOJ983046:GOR983046 GYF983046:GYN983046 HIB983046:HIJ983046 HRX983046:HSF983046 IBT983046:ICB983046 ILP983046:ILX983046 IVL983046:IVT983046 JFH983046:JFP983046 JPD983046:JPL983046 JYZ983046:JZH983046 KIV983046:KJD983046 KSR983046:KSZ983046 LCN983046:LCV983046 LMJ983046:LMR983046 LWF983046:LWN983046 MGB983046:MGJ983046 MPX983046:MQF983046 MZT983046:NAB983046 NJP983046:NJX983046 NTL983046:NTT983046 ODH983046:ODP983046 OND983046:ONL983046 OWZ983046:OXH983046 PGV983046:PHD983046 PQR983046:PQZ983046 QAN983046:QAV983046 QKJ983046:QKR983046 QUF983046:QUN983046 REB983046:REJ983046 RNX983046:ROF983046 RXT983046:RYB983046 SHP983046:SHX983046 SRL983046:SRT983046 TBH983046:TBP983046 TLD983046:TLL983046 TUZ983046:TVH983046 UEV983046:UFD983046 UOR983046:UOZ983046 UYN983046:UYV983046 VIJ983046:VIR983046 VSF983046:VSN983046 WCB983046:WCJ983046 WLX983046:WMF983046 WVT983046:WWB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extLst>
    <ext xmlns:x14="http://schemas.microsoft.com/office/spreadsheetml/2009/9/main" uri="{CCE6A557-97BC-4b89-ADB6-D9C93CAAB3DF}">
      <x14:dataValidations xmlns:xm="http://schemas.microsoft.com/office/excel/2006/main" count="2">
        <x14:dataValidation type="list" showInputMessage="1" showErrorMessage="1">
          <x14:formula1>
            <xm:f>Efectividad</xm:f>
          </x14:formula1>
          <xm:sqref>Z10:Z15 JV10:JV15 TR10:TR15 ADN10:ADN15 ANJ10:ANJ15 AXF10:AXF15 BHB10:BHB15 BQX10:BQX15 CAT10:CAT15 CKP10:CKP15 CUL10:CUL15 DEH10:DEH15 DOD10:DOD15 DXZ10:DXZ15 EHV10:EHV15 ERR10:ERR15 FBN10:FBN15 FLJ10:FLJ15 FVF10:FVF15 GFB10:GFB15 GOX10:GOX15 GYT10:GYT15 HIP10:HIP15 HSL10:HSL15 ICH10:ICH15 IMD10:IMD15 IVZ10:IVZ15 JFV10:JFV15 JPR10:JPR15 JZN10:JZN15 KJJ10:KJJ15 KTF10:KTF15 LDB10:LDB15 LMX10:LMX15 LWT10:LWT15 MGP10:MGP15 MQL10:MQL15 NAH10:NAH15 NKD10:NKD15 NTZ10:NTZ15 ODV10:ODV15 ONR10:ONR15 OXN10:OXN15 PHJ10:PHJ15 PRF10:PRF15 QBB10:QBB15 QKX10:QKX15 QUT10:QUT15 REP10:REP15 ROL10:ROL15 RYH10:RYH15 SID10:SID15 SRZ10:SRZ15 TBV10:TBV15 TLR10:TLR15 TVN10:TVN15 UFJ10:UFJ15 UPF10:UPF15 UZB10:UZB15 VIX10:VIX15 VST10:VST15 WCP10:WCP15 WML10:WML15 WWH10:WWH15 Z65546:Z65551 JV65546:JV65551 TR65546:TR65551 ADN65546:ADN65551 ANJ65546:ANJ65551 AXF65546:AXF65551 BHB65546:BHB65551 BQX65546:BQX65551 CAT65546:CAT65551 CKP65546:CKP65551 CUL65546:CUL65551 DEH65546:DEH65551 DOD65546:DOD65551 DXZ65546:DXZ65551 EHV65546:EHV65551 ERR65546:ERR65551 FBN65546:FBN65551 FLJ65546:FLJ65551 FVF65546:FVF65551 GFB65546:GFB65551 GOX65546:GOX65551 GYT65546:GYT65551 HIP65546:HIP65551 HSL65546:HSL65551 ICH65546:ICH65551 IMD65546:IMD65551 IVZ65546:IVZ65551 JFV65546:JFV65551 JPR65546:JPR65551 JZN65546:JZN65551 KJJ65546:KJJ65551 KTF65546:KTF65551 LDB65546:LDB65551 LMX65546:LMX65551 LWT65546:LWT65551 MGP65546:MGP65551 MQL65546:MQL65551 NAH65546:NAH65551 NKD65546:NKD65551 NTZ65546:NTZ65551 ODV65546:ODV65551 ONR65546:ONR65551 OXN65546:OXN65551 PHJ65546:PHJ65551 PRF65546:PRF65551 QBB65546:QBB65551 QKX65546:QKX65551 QUT65546:QUT65551 REP65546:REP65551 ROL65546:ROL65551 RYH65546:RYH65551 SID65546:SID65551 SRZ65546:SRZ65551 TBV65546:TBV65551 TLR65546:TLR65551 TVN65546:TVN65551 UFJ65546:UFJ65551 UPF65546:UPF65551 UZB65546:UZB65551 VIX65546:VIX65551 VST65546:VST65551 WCP65546:WCP65551 WML65546:WML65551 WWH65546:WWH65551 Z131082:Z131087 JV131082:JV131087 TR131082:TR131087 ADN131082:ADN131087 ANJ131082:ANJ131087 AXF131082:AXF131087 BHB131082:BHB131087 BQX131082:BQX131087 CAT131082:CAT131087 CKP131082:CKP131087 CUL131082:CUL131087 DEH131082:DEH131087 DOD131082:DOD131087 DXZ131082:DXZ131087 EHV131082:EHV131087 ERR131082:ERR131087 FBN131082:FBN131087 FLJ131082:FLJ131087 FVF131082:FVF131087 GFB131082:GFB131087 GOX131082:GOX131087 GYT131082:GYT131087 HIP131082:HIP131087 HSL131082:HSL131087 ICH131082:ICH131087 IMD131082:IMD131087 IVZ131082:IVZ131087 JFV131082:JFV131087 JPR131082:JPR131087 JZN131082:JZN131087 KJJ131082:KJJ131087 KTF131082:KTF131087 LDB131082:LDB131087 LMX131082:LMX131087 LWT131082:LWT131087 MGP131082:MGP131087 MQL131082:MQL131087 NAH131082:NAH131087 NKD131082:NKD131087 NTZ131082:NTZ131087 ODV131082:ODV131087 ONR131082:ONR131087 OXN131082:OXN131087 PHJ131082:PHJ131087 PRF131082:PRF131087 QBB131082:QBB131087 QKX131082:QKX131087 QUT131082:QUT131087 REP131082:REP131087 ROL131082:ROL131087 RYH131082:RYH131087 SID131082:SID131087 SRZ131082:SRZ131087 TBV131082:TBV131087 TLR131082:TLR131087 TVN131082:TVN131087 UFJ131082:UFJ131087 UPF131082:UPF131087 UZB131082:UZB131087 VIX131082:VIX131087 VST131082:VST131087 WCP131082:WCP131087 WML131082:WML131087 WWH131082:WWH131087 Z196618:Z196623 JV196618:JV196623 TR196618:TR196623 ADN196618:ADN196623 ANJ196618:ANJ196623 AXF196618:AXF196623 BHB196618:BHB196623 BQX196618:BQX196623 CAT196618:CAT196623 CKP196618:CKP196623 CUL196618:CUL196623 DEH196618:DEH196623 DOD196618:DOD196623 DXZ196618:DXZ196623 EHV196618:EHV196623 ERR196618:ERR196623 FBN196618:FBN196623 FLJ196618:FLJ196623 FVF196618:FVF196623 GFB196618:GFB196623 GOX196618:GOX196623 GYT196618:GYT196623 HIP196618:HIP196623 HSL196618:HSL196623 ICH196618:ICH196623 IMD196618:IMD196623 IVZ196618:IVZ196623 JFV196618:JFV196623 JPR196618:JPR196623 JZN196618:JZN196623 KJJ196618:KJJ196623 KTF196618:KTF196623 LDB196618:LDB196623 LMX196618:LMX196623 LWT196618:LWT196623 MGP196618:MGP196623 MQL196618:MQL196623 NAH196618:NAH196623 NKD196618:NKD196623 NTZ196618:NTZ196623 ODV196618:ODV196623 ONR196618:ONR196623 OXN196618:OXN196623 PHJ196618:PHJ196623 PRF196618:PRF196623 QBB196618:QBB196623 QKX196618:QKX196623 QUT196618:QUT196623 REP196618:REP196623 ROL196618:ROL196623 RYH196618:RYH196623 SID196618:SID196623 SRZ196618:SRZ196623 TBV196618:TBV196623 TLR196618:TLR196623 TVN196618:TVN196623 UFJ196618:UFJ196623 UPF196618:UPF196623 UZB196618:UZB196623 VIX196618:VIX196623 VST196618:VST196623 WCP196618:WCP196623 WML196618:WML196623 WWH196618:WWH196623 Z262154:Z262159 JV262154:JV262159 TR262154:TR262159 ADN262154:ADN262159 ANJ262154:ANJ262159 AXF262154:AXF262159 BHB262154:BHB262159 BQX262154:BQX262159 CAT262154:CAT262159 CKP262154:CKP262159 CUL262154:CUL262159 DEH262154:DEH262159 DOD262154:DOD262159 DXZ262154:DXZ262159 EHV262154:EHV262159 ERR262154:ERR262159 FBN262154:FBN262159 FLJ262154:FLJ262159 FVF262154:FVF262159 GFB262154:GFB262159 GOX262154:GOX262159 GYT262154:GYT262159 HIP262154:HIP262159 HSL262154:HSL262159 ICH262154:ICH262159 IMD262154:IMD262159 IVZ262154:IVZ262159 JFV262154:JFV262159 JPR262154:JPR262159 JZN262154:JZN262159 KJJ262154:KJJ262159 KTF262154:KTF262159 LDB262154:LDB262159 LMX262154:LMX262159 LWT262154:LWT262159 MGP262154:MGP262159 MQL262154:MQL262159 NAH262154:NAH262159 NKD262154:NKD262159 NTZ262154:NTZ262159 ODV262154:ODV262159 ONR262154:ONR262159 OXN262154:OXN262159 PHJ262154:PHJ262159 PRF262154:PRF262159 QBB262154:QBB262159 QKX262154:QKX262159 QUT262154:QUT262159 REP262154:REP262159 ROL262154:ROL262159 RYH262154:RYH262159 SID262154:SID262159 SRZ262154:SRZ262159 TBV262154:TBV262159 TLR262154:TLR262159 TVN262154:TVN262159 UFJ262154:UFJ262159 UPF262154:UPF262159 UZB262154:UZB262159 VIX262154:VIX262159 VST262154:VST262159 WCP262154:WCP262159 WML262154:WML262159 WWH262154:WWH262159 Z327690:Z327695 JV327690:JV327695 TR327690:TR327695 ADN327690:ADN327695 ANJ327690:ANJ327695 AXF327690:AXF327695 BHB327690:BHB327695 BQX327690:BQX327695 CAT327690:CAT327695 CKP327690:CKP327695 CUL327690:CUL327695 DEH327690:DEH327695 DOD327690:DOD327695 DXZ327690:DXZ327695 EHV327690:EHV327695 ERR327690:ERR327695 FBN327690:FBN327695 FLJ327690:FLJ327695 FVF327690:FVF327695 GFB327690:GFB327695 GOX327690:GOX327695 GYT327690:GYT327695 HIP327690:HIP327695 HSL327690:HSL327695 ICH327690:ICH327695 IMD327690:IMD327695 IVZ327690:IVZ327695 JFV327690:JFV327695 JPR327690:JPR327695 JZN327690:JZN327695 KJJ327690:KJJ327695 KTF327690:KTF327695 LDB327690:LDB327695 LMX327690:LMX327695 LWT327690:LWT327695 MGP327690:MGP327695 MQL327690:MQL327695 NAH327690:NAH327695 NKD327690:NKD327695 NTZ327690:NTZ327695 ODV327690:ODV327695 ONR327690:ONR327695 OXN327690:OXN327695 PHJ327690:PHJ327695 PRF327690:PRF327695 QBB327690:QBB327695 QKX327690:QKX327695 QUT327690:QUT327695 REP327690:REP327695 ROL327690:ROL327695 RYH327690:RYH327695 SID327690:SID327695 SRZ327690:SRZ327695 TBV327690:TBV327695 TLR327690:TLR327695 TVN327690:TVN327695 UFJ327690:UFJ327695 UPF327690:UPF327695 UZB327690:UZB327695 VIX327690:VIX327695 VST327690:VST327695 WCP327690:WCP327695 WML327690:WML327695 WWH327690:WWH327695 Z393226:Z393231 JV393226:JV393231 TR393226:TR393231 ADN393226:ADN393231 ANJ393226:ANJ393231 AXF393226:AXF393231 BHB393226:BHB393231 BQX393226:BQX393231 CAT393226:CAT393231 CKP393226:CKP393231 CUL393226:CUL393231 DEH393226:DEH393231 DOD393226:DOD393231 DXZ393226:DXZ393231 EHV393226:EHV393231 ERR393226:ERR393231 FBN393226:FBN393231 FLJ393226:FLJ393231 FVF393226:FVF393231 GFB393226:GFB393231 GOX393226:GOX393231 GYT393226:GYT393231 HIP393226:HIP393231 HSL393226:HSL393231 ICH393226:ICH393231 IMD393226:IMD393231 IVZ393226:IVZ393231 JFV393226:JFV393231 JPR393226:JPR393231 JZN393226:JZN393231 KJJ393226:KJJ393231 KTF393226:KTF393231 LDB393226:LDB393231 LMX393226:LMX393231 LWT393226:LWT393231 MGP393226:MGP393231 MQL393226:MQL393231 NAH393226:NAH393231 NKD393226:NKD393231 NTZ393226:NTZ393231 ODV393226:ODV393231 ONR393226:ONR393231 OXN393226:OXN393231 PHJ393226:PHJ393231 PRF393226:PRF393231 QBB393226:QBB393231 QKX393226:QKX393231 QUT393226:QUT393231 REP393226:REP393231 ROL393226:ROL393231 RYH393226:RYH393231 SID393226:SID393231 SRZ393226:SRZ393231 TBV393226:TBV393231 TLR393226:TLR393231 TVN393226:TVN393231 UFJ393226:UFJ393231 UPF393226:UPF393231 UZB393226:UZB393231 VIX393226:VIX393231 VST393226:VST393231 WCP393226:WCP393231 WML393226:WML393231 WWH393226:WWH393231 Z458762:Z458767 JV458762:JV458767 TR458762:TR458767 ADN458762:ADN458767 ANJ458762:ANJ458767 AXF458762:AXF458767 BHB458762:BHB458767 BQX458762:BQX458767 CAT458762:CAT458767 CKP458762:CKP458767 CUL458762:CUL458767 DEH458762:DEH458767 DOD458762:DOD458767 DXZ458762:DXZ458767 EHV458762:EHV458767 ERR458762:ERR458767 FBN458762:FBN458767 FLJ458762:FLJ458767 FVF458762:FVF458767 GFB458762:GFB458767 GOX458762:GOX458767 GYT458762:GYT458767 HIP458762:HIP458767 HSL458762:HSL458767 ICH458762:ICH458767 IMD458762:IMD458767 IVZ458762:IVZ458767 JFV458762:JFV458767 JPR458762:JPR458767 JZN458762:JZN458767 KJJ458762:KJJ458767 KTF458762:KTF458767 LDB458762:LDB458767 LMX458762:LMX458767 LWT458762:LWT458767 MGP458762:MGP458767 MQL458762:MQL458767 NAH458762:NAH458767 NKD458762:NKD458767 NTZ458762:NTZ458767 ODV458762:ODV458767 ONR458762:ONR458767 OXN458762:OXN458767 PHJ458762:PHJ458767 PRF458762:PRF458767 QBB458762:QBB458767 QKX458762:QKX458767 QUT458762:QUT458767 REP458762:REP458767 ROL458762:ROL458767 RYH458762:RYH458767 SID458762:SID458767 SRZ458762:SRZ458767 TBV458762:TBV458767 TLR458762:TLR458767 TVN458762:TVN458767 UFJ458762:UFJ458767 UPF458762:UPF458767 UZB458762:UZB458767 VIX458762:VIX458767 VST458762:VST458767 WCP458762:WCP458767 WML458762:WML458767 WWH458762:WWH458767 Z524298:Z524303 JV524298:JV524303 TR524298:TR524303 ADN524298:ADN524303 ANJ524298:ANJ524303 AXF524298:AXF524303 BHB524298:BHB524303 BQX524298:BQX524303 CAT524298:CAT524303 CKP524298:CKP524303 CUL524298:CUL524303 DEH524298:DEH524303 DOD524298:DOD524303 DXZ524298:DXZ524303 EHV524298:EHV524303 ERR524298:ERR524303 FBN524298:FBN524303 FLJ524298:FLJ524303 FVF524298:FVF524303 GFB524298:GFB524303 GOX524298:GOX524303 GYT524298:GYT524303 HIP524298:HIP524303 HSL524298:HSL524303 ICH524298:ICH524303 IMD524298:IMD524303 IVZ524298:IVZ524303 JFV524298:JFV524303 JPR524298:JPR524303 JZN524298:JZN524303 KJJ524298:KJJ524303 KTF524298:KTF524303 LDB524298:LDB524303 LMX524298:LMX524303 LWT524298:LWT524303 MGP524298:MGP524303 MQL524298:MQL524303 NAH524298:NAH524303 NKD524298:NKD524303 NTZ524298:NTZ524303 ODV524298:ODV524303 ONR524298:ONR524303 OXN524298:OXN524303 PHJ524298:PHJ524303 PRF524298:PRF524303 QBB524298:QBB524303 QKX524298:QKX524303 QUT524298:QUT524303 REP524298:REP524303 ROL524298:ROL524303 RYH524298:RYH524303 SID524298:SID524303 SRZ524298:SRZ524303 TBV524298:TBV524303 TLR524298:TLR524303 TVN524298:TVN524303 UFJ524298:UFJ524303 UPF524298:UPF524303 UZB524298:UZB524303 VIX524298:VIX524303 VST524298:VST524303 WCP524298:WCP524303 WML524298:WML524303 WWH524298:WWH524303 Z589834:Z589839 JV589834:JV589839 TR589834:TR589839 ADN589834:ADN589839 ANJ589834:ANJ589839 AXF589834:AXF589839 BHB589834:BHB589839 BQX589834:BQX589839 CAT589834:CAT589839 CKP589834:CKP589839 CUL589834:CUL589839 DEH589834:DEH589839 DOD589834:DOD589839 DXZ589834:DXZ589839 EHV589834:EHV589839 ERR589834:ERR589839 FBN589834:FBN589839 FLJ589834:FLJ589839 FVF589834:FVF589839 GFB589834:GFB589839 GOX589834:GOX589839 GYT589834:GYT589839 HIP589834:HIP589839 HSL589834:HSL589839 ICH589834:ICH589839 IMD589834:IMD589839 IVZ589834:IVZ589839 JFV589834:JFV589839 JPR589834:JPR589839 JZN589834:JZN589839 KJJ589834:KJJ589839 KTF589834:KTF589839 LDB589834:LDB589839 LMX589834:LMX589839 LWT589834:LWT589839 MGP589834:MGP589839 MQL589834:MQL589839 NAH589834:NAH589839 NKD589834:NKD589839 NTZ589834:NTZ589839 ODV589834:ODV589839 ONR589834:ONR589839 OXN589834:OXN589839 PHJ589834:PHJ589839 PRF589834:PRF589839 QBB589834:QBB589839 QKX589834:QKX589839 QUT589834:QUT589839 REP589834:REP589839 ROL589834:ROL589839 RYH589834:RYH589839 SID589834:SID589839 SRZ589834:SRZ589839 TBV589834:TBV589839 TLR589834:TLR589839 TVN589834:TVN589839 UFJ589834:UFJ589839 UPF589834:UPF589839 UZB589834:UZB589839 VIX589834:VIX589839 VST589834:VST589839 WCP589834:WCP589839 WML589834:WML589839 WWH589834:WWH589839 Z655370:Z655375 JV655370:JV655375 TR655370:TR655375 ADN655370:ADN655375 ANJ655370:ANJ655375 AXF655370:AXF655375 BHB655370:BHB655375 BQX655370:BQX655375 CAT655370:CAT655375 CKP655370:CKP655375 CUL655370:CUL655375 DEH655370:DEH655375 DOD655370:DOD655375 DXZ655370:DXZ655375 EHV655370:EHV655375 ERR655370:ERR655375 FBN655370:FBN655375 FLJ655370:FLJ655375 FVF655370:FVF655375 GFB655370:GFB655375 GOX655370:GOX655375 GYT655370:GYT655375 HIP655370:HIP655375 HSL655370:HSL655375 ICH655370:ICH655375 IMD655370:IMD655375 IVZ655370:IVZ655375 JFV655370:JFV655375 JPR655370:JPR655375 JZN655370:JZN655375 KJJ655370:KJJ655375 KTF655370:KTF655375 LDB655370:LDB655375 LMX655370:LMX655375 LWT655370:LWT655375 MGP655370:MGP655375 MQL655370:MQL655375 NAH655370:NAH655375 NKD655370:NKD655375 NTZ655370:NTZ655375 ODV655370:ODV655375 ONR655370:ONR655375 OXN655370:OXN655375 PHJ655370:PHJ655375 PRF655370:PRF655375 QBB655370:QBB655375 QKX655370:QKX655375 QUT655370:QUT655375 REP655370:REP655375 ROL655370:ROL655375 RYH655370:RYH655375 SID655370:SID655375 SRZ655370:SRZ655375 TBV655370:TBV655375 TLR655370:TLR655375 TVN655370:TVN655375 UFJ655370:UFJ655375 UPF655370:UPF655375 UZB655370:UZB655375 VIX655370:VIX655375 VST655370:VST655375 WCP655370:WCP655375 WML655370:WML655375 WWH655370:WWH655375 Z720906:Z720911 JV720906:JV720911 TR720906:TR720911 ADN720906:ADN720911 ANJ720906:ANJ720911 AXF720906:AXF720911 BHB720906:BHB720911 BQX720906:BQX720911 CAT720906:CAT720911 CKP720906:CKP720911 CUL720906:CUL720911 DEH720906:DEH720911 DOD720906:DOD720911 DXZ720906:DXZ720911 EHV720906:EHV720911 ERR720906:ERR720911 FBN720906:FBN720911 FLJ720906:FLJ720911 FVF720906:FVF720911 GFB720906:GFB720911 GOX720906:GOX720911 GYT720906:GYT720911 HIP720906:HIP720911 HSL720906:HSL720911 ICH720906:ICH720911 IMD720906:IMD720911 IVZ720906:IVZ720911 JFV720906:JFV720911 JPR720906:JPR720911 JZN720906:JZN720911 KJJ720906:KJJ720911 KTF720906:KTF720911 LDB720906:LDB720911 LMX720906:LMX720911 LWT720906:LWT720911 MGP720906:MGP720911 MQL720906:MQL720911 NAH720906:NAH720911 NKD720906:NKD720911 NTZ720906:NTZ720911 ODV720906:ODV720911 ONR720906:ONR720911 OXN720906:OXN720911 PHJ720906:PHJ720911 PRF720906:PRF720911 QBB720906:QBB720911 QKX720906:QKX720911 QUT720906:QUT720911 REP720906:REP720911 ROL720906:ROL720911 RYH720906:RYH720911 SID720906:SID720911 SRZ720906:SRZ720911 TBV720906:TBV720911 TLR720906:TLR720911 TVN720906:TVN720911 UFJ720906:UFJ720911 UPF720906:UPF720911 UZB720906:UZB720911 VIX720906:VIX720911 VST720906:VST720911 WCP720906:WCP720911 WML720906:WML720911 WWH720906:WWH720911 Z786442:Z786447 JV786442:JV786447 TR786442:TR786447 ADN786442:ADN786447 ANJ786442:ANJ786447 AXF786442:AXF786447 BHB786442:BHB786447 BQX786442:BQX786447 CAT786442:CAT786447 CKP786442:CKP786447 CUL786442:CUL786447 DEH786442:DEH786447 DOD786442:DOD786447 DXZ786442:DXZ786447 EHV786442:EHV786447 ERR786442:ERR786447 FBN786442:FBN786447 FLJ786442:FLJ786447 FVF786442:FVF786447 GFB786442:GFB786447 GOX786442:GOX786447 GYT786442:GYT786447 HIP786442:HIP786447 HSL786442:HSL786447 ICH786442:ICH786447 IMD786442:IMD786447 IVZ786442:IVZ786447 JFV786442:JFV786447 JPR786442:JPR786447 JZN786442:JZN786447 KJJ786442:KJJ786447 KTF786442:KTF786447 LDB786442:LDB786447 LMX786442:LMX786447 LWT786442:LWT786447 MGP786442:MGP786447 MQL786442:MQL786447 NAH786442:NAH786447 NKD786442:NKD786447 NTZ786442:NTZ786447 ODV786442:ODV786447 ONR786442:ONR786447 OXN786442:OXN786447 PHJ786442:PHJ786447 PRF786442:PRF786447 QBB786442:QBB786447 QKX786442:QKX786447 QUT786442:QUT786447 REP786442:REP786447 ROL786442:ROL786447 RYH786442:RYH786447 SID786442:SID786447 SRZ786442:SRZ786447 TBV786442:TBV786447 TLR786442:TLR786447 TVN786442:TVN786447 UFJ786442:UFJ786447 UPF786442:UPF786447 UZB786442:UZB786447 VIX786442:VIX786447 VST786442:VST786447 WCP786442:WCP786447 WML786442:WML786447 WWH786442:WWH786447 Z851978:Z851983 JV851978:JV851983 TR851978:TR851983 ADN851978:ADN851983 ANJ851978:ANJ851983 AXF851978:AXF851983 BHB851978:BHB851983 BQX851978:BQX851983 CAT851978:CAT851983 CKP851978:CKP851983 CUL851978:CUL851983 DEH851978:DEH851983 DOD851978:DOD851983 DXZ851978:DXZ851983 EHV851978:EHV851983 ERR851978:ERR851983 FBN851978:FBN851983 FLJ851978:FLJ851983 FVF851978:FVF851983 GFB851978:GFB851983 GOX851978:GOX851983 GYT851978:GYT851983 HIP851978:HIP851983 HSL851978:HSL851983 ICH851978:ICH851983 IMD851978:IMD851983 IVZ851978:IVZ851983 JFV851978:JFV851983 JPR851978:JPR851983 JZN851978:JZN851983 KJJ851978:KJJ851983 KTF851978:KTF851983 LDB851978:LDB851983 LMX851978:LMX851983 LWT851978:LWT851983 MGP851978:MGP851983 MQL851978:MQL851983 NAH851978:NAH851983 NKD851978:NKD851983 NTZ851978:NTZ851983 ODV851978:ODV851983 ONR851978:ONR851983 OXN851978:OXN851983 PHJ851978:PHJ851983 PRF851978:PRF851983 QBB851978:QBB851983 QKX851978:QKX851983 QUT851978:QUT851983 REP851978:REP851983 ROL851978:ROL851983 RYH851978:RYH851983 SID851978:SID851983 SRZ851978:SRZ851983 TBV851978:TBV851983 TLR851978:TLR851983 TVN851978:TVN851983 UFJ851978:UFJ851983 UPF851978:UPF851983 UZB851978:UZB851983 VIX851978:VIX851983 VST851978:VST851983 WCP851978:WCP851983 WML851978:WML851983 WWH851978:WWH851983 Z917514:Z917519 JV917514:JV917519 TR917514:TR917519 ADN917514:ADN917519 ANJ917514:ANJ917519 AXF917514:AXF917519 BHB917514:BHB917519 BQX917514:BQX917519 CAT917514:CAT917519 CKP917514:CKP917519 CUL917514:CUL917519 DEH917514:DEH917519 DOD917514:DOD917519 DXZ917514:DXZ917519 EHV917514:EHV917519 ERR917514:ERR917519 FBN917514:FBN917519 FLJ917514:FLJ917519 FVF917514:FVF917519 GFB917514:GFB917519 GOX917514:GOX917519 GYT917514:GYT917519 HIP917514:HIP917519 HSL917514:HSL917519 ICH917514:ICH917519 IMD917514:IMD917519 IVZ917514:IVZ917519 JFV917514:JFV917519 JPR917514:JPR917519 JZN917514:JZN917519 KJJ917514:KJJ917519 KTF917514:KTF917519 LDB917514:LDB917519 LMX917514:LMX917519 LWT917514:LWT917519 MGP917514:MGP917519 MQL917514:MQL917519 NAH917514:NAH917519 NKD917514:NKD917519 NTZ917514:NTZ917519 ODV917514:ODV917519 ONR917514:ONR917519 OXN917514:OXN917519 PHJ917514:PHJ917519 PRF917514:PRF917519 QBB917514:QBB917519 QKX917514:QKX917519 QUT917514:QUT917519 REP917514:REP917519 ROL917514:ROL917519 RYH917514:RYH917519 SID917514:SID917519 SRZ917514:SRZ917519 TBV917514:TBV917519 TLR917514:TLR917519 TVN917514:TVN917519 UFJ917514:UFJ917519 UPF917514:UPF917519 UZB917514:UZB917519 VIX917514:VIX917519 VST917514:VST917519 WCP917514:WCP917519 WML917514:WML917519 WWH917514:WWH917519 Z983050:Z983055 JV983050:JV983055 TR983050:TR983055 ADN983050:ADN983055 ANJ983050:ANJ983055 AXF983050:AXF983055 BHB983050:BHB983055 BQX983050:BQX983055 CAT983050:CAT983055 CKP983050:CKP983055 CUL983050:CUL983055 DEH983050:DEH983055 DOD983050:DOD983055 DXZ983050:DXZ983055 EHV983050:EHV983055 ERR983050:ERR983055 FBN983050:FBN983055 FLJ983050:FLJ983055 FVF983050:FVF983055 GFB983050:GFB983055 GOX983050:GOX983055 GYT983050:GYT983055 HIP983050:HIP983055 HSL983050:HSL983055 ICH983050:ICH983055 IMD983050:IMD983055 IVZ983050:IVZ983055 JFV983050:JFV983055 JPR983050:JPR983055 JZN983050:JZN983055 KJJ983050:KJJ983055 KTF983050:KTF983055 LDB983050:LDB983055 LMX983050:LMX983055 LWT983050:LWT983055 MGP983050:MGP983055 MQL983050:MQL983055 NAH983050:NAH983055 NKD983050:NKD983055 NTZ983050:NTZ983055 ODV983050:ODV983055 ONR983050:ONR983055 OXN983050:OXN983055 PHJ983050:PHJ983055 PRF983050:PRF983055 QBB983050:QBB983055 QKX983050:QKX983055 QUT983050:QUT983055 REP983050:REP983055 ROL983050:ROL983055 RYH983050:RYH983055 SID983050:SID983055 SRZ983050:SRZ983055 TBV983050:TBV983055 TLR983050:TLR983055 TVN983050:TVN983055 UFJ983050:UFJ983055 UPF983050:UPF983055 UZB983050:UZB983055 VIX983050:VIX983055 VST983050:VST983055 WCP983050:WCP983055 WML983050:WML983055 WWH983050:WWH983055 AH10:AH15 KD10:KD15 TZ10:TZ15 ADV10:ADV15 ANR10:ANR15 AXN10:AXN15 BHJ10:BHJ15 BRF10:BRF15 CBB10:CBB15 CKX10:CKX15 CUT10:CUT15 DEP10:DEP15 DOL10:DOL15 DYH10:DYH15 EID10:EID15 ERZ10:ERZ15 FBV10:FBV15 FLR10:FLR15 FVN10:FVN15 GFJ10:GFJ15 GPF10:GPF15 GZB10:GZB15 HIX10:HIX15 HST10:HST15 ICP10:ICP15 IML10:IML15 IWH10:IWH15 JGD10:JGD15 JPZ10:JPZ15 JZV10:JZV15 KJR10:KJR15 KTN10:KTN15 LDJ10:LDJ15 LNF10:LNF15 LXB10:LXB15 MGX10:MGX15 MQT10:MQT15 NAP10:NAP15 NKL10:NKL15 NUH10:NUH15 OED10:OED15 ONZ10:ONZ15 OXV10:OXV15 PHR10:PHR15 PRN10:PRN15 QBJ10:QBJ15 QLF10:QLF15 QVB10:QVB15 REX10:REX15 ROT10:ROT15 RYP10:RYP15 SIL10:SIL15 SSH10:SSH15 TCD10:TCD15 TLZ10:TLZ15 TVV10:TVV15 UFR10:UFR15 UPN10:UPN15 UZJ10:UZJ15 VJF10:VJF15 VTB10:VTB15 WCX10:WCX15 WMT10:WMT15 WWP10:WWP15 AH65546:AH65551 KD65546:KD65551 TZ65546:TZ65551 ADV65546:ADV65551 ANR65546:ANR65551 AXN65546:AXN65551 BHJ65546:BHJ65551 BRF65546:BRF65551 CBB65546:CBB65551 CKX65546:CKX65551 CUT65546:CUT65551 DEP65546:DEP65551 DOL65546:DOL65551 DYH65546:DYH65551 EID65546:EID65551 ERZ65546:ERZ65551 FBV65546:FBV65551 FLR65546:FLR65551 FVN65546:FVN65551 GFJ65546:GFJ65551 GPF65546:GPF65551 GZB65546:GZB65551 HIX65546:HIX65551 HST65546:HST65551 ICP65546:ICP65551 IML65546:IML65551 IWH65546:IWH65551 JGD65546:JGD65551 JPZ65546:JPZ65551 JZV65546:JZV65551 KJR65546:KJR65551 KTN65546:KTN65551 LDJ65546:LDJ65551 LNF65546:LNF65551 LXB65546:LXB65551 MGX65546:MGX65551 MQT65546:MQT65551 NAP65546:NAP65551 NKL65546:NKL65551 NUH65546:NUH65551 OED65546:OED65551 ONZ65546:ONZ65551 OXV65546:OXV65551 PHR65546:PHR65551 PRN65546:PRN65551 QBJ65546:QBJ65551 QLF65546:QLF65551 QVB65546:QVB65551 REX65546:REX65551 ROT65546:ROT65551 RYP65546:RYP65551 SIL65546:SIL65551 SSH65546:SSH65551 TCD65546:TCD65551 TLZ65546:TLZ65551 TVV65546:TVV65551 UFR65546:UFR65551 UPN65546:UPN65551 UZJ65546:UZJ65551 VJF65546:VJF65551 VTB65546:VTB65551 WCX65546:WCX65551 WMT65546:WMT65551 WWP65546:WWP65551 AH131082:AH131087 KD131082:KD131087 TZ131082:TZ131087 ADV131082:ADV131087 ANR131082:ANR131087 AXN131082:AXN131087 BHJ131082:BHJ131087 BRF131082:BRF131087 CBB131082:CBB131087 CKX131082:CKX131087 CUT131082:CUT131087 DEP131082:DEP131087 DOL131082:DOL131087 DYH131082:DYH131087 EID131082:EID131087 ERZ131082:ERZ131087 FBV131082:FBV131087 FLR131082:FLR131087 FVN131082:FVN131087 GFJ131082:GFJ131087 GPF131082:GPF131087 GZB131082:GZB131087 HIX131082:HIX131087 HST131082:HST131087 ICP131082:ICP131087 IML131082:IML131087 IWH131082:IWH131087 JGD131082:JGD131087 JPZ131082:JPZ131087 JZV131082:JZV131087 KJR131082:KJR131087 KTN131082:KTN131087 LDJ131082:LDJ131087 LNF131082:LNF131087 LXB131082:LXB131087 MGX131082:MGX131087 MQT131082:MQT131087 NAP131082:NAP131087 NKL131082:NKL131087 NUH131082:NUH131087 OED131082:OED131087 ONZ131082:ONZ131087 OXV131082:OXV131087 PHR131082:PHR131087 PRN131082:PRN131087 QBJ131082:QBJ131087 QLF131082:QLF131087 QVB131082:QVB131087 REX131082:REX131087 ROT131082:ROT131087 RYP131082:RYP131087 SIL131082:SIL131087 SSH131082:SSH131087 TCD131082:TCD131087 TLZ131082:TLZ131087 TVV131082:TVV131087 UFR131082:UFR131087 UPN131082:UPN131087 UZJ131082:UZJ131087 VJF131082:VJF131087 VTB131082:VTB131087 WCX131082:WCX131087 WMT131082:WMT131087 WWP131082:WWP131087 AH196618:AH196623 KD196618:KD196623 TZ196618:TZ196623 ADV196618:ADV196623 ANR196618:ANR196623 AXN196618:AXN196623 BHJ196618:BHJ196623 BRF196618:BRF196623 CBB196618:CBB196623 CKX196618:CKX196623 CUT196618:CUT196623 DEP196618:DEP196623 DOL196618:DOL196623 DYH196618:DYH196623 EID196618:EID196623 ERZ196618:ERZ196623 FBV196618:FBV196623 FLR196618:FLR196623 FVN196618:FVN196623 GFJ196618:GFJ196623 GPF196618:GPF196623 GZB196618:GZB196623 HIX196618:HIX196623 HST196618:HST196623 ICP196618:ICP196623 IML196618:IML196623 IWH196618:IWH196623 JGD196618:JGD196623 JPZ196618:JPZ196623 JZV196618:JZV196623 KJR196618:KJR196623 KTN196618:KTN196623 LDJ196618:LDJ196623 LNF196618:LNF196623 LXB196618:LXB196623 MGX196618:MGX196623 MQT196618:MQT196623 NAP196618:NAP196623 NKL196618:NKL196623 NUH196618:NUH196623 OED196618:OED196623 ONZ196618:ONZ196623 OXV196618:OXV196623 PHR196618:PHR196623 PRN196618:PRN196623 QBJ196618:QBJ196623 QLF196618:QLF196623 QVB196618:QVB196623 REX196618:REX196623 ROT196618:ROT196623 RYP196618:RYP196623 SIL196618:SIL196623 SSH196618:SSH196623 TCD196618:TCD196623 TLZ196618:TLZ196623 TVV196618:TVV196623 UFR196618:UFR196623 UPN196618:UPN196623 UZJ196618:UZJ196623 VJF196618:VJF196623 VTB196618:VTB196623 WCX196618:WCX196623 WMT196618:WMT196623 WWP196618:WWP196623 AH262154:AH262159 KD262154:KD262159 TZ262154:TZ262159 ADV262154:ADV262159 ANR262154:ANR262159 AXN262154:AXN262159 BHJ262154:BHJ262159 BRF262154:BRF262159 CBB262154:CBB262159 CKX262154:CKX262159 CUT262154:CUT262159 DEP262154:DEP262159 DOL262154:DOL262159 DYH262154:DYH262159 EID262154:EID262159 ERZ262154:ERZ262159 FBV262154:FBV262159 FLR262154:FLR262159 FVN262154:FVN262159 GFJ262154:GFJ262159 GPF262154:GPF262159 GZB262154:GZB262159 HIX262154:HIX262159 HST262154:HST262159 ICP262154:ICP262159 IML262154:IML262159 IWH262154:IWH262159 JGD262154:JGD262159 JPZ262154:JPZ262159 JZV262154:JZV262159 KJR262154:KJR262159 KTN262154:KTN262159 LDJ262154:LDJ262159 LNF262154:LNF262159 LXB262154:LXB262159 MGX262154:MGX262159 MQT262154:MQT262159 NAP262154:NAP262159 NKL262154:NKL262159 NUH262154:NUH262159 OED262154:OED262159 ONZ262154:ONZ262159 OXV262154:OXV262159 PHR262154:PHR262159 PRN262154:PRN262159 QBJ262154:QBJ262159 QLF262154:QLF262159 QVB262154:QVB262159 REX262154:REX262159 ROT262154:ROT262159 RYP262154:RYP262159 SIL262154:SIL262159 SSH262154:SSH262159 TCD262154:TCD262159 TLZ262154:TLZ262159 TVV262154:TVV262159 UFR262154:UFR262159 UPN262154:UPN262159 UZJ262154:UZJ262159 VJF262154:VJF262159 VTB262154:VTB262159 WCX262154:WCX262159 WMT262154:WMT262159 WWP262154:WWP262159 AH327690:AH327695 KD327690:KD327695 TZ327690:TZ327695 ADV327690:ADV327695 ANR327690:ANR327695 AXN327690:AXN327695 BHJ327690:BHJ327695 BRF327690:BRF327695 CBB327690:CBB327695 CKX327690:CKX327695 CUT327690:CUT327695 DEP327690:DEP327695 DOL327690:DOL327695 DYH327690:DYH327695 EID327690:EID327695 ERZ327690:ERZ327695 FBV327690:FBV327695 FLR327690:FLR327695 FVN327690:FVN327695 GFJ327690:GFJ327695 GPF327690:GPF327695 GZB327690:GZB327695 HIX327690:HIX327695 HST327690:HST327695 ICP327690:ICP327695 IML327690:IML327695 IWH327690:IWH327695 JGD327690:JGD327695 JPZ327690:JPZ327695 JZV327690:JZV327695 KJR327690:KJR327695 KTN327690:KTN327695 LDJ327690:LDJ327695 LNF327690:LNF327695 LXB327690:LXB327695 MGX327690:MGX327695 MQT327690:MQT327695 NAP327690:NAP327695 NKL327690:NKL327695 NUH327690:NUH327695 OED327690:OED327695 ONZ327690:ONZ327695 OXV327690:OXV327695 PHR327690:PHR327695 PRN327690:PRN327695 QBJ327690:QBJ327695 QLF327690:QLF327695 QVB327690:QVB327695 REX327690:REX327695 ROT327690:ROT327695 RYP327690:RYP327695 SIL327690:SIL327695 SSH327690:SSH327695 TCD327690:TCD327695 TLZ327690:TLZ327695 TVV327690:TVV327695 UFR327690:UFR327695 UPN327690:UPN327695 UZJ327690:UZJ327695 VJF327690:VJF327695 VTB327690:VTB327695 WCX327690:WCX327695 WMT327690:WMT327695 WWP327690:WWP327695 AH393226:AH393231 KD393226:KD393231 TZ393226:TZ393231 ADV393226:ADV393231 ANR393226:ANR393231 AXN393226:AXN393231 BHJ393226:BHJ393231 BRF393226:BRF393231 CBB393226:CBB393231 CKX393226:CKX393231 CUT393226:CUT393231 DEP393226:DEP393231 DOL393226:DOL393231 DYH393226:DYH393231 EID393226:EID393231 ERZ393226:ERZ393231 FBV393226:FBV393231 FLR393226:FLR393231 FVN393226:FVN393231 GFJ393226:GFJ393231 GPF393226:GPF393231 GZB393226:GZB393231 HIX393226:HIX393231 HST393226:HST393231 ICP393226:ICP393231 IML393226:IML393231 IWH393226:IWH393231 JGD393226:JGD393231 JPZ393226:JPZ393231 JZV393226:JZV393231 KJR393226:KJR393231 KTN393226:KTN393231 LDJ393226:LDJ393231 LNF393226:LNF393231 LXB393226:LXB393231 MGX393226:MGX393231 MQT393226:MQT393231 NAP393226:NAP393231 NKL393226:NKL393231 NUH393226:NUH393231 OED393226:OED393231 ONZ393226:ONZ393231 OXV393226:OXV393231 PHR393226:PHR393231 PRN393226:PRN393231 QBJ393226:QBJ393231 QLF393226:QLF393231 QVB393226:QVB393231 REX393226:REX393231 ROT393226:ROT393231 RYP393226:RYP393231 SIL393226:SIL393231 SSH393226:SSH393231 TCD393226:TCD393231 TLZ393226:TLZ393231 TVV393226:TVV393231 UFR393226:UFR393231 UPN393226:UPN393231 UZJ393226:UZJ393231 VJF393226:VJF393231 VTB393226:VTB393231 WCX393226:WCX393231 WMT393226:WMT393231 WWP393226:WWP393231 AH458762:AH458767 KD458762:KD458767 TZ458762:TZ458767 ADV458762:ADV458767 ANR458762:ANR458767 AXN458762:AXN458767 BHJ458762:BHJ458767 BRF458762:BRF458767 CBB458762:CBB458767 CKX458762:CKX458767 CUT458762:CUT458767 DEP458762:DEP458767 DOL458762:DOL458767 DYH458762:DYH458767 EID458762:EID458767 ERZ458762:ERZ458767 FBV458762:FBV458767 FLR458762:FLR458767 FVN458762:FVN458767 GFJ458762:GFJ458767 GPF458762:GPF458767 GZB458762:GZB458767 HIX458762:HIX458767 HST458762:HST458767 ICP458762:ICP458767 IML458762:IML458767 IWH458762:IWH458767 JGD458762:JGD458767 JPZ458762:JPZ458767 JZV458762:JZV458767 KJR458762:KJR458767 KTN458762:KTN458767 LDJ458762:LDJ458767 LNF458762:LNF458767 LXB458762:LXB458767 MGX458762:MGX458767 MQT458762:MQT458767 NAP458762:NAP458767 NKL458762:NKL458767 NUH458762:NUH458767 OED458762:OED458767 ONZ458762:ONZ458767 OXV458762:OXV458767 PHR458762:PHR458767 PRN458762:PRN458767 QBJ458762:QBJ458767 QLF458762:QLF458767 QVB458762:QVB458767 REX458762:REX458767 ROT458762:ROT458767 RYP458762:RYP458767 SIL458762:SIL458767 SSH458762:SSH458767 TCD458762:TCD458767 TLZ458762:TLZ458767 TVV458762:TVV458767 UFR458762:UFR458767 UPN458762:UPN458767 UZJ458762:UZJ458767 VJF458762:VJF458767 VTB458762:VTB458767 WCX458762:WCX458767 WMT458762:WMT458767 WWP458762:WWP458767 AH524298:AH524303 KD524298:KD524303 TZ524298:TZ524303 ADV524298:ADV524303 ANR524298:ANR524303 AXN524298:AXN524303 BHJ524298:BHJ524303 BRF524298:BRF524303 CBB524298:CBB524303 CKX524298:CKX524303 CUT524298:CUT524303 DEP524298:DEP524303 DOL524298:DOL524303 DYH524298:DYH524303 EID524298:EID524303 ERZ524298:ERZ524303 FBV524298:FBV524303 FLR524298:FLR524303 FVN524298:FVN524303 GFJ524298:GFJ524303 GPF524298:GPF524303 GZB524298:GZB524303 HIX524298:HIX524303 HST524298:HST524303 ICP524298:ICP524303 IML524298:IML524303 IWH524298:IWH524303 JGD524298:JGD524303 JPZ524298:JPZ524303 JZV524298:JZV524303 KJR524298:KJR524303 KTN524298:KTN524303 LDJ524298:LDJ524303 LNF524298:LNF524303 LXB524298:LXB524303 MGX524298:MGX524303 MQT524298:MQT524303 NAP524298:NAP524303 NKL524298:NKL524303 NUH524298:NUH524303 OED524298:OED524303 ONZ524298:ONZ524303 OXV524298:OXV524303 PHR524298:PHR524303 PRN524298:PRN524303 QBJ524298:QBJ524303 QLF524298:QLF524303 QVB524298:QVB524303 REX524298:REX524303 ROT524298:ROT524303 RYP524298:RYP524303 SIL524298:SIL524303 SSH524298:SSH524303 TCD524298:TCD524303 TLZ524298:TLZ524303 TVV524298:TVV524303 UFR524298:UFR524303 UPN524298:UPN524303 UZJ524298:UZJ524303 VJF524298:VJF524303 VTB524298:VTB524303 WCX524298:WCX524303 WMT524298:WMT524303 WWP524298:WWP524303 AH589834:AH589839 KD589834:KD589839 TZ589834:TZ589839 ADV589834:ADV589839 ANR589834:ANR589839 AXN589834:AXN589839 BHJ589834:BHJ589839 BRF589834:BRF589839 CBB589834:CBB589839 CKX589834:CKX589839 CUT589834:CUT589839 DEP589834:DEP589839 DOL589834:DOL589839 DYH589834:DYH589839 EID589834:EID589839 ERZ589834:ERZ589839 FBV589834:FBV589839 FLR589834:FLR589839 FVN589834:FVN589839 GFJ589834:GFJ589839 GPF589834:GPF589839 GZB589834:GZB589839 HIX589834:HIX589839 HST589834:HST589839 ICP589834:ICP589839 IML589834:IML589839 IWH589834:IWH589839 JGD589834:JGD589839 JPZ589834:JPZ589839 JZV589834:JZV589839 KJR589834:KJR589839 KTN589834:KTN589839 LDJ589834:LDJ589839 LNF589834:LNF589839 LXB589834:LXB589839 MGX589834:MGX589839 MQT589834:MQT589839 NAP589834:NAP589839 NKL589834:NKL589839 NUH589834:NUH589839 OED589834:OED589839 ONZ589834:ONZ589839 OXV589834:OXV589839 PHR589834:PHR589839 PRN589834:PRN589839 QBJ589834:QBJ589839 QLF589834:QLF589839 QVB589834:QVB589839 REX589834:REX589839 ROT589834:ROT589839 RYP589834:RYP589839 SIL589834:SIL589839 SSH589834:SSH589839 TCD589834:TCD589839 TLZ589834:TLZ589839 TVV589834:TVV589839 UFR589834:UFR589839 UPN589834:UPN589839 UZJ589834:UZJ589839 VJF589834:VJF589839 VTB589834:VTB589839 WCX589834:WCX589839 WMT589834:WMT589839 WWP589834:WWP589839 AH655370:AH655375 KD655370:KD655375 TZ655370:TZ655375 ADV655370:ADV655375 ANR655370:ANR655375 AXN655370:AXN655375 BHJ655370:BHJ655375 BRF655370:BRF655375 CBB655370:CBB655375 CKX655370:CKX655375 CUT655370:CUT655375 DEP655370:DEP655375 DOL655370:DOL655375 DYH655370:DYH655375 EID655370:EID655375 ERZ655370:ERZ655375 FBV655370:FBV655375 FLR655370:FLR655375 FVN655370:FVN655375 GFJ655370:GFJ655375 GPF655370:GPF655375 GZB655370:GZB655375 HIX655370:HIX655375 HST655370:HST655375 ICP655370:ICP655375 IML655370:IML655375 IWH655370:IWH655375 JGD655370:JGD655375 JPZ655370:JPZ655375 JZV655370:JZV655375 KJR655370:KJR655375 KTN655370:KTN655375 LDJ655370:LDJ655375 LNF655370:LNF655375 LXB655370:LXB655375 MGX655370:MGX655375 MQT655370:MQT655375 NAP655370:NAP655375 NKL655370:NKL655375 NUH655370:NUH655375 OED655370:OED655375 ONZ655370:ONZ655375 OXV655370:OXV655375 PHR655370:PHR655375 PRN655370:PRN655375 QBJ655370:QBJ655375 QLF655370:QLF655375 QVB655370:QVB655375 REX655370:REX655375 ROT655370:ROT655375 RYP655370:RYP655375 SIL655370:SIL655375 SSH655370:SSH655375 TCD655370:TCD655375 TLZ655370:TLZ655375 TVV655370:TVV655375 UFR655370:UFR655375 UPN655370:UPN655375 UZJ655370:UZJ655375 VJF655370:VJF655375 VTB655370:VTB655375 WCX655370:WCX655375 WMT655370:WMT655375 WWP655370:WWP655375 AH720906:AH720911 KD720906:KD720911 TZ720906:TZ720911 ADV720906:ADV720911 ANR720906:ANR720911 AXN720906:AXN720911 BHJ720906:BHJ720911 BRF720906:BRF720911 CBB720906:CBB720911 CKX720906:CKX720911 CUT720906:CUT720911 DEP720906:DEP720911 DOL720906:DOL720911 DYH720906:DYH720911 EID720906:EID720911 ERZ720906:ERZ720911 FBV720906:FBV720911 FLR720906:FLR720911 FVN720906:FVN720911 GFJ720906:GFJ720911 GPF720906:GPF720911 GZB720906:GZB720911 HIX720906:HIX720911 HST720906:HST720911 ICP720906:ICP720911 IML720906:IML720911 IWH720906:IWH720911 JGD720906:JGD720911 JPZ720906:JPZ720911 JZV720906:JZV720911 KJR720906:KJR720911 KTN720906:KTN720911 LDJ720906:LDJ720911 LNF720906:LNF720911 LXB720906:LXB720911 MGX720906:MGX720911 MQT720906:MQT720911 NAP720906:NAP720911 NKL720906:NKL720911 NUH720906:NUH720911 OED720906:OED720911 ONZ720906:ONZ720911 OXV720906:OXV720911 PHR720906:PHR720911 PRN720906:PRN720911 QBJ720906:QBJ720911 QLF720906:QLF720911 QVB720906:QVB720911 REX720906:REX720911 ROT720906:ROT720911 RYP720906:RYP720911 SIL720906:SIL720911 SSH720906:SSH720911 TCD720906:TCD720911 TLZ720906:TLZ720911 TVV720906:TVV720911 UFR720906:UFR720911 UPN720906:UPN720911 UZJ720906:UZJ720911 VJF720906:VJF720911 VTB720906:VTB720911 WCX720906:WCX720911 WMT720906:WMT720911 WWP720906:WWP720911 AH786442:AH786447 KD786442:KD786447 TZ786442:TZ786447 ADV786442:ADV786447 ANR786442:ANR786447 AXN786442:AXN786447 BHJ786442:BHJ786447 BRF786442:BRF786447 CBB786442:CBB786447 CKX786442:CKX786447 CUT786442:CUT786447 DEP786442:DEP786447 DOL786442:DOL786447 DYH786442:DYH786447 EID786442:EID786447 ERZ786442:ERZ786447 FBV786442:FBV786447 FLR786442:FLR786447 FVN786442:FVN786447 GFJ786442:GFJ786447 GPF786442:GPF786447 GZB786442:GZB786447 HIX786442:HIX786447 HST786442:HST786447 ICP786442:ICP786447 IML786442:IML786447 IWH786442:IWH786447 JGD786442:JGD786447 JPZ786442:JPZ786447 JZV786442:JZV786447 KJR786442:KJR786447 KTN786442:KTN786447 LDJ786442:LDJ786447 LNF786442:LNF786447 LXB786442:LXB786447 MGX786442:MGX786447 MQT786442:MQT786447 NAP786442:NAP786447 NKL786442:NKL786447 NUH786442:NUH786447 OED786442:OED786447 ONZ786442:ONZ786447 OXV786442:OXV786447 PHR786442:PHR786447 PRN786442:PRN786447 QBJ786442:QBJ786447 QLF786442:QLF786447 QVB786442:QVB786447 REX786442:REX786447 ROT786442:ROT786447 RYP786442:RYP786447 SIL786442:SIL786447 SSH786442:SSH786447 TCD786442:TCD786447 TLZ786442:TLZ786447 TVV786442:TVV786447 UFR786442:UFR786447 UPN786442:UPN786447 UZJ786442:UZJ786447 VJF786442:VJF786447 VTB786442:VTB786447 WCX786442:WCX786447 WMT786442:WMT786447 WWP786442:WWP786447 AH851978:AH851983 KD851978:KD851983 TZ851978:TZ851983 ADV851978:ADV851983 ANR851978:ANR851983 AXN851978:AXN851983 BHJ851978:BHJ851983 BRF851978:BRF851983 CBB851978:CBB851983 CKX851978:CKX851983 CUT851978:CUT851983 DEP851978:DEP851983 DOL851978:DOL851983 DYH851978:DYH851983 EID851978:EID851983 ERZ851978:ERZ851983 FBV851978:FBV851983 FLR851978:FLR851983 FVN851978:FVN851983 GFJ851978:GFJ851983 GPF851978:GPF851983 GZB851978:GZB851983 HIX851978:HIX851983 HST851978:HST851983 ICP851978:ICP851983 IML851978:IML851983 IWH851978:IWH851983 JGD851978:JGD851983 JPZ851978:JPZ851983 JZV851978:JZV851983 KJR851978:KJR851983 KTN851978:KTN851983 LDJ851978:LDJ851983 LNF851978:LNF851983 LXB851978:LXB851983 MGX851978:MGX851983 MQT851978:MQT851983 NAP851978:NAP851983 NKL851978:NKL851983 NUH851978:NUH851983 OED851978:OED851983 ONZ851978:ONZ851983 OXV851978:OXV851983 PHR851978:PHR851983 PRN851978:PRN851983 QBJ851978:QBJ851983 QLF851978:QLF851983 QVB851978:QVB851983 REX851978:REX851983 ROT851978:ROT851983 RYP851978:RYP851983 SIL851978:SIL851983 SSH851978:SSH851983 TCD851978:TCD851983 TLZ851978:TLZ851983 TVV851978:TVV851983 UFR851978:UFR851983 UPN851978:UPN851983 UZJ851978:UZJ851983 VJF851978:VJF851983 VTB851978:VTB851983 WCX851978:WCX851983 WMT851978:WMT851983 WWP851978:WWP851983 AH917514:AH917519 KD917514:KD917519 TZ917514:TZ917519 ADV917514:ADV917519 ANR917514:ANR917519 AXN917514:AXN917519 BHJ917514:BHJ917519 BRF917514:BRF917519 CBB917514:CBB917519 CKX917514:CKX917519 CUT917514:CUT917519 DEP917514:DEP917519 DOL917514:DOL917519 DYH917514:DYH917519 EID917514:EID917519 ERZ917514:ERZ917519 FBV917514:FBV917519 FLR917514:FLR917519 FVN917514:FVN917519 GFJ917514:GFJ917519 GPF917514:GPF917519 GZB917514:GZB917519 HIX917514:HIX917519 HST917514:HST917519 ICP917514:ICP917519 IML917514:IML917519 IWH917514:IWH917519 JGD917514:JGD917519 JPZ917514:JPZ917519 JZV917514:JZV917519 KJR917514:KJR917519 KTN917514:KTN917519 LDJ917514:LDJ917519 LNF917514:LNF917519 LXB917514:LXB917519 MGX917514:MGX917519 MQT917514:MQT917519 NAP917514:NAP917519 NKL917514:NKL917519 NUH917514:NUH917519 OED917514:OED917519 ONZ917514:ONZ917519 OXV917514:OXV917519 PHR917514:PHR917519 PRN917514:PRN917519 QBJ917514:QBJ917519 QLF917514:QLF917519 QVB917514:QVB917519 REX917514:REX917519 ROT917514:ROT917519 RYP917514:RYP917519 SIL917514:SIL917519 SSH917514:SSH917519 TCD917514:TCD917519 TLZ917514:TLZ917519 TVV917514:TVV917519 UFR917514:UFR917519 UPN917514:UPN917519 UZJ917514:UZJ917519 VJF917514:VJF917519 VTB917514:VTB917519 WCX917514:WCX917519 WMT917514:WMT917519 WWP917514:WWP917519 AH983050:AH983055 KD983050:KD983055 TZ983050:TZ983055 ADV983050:ADV983055 ANR983050:ANR983055 AXN983050:AXN983055 BHJ983050:BHJ983055 BRF983050:BRF983055 CBB983050:CBB983055 CKX983050:CKX983055 CUT983050:CUT983055 DEP983050:DEP983055 DOL983050:DOL983055 DYH983050:DYH983055 EID983050:EID983055 ERZ983050:ERZ983055 FBV983050:FBV983055 FLR983050:FLR983055 FVN983050:FVN983055 GFJ983050:GFJ983055 GPF983050:GPF983055 GZB983050:GZB983055 HIX983050:HIX983055 HST983050:HST983055 ICP983050:ICP983055 IML983050:IML983055 IWH983050:IWH983055 JGD983050:JGD983055 JPZ983050:JPZ983055 JZV983050:JZV983055 KJR983050:KJR983055 KTN983050:KTN983055 LDJ983050:LDJ983055 LNF983050:LNF983055 LXB983050:LXB983055 MGX983050:MGX983055 MQT983050:MQT983055 NAP983050:NAP983055 NKL983050:NKL983055 NUH983050:NUH983055 OED983050:OED983055 ONZ983050:ONZ983055 OXV983050:OXV983055 PHR983050:PHR983055 PRN983050:PRN983055 QBJ983050:QBJ983055 QLF983050:QLF983055 QVB983050:QVB983055 REX983050:REX983055 ROT983050:ROT983055 RYP983050:RYP983055 SIL983050:SIL983055 SSH983050:SSH983055 TCD983050:TCD983055 TLZ983050:TLZ983055 TVV983050:TVV983055 UFR983050:UFR983055 UPN983050:UPN983055 UZJ983050:UZJ983055 VJF983050:VJF983055 VTB983050:VTB983055 WCX983050:WCX983055 WMT983050:WMT983055 WWP983050:WWP983055 AB10:AB15 JX10:JX15 TT10:TT15 ADP10:ADP15 ANL10:ANL15 AXH10:AXH15 BHD10:BHD15 BQZ10:BQZ15 CAV10:CAV15 CKR10:CKR15 CUN10:CUN15 DEJ10:DEJ15 DOF10:DOF15 DYB10:DYB15 EHX10:EHX15 ERT10:ERT15 FBP10:FBP15 FLL10:FLL15 FVH10:FVH15 GFD10:GFD15 GOZ10:GOZ15 GYV10:GYV15 HIR10:HIR15 HSN10:HSN15 ICJ10:ICJ15 IMF10:IMF15 IWB10:IWB15 JFX10:JFX15 JPT10:JPT15 JZP10:JZP15 KJL10:KJL15 KTH10:KTH15 LDD10:LDD15 LMZ10:LMZ15 LWV10:LWV15 MGR10:MGR15 MQN10:MQN15 NAJ10:NAJ15 NKF10:NKF15 NUB10:NUB15 ODX10:ODX15 ONT10:ONT15 OXP10:OXP15 PHL10:PHL15 PRH10:PRH15 QBD10:QBD15 QKZ10:QKZ15 QUV10:QUV15 RER10:RER15 RON10:RON15 RYJ10:RYJ15 SIF10:SIF15 SSB10:SSB15 TBX10:TBX15 TLT10:TLT15 TVP10:TVP15 UFL10:UFL15 UPH10:UPH15 UZD10:UZD15 VIZ10:VIZ15 VSV10:VSV15 WCR10:WCR15 WMN10:WMN15 WWJ10:WWJ15 AB65546:AB65551 JX65546:JX65551 TT65546:TT65551 ADP65546:ADP65551 ANL65546:ANL65551 AXH65546:AXH65551 BHD65546:BHD65551 BQZ65546:BQZ65551 CAV65546:CAV65551 CKR65546:CKR65551 CUN65546:CUN65551 DEJ65546:DEJ65551 DOF65546:DOF65551 DYB65546:DYB65551 EHX65546:EHX65551 ERT65546:ERT65551 FBP65546:FBP65551 FLL65546:FLL65551 FVH65546:FVH65551 GFD65546:GFD65551 GOZ65546:GOZ65551 GYV65546:GYV65551 HIR65546:HIR65551 HSN65546:HSN65551 ICJ65546:ICJ65551 IMF65546:IMF65551 IWB65546:IWB65551 JFX65546:JFX65551 JPT65546:JPT65551 JZP65546:JZP65551 KJL65546:KJL65551 KTH65546:KTH65551 LDD65546:LDD65551 LMZ65546:LMZ65551 LWV65546:LWV65551 MGR65546:MGR65551 MQN65546:MQN65551 NAJ65546:NAJ65551 NKF65546:NKF65551 NUB65546:NUB65551 ODX65546:ODX65551 ONT65546:ONT65551 OXP65546:OXP65551 PHL65546:PHL65551 PRH65546:PRH65551 QBD65546:QBD65551 QKZ65546:QKZ65551 QUV65546:QUV65551 RER65546:RER65551 RON65546:RON65551 RYJ65546:RYJ65551 SIF65546:SIF65551 SSB65546:SSB65551 TBX65546:TBX65551 TLT65546:TLT65551 TVP65546:TVP65551 UFL65546:UFL65551 UPH65546:UPH65551 UZD65546:UZD65551 VIZ65546:VIZ65551 VSV65546:VSV65551 WCR65546:WCR65551 WMN65546:WMN65551 WWJ65546:WWJ65551 AB131082:AB131087 JX131082:JX131087 TT131082:TT131087 ADP131082:ADP131087 ANL131082:ANL131087 AXH131082:AXH131087 BHD131082:BHD131087 BQZ131082:BQZ131087 CAV131082:CAV131087 CKR131082:CKR131087 CUN131082:CUN131087 DEJ131082:DEJ131087 DOF131082:DOF131087 DYB131082:DYB131087 EHX131082:EHX131087 ERT131082:ERT131087 FBP131082:FBP131087 FLL131082:FLL131087 FVH131082:FVH131087 GFD131082:GFD131087 GOZ131082:GOZ131087 GYV131082:GYV131087 HIR131082:HIR131087 HSN131082:HSN131087 ICJ131082:ICJ131087 IMF131082:IMF131087 IWB131082:IWB131087 JFX131082:JFX131087 JPT131082:JPT131087 JZP131082:JZP131087 KJL131082:KJL131087 KTH131082:KTH131087 LDD131082:LDD131087 LMZ131082:LMZ131087 LWV131082:LWV131087 MGR131082:MGR131087 MQN131082:MQN131087 NAJ131082:NAJ131087 NKF131082:NKF131087 NUB131082:NUB131087 ODX131082:ODX131087 ONT131082:ONT131087 OXP131082:OXP131087 PHL131082:PHL131087 PRH131082:PRH131087 QBD131082:QBD131087 QKZ131082:QKZ131087 QUV131082:QUV131087 RER131082:RER131087 RON131082:RON131087 RYJ131082:RYJ131087 SIF131082:SIF131087 SSB131082:SSB131087 TBX131082:TBX131087 TLT131082:TLT131087 TVP131082:TVP131087 UFL131082:UFL131087 UPH131082:UPH131087 UZD131082:UZD131087 VIZ131082:VIZ131087 VSV131082:VSV131087 WCR131082:WCR131087 WMN131082:WMN131087 WWJ131082:WWJ131087 AB196618:AB196623 JX196618:JX196623 TT196618:TT196623 ADP196618:ADP196623 ANL196618:ANL196623 AXH196618:AXH196623 BHD196618:BHD196623 BQZ196618:BQZ196623 CAV196618:CAV196623 CKR196618:CKR196623 CUN196618:CUN196623 DEJ196618:DEJ196623 DOF196618:DOF196623 DYB196618:DYB196623 EHX196618:EHX196623 ERT196618:ERT196623 FBP196618:FBP196623 FLL196618:FLL196623 FVH196618:FVH196623 GFD196618:GFD196623 GOZ196618:GOZ196623 GYV196618:GYV196623 HIR196618:HIR196623 HSN196618:HSN196623 ICJ196618:ICJ196623 IMF196618:IMF196623 IWB196618:IWB196623 JFX196618:JFX196623 JPT196618:JPT196623 JZP196618:JZP196623 KJL196618:KJL196623 KTH196618:KTH196623 LDD196618:LDD196623 LMZ196618:LMZ196623 LWV196618:LWV196623 MGR196618:MGR196623 MQN196618:MQN196623 NAJ196618:NAJ196623 NKF196618:NKF196623 NUB196618:NUB196623 ODX196618:ODX196623 ONT196618:ONT196623 OXP196618:OXP196623 PHL196618:PHL196623 PRH196618:PRH196623 QBD196618:QBD196623 QKZ196618:QKZ196623 QUV196618:QUV196623 RER196618:RER196623 RON196618:RON196623 RYJ196618:RYJ196623 SIF196618:SIF196623 SSB196618:SSB196623 TBX196618:TBX196623 TLT196618:TLT196623 TVP196618:TVP196623 UFL196618:UFL196623 UPH196618:UPH196623 UZD196618:UZD196623 VIZ196618:VIZ196623 VSV196618:VSV196623 WCR196618:WCR196623 WMN196618:WMN196623 WWJ196618:WWJ196623 AB262154:AB262159 JX262154:JX262159 TT262154:TT262159 ADP262154:ADP262159 ANL262154:ANL262159 AXH262154:AXH262159 BHD262154:BHD262159 BQZ262154:BQZ262159 CAV262154:CAV262159 CKR262154:CKR262159 CUN262154:CUN262159 DEJ262154:DEJ262159 DOF262154:DOF262159 DYB262154:DYB262159 EHX262154:EHX262159 ERT262154:ERT262159 FBP262154:FBP262159 FLL262154:FLL262159 FVH262154:FVH262159 GFD262154:GFD262159 GOZ262154:GOZ262159 GYV262154:GYV262159 HIR262154:HIR262159 HSN262154:HSN262159 ICJ262154:ICJ262159 IMF262154:IMF262159 IWB262154:IWB262159 JFX262154:JFX262159 JPT262154:JPT262159 JZP262154:JZP262159 KJL262154:KJL262159 KTH262154:KTH262159 LDD262154:LDD262159 LMZ262154:LMZ262159 LWV262154:LWV262159 MGR262154:MGR262159 MQN262154:MQN262159 NAJ262154:NAJ262159 NKF262154:NKF262159 NUB262154:NUB262159 ODX262154:ODX262159 ONT262154:ONT262159 OXP262154:OXP262159 PHL262154:PHL262159 PRH262154:PRH262159 QBD262154:QBD262159 QKZ262154:QKZ262159 QUV262154:QUV262159 RER262154:RER262159 RON262154:RON262159 RYJ262154:RYJ262159 SIF262154:SIF262159 SSB262154:SSB262159 TBX262154:TBX262159 TLT262154:TLT262159 TVP262154:TVP262159 UFL262154:UFL262159 UPH262154:UPH262159 UZD262154:UZD262159 VIZ262154:VIZ262159 VSV262154:VSV262159 WCR262154:WCR262159 WMN262154:WMN262159 WWJ262154:WWJ262159 AB327690:AB327695 JX327690:JX327695 TT327690:TT327695 ADP327690:ADP327695 ANL327690:ANL327695 AXH327690:AXH327695 BHD327690:BHD327695 BQZ327690:BQZ327695 CAV327690:CAV327695 CKR327690:CKR327695 CUN327690:CUN327695 DEJ327690:DEJ327695 DOF327690:DOF327695 DYB327690:DYB327695 EHX327690:EHX327695 ERT327690:ERT327695 FBP327690:FBP327695 FLL327690:FLL327695 FVH327690:FVH327695 GFD327690:GFD327695 GOZ327690:GOZ327695 GYV327690:GYV327695 HIR327690:HIR327695 HSN327690:HSN327695 ICJ327690:ICJ327695 IMF327690:IMF327695 IWB327690:IWB327695 JFX327690:JFX327695 JPT327690:JPT327695 JZP327690:JZP327695 KJL327690:KJL327695 KTH327690:KTH327695 LDD327690:LDD327695 LMZ327690:LMZ327695 LWV327690:LWV327695 MGR327690:MGR327695 MQN327690:MQN327695 NAJ327690:NAJ327695 NKF327690:NKF327695 NUB327690:NUB327695 ODX327690:ODX327695 ONT327690:ONT327695 OXP327690:OXP327695 PHL327690:PHL327695 PRH327690:PRH327695 QBD327690:QBD327695 QKZ327690:QKZ327695 QUV327690:QUV327695 RER327690:RER327695 RON327690:RON327695 RYJ327690:RYJ327695 SIF327690:SIF327695 SSB327690:SSB327695 TBX327690:TBX327695 TLT327690:TLT327695 TVP327690:TVP327695 UFL327690:UFL327695 UPH327690:UPH327695 UZD327690:UZD327695 VIZ327690:VIZ327695 VSV327690:VSV327695 WCR327690:WCR327695 WMN327690:WMN327695 WWJ327690:WWJ327695 AB393226:AB393231 JX393226:JX393231 TT393226:TT393231 ADP393226:ADP393231 ANL393226:ANL393231 AXH393226:AXH393231 BHD393226:BHD393231 BQZ393226:BQZ393231 CAV393226:CAV393231 CKR393226:CKR393231 CUN393226:CUN393231 DEJ393226:DEJ393231 DOF393226:DOF393231 DYB393226:DYB393231 EHX393226:EHX393231 ERT393226:ERT393231 FBP393226:FBP393231 FLL393226:FLL393231 FVH393226:FVH393231 GFD393226:GFD393231 GOZ393226:GOZ393231 GYV393226:GYV393231 HIR393226:HIR393231 HSN393226:HSN393231 ICJ393226:ICJ393231 IMF393226:IMF393231 IWB393226:IWB393231 JFX393226:JFX393231 JPT393226:JPT393231 JZP393226:JZP393231 KJL393226:KJL393231 KTH393226:KTH393231 LDD393226:LDD393231 LMZ393226:LMZ393231 LWV393226:LWV393231 MGR393226:MGR393231 MQN393226:MQN393231 NAJ393226:NAJ393231 NKF393226:NKF393231 NUB393226:NUB393231 ODX393226:ODX393231 ONT393226:ONT393231 OXP393226:OXP393231 PHL393226:PHL393231 PRH393226:PRH393231 QBD393226:QBD393231 QKZ393226:QKZ393231 QUV393226:QUV393231 RER393226:RER393231 RON393226:RON393231 RYJ393226:RYJ393231 SIF393226:SIF393231 SSB393226:SSB393231 TBX393226:TBX393231 TLT393226:TLT393231 TVP393226:TVP393231 UFL393226:UFL393231 UPH393226:UPH393231 UZD393226:UZD393231 VIZ393226:VIZ393231 VSV393226:VSV393231 WCR393226:WCR393231 WMN393226:WMN393231 WWJ393226:WWJ393231 AB458762:AB458767 JX458762:JX458767 TT458762:TT458767 ADP458762:ADP458767 ANL458762:ANL458767 AXH458762:AXH458767 BHD458762:BHD458767 BQZ458762:BQZ458767 CAV458762:CAV458767 CKR458762:CKR458767 CUN458762:CUN458767 DEJ458762:DEJ458767 DOF458762:DOF458767 DYB458762:DYB458767 EHX458762:EHX458767 ERT458762:ERT458767 FBP458762:FBP458767 FLL458762:FLL458767 FVH458762:FVH458767 GFD458762:GFD458767 GOZ458762:GOZ458767 GYV458762:GYV458767 HIR458762:HIR458767 HSN458762:HSN458767 ICJ458762:ICJ458767 IMF458762:IMF458767 IWB458762:IWB458767 JFX458762:JFX458767 JPT458762:JPT458767 JZP458762:JZP458767 KJL458762:KJL458767 KTH458762:KTH458767 LDD458762:LDD458767 LMZ458762:LMZ458767 LWV458762:LWV458767 MGR458762:MGR458767 MQN458762:MQN458767 NAJ458762:NAJ458767 NKF458762:NKF458767 NUB458762:NUB458767 ODX458762:ODX458767 ONT458762:ONT458767 OXP458762:OXP458767 PHL458762:PHL458767 PRH458762:PRH458767 QBD458762:QBD458767 QKZ458762:QKZ458767 QUV458762:QUV458767 RER458762:RER458767 RON458762:RON458767 RYJ458762:RYJ458767 SIF458762:SIF458767 SSB458762:SSB458767 TBX458762:TBX458767 TLT458762:TLT458767 TVP458762:TVP458767 UFL458762:UFL458767 UPH458762:UPH458767 UZD458762:UZD458767 VIZ458762:VIZ458767 VSV458762:VSV458767 WCR458762:WCR458767 WMN458762:WMN458767 WWJ458762:WWJ458767 AB524298:AB524303 JX524298:JX524303 TT524298:TT524303 ADP524298:ADP524303 ANL524298:ANL524303 AXH524298:AXH524303 BHD524298:BHD524303 BQZ524298:BQZ524303 CAV524298:CAV524303 CKR524298:CKR524303 CUN524298:CUN524303 DEJ524298:DEJ524303 DOF524298:DOF524303 DYB524298:DYB524303 EHX524298:EHX524303 ERT524298:ERT524303 FBP524298:FBP524303 FLL524298:FLL524303 FVH524298:FVH524303 GFD524298:GFD524303 GOZ524298:GOZ524303 GYV524298:GYV524303 HIR524298:HIR524303 HSN524298:HSN524303 ICJ524298:ICJ524303 IMF524298:IMF524303 IWB524298:IWB524303 JFX524298:JFX524303 JPT524298:JPT524303 JZP524298:JZP524303 KJL524298:KJL524303 KTH524298:KTH524303 LDD524298:LDD524303 LMZ524298:LMZ524303 LWV524298:LWV524303 MGR524298:MGR524303 MQN524298:MQN524303 NAJ524298:NAJ524303 NKF524298:NKF524303 NUB524298:NUB524303 ODX524298:ODX524303 ONT524298:ONT524303 OXP524298:OXP524303 PHL524298:PHL524303 PRH524298:PRH524303 QBD524298:QBD524303 QKZ524298:QKZ524303 QUV524298:QUV524303 RER524298:RER524303 RON524298:RON524303 RYJ524298:RYJ524303 SIF524298:SIF524303 SSB524298:SSB524303 TBX524298:TBX524303 TLT524298:TLT524303 TVP524298:TVP524303 UFL524298:UFL524303 UPH524298:UPH524303 UZD524298:UZD524303 VIZ524298:VIZ524303 VSV524298:VSV524303 WCR524298:WCR524303 WMN524298:WMN524303 WWJ524298:WWJ524303 AB589834:AB589839 JX589834:JX589839 TT589834:TT589839 ADP589834:ADP589839 ANL589834:ANL589839 AXH589834:AXH589839 BHD589834:BHD589839 BQZ589834:BQZ589839 CAV589834:CAV589839 CKR589834:CKR589839 CUN589834:CUN589839 DEJ589834:DEJ589839 DOF589834:DOF589839 DYB589834:DYB589839 EHX589834:EHX589839 ERT589834:ERT589839 FBP589834:FBP589839 FLL589834:FLL589839 FVH589834:FVH589839 GFD589834:GFD589839 GOZ589834:GOZ589839 GYV589834:GYV589839 HIR589834:HIR589839 HSN589834:HSN589839 ICJ589834:ICJ589839 IMF589834:IMF589839 IWB589834:IWB589839 JFX589834:JFX589839 JPT589834:JPT589839 JZP589834:JZP589839 KJL589834:KJL589839 KTH589834:KTH589839 LDD589834:LDD589839 LMZ589834:LMZ589839 LWV589834:LWV589839 MGR589834:MGR589839 MQN589834:MQN589839 NAJ589834:NAJ589839 NKF589834:NKF589839 NUB589834:NUB589839 ODX589834:ODX589839 ONT589834:ONT589839 OXP589834:OXP589839 PHL589834:PHL589839 PRH589834:PRH589839 QBD589834:QBD589839 QKZ589834:QKZ589839 QUV589834:QUV589839 RER589834:RER589839 RON589834:RON589839 RYJ589834:RYJ589839 SIF589834:SIF589839 SSB589834:SSB589839 TBX589834:TBX589839 TLT589834:TLT589839 TVP589834:TVP589839 UFL589834:UFL589839 UPH589834:UPH589839 UZD589834:UZD589839 VIZ589834:VIZ589839 VSV589834:VSV589839 WCR589834:WCR589839 WMN589834:WMN589839 WWJ589834:WWJ589839 AB655370:AB655375 JX655370:JX655375 TT655370:TT655375 ADP655370:ADP655375 ANL655370:ANL655375 AXH655370:AXH655375 BHD655370:BHD655375 BQZ655370:BQZ655375 CAV655370:CAV655375 CKR655370:CKR655375 CUN655370:CUN655375 DEJ655370:DEJ655375 DOF655370:DOF655375 DYB655370:DYB655375 EHX655370:EHX655375 ERT655370:ERT655375 FBP655370:FBP655375 FLL655370:FLL655375 FVH655370:FVH655375 GFD655370:GFD655375 GOZ655370:GOZ655375 GYV655370:GYV655375 HIR655370:HIR655375 HSN655370:HSN655375 ICJ655370:ICJ655375 IMF655370:IMF655375 IWB655370:IWB655375 JFX655370:JFX655375 JPT655370:JPT655375 JZP655370:JZP655375 KJL655370:KJL655375 KTH655370:KTH655375 LDD655370:LDD655375 LMZ655370:LMZ655375 LWV655370:LWV655375 MGR655370:MGR655375 MQN655370:MQN655375 NAJ655370:NAJ655375 NKF655370:NKF655375 NUB655370:NUB655375 ODX655370:ODX655375 ONT655370:ONT655375 OXP655370:OXP655375 PHL655370:PHL655375 PRH655370:PRH655375 QBD655370:QBD655375 QKZ655370:QKZ655375 QUV655370:QUV655375 RER655370:RER655375 RON655370:RON655375 RYJ655370:RYJ655375 SIF655370:SIF655375 SSB655370:SSB655375 TBX655370:TBX655375 TLT655370:TLT655375 TVP655370:TVP655375 UFL655370:UFL655375 UPH655370:UPH655375 UZD655370:UZD655375 VIZ655370:VIZ655375 VSV655370:VSV655375 WCR655370:WCR655375 WMN655370:WMN655375 WWJ655370:WWJ655375 AB720906:AB720911 JX720906:JX720911 TT720906:TT720911 ADP720906:ADP720911 ANL720906:ANL720911 AXH720906:AXH720911 BHD720906:BHD720911 BQZ720906:BQZ720911 CAV720906:CAV720911 CKR720906:CKR720911 CUN720906:CUN720911 DEJ720906:DEJ720911 DOF720906:DOF720911 DYB720906:DYB720911 EHX720906:EHX720911 ERT720906:ERT720911 FBP720906:FBP720911 FLL720906:FLL720911 FVH720906:FVH720911 GFD720906:GFD720911 GOZ720906:GOZ720911 GYV720906:GYV720911 HIR720906:HIR720911 HSN720906:HSN720911 ICJ720906:ICJ720911 IMF720906:IMF720911 IWB720906:IWB720911 JFX720906:JFX720911 JPT720906:JPT720911 JZP720906:JZP720911 KJL720906:KJL720911 KTH720906:KTH720911 LDD720906:LDD720911 LMZ720906:LMZ720911 LWV720906:LWV720911 MGR720906:MGR720911 MQN720906:MQN720911 NAJ720906:NAJ720911 NKF720906:NKF720911 NUB720906:NUB720911 ODX720906:ODX720911 ONT720906:ONT720911 OXP720906:OXP720911 PHL720906:PHL720911 PRH720906:PRH720911 QBD720906:QBD720911 QKZ720906:QKZ720911 QUV720906:QUV720911 RER720906:RER720911 RON720906:RON720911 RYJ720906:RYJ720911 SIF720906:SIF720911 SSB720906:SSB720911 TBX720906:TBX720911 TLT720906:TLT720911 TVP720906:TVP720911 UFL720906:UFL720911 UPH720906:UPH720911 UZD720906:UZD720911 VIZ720906:VIZ720911 VSV720906:VSV720911 WCR720906:WCR720911 WMN720906:WMN720911 WWJ720906:WWJ720911 AB786442:AB786447 JX786442:JX786447 TT786442:TT786447 ADP786442:ADP786447 ANL786442:ANL786447 AXH786442:AXH786447 BHD786442:BHD786447 BQZ786442:BQZ786447 CAV786442:CAV786447 CKR786442:CKR786447 CUN786442:CUN786447 DEJ786442:DEJ786447 DOF786442:DOF786447 DYB786442:DYB786447 EHX786442:EHX786447 ERT786442:ERT786447 FBP786442:FBP786447 FLL786442:FLL786447 FVH786442:FVH786447 GFD786442:GFD786447 GOZ786442:GOZ786447 GYV786442:GYV786447 HIR786442:HIR786447 HSN786442:HSN786447 ICJ786442:ICJ786447 IMF786442:IMF786447 IWB786442:IWB786447 JFX786442:JFX786447 JPT786442:JPT786447 JZP786442:JZP786447 KJL786442:KJL786447 KTH786442:KTH786447 LDD786442:LDD786447 LMZ786442:LMZ786447 LWV786442:LWV786447 MGR786442:MGR786447 MQN786442:MQN786447 NAJ786442:NAJ786447 NKF786442:NKF786447 NUB786442:NUB786447 ODX786442:ODX786447 ONT786442:ONT786447 OXP786442:OXP786447 PHL786442:PHL786447 PRH786442:PRH786447 QBD786442:QBD786447 QKZ786442:QKZ786447 QUV786442:QUV786447 RER786442:RER786447 RON786442:RON786447 RYJ786442:RYJ786447 SIF786442:SIF786447 SSB786442:SSB786447 TBX786442:TBX786447 TLT786442:TLT786447 TVP786442:TVP786447 UFL786442:UFL786447 UPH786442:UPH786447 UZD786442:UZD786447 VIZ786442:VIZ786447 VSV786442:VSV786447 WCR786442:WCR786447 WMN786442:WMN786447 WWJ786442:WWJ786447 AB851978:AB851983 JX851978:JX851983 TT851978:TT851983 ADP851978:ADP851983 ANL851978:ANL851983 AXH851978:AXH851983 BHD851978:BHD851983 BQZ851978:BQZ851983 CAV851978:CAV851983 CKR851978:CKR851983 CUN851978:CUN851983 DEJ851978:DEJ851983 DOF851978:DOF851983 DYB851978:DYB851983 EHX851978:EHX851983 ERT851978:ERT851983 FBP851978:FBP851983 FLL851978:FLL851983 FVH851978:FVH851983 GFD851978:GFD851983 GOZ851978:GOZ851983 GYV851978:GYV851983 HIR851978:HIR851983 HSN851978:HSN851983 ICJ851978:ICJ851983 IMF851978:IMF851983 IWB851978:IWB851983 JFX851978:JFX851983 JPT851978:JPT851983 JZP851978:JZP851983 KJL851978:KJL851983 KTH851978:KTH851983 LDD851978:LDD851983 LMZ851978:LMZ851983 LWV851978:LWV851983 MGR851978:MGR851983 MQN851978:MQN851983 NAJ851978:NAJ851983 NKF851978:NKF851983 NUB851978:NUB851983 ODX851978:ODX851983 ONT851978:ONT851983 OXP851978:OXP851983 PHL851978:PHL851983 PRH851978:PRH851983 QBD851978:QBD851983 QKZ851978:QKZ851983 QUV851978:QUV851983 RER851978:RER851983 RON851978:RON851983 RYJ851978:RYJ851983 SIF851978:SIF851983 SSB851978:SSB851983 TBX851978:TBX851983 TLT851978:TLT851983 TVP851978:TVP851983 UFL851978:UFL851983 UPH851978:UPH851983 UZD851978:UZD851983 VIZ851978:VIZ851983 VSV851978:VSV851983 WCR851978:WCR851983 WMN851978:WMN851983 WWJ851978:WWJ851983 AB917514:AB917519 JX917514:JX917519 TT917514:TT917519 ADP917514:ADP917519 ANL917514:ANL917519 AXH917514:AXH917519 BHD917514:BHD917519 BQZ917514:BQZ917519 CAV917514:CAV917519 CKR917514:CKR917519 CUN917514:CUN917519 DEJ917514:DEJ917519 DOF917514:DOF917519 DYB917514:DYB917519 EHX917514:EHX917519 ERT917514:ERT917519 FBP917514:FBP917519 FLL917514:FLL917519 FVH917514:FVH917519 GFD917514:GFD917519 GOZ917514:GOZ917519 GYV917514:GYV917519 HIR917514:HIR917519 HSN917514:HSN917519 ICJ917514:ICJ917519 IMF917514:IMF917519 IWB917514:IWB917519 JFX917514:JFX917519 JPT917514:JPT917519 JZP917514:JZP917519 KJL917514:KJL917519 KTH917514:KTH917519 LDD917514:LDD917519 LMZ917514:LMZ917519 LWV917514:LWV917519 MGR917514:MGR917519 MQN917514:MQN917519 NAJ917514:NAJ917519 NKF917514:NKF917519 NUB917514:NUB917519 ODX917514:ODX917519 ONT917514:ONT917519 OXP917514:OXP917519 PHL917514:PHL917519 PRH917514:PRH917519 QBD917514:QBD917519 QKZ917514:QKZ917519 QUV917514:QUV917519 RER917514:RER917519 RON917514:RON917519 RYJ917514:RYJ917519 SIF917514:SIF917519 SSB917514:SSB917519 TBX917514:TBX917519 TLT917514:TLT917519 TVP917514:TVP917519 UFL917514:UFL917519 UPH917514:UPH917519 UZD917514:UZD917519 VIZ917514:VIZ917519 VSV917514:VSV917519 WCR917514:WCR917519 WMN917514:WMN917519 WWJ917514:WWJ917519 AB983050:AB983055 JX983050:JX983055 TT983050:TT983055 ADP983050:ADP983055 ANL983050:ANL983055 AXH983050:AXH983055 BHD983050:BHD983055 BQZ983050:BQZ983055 CAV983050:CAV983055 CKR983050:CKR983055 CUN983050:CUN983055 DEJ983050:DEJ983055 DOF983050:DOF983055 DYB983050:DYB983055 EHX983050:EHX983055 ERT983050:ERT983055 FBP983050:FBP983055 FLL983050:FLL983055 FVH983050:FVH983055 GFD983050:GFD983055 GOZ983050:GOZ983055 GYV983050:GYV983055 HIR983050:HIR983055 HSN983050:HSN983055 ICJ983050:ICJ983055 IMF983050:IMF983055 IWB983050:IWB983055 JFX983050:JFX983055 JPT983050:JPT983055 JZP983050:JZP983055 KJL983050:KJL983055 KTH983050:KTH983055 LDD983050:LDD983055 LMZ983050:LMZ983055 LWV983050:LWV983055 MGR983050:MGR983055 MQN983050:MQN983055 NAJ983050:NAJ983055 NKF983050:NKF983055 NUB983050:NUB983055 ODX983050:ODX983055 ONT983050:ONT983055 OXP983050:OXP983055 PHL983050:PHL983055 PRH983050:PRH983055 QBD983050:QBD983055 QKZ983050:QKZ983055 QUV983050:QUV983055 RER983050:RER983055 RON983050:RON983055 RYJ983050:RYJ983055 SIF983050:SIF983055 SSB983050:SSB983055 TBX983050:TBX983055 TLT983050:TLT983055 TVP983050:TVP983055 UFL983050:UFL983055 UPH983050:UPH983055 UZD983050:UZD983055 VIZ983050:VIZ983055 VSV983050:VSV983055 WCR983050:WCR983055 WMN983050:WMN983055 WWJ983050:WWJ983055 AD10:AD15 JZ10:JZ15 TV10:TV15 ADR10:ADR15 ANN10:ANN15 AXJ10:AXJ15 BHF10:BHF15 BRB10:BRB15 CAX10:CAX15 CKT10:CKT15 CUP10:CUP15 DEL10:DEL15 DOH10:DOH15 DYD10:DYD15 EHZ10:EHZ15 ERV10:ERV15 FBR10:FBR15 FLN10:FLN15 FVJ10:FVJ15 GFF10:GFF15 GPB10:GPB15 GYX10:GYX15 HIT10:HIT15 HSP10:HSP15 ICL10:ICL15 IMH10:IMH15 IWD10:IWD15 JFZ10:JFZ15 JPV10:JPV15 JZR10:JZR15 KJN10:KJN15 KTJ10:KTJ15 LDF10:LDF15 LNB10:LNB15 LWX10:LWX15 MGT10:MGT15 MQP10:MQP15 NAL10:NAL15 NKH10:NKH15 NUD10:NUD15 ODZ10:ODZ15 ONV10:ONV15 OXR10:OXR15 PHN10:PHN15 PRJ10:PRJ15 QBF10:QBF15 QLB10:QLB15 QUX10:QUX15 RET10:RET15 ROP10:ROP15 RYL10:RYL15 SIH10:SIH15 SSD10:SSD15 TBZ10:TBZ15 TLV10:TLV15 TVR10:TVR15 UFN10:UFN15 UPJ10:UPJ15 UZF10:UZF15 VJB10:VJB15 VSX10:VSX15 WCT10:WCT15 WMP10:WMP15 WWL10:WWL15 AD65546:AD65551 JZ65546:JZ65551 TV65546:TV65551 ADR65546:ADR65551 ANN65546:ANN65551 AXJ65546:AXJ65551 BHF65546:BHF65551 BRB65546:BRB65551 CAX65546:CAX65551 CKT65546:CKT65551 CUP65546:CUP65551 DEL65546:DEL65551 DOH65546:DOH65551 DYD65546:DYD65551 EHZ65546:EHZ65551 ERV65546:ERV65551 FBR65546:FBR65551 FLN65546:FLN65551 FVJ65546:FVJ65551 GFF65546:GFF65551 GPB65546:GPB65551 GYX65546:GYX65551 HIT65546:HIT65551 HSP65546:HSP65551 ICL65546:ICL65551 IMH65546:IMH65551 IWD65546:IWD65551 JFZ65546:JFZ65551 JPV65546:JPV65551 JZR65546:JZR65551 KJN65546:KJN65551 KTJ65546:KTJ65551 LDF65546:LDF65551 LNB65546:LNB65551 LWX65546:LWX65551 MGT65546:MGT65551 MQP65546:MQP65551 NAL65546:NAL65551 NKH65546:NKH65551 NUD65546:NUD65551 ODZ65546:ODZ65551 ONV65546:ONV65551 OXR65546:OXR65551 PHN65546:PHN65551 PRJ65546:PRJ65551 QBF65546:QBF65551 QLB65546:QLB65551 QUX65546:QUX65551 RET65546:RET65551 ROP65546:ROP65551 RYL65546:RYL65551 SIH65546:SIH65551 SSD65546:SSD65551 TBZ65546:TBZ65551 TLV65546:TLV65551 TVR65546:TVR65551 UFN65546:UFN65551 UPJ65546:UPJ65551 UZF65546:UZF65551 VJB65546:VJB65551 VSX65546:VSX65551 WCT65546:WCT65551 WMP65546:WMP65551 WWL65546:WWL65551 AD131082:AD131087 JZ131082:JZ131087 TV131082:TV131087 ADR131082:ADR131087 ANN131082:ANN131087 AXJ131082:AXJ131087 BHF131082:BHF131087 BRB131082:BRB131087 CAX131082:CAX131087 CKT131082:CKT131087 CUP131082:CUP131087 DEL131082:DEL131087 DOH131082:DOH131087 DYD131082:DYD131087 EHZ131082:EHZ131087 ERV131082:ERV131087 FBR131082:FBR131087 FLN131082:FLN131087 FVJ131082:FVJ131087 GFF131082:GFF131087 GPB131082:GPB131087 GYX131082:GYX131087 HIT131082:HIT131087 HSP131082:HSP131087 ICL131082:ICL131087 IMH131082:IMH131087 IWD131082:IWD131087 JFZ131082:JFZ131087 JPV131082:JPV131087 JZR131082:JZR131087 KJN131082:KJN131087 KTJ131082:KTJ131087 LDF131082:LDF131087 LNB131082:LNB131087 LWX131082:LWX131087 MGT131082:MGT131087 MQP131082:MQP131087 NAL131082:NAL131087 NKH131082:NKH131087 NUD131082:NUD131087 ODZ131082:ODZ131087 ONV131082:ONV131087 OXR131082:OXR131087 PHN131082:PHN131087 PRJ131082:PRJ131087 QBF131082:QBF131087 QLB131082:QLB131087 QUX131082:QUX131087 RET131082:RET131087 ROP131082:ROP131087 RYL131082:RYL131087 SIH131082:SIH131087 SSD131082:SSD131087 TBZ131082:TBZ131087 TLV131082:TLV131087 TVR131082:TVR131087 UFN131082:UFN131087 UPJ131082:UPJ131087 UZF131082:UZF131087 VJB131082:VJB131087 VSX131082:VSX131087 WCT131082:WCT131087 WMP131082:WMP131087 WWL131082:WWL131087 AD196618:AD196623 JZ196618:JZ196623 TV196618:TV196623 ADR196618:ADR196623 ANN196618:ANN196623 AXJ196618:AXJ196623 BHF196618:BHF196623 BRB196618:BRB196623 CAX196618:CAX196623 CKT196618:CKT196623 CUP196618:CUP196623 DEL196618:DEL196623 DOH196618:DOH196623 DYD196618:DYD196623 EHZ196618:EHZ196623 ERV196618:ERV196623 FBR196618:FBR196623 FLN196618:FLN196623 FVJ196618:FVJ196623 GFF196618:GFF196623 GPB196618:GPB196623 GYX196618:GYX196623 HIT196618:HIT196623 HSP196618:HSP196623 ICL196618:ICL196623 IMH196618:IMH196623 IWD196618:IWD196623 JFZ196618:JFZ196623 JPV196618:JPV196623 JZR196618:JZR196623 KJN196618:KJN196623 KTJ196618:KTJ196623 LDF196618:LDF196623 LNB196618:LNB196623 LWX196618:LWX196623 MGT196618:MGT196623 MQP196618:MQP196623 NAL196618:NAL196623 NKH196618:NKH196623 NUD196618:NUD196623 ODZ196618:ODZ196623 ONV196618:ONV196623 OXR196618:OXR196623 PHN196618:PHN196623 PRJ196618:PRJ196623 QBF196618:QBF196623 QLB196618:QLB196623 QUX196618:QUX196623 RET196618:RET196623 ROP196618:ROP196623 RYL196618:RYL196623 SIH196618:SIH196623 SSD196618:SSD196623 TBZ196618:TBZ196623 TLV196618:TLV196623 TVR196618:TVR196623 UFN196618:UFN196623 UPJ196618:UPJ196623 UZF196618:UZF196623 VJB196618:VJB196623 VSX196618:VSX196623 WCT196618:WCT196623 WMP196618:WMP196623 WWL196618:WWL196623 AD262154:AD262159 JZ262154:JZ262159 TV262154:TV262159 ADR262154:ADR262159 ANN262154:ANN262159 AXJ262154:AXJ262159 BHF262154:BHF262159 BRB262154:BRB262159 CAX262154:CAX262159 CKT262154:CKT262159 CUP262154:CUP262159 DEL262154:DEL262159 DOH262154:DOH262159 DYD262154:DYD262159 EHZ262154:EHZ262159 ERV262154:ERV262159 FBR262154:FBR262159 FLN262154:FLN262159 FVJ262154:FVJ262159 GFF262154:GFF262159 GPB262154:GPB262159 GYX262154:GYX262159 HIT262154:HIT262159 HSP262154:HSP262159 ICL262154:ICL262159 IMH262154:IMH262159 IWD262154:IWD262159 JFZ262154:JFZ262159 JPV262154:JPV262159 JZR262154:JZR262159 KJN262154:KJN262159 KTJ262154:KTJ262159 LDF262154:LDF262159 LNB262154:LNB262159 LWX262154:LWX262159 MGT262154:MGT262159 MQP262154:MQP262159 NAL262154:NAL262159 NKH262154:NKH262159 NUD262154:NUD262159 ODZ262154:ODZ262159 ONV262154:ONV262159 OXR262154:OXR262159 PHN262154:PHN262159 PRJ262154:PRJ262159 QBF262154:QBF262159 QLB262154:QLB262159 QUX262154:QUX262159 RET262154:RET262159 ROP262154:ROP262159 RYL262154:RYL262159 SIH262154:SIH262159 SSD262154:SSD262159 TBZ262154:TBZ262159 TLV262154:TLV262159 TVR262154:TVR262159 UFN262154:UFN262159 UPJ262154:UPJ262159 UZF262154:UZF262159 VJB262154:VJB262159 VSX262154:VSX262159 WCT262154:WCT262159 WMP262154:WMP262159 WWL262154:WWL262159 AD327690:AD327695 JZ327690:JZ327695 TV327690:TV327695 ADR327690:ADR327695 ANN327690:ANN327695 AXJ327690:AXJ327695 BHF327690:BHF327695 BRB327690:BRB327695 CAX327690:CAX327695 CKT327690:CKT327695 CUP327690:CUP327695 DEL327690:DEL327695 DOH327690:DOH327695 DYD327690:DYD327695 EHZ327690:EHZ327695 ERV327690:ERV327695 FBR327690:FBR327695 FLN327690:FLN327695 FVJ327690:FVJ327695 GFF327690:GFF327695 GPB327690:GPB327695 GYX327690:GYX327695 HIT327690:HIT327695 HSP327690:HSP327695 ICL327690:ICL327695 IMH327690:IMH327695 IWD327690:IWD327695 JFZ327690:JFZ327695 JPV327690:JPV327695 JZR327690:JZR327695 KJN327690:KJN327695 KTJ327690:KTJ327695 LDF327690:LDF327695 LNB327690:LNB327695 LWX327690:LWX327695 MGT327690:MGT327695 MQP327690:MQP327695 NAL327690:NAL327695 NKH327690:NKH327695 NUD327690:NUD327695 ODZ327690:ODZ327695 ONV327690:ONV327695 OXR327690:OXR327695 PHN327690:PHN327695 PRJ327690:PRJ327695 QBF327690:QBF327695 QLB327690:QLB327695 QUX327690:QUX327695 RET327690:RET327695 ROP327690:ROP327695 RYL327690:RYL327695 SIH327690:SIH327695 SSD327690:SSD327695 TBZ327690:TBZ327695 TLV327690:TLV327695 TVR327690:TVR327695 UFN327690:UFN327695 UPJ327690:UPJ327695 UZF327690:UZF327695 VJB327690:VJB327695 VSX327690:VSX327695 WCT327690:WCT327695 WMP327690:WMP327695 WWL327690:WWL327695 AD393226:AD393231 JZ393226:JZ393231 TV393226:TV393231 ADR393226:ADR393231 ANN393226:ANN393231 AXJ393226:AXJ393231 BHF393226:BHF393231 BRB393226:BRB393231 CAX393226:CAX393231 CKT393226:CKT393231 CUP393226:CUP393231 DEL393226:DEL393231 DOH393226:DOH393231 DYD393226:DYD393231 EHZ393226:EHZ393231 ERV393226:ERV393231 FBR393226:FBR393231 FLN393226:FLN393231 FVJ393226:FVJ393231 GFF393226:GFF393231 GPB393226:GPB393231 GYX393226:GYX393231 HIT393226:HIT393231 HSP393226:HSP393231 ICL393226:ICL393231 IMH393226:IMH393231 IWD393226:IWD393231 JFZ393226:JFZ393231 JPV393226:JPV393231 JZR393226:JZR393231 KJN393226:KJN393231 KTJ393226:KTJ393231 LDF393226:LDF393231 LNB393226:LNB393231 LWX393226:LWX393231 MGT393226:MGT393231 MQP393226:MQP393231 NAL393226:NAL393231 NKH393226:NKH393231 NUD393226:NUD393231 ODZ393226:ODZ393231 ONV393226:ONV393231 OXR393226:OXR393231 PHN393226:PHN393231 PRJ393226:PRJ393231 QBF393226:QBF393231 QLB393226:QLB393231 QUX393226:QUX393231 RET393226:RET393231 ROP393226:ROP393231 RYL393226:RYL393231 SIH393226:SIH393231 SSD393226:SSD393231 TBZ393226:TBZ393231 TLV393226:TLV393231 TVR393226:TVR393231 UFN393226:UFN393231 UPJ393226:UPJ393231 UZF393226:UZF393231 VJB393226:VJB393231 VSX393226:VSX393231 WCT393226:WCT393231 WMP393226:WMP393231 WWL393226:WWL393231 AD458762:AD458767 JZ458762:JZ458767 TV458762:TV458767 ADR458762:ADR458767 ANN458762:ANN458767 AXJ458762:AXJ458767 BHF458762:BHF458767 BRB458762:BRB458767 CAX458762:CAX458767 CKT458762:CKT458767 CUP458762:CUP458767 DEL458762:DEL458767 DOH458762:DOH458767 DYD458762:DYD458767 EHZ458762:EHZ458767 ERV458762:ERV458767 FBR458762:FBR458767 FLN458762:FLN458767 FVJ458762:FVJ458767 GFF458762:GFF458767 GPB458762:GPB458767 GYX458762:GYX458767 HIT458762:HIT458767 HSP458762:HSP458767 ICL458762:ICL458767 IMH458762:IMH458767 IWD458762:IWD458767 JFZ458762:JFZ458767 JPV458762:JPV458767 JZR458762:JZR458767 KJN458762:KJN458767 KTJ458762:KTJ458767 LDF458762:LDF458767 LNB458762:LNB458767 LWX458762:LWX458767 MGT458762:MGT458767 MQP458762:MQP458767 NAL458762:NAL458767 NKH458762:NKH458767 NUD458762:NUD458767 ODZ458762:ODZ458767 ONV458762:ONV458767 OXR458762:OXR458767 PHN458762:PHN458767 PRJ458762:PRJ458767 QBF458762:QBF458767 QLB458762:QLB458767 QUX458762:QUX458767 RET458762:RET458767 ROP458762:ROP458767 RYL458762:RYL458767 SIH458762:SIH458767 SSD458762:SSD458767 TBZ458762:TBZ458767 TLV458762:TLV458767 TVR458762:TVR458767 UFN458762:UFN458767 UPJ458762:UPJ458767 UZF458762:UZF458767 VJB458762:VJB458767 VSX458762:VSX458767 WCT458762:WCT458767 WMP458762:WMP458767 WWL458762:WWL458767 AD524298:AD524303 JZ524298:JZ524303 TV524298:TV524303 ADR524298:ADR524303 ANN524298:ANN524303 AXJ524298:AXJ524303 BHF524298:BHF524303 BRB524298:BRB524303 CAX524298:CAX524303 CKT524298:CKT524303 CUP524298:CUP524303 DEL524298:DEL524303 DOH524298:DOH524303 DYD524298:DYD524303 EHZ524298:EHZ524303 ERV524298:ERV524303 FBR524298:FBR524303 FLN524298:FLN524303 FVJ524298:FVJ524303 GFF524298:GFF524303 GPB524298:GPB524303 GYX524298:GYX524303 HIT524298:HIT524303 HSP524298:HSP524303 ICL524298:ICL524303 IMH524298:IMH524303 IWD524298:IWD524303 JFZ524298:JFZ524303 JPV524298:JPV524303 JZR524298:JZR524303 KJN524298:KJN524303 KTJ524298:KTJ524303 LDF524298:LDF524303 LNB524298:LNB524303 LWX524298:LWX524303 MGT524298:MGT524303 MQP524298:MQP524303 NAL524298:NAL524303 NKH524298:NKH524303 NUD524298:NUD524303 ODZ524298:ODZ524303 ONV524298:ONV524303 OXR524298:OXR524303 PHN524298:PHN524303 PRJ524298:PRJ524303 QBF524298:QBF524303 QLB524298:QLB524303 QUX524298:QUX524303 RET524298:RET524303 ROP524298:ROP524303 RYL524298:RYL524303 SIH524298:SIH524303 SSD524298:SSD524303 TBZ524298:TBZ524303 TLV524298:TLV524303 TVR524298:TVR524303 UFN524298:UFN524303 UPJ524298:UPJ524303 UZF524298:UZF524303 VJB524298:VJB524303 VSX524298:VSX524303 WCT524298:WCT524303 WMP524298:WMP524303 WWL524298:WWL524303 AD589834:AD589839 JZ589834:JZ589839 TV589834:TV589839 ADR589834:ADR589839 ANN589834:ANN589839 AXJ589834:AXJ589839 BHF589834:BHF589839 BRB589834:BRB589839 CAX589834:CAX589839 CKT589834:CKT589839 CUP589834:CUP589839 DEL589834:DEL589839 DOH589834:DOH589839 DYD589834:DYD589839 EHZ589834:EHZ589839 ERV589834:ERV589839 FBR589834:FBR589839 FLN589834:FLN589839 FVJ589834:FVJ589839 GFF589834:GFF589839 GPB589834:GPB589839 GYX589834:GYX589839 HIT589834:HIT589839 HSP589834:HSP589839 ICL589834:ICL589839 IMH589834:IMH589839 IWD589834:IWD589839 JFZ589834:JFZ589839 JPV589834:JPV589839 JZR589834:JZR589839 KJN589834:KJN589839 KTJ589834:KTJ589839 LDF589834:LDF589839 LNB589834:LNB589839 LWX589834:LWX589839 MGT589834:MGT589839 MQP589834:MQP589839 NAL589834:NAL589839 NKH589834:NKH589839 NUD589834:NUD589839 ODZ589834:ODZ589839 ONV589834:ONV589839 OXR589834:OXR589839 PHN589834:PHN589839 PRJ589834:PRJ589839 QBF589834:QBF589839 QLB589834:QLB589839 QUX589834:QUX589839 RET589834:RET589839 ROP589834:ROP589839 RYL589834:RYL589839 SIH589834:SIH589839 SSD589834:SSD589839 TBZ589834:TBZ589839 TLV589834:TLV589839 TVR589834:TVR589839 UFN589834:UFN589839 UPJ589834:UPJ589839 UZF589834:UZF589839 VJB589834:VJB589839 VSX589834:VSX589839 WCT589834:WCT589839 WMP589834:WMP589839 WWL589834:WWL589839 AD655370:AD655375 JZ655370:JZ655375 TV655370:TV655375 ADR655370:ADR655375 ANN655370:ANN655375 AXJ655370:AXJ655375 BHF655370:BHF655375 BRB655370:BRB655375 CAX655370:CAX655375 CKT655370:CKT655375 CUP655370:CUP655375 DEL655370:DEL655375 DOH655370:DOH655375 DYD655370:DYD655375 EHZ655370:EHZ655375 ERV655370:ERV655375 FBR655370:FBR655375 FLN655370:FLN655375 FVJ655370:FVJ655375 GFF655370:GFF655375 GPB655370:GPB655375 GYX655370:GYX655375 HIT655370:HIT655375 HSP655370:HSP655375 ICL655370:ICL655375 IMH655370:IMH655375 IWD655370:IWD655375 JFZ655370:JFZ655375 JPV655370:JPV655375 JZR655370:JZR655375 KJN655370:KJN655375 KTJ655370:KTJ655375 LDF655370:LDF655375 LNB655370:LNB655375 LWX655370:LWX655375 MGT655370:MGT655375 MQP655370:MQP655375 NAL655370:NAL655375 NKH655370:NKH655375 NUD655370:NUD655375 ODZ655370:ODZ655375 ONV655370:ONV655375 OXR655370:OXR655375 PHN655370:PHN655375 PRJ655370:PRJ655375 QBF655370:QBF655375 QLB655370:QLB655375 QUX655370:QUX655375 RET655370:RET655375 ROP655370:ROP655375 RYL655370:RYL655375 SIH655370:SIH655375 SSD655370:SSD655375 TBZ655370:TBZ655375 TLV655370:TLV655375 TVR655370:TVR655375 UFN655370:UFN655375 UPJ655370:UPJ655375 UZF655370:UZF655375 VJB655370:VJB655375 VSX655370:VSX655375 WCT655370:WCT655375 WMP655370:WMP655375 WWL655370:WWL655375 AD720906:AD720911 JZ720906:JZ720911 TV720906:TV720911 ADR720906:ADR720911 ANN720906:ANN720911 AXJ720906:AXJ720911 BHF720906:BHF720911 BRB720906:BRB720911 CAX720906:CAX720911 CKT720906:CKT720911 CUP720906:CUP720911 DEL720906:DEL720911 DOH720906:DOH720911 DYD720906:DYD720911 EHZ720906:EHZ720911 ERV720906:ERV720911 FBR720906:FBR720911 FLN720906:FLN720911 FVJ720906:FVJ720911 GFF720906:GFF720911 GPB720906:GPB720911 GYX720906:GYX720911 HIT720906:HIT720911 HSP720906:HSP720911 ICL720906:ICL720911 IMH720906:IMH720911 IWD720906:IWD720911 JFZ720906:JFZ720911 JPV720906:JPV720911 JZR720906:JZR720911 KJN720906:KJN720911 KTJ720906:KTJ720911 LDF720906:LDF720911 LNB720906:LNB720911 LWX720906:LWX720911 MGT720906:MGT720911 MQP720906:MQP720911 NAL720906:NAL720911 NKH720906:NKH720911 NUD720906:NUD720911 ODZ720906:ODZ720911 ONV720906:ONV720911 OXR720906:OXR720911 PHN720906:PHN720911 PRJ720906:PRJ720911 QBF720906:QBF720911 QLB720906:QLB720911 QUX720906:QUX720911 RET720906:RET720911 ROP720906:ROP720911 RYL720906:RYL720911 SIH720906:SIH720911 SSD720906:SSD720911 TBZ720906:TBZ720911 TLV720906:TLV720911 TVR720906:TVR720911 UFN720906:UFN720911 UPJ720906:UPJ720911 UZF720906:UZF720911 VJB720906:VJB720911 VSX720906:VSX720911 WCT720906:WCT720911 WMP720906:WMP720911 WWL720906:WWL720911 AD786442:AD786447 JZ786442:JZ786447 TV786442:TV786447 ADR786442:ADR786447 ANN786442:ANN786447 AXJ786442:AXJ786447 BHF786442:BHF786447 BRB786442:BRB786447 CAX786442:CAX786447 CKT786442:CKT786447 CUP786442:CUP786447 DEL786442:DEL786447 DOH786442:DOH786447 DYD786442:DYD786447 EHZ786442:EHZ786447 ERV786442:ERV786447 FBR786442:FBR786447 FLN786442:FLN786447 FVJ786442:FVJ786447 GFF786442:GFF786447 GPB786442:GPB786447 GYX786442:GYX786447 HIT786442:HIT786447 HSP786442:HSP786447 ICL786442:ICL786447 IMH786442:IMH786447 IWD786442:IWD786447 JFZ786442:JFZ786447 JPV786442:JPV786447 JZR786442:JZR786447 KJN786442:KJN786447 KTJ786442:KTJ786447 LDF786442:LDF786447 LNB786442:LNB786447 LWX786442:LWX786447 MGT786442:MGT786447 MQP786442:MQP786447 NAL786442:NAL786447 NKH786442:NKH786447 NUD786442:NUD786447 ODZ786442:ODZ786447 ONV786442:ONV786447 OXR786442:OXR786447 PHN786442:PHN786447 PRJ786442:PRJ786447 QBF786442:QBF786447 QLB786442:QLB786447 QUX786442:QUX786447 RET786442:RET786447 ROP786442:ROP786447 RYL786442:RYL786447 SIH786442:SIH786447 SSD786442:SSD786447 TBZ786442:TBZ786447 TLV786442:TLV786447 TVR786442:TVR786447 UFN786442:UFN786447 UPJ786442:UPJ786447 UZF786442:UZF786447 VJB786442:VJB786447 VSX786442:VSX786447 WCT786442:WCT786447 WMP786442:WMP786447 WWL786442:WWL786447 AD851978:AD851983 JZ851978:JZ851983 TV851978:TV851983 ADR851978:ADR851983 ANN851978:ANN851983 AXJ851978:AXJ851983 BHF851978:BHF851983 BRB851978:BRB851983 CAX851978:CAX851983 CKT851978:CKT851983 CUP851978:CUP851983 DEL851978:DEL851983 DOH851978:DOH851983 DYD851978:DYD851983 EHZ851978:EHZ851983 ERV851978:ERV851983 FBR851978:FBR851983 FLN851978:FLN851983 FVJ851978:FVJ851983 GFF851978:GFF851983 GPB851978:GPB851983 GYX851978:GYX851983 HIT851978:HIT851983 HSP851978:HSP851983 ICL851978:ICL851983 IMH851978:IMH851983 IWD851978:IWD851983 JFZ851978:JFZ851983 JPV851978:JPV851983 JZR851978:JZR851983 KJN851978:KJN851983 KTJ851978:KTJ851983 LDF851978:LDF851983 LNB851978:LNB851983 LWX851978:LWX851983 MGT851978:MGT851983 MQP851978:MQP851983 NAL851978:NAL851983 NKH851978:NKH851983 NUD851978:NUD851983 ODZ851978:ODZ851983 ONV851978:ONV851983 OXR851978:OXR851983 PHN851978:PHN851983 PRJ851978:PRJ851983 QBF851978:QBF851983 QLB851978:QLB851983 QUX851978:QUX851983 RET851978:RET851983 ROP851978:ROP851983 RYL851978:RYL851983 SIH851978:SIH851983 SSD851978:SSD851983 TBZ851978:TBZ851983 TLV851978:TLV851983 TVR851978:TVR851983 UFN851978:UFN851983 UPJ851978:UPJ851983 UZF851978:UZF851983 VJB851978:VJB851983 VSX851978:VSX851983 WCT851978:WCT851983 WMP851978:WMP851983 WWL851978:WWL851983 AD917514:AD917519 JZ917514:JZ917519 TV917514:TV917519 ADR917514:ADR917519 ANN917514:ANN917519 AXJ917514:AXJ917519 BHF917514:BHF917519 BRB917514:BRB917519 CAX917514:CAX917519 CKT917514:CKT917519 CUP917514:CUP917519 DEL917514:DEL917519 DOH917514:DOH917519 DYD917514:DYD917519 EHZ917514:EHZ917519 ERV917514:ERV917519 FBR917514:FBR917519 FLN917514:FLN917519 FVJ917514:FVJ917519 GFF917514:GFF917519 GPB917514:GPB917519 GYX917514:GYX917519 HIT917514:HIT917519 HSP917514:HSP917519 ICL917514:ICL917519 IMH917514:IMH917519 IWD917514:IWD917519 JFZ917514:JFZ917519 JPV917514:JPV917519 JZR917514:JZR917519 KJN917514:KJN917519 KTJ917514:KTJ917519 LDF917514:LDF917519 LNB917514:LNB917519 LWX917514:LWX917519 MGT917514:MGT917519 MQP917514:MQP917519 NAL917514:NAL917519 NKH917514:NKH917519 NUD917514:NUD917519 ODZ917514:ODZ917519 ONV917514:ONV917519 OXR917514:OXR917519 PHN917514:PHN917519 PRJ917514:PRJ917519 QBF917514:QBF917519 QLB917514:QLB917519 QUX917514:QUX917519 RET917514:RET917519 ROP917514:ROP917519 RYL917514:RYL917519 SIH917514:SIH917519 SSD917514:SSD917519 TBZ917514:TBZ917519 TLV917514:TLV917519 TVR917514:TVR917519 UFN917514:UFN917519 UPJ917514:UPJ917519 UZF917514:UZF917519 VJB917514:VJB917519 VSX917514:VSX917519 WCT917514:WCT917519 WMP917514:WMP917519 WWL917514:WWL917519 AD983050:AD983055 JZ983050:JZ983055 TV983050:TV983055 ADR983050:ADR983055 ANN983050:ANN983055 AXJ983050:AXJ983055 BHF983050:BHF983055 BRB983050:BRB983055 CAX983050:CAX983055 CKT983050:CKT983055 CUP983050:CUP983055 DEL983050:DEL983055 DOH983050:DOH983055 DYD983050:DYD983055 EHZ983050:EHZ983055 ERV983050:ERV983055 FBR983050:FBR983055 FLN983050:FLN983055 FVJ983050:FVJ983055 GFF983050:GFF983055 GPB983050:GPB983055 GYX983050:GYX983055 HIT983050:HIT983055 HSP983050:HSP983055 ICL983050:ICL983055 IMH983050:IMH983055 IWD983050:IWD983055 JFZ983050:JFZ983055 JPV983050:JPV983055 JZR983050:JZR983055 KJN983050:KJN983055 KTJ983050:KTJ983055 LDF983050:LDF983055 LNB983050:LNB983055 LWX983050:LWX983055 MGT983050:MGT983055 MQP983050:MQP983055 NAL983050:NAL983055 NKH983050:NKH983055 NUD983050:NUD983055 ODZ983050:ODZ983055 ONV983050:ONV983055 OXR983050:OXR983055 PHN983050:PHN983055 PRJ983050:PRJ983055 QBF983050:QBF983055 QLB983050:QLB983055 QUX983050:QUX983055 RET983050:RET983055 ROP983050:ROP983055 RYL983050:RYL983055 SIH983050:SIH983055 SSD983050:SSD983055 TBZ983050:TBZ983055 TLV983050:TLV983055 TVR983050:TVR983055 UFN983050:UFN983055 UPJ983050:UPJ983055 UZF983050:UZF983055 VJB983050:VJB983055 VSX983050:VSX983055 WCT983050:WCT983055 WMP983050:WMP983055 WWL983050:WWL983055 AJ10:AJ15 KF10:KF15 UB10:UB15 ADX10:ADX15 ANT10:ANT15 AXP10:AXP15 BHL10:BHL15 BRH10:BRH15 CBD10:CBD15 CKZ10:CKZ15 CUV10:CUV15 DER10:DER15 DON10:DON15 DYJ10:DYJ15 EIF10:EIF15 ESB10:ESB15 FBX10:FBX15 FLT10:FLT15 FVP10:FVP15 GFL10:GFL15 GPH10:GPH15 GZD10:GZD15 HIZ10:HIZ15 HSV10:HSV15 ICR10:ICR15 IMN10:IMN15 IWJ10:IWJ15 JGF10:JGF15 JQB10:JQB15 JZX10:JZX15 KJT10:KJT15 KTP10:KTP15 LDL10:LDL15 LNH10:LNH15 LXD10:LXD15 MGZ10:MGZ15 MQV10:MQV15 NAR10:NAR15 NKN10:NKN15 NUJ10:NUJ15 OEF10:OEF15 OOB10:OOB15 OXX10:OXX15 PHT10:PHT15 PRP10:PRP15 QBL10:QBL15 QLH10:QLH15 QVD10:QVD15 REZ10:REZ15 ROV10:ROV15 RYR10:RYR15 SIN10:SIN15 SSJ10:SSJ15 TCF10:TCF15 TMB10:TMB15 TVX10:TVX15 UFT10:UFT15 UPP10:UPP15 UZL10:UZL15 VJH10:VJH15 VTD10:VTD15 WCZ10:WCZ15 WMV10:WMV15 WWR10:WWR15 AJ65546:AJ65551 KF65546:KF65551 UB65546:UB65551 ADX65546:ADX65551 ANT65546:ANT65551 AXP65546:AXP65551 BHL65546:BHL65551 BRH65546:BRH65551 CBD65546:CBD65551 CKZ65546:CKZ65551 CUV65546:CUV65551 DER65546:DER65551 DON65546:DON65551 DYJ65546:DYJ65551 EIF65546:EIF65551 ESB65546:ESB65551 FBX65546:FBX65551 FLT65546:FLT65551 FVP65546:FVP65551 GFL65546:GFL65551 GPH65546:GPH65551 GZD65546:GZD65551 HIZ65546:HIZ65551 HSV65546:HSV65551 ICR65546:ICR65551 IMN65546:IMN65551 IWJ65546:IWJ65551 JGF65546:JGF65551 JQB65546:JQB65551 JZX65546:JZX65551 KJT65546:KJT65551 KTP65546:KTP65551 LDL65546:LDL65551 LNH65546:LNH65551 LXD65546:LXD65551 MGZ65546:MGZ65551 MQV65546:MQV65551 NAR65546:NAR65551 NKN65546:NKN65551 NUJ65546:NUJ65551 OEF65546:OEF65551 OOB65546:OOB65551 OXX65546:OXX65551 PHT65546:PHT65551 PRP65546:PRP65551 QBL65546:QBL65551 QLH65546:QLH65551 QVD65546:QVD65551 REZ65546:REZ65551 ROV65546:ROV65551 RYR65546:RYR65551 SIN65546:SIN65551 SSJ65546:SSJ65551 TCF65546:TCF65551 TMB65546:TMB65551 TVX65546:TVX65551 UFT65546:UFT65551 UPP65546:UPP65551 UZL65546:UZL65551 VJH65546:VJH65551 VTD65546:VTD65551 WCZ65546:WCZ65551 WMV65546:WMV65551 WWR65546:WWR65551 AJ131082:AJ131087 KF131082:KF131087 UB131082:UB131087 ADX131082:ADX131087 ANT131082:ANT131087 AXP131082:AXP131087 BHL131082:BHL131087 BRH131082:BRH131087 CBD131082:CBD131087 CKZ131082:CKZ131087 CUV131082:CUV131087 DER131082:DER131087 DON131082:DON131087 DYJ131082:DYJ131087 EIF131082:EIF131087 ESB131082:ESB131087 FBX131082:FBX131087 FLT131082:FLT131087 FVP131082:FVP131087 GFL131082:GFL131087 GPH131082:GPH131087 GZD131082:GZD131087 HIZ131082:HIZ131087 HSV131082:HSV131087 ICR131082:ICR131087 IMN131082:IMN131087 IWJ131082:IWJ131087 JGF131082:JGF131087 JQB131082:JQB131087 JZX131082:JZX131087 KJT131082:KJT131087 KTP131082:KTP131087 LDL131082:LDL131087 LNH131082:LNH131087 LXD131082:LXD131087 MGZ131082:MGZ131087 MQV131082:MQV131087 NAR131082:NAR131087 NKN131082:NKN131087 NUJ131082:NUJ131087 OEF131082:OEF131087 OOB131082:OOB131087 OXX131082:OXX131087 PHT131082:PHT131087 PRP131082:PRP131087 QBL131082:QBL131087 QLH131082:QLH131087 QVD131082:QVD131087 REZ131082:REZ131087 ROV131082:ROV131087 RYR131082:RYR131087 SIN131082:SIN131087 SSJ131082:SSJ131087 TCF131082:TCF131087 TMB131082:TMB131087 TVX131082:TVX131087 UFT131082:UFT131087 UPP131082:UPP131087 UZL131082:UZL131087 VJH131082:VJH131087 VTD131082:VTD131087 WCZ131082:WCZ131087 WMV131082:WMV131087 WWR131082:WWR131087 AJ196618:AJ196623 KF196618:KF196623 UB196618:UB196623 ADX196618:ADX196623 ANT196618:ANT196623 AXP196618:AXP196623 BHL196618:BHL196623 BRH196618:BRH196623 CBD196618:CBD196623 CKZ196618:CKZ196623 CUV196618:CUV196623 DER196618:DER196623 DON196618:DON196623 DYJ196618:DYJ196623 EIF196618:EIF196623 ESB196618:ESB196623 FBX196618:FBX196623 FLT196618:FLT196623 FVP196618:FVP196623 GFL196618:GFL196623 GPH196618:GPH196623 GZD196618:GZD196623 HIZ196618:HIZ196623 HSV196618:HSV196623 ICR196618:ICR196623 IMN196618:IMN196623 IWJ196618:IWJ196623 JGF196618:JGF196623 JQB196618:JQB196623 JZX196618:JZX196623 KJT196618:KJT196623 KTP196618:KTP196623 LDL196618:LDL196623 LNH196618:LNH196623 LXD196618:LXD196623 MGZ196618:MGZ196623 MQV196618:MQV196623 NAR196618:NAR196623 NKN196618:NKN196623 NUJ196618:NUJ196623 OEF196618:OEF196623 OOB196618:OOB196623 OXX196618:OXX196623 PHT196618:PHT196623 PRP196618:PRP196623 QBL196618:QBL196623 QLH196618:QLH196623 QVD196618:QVD196623 REZ196618:REZ196623 ROV196618:ROV196623 RYR196618:RYR196623 SIN196618:SIN196623 SSJ196618:SSJ196623 TCF196618:TCF196623 TMB196618:TMB196623 TVX196618:TVX196623 UFT196618:UFT196623 UPP196618:UPP196623 UZL196618:UZL196623 VJH196618:VJH196623 VTD196618:VTD196623 WCZ196618:WCZ196623 WMV196618:WMV196623 WWR196618:WWR196623 AJ262154:AJ262159 KF262154:KF262159 UB262154:UB262159 ADX262154:ADX262159 ANT262154:ANT262159 AXP262154:AXP262159 BHL262154:BHL262159 BRH262154:BRH262159 CBD262154:CBD262159 CKZ262154:CKZ262159 CUV262154:CUV262159 DER262154:DER262159 DON262154:DON262159 DYJ262154:DYJ262159 EIF262154:EIF262159 ESB262154:ESB262159 FBX262154:FBX262159 FLT262154:FLT262159 FVP262154:FVP262159 GFL262154:GFL262159 GPH262154:GPH262159 GZD262154:GZD262159 HIZ262154:HIZ262159 HSV262154:HSV262159 ICR262154:ICR262159 IMN262154:IMN262159 IWJ262154:IWJ262159 JGF262154:JGF262159 JQB262154:JQB262159 JZX262154:JZX262159 KJT262154:KJT262159 KTP262154:KTP262159 LDL262154:LDL262159 LNH262154:LNH262159 LXD262154:LXD262159 MGZ262154:MGZ262159 MQV262154:MQV262159 NAR262154:NAR262159 NKN262154:NKN262159 NUJ262154:NUJ262159 OEF262154:OEF262159 OOB262154:OOB262159 OXX262154:OXX262159 PHT262154:PHT262159 PRP262154:PRP262159 QBL262154:QBL262159 QLH262154:QLH262159 QVD262154:QVD262159 REZ262154:REZ262159 ROV262154:ROV262159 RYR262154:RYR262159 SIN262154:SIN262159 SSJ262154:SSJ262159 TCF262154:TCF262159 TMB262154:TMB262159 TVX262154:TVX262159 UFT262154:UFT262159 UPP262154:UPP262159 UZL262154:UZL262159 VJH262154:VJH262159 VTD262154:VTD262159 WCZ262154:WCZ262159 WMV262154:WMV262159 WWR262154:WWR262159 AJ327690:AJ327695 KF327690:KF327695 UB327690:UB327695 ADX327690:ADX327695 ANT327690:ANT327695 AXP327690:AXP327695 BHL327690:BHL327695 BRH327690:BRH327695 CBD327690:CBD327695 CKZ327690:CKZ327695 CUV327690:CUV327695 DER327690:DER327695 DON327690:DON327695 DYJ327690:DYJ327695 EIF327690:EIF327695 ESB327690:ESB327695 FBX327690:FBX327695 FLT327690:FLT327695 FVP327690:FVP327695 GFL327690:GFL327695 GPH327690:GPH327695 GZD327690:GZD327695 HIZ327690:HIZ327695 HSV327690:HSV327695 ICR327690:ICR327695 IMN327690:IMN327695 IWJ327690:IWJ327695 JGF327690:JGF327695 JQB327690:JQB327695 JZX327690:JZX327695 KJT327690:KJT327695 KTP327690:KTP327695 LDL327690:LDL327695 LNH327690:LNH327695 LXD327690:LXD327695 MGZ327690:MGZ327695 MQV327690:MQV327695 NAR327690:NAR327695 NKN327690:NKN327695 NUJ327690:NUJ327695 OEF327690:OEF327695 OOB327690:OOB327695 OXX327690:OXX327695 PHT327690:PHT327695 PRP327690:PRP327695 QBL327690:QBL327695 QLH327690:QLH327695 QVD327690:QVD327695 REZ327690:REZ327695 ROV327690:ROV327695 RYR327690:RYR327695 SIN327690:SIN327695 SSJ327690:SSJ327695 TCF327690:TCF327695 TMB327690:TMB327695 TVX327690:TVX327695 UFT327690:UFT327695 UPP327690:UPP327695 UZL327690:UZL327695 VJH327690:VJH327695 VTD327690:VTD327695 WCZ327690:WCZ327695 WMV327690:WMV327695 WWR327690:WWR327695 AJ393226:AJ393231 KF393226:KF393231 UB393226:UB393231 ADX393226:ADX393231 ANT393226:ANT393231 AXP393226:AXP393231 BHL393226:BHL393231 BRH393226:BRH393231 CBD393226:CBD393231 CKZ393226:CKZ393231 CUV393226:CUV393231 DER393226:DER393231 DON393226:DON393231 DYJ393226:DYJ393231 EIF393226:EIF393231 ESB393226:ESB393231 FBX393226:FBX393231 FLT393226:FLT393231 FVP393226:FVP393231 GFL393226:GFL393231 GPH393226:GPH393231 GZD393226:GZD393231 HIZ393226:HIZ393231 HSV393226:HSV393231 ICR393226:ICR393231 IMN393226:IMN393231 IWJ393226:IWJ393231 JGF393226:JGF393231 JQB393226:JQB393231 JZX393226:JZX393231 KJT393226:KJT393231 KTP393226:KTP393231 LDL393226:LDL393231 LNH393226:LNH393231 LXD393226:LXD393231 MGZ393226:MGZ393231 MQV393226:MQV393231 NAR393226:NAR393231 NKN393226:NKN393231 NUJ393226:NUJ393231 OEF393226:OEF393231 OOB393226:OOB393231 OXX393226:OXX393231 PHT393226:PHT393231 PRP393226:PRP393231 QBL393226:QBL393231 QLH393226:QLH393231 QVD393226:QVD393231 REZ393226:REZ393231 ROV393226:ROV393231 RYR393226:RYR393231 SIN393226:SIN393231 SSJ393226:SSJ393231 TCF393226:TCF393231 TMB393226:TMB393231 TVX393226:TVX393231 UFT393226:UFT393231 UPP393226:UPP393231 UZL393226:UZL393231 VJH393226:VJH393231 VTD393226:VTD393231 WCZ393226:WCZ393231 WMV393226:WMV393231 WWR393226:WWR393231 AJ458762:AJ458767 KF458762:KF458767 UB458762:UB458767 ADX458762:ADX458767 ANT458762:ANT458767 AXP458762:AXP458767 BHL458762:BHL458767 BRH458762:BRH458767 CBD458762:CBD458767 CKZ458762:CKZ458767 CUV458762:CUV458767 DER458762:DER458767 DON458762:DON458767 DYJ458762:DYJ458767 EIF458762:EIF458767 ESB458762:ESB458767 FBX458762:FBX458767 FLT458762:FLT458767 FVP458762:FVP458767 GFL458762:GFL458767 GPH458762:GPH458767 GZD458762:GZD458767 HIZ458762:HIZ458767 HSV458762:HSV458767 ICR458762:ICR458767 IMN458762:IMN458767 IWJ458762:IWJ458767 JGF458762:JGF458767 JQB458762:JQB458767 JZX458762:JZX458767 KJT458762:KJT458767 KTP458762:KTP458767 LDL458762:LDL458767 LNH458762:LNH458767 LXD458762:LXD458767 MGZ458762:MGZ458767 MQV458762:MQV458767 NAR458762:NAR458767 NKN458762:NKN458767 NUJ458762:NUJ458767 OEF458762:OEF458767 OOB458762:OOB458767 OXX458762:OXX458767 PHT458762:PHT458767 PRP458762:PRP458767 QBL458762:QBL458767 QLH458762:QLH458767 QVD458762:QVD458767 REZ458762:REZ458767 ROV458762:ROV458767 RYR458762:RYR458767 SIN458762:SIN458767 SSJ458762:SSJ458767 TCF458762:TCF458767 TMB458762:TMB458767 TVX458762:TVX458767 UFT458762:UFT458767 UPP458762:UPP458767 UZL458762:UZL458767 VJH458762:VJH458767 VTD458762:VTD458767 WCZ458762:WCZ458767 WMV458762:WMV458767 WWR458762:WWR458767 AJ524298:AJ524303 KF524298:KF524303 UB524298:UB524303 ADX524298:ADX524303 ANT524298:ANT524303 AXP524298:AXP524303 BHL524298:BHL524303 BRH524298:BRH524303 CBD524298:CBD524303 CKZ524298:CKZ524303 CUV524298:CUV524303 DER524298:DER524303 DON524298:DON524303 DYJ524298:DYJ524303 EIF524298:EIF524303 ESB524298:ESB524303 FBX524298:FBX524303 FLT524298:FLT524303 FVP524298:FVP524303 GFL524298:GFL524303 GPH524298:GPH524303 GZD524298:GZD524303 HIZ524298:HIZ524303 HSV524298:HSV524303 ICR524298:ICR524303 IMN524298:IMN524303 IWJ524298:IWJ524303 JGF524298:JGF524303 JQB524298:JQB524303 JZX524298:JZX524303 KJT524298:KJT524303 KTP524298:KTP524303 LDL524298:LDL524303 LNH524298:LNH524303 LXD524298:LXD524303 MGZ524298:MGZ524303 MQV524298:MQV524303 NAR524298:NAR524303 NKN524298:NKN524303 NUJ524298:NUJ524303 OEF524298:OEF524303 OOB524298:OOB524303 OXX524298:OXX524303 PHT524298:PHT524303 PRP524298:PRP524303 QBL524298:QBL524303 QLH524298:QLH524303 QVD524298:QVD524303 REZ524298:REZ524303 ROV524298:ROV524303 RYR524298:RYR524303 SIN524298:SIN524303 SSJ524298:SSJ524303 TCF524298:TCF524303 TMB524298:TMB524303 TVX524298:TVX524303 UFT524298:UFT524303 UPP524298:UPP524303 UZL524298:UZL524303 VJH524298:VJH524303 VTD524298:VTD524303 WCZ524298:WCZ524303 WMV524298:WMV524303 WWR524298:WWR524303 AJ589834:AJ589839 KF589834:KF589839 UB589834:UB589839 ADX589834:ADX589839 ANT589834:ANT589839 AXP589834:AXP589839 BHL589834:BHL589839 BRH589834:BRH589839 CBD589834:CBD589839 CKZ589834:CKZ589839 CUV589834:CUV589839 DER589834:DER589839 DON589834:DON589839 DYJ589834:DYJ589839 EIF589834:EIF589839 ESB589834:ESB589839 FBX589834:FBX589839 FLT589834:FLT589839 FVP589834:FVP589839 GFL589834:GFL589839 GPH589834:GPH589839 GZD589834:GZD589839 HIZ589834:HIZ589839 HSV589834:HSV589839 ICR589834:ICR589839 IMN589834:IMN589839 IWJ589834:IWJ589839 JGF589834:JGF589839 JQB589834:JQB589839 JZX589834:JZX589839 KJT589834:KJT589839 KTP589834:KTP589839 LDL589834:LDL589839 LNH589834:LNH589839 LXD589834:LXD589839 MGZ589834:MGZ589839 MQV589834:MQV589839 NAR589834:NAR589839 NKN589834:NKN589839 NUJ589834:NUJ589839 OEF589834:OEF589839 OOB589834:OOB589839 OXX589834:OXX589839 PHT589834:PHT589839 PRP589834:PRP589839 QBL589834:QBL589839 QLH589834:QLH589839 QVD589834:QVD589839 REZ589834:REZ589839 ROV589834:ROV589839 RYR589834:RYR589839 SIN589834:SIN589839 SSJ589834:SSJ589839 TCF589834:TCF589839 TMB589834:TMB589839 TVX589834:TVX589839 UFT589834:UFT589839 UPP589834:UPP589839 UZL589834:UZL589839 VJH589834:VJH589839 VTD589834:VTD589839 WCZ589834:WCZ589839 WMV589834:WMV589839 WWR589834:WWR589839 AJ655370:AJ655375 KF655370:KF655375 UB655370:UB655375 ADX655370:ADX655375 ANT655370:ANT655375 AXP655370:AXP655375 BHL655370:BHL655375 BRH655370:BRH655375 CBD655370:CBD655375 CKZ655370:CKZ655375 CUV655370:CUV655375 DER655370:DER655375 DON655370:DON655375 DYJ655370:DYJ655375 EIF655370:EIF655375 ESB655370:ESB655375 FBX655370:FBX655375 FLT655370:FLT655375 FVP655370:FVP655375 GFL655370:GFL655375 GPH655370:GPH655375 GZD655370:GZD655375 HIZ655370:HIZ655375 HSV655370:HSV655375 ICR655370:ICR655375 IMN655370:IMN655375 IWJ655370:IWJ655375 JGF655370:JGF655375 JQB655370:JQB655375 JZX655370:JZX655375 KJT655370:KJT655375 KTP655370:KTP655375 LDL655370:LDL655375 LNH655370:LNH655375 LXD655370:LXD655375 MGZ655370:MGZ655375 MQV655370:MQV655375 NAR655370:NAR655375 NKN655370:NKN655375 NUJ655370:NUJ655375 OEF655370:OEF655375 OOB655370:OOB655375 OXX655370:OXX655375 PHT655370:PHT655375 PRP655370:PRP655375 QBL655370:QBL655375 QLH655370:QLH655375 QVD655370:QVD655375 REZ655370:REZ655375 ROV655370:ROV655375 RYR655370:RYR655375 SIN655370:SIN655375 SSJ655370:SSJ655375 TCF655370:TCF655375 TMB655370:TMB655375 TVX655370:TVX655375 UFT655370:UFT655375 UPP655370:UPP655375 UZL655370:UZL655375 VJH655370:VJH655375 VTD655370:VTD655375 WCZ655370:WCZ655375 WMV655370:WMV655375 WWR655370:WWR655375 AJ720906:AJ720911 KF720906:KF720911 UB720906:UB720911 ADX720906:ADX720911 ANT720906:ANT720911 AXP720906:AXP720911 BHL720906:BHL720911 BRH720906:BRH720911 CBD720906:CBD720911 CKZ720906:CKZ720911 CUV720906:CUV720911 DER720906:DER720911 DON720906:DON720911 DYJ720906:DYJ720911 EIF720906:EIF720911 ESB720906:ESB720911 FBX720906:FBX720911 FLT720906:FLT720911 FVP720906:FVP720911 GFL720906:GFL720911 GPH720906:GPH720911 GZD720906:GZD720911 HIZ720906:HIZ720911 HSV720906:HSV720911 ICR720906:ICR720911 IMN720906:IMN720911 IWJ720906:IWJ720911 JGF720906:JGF720911 JQB720906:JQB720911 JZX720906:JZX720911 KJT720906:KJT720911 KTP720906:KTP720911 LDL720906:LDL720911 LNH720906:LNH720911 LXD720906:LXD720911 MGZ720906:MGZ720911 MQV720906:MQV720911 NAR720906:NAR720911 NKN720906:NKN720911 NUJ720906:NUJ720911 OEF720906:OEF720911 OOB720906:OOB720911 OXX720906:OXX720911 PHT720906:PHT720911 PRP720906:PRP720911 QBL720906:QBL720911 QLH720906:QLH720911 QVD720906:QVD720911 REZ720906:REZ720911 ROV720906:ROV720911 RYR720906:RYR720911 SIN720906:SIN720911 SSJ720906:SSJ720911 TCF720906:TCF720911 TMB720906:TMB720911 TVX720906:TVX720911 UFT720906:UFT720911 UPP720906:UPP720911 UZL720906:UZL720911 VJH720906:VJH720911 VTD720906:VTD720911 WCZ720906:WCZ720911 WMV720906:WMV720911 WWR720906:WWR720911 AJ786442:AJ786447 KF786442:KF786447 UB786442:UB786447 ADX786442:ADX786447 ANT786442:ANT786447 AXP786442:AXP786447 BHL786442:BHL786447 BRH786442:BRH786447 CBD786442:CBD786447 CKZ786442:CKZ786447 CUV786442:CUV786447 DER786442:DER786447 DON786442:DON786447 DYJ786442:DYJ786447 EIF786442:EIF786447 ESB786442:ESB786447 FBX786442:FBX786447 FLT786442:FLT786447 FVP786442:FVP786447 GFL786442:GFL786447 GPH786442:GPH786447 GZD786442:GZD786447 HIZ786442:HIZ786447 HSV786442:HSV786447 ICR786442:ICR786447 IMN786442:IMN786447 IWJ786442:IWJ786447 JGF786442:JGF786447 JQB786442:JQB786447 JZX786442:JZX786447 KJT786442:KJT786447 KTP786442:KTP786447 LDL786442:LDL786447 LNH786442:LNH786447 LXD786442:LXD786447 MGZ786442:MGZ786447 MQV786442:MQV786447 NAR786442:NAR786447 NKN786442:NKN786447 NUJ786442:NUJ786447 OEF786442:OEF786447 OOB786442:OOB786447 OXX786442:OXX786447 PHT786442:PHT786447 PRP786442:PRP786447 QBL786442:QBL786447 QLH786442:QLH786447 QVD786442:QVD786447 REZ786442:REZ786447 ROV786442:ROV786447 RYR786442:RYR786447 SIN786442:SIN786447 SSJ786442:SSJ786447 TCF786442:TCF786447 TMB786442:TMB786447 TVX786442:TVX786447 UFT786442:UFT786447 UPP786442:UPP786447 UZL786442:UZL786447 VJH786442:VJH786447 VTD786442:VTD786447 WCZ786442:WCZ786447 WMV786442:WMV786447 WWR786442:WWR786447 AJ851978:AJ851983 KF851978:KF851983 UB851978:UB851983 ADX851978:ADX851983 ANT851978:ANT851983 AXP851978:AXP851983 BHL851978:BHL851983 BRH851978:BRH851983 CBD851978:CBD851983 CKZ851978:CKZ851983 CUV851978:CUV851983 DER851978:DER851983 DON851978:DON851983 DYJ851978:DYJ851983 EIF851978:EIF851983 ESB851978:ESB851983 FBX851978:FBX851983 FLT851978:FLT851983 FVP851978:FVP851983 GFL851978:GFL851983 GPH851978:GPH851983 GZD851978:GZD851983 HIZ851978:HIZ851983 HSV851978:HSV851983 ICR851978:ICR851983 IMN851978:IMN851983 IWJ851978:IWJ851983 JGF851978:JGF851983 JQB851978:JQB851983 JZX851978:JZX851983 KJT851978:KJT851983 KTP851978:KTP851983 LDL851978:LDL851983 LNH851978:LNH851983 LXD851978:LXD851983 MGZ851978:MGZ851983 MQV851978:MQV851983 NAR851978:NAR851983 NKN851978:NKN851983 NUJ851978:NUJ851983 OEF851978:OEF851983 OOB851978:OOB851983 OXX851978:OXX851983 PHT851978:PHT851983 PRP851978:PRP851983 QBL851978:QBL851983 QLH851978:QLH851983 QVD851978:QVD851983 REZ851978:REZ851983 ROV851978:ROV851983 RYR851978:RYR851983 SIN851978:SIN851983 SSJ851978:SSJ851983 TCF851978:TCF851983 TMB851978:TMB851983 TVX851978:TVX851983 UFT851978:UFT851983 UPP851978:UPP851983 UZL851978:UZL851983 VJH851978:VJH851983 VTD851978:VTD851983 WCZ851978:WCZ851983 WMV851978:WMV851983 WWR851978:WWR851983 AJ917514:AJ917519 KF917514:KF917519 UB917514:UB917519 ADX917514:ADX917519 ANT917514:ANT917519 AXP917514:AXP917519 BHL917514:BHL917519 BRH917514:BRH917519 CBD917514:CBD917519 CKZ917514:CKZ917519 CUV917514:CUV917519 DER917514:DER917519 DON917514:DON917519 DYJ917514:DYJ917519 EIF917514:EIF917519 ESB917514:ESB917519 FBX917514:FBX917519 FLT917514:FLT917519 FVP917514:FVP917519 GFL917514:GFL917519 GPH917514:GPH917519 GZD917514:GZD917519 HIZ917514:HIZ917519 HSV917514:HSV917519 ICR917514:ICR917519 IMN917514:IMN917519 IWJ917514:IWJ917519 JGF917514:JGF917519 JQB917514:JQB917519 JZX917514:JZX917519 KJT917514:KJT917519 KTP917514:KTP917519 LDL917514:LDL917519 LNH917514:LNH917519 LXD917514:LXD917519 MGZ917514:MGZ917519 MQV917514:MQV917519 NAR917514:NAR917519 NKN917514:NKN917519 NUJ917514:NUJ917519 OEF917514:OEF917519 OOB917514:OOB917519 OXX917514:OXX917519 PHT917514:PHT917519 PRP917514:PRP917519 QBL917514:QBL917519 QLH917514:QLH917519 QVD917514:QVD917519 REZ917514:REZ917519 ROV917514:ROV917519 RYR917514:RYR917519 SIN917514:SIN917519 SSJ917514:SSJ917519 TCF917514:TCF917519 TMB917514:TMB917519 TVX917514:TVX917519 UFT917514:UFT917519 UPP917514:UPP917519 UZL917514:UZL917519 VJH917514:VJH917519 VTD917514:VTD917519 WCZ917514:WCZ917519 WMV917514:WMV917519 WWR917514:WWR917519 AJ983050:AJ983055 KF983050:KF983055 UB983050:UB983055 ADX983050:ADX983055 ANT983050:ANT983055 AXP983050:AXP983055 BHL983050:BHL983055 BRH983050:BRH983055 CBD983050:CBD983055 CKZ983050:CKZ983055 CUV983050:CUV983055 DER983050:DER983055 DON983050:DON983055 DYJ983050:DYJ983055 EIF983050:EIF983055 ESB983050:ESB983055 FBX983050:FBX983055 FLT983050:FLT983055 FVP983050:FVP983055 GFL983050:GFL983055 GPH983050:GPH983055 GZD983050:GZD983055 HIZ983050:HIZ983055 HSV983050:HSV983055 ICR983050:ICR983055 IMN983050:IMN983055 IWJ983050:IWJ983055 JGF983050:JGF983055 JQB983050:JQB983055 JZX983050:JZX983055 KJT983050:KJT983055 KTP983050:KTP983055 LDL983050:LDL983055 LNH983050:LNH983055 LXD983050:LXD983055 MGZ983050:MGZ983055 MQV983050:MQV983055 NAR983050:NAR983055 NKN983050:NKN983055 NUJ983050:NUJ983055 OEF983050:OEF983055 OOB983050:OOB983055 OXX983050:OXX983055 PHT983050:PHT983055 PRP983050:PRP983055 QBL983050:QBL983055 QLH983050:QLH983055 QVD983050:QVD983055 REZ983050:REZ983055 ROV983050:ROV983055 RYR983050:RYR983055 SIN983050:SIN983055 SSJ983050:SSJ983055 TCF983050:TCF983055 TMB983050:TMB983055 TVX983050:TVX983055 UFT983050:UFT983055 UPP983050:UPP983055 UZL983050:UZL983055 VJH983050:VJH983055 VTD983050:VTD983055 WCZ983050:WCZ983055 WMV983050:WMV983055 WWR983050:WWR983055 X14:X15 JT14:JT15 TP14:TP15 ADL14:ADL15 ANH14:ANH15 AXD14:AXD15 BGZ14:BGZ15 BQV14:BQV15 CAR14:CAR15 CKN14:CKN15 CUJ14:CUJ15 DEF14:DEF15 DOB14:DOB15 DXX14:DXX15 EHT14:EHT15 ERP14:ERP15 FBL14:FBL15 FLH14:FLH15 FVD14:FVD15 GEZ14:GEZ15 GOV14:GOV15 GYR14:GYR15 HIN14:HIN15 HSJ14:HSJ15 ICF14:ICF15 IMB14:IMB15 IVX14:IVX15 JFT14:JFT15 JPP14:JPP15 JZL14:JZL15 KJH14:KJH15 KTD14:KTD15 LCZ14:LCZ15 LMV14:LMV15 LWR14:LWR15 MGN14:MGN15 MQJ14:MQJ15 NAF14:NAF15 NKB14:NKB15 NTX14:NTX15 ODT14:ODT15 ONP14:ONP15 OXL14:OXL15 PHH14:PHH15 PRD14:PRD15 QAZ14:QAZ15 QKV14:QKV15 QUR14:QUR15 REN14:REN15 ROJ14:ROJ15 RYF14:RYF15 SIB14:SIB15 SRX14:SRX15 TBT14:TBT15 TLP14:TLP15 TVL14:TVL15 UFH14:UFH15 UPD14:UPD15 UYZ14:UYZ15 VIV14:VIV15 VSR14:VSR15 WCN14:WCN15 WMJ14:WMJ15 WWF14:WWF15 X65550:X65551 JT65550:JT65551 TP65550:TP65551 ADL65550:ADL65551 ANH65550:ANH65551 AXD65550:AXD65551 BGZ65550:BGZ65551 BQV65550:BQV65551 CAR65550:CAR65551 CKN65550:CKN65551 CUJ65550:CUJ65551 DEF65550:DEF65551 DOB65550:DOB65551 DXX65550:DXX65551 EHT65550:EHT65551 ERP65550:ERP65551 FBL65550:FBL65551 FLH65550:FLH65551 FVD65550:FVD65551 GEZ65550:GEZ65551 GOV65550:GOV65551 GYR65550:GYR65551 HIN65550:HIN65551 HSJ65550:HSJ65551 ICF65550:ICF65551 IMB65550:IMB65551 IVX65550:IVX65551 JFT65550:JFT65551 JPP65550:JPP65551 JZL65550:JZL65551 KJH65550:KJH65551 KTD65550:KTD65551 LCZ65550:LCZ65551 LMV65550:LMV65551 LWR65550:LWR65551 MGN65550:MGN65551 MQJ65550:MQJ65551 NAF65550:NAF65551 NKB65550:NKB65551 NTX65550:NTX65551 ODT65550:ODT65551 ONP65550:ONP65551 OXL65550:OXL65551 PHH65550:PHH65551 PRD65550:PRD65551 QAZ65550:QAZ65551 QKV65550:QKV65551 QUR65550:QUR65551 REN65550:REN65551 ROJ65550:ROJ65551 RYF65550:RYF65551 SIB65550:SIB65551 SRX65550:SRX65551 TBT65550:TBT65551 TLP65550:TLP65551 TVL65550:TVL65551 UFH65550:UFH65551 UPD65550:UPD65551 UYZ65550:UYZ65551 VIV65550:VIV65551 VSR65550:VSR65551 WCN65550:WCN65551 WMJ65550:WMJ65551 WWF65550:WWF65551 X131086:X131087 JT131086:JT131087 TP131086:TP131087 ADL131086:ADL131087 ANH131086:ANH131087 AXD131086:AXD131087 BGZ131086:BGZ131087 BQV131086:BQV131087 CAR131086:CAR131087 CKN131086:CKN131087 CUJ131086:CUJ131087 DEF131086:DEF131087 DOB131086:DOB131087 DXX131086:DXX131087 EHT131086:EHT131087 ERP131086:ERP131087 FBL131086:FBL131087 FLH131086:FLH131087 FVD131086:FVD131087 GEZ131086:GEZ131087 GOV131086:GOV131087 GYR131086:GYR131087 HIN131086:HIN131087 HSJ131086:HSJ131087 ICF131086:ICF131087 IMB131086:IMB131087 IVX131086:IVX131087 JFT131086:JFT131087 JPP131086:JPP131087 JZL131086:JZL131087 KJH131086:KJH131087 KTD131086:KTD131087 LCZ131086:LCZ131087 LMV131086:LMV131087 LWR131086:LWR131087 MGN131086:MGN131087 MQJ131086:MQJ131087 NAF131086:NAF131087 NKB131086:NKB131087 NTX131086:NTX131087 ODT131086:ODT131087 ONP131086:ONP131087 OXL131086:OXL131087 PHH131086:PHH131087 PRD131086:PRD131087 QAZ131086:QAZ131087 QKV131086:QKV131087 QUR131086:QUR131087 REN131086:REN131087 ROJ131086:ROJ131087 RYF131086:RYF131087 SIB131086:SIB131087 SRX131086:SRX131087 TBT131086:TBT131087 TLP131086:TLP131087 TVL131086:TVL131087 UFH131086:UFH131087 UPD131086:UPD131087 UYZ131086:UYZ131087 VIV131086:VIV131087 VSR131086:VSR131087 WCN131086:WCN131087 WMJ131086:WMJ131087 WWF131086:WWF131087 X196622:X196623 JT196622:JT196623 TP196622:TP196623 ADL196622:ADL196623 ANH196622:ANH196623 AXD196622:AXD196623 BGZ196622:BGZ196623 BQV196622:BQV196623 CAR196622:CAR196623 CKN196622:CKN196623 CUJ196622:CUJ196623 DEF196622:DEF196623 DOB196622:DOB196623 DXX196622:DXX196623 EHT196622:EHT196623 ERP196622:ERP196623 FBL196622:FBL196623 FLH196622:FLH196623 FVD196622:FVD196623 GEZ196622:GEZ196623 GOV196622:GOV196623 GYR196622:GYR196623 HIN196622:HIN196623 HSJ196622:HSJ196623 ICF196622:ICF196623 IMB196622:IMB196623 IVX196622:IVX196623 JFT196622:JFT196623 JPP196622:JPP196623 JZL196622:JZL196623 KJH196622:KJH196623 KTD196622:KTD196623 LCZ196622:LCZ196623 LMV196622:LMV196623 LWR196622:LWR196623 MGN196622:MGN196623 MQJ196622:MQJ196623 NAF196622:NAF196623 NKB196622:NKB196623 NTX196622:NTX196623 ODT196622:ODT196623 ONP196622:ONP196623 OXL196622:OXL196623 PHH196622:PHH196623 PRD196622:PRD196623 QAZ196622:QAZ196623 QKV196622:QKV196623 QUR196622:QUR196623 REN196622:REN196623 ROJ196622:ROJ196623 RYF196622:RYF196623 SIB196622:SIB196623 SRX196622:SRX196623 TBT196622:TBT196623 TLP196622:TLP196623 TVL196622:TVL196623 UFH196622:UFH196623 UPD196622:UPD196623 UYZ196622:UYZ196623 VIV196622:VIV196623 VSR196622:VSR196623 WCN196622:WCN196623 WMJ196622:WMJ196623 WWF196622:WWF196623 X262158:X262159 JT262158:JT262159 TP262158:TP262159 ADL262158:ADL262159 ANH262158:ANH262159 AXD262158:AXD262159 BGZ262158:BGZ262159 BQV262158:BQV262159 CAR262158:CAR262159 CKN262158:CKN262159 CUJ262158:CUJ262159 DEF262158:DEF262159 DOB262158:DOB262159 DXX262158:DXX262159 EHT262158:EHT262159 ERP262158:ERP262159 FBL262158:FBL262159 FLH262158:FLH262159 FVD262158:FVD262159 GEZ262158:GEZ262159 GOV262158:GOV262159 GYR262158:GYR262159 HIN262158:HIN262159 HSJ262158:HSJ262159 ICF262158:ICF262159 IMB262158:IMB262159 IVX262158:IVX262159 JFT262158:JFT262159 JPP262158:JPP262159 JZL262158:JZL262159 KJH262158:KJH262159 KTD262158:KTD262159 LCZ262158:LCZ262159 LMV262158:LMV262159 LWR262158:LWR262159 MGN262158:MGN262159 MQJ262158:MQJ262159 NAF262158:NAF262159 NKB262158:NKB262159 NTX262158:NTX262159 ODT262158:ODT262159 ONP262158:ONP262159 OXL262158:OXL262159 PHH262158:PHH262159 PRD262158:PRD262159 QAZ262158:QAZ262159 QKV262158:QKV262159 QUR262158:QUR262159 REN262158:REN262159 ROJ262158:ROJ262159 RYF262158:RYF262159 SIB262158:SIB262159 SRX262158:SRX262159 TBT262158:TBT262159 TLP262158:TLP262159 TVL262158:TVL262159 UFH262158:UFH262159 UPD262158:UPD262159 UYZ262158:UYZ262159 VIV262158:VIV262159 VSR262158:VSR262159 WCN262158:WCN262159 WMJ262158:WMJ262159 WWF262158:WWF262159 X327694:X327695 JT327694:JT327695 TP327694:TP327695 ADL327694:ADL327695 ANH327694:ANH327695 AXD327694:AXD327695 BGZ327694:BGZ327695 BQV327694:BQV327695 CAR327694:CAR327695 CKN327694:CKN327695 CUJ327694:CUJ327695 DEF327694:DEF327695 DOB327694:DOB327695 DXX327694:DXX327695 EHT327694:EHT327695 ERP327694:ERP327695 FBL327694:FBL327695 FLH327694:FLH327695 FVD327694:FVD327695 GEZ327694:GEZ327695 GOV327694:GOV327695 GYR327694:GYR327695 HIN327694:HIN327695 HSJ327694:HSJ327695 ICF327694:ICF327695 IMB327694:IMB327695 IVX327694:IVX327695 JFT327694:JFT327695 JPP327694:JPP327695 JZL327694:JZL327695 KJH327694:KJH327695 KTD327694:KTD327695 LCZ327694:LCZ327695 LMV327694:LMV327695 LWR327694:LWR327695 MGN327694:MGN327695 MQJ327694:MQJ327695 NAF327694:NAF327695 NKB327694:NKB327695 NTX327694:NTX327695 ODT327694:ODT327695 ONP327694:ONP327695 OXL327694:OXL327695 PHH327694:PHH327695 PRD327694:PRD327695 QAZ327694:QAZ327695 QKV327694:QKV327695 QUR327694:QUR327695 REN327694:REN327695 ROJ327694:ROJ327695 RYF327694:RYF327695 SIB327694:SIB327695 SRX327694:SRX327695 TBT327694:TBT327695 TLP327694:TLP327695 TVL327694:TVL327695 UFH327694:UFH327695 UPD327694:UPD327695 UYZ327694:UYZ327695 VIV327694:VIV327695 VSR327694:VSR327695 WCN327694:WCN327695 WMJ327694:WMJ327695 WWF327694:WWF327695 X393230:X393231 JT393230:JT393231 TP393230:TP393231 ADL393230:ADL393231 ANH393230:ANH393231 AXD393230:AXD393231 BGZ393230:BGZ393231 BQV393230:BQV393231 CAR393230:CAR393231 CKN393230:CKN393231 CUJ393230:CUJ393231 DEF393230:DEF393231 DOB393230:DOB393231 DXX393230:DXX393231 EHT393230:EHT393231 ERP393230:ERP393231 FBL393230:FBL393231 FLH393230:FLH393231 FVD393230:FVD393231 GEZ393230:GEZ393231 GOV393230:GOV393231 GYR393230:GYR393231 HIN393230:HIN393231 HSJ393230:HSJ393231 ICF393230:ICF393231 IMB393230:IMB393231 IVX393230:IVX393231 JFT393230:JFT393231 JPP393230:JPP393231 JZL393230:JZL393231 KJH393230:KJH393231 KTD393230:KTD393231 LCZ393230:LCZ393231 LMV393230:LMV393231 LWR393230:LWR393231 MGN393230:MGN393231 MQJ393230:MQJ393231 NAF393230:NAF393231 NKB393230:NKB393231 NTX393230:NTX393231 ODT393230:ODT393231 ONP393230:ONP393231 OXL393230:OXL393231 PHH393230:PHH393231 PRD393230:PRD393231 QAZ393230:QAZ393231 QKV393230:QKV393231 QUR393230:QUR393231 REN393230:REN393231 ROJ393230:ROJ393231 RYF393230:RYF393231 SIB393230:SIB393231 SRX393230:SRX393231 TBT393230:TBT393231 TLP393230:TLP393231 TVL393230:TVL393231 UFH393230:UFH393231 UPD393230:UPD393231 UYZ393230:UYZ393231 VIV393230:VIV393231 VSR393230:VSR393231 WCN393230:WCN393231 WMJ393230:WMJ393231 WWF393230:WWF393231 X458766:X458767 JT458766:JT458767 TP458766:TP458767 ADL458766:ADL458767 ANH458766:ANH458767 AXD458766:AXD458767 BGZ458766:BGZ458767 BQV458766:BQV458767 CAR458766:CAR458767 CKN458766:CKN458767 CUJ458766:CUJ458767 DEF458766:DEF458767 DOB458766:DOB458767 DXX458766:DXX458767 EHT458766:EHT458767 ERP458766:ERP458767 FBL458766:FBL458767 FLH458766:FLH458767 FVD458766:FVD458767 GEZ458766:GEZ458767 GOV458766:GOV458767 GYR458766:GYR458767 HIN458766:HIN458767 HSJ458766:HSJ458767 ICF458766:ICF458767 IMB458766:IMB458767 IVX458766:IVX458767 JFT458766:JFT458767 JPP458766:JPP458767 JZL458766:JZL458767 KJH458766:KJH458767 KTD458766:KTD458767 LCZ458766:LCZ458767 LMV458766:LMV458767 LWR458766:LWR458767 MGN458766:MGN458767 MQJ458766:MQJ458767 NAF458766:NAF458767 NKB458766:NKB458767 NTX458766:NTX458767 ODT458766:ODT458767 ONP458766:ONP458767 OXL458766:OXL458767 PHH458766:PHH458767 PRD458766:PRD458767 QAZ458766:QAZ458767 QKV458766:QKV458767 QUR458766:QUR458767 REN458766:REN458767 ROJ458766:ROJ458767 RYF458766:RYF458767 SIB458766:SIB458767 SRX458766:SRX458767 TBT458766:TBT458767 TLP458766:TLP458767 TVL458766:TVL458767 UFH458766:UFH458767 UPD458766:UPD458767 UYZ458766:UYZ458767 VIV458766:VIV458767 VSR458766:VSR458767 WCN458766:WCN458767 WMJ458766:WMJ458767 WWF458766:WWF458767 X524302:X524303 JT524302:JT524303 TP524302:TP524303 ADL524302:ADL524303 ANH524302:ANH524303 AXD524302:AXD524303 BGZ524302:BGZ524303 BQV524302:BQV524303 CAR524302:CAR524303 CKN524302:CKN524303 CUJ524302:CUJ524303 DEF524302:DEF524303 DOB524302:DOB524303 DXX524302:DXX524303 EHT524302:EHT524303 ERP524302:ERP524303 FBL524302:FBL524303 FLH524302:FLH524303 FVD524302:FVD524303 GEZ524302:GEZ524303 GOV524302:GOV524303 GYR524302:GYR524303 HIN524302:HIN524303 HSJ524302:HSJ524303 ICF524302:ICF524303 IMB524302:IMB524303 IVX524302:IVX524303 JFT524302:JFT524303 JPP524302:JPP524303 JZL524302:JZL524303 KJH524302:KJH524303 KTD524302:KTD524303 LCZ524302:LCZ524303 LMV524302:LMV524303 LWR524302:LWR524303 MGN524302:MGN524303 MQJ524302:MQJ524303 NAF524302:NAF524303 NKB524302:NKB524303 NTX524302:NTX524303 ODT524302:ODT524303 ONP524302:ONP524303 OXL524302:OXL524303 PHH524302:PHH524303 PRD524302:PRD524303 QAZ524302:QAZ524303 QKV524302:QKV524303 QUR524302:QUR524303 REN524302:REN524303 ROJ524302:ROJ524303 RYF524302:RYF524303 SIB524302:SIB524303 SRX524302:SRX524303 TBT524302:TBT524303 TLP524302:TLP524303 TVL524302:TVL524303 UFH524302:UFH524303 UPD524302:UPD524303 UYZ524302:UYZ524303 VIV524302:VIV524303 VSR524302:VSR524303 WCN524302:WCN524303 WMJ524302:WMJ524303 WWF524302:WWF524303 X589838:X589839 JT589838:JT589839 TP589838:TP589839 ADL589838:ADL589839 ANH589838:ANH589839 AXD589838:AXD589839 BGZ589838:BGZ589839 BQV589838:BQV589839 CAR589838:CAR589839 CKN589838:CKN589839 CUJ589838:CUJ589839 DEF589838:DEF589839 DOB589838:DOB589839 DXX589838:DXX589839 EHT589838:EHT589839 ERP589838:ERP589839 FBL589838:FBL589839 FLH589838:FLH589839 FVD589838:FVD589839 GEZ589838:GEZ589839 GOV589838:GOV589839 GYR589838:GYR589839 HIN589838:HIN589839 HSJ589838:HSJ589839 ICF589838:ICF589839 IMB589838:IMB589839 IVX589838:IVX589839 JFT589838:JFT589839 JPP589838:JPP589839 JZL589838:JZL589839 KJH589838:KJH589839 KTD589838:KTD589839 LCZ589838:LCZ589839 LMV589838:LMV589839 LWR589838:LWR589839 MGN589838:MGN589839 MQJ589838:MQJ589839 NAF589838:NAF589839 NKB589838:NKB589839 NTX589838:NTX589839 ODT589838:ODT589839 ONP589838:ONP589839 OXL589838:OXL589839 PHH589838:PHH589839 PRD589838:PRD589839 QAZ589838:QAZ589839 QKV589838:QKV589839 QUR589838:QUR589839 REN589838:REN589839 ROJ589838:ROJ589839 RYF589838:RYF589839 SIB589838:SIB589839 SRX589838:SRX589839 TBT589838:TBT589839 TLP589838:TLP589839 TVL589838:TVL589839 UFH589838:UFH589839 UPD589838:UPD589839 UYZ589838:UYZ589839 VIV589838:VIV589839 VSR589838:VSR589839 WCN589838:WCN589839 WMJ589838:WMJ589839 WWF589838:WWF589839 X655374:X655375 JT655374:JT655375 TP655374:TP655375 ADL655374:ADL655375 ANH655374:ANH655375 AXD655374:AXD655375 BGZ655374:BGZ655375 BQV655374:BQV655375 CAR655374:CAR655375 CKN655374:CKN655375 CUJ655374:CUJ655375 DEF655374:DEF655375 DOB655374:DOB655375 DXX655374:DXX655375 EHT655374:EHT655375 ERP655374:ERP655375 FBL655374:FBL655375 FLH655374:FLH655375 FVD655374:FVD655375 GEZ655374:GEZ655375 GOV655374:GOV655375 GYR655374:GYR655375 HIN655374:HIN655375 HSJ655374:HSJ655375 ICF655374:ICF655375 IMB655374:IMB655375 IVX655374:IVX655375 JFT655374:JFT655375 JPP655374:JPP655375 JZL655374:JZL655375 KJH655374:KJH655375 KTD655374:KTD655375 LCZ655374:LCZ655375 LMV655374:LMV655375 LWR655374:LWR655375 MGN655374:MGN655375 MQJ655374:MQJ655375 NAF655374:NAF655375 NKB655374:NKB655375 NTX655374:NTX655375 ODT655374:ODT655375 ONP655374:ONP655375 OXL655374:OXL655375 PHH655374:PHH655375 PRD655374:PRD655375 QAZ655374:QAZ655375 QKV655374:QKV655375 QUR655374:QUR655375 REN655374:REN655375 ROJ655374:ROJ655375 RYF655374:RYF655375 SIB655374:SIB655375 SRX655374:SRX655375 TBT655374:TBT655375 TLP655374:TLP655375 TVL655374:TVL655375 UFH655374:UFH655375 UPD655374:UPD655375 UYZ655374:UYZ655375 VIV655374:VIV655375 VSR655374:VSR655375 WCN655374:WCN655375 WMJ655374:WMJ655375 WWF655374:WWF655375 X720910:X720911 JT720910:JT720911 TP720910:TP720911 ADL720910:ADL720911 ANH720910:ANH720911 AXD720910:AXD720911 BGZ720910:BGZ720911 BQV720910:BQV720911 CAR720910:CAR720911 CKN720910:CKN720911 CUJ720910:CUJ720911 DEF720910:DEF720911 DOB720910:DOB720911 DXX720910:DXX720911 EHT720910:EHT720911 ERP720910:ERP720911 FBL720910:FBL720911 FLH720910:FLH720911 FVD720910:FVD720911 GEZ720910:GEZ720911 GOV720910:GOV720911 GYR720910:GYR720911 HIN720910:HIN720911 HSJ720910:HSJ720911 ICF720910:ICF720911 IMB720910:IMB720911 IVX720910:IVX720911 JFT720910:JFT720911 JPP720910:JPP720911 JZL720910:JZL720911 KJH720910:KJH720911 KTD720910:KTD720911 LCZ720910:LCZ720911 LMV720910:LMV720911 LWR720910:LWR720911 MGN720910:MGN720911 MQJ720910:MQJ720911 NAF720910:NAF720911 NKB720910:NKB720911 NTX720910:NTX720911 ODT720910:ODT720911 ONP720910:ONP720911 OXL720910:OXL720911 PHH720910:PHH720911 PRD720910:PRD720911 QAZ720910:QAZ720911 QKV720910:QKV720911 QUR720910:QUR720911 REN720910:REN720911 ROJ720910:ROJ720911 RYF720910:RYF720911 SIB720910:SIB720911 SRX720910:SRX720911 TBT720910:TBT720911 TLP720910:TLP720911 TVL720910:TVL720911 UFH720910:UFH720911 UPD720910:UPD720911 UYZ720910:UYZ720911 VIV720910:VIV720911 VSR720910:VSR720911 WCN720910:WCN720911 WMJ720910:WMJ720911 WWF720910:WWF720911 X786446:X786447 JT786446:JT786447 TP786446:TP786447 ADL786446:ADL786447 ANH786446:ANH786447 AXD786446:AXD786447 BGZ786446:BGZ786447 BQV786446:BQV786447 CAR786446:CAR786447 CKN786446:CKN786447 CUJ786446:CUJ786447 DEF786446:DEF786447 DOB786446:DOB786447 DXX786446:DXX786447 EHT786446:EHT786447 ERP786446:ERP786447 FBL786446:FBL786447 FLH786446:FLH786447 FVD786446:FVD786447 GEZ786446:GEZ786447 GOV786446:GOV786447 GYR786446:GYR786447 HIN786446:HIN786447 HSJ786446:HSJ786447 ICF786446:ICF786447 IMB786446:IMB786447 IVX786446:IVX786447 JFT786446:JFT786447 JPP786446:JPP786447 JZL786446:JZL786447 KJH786446:KJH786447 KTD786446:KTD786447 LCZ786446:LCZ786447 LMV786446:LMV786447 LWR786446:LWR786447 MGN786446:MGN786447 MQJ786446:MQJ786447 NAF786446:NAF786447 NKB786446:NKB786447 NTX786446:NTX786447 ODT786446:ODT786447 ONP786446:ONP786447 OXL786446:OXL786447 PHH786446:PHH786447 PRD786446:PRD786447 QAZ786446:QAZ786447 QKV786446:QKV786447 QUR786446:QUR786447 REN786446:REN786447 ROJ786446:ROJ786447 RYF786446:RYF786447 SIB786446:SIB786447 SRX786446:SRX786447 TBT786446:TBT786447 TLP786446:TLP786447 TVL786446:TVL786447 UFH786446:UFH786447 UPD786446:UPD786447 UYZ786446:UYZ786447 VIV786446:VIV786447 VSR786446:VSR786447 WCN786446:WCN786447 WMJ786446:WMJ786447 WWF786446:WWF786447 X851982:X851983 JT851982:JT851983 TP851982:TP851983 ADL851982:ADL851983 ANH851982:ANH851983 AXD851982:AXD851983 BGZ851982:BGZ851983 BQV851982:BQV851983 CAR851982:CAR851983 CKN851982:CKN851983 CUJ851982:CUJ851983 DEF851982:DEF851983 DOB851982:DOB851983 DXX851982:DXX851983 EHT851982:EHT851983 ERP851982:ERP851983 FBL851982:FBL851983 FLH851982:FLH851983 FVD851982:FVD851983 GEZ851982:GEZ851983 GOV851982:GOV851983 GYR851982:GYR851983 HIN851982:HIN851983 HSJ851982:HSJ851983 ICF851982:ICF851983 IMB851982:IMB851983 IVX851982:IVX851983 JFT851982:JFT851983 JPP851982:JPP851983 JZL851982:JZL851983 KJH851982:KJH851983 KTD851982:KTD851983 LCZ851982:LCZ851983 LMV851982:LMV851983 LWR851982:LWR851983 MGN851982:MGN851983 MQJ851982:MQJ851983 NAF851982:NAF851983 NKB851982:NKB851983 NTX851982:NTX851983 ODT851982:ODT851983 ONP851982:ONP851983 OXL851982:OXL851983 PHH851982:PHH851983 PRD851982:PRD851983 QAZ851982:QAZ851983 QKV851982:QKV851983 QUR851982:QUR851983 REN851982:REN851983 ROJ851982:ROJ851983 RYF851982:RYF851983 SIB851982:SIB851983 SRX851982:SRX851983 TBT851982:TBT851983 TLP851982:TLP851983 TVL851982:TVL851983 UFH851982:UFH851983 UPD851982:UPD851983 UYZ851982:UYZ851983 VIV851982:VIV851983 VSR851982:VSR851983 WCN851982:WCN851983 WMJ851982:WMJ851983 WWF851982:WWF851983 X917518:X917519 JT917518:JT917519 TP917518:TP917519 ADL917518:ADL917519 ANH917518:ANH917519 AXD917518:AXD917519 BGZ917518:BGZ917519 BQV917518:BQV917519 CAR917518:CAR917519 CKN917518:CKN917519 CUJ917518:CUJ917519 DEF917518:DEF917519 DOB917518:DOB917519 DXX917518:DXX917519 EHT917518:EHT917519 ERP917518:ERP917519 FBL917518:FBL917519 FLH917518:FLH917519 FVD917518:FVD917519 GEZ917518:GEZ917519 GOV917518:GOV917519 GYR917518:GYR917519 HIN917518:HIN917519 HSJ917518:HSJ917519 ICF917518:ICF917519 IMB917518:IMB917519 IVX917518:IVX917519 JFT917518:JFT917519 JPP917518:JPP917519 JZL917518:JZL917519 KJH917518:KJH917519 KTD917518:KTD917519 LCZ917518:LCZ917519 LMV917518:LMV917519 LWR917518:LWR917519 MGN917518:MGN917519 MQJ917518:MQJ917519 NAF917518:NAF917519 NKB917518:NKB917519 NTX917518:NTX917519 ODT917518:ODT917519 ONP917518:ONP917519 OXL917518:OXL917519 PHH917518:PHH917519 PRD917518:PRD917519 QAZ917518:QAZ917519 QKV917518:QKV917519 QUR917518:QUR917519 REN917518:REN917519 ROJ917518:ROJ917519 RYF917518:RYF917519 SIB917518:SIB917519 SRX917518:SRX917519 TBT917518:TBT917519 TLP917518:TLP917519 TVL917518:TVL917519 UFH917518:UFH917519 UPD917518:UPD917519 UYZ917518:UYZ917519 VIV917518:VIV917519 VSR917518:VSR917519 WCN917518:WCN917519 WMJ917518:WMJ917519 WWF917518:WWF917519 X983054:X983055 JT983054:JT983055 TP983054:TP983055 ADL983054:ADL983055 ANH983054:ANH983055 AXD983054:AXD983055 BGZ983054:BGZ983055 BQV983054:BQV983055 CAR983054:CAR983055 CKN983054:CKN983055 CUJ983054:CUJ983055 DEF983054:DEF983055 DOB983054:DOB983055 DXX983054:DXX983055 EHT983054:EHT983055 ERP983054:ERP983055 FBL983054:FBL983055 FLH983054:FLH983055 FVD983054:FVD983055 GEZ983054:GEZ983055 GOV983054:GOV983055 GYR983054:GYR983055 HIN983054:HIN983055 HSJ983054:HSJ983055 ICF983054:ICF983055 IMB983054:IMB983055 IVX983054:IVX983055 JFT983054:JFT983055 JPP983054:JPP983055 JZL983054:JZL983055 KJH983054:KJH983055 KTD983054:KTD983055 LCZ983054:LCZ983055 LMV983054:LMV983055 LWR983054:LWR983055 MGN983054:MGN983055 MQJ983054:MQJ983055 NAF983054:NAF983055 NKB983054:NKB983055 NTX983054:NTX983055 ODT983054:ODT983055 ONP983054:ONP983055 OXL983054:OXL983055 PHH983054:PHH983055 PRD983054:PRD983055 QAZ983054:QAZ983055 QKV983054:QKV983055 QUR983054:QUR983055 REN983054:REN983055 ROJ983054:ROJ983055 RYF983054:RYF983055 SIB983054:SIB983055 SRX983054:SRX983055 TBT983054:TBT983055 TLP983054:TLP983055 TVL983054:TVL983055 UFH983054:UFH983055 UPD983054:UPD983055 UYZ983054:UYZ983055 VIV983054:VIV983055 VSR983054:VSR983055 WCN983054:WCN983055 WMJ983054:WMJ983055 WWF983054:WWF983055 AF10:AF15 KB10:KB15 TX10:TX15 ADT10:ADT15 ANP10:ANP15 AXL10:AXL15 BHH10:BHH15 BRD10:BRD15 CAZ10:CAZ15 CKV10:CKV15 CUR10:CUR15 DEN10:DEN15 DOJ10:DOJ15 DYF10:DYF15 EIB10:EIB15 ERX10:ERX15 FBT10:FBT15 FLP10:FLP15 FVL10:FVL15 GFH10:GFH15 GPD10:GPD15 GYZ10:GYZ15 HIV10:HIV15 HSR10:HSR15 ICN10:ICN15 IMJ10:IMJ15 IWF10:IWF15 JGB10:JGB15 JPX10:JPX15 JZT10:JZT15 KJP10:KJP15 KTL10:KTL15 LDH10:LDH15 LND10:LND15 LWZ10:LWZ15 MGV10:MGV15 MQR10:MQR15 NAN10:NAN15 NKJ10:NKJ15 NUF10:NUF15 OEB10:OEB15 ONX10:ONX15 OXT10:OXT15 PHP10:PHP15 PRL10:PRL15 QBH10:QBH15 QLD10:QLD15 QUZ10:QUZ15 REV10:REV15 ROR10:ROR15 RYN10:RYN15 SIJ10:SIJ15 SSF10:SSF15 TCB10:TCB15 TLX10:TLX15 TVT10:TVT15 UFP10:UFP15 UPL10:UPL15 UZH10:UZH15 VJD10:VJD15 VSZ10:VSZ15 WCV10:WCV15 WMR10:WMR15 WWN10:WWN15 AF65546:AF65551 KB65546:KB65551 TX65546:TX65551 ADT65546:ADT65551 ANP65546:ANP65551 AXL65546:AXL65551 BHH65546:BHH65551 BRD65546:BRD65551 CAZ65546:CAZ65551 CKV65546:CKV65551 CUR65546:CUR65551 DEN65546:DEN65551 DOJ65546:DOJ65551 DYF65546:DYF65551 EIB65546:EIB65551 ERX65546:ERX65551 FBT65546:FBT65551 FLP65546:FLP65551 FVL65546:FVL65551 GFH65546:GFH65551 GPD65546:GPD65551 GYZ65546:GYZ65551 HIV65546:HIV65551 HSR65546:HSR65551 ICN65546:ICN65551 IMJ65546:IMJ65551 IWF65546:IWF65551 JGB65546:JGB65551 JPX65546:JPX65551 JZT65546:JZT65551 KJP65546:KJP65551 KTL65546:KTL65551 LDH65546:LDH65551 LND65546:LND65551 LWZ65546:LWZ65551 MGV65546:MGV65551 MQR65546:MQR65551 NAN65546:NAN65551 NKJ65546:NKJ65551 NUF65546:NUF65551 OEB65546:OEB65551 ONX65546:ONX65551 OXT65546:OXT65551 PHP65546:PHP65551 PRL65546:PRL65551 QBH65546:QBH65551 QLD65546:QLD65551 QUZ65546:QUZ65551 REV65546:REV65551 ROR65546:ROR65551 RYN65546:RYN65551 SIJ65546:SIJ65551 SSF65546:SSF65551 TCB65546:TCB65551 TLX65546:TLX65551 TVT65546:TVT65551 UFP65546:UFP65551 UPL65546:UPL65551 UZH65546:UZH65551 VJD65546:VJD65551 VSZ65546:VSZ65551 WCV65546:WCV65551 WMR65546:WMR65551 WWN65546:WWN65551 AF131082:AF131087 KB131082:KB131087 TX131082:TX131087 ADT131082:ADT131087 ANP131082:ANP131087 AXL131082:AXL131087 BHH131082:BHH131087 BRD131082:BRD131087 CAZ131082:CAZ131087 CKV131082:CKV131087 CUR131082:CUR131087 DEN131082:DEN131087 DOJ131082:DOJ131087 DYF131082:DYF131087 EIB131082:EIB131087 ERX131082:ERX131087 FBT131082:FBT131087 FLP131082:FLP131087 FVL131082:FVL131087 GFH131082:GFH131087 GPD131082:GPD131087 GYZ131082:GYZ131087 HIV131082:HIV131087 HSR131082:HSR131087 ICN131082:ICN131087 IMJ131082:IMJ131087 IWF131082:IWF131087 JGB131082:JGB131087 JPX131082:JPX131087 JZT131082:JZT131087 KJP131082:KJP131087 KTL131082:KTL131087 LDH131082:LDH131087 LND131082:LND131087 LWZ131082:LWZ131087 MGV131082:MGV131087 MQR131082:MQR131087 NAN131082:NAN131087 NKJ131082:NKJ131087 NUF131082:NUF131087 OEB131082:OEB131087 ONX131082:ONX131087 OXT131082:OXT131087 PHP131082:PHP131087 PRL131082:PRL131087 QBH131082:QBH131087 QLD131082:QLD131087 QUZ131082:QUZ131087 REV131082:REV131087 ROR131082:ROR131087 RYN131082:RYN131087 SIJ131082:SIJ131087 SSF131082:SSF131087 TCB131082:TCB131087 TLX131082:TLX131087 TVT131082:TVT131087 UFP131082:UFP131087 UPL131082:UPL131087 UZH131082:UZH131087 VJD131082:VJD131087 VSZ131082:VSZ131087 WCV131082:WCV131087 WMR131082:WMR131087 WWN131082:WWN131087 AF196618:AF196623 KB196618:KB196623 TX196618:TX196623 ADT196618:ADT196623 ANP196618:ANP196623 AXL196618:AXL196623 BHH196618:BHH196623 BRD196618:BRD196623 CAZ196618:CAZ196623 CKV196618:CKV196623 CUR196618:CUR196623 DEN196618:DEN196623 DOJ196618:DOJ196623 DYF196618:DYF196623 EIB196618:EIB196623 ERX196618:ERX196623 FBT196618:FBT196623 FLP196618:FLP196623 FVL196618:FVL196623 GFH196618:GFH196623 GPD196618:GPD196623 GYZ196618:GYZ196623 HIV196618:HIV196623 HSR196618:HSR196623 ICN196618:ICN196623 IMJ196618:IMJ196623 IWF196618:IWF196623 JGB196618:JGB196623 JPX196618:JPX196623 JZT196618:JZT196623 KJP196618:KJP196623 KTL196618:KTL196623 LDH196618:LDH196623 LND196618:LND196623 LWZ196618:LWZ196623 MGV196618:MGV196623 MQR196618:MQR196623 NAN196618:NAN196623 NKJ196618:NKJ196623 NUF196618:NUF196623 OEB196618:OEB196623 ONX196618:ONX196623 OXT196618:OXT196623 PHP196618:PHP196623 PRL196618:PRL196623 QBH196618:QBH196623 QLD196618:QLD196623 QUZ196618:QUZ196623 REV196618:REV196623 ROR196618:ROR196623 RYN196618:RYN196623 SIJ196618:SIJ196623 SSF196618:SSF196623 TCB196618:TCB196623 TLX196618:TLX196623 TVT196618:TVT196623 UFP196618:UFP196623 UPL196618:UPL196623 UZH196618:UZH196623 VJD196618:VJD196623 VSZ196618:VSZ196623 WCV196618:WCV196623 WMR196618:WMR196623 WWN196618:WWN196623 AF262154:AF262159 KB262154:KB262159 TX262154:TX262159 ADT262154:ADT262159 ANP262154:ANP262159 AXL262154:AXL262159 BHH262154:BHH262159 BRD262154:BRD262159 CAZ262154:CAZ262159 CKV262154:CKV262159 CUR262154:CUR262159 DEN262154:DEN262159 DOJ262154:DOJ262159 DYF262154:DYF262159 EIB262154:EIB262159 ERX262154:ERX262159 FBT262154:FBT262159 FLP262154:FLP262159 FVL262154:FVL262159 GFH262154:GFH262159 GPD262154:GPD262159 GYZ262154:GYZ262159 HIV262154:HIV262159 HSR262154:HSR262159 ICN262154:ICN262159 IMJ262154:IMJ262159 IWF262154:IWF262159 JGB262154:JGB262159 JPX262154:JPX262159 JZT262154:JZT262159 KJP262154:KJP262159 KTL262154:KTL262159 LDH262154:LDH262159 LND262154:LND262159 LWZ262154:LWZ262159 MGV262154:MGV262159 MQR262154:MQR262159 NAN262154:NAN262159 NKJ262154:NKJ262159 NUF262154:NUF262159 OEB262154:OEB262159 ONX262154:ONX262159 OXT262154:OXT262159 PHP262154:PHP262159 PRL262154:PRL262159 QBH262154:QBH262159 QLD262154:QLD262159 QUZ262154:QUZ262159 REV262154:REV262159 ROR262154:ROR262159 RYN262154:RYN262159 SIJ262154:SIJ262159 SSF262154:SSF262159 TCB262154:TCB262159 TLX262154:TLX262159 TVT262154:TVT262159 UFP262154:UFP262159 UPL262154:UPL262159 UZH262154:UZH262159 VJD262154:VJD262159 VSZ262154:VSZ262159 WCV262154:WCV262159 WMR262154:WMR262159 WWN262154:WWN262159 AF327690:AF327695 KB327690:KB327695 TX327690:TX327695 ADT327690:ADT327695 ANP327690:ANP327695 AXL327690:AXL327695 BHH327690:BHH327695 BRD327690:BRD327695 CAZ327690:CAZ327695 CKV327690:CKV327695 CUR327690:CUR327695 DEN327690:DEN327695 DOJ327690:DOJ327695 DYF327690:DYF327695 EIB327690:EIB327695 ERX327690:ERX327695 FBT327690:FBT327695 FLP327690:FLP327695 FVL327690:FVL327695 GFH327690:GFH327695 GPD327690:GPD327695 GYZ327690:GYZ327695 HIV327690:HIV327695 HSR327690:HSR327695 ICN327690:ICN327695 IMJ327690:IMJ327695 IWF327690:IWF327695 JGB327690:JGB327695 JPX327690:JPX327695 JZT327690:JZT327695 KJP327690:KJP327695 KTL327690:KTL327695 LDH327690:LDH327695 LND327690:LND327695 LWZ327690:LWZ327695 MGV327690:MGV327695 MQR327690:MQR327695 NAN327690:NAN327695 NKJ327690:NKJ327695 NUF327690:NUF327695 OEB327690:OEB327695 ONX327690:ONX327695 OXT327690:OXT327695 PHP327690:PHP327695 PRL327690:PRL327695 QBH327690:QBH327695 QLD327690:QLD327695 QUZ327690:QUZ327695 REV327690:REV327695 ROR327690:ROR327695 RYN327690:RYN327695 SIJ327690:SIJ327695 SSF327690:SSF327695 TCB327690:TCB327695 TLX327690:TLX327695 TVT327690:TVT327695 UFP327690:UFP327695 UPL327690:UPL327695 UZH327690:UZH327695 VJD327690:VJD327695 VSZ327690:VSZ327695 WCV327690:WCV327695 WMR327690:WMR327695 WWN327690:WWN327695 AF393226:AF393231 KB393226:KB393231 TX393226:TX393231 ADT393226:ADT393231 ANP393226:ANP393231 AXL393226:AXL393231 BHH393226:BHH393231 BRD393226:BRD393231 CAZ393226:CAZ393231 CKV393226:CKV393231 CUR393226:CUR393231 DEN393226:DEN393231 DOJ393226:DOJ393231 DYF393226:DYF393231 EIB393226:EIB393231 ERX393226:ERX393231 FBT393226:FBT393231 FLP393226:FLP393231 FVL393226:FVL393231 GFH393226:GFH393231 GPD393226:GPD393231 GYZ393226:GYZ393231 HIV393226:HIV393231 HSR393226:HSR393231 ICN393226:ICN393231 IMJ393226:IMJ393231 IWF393226:IWF393231 JGB393226:JGB393231 JPX393226:JPX393231 JZT393226:JZT393231 KJP393226:KJP393231 KTL393226:KTL393231 LDH393226:LDH393231 LND393226:LND393231 LWZ393226:LWZ393231 MGV393226:MGV393231 MQR393226:MQR393231 NAN393226:NAN393231 NKJ393226:NKJ393231 NUF393226:NUF393231 OEB393226:OEB393231 ONX393226:ONX393231 OXT393226:OXT393231 PHP393226:PHP393231 PRL393226:PRL393231 QBH393226:QBH393231 QLD393226:QLD393231 QUZ393226:QUZ393231 REV393226:REV393231 ROR393226:ROR393231 RYN393226:RYN393231 SIJ393226:SIJ393231 SSF393226:SSF393231 TCB393226:TCB393231 TLX393226:TLX393231 TVT393226:TVT393231 UFP393226:UFP393231 UPL393226:UPL393231 UZH393226:UZH393231 VJD393226:VJD393231 VSZ393226:VSZ393231 WCV393226:WCV393231 WMR393226:WMR393231 WWN393226:WWN393231 AF458762:AF458767 KB458762:KB458767 TX458762:TX458767 ADT458762:ADT458767 ANP458762:ANP458767 AXL458762:AXL458767 BHH458762:BHH458767 BRD458762:BRD458767 CAZ458762:CAZ458767 CKV458762:CKV458767 CUR458762:CUR458767 DEN458762:DEN458767 DOJ458762:DOJ458767 DYF458762:DYF458767 EIB458762:EIB458767 ERX458762:ERX458767 FBT458762:FBT458767 FLP458762:FLP458767 FVL458762:FVL458767 GFH458762:GFH458767 GPD458762:GPD458767 GYZ458762:GYZ458767 HIV458762:HIV458767 HSR458762:HSR458767 ICN458762:ICN458767 IMJ458762:IMJ458767 IWF458762:IWF458767 JGB458762:JGB458767 JPX458762:JPX458767 JZT458762:JZT458767 KJP458762:KJP458767 KTL458762:KTL458767 LDH458762:LDH458767 LND458762:LND458767 LWZ458762:LWZ458767 MGV458762:MGV458767 MQR458762:MQR458767 NAN458762:NAN458767 NKJ458762:NKJ458767 NUF458762:NUF458767 OEB458762:OEB458767 ONX458762:ONX458767 OXT458762:OXT458767 PHP458762:PHP458767 PRL458762:PRL458767 QBH458762:QBH458767 QLD458762:QLD458767 QUZ458762:QUZ458767 REV458762:REV458767 ROR458762:ROR458767 RYN458762:RYN458767 SIJ458762:SIJ458767 SSF458762:SSF458767 TCB458762:TCB458767 TLX458762:TLX458767 TVT458762:TVT458767 UFP458762:UFP458767 UPL458762:UPL458767 UZH458762:UZH458767 VJD458762:VJD458767 VSZ458762:VSZ458767 WCV458762:WCV458767 WMR458762:WMR458767 WWN458762:WWN458767 AF524298:AF524303 KB524298:KB524303 TX524298:TX524303 ADT524298:ADT524303 ANP524298:ANP524303 AXL524298:AXL524303 BHH524298:BHH524303 BRD524298:BRD524303 CAZ524298:CAZ524303 CKV524298:CKV524303 CUR524298:CUR524303 DEN524298:DEN524303 DOJ524298:DOJ524303 DYF524298:DYF524303 EIB524298:EIB524303 ERX524298:ERX524303 FBT524298:FBT524303 FLP524298:FLP524303 FVL524298:FVL524303 GFH524298:GFH524303 GPD524298:GPD524303 GYZ524298:GYZ524303 HIV524298:HIV524303 HSR524298:HSR524303 ICN524298:ICN524303 IMJ524298:IMJ524303 IWF524298:IWF524303 JGB524298:JGB524303 JPX524298:JPX524303 JZT524298:JZT524303 KJP524298:KJP524303 KTL524298:KTL524303 LDH524298:LDH524303 LND524298:LND524303 LWZ524298:LWZ524303 MGV524298:MGV524303 MQR524298:MQR524303 NAN524298:NAN524303 NKJ524298:NKJ524303 NUF524298:NUF524303 OEB524298:OEB524303 ONX524298:ONX524303 OXT524298:OXT524303 PHP524298:PHP524303 PRL524298:PRL524303 QBH524298:QBH524303 QLD524298:QLD524303 QUZ524298:QUZ524303 REV524298:REV524303 ROR524298:ROR524303 RYN524298:RYN524303 SIJ524298:SIJ524303 SSF524298:SSF524303 TCB524298:TCB524303 TLX524298:TLX524303 TVT524298:TVT524303 UFP524298:UFP524303 UPL524298:UPL524303 UZH524298:UZH524303 VJD524298:VJD524303 VSZ524298:VSZ524303 WCV524298:WCV524303 WMR524298:WMR524303 WWN524298:WWN524303 AF589834:AF589839 KB589834:KB589839 TX589834:TX589839 ADT589834:ADT589839 ANP589834:ANP589839 AXL589834:AXL589839 BHH589834:BHH589839 BRD589834:BRD589839 CAZ589834:CAZ589839 CKV589834:CKV589839 CUR589834:CUR589839 DEN589834:DEN589839 DOJ589834:DOJ589839 DYF589834:DYF589839 EIB589834:EIB589839 ERX589834:ERX589839 FBT589834:FBT589839 FLP589834:FLP589839 FVL589834:FVL589839 GFH589834:GFH589839 GPD589834:GPD589839 GYZ589834:GYZ589839 HIV589834:HIV589839 HSR589834:HSR589839 ICN589834:ICN589839 IMJ589834:IMJ589839 IWF589834:IWF589839 JGB589834:JGB589839 JPX589834:JPX589839 JZT589834:JZT589839 KJP589834:KJP589839 KTL589834:KTL589839 LDH589834:LDH589839 LND589834:LND589839 LWZ589834:LWZ589839 MGV589834:MGV589839 MQR589834:MQR589839 NAN589834:NAN589839 NKJ589834:NKJ589839 NUF589834:NUF589839 OEB589834:OEB589839 ONX589834:ONX589839 OXT589834:OXT589839 PHP589834:PHP589839 PRL589834:PRL589839 QBH589834:QBH589839 QLD589834:QLD589839 QUZ589834:QUZ589839 REV589834:REV589839 ROR589834:ROR589839 RYN589834:RYN589839 SIJ589834:SIJ589839 SSF589834:SSF589839 TCB589834:TCB589839 TLX589834:TLX589839 TVT589834:TVT589839 UFP589834:UFP589839 UPL589834:UPL589839 UZH589834:UZH589839 VJD589834:VJD589839 VSZ589834:VSZ589839 WCV589834:WCV589839 WMR589834:WMR589839 WWN589834:WWN589839 AF655370:AF655375 KB655370:KB655375 TX655370:TX655375 ADT655370:ADT655375 ANP655370:ANP655375 AXL655370:AXL655375 BHH655370:BHH655375 BRD655370:BRD655375 CAZ655370:CAZ655375 CKV655370:CKV655375 CUR655370:CUR655375 DEN655370:DEN655375 DOJ655370:DOJ655375 DYF655370:DYF655375 EIB655370:EIB655375 ERX655370:ERX655375 FBT655370:FBT655375 FLP655370:FLP655375 FVL655370:FVL655375 GFH655370:GFH655375 GPD655370:GPD655375 GYZ655370:GYZ655375 HIV655370:HIV655375 HSR655370:HSR655375 ICN655370:ICN655375 IMJ655370:IMJ655375 IWF655370:IWF655375 JGB655370:JGB655375 JPX655370:JPX655375 JZT655370:JZT655375 KJP655370:KJP655375 KTL655370:KTL655375 LDH655370:LDH655375 LND655370:LND655375 LWZ655370:LWZ655375 MGV655370:MGV655375 MQR655370:MQR655375 NAN655370:NAN655375 NKJ655370:NKJ655375 NUF655370:NUF655375 OEB655370:OEB655375 ONX655370:ONX655375 OXT655370:OXT655375 PHP655370:PHP655375 PRL655370:PRL655375 QBH655370:QBH655375 QLD655370:QLD655375 QUZ655370:QUZ655375 REV655370:REV655375 ROR655370:ROR655375 RYN655370:RYN655375 SIJ655370:SIJ655375 SSF655370:SSF655375 TCB655370:TCB655375 TLX655370:TLX655375 TVT655370:TVT655375 UFP655370:UFP655375 UPL655370:UPL655375 UZH655370:UZH655375 VJD655370:VJD655375 VSZ655370:VSZ655375 WCV655370:WCV655375 WMR655370:WMR655375 WWN655370:WWN655375 AF720906:AF720911 KB720906:KB720911 TX720906:TX720911 ADT720906:ADT720911 ANP720906:ANP720911 AXL720906:AXL720911 BHH720906:BHH720911 BRD720906:BRD720911 CAZ720906:CAZ720911 CKV720906:CKV720911 CUR720906:CUR720911 DEN720906:DEN720911 DOJ720906:DOJ720911 DYF720906:DYF720911 EIB720906:EIB720911 ERX720906:ERX720911 FBT720906:FBT720911 FLP720906:FLP720911 FVL720906:FVL720911 GFH720906:GFH720911 GPD720906:GPD720911 GYZ720906:GYZ720911 HIV720906:HIV720911 HSR720906:HSR720911 ICN720906:ICN720911 IMJ720906:IMJ720911 IWF720906:IWF720911 JGB720906:JGB720911 JPX720906:JPX720911 JZT720906:JZT720911 KJP720906:KJP720911 KTL720906:KTL720911 LDH720906:LDH720911 LND720906:LND720911 LWZ720906:LWZ720911 MGV720906:MGV720911 MQR720906:MQR720911 NAN720906:NAN720911 NKJ720906:NKJ720911 NUF720906:NUF720911 OEB720906:OEB720911 ONX720906:ONX720911 OXT720906:OXT720911 PHP720906:PHP720911 PRL720906:PRL720911 QBH720906:QBH720911 QLD720906:QLD720911 QUZ720906:QUZ720911 REV720906:REV720911 ROR720906:ROR720911 RYN720906:RYN720911 SIJ720906:SIJ720911 SSF720906:SSF720911 TCB720906:TCB720911 TLX720906:TLX720911 TVT720906:TVT720911 UFP720906:UFP720911 UPL720906:UPL720911 UZH720906:UZH720911 VJD720906:VJD720911 VSZ720906:VSZ720911 WCV720906:WCV720911 WMR720906:WMR720911 WWN720906:WWN720911 AF786442:AF786447 KB786442:KB786447 TX786442:TX786447 ADT786442:ADT786447 ANP786442:ANP786447 AXL786442:AXL786447 BHH786442:BHH786447 BRD786442:BRD786447 CAZ786442:CAZ786447 CKV786442:CKV786447 CUR786442:CUR786447 DEN786442:DEN786447 DOJ786442:DOJ786447 DYF786442:DYF786447 EIB786442:EIB786447 ERX786442:ERX786447 FBT786442:FBT786447 FLP786442:FLP786447 FVL786442:FVL786447 GFH786442:GFH786447 GPD786442:GPD786447 GYZ786442:GYZ786447 HIV786442:HIV786447 HSR786442:HSR786447 ICN786442:ICN786447 IMJ786442:IMJ786447 IWF786442:IWF786447 JGB786442:JGB786447 JPX786442:JPX786447 JZT786442:JZT786447 KJP786442:KJP786447 KTL786442:KTL786447 LDH786442:LDH786447 LND786442:LND786447 LWZ786442:LWZ786447 MGV786442:MGV786447 MQR786442:MQR786447 NAN786442:NAN786447 NKJ786442:NKJ786447 NUF786442:NUF786447 OEB786442:OEB786447 ONX786442:ONX786447 OXT786442:OXT786447 PHP786442:PHP786447 PRL786442:PRL786447 QBH786442:QBH786447 QLD786442:QLD786447 QUZ786442:QUZ786447 REV786442:REV786447 ROR786442:ROR786447 RYN786442:RYN786447 SIJ786442:SIJ786447 SSF786442:SSF786447 TCB786442:TCB786447 TLX786442:TLX786447 TVT786442:TVT786447 UFP786442:UFP786447 UPL786442:UPL786447 UZH786442:UZH786447 VJD786442:VJD786447 VSZ786442:VSZ786447 WCV786442:WCV786447 WMR786442:WMR786447 WWN786442:WWN786447 AF851978:AF851983 KB851978:KB851983 TX851978:TX851983 ADT851978:ADT851983 ANP851978:ANP851983 AXL851978:AXL851983 BHH851978:BHH851983 BRD851978:BRD851983 CAZ851978:CAZ851983 CKV851978:CKV851983 CUR851978:CUR851983 DEN851978:DEN851983 DOJ851978:DOJ851983 DYF851978:DYF851983 EIB851978:EIB851983 ERX851978:ERX851983 FBT851978:FBT851983 FLP851978:FLP851983 FVL851978:FVL851983 GFH851978:GFH851983 GPD851978:GPD851983 GYZ851978:GYZ851983 HIV851978:HIV851983 HSR851978:HSR851983 ICN851978:ICN851983 IMJ851978:IMJ851983 IWF851978:IWF851983 JGB851978:JGB851983 JPX851978:JPX851983 JZT851978:JZT851983 KJP851978:KJP851983 KTL851978:KTL851983 LDH851978:LDH851983 LND851978:LND851983 LWZ851978:LWZ851983 MGV851978:MGV851983 MQR851978:MQR851983 NAN851978:NAN851983 NKJ851978:NKJ851983 NUF851978:NUF851983 OEB851978:OEB851983 ONX851978:ONX851983 OXT851978:OXT851983 PHP851978:PHP851983 PRL851978:PRL851983 QBH851978:QBH851983 QLD851978:QLD851983 QUZ851978:QUZ851983 REV851978:REV851983 ROR851978:ROR851983 RYN851978:RYN851983 SIJ851978:SIJ851983 SSF851978:SSF851983 TCB851978:TCB851983 TLX851978:TLX851983 TVT851978:TVT851983 UFP851978:UFP851983 UPL851978:UPL851983 UZH851978:UZH851983 VJD851978:VJD851983 VSZ851978:VSZ851983 WCV851978:WCV851983 WMR851978:WMR851983 WWN851978:WWN851983 AF917514:AF917519 KB917514:KB917519 TX917514:TX917519 ADT917514:ADT917519 ANP917514:ANP917519 AXL917514:AXL917519 BHH917514:BHH917519 BRD917514:BRD917519 CAZ917514:CAZ917519 CKV917514:CKV917519 CUR917514:CUR917519 DEN917514:DEN917519 DOJ917514:DOJ917519 DYF917514:DYF917519 EIB917514:EIB917519 ERX917514:ERX917519 FBT917514:FBT917519 FLP917514:FLP917519 FVL917514:FVL917519 GFH917514:GFH917519 GPD917514:GPD917519 GYZ917514:GYZ917519 HIV917514:HIV917519 HSR917514:HSR917519 ICN917514:ICN917519 IMJ917514:IMJ917519 IWF917514:IWF917519 JGB917514:JGB917519 JPX917514:JPX917519 JZT917514:JZT917519 KJP917514:KJP917519 KTL917514:KTL917519 LDH917514:LDH917519 LND917514:LND917519 LWZ917514:LWZ917519 MGV917514:MGV917519 MQR917514:MQR917519 NAN917514:NAN917519 NKJ917514:NKJ917519 NUF917514:NUF917519 OEB917514:OEB917519 ONX917514:ONX917519 OXT917514:OXT917519 PHP917514:PHP917519 PRL917514:PRL917519 QBH917514:QBH917519 QLD917514:QLD917519 QUZ917514:QUZ917519 REV917514:REV917519 ROR917514:ROR917519 RYN917514:RYN917519 SIJ917514:SIJ917519 SSF917514:SSF917519 TCB917514:TCB917519 TLX917514:TLX917519 TVT917514:TVT917519 UFP917514:UFP917519 UPL917514:UPL917519 UZH917514:UZH917519 VJD917514:VJD917519 VSZ917514:VSZ917519 WCV917514:WCV917519 WMR917514:WMR917519 WWN917514:WWN917519 AF983050:AF983055 KB983050:KB983055 TX983050:TX983055 ADT983050:ADT983055 ANP983050:ANP983055 AXL983050:AXL983055 BHH983050:BHH983055 BRD983050:BRD983055 CAZ983050:CAZ983055 CKV983050:CKV983055 CUR983050:CUR983055 DEN983050:DEN983055 DOJ983050:DOJ983055 DYF983050:DYF983055 EIB983050:EIB983055 ERX983050:ERX983055 FBT983050:FBT983055 FLP983050:FLP983055 FVL983050:FVL983055 GFH983050:GFH983055 GPD983050:GPD983055 GYZ983050:GYZ983055 HIV983050:HIV983055 HSR983050:HSR983055 ICN983050:ICN983055 IMJ983050:IMJ983055 IWF983050:IWF983055 JGB983050:JGB983055 JPX983050:JPX983055 JZT983050:JZT983055 KJP983050:KJP983055 KTL983050:KTL983055 LDH983050:LDH983055 LND983050:LND983055 LWZ983050:LWZ983055 MGV983050:MGV983055 MQR983050:MQR983055 NAN983050:NAN983055 NKJ983050:NKJ983055 NUF983050:NUF983055 OEB983050:OEB983055 ONX983050:ONX983055 OXT983050:OXT983055 PHP983050:PHP983055 PRL983050:PRL983055 QBH983050:QBH983055 QLD983050:QLD983055 QUZ983050:QUZ983055 REV983050:REV983055 ROR983050:ROR983055 RYN983050:RYN983055 SIJ983050:SIJ983055 SSF983050:SSF983055 TCB983050:TCB983055 TLX983050:TLX983055 TVT983050:TVT983055 UFP983050:UFP983055 UPL983050:UPL983055 UZH983050:UZH983055 VJD983050:VJD983055 VSZ983050:VSZ983055 WCV983050:WCV983055 WMR983050:WMR983055 WWN983050:WWN983055 U10:U12 JQ10:JQ12 TM10:TM12 ADI10:ADI12 ANE10:ANE12 AXA10:AXA12 BGW10:BGW12 BQS10:BQS12 CAO10:CAO12 CKK10:CKK12 CUG10:CUG12 DEC10:DEC12 DNY10:DNY12 DXU10:DXU12 EHQ10:EHQ12 ERM10:ERM12 FBI10:FBI12 FLE10:FLE12 FVA10:FVA12 GEW10:GEW12 GOS10:GOS12 GYO10:GYO12 HIK10:HIK12 HSG10:HSG12 ICC10:ICC12 ILY10:ILY12 IVU10:IVU12 JFQ10:JFQ12 JPM10:JPM12 JZI10:JZI12 KJE10:KJE12 KTA10:KTA12 LCW10:LCW12 LMS10:LMS12 LWO10:LWO12 MGK10:MGK12 MQG10:MQG12 NAC10:NAC12 NJY10:NJY12 NTU10:NTU12 ODQ10:ODQ12 ONM10:ONM12 OXI10:OXI12 PHE10:PHE12 PRA10:PRA12 QAW10:QAW12 QKS10:QKS12 QUO10:QUO12 REK10:REK12 ROG10:ROG12 RYC10:RYC12 SHY10:SHY12 SRU10:SRU12 TBQ10:TBQ12 TLM10:TLM12 TVI10:TVI12 UFE10:UFE12 UPA10:UPA12 UYW10:UYW12 VIS10:VIS12 VSO10:VSO12 WCK10:WCK12 WMG10:WMG12 WWC10:WWC12 U65546:U65548 JQ65546:JQ65548 TM65546:TM65548 ADI65546:ADI65548 ANE65546:ANE65548 AXA65546:AXA65548 BGW65546:BGW65548 BQS65546:BQS65548 CAO65546:CAO65548 CKK65546:CKK65548 CUG65546:CUG65548 DEC65546:DEC65548 DNY65546:DNY65548 DXU65546:DXU65548 EHQ65546:EHQ65548 ERM65546:ERM65548 FBI65546:FBI65548 FLE65546:FLE65548 FVA65546:FVA65548 GEW65546:GEW65548 GOS65546:GOS65548 GYO65546:GYO65548 HIK65546:HIK65548 HSG65546:HSG65548 ICC65546:ICC65548 ILY65546:ILY65548 IVU65546:IVU65548 JFQ65546:JFQ65548 JPM65546:JPM65548 JZI65546:JZI65548 KJE65546:KJE65548 KTA65546:KTA65548 LCW65546:LCW65548 LMS65546:LMS65548 LWO65546:LWO65548 MGK65546:MGK65548 MQG65546:MQG65548 NAC65546:NAC65548 NJY65546:NJY65548 NTU65546:NTU65548 ODQ65546:ODQ65548 ONM65546:ONM65548 OXI65546:OXI65548 PHE65546:PHE65548 PRA65546:PRA65548 QAW65546:QAW65548 QKS65546:QKS65548 QUO65546:QUO65548 REK65546:REK65548 ROG65546:ROG65548 RYC65546:RYC65548 SHY65546:SHY65548 SRU65546:SRU65548 TBQ65546:TBQ65548 TLM65546:TLM65548 TVI65546:TVI65548 UFE65546:UFE65548 UPA65546:UPA65548 UYW65546:UYW65548 VIS65546:VIS65548 VSO65546:VSO65548 WCK65546:WCK65548 WMG65546:WMG65548 WWC65546:WWC65548 U131082:U131084 JQ131082:JQ131084 TM131082:TM131084 ADI131082:ADI131084 ANE131082:ANE131084 AXA131082:AXA131084 BGW131082:BGW131084 BQS131082:BQS131084 CAO131082:CAO131084 CKK131082:CKK131084 CUG131082:CUG131084 DEC131082:DEC131084 DNY131082:DNY131084 DXU131082:DXU131084 EHQ131082:EHQ131084 ERM131082:ERM131084 FBI131082:FBI131084 FLE131082:FLE131084 FVA131082:FVA131084 GEW131082:GEW131084 GOS131082:GOS131084 GYO131082:GYO131084 HIK131082:HIK131084 HSG131082:HSG131084 ICC131082:ICC131084 ILY131082:ILY131084 IVU131082:IVU131084 JFQ131082:JFQ131084 JPM131082:JPM131084 JZI131082:JZI131084 KJE131082:KJE131084 KTA131082:KTA131084 LCW131082:LCW131084 LMS131082:LMS131084 LWO131082:LWO131084 MGK131082:MGK131084 MQG131082:MQG131084 NAC131082:NAC131084 NJY131082:NJY131084 NTU131082:NTU131084 ODQ131082:ODQ131084 ONM131082:ONM131084 OXI131082:OXI131084 PHE131082:PHE131084 PRA131082:PRA131084 QAW131082:QAW131084 QKS131082:QKS131084 QUO131082:QUO131084 REK131082:REK131084 ROG131082:ROG131084 RYC131082:RYC131084 SHY131082:SHY131084 SRU131082:SRU131084 TBQ131082:TBQ131084 TLM131082:TLM131084 TVI131082:TVI131084 UFE131082:UFE131084 UPA131082:UPA131084 UYW131082:UYW131084 VIS131082:VIS131084 VSO131082:VSO131084 WCK131082:WCK131084 WMG131082:WMG131084 WWC131082:WWC131084 U196618:U196620 JQ196618:JQ196620 TM196618:TM196620 ADI196618:ADI196620 ANE196618:ANE196620 AXA196618:AXA196620 BGW196618:BGW196620 BQS196618:BQS196620 CAO196618:CAO196620 CKK196618:CKK196620 CUG196618:CUG196620 DEC196618:DEC196620 DNY196618:DNY196620 DXU196618:DXU196620 EHQ196618:EHQ196620 ERM196618:ERM196620 FBI196618:FBI196620 FLE196618:FLE196620 FVA196618:FVA196620 GEW196618:GEW196620 GOS196618:GOS196620 GYO196618:GYO196620 HIK196618:HIK196620 HSG196618:HSG196620 ICC196618:ICC196620 ILY196618:ILY196620 IVU196618:IVU196620 JFQ196618:JFQ196620 JPM196618:JPM196620 JZI196618:JZI196620 KJE196618:KJE196620 KTA196618:KTA196620 LCW196618:LCW196620 LMS196618:LMS196620 LWO196618:LWO196620 MGK196618:MGK196620 MQG196618:MQG196620 NAC196618:NAC196620 NJY196618:NJY196620 NTU196618:NTU196620 ODQ196618:ODQ196620 ONM196618:ONM196620 OXI196618:OXI196620 PHE196618:PHE196620 PRA196618:PRA196620 QAW196618:QAW196620 QKS196618:QKS196620 QUO196618:QUO196620 REK196618:REK196620 ROG196618:ROG196620 RYC196618:RYC196620 SHY196618:SHY196620 SRU196618:SRU196620 TBQ196618:TBQ196620 TLM196618:TLM196620 TVI196618:TVI196620 UFE196618:UFE196620 UPA196618:UPA196620 UYW196618:UYW196620 VIS196618:VIS196620 VSO196618:VSO196620 WCK196618:WCK196620 WMG196618:WMG196620 WWC196618:WWC196620 U262154:U262156 JQ262154:JQ262156 TM262154:TM262156 ADI262154:ADI262156 ANE262154:ANE262156 AXA262154:AXA262156 BGW262154:BGW262156 BQS262154:BQS262156 CAO262154:CAO262156 CKK262154:CKK262156 CUG262154:CUG262156 DEC262154:DEC262156 DNY262154:DNY262156 DXU262154:DXU262156 EHQ262154:EHQ262156 ERM262154:ERM262156 FBI262154:FBI262156 FLE262154:FLE262156 FVA262154:FVA262156 GEW262154:GEW262156 GOS262154:GOS262156 GYO262154:GYO262156 HIK262154:HIK262156 HSG262154:HSG262156 ICC262154:ICC262156 ILY262154:ILY262156 IVU262154:IVU262156 JFQ262154:JFQ262156 JPM262154:JPM262156 JZI262154:JZI262156 KJE262154:KJE262156 KTA262154:KTA262156 LCW262154:LCW262156 LMS262154:LMS262156 LWO262154:LWO262156 MGK262154:MGK262156 MQG262154:MQG262156 NAC262154:NAC262156 NJY262154:NJY262156 NTU262154:NTU262156 ODQ262154:ODQ262156 ONM262154:ONM262156 OXI262154:OXI262156 PHE262154:PHE262156 PRA262154:PRA262156 QAW262154:QAW262156 QKS262154:QKS262156 QUO262154:QUO262156 REK262154:REK262156 ROG262154:ROG262156 RYC262154:RYC262156 SHY262154:SHY262156 SRU262154:SRU262156 TBQ262154:TBQ262156 TLM262154:TLM262156 TVI262154:TVI262156 UFE262154:UFE262156 UPA262154:UPA262156 UYW262154:UYW262156 VIS262154:VIS262156 VSO262154:VSO262156 WCK262154:WCK262156 WMG262154:WMG262156 WWC262154:WWC262156 U327690:U327692 JQ327690:JQ327692 TM327690:TM327692 ADI327690:ADI327692 ANE327690:ANE327692 AXA327690:AXA327692 BGW327690:BGW327692 BQS327690:BQS327692 CAO327690:CAO327692 CKK327690:CKK327692 CUG327690:CUG327692 DEC327690:DEC327692 DNY327690:DNY327692 DXU327690:DXU327692 EHQ327690:EHQ327692 ERM327690:ERM327692 FBI327690:FBI327692 FLE327690:FLE327692 FVA327690:FVA327692 GEW327690:GEW327692 GOS327690:GOS327692 GYO327690:GYO327692 HIK327690:HIK327692 HSG327690:HSG327692 ICC327690:ICC327692 ILY327690:ILY327692 IVU327690:IVU327692 JFQ327690:JFQ327692 JPM327690:JPM327692 JZI327690:JZI327692 KJE327690:KJE327692 KTA327690:KTA327692 LCW327690:LCW327692 LMS327690:LMS327692 LWO327690:LWO327692 MGK327690:MGK327692 MQG327690:MQG327692 NAC327690:NAC327692 NJY327690:NJY327692 NTU327690:NTU327692 ODQ327690:ODQ327692 ONM327690:ONM327692 OXI327690:OXI327692 PHE327690:PHE327692 PRA327690:PRA327692 QAW327690:QAW327692 QKS327690:QKS327692 QUO327690:QUO327692 REK327690:REK327692 ROG327690:ROG327692 RYC327690:RYC327692 SHY327690:SHY327692 SRU327690:SRU327692 TBQ327690:TBQ327692 TLM327690:TLM327692 TVI327690:TVI327692 UFE327690:UFE327692 UPA327690:UPA327692 UYW327690:UYW327692 VIS327690:VIS327692 VSO327690:VSO327692 WCK327690:WCK327692 WMG327690:WMG327692 WWC327690:WWC327692 U393226:U393228 JQ393226:JQ393228 TM393226:TM393228 ADI393226:ADI393228 ANE393226:ANE393228 AXA393226:AXA393228 BGW393226:BGW393228 BQS393226:BQS393228 CAO393226:CAO393228 CKK393226:CKK393228 CUG393226:CUG393228 DEC393226:DEC393228 DNY393226:DNY393228 DXU393226:DXU393228 EHQ393226:EHQ393228 ERM393226:ERM393228 FBI393226:FBI393228 FLE393226:FLE393228 FVA393226:FVA393228 GEW393226:GEW393228 GOS393226:GOS393228 GYO393226:GYO393228 HIK393226:HIK393228 HSG393226:HSG393228 ICC393226:ICC393228 ILY393226:ILY393228 IVU393226:IVU393228 JFQ393226:JFQ393228 JPM393226:JPM393228 JZI393226:JZI393228 KJE393226:KJE393228 KTA393226:KTA393228 LCW393226:LCW393228 LMS393226:LMS393228 LWO393226:LWO393228 MGK393226:MGK393228 MQG393226:MQG393228 NAC393226:NAC393228 NJY393226:NJY393228 NTU393226:NTU393228 ODQ393226:ODQ393228 ONM393226:ONM393228 OXI393226:OXI393228 PHE393226:PHE393228 PRA393226:PRA393228 QAW393226:QAW393228 QKS393226:QKS393228 QUO393226:QUO393228 REK393226:REK393228 ROG393226:ROG393228 RYC393226:RYC393228 SHY393226:SHY393228 SRU393226:SRU393228 TBQ393226:TBQ393228 TLM393226:TLM393228 TVI393226:TVI393228 UFE393226:UFE393228 UPA393226:UPA393228 UYW393226:UYW393228 VIS393226:VIS393228 VSO393226:VSO393228 WCK393226:WCK393228 WMG393226:WMG393228 WWC393226:WWC393228 U458762:U458764 JQ458762:JQ458764 TM458762:TM458764 ADI458762:ADI458764 ANE458762:ANE458764 AXA458762:AXA458764 BGW458762:BGW458764 BQS458762:BQS458764 CAO458762:CAO458764 CKK458762:CKK458764 CUG458762:CUG458764 DEC458762:DEC458764 DNY458762:DNY458764 DXU458762:DXU458764 EHQ458762:EHQ458764 ERM458762:ERM458764 FBI458762:FBI458764 FLE458762:FLE458764 FVA458762:FVA458764 GEW458762:GEW458764 GOS458762:GOS458764 GYO458762:GYO458764 HIK458762:HIK458764 HSG458762:HSG458764 ICC458762:ICC458764 ILY458762:ILY458764 IVU458762:IVU458764 JFQ458762:JFQ458764 JPM458762:JPM458764 JZI458762:JZI458764 KJE458762:KJE458764 KTA458762:KTA458764 LCW458762:LCW458764 LMS458762:LMS458764 LWO458762:LWO458764 MGK458762:MGK458764 MQG458762:MQG458764 NAC458762:NAC458764 NJY458762:NJY458764 NTU458762:NTU458764 ODQ458762:ODQ458764 ONM458762:ONM458764 OXI458762:OXI458764 PHE458762:PHE458764 PRA458762:PRA458764 QAW458762:QAW458764 QKS458762:QKS458764 QUO458762:QUO458764 REK458762:REK458764 ROG458762:ROG458764 RYC458762:RYC458764 SHY458762:SHY458764 SRU458762:SRU458764 TBQ458762:TBQ458764 TLM458762:TLM458764 TVI458762:TVI458764 UFE458762:UFE458764 UPA458762:UPA458764 UYW458762:UYW458764 VIS458762:VIS458764 VSO458762:VSO458764 WCK458762:WCK458764 WMG458762:WMG458764 WWC458762:WWC458764 U524298:U524300 JQ524298:JQ524300 TM524298:TM524300 ADI524298:ADI524300 ANE524298:ANE524300 AXA524298:AXA524300 BGW524298:BGW524300 BQS524298:BQS524300 CAO524298:CAO524300 CKK524298:CKK524300 CUG524298:CUG524300 DEC524298:DEC524300 DNY524298:DNY524300 DXU524298:DXU524300 EHQ524298:EHQ524300 ERM524298:ERM524300 FBI524298:FBI524300 FLE524298:FLE524300 FVA524298:FVA524300 GEW524298:GEW524300 GOS524298:GOS524300 GYO524298:GYO524300 HIK524298:HIK524300 HSG524298:HSG524300 ICC524298:ICC524300 ILY524298:ILY524300 IVU524298:IVU524300 JFQ524298:JFQ524300 JPM524298:JPM524300 JZI524298:JZI524300 KJE524298:KJE524300 KTA524298:KTA524300 LCW524298:LCW524300 LMS524298:LMS524300 LWO524298:LWO524300 MGK524298:MGK524300 MQG524298:MQG524300 NAC524298:NAC524300 NJY524298:NJY524300 NTU524298:NTU524300 ODQ524298:ODQ524300 ONM524298:ONM524300 OXI524298:OXI524300 PHE524298:PHE524300 PRA524298:PRA524300 QAW524298:QAW524300 QKS524298:QKS524300 QUO524298:QUO524300 REK524298:REK524300 ROG524298:ROG524300 RYC524298:RYC524300 SHY524298:SHY524300 SRU524298:SRU524300 TBQ524298:TBQ524300 TLM524298:TLM524300 TVI524298:TVI524300 UFE524298:UFE524300 UPA524298:UPA524300 UYW524298:UYW524300 VIS524298:VIS524300 VSO524298:VSO524300 WCK524298:WCK524300 WMG524298:WMG524300 WWC524298:WWC524300 U589834:U589836 JQ589834:JQ589836 TM589834:TM589836 ADI589834:ADI589836 ANE589834:ANE589836 AXA589834:AXA589836 BGW589834:BGW589836 BQS589834:BQS589836 CAO589834:CAO589836 CKK589834:CKK589836 CUG589834:CUG589836 DEC589834:DEC589836 DNY589834:DNY589836 DXU589834:DXU589836 EHQ589834:EHQ589836 ERM589834:ERM589836 FBI589834:FBI589836 FLE589834:FLE589836 FVA589834:FVA589836 GEW589834:GEW589836 GOS589834:GOS589836 GYO589834:GYO589836 HIK589834:HIK589836 HSG589834:HSG589836 ICC589834:ICC589836 ILY589834:ILY589836 IVU589834:IVU589836 JFQ589834:JFQ589836 JPM589834:JPM589836 JZI589834:JZI589836 KJE589834:KJE589836 KTA589834:KTA589836 LCW589834:LCW589836 LMS589834:LMS589836 LWO589834:LWO589836 MGK589834:MGK589836 MQG589834:MQG589836 NAC589834:NAC589836 NJY589834:NJY589836 NTU589834:NTU589836 ODQ589834:ODQ589836 ONM589834:ONM589836 OXI589834:OXI589836 PHE589834:PHE589836 PRA589834:PRA589836 QAW589834:QAW589836 QKS589834:QKS589836 QUO589834:QUO589836 REK589834:REK589836 ROG589834:ROG589836 RYC589834:RYC589836 SHY589834:SHY589836 SRU589834:SRU589836 TBQ589834:TBQ589836 TLM589834:TLM589836 TVI589834:TVI589836 UFE589834:UFE589836 UPA589834:UPA589836 UYW589834:UYW589836 VIS589834:VIS589836 VSO589834:VSO589836 WCK589834:WCK589836 WMG589834:WMG589836 WWC589834:WWC589836 U655370:U655372 JQ655370:JQ655372 TM655370:TM655372 ADI655370:ADI655372 ANE655370:ANE655372 AXA655370:AXA655372 BGW655370:BGW655372 BQS655370:BQS655372 CAO655370:CAO655372 CKK655370:CKK655372 CUG655370:CUG655372 DEC655370:DEC655372 DNY655370:DNY655372 DXU655370:DXU655372 EHQ655370:EHQ655372 ERM655370:ERM655372 FBI655370:FBI655372 FLE655370:FLE655372 FVA655370:FVA655372 GEW655370:GEW655372 GOS655370:GOS655372 GYO655370:GYO655372 HIK655370:HIK655372 HSG655370:HSG655372 ICC655370:ICC655372 ILY655370:ILY655372 IVU655370:IVU655372 JFQ655370:JFQ655372 JPM655370:JPM655372 JZI655370:JZI655372 KJE655370:KJE655372 KTA655370:KTA655372 LCW655370:LCW655372 LMS655370:LMS655372 LWO655370:LWO655372 MGK655370:MGK655372 MQG655370:MQG655372 NAC655370:NAC655372 NJY655370:NJY655372 NTU655370:NTU655372 ODQ655370:ODQ655372 ONM655370:ONM655372 OXI655370:OXI655372 PHE655370:PHE655372 PRA655370:PRA655372 QAW655370:QAW655372 QKS655370:QKS655372 QUO655370:QUO655372 REK655370:REK655372 ROG655370:ROG655372 RYC655370:RYC655372 SHY655370:SHY655372 SRU655370:SRU655372 TBQ655370:TBQ655372 TLM655370:TLM655372 TVI655370:TVI655372 UFE655370:UFE655372 UPA655370:UPA655372 UYW655370:UYW655372 VIS655370:VIS655372 VSO655370:VSO655372 WCK655370:WCK655372 WMG655370:WMG655372 WWC655370:WWC655372 U720906:U720908 JQ720906:JQ720908 TM720906:TM720908 ADI720906:ADI720908 ANE720906:ANE720908 AXA720906:AXA720908 BGW720906:BGW720908 BQS720906:BQS720908 CAO720906:CAO720908 CKK720906:CKK720908 CUG720906:CUG720908 DEC720906:DEC720908 DNY720906:DNY720908 DXU720906:DXU720908 EHQ720906:EHQ720908 ERM720906:ERM720908 FBI720906:FBI720908 FLE720906:FLE720908 FVA720906:FVA720908 GEW720906:GEW720908 GOS720906:GOS720908 GYO720906:GYO720908 HIK720906:HIK720908 HSG720906:HSG720908 ICC720906:ICC720908 ILY720906:ILY720908 IVU720906:IVU720908 JFQ720906:JFQ720908 JPM720906:JPM720908 JZI720906:JZI720908 KJE720906:KJE720908 KTA720906:KTA720908 LCW720906:LCW720908 LMS720906:LMS720908 LWO720906:LWO720908 MGK720906:MGK720908 MQG720906:MQG720908 NAC720906:NAC720908 NJY720906:NJY720908 NTU720906:NTU720908 ODQ720906:ODQ720908 ONM720906:ONM720908 OXI720906:OXI720908 PHE720906:PHE720908 PRA720906:PRA720908 QAW720906:QAW720908 QKS720906:QKS720908 QUO720906:QUO720908 REK720906:REK720908 ROG720906:ROG720908 RYC720906:RYC720908 SHY720906:SHY720908 SRU720906:SRU720908 TBQ720906:TBQ720908 TLM720906:TLM720908 TVI720906:TVI720908 UFE720906:UFE720908 UPA720906:UPA720908 UYW720906:UYW720908 VIS720906:VIS720908 VSO720906:VSO720908 WCK720906:WCK720908 WMG720906:WMG720908 WWC720906:WWC720908 U786442:U786444 JQ786442:JQ786444 TM786442:TM786444 ADI786442:ADI786444 ANE786442:ANE786444 AXA786442:AXA786444 BGW786442:BGW786444 BQS786442:BQS786444 CAO786442:CAO786444 CKK786442:CKK786444 CUG786442:CUG786444 DEC786442:DEC786444 DNY786442:DNY786444 DXU786442:DXU786444 EHQ786442:EHQ786444 ERM786442:ERM786444 FBI786442:FBI786444 FLE786442:FLE786444 FVA786442:FVA786444 GEW786442:GEW786444 GOS786442:GOS786444 GYO786442:GYO786444 HIK786442:HIK786444 HSG786442:HSG786444 ICC786442:ICC786444 ILY786442:ILY786444 IVU786442:IVU786444 JFQ786442:JFQ786444 JPM786442:JPM786444 JZI786442:JZI786444 KJE786442:KJE786444 KTA786442:KTA786444 LCW786442:LCW786444 LMS786442:LMS786444 LWO786442:LWO786444 MGK786442:MGK786444 MQG786442:MQG786444 NAC786442:NAC786444 NJY786442:NJY786444 NTU786442:NTU786444 ODQ786442:ODQ786444 ONM786442:ONM786444 OXI786442:OXI786444 PHE786442:PHE786444 PRA786442:PRA786444 QAW786442:QAW786444 QKS786442:QKS786444 QUO786442:QUO786444 REK786442:REK786444 ROG786442:ROG786444 RYC786442:RYC786444 SHY786442:SHY786444 SRU786442:SRU786444 TBQ786442:TBQ786444 TLM786442:TLM786444 TVI786442:TVI786444 UFE786442:UFE786444 UPA786442:UPA786444 UYW786442:UYW786444 VIS786442:VIS786444 VSO786442:VSO786444 WCK786442:WCK786444 WMG786442:WMG786444 WWC786442:WWC786444 U851978:U851980 JQ851978:JQ851980 TM851978:TM851980 ADI851978:ADI851980 ANE851978:ANE851980 AXA851978:AXA851980 BGW851978:BGW851980 BQS851978:BQS851980 CAO851978:CAO851980 CKK851978:CKK851980 CUG851978:CUG851980 DEC851978:DEC851980 DNY851978:DNY851980 DXU851978:DXU851980 EHQ851978:EHQ851980 ERM851978:ERM851980 FBI851978:FBI851980 FLE851978:FLE851980 FVA851978:FVA851980 GEW851978:GEW851980 GOS851978:GOS851980 GYO851978:GYO851980 HIK851978:HIK851980 HSG851978:HSG851980 ICC851978:ICC851980 ILY851978:ILY851980 IVU851978:IVU851980 JFQ851978:JFQ851980 JPM851978:JPM851980 JZI851978:JZI851980 KJE851978:KJE851980 KTA851978:KTA851980 LCW851978:LCW851980 LMS851978:LMS851980 LWO851978:LWO851980 MGK851978:MGK851980 MQG851978:MQG851980 NAC851978:NAC851980 NJY851978:NJY851980 NTU851978:NTU851980 ODQ851978:ODQ851980 ONM851978:ONM851980 OXI851978:OXI851980 PHE851978:PHE851980 PRA851978:PRA851980 QAW851978:QAW851980 QKS851978:QKS851980 QUO851978:QUO851980 REK851978:REK851980 ROG851978:ROG851980 RYC851978:RYC851980 SHY851978:SHY851980 SRU851978:SRU851980 TBQ851978:TBQ851980 TLM851978:TLM851980 TVI851978:TVI851980 UFE851978:UFE851980 UPA851978:UPA851980 UYW851978:UYW851980 VIS851978:VIS851980 VSO851978:VSO851980 WCK851978:WCK851980 WMG851978:WMG851980 WWC851978:WWC851980 U917514:U917516 JQ917514:JQ917516 TM917514:TM917516 ADI917514:ADI917516 ANE917514:ANE917516 AXA917514:AXA917516 BGW917514:BGW917516 BQS917514:BQS917516 CAO917514:CAO917516 CKK917514:CKK917516 CUG917514:CUG917516 DEC917514:DEC917516 DNY917514:DNY917516 DXU917514:DXU917516 EHQ917514:EHQ917516 ERM917514:ERM917516 FBI917514:FBI917516 FLE917514:FLE917516 FVA917514:FVA917516 GEW917514:GEW917516 GOS917514:GOS917516 GYO917514:GYO917516 HIK917514:HIK917516 HSG917514:HSG917516 ICC917514:ICC917516 ILY917514:ILY917516 IVU917514:IVU917516 JFQ917514:JFQ917516 JPM917514:JPM917516 JZI917514:JZI917516 KJE917514:KJE917516 KTA917514:KTA917516 LCW917514:LCW917516 LMS917514:LMS917516 LWO917514:LWO917516 MGK917514:MGK917516 MQG917514:MQG917516 NAC917514:NAC917516 NJY917514:NJY917516 NTU917514:NTU917516 ODQ917514:ODQ917516 ONM917514:ONM917516 OXI917514:OXI917516 PHE917514:PHE917516 PRA917514:PRA917516 QAW917514:QAW917516 QKS917514:QKS917516 QUO917514:QUO917516 REK917514:REK917516 ROG917514:ROG917516 RYC917514:RYC917516 SHY917514:SHY917516 SRU917514:SRU917516 TBQ917514:TBQ917516 TLM917514:TLM917516 TVI917514:TVI917516 UFE917514:UFE917516 UPA917514:UPA917516 UYW917514:UYW917516 VIS917514:VIS917516 VSO917514:VSO917516 WCK917514:WCK917516 WMG917514:WMG917516 WWC917514:WWC917516 U983050:U983052 JQ983050:JQ983052 TM983050:TM983052 ADI983050:ADI983052 ANE983050:ANE983052 AXA983050:AXA983052 BGW983050:BGW983052 BQS983050:BQS983052 CAO983050:CAO983052 CKK983050:CKK983052 CUG983050:CUG983052 DEC983050:DEC983052 DNY983050:DNY983052 DXU983050:DXU983052 EHQ983050:EHQ983052 ERM983050:ERM983052 FBI983050:FBI983052 FLE983050:FLE983052 FVA983050:FVA983052 GEW983050:GEW983052 GOS983050:GOS983052 GYO983050:GYO983052 HIK983050:HIK983052 HSG983050:HSG983052 ICC983050:ICC983052 ILY983050:ILY983052 IVU983050:IVU983052 JFQ983050:JFQ983052 JPM983050:JPM983052 JZI983050:JZI983052 KJE983050:KJE983052 KTA983050:KTA983052 LCW983050:LCW983052 LMS983050:LMS983052 LWO983050:LWO983052 MGK983050:MGK983052 MQG983050:MQG983052 NAC983050:NAC983052 NJY983050:NJY983052 NTU983050:NTU983052 ODQ983050:ODQ983052 ONM983050:ONM983052 OXI983050:OXI983052 PHE983050:PHE983052 PRA983050:PRA983052 QAW983050:QAW983052 QKS983050:QKS983052 QUO983050:QUO983052 REK983050:REK983052 ROG983050:ROG983052 RYC983050:RYC983052 SHY983050:SHY983052 SRU983050:SRU983052 TBQ983050:TBQ983052 TLM983050:TLM983052 TVI983050:TVI983052 UFE983050:UFE983052 UPA983050:UPA983052 UYW983050:UYW983052 VIS983050:VIS983052 VSO983050:VSO983052 WCK983050:WCK983052 WMG983050:WMG983052 WWC983050:WWC983052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X10:X12 JT10:JT12 TP10:TP12 ADL10:ADL12 ANH10:ANH12 AXD10:AXD12 BGZ10:BGZ12 BQV10:BQV12 CAR10:CAR12 CKN10:CKN12 CUJ10:CUJ12 DEF10:DEF12 DOB10:DOB12 DXX10:DXX12 EHT10:EHT12 ERP10:ERP12 FBL10:FBL12 FLH10:FLH12 FVD10:FVD12 GEZ10:GEZ12 GOV10:GOV12 GYR10:GYR12 HIN10:HIN12 HSJ10:HSJ12 ICF10:ICF12 IMB10:IMB12 IVX10:IVX12 JFT10:JFT12 JPP10:JPP12 JZL10:JZL12 KJH10:KJH12 KTD10:KTD12 LCZ10:LCZ12 LMV10:LMV12 LWR10:LWR12 MGN10:MGN12 MQJ10:MQJ12 NAF10:NAF12 NKB10:NKB12 NTX10:NTX12 ODT10:ODT12 ONP10:ONP12 OXL10:OXL12 PHH10:PHH12 PRD10:PRD12 QAZ10:QAZ12 QKV10:QKV12 QUR10:QUR12 REN10:REN12 ROJ10:ROJ12 RYF10:RYF12 SIB10:SIB12 SRX10:SRX12 TBT10:TBT12 TLP10:TLP12 TVL10:TVL12 UFH10:UFH12 UPD10:UPD12 UYZ10:UYZ12 VIV10:VIV12 VSR10:VSR12 WCN10:WCN12 WMJ10:WMJ12 WWF10:WWF12 X65546:X65548 JT65546:JT65548 TP65546:TP65548 ADL65546:ADL65548 ANH65546:ANH65548 AXD65546:AXD65548 BGZ65546:BGZ65548 BQV65546:BQV65548 CAR65546:CAR65548 CKN65546:CKN65548 CUJ65546:CUJ65548 DEF65546:DEF65548 DOB65546:DOB65548 DXX65546:DXX65548 EHT65546:EHT65548 ERP65546:ERP65548 FBL65546:FBL65548 FLH65546:FLH65548 FVD65546:FVD65548 GEZ65546:GEZ65548 GOV65546:GOV65548 GYR65546:GYR65548 HIN65546:HIN65548 HSJ65546:HSJ65548 ICF65546:ICF65548 IMB65546:IMB65548 IVX65546:IVX65548 JFT65546:JFT65548 JPP65546:JPP65548 JZL65546:JZL65548 KJH65546:KJH65548 KTD65546:KTD65548 LCZ65546:LCZ65548 LMV65546:LMV65548 LWR65546:LWR65548 MGN65546:MGN65548 MQJ65546:MQJ65548 NAF65546:NAF65548 NKB65546:NKB65548 NTX65546:NTX65548 ODT65546:ODT65548 ONP65546:ONP65548 OXL65546:OXL65548 PHH65546:PHH65548 PRD65546:PRD65548 QAZ65546:QAZ65548 QKV65546:QKV65548 QUR65546:QUR65548 REN65546:REN65548 ROJ65546:ROJ65548 RYF65546:RYF65548 SIB65546:SIB65548 SRX65546:SRX65548 TBT65546:TBT65548 TLP65546:TLP65548 TVL65546:TVL65548 UFH65546:UFH65548 UPD65546:UPD65548 UYZ65546:UYZ65548 VIV65546:VIV65548 VSR65546:VSR65548 WCN65546:WCN65548 WMJ65546:WMJ65548 WWF65546:WWF65548 X131082:X131084 JT131082:JT131084 TP131082:TP131084 ADL131082:ADL131084 ANH131082:ANH131084 AXD131082:AXD131084 BGZ131082:BGZ131084 BQV131082:BQV131084 CAR131082:CAR131084 CKN131082:CKN131084 CUJ131082:CUJ131084 DEF131082:DEF131084 DOB131082:DOB131084 DXX131082:DXX131084 EHT131082:EHT131084 ERP131082:ERP131084 FBL131082:FBL131084 FLH131082:FLH131084 FVD131082:FVD131084 GEZ131082:GEZ131084 GOV131082:GOV131084 GYR131082:GYR131084 HIN131082:HIN131084 HSJ131082:HSJ131084 ICF131082:ICF131084 IMB131082:IMB131084 IVX131082:IVX131084 JFT131082:JFT131084 JPP131082:JPP131084 JZL131082:JZL131084 KJH131082:KJH131084 KTD131082:KTD131084 LCZ131082:LCZ131084 LMV131082:LMV131084 LWR131082:LWR131084 MGN131082:MGN131084 MQJ131082:MQJ131084 NAF131082:NAF131084 NKB131082:NKB131084 NTX131082:NTX131084 ODT131082:ODT131084 ONP131082:ONP131084 OXL131082:OXL131084 PHH131082:PHH131084 PRD131082:PRD131084 QAZ131082:QAZ131084 QKV131082:QKV131084 QUR131082:QUR131084 REN131082:REN131084 ROJ131082:ROJ131084 RYF131082:RYF131084 SIB131082:SIB131084 SRX131082:SRX131084 TBT131082:TBT131084 TLP131082:TLP131084 TVL131082:TVL131084 UFH131082:UFH131084 UPD131082:UPD131084 UYZ131082:UYZ131084 VIV131082:VIV131084 VSR131082:VSR131084 WCN131082:WCN131084 WMJ131082:WMJ131084 WWF131082:WWF131084 X196618:X196620 JT196618:JT196620 TP196618:TP196620 ADL196618:ADL196620 ANH196618:ANH196620 AXD196618:AXD196620 BGZ196618:BGZ196620 BQV196618:BQV196620 CAR196618:CAR196620 CKN196618:CKN196620 CUJ196618:CUJ196620 DEF196618:DEF196620 DOB196618:DOB196620 DXX196618:DXX196620 EHT196618:EHT196620 ERP196618:ERP196620 FBL196618:FBL196620 FLH196618:FLH196620 FVD196618:FVD196620 GEZ196618:GEZ196620 GOV196618:GOV196620 GYR196618:GYR196620 HIN196618:HIN196620 HSJ196618:HSJ196620 ICF196618:ICF196620 IMB196618:IMB196620 IVX196618:IVX196620 JFT196618:JFT196620 JPP196618:JPP196620 JZL196618:JZL196620 KJH196618:KJH196620 KTD196618:KTD196620 LCZ196618:LCZ196620 LMV196618:LMV196620 LWR196618:LWR196620 MGN196618:MGN196620 MQJ196618:MQJ196620 NAF196618:NAF196620 NKB196618:NKB196620 NTX196618:NTX196620 ODT196618:ODT196620 ONP196618:ONP196620 OXL196618:OXL196620 PHH196618:PHH196620 PRD196618:PRD196620 QAZ196618:QAZ196620 QKV196618:QKV196620 QUR196618:QUR196620 REN196618:REN196620 ROJ196618:ROJ196620 RYF196618:RYF196620 SIB196618:SIB196620 SRX196618:SRX196620 TBT196618:TBT196620 TLP196618:TLP196620 TVL196618:TVL196620 UFH196618:UFH196620 UPD196618:UPD196620 UYZ196618:UYZ196620 VIV196618:VIV196620 VSR196618:VSR196620 WCN196618:WCN196620 WMJ196618:WMJ196620 WWF196618:WWF196620 X262154:X262156 JT262154:JT262156 TP262154:TP262156 ADL262154:ADL262156 ANH262154:ANH262156 AXD262154:AXD262156 BGZ262154:BGZ262156 BQV262154:BQV262156 CAR262154:CAR262156 CKN262154:CKN262156 CUJ262154:CUJ262156 DEF262154:DEF262156 DOB262154:DOB262156 DXX262154:DXX262156 EHT262154:EHT262156 ERP262154:ERP262156 FBL262154:FBL262156 FLH262154:FLH262156 FVD262154:FVD262156 GEZ262154:GEZ262156 GOV262154:GOV262156 GYR262154:GYR262156 HIN262154:HIN262156 HSJ262154:HSJ262156 ICF262154:ICF262156 IMB262154:IMB262156 IVX262154:IVX262156 JFT262154:JFT262156 JPP262154:JPP262156 JZL262154:JZL262156 KJH262154:KJH262156 KTD262154:KTD262156 LCZ262154:LCZ262156 LMV262154:LMV262156 LWR262154:LWR262156 MGN262154:MGN262156 MQJ262154:MQJ262156 NAF262154:NAF262156 NKB262154:NKB262156 NTX262154:NTX262156 ODT262154:ODT262156 ONP262154:ONP262156 OXL262154:OXL262156 PHH262154:PHH262156 PRD262154:PRD262156 QAZ262154:QAZ262156 QKV262154:QKV262156 QUR262154:QUR262156 REN262154:REN262156 ROJ262154:ROJ262156 RYF262154:RYF262156 SIB262154:SIB262156 SRX262154:SRX262156 TBT262154:TBT262156 TLP262154:TLP262156 TVL262154:TVL262156 UFH262154:UFH262156 UPD262154:UPD262156 UYZ262154:UYZ262156 VIV262154:VIV262156 VSR262154:VSR262156 WCN262154:WCN262156 WMJ262154:WMJ262156 WWF262154:WWF262156 X327690:X327692 JT327690:JT327692 TP327690:TP327692 ADL327690:ADL327692 ANH327690:ANH327692 AXD327690:AXD327692 BGZ327690:BGZ327692 BQV327690:BQV327692 CAR327690:CAR327692 CKN327690:CKN327692 CUJ327690:CUJ327692 DEF327690:DEF327692 DOB327690:DOB327692 DXX327690:DXX327692 EHT327690:EHT327692 ERP327690:ERP327692 FBL327690:FBL327692 FLH327690:FLH327692 FVD327690:FVD327692 GEZ327690:GEZ327692 GOV327690:GOV327692 GYR327690:GYR327692 HIN327690:HIN327692 HSJ327690:HSJ327692 ICF327690:ICF327692 IMB327690:IMB327692 IVX327690:IVX327692 JFT327690:JFT327692 JPP327690:JPP327692 JZL327690:JZL327692 KJH327690:KJH327692 KTD327690:KTD327692 LCZ327690:LCZ327692 LMV327690:LMV327692 LWR327690:LWR327692 MGN327690:MGN327692 MQJ327690:MQJ327692 NAF327690:NAF327692 NKB327690:NKB327692 NTX327690:NTX327692 ODT327690:ODT327692 ONP327690:ONP327692 OXL327690:OXL327692 PHH327690:PHH327692 PRD327690:PRD327692 QAZ327690:QAZ327692 QKV327690:QKV327692 QUR327690:QUR327692 REN327690:REN327692 ROJ327690:ROJ327692 RYF327690:RYF327692 SIB327690:SIB327692 SRX327690:SRX327692 TBT327690:TBT327692 TLP327690:TLP327692 TVL327690:TVL327692 UFH327690:UFH327692 UPD327690:UPD327692 UYZ327690:UYZ327692 VIV327690:VIV327692 VSR327690:VSR327692 WCN327690:WCN327692 WMJ327690:WMJ327692 WWF327690:WWF327692 X393226:X393228 JT393226:JT393228 TP393226:TP393228 ADL393226:ADL393228 ANH393226:ANH393228 AXD393226:AXD393228 BGZ393226:BGZ393228 BQV393226:BQV393228 CAR393226:CAR393228 CKN393226:CKN393228 CUJ393226:CUJ393228 DEF393226:DEF393228 DOB393226:DOB393228 DXX393226:DXX393228 EHT393226:EHT393228 ERP393226:ERP393228 FBL393226:FBL393228 FLH393226:FLH393228 FVD393226:FVD393228 GEZ393226:GEZ393228 GOV393226:GOV393228 GYR393226:GYR393228 HIN393226:HIN393228 HSJ393226:HSJ393228 ICF393226:ICF393228 IMB393226:IMB393228 IVX393226:IVX393228 JFT393226:JFT393228 JPP393226:JPP393228 JZL393226:JZL393228 KJH393226:KJH393228 KTD393226:KTD393228 LCZ393226:LCZ393228 LMV393226:LMV393228 LWR393226:LWR393228 MGN393226:MGN393228 MQJ393226:MQJ393228 NAF393226:NAF393228 NKB393226:NKB393228 NTX393226:NTX393228 ODT393226:ODT393228 ONP393226:ONP393228 OXL393226:OXL393228 PHH393226:PHH393228 PRD393226:PRD393228 QAZ393226:QAZ393228 QKV393226:QKV393228 QUR393226:QUR393228 REN393226:REN393228 ROJ393226:ROJ393228 RYF393226:RYF393228 SIB393226:SIB393228 SRX393226:SRX393228 TBT393226:TBT393228 TLP393226:TLP393228 TVL393226:TVL393228 UFH393226:UFH393228 UPD393226:UPD393228 UYZ393226:UYZ393228 VIV393226:VIV393228 VSR393226:VSR393228 WCN393226:WCN393228 WMJ393226:WMJ393228 WWF393226:WWF393228 X458762:X458764 JT458762:JT458764 TP458762:TP458764 ADL458762:ADL458764 ANH458762:ANH458764 AXD458762:AXD458764 BGZ458762:BGZ458764 BQV458762:BQV458764 CAR458762:CAR458764 CKN458762:CKN458764 CUJ458762:CUJ458764 DEF458762:DEF458764 DOB458762:DOB458764 DXX458762:DXX458764 EHT458762:EHT458764 ERP458762:ERP458764 FBL458762:FBL458764 FLH458762:FLH458764 FVD458762:FVD458764 GEZ458762:GEZ458764 GOV458762:GOV458764 GYR458762:GYR458764 HIN458762:HIN458764 HSJ458762:HSJ458764 ICF458762:ICF458764 IMB458762:IMB458764 IVX458762:IVX458764 JFT458762:JFT458764 JPP458762:JPP458764 JZL458762:JZL458764 KJH458762:KJH458764 KTD458762:KTD458764 LCZ458762:LCZ458764 LMV458762:LMV458764 LWR458762:LWR458764 MGN458762:MGN458764 MQJ458762:MQJ458764 NAF458762:NAF458764 NKB458762:NKB458764 NTX458762:NTX458764 ODT458762:ODT458764 ONP458762:ONP458764 OXL458762:OXL458764 PHH458762:PHH458764 PRD458762:PRD458764 QAZ458762:QAZ458764 QKV458762:QKV458764 QUR458762:QUR458764 REN458762:REN458764 ROJ458762:ROJ458764 RYF458762:RYF458764 SIB458762:SIB458764 SRX458762:SRX458764 TBT458762:TBT458764 TLP458762:TLP458764 TVL458762:TVL458764 UFH458762:UFH458764 UPD458762:UPD458764 UYZ458762:UYZ458764 VIV458762:VIV458764 VSR458762:VSR458764 WCN458762:WCN458764 WMJ458762:WMJ458764 WWF458762:WWF458764 X524298:X524300 JT524298:JT524300 TP524298:TP524300 ADL524298:ADL524300 ANH524298:ANH524300 AXD524298:AXD524300 BGZ524298:BGZ524300 BQV524298:BQV524300 CAR524298:CAR524300 CKN524298:CKN524300 CUJ524298:CUJ524300 DEF524298:DEF524300 DOB524298:DOB524300 DXX524298:DXX524300 EHT524298:EHT524300 ERP524298:ERP524300 FBL524298:FBL524300 FLH524298:FLH524300 FVD524298:FVD524300 GEZ524298:GEZ524300 GOV524298:GOV524300 GYR524298:GYR524300 HIN524298:HIN524300 HSJ524298:HSJ524300 ICF524298:ICF524300 IMB524298:IMB524300 IVX524298:IVX524300 JFT524298:JFT524300 JPP524298:JPP524300 JZL524298:JZL524300 KJH524298:KJH524300 KTD524298:KTD524300 LCZ524298:LCZ524300 LMV524298:LMV524300 LWR524298:LWR524300 MGN524298:MGN524300 MQJ524298:MQJ524300 NAF524298:NAF524300 NKB524298:NKB524300 NTX524298:NTX524300 ODT524298:ODT524300 ONP524298:ONP524300 OXL524298:OXL524300 PHH524298:PHH524300 PRD524298:PRD524300 QAZ524298:QAZ524300 QKV524298:QKV524300 QUR524298:QUR524300 REN524298:REN524300 ROJ524298:ROJ524300 RYF524298:RYF524300 SIB524298:SIB524300 SRX524298:SRX524300 TBT524298:TBT524300 TLP524298:TLP524300 TVL524298:TVL524300 UFH524298:UFH524300 UPD524298:UPD524300 UYZ524298:UYZ524300 VIV524298:VIV524300 VSR524298:VSR524300 WCN524298:WCN524300 WMJ524298:WMJ524300 WWF524298:WWF524300 X589834:X589836 JT589834:JT589836 TP589834:TP589836 ADL589834:ADL589836 ANH589834:ANH589836 AXD589834:AXD589836 BGZ589834:BGZ589836 BQV589834:BQV589836 CAR589834:CAR589836 CKN589834:CKN589836 CUJ589834:CUJ589836 DEF589834:DEF589836 DOB589834:DOB589836 DXX589834:DXX589836 EHT589834:EHT589836 ERP589834:ERP589836 FBL589834:FBL589836 FLH589834:FLH589836 FVD589834:FVD589836 GEZ589834:GEZ589836 GOV589834:GOV589836 GYR589834:GYR589836 HIN589834:HIN589836 HSJ589834:HSJ589836 ICF589834:ICF589836 IMB589834:IMB589836 IVX589834:IVX589836 JFT589834:JFT589836 JPP589834:JPP589836 JZL589834:JZL589836 KJH589834:KJH589836 KTD589834:KTD589836 LCZ589834:LCZ589836 LMV589834:LMV589836 LWR589834:LWR589836 MGN589834:MGN589836 MQJ589834:MQJ589836 NAF589834:NAF589836 NKB589834:NKB589836 NTX589834:NTX589836 ODT589834:ODT589836 ONP589834:ONP589836 OXL589834:OXL589836 PHH589834:PHH589836 PRD589834:PRD589836 QAZ589834:QAZ589836 QKV589834:QKV589836 QUR589834:QUR589836 REN589834:REN589836 ROJ589834:ROJ589836 RYF589834:RYF589836 SIB589834:SIB589836 SRX589834:SRX589836 TBT589834:TBT589836 TLP589834:TLP589836 TVL589834:TVL589836 UFH589834:UFH589836 UPD589834:UPD589836 UYZ589834:UYZ589836 VIV589834:VIV589836 VSR589834:VSR589836 WCN589834:WCN589836 WMJ589834:WMJ589836 WWF589834:WWF589836 X655370:X655372 JT655370:JT655372 TP655370:TP655372 ADL655370:ADL655372 ANH655370:ANH655372 AXD655370:AXD655372 BGZ655370:BGZ655372 BQV655370:BQV655372 CAR655370:CAR655372 CKN655370:CKN655372 CUJ655370:CUJ655372 DEF655370:DEF655372 DOB655370:DOB655372 DXX655370:DXX655372 EHT655370:EHT655372 ERP655370:ERP655372 FBL655370:FBL655372 FLH655370:FLH655372 FVD655370:FVD655372 GEZ655370:GEZ655372 GOV655370:GOV655372 GYR655370:GYR655372 HIN655370:HIN655372 HSJ655370:HSJ655372 ICF655370:ICF655372 IMB655370:IMB655372 IVX655370:IVX655372 JFT655370:JFT655372 JPP655370:JPP655372 JZL655370:JZL655372 KJH655370:KJH655372 KTD655370:KTD655372 LCZ655370:LCZ655372 LMV655370:LMV655372 LWR655370:LWR655372 MGN655370:MGN655372 MQJ655370:MQJ655372 NAF655370:NAF655372 NKB655370:NKB655372 NTX655370:NTX655372 ODT655370:ODT655372 ONP655370:ONP655372 OXL655370:OXL655372 PHH655370:PHH655372 PRD655370:PRD655372 QAZ655370:QAZ655372 QKV655370:QKV655372 QUR655370:QUR655372 REN655370:REN655372 ROJ655370:ROJ655372 RYF655370:RYF655372 SIB655370:SIB655372 SRX655370:SRX655372 TBT655370:TBT655372 TLP655370:TLP655372 TVL655370:TVL655372 UFH655370:UFH655372 UPD655370:UPD655372 UYZ655370:UYZ655372 VIV655370:VIV655372 VSR655370:VSR655372 WCN655370:WCN655372 WMJ655370:WMJ655372 WWF655370:WWF655372 X720906:X720908 JT720906:JT720908 TP720906:TP720908 ADL720906:ADL720908 ANH720906:ANH720908 AXD720906:AXD720908 BGZ720906:BGZ720908 BQV720906:BQV720908 CAR720906:CAR720908 CKN720906:CKN720908 CUJ720906:CUJ720908 DEF720906:DEF720908 DOB720906:DOB720908 DXX720906:DXX720908 EHT720906:EHT720908 ERP720906:ERP720908 FBL720906:FBL720908 FLH720906:FLH720908 FVD720906:FVD720908 GEZ720906:GEZ720908 GOV720906:GOV720908 GYR720906:GYR720908 HIN720906:HIN720908 HSJ720906:HSJ720908 ICF720906:ICF720908 IMB720906:IMB720908 IVX720906:IVX720908 JFT720906:JFT720908 JPP720906:JPP720908 JZL720906:JZL720908 KJH720906:KJH720908 KTD720906:KTD720908 LCZ720906:LCZ720908 LMV720906:LMV720908 LWR720906:LWR720908 MGN720906:MGN720908 MQJ720906:MQJ720908 NAF720906:NAF720908 NKB720906:NKB720908 NTX720906:NTX720908 ODT720906:ODT720908 ONP720906:ONP720908 OXL720906:OXL720908 PHH720906:PHH720908 PRD720906:PRD720908 QAZ720906:QAZ720908 QKV720906:QKV720908 QUR720906:QUR720908 REN720906:REN720908 ROJ720906:ROJ720908 RYF720906:RYF720908 SIB720906:SIB720908 SRX720906:SRX720908 TBT720906:TBT720908 TLP720906:TLP720908 TVL720906:TVL720908 UFH720906:UFH720908 UPD720906:UPD720908 UYZ720906:UYZ720908 VIV720906:VIV720908 VSR720906:VSR720908 WCN720906:WCN720908 WMJ720906:WMJ720908 WWF720906:WWF720908 X786442:X786444 JT786442:JT786444 TP786442:TP786444 ADL786442:ADL786444 ANH786442:ANH786444 AXD786442:AXD786444 BGZ786442:BGZ786444 BQV786442:BQV786444 CAR786442:CAR786444 CKN786442:CKN786444 CUJ786442:CUJ786444 DEF786442:DEF786444 DOB786442:DOB786444 DXX786442:DXX786444 EHT786442:EHT786444 ERP786442:ERP786444 FBL786442:FBL786444 FLH786442:FLH786444 FVD786442:FVD786444 GEZ786442:GEZ786444 GOV786442:GOV786444 GYR786442:GYR786444 HIN786442:HIN786444 HSJ786442:HSJ786444 ICF786442:ICF786444 IMB786442:IMB786444 IVX786442:IVX786444 JFT786442:JFT786444 JPP786442:JPP786444 JZL786442:JZL786444 KJH786442:KJH786444 KTD786442:KTD786444 LCZ786442:LCZ786444 LMV786442:LMV786444 LWR786442:LWR786444 MGN786442:MGN786444 MQJ786442:MQJ786444 NAF786442:NAF786444 NKB786442:NKB786444 NTX786442:NTX786444 ODT786442:ODT786444 ONP786442:ONP786444 OXL786442:OXL786444 PHH786442:PHH786444 PRD786442:PRD786444 QAZ786442:QAZ786444 QKV786442:QKV786444 QUR786442:QUR786444 REN786442:REN786444 ROJ786442:ROJ786444 RYF786442:RYF786444 SIB786442:SIB786444 SRX786442:SRX786444 TBT786442:TBT786444 TLP786442:TLP786444 TVL786442:TVL786444 UFH786442:UFH786444 UPD786442:UPD786444 UYZ786442:UYZ786444 VIV786442:VIV786444 VSR786442:VSR786444 WCN786442:WCN786444 WMJ786442:WMJ786444 WWF786442:WWF786444 X851978:X851980 JT851978:JT851980 TP851978:TP851980 ADL851978:ADL851980 ANH851978:ANH851980 AXD851978:AXD851980 BGZ851978:BGZ851980 BQV851978:BQV851980 CAR851978:CAR851980 CKN851978:CKN851980 CUJ851978:CUJ851980 DEF851978:DEF851980 DOB851978:DOB851980 DXX851978:DXX851980 EHT851978:EHT851980 ERP851978:ERP851980 FBL851978:FBL851980 FLH851978:FLH851980 FVD851978:FVD851980 GEZ851978:GEZ851980 GOV851978:GOV851980 GYR851978:GYR851980 HIN851978:HIN851980 HSJ851978:HSJ851980 ICF851978:ICF851980 IMB851978:IMB851980 IVX851978:IVX851980 JFT851978:JFT851980 JPP851978:JPP851980 JZL851978:JZL851980 KJH851978:KJH851980 KTD851978:KTD851980 LCZ851978:LCZ851980 LMV851978:LMV851980 LWR851978:LWR851980 MGN851978:MGN851980 MQJ851978:MQJ851980 NAF851978:NAF851980 NKB851978:NKB851980 NTX851978:NTX851980 ODT851978:ODT851980 ONP851978:ONP851980 OXL851978:OXL851980 PHH851978:PHH851980 PRD851978:PRD851980 QAZ851978:QAZ851980 QKV851978:QKV851980 QUR851978:QUR851980 REN851978:REN851980 ROJ851978:ROJ851980 RYF851978:RYF851980 SIB851978:SIB851980 SRX851978:SRX851980 TBT851978:TBT851980 TLP851978:TLP851980 TVL851978:TVL851980 UFH851978:UFH851980 UPD851978:UPD851980 UYZ851978:UYZ851980 VIV851978:VIV851980 VSR851978:VSR851980 WCN851978:WCN851980 WMJ851978:WMJ851980 WWF851978:WWF851980 X917514:X917516 JT917514:JT917516 TP917514:TP917516 ADL917514:ADL917516 ANH917514:ANH917516 AXD917514:AXD917516 BGZ917514:BGZ917516 BQV917514:BQV917516 CAR917514:CAR917516 CKN917514:CKN917516 CUJ917514:CUJ917516 DEF917514:DEF917516 DOB917514:DOB917516 DXX917514:DXX917516 EHT917514:EHT917516 ERP917514:ERP917516 FBL917514:FBL917516 FLH917514:FLH917516 FVD917514:FVD917516 GEZ917514:GEZ917516 GOV917514:GOV917516 GYR917514:GYR917516 HIN917514:HIN917516 HSJ917514:HSJ917516 ICF917514:ICF917516 IMB917514:IMB917516 IVX917514:IVX917516 JFT917514:JFT917516 JPP917514:JPP917516 JZL917514:JZL917516 KJH917514:KJH917516 KTD917514:KTD917516 LCZ917514:LCZ917516 LMV917514:LMV917516 LWR917514:LWR917516 MGN917514:MGN917516 MQJ917514:MQJ917516 NAF917514:NAF917516 NKB917514:NKB917516 NTX917514:NTX917516 ODT917514:ODT917516 ONP917514:ONP917516 OXL917514:OXL917516 PHH917514:PHH917516 PRD917514:PRD917516 QAZ917514:QAZ917516 QKV917514:QKV917516 QUR917514:QUR917516 REN917514:REN917516 ROJ917514:ROJ917516 RYF917514:RYF917516 SIB917514:SIB917516 SRX917514:SRX917516 TBT917514:TBT917516 TLP917514:TLP917516 TVL917514:TVL917516 UFH917514:UFH917516 UPD917514:UPD917516 UYZ917514:UYZ917516 VIV917514:VIV917516 VSR917514:VSR917516 WCN917514:WCN917516 WMJ917514:WMJ917516 WWF917514:WWF917516 X983050:X983052 JT983050:JT983052 TP983050:TP983052 ADL983050:ADL983052 ANH983050:ANH983052 AXD983050:AXD983052 BGZ983050:BGZ983052 BQV983050:BQV983052 CAR983050:CAR983052 CKN983050:CKN983052 CUJ983050:CUJ983052 DEF983050:DEF983052 DOB983050:DOB983052 DXX983050:DXX983052 EHT983050:EHT983052 ERP983050:ERP983052 FBL983050:FBL983052 FLH983050:FLH983052 FVD983050:FVD983052 GEZ983050:GEZ983052 GOV983050:GOV983052 GYR983050:GYR983052 HIN983050:HIN983052 HSJ983050:HSJ983052 ICF983050:ICF983052 IMB983050:IMB983052 IVX983050:IVX983052 JFT983050:JFT983052 JPP983050:JPP983052 JZL983050:JZL983052 KJH983050:KJH983052 KTD983050:KTD983052 LCZ983050:LCZ983052 LMV983050:LMV983052 LWR983050:LWR983052 MGN983050:MGN983052 MQJ983050:MQJ983052 NAF983050:NAF983052 NKB983050:NKB983052 NTX983050:NTX983052 ODT983050:ODT983052 ONP983050:ONP983052 OXL983050:OXL983052 PHH983050:PHH983052 PRD983050:PRD983052 QAZ983050:QAZ983052 QKV983050:QKV983052 QUR983050:QUR983052 REN983050:REN983052 ROJ983050:ROJ983052 RYF983050:RYF983052 SIB983050:SIB983052 SRX983050:SRX983052 TBT983050:TBT983052 TLP983050:TLP983052 TVL983050:TVL983052 UFH983050:UFH983052 UPD983050:UPD983052 UYZ983050:UYZ983052 VIV983050:VIV983052 VSR983050:VSR983052 WCN983050:WCN983052 WMJ983050:WMJ983052 WWF983050:WWF983052 V10:W15 JR10:JS15 TN10:TO15 ADJ10:ADK15 ANF10:ANG15 AXB10:AXC15 BGX10:BGY15 BQT10:BQU15 CAP10:CAQ15 CKL10:CKM15 CUH10:CUI15 DED10:DEE15 DNZ10:DOA15 DXV10:DXW15 EHR10:EHS15 ERN10:ERO15 FBJ10:FBK15 FLF10:FLG15 FVB10:FVC15 GEX10:GEY15 GOT10:GOU15 GYP10:GYQ15 HIL10:HIM15 HSH10:HSI15 ICD10:ICE15 ILZ10:IMA15 IVV10:IVW15 JFR10:JFS15 JPN10:JPO15 JZJ10:JZK15 KJF10:KJG15 KTB10:KTC15 LCX10:LCY15 LMT10:LMU15 LWP10:LWQ15 MGL10:MGM15 MQH10:MQI15 NAD10:NAE15 NJZ10:NKA15 NTV10:NTW15 ODR10:ODS15 ONN10:ONO15 OXJ10:OXK15 PHF10:PHG15 PRB10:PRC15 QAX10:QAY15 QKT10:QKU15 QUP10:QUQ15 REL10:REM15 ROH10:ROI15 RYD10:RYE15 SHZ10:SIA15 SRV10:SRW15 TBR10:TBS15 TLN10:TLO15 TVJ10:TVK15 UFF10:UFG15 UPB10:UPC15 UYX10:UYY15 VIT10:VIU15 VSP10:VSQ15 WCL10:WCM15 WMH10:WMI15 WWD10:WWE15 V65546:W65551 JR65546:JS65551 TN65546:TO65551 ADJ65546:ADK65551 ANF65546:ANG65551 AXB65546:AXC65551 BGX65546:BGY65551 BQT65546:BQU65551 CAP65546:CAQ65551 CKL65546:CKM65551 CUH65546:CUI65551 DED65546:DEE65551 DNZ65546:DOA65551 DXV65546:DXW65551 EHR65546:EHS65551 ERN65546:ERO65551 FBJ65546:FBK65551 FLF65546:FLG65551 FVB65546:FVC65551 GEX65546:GEY65551 GOT65546:GOU65551 GYP65546:GYQ65551 HIL65546:HIM65551 HSH65546:HSI65551 ICD65546:ICE65551 ILZ65546:IMA65551 IVV65546:IVW65551 JFR65546:JFS65551 JPN65546:JPO65551 JZJ65546:JZK65551 KJF65546:KJG65551 KTB65546:KTC65551 LCX65546:LCY65551 LMT65546:LMU65551 LWP65546:LWQ65551 MGL65546:MGM65551 MQH65546:MQI65551 NAD65546:NAE65551 NJZ65546:NKA65551 NTV65546:NTW65551 ODR65546:ODS65551 ONN65546:ONO65551 OXJ65546:OXK65551 PHF65546:PHG65551 PRB65546:PRC65551 QAX65546:QAY65551 QKT65546:QKU65551 QUP65546:QUQ65551 REL65546:REM65551 ROH65546:ROI65551 RYD65546:RYE65551 SHZ65546:SIA65551 SRV65546:SRW65551 TBR65546:TBS65551 TLN65546:TLO65551 TVJ65546:TVK65551 UFF65546:UFG65551 UPB65546:UPC65551 UYX65546:UYY65551 VIT65546:VIU65551 VSP65546:VSQ65551 WCL65546:WCM65551 WMH65546:WMI65551 WWD65546:WWE65551 V131082:W131087 JR131082:JS131087 TN131082:TO131087 ADJ131082:ADK131087 ANF131082:ANG131087 AXB131082:AXC131087 BGX131082:BGY131087 BQT131082:BQU131087 CAP131082:CAQ131087 CKL131082:CKM131087 CUH131082:CUI131087 DED131082:DEE131087 DNZ131082:DOA131087 DXV131082:DXW131087 EHR131082:EHS131087 ERN131082:ERO131087 FBJ131082:FBK131087 FLF131082:FLG131087 FVB131082:FVC131087 GEX131082:GEY131087 GOT131082:GOU131087 GYP131082:GYQ131087 HIL131082:HIM131087 HSH131082:HSI131087 ICD131082:ICE131087 ILZ131082:IMA131087 IVV131082:IVW131087 JFR131082:JFS131087 JPN131082:JPO131087 JZJ131082:JZK131087 KJF131082:KJG131087 KTB131082:KTC131087 LCX131082:LCY131087 LMT131082:LMU131087 LWP131082:LWQ131087 MGL131082:MGM131087 MQH131082:MQI131087 NAD131082:NAE131087 NJZ131082:NKA131087 NTV131082:NTW131087 ODR131082:ODS131087 ONN131082:ONO131087 OXJ131082:OXK131087 PHF131082:PHG131087 PRB131082:PRC131087 QAX131082:QAY131087 QKT131082:QKU131087 QUP131082:QUQ131087 REL131082:REM131087 ROH131082:ROI131087 RYD131082:RYE131087 SHZ131082:SIA131087 SRV131082:SRW131087 TBR131082:TBS131087 TLN131082:TLO131087 TVJ131082:TVK131087 UFF131082:UFG131087 UPB131082:UPC131087 UYX131082:UYY131087 VIT131082:VIU131087 VSP131082:VSQ131087 WCL131082:WCM131087 WMH131082:WMI131087 WWD131082:WWE131087 V196618:W196623 JR196618:JS196623 TN196618:TO196623 ADJ196618:ADK196623 ANF196618:ANG196623 AXB196618:AXC196623 BGX196618:BGY196623 BQT196618:BQU196623 CAP196618:CAQ196623 CKL196618:CKM196623 CUH196618:CUI196623 DED196618:DEE196623 DNZ196618:DOA196623 DXV196618:DXW196623 EHR196618:EHS196623 ERN196618:ERO196623 FBJ196618:FBK196623 FLF196618:FLG196623 FVB196618:FVC196623 GEX196618:GEY196623 GOT196618:GOU196623 GYP196618:GYQ196623 HIL196618:HIM196623 HSH196618:HSI196623 ICD196618:ICE196623 ILZ196618:IMA196623 IVV196618:IVW196623 JFR196618:JFS196623 JPN196618:JPO196623 JZJ196618:JZK196623 KJF196618:KJG196623 KTB196618:KTC196623 LCX196618:LCY196623 LMT196618:LMU196623 LWP196618:LWQ196623 MGL196618:MGM196623 MQH196618:MQI196623 NAD196618:NAE196623 NJZ196618:NKA196623 NTV196618:NTW196623 ODR196618:ODS196623 ONN196618:ONO196623 OXJ196618:OXK196623 PHF196618:PHG196623 PRB196618:PRC196623 QAX196618:QAY196623 QKT196618:QKU196623 QUP196618:QUQ196623 REL196618:REM196623 ROH196618:ROI196623 RYD196618:RYE196623 SHZ196618:SIA196623 SRV196618:SRW196623 TBR196618:TBS196623 TLN196618:TLO196623 TVJ196618:TVK196623 UFF196618:UFG196623 UPB196618:UPC196623 UYX196618:UYY196623 VIT196618:VIU196623 VSP196618:VSQ196623 WCL196618:WCM196623 WMH196618:WMI196623 WWD196618:WWE196623 V262154:W262159 JR262154:JS262159 TN262154:TO262159 ADJ262154:ADK262159 ANF262154:ANG262159 AXB262154:AXC262159 BGX262154:BGY262159 BQT262154:BQU262159 CAP262154:CAQ262159 CKL262154:CKM262159 CUH262154:CUI262159 DED262154:DEE262159 DNZ262154:DOA262159 DXV262154:DXW262159 EHR262154:EHS262159 ERN262154:ERO262159 FBJ262154:FBK262159 FLF262154:FLG262159 FVB262154:FVC262159 GEX262154:GEY262159 GOT262154:GOU262159 GYP262154:GYQ262159 HIL262154:HIM262159 HSH262154:HSI262159 ICD262154:ICE262159 ILZ262154:IMA262159 IVV262154:IVW262159 JFR262154:JFS262159 JPN262154:JPO262159 JZJ262154:JZK262159 KJF262154:KJG262159 KTB262154:KTC262159 LCX262154:LCY262159 LMT262154:LMU262159 LWP262154:LWQ262159 MGL262154:MGM262159 MQH262154:MQI262159 NAD262154:NAE262159 NJZ262154:NKA262159 NTV262154:NTW262159 ODR262154:ODS262159 ONN262154:ONO262159 OXJ262154:OXK262159 PHF262154:PHG262159 PRB262154:PRC262159 QAX262154:QAY262159 QKT262154:QKU262159 QUP262154:QUQ262159 REL262154:REM262159 ROH262154:ROI262159 RYD262154:RYE262159 SHZ262154:SIA262159 SRV262154:SRW262159 TBR262154:TBS262159 TLN262154:TLO262159 TVJ262154:TVK262159 UFF262154:UFG262159 UPB262154:UPC262159 UYX262154:UYY262159 VIT262154:VIU262159 VSP262154:VSQ262159 WCL262154:WCM262159 WMH262154:WMI262159 WWD262154:WWE262159 V327690:W327695 JR327690:JS327695 TN327690:TO327695 ADJ327690:ADK327695 ANF327690:ANG327695 AXB327690:AXC327695 BGX327690:BGY327695 BQT327690:BQU327695 CAP327690:CAQ327695 CKL327690:CKM327695 CUH327690:CUI327695 DED327690:DEE327695 DNZ327690:DOA327695 DXV327690:DXW327695 EHR327690:EHS327695 ERN327690:ERO327695 FBJ327690:FBK327695 FLF327690:FLG327695 FVB327690:FVC327695 GEX327690:GEY327695 GOT327690:GOU327695 GYP327690:GYQ327695 HIL327690:HIM327695 HSH327690:HSI327695 ICD327690:ICE327695 ILZ327690:IMA327695 IVV327690:IVW327695 JFR327690:JFS327695 JPN327690:JPO327695 JZJ327690:JZK327695 KJF327690:KJG327695 KTB327690:KTC327695 LCX327690:LCY327695 LMT327690:LMU327695 LWP327690:LWQ327695 MGL327690:MGM327695 MQH327690:MQI327695 NAD327690:NAE327695 NJZ327690:NKA327695 NTV327690:NTW327695 ODR327690:ODS327695 ONN327690:ONO327695 OXJ327690:OXK327695 PHF327690:PHG327695 PRB327690:PRC327695 QAX327690:QAY327695 QKT327690:QKU327695 QUP327690:QUQ327695 REL327690:REM327695 ROH327690:ROI327695 RYD327690:RYE327695 SHZ327690:SIA327695 SRV327690:SRW327695 TBR327690:TBS327695 TLN327690:TLO327695 TVJ327690:TVK327695 UFF327690:UFG327695 UPB327690:UPC327695 UYX327690:UYY327695 VIT327690:VIU327695 VSP327690:VSQ327695 WCL327690:WCM327695 WMH327690:WMI327695 WWD327690:WWE327695 V393226:W393231 JR393226:JS393231 TN393226:TO393231 ADJ393226:ADK393231 ANF393226:ANG393231 AXB393226:AXC393231 BGX393226:BGY393231 BQT393226:BQU393231 CAP393226:CAQ393231 CKL393226:CKM393231 CUH393226:CUI393231 DED393226:DEE393231 DNZ393226:DOA393231 DXV393226:DXW393231 EHR393226:EHS393231 ERN393226:ERO393231 FBJ393226:FBK393231 FLF393226:FLG393231 FVB393226:FVC393231 GEX393226:GEY393231 GOT393226:GOU393231 GYP393226:GYQ393231 HIL393226:HIM393231 HSH393226:HSI393231 ICD393226:ICE393231 ILZ393226:IMA393231 IVV393226:IVW393231 JFR393226:JFS393231 JPN393226:JPO393231 JZJ393226:JZK393231 KJF393226:KJG393231 KTB393226:KTC393231 LCX393226:LCY393231 LMT393226:LMU393231 LWP393226:LWQ393231 MGL393226:MGM393231 MQH393226:MQI393231 NAD393226:NAE393231 NJZ393226:NKA393231 NTV393226:NTW393231 ODR393226:ODS393231 ONN393226:ONO393231 OXJ393226:OXK393231 PHF393226:PHG393231 PRB393226:PRC393231 QAX393226:QAY393231 QKT393226:QKU393231 QUP393226:QUQ393231 REL393226:REM393231 ROH393226:ROI393231 RYD393226:RYE393231 SHZ393226:SIA393231 SRV393226:SRW393231 TBR393226:TBS393231 TLN393226:TLO393231 TVJ393226:TVK393231 UFF393226:UFG393231 UPB393226:UPC393231 UYX393226:UYY393231 VIT393226:VIU393231 VSP393226:VSQ393231 WCL393226:WCM393231 WMH393226:WMI393231 WWD393226:WWE393231 V458762:W458767 JR458762:JS458767 TN458762:TO458767 ADJ458762:ADK458767 ANF458762:ANG458767 AXB458762:AXC458767 BGX458762:BGY458767 BQT458762:BQU458767 CAP458762:CAQ458767 CKL458762:CKM458767 CUH458762:CUI458767 DED458762:DEE458767 DNZ458762:DOA458767 DXV458762:DXW458767 EHR458762:EHS458767 ERN458762:ERO458767 FBJ458762:FBK458767 FLF458762:FLG458767 FVB458762:FVC458767 GEX458762:GEY458767 GOT458762:GOU458767 GYP458762:GYQ458767 HIL458762:HIM458767 HSH458762:HSI458767 ICD458762:ICE458767 ILZ458762:IMA458767 IVV458762:IVW458767 JFR458762:JFS458767 JPN458762:JPO458767 JZJ458762:JZK458767 KJF458762:KJG458767 KTB458762:KTC458767 LCX458762:LCY458767 LMT458762:LMU458767 LWP458762:LWQ458767 MGL458762:MGM458767 MQH458762:MQI458767 NAD458762:NAE458767 NJZ458762:NKA458767 NTV458762:NTW458767 ODR458762:ODS458767 ONN458762:ONO458767 OXJ458762:OXK458767 PHF458762:PHG458767 PRB458762:PRC458767 QAX458762:QAY458767 QKT458762:QKU458767 QUP458762:QUQ458767 REL458762:REM458767 ROH458762:ROI458767 RYD458762:RYE458767 SHZ458762:SIA458767 SRV458762:SRW458767 TBR458762:TBS458767 TLN458762:TLO458767 TVJ458762:TVK458767 UFF458762:UFG458767 UPB458762:UPC458767 UYX458762:UYY458767 VIT458762:VIU458767 VSP458762:VSQ458767 WCL458762:WCM458767 WMH458762:WMI458767 WWD458762:WWE458767 V524298:W524303 JR524298:JS524303 TN524298:TO524303 ADJ524298:ADK524303 ANF524298:ANG524303 AXB524298:AXC524303 BGX524298:BGY524303 BQT524298:BQU524303 CAP524298:CAQ524303 CKL524298:CKM524303 CUH524298:CUI524303 DED524298:DEE524303 DNZ524298:DOA524303 DXV524298:DXW524303 EHR524298:EHS524303 ERN524298:ERO524303 FBJ524298:FBK524303 FLF524298:FLG524303 FVB524298:FVC524303 GEX524298:GEY524303 GOT524298:GOU524303 GYP524298:GYQ524303 HIL524298:HIM524303 HSH524298:HSI524303 ICD524298:ICE524303 ILZ524298:IMA524303 IVV524298:IVW524303 JFR524298:JFS524303 JPN524298:JPO524303 JZJ524298:JZK524303 KJF524298:KJG524303 KTB524298:KTC524303 LCX524298:LCY524303 LMT524298:LMU524303 LWP524298:LWQ524303 MGL524298:MGM524303 MQH524298:MQI524303 NAD524298:NAE524303 NJZ524298:NKA524303 NTV524298:NTW524303 ODR524298:ODS524303 ONN524298:ONO524303 OXJ524298:OXK524303 PHF524298:PHG524303 PRB524298:PRC524303 QAX524298:QAY524303 QKT524298:QKU524303 QUP524298:QUQ524303 REL524298:REM524303 ROH524298:ROI524303 RYD524298:RYE524303 SHZ524298:SIA524303 SRV524298:SRW524303 TBR524298:TBS524303 TLN524298:TLO524303 TVJ524298:TVK524303 UFF524298:UFG524303 UPB524298:UPC524303 UYX524298:UYY524303 VIT524298:VIU524303 VSP524298:VSQ524303 WCL524298:WCM524303 WMH524298:WMI524303 WWD524298:WWE524303 V589834:W589839 JR589834:JS589839 TN589834:TO589839 ADJ589834:ADK589839 ANF589834:ANG589839 AXB589834:AXC589839 BGX589834:BGY589839 BQT589834:BQU589839 CAP589834:CAQ589839 CKL589834:CKM589839 CUH589834:CUI589839 DED589834:DEE589839 DNZ589834:DOA589839 DXV589834:DXW589839 EHR589834:EHS589839 ERN589834:ERO589839 FBJ589834:FBK589839 FLF589834:FLG589839 FVB589834:FVC589839 GEX589834:GEY589839 GOT589834:GOU589839 GYP589834:GYQ589839 HIL589834:HIM589839 HSH589834:HSI589839 ICD589834:ICE589839 ILZ589834:IMA589839 IVV589834:IVW589839 JFR589834:JFS589839 JPN589834:JPO589839 JZJ589834:JZK589839 KJF589834:KJG589839 KTB589834:KTC589839 LCX589834:LCY589839 LMT589834:LMU589839 LWP589834:LWQ589839 MGL589834:MGM589839 MQH589834:MQI589839 NAD589834:NAE589839 NJZ589834:NKA589839 NTV589834:NTW589839 ODR589834:ODS589839 ONN589834:ONO589839 OXJ589834:OXK589839 PHF589834:PHG589839 PRB589834:PRC589839 QAX589834:QAY589839 QKT589834:QKU589839 QUP589834:QUQ589839 REL589834:REM589839 ROH589834:ROI589839 RYD589834:RYE589839 SHZ589834:SIA589839 SRV589834:SRW589839 TBR589834:TBS589839 TLN589834:TLO589839 TVJ589834:TVK589839 UFF589834:UFG589839 UPB589834:UPC589839 UYX589834:UYY589839 VIT589834:VIU589839 VSP589834:VSQ589839 WCL589834:WCM589839 WMH589834:WMI589839 WWD589834:WWE589839 V655370:W655375 JR655370:JS655375 TN655370:TO655375 ADJ655370:ADK655375 ANF655370:ANG655375 AXB655370:AXC655375 BGX655370:BGY655375 BQT655370:BQU655375 CAP655370:CAQ655375 CKL655370:CKM655375 CUH655370:CUI655375 DED655370:DEE655375 DNZ655370:DOA655375 DXV655370:DXW655375 EHR655370:EHS655375 ERN655370:ERO655375 FBJ655370:FBK655375 FLF655370:FLG655375 FVB655370:FVC655375 GEX655370:GEY655375 GOT655370:GOU655375 GYP655370:GYQ655375 HIL655370:HIM655375 HSH655370:HSI655375 ICD655370:ICE655375 ILZ655370:IMA655375 IVV655370:IVW655375 JFR655370:JFS655375 JPN655370:JPO655375 JZJ655370:JZK655375 KJF655370:KJG655375 KTB655370:KTC655375 LCX655370:LCY655375 LMT655370:LMU655375 LWP655370:LWQ655375 MGL655370:MGM655375 MQH655370:MQI655375 NAD655370:NAE655375 NJZ655370:NKA655375 NTV655370:NTW655375 ODR655370:ODS655375 ONN655370:ONO655375 OXJ655370:OXK655375 PHF655370:PHG655375 PRB655370:PRC655375 QAX655370:QAY655375 QKT655370:QKU655375 QUP655370:QUQ655375 REL655370:REM655375 ROH655370:ROI655375 RYD655370:RYE655375 SHZ655370:SIA655375 SRV655370:SRW655375 TBR655370:TBS655375 TLN655370:TLO655375 TVJ655370:TVK655375 UFF655370:UFG655375 UPB655370:UPC655375 UYX655370:UYY655375 VIT655370:VIU655375 VSP655370:VSQ655375 WCL655370:WCM655375 WMH655370:WMI655375 WWD655370:WWE655375 V720906:W720911 JR720906:JS720911 TN720906:TO720911 ADJ720906:ADK720911 ANF720906:ANG720911 AXB720906:AXC720911 BGX720906:BGY720911 BQT720906:BQU720911 CAP720906:CAQ720911 CKL720906:CKM720911 CUH720906:CUI720911 DED720906:DEE720911 DNZ720906:DOA720911 DXV720906:DXW720911 EHR720906:EHS720911 ERN720906:ERO720911 FBJ720906:FBK720911 FLF720906:FLG720911 FVB720906:FVC720911 GEX720906:GEY720911 GOT720906:GOU720911 GYP720906:GYQ720911 HIL720906:HIM720911 HSH720906:HSI720911 ICD720906:ICE720911 ILZ720906:IMA720911 IVV720906:IVW720911 JFR720906:JFS720911 JPN720906:JPO720911 JZJ720906:JZK720911 KJF720906:KJG720911 KTB720906:KTC720911 LCX720906:LCY720911 LMT720906:LMU720911 LWP720906:LWQ720911 MGL720906:MGM720911 MQH720906:MQI720911 NAD720906:NAE720911 NJZ720906:NKA720911 NTV720906:NTW720911 ODR720906:ODS720911 ONN720906:ONO720911 OXJ720906:OXK720911 PHF720906:PHG720911 PRB720906:PRC720911 QAX720906:QAY720911 QKT720906:QKU720911 QUP720906:QUQ720911 REL720906:REM720911 ROH720906:ROI720911 RYD720906:RYE720911 SHZ720906:SIA720911 SRV720906:SRW720911 TBR720906:TBS720911 TLN720906:TLO720911 TVJ720906:TVK720911 UFF720906:UFG720911 UPB720906:UPC720911 UYX720906:UYY720911 VIT720906:VIU720911 VSP720906:VSQ720911 WCL720906:WCM720911 WMH720906:WMI720911 WWD720906:WWE720911 V786442:W786447 JR786442:JS786447 TN786442:TO786447 ADJ786442:ADK786447 ANF786442:ANG786447 AXB786442:AXC786447 BGX786442:BGY786447 BQT786442:BQU786447 CAP786442:CAQ786447 CKL786442:CKM786447 CUH786442:CUI786447 DED786442:DEE786447 DNZ786442:DOA786447 DXV786442:DXW786447 EHR786442:EHS786447 ERN786442:ERO786447 FBJ786442:FBK786447 FLF786442:FLG786447 FVB786442:FVC786447 GEX786442:GEY786447 GOT786442:GOU786447 GYP786442:GYQ786447 HIL786442:HIM786447 HSH786442:HSI786447 ICD786442:ICE786447 ILZ786442:IMA786447 IVV786442:IVW786447 JFR786442:JFS786447 JPN786442:JPO786447 JZJ786442:JZK786447 KJF786442:KJG786447 KTB786442:KTC786447 LCX786442:LCY786447 LMT786442:LMU786447 LWP786442:LWQ786447 MGL786442:MGM786447 MQH786442:MQI786447 NAD786442:NAE786447 NJZ786442:NKA786447 NTV786442:NTW786447 ODR786442:ODS786447 ONN786442:ONO786447 OXJ786442:OXK786447 PHF786442:PHG786447 PRB786442:PRC786447 QAX786442:QAY786447 QKT786442:QKU786447 QUP786442:QUQ786447 REL786442:REM786447 ROH786442:ROI786447 RYD786442:RYE786447 SHZ786442:SIA786447 SRV786442:SRW786447 TBR786442:TBS786447 TLN786442:TLO786447 TVJ786442:TVK786447 UFF786442:UFG786447 UPB786442:UPC786447 UYX786442:UYY786447 VIT786442:VIU786447 VSP786442:VSQ786447 WCL786442:WCM786447 WMH786442:WMI786447 WWD786442:WWE786447 V851978:W851983 JR851978:JS851983 TN851978:TO851983 ADJ851978:ADK851983 ANF851978:ANG851983 AXB851978:AXC851983 BGX851978:BGY851983 BQT851978:BQU851983 CAP851978:CAQ851983 CKL851978:CKM851983 CUH851978:CUI851983 DED851978:DEE851983 DNZ851978:DOA851983 DXV851978:DXW851983 EHR851978:EHS851983 ERN851978:ERO851983 FBJ851978:FBK851983 FLF851978:FLG851983 FVB851978:FVC851983 GEX851978:GEY851983 GOT851978:GOU851983 GYP851978:GYQ851983 HIL851978:HIM851983 HSH851978:HSI851983 ICD851978:ICE851983 ILZ851978:IMA851983 IVV851978:IVW851983 JFR851978:JFS851983 JPN851978:JPO851983 JZJ851978:JZK851983 KJF851978:KJG851983 KTB851978:KTC851983 LCX851978:LCY851983 LMT851978:LMU851983 LWP851978:LWQ851983 MGL851978:MGM851983 MQH851978:MQI851983 NAD851978:NAE851983 NJZ851978:NKA851983 NTV851978:NTW851983 ODR851978:ODS851983 ONN851978:ONO851983 OXJ851978:OXK851983 PHF851978:PHG851983 PRB851978:PRC851983 QAX851978:QAY851983 QKT851978:QKU851983 QUP851978:QUQ851983 REL851978:REM851983 ROH851978:ROI851983 RYD851978:RYE851983 SHZ851978:SIA851983 SRV851978:SRW851983 TBR851978:TBS851983 TLN851978:TLO851983 TVJ851978:TVK851983 UFF851978:UFG851983 UPB851978:UPC851983 UYX851978:UYY851983 VIT851978:VIU851983 VSP851978:VSQ851983 WCL851978:WCM851983 WMH851978:WMI851983 WWD851978:WWE851983 V917514:W917519 JR917514:JS917519 TN917514:TO917519 ADJ917514:ADK917519 ANF917514:ANG917519 AXB917514:AXC917519 BGX917514:BGY917519 BQT917514:BQU917519 CAP917514:CAQ917519 CKL917514:CKM917519 CUH917514:CUI917519 DED917514:DEE917519 DNZ917514:DOA917519 DXV917514:DXW917519 EHR917514:EHS917519 ERN917514:ERO917519 FBJ917514:FBK917519 FLF917514:FLG917519 FVB917514:FVC917519 GEX917514:GEY917519 GOT917514:GOU917519 GYP917514:GYQ917519 HIL917514:HIM917519 HSH917514:HSI917519 ICD917514:ICE917519 ILZ917514:IMA917519 IVV917514:IVW917519 JFR917514:JFS917519 JPN917514:JPO917519 JZJ917514:JZK917519 KJF917514:KJG917519 KTB917514:KTC917519 LCX917514:LCY917519 LMT917514:LMU917519 LWP917514:LWQ917519 MGL917514:MGM917519 MQH917514:MQI917519 NAD917514:NAE917519 NJZ917514:NKA917519 NTV917514:NTW917519 ODR917514:ODS917519 ONN917514:ONO917519 OXJ917514:OXK917519 PHF917514:PHG917519 PRB917514:PRC917519 QAX917514:QAY917519 QKT917514:QKU917519 QUP917514:QUQ917519 REL917514:REM917519 ROH917514:ROI917519 RYD917514:RYE917519 SHZ917514:SIA917519 SRV917514:SRW917519 TBR917514:TBS917519 TLN917514:TLO917519 TVJ917514:TVK917519 UFF917514:UFG917519 UPB917514:UPC917519 UYX917514:UYY917519 VIT917514:VIU917519 VSP917514:VSQ917519 WCL917514:WCM917519 WMH917514:WMI917519 WWD917514:WWE917519 V983050:W983055 JR983050:JS983055 TN983050:TO983055 ADJ983050:ADK983055 ANF983050:ANG983055 AXB983050:AXC983055 BGX983050:BGY983055 BQT983050:BQU983055 CAP983050:CAQ983055 CKL983050:CKM983055 CUH983050:CUI983055 DED983050:DEE983055 DNZ983050:DOA983055 DXV983050:DXW983055 EHR983050:EHS983055 ERN983050:ERO983055 FBJ983050:FBK983055 FLF983050:FLG983055 FVB983050:FVC983055 GEX983050:GEY983055 GOT983050:GOU983055 GYP983050:GYQ983055 HIL983050:HIM983055 HSH983050:HSI983055 ICD983050:ICE983055 ILZ983050:IMA983055 IVV983050:IVW983055 JFR983050:JFS983055 JPN983050:JPO983055 JZJ983050:JZK983055 KJF983050:KJG983055 KTB983050:KTC983055 LCX983050:LCY983055 LMT983050:LMU983055 LWP983050:LWQ983055 MGL983050:MGM983055 MQH983050:MQI983055 NAD983050:NAE983055 NJZ983050:NKA983055 NTV983050:NTW983055 ODR983050:ODS983055 ONN983050:ONO983055 OXJ983050:OXK983055 PHF983050:PHG983055 PRB983050:PRC983055 QAX983050:QAY983055 QKT983050:QKU983055 QUP983050:QUQ983055 REL983050:REM983055 ROH983050:ROI983055 RYD983050:RYE983055 SHZ983050:SIA983055 SRV983050:SRW983055 TBR983050:TBS983055 TLN983050:TLO983055 TVJ983050:TVK983055 UFF983050:UFG983055 UPB983050:UPC983055 UYX983050:UYY983055 VIT983050:VIU983055 VSP983050:VSQ983055 WCL983050:WCM983055 WMH983050:WMI983055 WWD983050:WWE983055</xm:sqref>
        </x14:dataValidation>
        <x14:dataValidation showInputMessage="1" showErrorMessage="1">
          <xm:sqref>AG10:AG15 KC10:KC15 TY10:TY15 ADU10:ADU15 ANQ10:ANQ15 AXM10:AXM15 BHI10:BHI15 BRE10:BRE15 CBA10:CBA15 CKW10:CKW15 CUS10:CUS15 DEO10:DEO15 DOK10:DOK15 DYG10:DYG15 EIC10:EIC15 ERY10:ERY15 FBU10:FBU15 FLQ10:FLQ15 FVM10:FVM15 GFI10:GFI15 GPE10:GPE15 GZA10:GZA15 HIW10:HIW15 HSS10:HSS15 ICO10:ICO15 IMK10:IMK15 IWG10:IWG15 JGC10:JGC15 JPY10:JPY15 JZU10:JZU15 KJQ10:KJQ15 KTM10:KTM15 LDI10:LDI15 LNE10:LNE15 LXA10:LXA15 MGW10:MGW15 MQS10:MQS15 NAO10:NAO15 NKK10:NKK15 NUG10:NUG15 OEC10:OEC15 ONY10:ONY15 OXU10:OXU15 PHQ10:PHQ15 PRM10:PRM15 QBI10:QBI15 QLE10:QLE15 QVA10:QVA15 REW10:REW15 ROS10:ROS15 RYO10:RYO15 SIK10:SIK15 SSG10:SSG15 TCC10:TCC15 TLY10:TLY15 TVU10:TVU15 UFQ10:UFQ15 UPM10:UPM15 UZI10:UZI15 VJE10:VJE15 VTA10:VTA15 WCW10:WCW15 WMS10:WMS15 WWO10:WWO15 AG65546:AG65551 KC65546:KC65551 TY65546:TY65551 ADU65546:ADU65551 ANQ65546:ANQ65551 AXM65546:AXM65551 BHI65546:BHI65551 BRE65546:BRE65551 CBA65546:CBA65551 CKW65546:CKW65551 CUS65546:CUS65551 DEO65546:DEO65551 DOK65546:DOK65551 DYG65546:DYG65551 EIC65546:EIC65551 ERY65546:ERY65551 FBU65546:FBU65551 FLQ65546:FLQ65551 FVM65546:FVM65551 GFI65546:GFI65551 GPE65546:GPE65551 GZA65546:GZA65551 HIW65546:HIW65551 HSS65546:HSS65551 ICO65546:ICO65551 IMK65546:IMK65551 IWG65546:IWG65551 JGC65546:JGC65551 JPY65546:JPY65551 JZU65546:JZU65551 KJQ65546:KJQ65551 KTM65546:KTM65551 LDI65546:LDI65551 LNE65546:LNE65551 LXA65546:LXA65551 MGW65546:MGW65551 MQS65546:MQS65551 NAO65546:NAO65551 NKK65546:NKK65551 NUG65546:NUG65551 OEC65546:OEC65551 ONY65546:ONY65551 OXU65546:OXU65551 PHQ65546:PHQ65551 PRM65546:PRM65551 QBI65546:QBI65551 QLE65546:QLE65551 QVA65546:QVA65551 REW65546:REW65551 ROS65546:ROS65551 RYO65546:RYO65551 SIK65546:SIK65551 SSG65546:SSG65551 TCC65546:TCC65551 TLY65546:TLY65551 TVU65546:TVU65551 UFQ65546:UFQ65551 UPM65546:UPM65551 UZI65546:UZI65551 VJE65546:VJE65551 VTA65546:VTA65551 WCW65546:WCW65551 WMS65546:WMS65551 WWO65546:WWO65551 AG131082:AG131087 KC131082:KC131087 TY131082:TY131087 ADU131082:ADU131087 ANQ131082:ANQ131087 AXM131082:AXM131087 BHI131082:BHI131087 BRE131082:BRE131087 CBA131082:CBA131087 CKW131082:CKW131087 CUS131082:CUS131087 DEO131082:DEO131087 DOK131082:DOK131087 DYG131082:DYG131087 EIC131082:EIC131087 ERY131082:ERY131087 FBU131082:FBU131087 FLQ131082:FLQ131087 FVM131082:FVM131087 GFI131082:GFI131087 GPE131082:GPE131087 GZA131082:GZA131087 HIW131082:HIW131087 HSS131082:HSS131087 ICO131082:ICO131087 IMK131082:IMK131087 IWG131082:IWG131087 JGC131082:JGC131087 JPY131082:JPY131087 JZU131082:JZU131087 KJQ131082:KJQ131087 KTM131082:KTM131087 LDI131082:LDI131087 LNE131082:LNE131087 LXA131082:LXA131087 MGW131082:MGW131087 MQS131082:MQS131087 NAO131082:NAO131087 NKK131082:NKK131087 NUG131082:NUG131087 OEC131082:OEC131087 ONY131082:ONY131087 OXU131082:OXU131087 PHQ131082:PHQ131087 PRM131082:PRM131087 QBI131082:QBI131087 QLE131082:QLE131087 QVA131082:QVA131087 REW131082:REW131087 ROS131082:ROS131087 RYO131082:RYO131087 SIK131082:SIK131087 SSG131082:SSG131087 TCC131082:TCC131087 TLY131082:TLY131087 TVU131082:TVU131087 UFQ131082:UFQ131087 UPM131082:UPM131087 UZI131082:UZI131087 VJE131082:VJE131087 VTA131082:VTA131087 WCW131082:WCW131087 WMS131082:WMS131087 WWO131082:WWO131087 AG196618:AG196623 KC196618:KC196623 TY196618:TY196623 ADU196618:ADU196623 ANQ196618:ANQ196623 AXM196618:AXM196623 BHI196618:BHI196623 BRE196618:BRE196623 CBA196618:CBA196623 CKW196618:CKW196623 CUS196618:CUS196623 DEO196618:DEO196623 DOK196618:DOK196623 DYG196618:DYG196623 EIC196618:EIC196623 ERY196618:ERY196623 FBU196618:FBU196623 FLQ196618:FLQ196623 FVM196618:FVM196623 GFI196618:GFI196623 GPE196618:GPE196623 GZA196618:GZA196623 HIW196618:HIW196623 HSS196618:HSS196623 ICO196618:ICO196623 IMK196618:IMK196623 IWG196618:IWG196623 JGC196618:JGC196623 JPY196618:JPY196623 JZU196618:JZU196623 KJQ196618:KJQ196623 KTM196618:KTM196623 LDI196618:LDI196623 LNE196618:LNE196623 LXA196618:LXA196623 MGW196618:MGW196623 MQS196618:MQS196623 NAO196618:NAO196623 NKK196618:NKK196623 NUG196618:NUG196623 OEC196618:OEC196623 ONY196618:ONY196623 OXU196618:OXU196623 PHQ196618:PHQ196623 PRM196618:PRM196623 QBI196618:QBI196623 QLE196618:QLE196623 QVA196618:QVA196623 REW196618:REW196623 ROS196618:ROS196623 RYO196618:RYO196623 SIK196618:SIK196623 SSG196618:SSG196623 TCC196618:TCC196623 TLY196618:TLY196623 TVU196618:TVU196623 UFQ196618:UFQ196623 UPM196618:UPM196623 UZI196618:UZI196623 VJE196618:VJE196623 VTA196618:VTA196623 WCW196618:WCW196623 WMS196618:WMS196623 WWO196618:WWO196623 AG262154:AG262159 KC262154:KC262159 TY262154:TY262159 ADU262154:ADU262159 ANQ262154:ANQ262159 AXM262154:AXM262159 BHI262154:BHI262159 BRE262154:BRE262159 CBA262154:CBA262159 CKW262154:CKW262159 CUS262154:CUS262159 DEO262154:DEO262159 DOK262154:DOK262159 DYG262154:DYG262159 EIC262154:EIC262159 ERY262154:ERY262159 FBU262154:FBU262159 FLQ262154:FLQ262159 FVM262154:FVM262159 GFI262154:GFI262159 GPE262154:GPE262159 GZA262154:GZA262159 HIW262154:HIW262159 HSS262154:HSS262159 ICO262154:ICO262159 IMK262154:IMK262159 IWG262154:IWG262159 JGC262154:JGC262159 JPY262154:JPY262159 JZU262154:JZU262159 KJQ262154:KJQ262159 KTM262154:KTM262159 LDI262154:LDI262159 LNE262154:LNE262159 LXA262154:LXA262159 MGW262154:MGW262159 MQS262154:MQS262159 NAO262154:NAO262159 NKK262154:NKK262159 NUG262154:NUG262159 OEC262154:OEC262159 ONY262154:ONY262159 OXU262154:OXU262159 PHQ262154:PHQ262159 PRM262154:PRM262159 QBI262154:QBI262159 QLE262154:QLE262159 QVA262154:QVA262159 REW262154:REW262159 ROS262154:ROS262159 RYO262154:RYO262159 SIK262154:SIK262159 SSG262154:SSG262159 TCC262154:TCC262159 TLY262154:TLY262159 TVU262154:TVU262159 UFQ262154:UFQ262159 UPM262154:UPM262159 UZI262154:UZI262159 VJE262154:VJE262159 VTA262154:VTA262159 WCW262154:WCW262159 WMS262154:WMS262159 WWO262154:WWO262159 AG327690:AG327695 KC327690:KC327695 TY327690:TY327695 ADU327690:ADU327695 ANQ327690:ANQ327695 AXM327690:AXM327695 BHI327690:BHI327695 BRE327690:BRE327695 CBA327690:CBA327695 CKW327690:CKW327695 CUS327690:CUS327695 DEO327690:DEO327695 DOK327690:DOK327695 DYG327690:DYG327695 EIC327690:EIC327695 ERY327690:ERY327695 FBU327690:FBU327695 FLQ327690:FLQ327695 FVM327690:FVM327695 GFI327690:GFI327695 GPE327690:GPE327695 GZA327690:GZA327695 HIW327690:HIW327695 HSS327690:HSS327695 ICO327690:ICO327695 IMK327690:IMK327695 IWG327690:IWG327695 JGC327690:JGC327695 JPY327690:JPY327695 JZU327690:JZU327695 KJQ327690:KJQ327695 KTM327690:KTM327695 LDI327690:LDI327695 LNE327690:LNE327695 LXA327690:LXA327695 MGW327690:MGW327695 MQS327690:MQS327695 NAO327690:NAO327695 NKK327690:NKK327695 NUG327690:NUG327695 OEC327690:OEC327695 ONY327690:ONY327695 OXU327690:OXU327695 PHQ327690:PHQ327695 PRM327690:PRM327695 QBI327690:QBI327695 QLE327690:QLE327695 QVA327690:QVA327695 REW327690:REW327695 ROS327690:ROS327695 RYO327690:RYO327695 SIK327690:SIK327695 SSG327690:SSG327695 TCC327690:TCC327695 TLY327690:TLY327695 TVU327690:TVU327695 UFQ327690:UFQ327695 UPM327690:UPM327695 UZI327690:UZI327695 VJE327690:VJE327695 VTA327690:VTA327695 WCW327690:WCW327695 WMS327690:WMS327695 WWO327690:WWO327695 AG393226:AG393231 KC393226:KC393231 TY393226:TY393231 ADU393226:ADU393231 ANQ393226:ANQ393231 AXM393226:AXM393231 BHI393226:BHI393231 BRE393226:BRE393231 CBA393226:CBA393231 CKW393226:CKW393231 CUS393226:CUS393231 DEO393226:DEO393231 DOK393226:DOK393231 DYG393226:DYG393231 EIC393226:EIC393231 ERY393226:ERY393231 FBU393226:FBU393231 FLQ393226:FLQ393231 FVM393226:FVM393231 GFI393226:GFI393231 GPE393226:GPE393231 GZA393226:GZA393231 HIW393226:HIW393231 HSS393226:HSS393231 ICO393226:ICO393231 IMK393226:IMK393231 IWG393226:IWG393231 JGC393226:JGC393231 JPY393226:JPY393231 JZU393226:JZU393231 KJQ393226:KJQ393231 KTM393226:KTM393231 LDI393226:LDI393231 LNE393226:LNE393231 LXA393226:LXA393231 MGW393226:MGW393231 MQS393226:MQS393231 NAO393226:NAO393231 NKK393226:NKK393231 NUG393226:NUG393231 OEC393226:OEC393231 ONY393226:ONY393231 OXU393226:OXU393231 PHQ393226:PHQ393231 PRM393226:PRM393231 QBI393226:QBI393231 QLE393226:QLE393231 QVA393226:QVA393231 REW393226:REW393231 ROS393226:ROS393231 RYO393226:RYO393231 SIK393226:SIK393231 SSG393226:SSG393231 TCC393226:TCC393231 TLY393226:TLY393231 TVU393226:TVU393231 UFQ393226:UFQ393231 UPM393226:UPM393231 UZI393226:UZI393231 VJE393226:VJE393231 VTA393226:VTA393231 WCW393226:WCW393231 WMS393226:WMS393231 WWO393226:WWO393231 AG458762:AG458767 KC458762:KC458767 TY458762:TY458767 ADU458762:ADU458767 ANQ458762:ANQ458767 AXM458762:AXM458767 BHI458762:BHI458767 BRE458762:BRE458767 CBA458762:CBA458767 CKW458762:CKW458767 CUS458762:CUS458767 DEO458762:DEO458767 DOK458762:DOK458767 DYG458762:DYG458767 EIC458762:EIC458767 ERY458762:ERY458767 FBU458762:FBU458767 FLQ458762:FLQ458767 FVM458762:FVM458767 GFI458762:GFI458767 GPE458762:GPE458767 GZA458762:GZA458767 HIW458762:HIW458767 HSS458762:HSS458767 ICO458762:ICO458767 IMK458762:IMK458767 IWG458762:IWG458767 JGC458762:JGC458767 JPY458762:JPY458767 JZU458762:JZU458767 KJQ458762:KJQ458767 KTM458762:KTM458767 LDI458762:LDI458767 LNE458762:LNE458767 LXA458762:LXA458767 MGW458762:MGW458767 MQS458762:MQS458767 NAO458762:NAO458767 NKK458762:NKK458767 NUG458762:NUG458767 OEC458762:OEC458767 ONY458762:ONY458767 OXU458762:OXU458767 PHQ458762:PHQ458767 PRM458762:PRM458767 QBI458762:QBI458767 QLE458762:QLE458767 QVA458762:QVA458767 REW458762:REW458767 ROS458762:ROS458767 RYO458762:RYO458767 SIK458762:SIK458767 SSG458762:SSG458767 TCC458762:TCC458767 TLY458762:TLY458767 TVU458762:TVU458767 UFQ458762:UFQ458767 UPM458762:UPM458767 UZI458762:UZI458767 VJE458762:VJE458767 VTA458762:VTA458767 WCW458762:WCW458767 WMS458762:WMS458767 WWO458762:WWO458767 AG524298:AG524303 KC524298:KC524303 TY524298:TY524303 ADU524298:ADU524303 ANQ524298:ANQ524303 AXM524298:AXM524303 BHI524298:BHI524303 BRE524298:BRE524303 CBA524298:CBA524303 CKW524298:CKW524303 CUS524298:CUS524303 DEO524298:DEO524303 DOK524298:DOK524303 DYG524298:DYG524303 EIC524298:EIC524303 ERY524298:ERY524303 FBU524298:FBU524303 FLQ524298:FLQ524303 FVM524298:FVM524303 GFI524298:GFI524303 GPE524298:GPE524303 GZA524298:GZA524303 HIW524298:HIW524303 HSS524298:HSS524303 ICO524298:ICO524303 IMK524298:IMK524303 IWG524298:IWG524303 JGC524298:JGC524303 JPY524298:JPY524303 JZU524298:JZU524303 KJQ524298:KJQ524303 KTM524298:KTM524303 LDI524298:LDI524303 LNE524298:LNE524303 LXA524298:LXA524303 MGW524298:MGW524303 MQS524298:MQS524303 NAO524298:NAO524303 NKK524298:NKK524303 NUG524298:NUG524303 OEC524298:OEC524303 ONY524298:ONY524303 OXU524298:OXU524303 PHQ524298:PHQ524303 PRM524298:PRM524303 QBI524298:QBI524303 QLE524298:QLE524303 QVA524298:QVA524303 REW524298:REW524303 ROS524298:ROS524303 RYO524298:RYO524303 SIK524298:SIK524303 SSG524298:SSG524303 TCC524298:TCC524303 TLY524298:TLY524303 TVU524298:TVU524303 UFQ524298:UFQ524303 UPM524298:UPM524303 UZI524298:UZI524303 VJE524298:VJE524303 VTA524298:VTA524303 WCW524298:WCW524303 WMS524298:WMS524303 WWO524298:WWO524303 AG589834:AG589839 KC589834:KC589839 TY589834:TY589839 ADU589834:ADU589839 ANQ589834:ANQ589839 AXM589834:AXM589839 BHI589834:BHI589839 BRE589834:BRE589839 CBA589834:CBA589839 CKW589834:CKW589839 CUS589834:CUS589839 DEO589834:DEO589839 DOK589834:DOK589839 DYG589834:DYG589839 EIC589834:EIC589839 ERY589834:ERY589839 FBU589834:FBU589839 FLQ589834:FLQ589839 FVM589834:FVM589839 GFI589834:GFI589839 GPE589834:GPE589839 GZA589834:GZA589839 HIW589834:HIW589839 HSS589834:HSS589839 ICO589834:ICO589839 IMK589834:IMK589839 IWG589834:IWG589839 JGC589834:JGC589839 JPY589834:JPY589839 JZU589834:JZU589839 KJQ589834:KJQ589839 KTM589834:KTM589839 LDI589834:LDI589839 LNE589834:LNE589839 LXA589834:LXA589839 MGW589834:MGW589839 MQS589834:MQS589839 NAO589834:NAO589839 NKK589834:NKK589839 NUG589834:NUG589839 OEC589834:OEC589839 ONY589834:ONY589839 OXU589834:OXU589839 PHQ589834:PHQ589839 PRM589834:PRM589839 QBI589834:QBI589839 QLE589834:QLE589839 QVA589834:QVA589839 REW589834:REW589839 ROS589834:ROS589839 RYO589834:RYO589839 SIK589834:SIK589839 SSG589834:SSG589839 TCC589834:TCC589839 TLY589834:TLY589839 TVU589834:TVU589839 UFQ589834:UFQ589839 UPM589834:UPM589839 UZI589834:UZI589839 VJE589834:VJE589839 VTA589834:VTA589839 WCW589834:WCW589839 WMS589834:WMS589839 WWO589834:WWO589839 AG655370:AG655375 KC655370:KC655375 TY655370:TY655375 ADU655370:ADU655375 ANQ655370:ANQ655375 AXM655370:AXM655375 BHI655370:BHI655375 BRE655370:BRE655375 CBA655370:CBA655375 CKW655370:CKW655375 CUS655370:CUS655375 DEO655370:DEO655375 DOK655370:DOK655375 DYG655370:DYG655375 EIC655370:EIC655375 ERY655370:ERY655375 FBU655370:FBU655375 FLQ655370:FLQ655375 FVM655370:FVM655375 GFI655370:GFI655375 GPE655370:GPE655375 GZA655370:GZA655375 HIW655370:HIW655375 HSS655370:HSS655375 ICO655370:ICO655375 IMK655370:IMK655375 IWG655370:IWG655375 JGC655370:JGC655375 JPY655370:JPY655375 JZU655370:JZU655375 KJQ655370:KJQ655375 KTM655370:KTM655375 LDI655370:LDI655375 LNE655370:LNE655375 LXA655370:LXA655375 MGW655370:MGW655375 MQS655370:MQS655375 NAO655370:NAO655375 NKK655370:NKK655375 NUG655370:NUG655375 OEC655370:OEC655375 ONY655370:ONY655375 OXU655370:OXU655375 PHQ655370:PHQ655375 PRM655370:PRM655375 QBI655370:QBI655375 QLE655370:QLE655375 QVA655370:QVA655375 REW655370:REW655375 ROS655370:ROS655375 RYO655370:RYO655375 SIK655370:SIK655375 SSG655370:SSG655375 TCC655370:TCC655375 TLY655370:TLY655375 TVU655370:TVU655375 UFQ655370:UFQ655375 UPM655370:UPM655375 UZI655370:UZI655375 VJE655370:VJE655375 VTA655370:VTA655375 WCW655370:WCW655375 WMS655370:WMS655375 WWO655370:WWO655375 AG720906:AG720911 KC720906:KC720911 TY720906:TY720911 ADU720906:ADU720911 ANQ720906:ANQ720911 AXM720906:AXM720911 BHI720906:BHI720911 BRE720906:BRE720911 CBA720906:CBA720911 CKW720906:CKW720911 CUS720906:CUS720911 DEO720906:DEO720911 DOK720906:DOK720911 DYG720906:DYG720911 EIC720906:EIC720911 ERY720906:ERY720911 FBU720906:FBU720911 FLQ720906:FLQ720911 FVM720906:FVM720911 GFI720906:GFI720911 GPE720906:GPE720911 GZA720906:GZA720911 HIW720906:HIW720911 HSS720906:HSS720911 ICO720906:ICO720911 IMK720906:IMK720911 IWG720906:IWG720911 JGC720906:JGC720911 JPY720906:JPY720911 JZU720906:JZU720911 KJQ720906:KJQ720911 KTM720906:KTM720911 LDI720906:LDI720911 LNE720906:LNE720911 LXA720906:LXA720911 MGW720906:MGW720911 MQS720906:MQS720911 NAO720906:NAO720911 NKK720906:NKK720911 NUG720906:NUG720911 OEC720906:OEC720911 ONY720906:ONY720911 OXU720906:OXU720911 PHQ720906:PHQ720911 PRM720906:PRM720911 QBI720906:QBI720911 QLE720906:QLE720911 QVA720906:QVA720911 REW720906:REW720911 ROS720906:ROS720911 RYO720906:RYO720911 SIK720906:SIK720911 SSG720906:SSG720911 TCC720906:TCC720911 TLY720906:TLY720911 TVU720906:TVU720911 UFQ720906:UFQ720911 UPM720906:UPM720911 UZI720906:UZI720911 VJE720906:VJE720911 VTA720906:VTA720911 WCW720906:WCW720911 WMS720906:WMS720911 WWO720906:WWO720911 AG786442:AG786447 KC786442:KC786447 TY786442:TY786447 ADU786442:ADU786447 ANQ786442:ANQ786447 AXM786442:AXM786447 BHI786442:BHI786447 BRE786442:BRE786447 CBA786442:CBA786447 CKW786442:CKW786447 CUS786442:CUS786447 DEO786442:DEO786447 DOK786442:DOK786447 DYG786442:DYG786447 EIC786442:EIC786447 ERY786442:ERY786447 FBU786442:FBU786447 FLQ786442:FLQ786447 FVM786442:FVM786447 GFI786442:GFI786447 GPE786442:GPE786447 GZA786442:GZA786447 HIW786442:HIW786447 HSS786442:HSS786447 ICO786442:ICO786447 IMK786442:IMK786447 IWG786442:IWG786447 JGC786442:JGC786447 JPY786442:JPY786447 JZU786442:JZU786447 KJQ786442:KJQ786447 KTM786442:KTM786447 LDI786442:LDI786447 LNE786442:LNE786447 LXA786442:LXA786447 MGW786442:MGW786447 MQS786442:MQS786447 NAO786442:NAO786447 NKK786442:NKK786447 NUG786442:NUG786447 OEC786442:OEC786447 ONY786442:ONY786447 OXU786442:OXU786447 PHQ786442:PHQ786447 PRM786442:PRM786447 QBI786442:QBI786447 QLE786442:QLE786447 QVA786442:QVA786447 REW786442:REW786447 ROS786442:ROS786447 RYO786442:RYO786447 SIK786442:SIK786447 SSG786442:SSG786447 TCC786442:TCC786447 TLY786442:TLY786447 TVU786442:TVU786447 UFQ786442:UFQ786447 UPM786442:UPM786447 UZI786442:UZI786447 VJE786442:VJE786447 VTA786442:VTA786447 WCW786442:WCW786447 WMS786442:WMS786447 WWO786442:WWO786447 AG851978:AG851983 KC851978:KC851983 TY851978:TY851983 ADU851978:ADU851983 ANQ851978:ANQ851983 AXM851978:AXM851983 BHI851978:BHI851983 BRE851978:BRE851983 CBA851978:CBA851983 CKW851978:CKW851983 CUS851978:CUS851983 DEO851978:DEO851983 DOK851978:DOK851983 DYG851978:DYG851983 EIC851978:EIC851983 ERY851978:ERY851983 FBU851978:FBU851983 FLQ851978:FLQ851983 FVM851978:FVM851983 GFI851978:GFI851983 GPE851978:GPE851983 GZA851978:GZA851983 HIW851978:HIW851983 HSS851978:HSS851983 ICO851978:ICO851983 IMK851978:IMK851983 IWG851978:IWG851983 JGC851978:JGC851983 JPY851978:JPY851983 JZU851978:JZU851983 KJQ851978:KJQ851983 KTM851978:KTM851983 LDI851978:LDI851983 LNE851978:LNE851983 LXA851978:LXA851983 MGW851978:MGW851983 MQS851978:MQS851983 NAO851978:NAO851983 NKK851978:NKK851983 NUG851978:NUG851983 OEC851978:OEC851983 ONY851978:ONY851983 OXU851978:OXU851983 PHQ851978:PHQ851983 PRM851978:PRM851983 QBI851978:QBI851983 QLE851978:QLE851983 QVA851978:QVA851983 REW851978:REW851983 ROS851978:ROS851983 RYO851978:RYO851983 SIK851978:SIK851983 SSG851978:SSG851983 TCC851978:TCC851983 TLY851978:TLY851983 TVU851978:TVU851983 UFQ851978:UFQ851983 UPM851978:UPM851983 UZI851978:UZI851983 VJE851978:VJE851983 VTA851978:VTA851983 WCW851978:WCW851983 WMS851978:WMS851983 WWO851978:WWO851983 AG917514:AG917519 KC917514:KC917519 TY917514:TY917519 ADU917514:ADU917519 ANQ917514:ANQ917519 AXM917514:AXM917519 BHI917514:BHI917519 BRE917514:BRE917519 CBA917514:CBA917519 CKW917514:CKW917519 CUS917514:CUS917519 DEO917514:DEO917519 DOK917514:DOK917519 DYG917514:DYG917519 EIC917514:EIC917519 ERY917514:ERY917519 FBU917514:FBU917519 FLQ917514:FLQ917519 FVM917514:FVM917519 GFI917514:GFI917519 GPE917514:GPE917519 GZA917514:GZA917519 HIW917514:HIW917519 HSS917514:HSS917519 ICO917514:ICO917519 IMK917514:IMK917519 IWG917514:IWG917519 JGC917514:JGC917519 JPY917514:JPY917519 JZU917514:JZU917519 KJQ917514:KJQ917519 KTM917514:KTM917519 LDI917514:LDI917519 LNE917514:LNE917519 LXA917514:LXA917519 MGW917514:MGW917519 MQS917514:MQS917519 NAO917514:NAO917519 NKK917514:NKK917519 NUG917514:NUG917519 OEC917514:OEC917519 ONY917514:ONY917519 OXU917514:OXU917519 PHQ917514:PHQ917519 PRM917514:PRM917519 QBI917514:QBI917519 QLE917514:QLE917519 QVA917514:QVA917519 REW917514:REW917519 ROS917514:ROS917519 RYO917514:RYO917519 SIK917514:SIK917519 SSG917514:SSG917519 TCC917514:TCC917519 TLY917514:TLY917519 TVU917514:TVU917519 UFQ917514:UFQ917519 UPM917514:UPM917519 UZI917514:UZI917519 VJE917514:VJE917519 VTA917514:VTA917519 WCW917514:WCW917519 WMS917514:WMS917519 WWO917514:WWO917519 AG983050:AG983055 KC983050:KC983055 TY983050:TY983055 ADU983050:ADU983055 ANQ983050:ANQ983055 AXM983050:AXM983055 BHI983050:BHI983055 BRE983050:BRE983055 CBA983050:CBA983055 CKW983050:CKW983055 CUS983050:CUS983055 DEO983050:DEO983055 DOK983050:DOK983055 DYG983050:DYG983055 EIC983050:EIC983055 ERY983050:ERY983055 FBU983050:FBU983055 FLQ983050:FLQ983055 FVM983050:FVM983055 GFI983050:GFI983055 GPE983050:GPE983055 GZA983050:GZA983055 HIW983050:HIW983055 HSS983050:HSS983055 ICO983050:ICO983055 IMK983050:IMK983055 IWG983050:IWG983055 JGC983050:JGC983055 JPY983050:JPY983055 JZU983050:JZU983055 KJQ983050:KJQ983055 KTM983050:KTM983055 LDI983050:LDI983055 LNE983050:LNE983055 LXA983050:LXA983055 MGW983050:MGW983055 MQS983050:MQS983055 NAO983050:NAO983055 NKK983050:NKK983055 NUG983050:NUG983055 OEC983050:OEC983055 ONY983050:ONY983055 OXU983050:OXU983055 PHQ983050:PHQ983055 PRM983050:PRM983055 QBI983050:QBI983055 QLE983050:QLE983055 QVA983050:QVA983055 REW983050:REW983055 ROS983050:ROS983055 RYO983050:RYO983055 SIK983050:SIK983055 SSG983050:SSG983055 TCC983050:TCC983055 TLY983050:TLY983055 TVU983050:TVU983055 UFQ983050:UFQ983055 UPM983050:UPM983055 UZI983050:UZI983055 VJE983050:VJE983055 VTA983050:VTA983055 WCW983050:WCW983055 WMS983050:WMS983055 WWO983050:WWO983055 AE10:AE15 KA10:KA15 TW10:TW15 ADS10:ADS15 ANO10:ANO15 AXK10:AXK15 BHG10:BHG15 BRC10:BRC15 CAY10:CAY15 CKU10:CKU15 CUQ10:CUQ15 DEM10:DEM15 DOI10:DOI15 DYE10:DYE15 EIA10:EIA15 ERW10:ERW15 FBS10:FBS15 FLO10:FLO15 FVK10:FVK15 GFG10:GFG15 GPC10:GPC15 GYY10:GYY15 HIU10:HIU15 HSQ10:HSQ15 ICM10:ICM15 IMI10:IMI15 IWE10:IWE15 JGA10:JGA15 JPW10:JPW15 JZS10:JZS15 KJO10:KJO15 KTK10:KTK15 LDG10:LDG15 LNC10:LNC15 LWY10:LWY15 MGU10:MGU15 MQQ10:MQQ15 NAM10:NAM15 NKI10:NKI15 NUE10:NUE15 OEA10:OEA15 ONW10:ONW15 OXS10:OXS15 PHO10:PHO15 PRK10:PRK15 QBG10:QBG15 QLC10:QLC15 QUY10:QUY15 REU10:REU15 ROQ10:ROQ15 RYM10:RYM15 SII10:SII15 SSE10:SSE15 TCA10:TCA15 TLW10:TLW15 TVS10:TVS15 UFO10:UFO15 UPK10:UPK15 UZG10:UZG15 VJC10:VJC15 VSY10:VSY15 WCU10:WCU15 WMQ10:WMQ15 WWM10:WWM15 AE65546:AE65551 KA65546:KA65551 TW65546:TW65551 ADS65546:ADS65551 ANO65546:ANO65551 AXK65546:AXK65551 BHG65546:BHG65551 BRC65546:BRC65551 CAY65546:CAY65551 CKU65546:CKU65551 CUQ65546:CUQ65551 DEM65546:DEM65551 DOI65546:DOI65551 DYE65546:DYE65551 EIA65546:EIA65551 ERW65546:ERW65551 FBS65546:FBS65551 FLO65546:FLO65551 FVK65546:FVK65551 GFG65546:GFG65551 GPC65546:GPC65551 GYY65546:GYY65551 HIU65546:HIU65551 HSQ65546:HSQ65551 ICM65546:ICM65551 IMI65546:IMI65551 IWE65546:IWE65551 JGA65546:JGA65551 JPW65546:JPW65551 JZS65546:JZS65551 KJO65546:KJO65551 KTK65546:KTK65551 LDG65546:LDG65551 LNC65546:LNC65551 LWY65546:LWY65551 MGU65546:MGU65551 MQQ65546:MQQ65551 NAM65546:NAM65551 NKI65546:NKI65551 NUE65546:NUE65551 OEA65546:OEA65551 ONW65546:ONW65551 OXS65546:OXS65551 PHO65546:PHO65551 PRK65546:PRK65551 QBG65546:QBG65551 QLC65546:QLC65551 QUY65546:QUY65551 REU65546:REU65551 ROQ65546:ROQ65551 RYM65546:RYM65551 SII65546:SII65551 SSE65546:SSE65551 TCA65546:TCA65551 TLW65546:TLW65551 TVS65546:TVS65551 UFO65546:UFO65551 UPK65546:UPK65551 UZG65546:UZG65551 VJC65546:VJC65551 VSY65546:VSY65551 WCU65546:WCU65551 WMQ65546:WMQ65551 WWM65546:WWM65551 AE131082:AE131087 KA131082:KA131087 TW131082:TW131087 ADS131082:ADS131087 ANO131082:ANO131087 AXK131082:AXK131087 BHG131082:BHG131087 BRC131082:BRC131087 CAY131082:CAY131087 CKU131082:CKU131087 CUQ131082:CUQ131087 DEM131082:DEM131087 DOI131082:DOI131087 DYE131082:DYE131087 EIA131082:EIA131087 ERW131082:ERW131087 FBS131082:FBS131087 FLO131082:FLO131087 FVK131082:FVK131087 GFG131082:GFG131087 GPC131082:GPC131087 GYY131082:GYY131087 HIU131082:HIU131087 HSQ131082:HSQ131087 ICM131082:ICM131087 IMI131082:IMI131087 IWE131082:IWE131087 JGA131082:JGA131087 JPW131082:JPW131087 JZS131082:JZS131087 KJO131082:KJO131087 KTK131082:KTK131087 LDG131082:LDG131087 LNC131082:LNC131087 LWY131082:LWY131087 MGU131082:MGU131087 MQQ131082:MQQ131087 NAM131082:NAM131087 NKI131082:NKI131087 NUE131082:NUE131087 OEA131082:OEA131087 ONW131082:ONW131087 OXS131082:OXS131087 PHO131082:PHO131087 PRK131082:PRK131087 QBG131082:QBG131087 QLC131082:QLC131087 QUY131082:QUY131087 REU131082:REU131087 ROQ131082:ROQ131087 RYM131082:RYM131087 SII131082:SII131087 SSE131082:SSE131087 TCA131082:TCA131087 TLW131082:TLW131087 TVS131082:TVS131087 UFO131082:UFO131087 UPK131082:UPK131087 UZG131082:UZG131087 VJC131082:VJC131087 VSY131082:VSY131087 WCU131082:WCU131087 WMQ131082:WMQ131087 WWM131082:WWM131087 AE196618:AE196623 KA196618:KA196623 TW196618:TW196623 ADS196618:ADS196623 ANO196618:ANO196623 AXK196618:AXK196623 BHG196618:BHG196623 BRC196618:BRC196623 CAY196618:CAY196623 CKU196618:CKU196623 CUQ196618:CUQ196623 DEM196618:DEM196623 DOI196618:DOI196623 DYE196618:DYE196623 EIA196618:EIA196623 ERW196618:ERW196623 FBS196618:FBS196623 FLO196618:FLO196623 FVK196618:FVK196623 GFG196618:GFG196623 GPC196618:GPC196623 GYY196618:GYY196623 HIU196618:HIU196623 HSQ196618:HSQ196623 ICM196618:ICM196623 IMI196618:IMI196623 IWE196618:IWE196623 JGA196618:JGA196623 JPW196618:JPW196623 JZS196618:JZS196623 KJO196618:KJO196623 KTK196618:KTK196623 LDG196618:LDG196623 LNC196618:LNC196623 LWY196618:LWY196623 MGU196618:MGU196623 MQQ196618:MQQ196623 NAM196618:NAM196623 NKI196618:NKI196623 NUE196618:NUE196623 OEA196618:OEA196623 ONW196618:ONW196623 OXS196618:OXS196623 PHO196618:PHO196623 PRK196618:PRK196623 QBG196618:QBG196623 QLC196618:QLC196623 QUY196618:QUY196623 REU196618:REU196623 ROQ196618:ROQ196623 RYM196618:RYM196623 SII196618:SII196623 SSE196618:SSE196623 TCA196618:TCA196623 TLW196618:TLW196623 TVS196618:TVS196623 UFO196618:UFO196623 UPK196618:UPK196623 UZG196618:UZG196623 VJC196618:VJC196623 VSY196618:VSY196623 WCU196618:WCU196623 WMQ196618:WMQ196623 WWM196618:WWM196623 AE262154:AE262159 KA262154:KA262159 TW262154:TW262159 ADS262154:ADS262159 ANO262154:ANO262159 AXK262154:AXK262159 BHG262154:BHG262159 BRC262154:BRC262159 CAY262154:CAY262159 CKU262154:CKU262159 CUQ262154:CUQ262159 DEM262154:DEM262159 DOI262154:DOI262159 DYE262154:DYE262159 EIA262154:EIA262159 ERW262154:ERW262159 FBS262154:FBS262159 FLO262154:FLO262159 FVK262154:FVK262159 GFG262154:GFG262159 GPC262154:GPC262159 GYY262154:GYY262159 HIU262154:HIU262159 HSQ262154:HSQ262159 ICM262154:ICM262159 IMI262154:IMI262159 IWE262154:IWE262159 JGA262154:JGA262159 JPW262154:JPW262159 JZS262154:JZS262159 KJO262154:KJO262159 KTK262154:KTK262159 LDG262154:LDG262159 LNC262154:LNC262159 LWY262154:LWY262159 MGU262154:MGU262159 MQQ262154:MQQ262159 NAM262154:NAM262159 NKI262154:NKI262159 NUE262154:NUE262159 OEA262154:OEA262159 ONW262154:ONW262159 OXS262154:OXS262159 PHO262154:PHO262159 PRK262154:PRK262159 QBG262154:QBG262159 QLC262154:QLC262159 QUY262154:QUY262159 REU262154:REU262159 ROQ262154:ROQ262159 RYM262154:RYM262159 SII262154:SII262159 SSE262154:SSE262159 TCA262154:TCA262159 TLW262154:TLW262159 TVS262154:TVS262159 UFO262154:UFO262159 UPK262154:UPK262159 UZG262154:UZG262159 VJC262154:VJC262159 VSY262154:VSY262159 WCU262154:WCU262159 WMQ262154:WMQ262159 WWM262154:WWM262159 AE327690:AE327695 KA327690:KA327695 TW327690:TW327695 ADS327690:ADS327695 ANO327690:ANO327695 AXK327690:AXK327695 BHG327690:BHG327695 BRC327690:BRC327695 CAY327690:CAY327695 CKU327690:CKU327695 CUQ327690:CUQ327695 DEM327690:DEM327695 DOI327690:DOI327695 DYE327690:DYE327695 EIA327690:EIA327695 ERW327690:ERW327695 FBS327690:FBS327695 FLO327690:FLO327695 FVK327690:FVK327695 GFG327690:GFG327695 GPC327690:GPC327695 GYY327690:GYY327695 HIU327690:HIU327695 HSQ327690:HSQ327695 ICM327690:ICM327695 IMI327690:IMI327695 IWE327690:IWE327695 JGA327690:JGA327695 JPW327690:JPW327695 JZS327690:JZS327695 KJO327690:KJO327695 KTK327690:KTK327695 LDG327690:LDG327695 LNC327690:LNC327695 LWY327690:LWY327695 MGU327690:MGU327695 MQQ327690:MQQ327695 NAM327690:NAM327695 NKI327690:NKI327695 NUE327690:NUE327695 OEA327690:OEA327695 ONW327690:ONW327695 OXS327690:OXS327695 PHO327690:PHO327695 PRK327690:PRK327695 QBG327690:QBG327695 QLC327690:QLC327695 QUY327690:QUY327695 REU327690:REU327695 ROQ327690:ROQ327695 RYM327690:RYM327695 SII327690:SII327695 SSE327690:SSE327695 TCA327690:TCA327695 TLW327690:TLW327695 TVS327690:TVS327695 UFO327690:UFO327695 UPK327690:UPK327695 UZG327690:UZG327695 VJC327690:VJC327695 VSY327690:VSY327695 WCU327690:WCU327695 WMQ327690:WMQ327695 WWM327690:WWM327695 AE393226:AE393231 KA393226:KA393231 TW393226:TW393231 ADS393226:ADS393231 ANO393226:ANO393231 AXK393226:AXK393231 BHG393226:BHG393231 BRC393226:BRC393231 CAY393226:CAY393231 CKU393226:CKU393231 CUQ393226:CUQ393231 DEM393226:DEM393231 DOI393226:DOI393231 DYE393226:DYE393231 EIA393226:EIA393231 ERW393226:ERW393231 FBS393226:FBS393231 FLO393226:FLO393231 FVK393226:FVK393231 GFG393226:GFG393231 GPC393226:GPC393231 GYY393226:GYY393231 HIU393226:HIU393231 HSQ393226:HSQ393231 ICM393226:ICM393231 IMI393226:IMI393231 IWE393226:IWE393231 JGA393226:JGA393231 JPW393226:JPW393231 JZS393226:JZS393231 KJO393226:KJO393231 KTK393226:KTK393231 LDG393226:LDG393231 LNC393226:LNC393231 LWY393226:LWY393231 MGU393226:MGU393231 MQQ393226:MQQ393231 NAM393226:NAM393231 NKI393226:NKI393231 NUE393226:NUE393231 OEA393226:OEA393231 ONW393226:ONW393231 OXS393226:OXS393231 PHO393226:PHO393231 PRK393226:PRK393231 QBG393226:QBG393231 QLC393226:QLC393231 QUY393226:QUY393231 REU393226:REU393231 ROQ393226:ROQ393231 RYM393226:RYM393231 SII393226:SII393231 SSE393226:SSE393231 TCA393226:TCA393231 TLW393226:TLW393231 TVS393226:TVS393231 UFO393226:UFO393231 UPK393226:UPK393231 UZG393226:UZG393231 VJC393226:VJC393231 VSY393226:VSY393231 WCU393226:WCU393231 WMQ393226:WMQ393231 WWM393226:WWM393231 AE458762:AE458767 KA458762:KA458767 TW458762:TW458767 ADS458762:ADS458767 ANO458762:ANO458767 AXK458762:AXK458767 BHG458762:BHG458767 BRC458762:BRC458767 CAY458762:CAY458767 CKU458762:CKU458767 CUQ458762:CUQ458767 DEM458762:DEM458767 DOI458762:DOI458767 DYE458762:DYE458767 EIA458762:EIA458767 ERW458762:ERW458767 FBS458762:FBS458767 FLO458762:FLO458767 FVK458762:FVK458767 GFG458762:GFG458767 GPC458762:GPC458767 GYY458762:GYY458767 HIU458762:HIU458767 HSQ458762:HSQ458767 ICM458762:ICM458767 IMI458762:IMI458767 IWE458762:IWE458767 JGA458762:JGA458767 JPW458762:JPW458767 JZS458762:JZS458767 KJO458762:KJO458767 KTK458762:KTK458767 LDG458762:LDG458767 LNC458762:LNC458767 LWY458762:LWY458767 MGU458762:MGU458767 MQQ458762:MQQ458767 NAM458762:NAM458767 NKI458762:NKI458767 NUE458762:NUE458767 OEA458762:OEA458767 ONW458762:ONW458767 OXS458762:OXS458767 PHO458762:PHO458767 PRK458762:PRK458767 QBG458762:QBG458767 QLC458762:QLC458767 QUY458762:QUY458767 REU458762:REU458767 ROQ458762:ROQ458767 RYM458762:RYM458767 SII458762:SII458767 SSE458762:SSE458767 TCA458762:TCA458767 TLW458762:TLW458767 TVS458762:TVS458767 UFO458762:UFO458767 UPK458762:UPK458767 UZG458762:UZG458767 VJC458762:VJC458767 VSY458762:VSY458767 WCU458762:WCU458767 WMQ458762:WMQ458767 WWM458762:WWM458767 AE524298:AE524303 KA524298:KA524303 TW524298:TW524303 ADS524298:ADS524303 ANO524298:ANO524303 AXK524298:AXK524303 BHG524298:BHG524303 BRC524298:BRC524303 CAY524298:CAY524303 CKU524298:CKU524303 CUQ524298:CUQ524303 DEM524298:DEM524303 DOI524298:DOI524303 DYE524298:DYE524303 EIA524298:EIA524303 ERW524298:ERW524303 FBS524298:FBS524303 FLO524298:FLO524303 FVK524298:FVK524303 GFG524298:GFG524303 GPC524298:GPC524303 GYY524298:GYY524303 HIU524298:HIU524303 HSQ524298:HSQ524303 ICM524298:ICM524303 IMI524298:IMI524303 IWE524298:IWE524303 JGA524298:JGA524303 JPW524298:JPW524303 JZS524298:JZS524303 KJO524298:KJO524303 KTK524298:KTK524303 LDG524298:LDG524303 LNC524298:LNC524303 LWY524298:LWY524303 MGU524298:MGU524303 MQQ524298:MQQ524303 NAM524298:NAM524303 NKI524298:NKI524303 NUE524298:NUE524303 OEA524298:OEA524303 ONW524298:ONW524303 OXS524298:OXS524303 PHO524298:PHO524303 PRK524298:PRK524303 QBG524298:QBG524303 QLC524298:QLC524303 QUY524298:QUY524303 REU524298:REU524303 ROQ524298:ROQ524303 RYM524298:RYM524303 SII524298:SII524303 SSE524298:SSE524303 TCA524298:TCA524303 TLW524298:TLW524303 TVS524298:TVS524303 UFO524298:UFO524303 UPK524298:UPK524303 UZG524298:UZG524303 VJC524298:VJC524303 VSY524298:VSY524303 WCU524298:WCU524303 WMQ524298:WMQ524303 WWM524298:WWM524303 AE589834:AE589839 KA589834:KA589839 TW589834:TW589839 ADS589834:ADS589839 ANO589834:ANO589839 AXK589834:AXK589839 BHG589834:BHG589839 BRC589834:BRC589839 CAY589834:CAY589839 CKU589834:CKU589839 CUQ589834:CUQ589839 DEM589834:DEM589839 DOI589834:DOI589839 DYE589834:DYE589839 EIA589834:EIA589839 ERW589834:ERW589839 FBS589834:FBS589839 FLO589834:FLO589839 FVK589834:FVK589839 GFG589834:GFG589839 GPC589834:GPC589839 GYY589834:GYY589839 HIU589834:HIU589839 HSQ589834:HSQ589839 ICM589834:ICM589839 IMI589834:IMI589839 IWE589834:IWE589839 JGA589834:JGA589839 JPW589834:JPW589839 JZS589834:JZS589839 KJO589834:KJO589839 KTK589834:KTK589839 LDG589834:LDG589839 LNC589834:LNC589839 LWY589834:LWY589839 MGU589834:MGU589839 MQQ589834:MQQ589839 NAM589834:NAM589839 NKI589834:NKI589839 NUE589834:NUE589839 OEA589834:OEA589839 ONW589834:ONW589839 OXS589834:OXS589839 PHO589834:PHO589839 PRK589834:PRK589839 QBG589834:QBG589839 QLC589834:QLC589839 QUY589834:QUY589839 REU589834:REU589839 ROQ589834:ROQ589839 RYM589834:RYM589839 SII589834:SII589839 SSE589834:SSE589839 TCA589834:TCA589839 TLW589834:TLW589839 TVS589834:TVS589839 UFO589834:UFO589839 UPK589834:UPK589839 UZG589834:UZG589839 VJC589834:VJC589839 VSY589834:VSY589839 WCU589834:WCU589839 WMQ589834:WMQ589839 WWM589834:WWM589839 AE655370:AE655375 KA655370:KA655375 TW655370:TW655375 ADS655370:ADS655375 ANO655370:ANO655375 AXK655370:AXK655375 BHG655370:BHG655375 BRC655370:BRC655375 CAY655370:CAY655375 CKU655370:CKU655375 CUQ655370:CUQ655375 DEM655370:DEM655375 DOI655370:DOI655375 DYE655370:DYE655375 EIA655370:EIA655375 ERW655370:ERW655375 FBS655370:FBS655375 FLO655370:FLO655375 FVK655370:FVK655375 GFG655370:GFG655375 GPC655370:GPC655375 GYY655370:GYY655375 HIU655370:HIU655375 HSQ655370:HSQ655375 ICM655370:ICM655375 IMI655370:IMI655375 IWE655370:IWE655375 JGA655370:JGA655375 JPW655370:JPW655375 JZS655370:JZS655375 KJO655370:KJO655375 KTK655370:KTK655375 LDG655370:LDG655375 LNC655370:LNC655375 LWY655370:LWY655375 MGU655370:MGU655375 MQQ655370:MQQ655375 NAM655370:NAM655375 NKI655370:NKI655375 NUE655370:NUE655375 OEA655370:OEA655375 ONW655370:ONW655375 OXS655370:OXS655375 PHO655370:PHO655375 PRK655370:PRK655375 QBG655370:QBG655375 QLC655370:QLC655375 QUY655370:QUY655375 REU655370:REU655375 ROQ655370:ROQ655375 RYM655370:RYM655375 SII655370:SII655375 SSE655370:SSE655375 TCA655370:TCA655375 TLW655370:TLW655375 TVS655370:TVS655375 UFO655370:UFO655375 UPK655370:UPK655375 UZG655370:UZG655375 VJC655370:VJC655375 VSY655370:VSY655375 WCU655370:WCU655375 WMQ655370:WMQ655375 WWM655370:WWM655375 AE720906:AE720911 KA720906:KA720911 TW720906:TW720911 ADS720906:ADS720911 ANO720906:ANO720911 AXK720906:AXK720911 BHG720906:BHG720911 BRC720906:BRC720911 CAY720906:CAY720911 CKU720906:CKU720911 CUQ720906:CUQ720911 DEM720906:DEM720911 DOI720906:DOI720911 DYE720906:DYE720911 EIA720906:EIA720911 ERW720906:ERW720911 FBS720906:FBS720911 FLO720906:FLO720911 FVK720906:FVK720911 GFG720906:GFG720911 GPC720906:GPC720911 GYY720906:GYY720911 HIU720906:HIU720911 HSQ720906:HSQ720911 ICM720906:ICM720911 IMI720906:IMI720911 IWE720906:IWE720911 JGA720906:JGA720911 JPW720906:JPW720911 JZS720906:JZS720911 KJO720906:KJO720911 KTK720906:KTK720911 LDG720906:LDG720911 LNC720906:LNC720911 LWY720906:LWY720911 MGU720906:MGU720911 MQQ720906:MQQ720911 NAM720906:NAM720911 NKI720906:NKI720911 NUE720906:NUE720911 OEA720906:OEA720911 ONW720906:ONW720911 OXS720906:OXS720911 PHO720906:PHO720911 PRK720906:PRK720911 QBG720906:QBG720911 QLC720906:QLC720911 QUY720906:QUY720911 REU720906:REU720911 ROQ720906:ROQ720911 RYM720906:RYM720911 SII720906:SII720911 SSE720906:SSE720911 TCA720906:TCA720911 TLW720906:TLW720911 TVS720906:TVS720911 UFO720906:UFO720911 UPK720906:UPK720911 UZG720906:UZG720911 VJC720906:VJC720911 VSY720906:VSY720911 WCU720906:WCU720911 WMQ720906:WMQ720911 WWM720906:WWM720911 AE786442:AE786447 KA786442:KA786447 TW786442:TW786447 ADS786442:ADS786447 ANO786442:ANO786447 AXK786442:AXK786447 BHG786442:BHG786447 BRC786442:BRC786447 CAY786442:CAY786447 CKU786442:CKU786447 CUQ786442:CUQ786447 DEM786442:DEM786447 DOI786442:DOI786447 DYE786442:DYE786447 EIA786442:EIA786447 ERW786442:ERW786447 FBS786442:FBS786447 FLO786442:FLO786447 FVK786442:FVK786447 GFG786442:GFG786447 GPC786442:GPC786447 GYY786442:GYY786447 HIU786442:HIU786447 HSQ786442:HSQ786447 ICM786442:ICM786447 IMI786442:IMI786447 IWE786442:IWE786447 JGA786442:JGA786447 JPW786442:JPW786447 JZS786442:JZS786447 KJO786442:KJO786447 KTK786442:KTK786447 LDG786442:LDG786447 LNC786442:LNC786447 LWY786442:LWY786447 MGU786442:MGU786447 MQQ786442:MQQ786447 NAM786442:NAM786447 NKI786442:NKI786447 NUE786442:NUE786447 OEA786442:OEA786447 ONW786442:ONW786447 OXS786442:OXS786447 PHO786442:PHO786447 PRK786442:PRK786447 QBG786442:QBG786447 QLC786442:QLC786447 QUY786442:QUY786447 REU786442:REU786447 ROQ786442:ROQ786447 RYM786442:RYM786447 SII786442:SII786447 SSE786442:SSE786447 TCA786442:TCA786447 TLW786442:TLW786447 TVS786442:TVS786447 UFO786442:UFO786447 UPK786442:UPK786447 UZG786442:UZG786447 VJC786442:VJC786447 VSY786442:VSY786447 WCU786442:WCU786447 WMQ786442:WMQ786447 WWM786442:WWM786447 AE851978:AE851983 KA851978:KA851983 TW851978:TW851983 ADS851978:ADS851983 ANO851978:ANO851983 AXK851978:AXK851983 BHG851978:BHG851983 BRC851978:BRC851983 CAY851978:CAY851983 CKU851978:CKU851983 CUQ851978:CUQ851983 DEM851978:DEM851983 DOI851978:DOI851983 DYE851978:DYE851983 EIA851978:EIA851983 ERW851978:ERW851983 FBS851978:FBS851983 FLO851978:FLO851983 FVK851978:FVK851983 GFG851978:GFG851983 GPC851978:GPC851983 GYY851978:GYY851983 HIU851978:HIU851983 HSQ851978:HSQ851983 ICM851978:ICM851983 IMI851978:IMI851983 IWE851978:IWE851983 JGA851978:JGA851983 JPW851978:JPW851983 JZS851978:JZS851983 KJO851978:KJO851983 KTK851978:KTK851983 LDG851978:LDG851983 LNC851978:LNC851983 LWY851978:LWY851983 MGU851978:MGU851983 MQQ851978:MQQ851983 NAM851978:NAM851983 NKI851978:NKI851983 NUE851978:NUE851983 OEA851978:OEA851983 ONW851978:ONW851983 OXS851978:OXS851983 PHO851978:PHO851983 PRK851978:PRK851983 QBG851978:QBG851983 QLC851978:QLC851983 QUY851978:QUY851983 REU851978:REU851983 ROQ851978:ROQ851983 RYM851978:RYM851983 SII851978:SII851983 SSE851978:SSE851983 TCA851978:TCA851983 TLW851978:TLW851983 TVS851978:TVS851983 UFO851978:UFO851983 UPK851978:UPK851983 UZG851978:UZG851983 VJC851978:VJC851983 VSY851978:VSY851983 WCU851978:WCU851983 WMQ851978:WMQ851983 WWM851978:WWM851983 AE917514:AE917519 KA917514:KA917519 TW917514:TW917519 ADS917514:ADS917519 ANO917514:ANO917519 AXK917514:AXK917519 BHG917514:BHG917519 BRC917514:BRC917519 CAY917514:CAY917519 CKU917514:CKU917519 CUQ917514:CUQ917519 DEM917514:DEM917519 DOI917514:DOI917519 DYE917514:DYE917519 EIA917514:EIA917519 ERW917514:ERW917519 FBS917514:FBS917519 FLO917514:FLO917519 FVK917514:FVK917519 GFG917514:GFG917519 GPC917514:GPC917519 GYY917514:GYY917519 HIU917514:HIU917519 HSQ917514:HSQ917519 ICM917514:ICM917519 IMI917514:IMI917519 IWE917514:IWE917519 JGA917514:JGA917519 JPW917514:JPW917519 JZS917514:JZS917519 KJO917514:KJO917519 KTK917514:KTK917519 LDG917514:LDG917519 LNC917514:LNC917519 LWY917514:LWY917519 MGU917514:MGU917519 MQQ917514:MQQ917519 NAM917514:NAM917519 NKI917514:NKI917519 NUE917514:NUE917519 OEA917514:OEA917519 ONW917514:ONW917519 OXS917514:OXS917519 PHO917514:PHO917519 PRK917514:PRK917519 QBG917514:QBG917519 QLC917514:QLC917519 QUY917514:QUY917519 REU917514:REU917519 ROQ917514:ROQ917519 RYM917514:RYM917519 SII917514:SII917519 SSE917514:SSE917519 TCA917514:TCA917519 TLW917514:TLW917519 TVS917514:TVS917519 UFO917514:UFO917519 UPK917514:UPK917519 UZG917514:UZG917519 VJC917514:VJC917519 VSY917514:VSY917519 WCU917514:WCU917519 WMQ917514:WMQ917519 WWM917514:WWM917519 AE983050:AE983055 KA983050:KA983055 TW983050:TW983055 ADS983050:ADS983055 ANO983050:ANO983055 AXK983050:AXK983055 BHG983050:BHG983055 BRC983050:BRC983055 CAY983050:CAY983055 CKU983050:CKU983055 CUQ983050:CUQ983055 DEM983050:DEM983055 DOI983050:DOI983055 DYE983050:DYE983055 EIA983050:EIA983055 ERW983050:ERW983055 FBS983050:FBS983055 FLO983050:FLO983055 FVK983050:FVK983055 GFG983050:GFG983055 GPC983050:GPC983055 GYY983050:GYY983055 HIU983050:HIU983055 HSQ983050:HSQ983055 ICM983050:ICM983055 IMI983050:IMI983055 IWE983050:IWE983055 JGA983050:JGA983055 JPW983050:JPW983055 JZS983050:JZS983055 KJO983050:KJO983055 KTK983050:KTK983055 LDG983050:LDG983055 LNC983050:LNC983055 LWY983050:LWY983055 MGU983050:MGU983055 MQQ983050:MQQ983055 NAM983050:NAM983055 NKI983050:NKI983055 NUE983050:NUE983055 OEA983050:OEA983055 ONW983050:ONW983055 OXS983050:OXS983055 PHO983050:PHO983055 PRK983050:PRK983055 QBG983050:QBG983055 QLC983050:QLC983055 QUY983050:QUY983055 REU983050:REU983055 ROQ983050:ROQ983055 RYM983050:RYM983055 SII983050:SII983055 SSE983050:SSE983055 TCA983050:TCA983055 TLW983050:TLW983055 TVS983050:TVS983055 UFO983050:UFO983055 UPK983050:UPK983055 UZG983050:UZG983055 VJC983050:VJC983055 VSY983050:VSY983055 WCU983050:WCU983055 WMQ983050:WMQ983055 WWM983050:WWM983055 AA10:AA15 JW10:JW15 TS10:TS15 ADO10:ADO15 ANK10:ANK15 AXG10:AXG15 BHC10:BHC15 BQY10:BQY15 CAU10:CAU15 CKQ10:CKQ15 CUM10:CUM15 DEI10:DEI15 DOE10:DOE15 DYA10:DYA15 EHW10:EHW15 ERS10:ERS15 FBO10:FBO15 FLK10:FLK15 FVG10:FVG15 GFC10:GFC15 GOY10:GOY15 GYU10:GYU15 HIQ10:HIQ15 HSM10:HSM15 ICI10:ICI15 IME10:IME15 IWA10:IWA15 JFW10:JFW15 JPS10:JPS15 JZO10:JZO15 KJK10:KJK15 KTG10:KTG15 LDC10:LDC15 LMY10:LMY15 LWU10:LWU15 MGQ10:MGQ15 MQM10:MQM15 NAI10:NAI15 NKE10:NKE15 NUA10:NUA15 ODW10:ODW15 ONS10:ONS15 OXO10:OXO15 PHK10:PHK15 PRG10:PRG15 QBC10:QBC15 QKY10:QKY15 QUU10:QUU15 REQ10:REQ15 ROM10:ROM15 RYI10:RYI15 SIE10:SIE15 SSA10:SSA15 TBW10:TBW15 TLS10:TLS15 TVO10:TVO15 UFK10:UFK15 UPG10:UPG15 UZC10:UZC15 VIY10:VIY15 VSU10:VSU15 WCQ10:WCQ15 WMM10:WMM15 WWI10:WWI15 AA65546:AA65551 JW65546:JW65551 TS65546:TS65551 ADO65546:ADO65551 ANK65546:ANK65551 AXG65546:AXG65551 BHC65546:BHC65551 BQY65546:BQY65551 CAU65546:CAU65551 CKQ65546:CKQ65551 CUM65546:CUM65551 DEI65546:DEI65551 DOE65546:DOE65551 DYA65546:DYA65551 EHW65546:EHW65551 ERS65546:ERS65551 FBO65546:FBO65551 FLK65546:FLK65551 FVG65546:FVG65551 GFC65546:GFC65551 GOY65546:GOY65551 GYU65546:GYU65551 HIQ65546:HIQ65551 HSM65546:HSM65551 ICI65546:ICI65551 IME65546:IME65551 IWA65546:IWA65551 JFW65546:JFW65551 JPS65546:JPS65551 JZO65546:JZO65551 KJK65546:KJK65551 KTG65546:KTG65551 LDC65546:LDC65551 LMY65546:LMY65551 LWU65546:LWU65551 MGQ65546:MGQ65551 MQM65546:MQM65551 NAI65546:NAI65551 NKE65546:NKE65551 NUA65546:NUA65551 ODW65546:ODW65551 ONS65546:ONS65551 OXO65546:OXO65551 PHK65546:PHK65551 PRG65546:PRG65551 QBC65546:QBC65551 QKY65546:QKY65551 QUU65546:QUU65551 REQ65546:REQ65551 ROM65546:ROM65551 RYI65546:RYI65551 SIE65546:SIE65551 SSA65546:SSA65551 TBW65546:TBW65551 TLS65546:TLS65551 TVO65546:TVO65551 UFK65546:UFK65551 UPG65546:UPG65551 UZC65546:UZC65551 VIY65546:VIY65551 VSU65546:VSU65551 WCQ65546:WCQ65551 WMM65546:WMM65551 WWI65546:WWI65551 AA131082:AA131087 JW131082:JW131087 TS131082:TS131087 ADO131082:ADO131087 ANK131082:ANK131087 AXG131082:AXG131087 BHC131082:BHC131087 BQY131082:BQY131087 CAU131082:CAU131087 CKQ131082:CKQ131087 CUM131082:CUM131087 DEI131082:DEI131087 DOE131082:DOE131087 DYA131082:DYA131087 EHW131082:EHW131087 ERS131082:ERS131087 FBO131082:FBO131087 FLK131082:FLK131087 FVG131082:FVG131087 GFC131082:GFC131087 GOY131082:GOY131087 GYU131082:GYU131087 HIQ131082:HIQ131087 HSM131082:HSM131087 ICI131082:ICI131087 IME131082:IME131087 IWA131082:IWA131087 JFW131082:JFW131087 JPS131082:JPS131087 JZO131082:JZO131087 KJK131082:KJK131087 KTG131082:KTG131087 LDC131082:LDC131087 LMY131082:LMY131087 LWU131082:LWU131087 MGQ131082:MGQ131087 MQM131082:MQM131087 NAI131082:NAI131087 NKE131082:NKE131087 NUA131082:NUA131087 ODW131082:ODW131087 ONS131082:ONS131087 OXO131082:OXO131087 PHK131082:PHK131087 PRG131082:PRG131087 QBC131082:QBC131087 QKY131082:QKY131087 QUU131082:QUU131087 REQ131082:REQ131087 ROM131082:ROM131087 RYI131082:RYI131087 SIE131082:SIE131087 SSA131082:SSA131087 TBW131082:TBW131087 TLS131082:TLS131087 TVO131082:TVO131087 UFK131082:UFK131087 UPG131082:UPG131087 UZC131082:UZC131087 VIY131082:VIY131087 VSU131082:VSU131087 WCQ131082:WCQ131087 WMM131082:WMM131087 WWI131082:WWI131087 AA196618:AA196623 JW196618:JW196623 TS196618:TS196623 ADO196618:ADO196623 ANK196618:ANK196623 AXG196618:AXG196623 BHC196618:BHC196623 BQY196618:BQY196623 CAU196618:CAU196623 CKQ196618:CKQ196623 CUM196618:CUM196623 DEI196618:DEI196623 DOE196618:DOE196623 DYA196618:DYA196623 EHW196618:EHW196623 ERS196618:ERS196623 FBO196618:FBO196623 FLK196618:FLK196623 FVG196618:FVG196623 GFC196618:GFC196623 GOY196618:GOY196623 GYU196618:GYU196623 HIQ196618:HIQ196623 HSM196618:HSM196623 ICI196618:ICI196623 IME196618:IME196623 IWA196618:IWA196623 JFW196618:JFW196623 JPS196618:JPS196623 JZO196618:JZO196623 KJK196618:KJK196623 KTG196618:KTG196623 LDC196618:LDC196623 LMY196618:LMY196623 LWU196618:LWU196623 MGQ196618:MGQ196623 MQM196618:MQM196623 NAI196618:NAI196623 NKE196618:NKE196623 NUA196618:NUA196623 ODW196618:ODW196623 ONS196618:ONS196623 OXO196618:OXO196623 PHK196618:PHK196623 PRG196618:PRG196623 QBC196618:QBC196623 QKY196618:QKY196623 QUU196618:QUU196623 REQ196618:REQ196623 ROM196618:ROM196623 RYI196618:RYI196623 SIE196618:SIE196623 SSA196618:SSA196623 TBW196618:TBW196623 TLS196618:TLS196623 TVO196618:TVO196623 UFK196618:UFK196623 UPG196618:UPG196623 UZC196618:UZC196623 VIY196618:VIY196623 VSU196618:VSU196623 WCQ196618:WCQ196623 WMM196618:WMM196623 WWI196618:WWI196623 AA262154:AA262159 JW262154:JW262159 TS262154:TS262159 ADO262154:ADO262159 ANK262154:ANK262159 AXG262154:AXG262159 BHC262154:BHC262159 BQY262154:BQY262159 CAU262154:CAU262159 CKQ262154:CKQ262159 CUM262154:CUM262159 DEI262154:DEI262159 DOE262154:DOE262159 DYA262154:DYA262159 EHW262154:EHW262159 ERS262154:ERS262159 FBO262154:FBO262159 FLK262154:FLK262159 FVG262154:FVG262159 GFC262154:GFC262159 GOY262154:GOY262159 GYU262154:GYU262159 HIQ262154:HIQ262159 HSM262154:HSM262159 ICI262154:ICI262159 IME262154:IME262159 IWA262154:IWA262159 JFW262154:JFW262159 JPS262154:JPS262159 JZO262154:JZO262159 KJK262154:KJK262159 KTG262154:KTG262159 LDC262154:LDC262159 LMY262154:LMY262159 LWU262154:LWU262159 MGQ262154:MGQ262159 MQM262154:MQM262159 NAI262154:NAI262159 NKE262154:NKE262159 NUA262154:NUA262159 ODW262154:ODW262159 ONS262154:ONS262159 OXO262154:OXO262159 PHK262154:PHK262159 PRG262154:PRG262159 QBC262154:QBC262159 QKY262154:QKY262159 QUU262154:QUU262159 REQ262154:REQ262159 ROM262154:ROM262159 RYI262154:RYI262159 SIE262154:SIE262159 SSA262154:SSA262159 TBW262154:TBW262159 TLS262154:TLS262159 TVO262154:TVO262159 UFK262154:UFK262159 UPG262154:UPG262159 UZC262154:UZC262159 VIY262154:VIY262159 VSU262154:VSU262159 WCQ262154:WCQ262159 WMM262154:WMM262159 WWI262154:WWI262159 AA327690:AA327695 JW327690:JW327695 TS327690:TS327695 ADO327690:ADO327695 ANK327690:ANK327695 AXG327690:AXG327695 BHC327690:BHC327695 BQY327690:BQY327695 CAU327690:CAU327695 CKQ327690:CKQ327695 CUM327690:CUM327695 DEI327690:DEI327695 DOE327690:DOE327695 DYA327690:DYA327695 EHW327690:EHW327695 ERS327690:ERS327695 FBO327690:FBO327695 FLK327690:FLK327695 FVG327690:FVG327695 GFC327690:GFC327695 GOY327690:GOY327695 GYU327690:GYU327695 HIQ327690:HIQ327695 HSM327690:HSM327695 ICI327690:ICI327695 IME327690:IME327695 IWA327690:IWA327695 JFW327690:JFW327695 JPS327690:JPS327695 JZO327690:JZO327695 KJK327690:KJK327695 KTG327690:KTG327695 LDC327690:LDC327695 LMY327690:LMY327695 LWU327690:LWU327695 MGQ327690:MGQ327695 MQM327690:MQM327695 NAI327690:NAI327695 NKE327690:NKE327695 NUA327690:NUA327695 ODW327690:ODW327695 ONS327690:ONS327695 OXO327690:OXO327695 PHK327690:PHK327695 PRG327690:PRG327695 QBC327690:QBC327695 QKY327690:QKY327695 QUU327690:QUU327695 REQ327690:REQ327695 ROM327690:ROM327695 RYI327690:RYI327695 SIE327690:SIE327695 SSA327690:SSA327695 TBW327690:TBW327695 TLS327690:TLS327695 TVO327690:TVO327695 UFK327690:UFK327695 UPG327690:UPG327695 UZC327690:UZC327695 VIY327690:VIY327695 VSU327690:VSU327695 WCQ327690:WCQ327695 WMM327690:WMM327695 WWI327690:WWI327695 AA393226:AA393231 JW393226:JW393231 TS393226:TS393231 ADO393226:ADO393231 ANK393226:ANK393231 AXG393226:AXG393231 BHC393226:BHC393231 BQY393226:BQY393231 CAU393226:CAU393231 CKQ393226:CKQ393231 CUM393226:CUM393231 DEI393226:DEI393231 DOE393226:DOE393231 DYA393226:DYA393231 EHW393226:EHW393231 ERS393226:ERS393231 FBO393226:FBO393231 FLK393226:FLK393231 FVG393226:FVG393231 GFC393226:GFC393231 GOY393226:GOY393231 GYU393226:GYU393231 HIQ393226:HIQ393231 HSM393226:HSM393231 ICI393226:ICI393231 IME393226:IME393231 IWA393226:IWA393231 JFW393226:JFW393231 JPS393226:JPS393231 JZO393226:JZO393231 KJK393226:KJK393231 KTG393226:KTG393231 LDC393226:LDC393231 LMY393226:LMY393231 LWU393226:LWU393231 MGQ393226:MGQ393231 MQM393226:MQM393231 NAI393226:NAI393231 NKE393226:NKE393231 NUA393226:NUA393231 ODW393226:ODW393231 ONS393226:ONS393231 OXO393226:OXO393231 PHK393226:PHK393231 PRG393226:PRG393231 QBC393226:QBC393231 QKY393226:QKY393231 QUU393226:QUU393231 REQ393226:REQ393231 ROM393226:ROM393231 RYI393226:RYI393231 SIE393226:SIE393231 SSA393226:SSA393231 TBW393226:TBW393231 TLS393226:TLS393231 TVO393226:TVO393231 UFK393226:UFK393231 UPG393226:UPG393231 UZC393226:UZC393231 VIY393226:VIY393231 VSU393226:VSU393231 WCQ393226:WCQ393231 WMM393226:WMM393231 WWI393226:WWI393231 AA458762:AA458767 JW458762:JW458767 TS458762:TS458767 ADO458762:ADO458767 ANK458762:ANK458767 AXG458762:AXG458767 BHC458762:BHC458767 BQY458762:BQY458767 CAU458762:CAU458767 CKQ458762:CKQ458767 CUM458762:CUM458767 DEI458762:DEI458767 DOE458762:DOE458767 DYA458762:DYA458767 EHW458762:EHW458767 ERS458762:ERS458767 FBO458762:FBO458767 FLK458762:FLK458767 FVG458762:FVG458767 GFC458762:GFC458767 GOY458762:GOY458767 GYU458762:GYU458767 HIQ458762:HIQ458767 HSM458762:HSM458767 ICI458762:ICI458767 IME458762:IME458767 IWA458762:IWA458767 JFW458762:JFW458767 JPS458762:JPS458767 JZO458762:JZO458767 KJK458762:KJK458767 KTG458762:KTG458767 LDC458762:LDC458767 LMY458762:LMY458767 LWU458762:LWU458767 MGQ458762:MGQ458767 MQM458762:MQM458767 NAI458762:NAI458767 NKE458762:NKE458767 NUA458762:NUA458767 ODW458762:ODW458767 ONS458762:ONS458767 OXO458762:OXO458767 PHK458762:PHK458767 PRG458762:PRG458767 QBC458762:QBC458767 QKY458762:QKY458767 QUU458762:QUU458767 REQ458762:REQ458767 ROM458762:ROM458767 RYI458762:RYI458767 SIE458762:SIE458767 SSA458762:SSA458767 TBW458762:TBW458767 TLS458762:TLS458767 TVO458762:TVO458767 UFK458762:UFK458767 UPG458762:UPG458767 UZC458762:UZC458767 VIY458762:VIY458767 VSU458762:VSU458767 WCQ458762:WCQ458767 WMM458762:WMM458767 WWI458762:WWI458767 AA524298:AA524303 JW524298:JW524303 TS524298:TS524303 ADO524298:ADO524303 ANK524298:ANK524303 AXG524298:AXG524303 BHC524298:BHC524303 BQY524298:BQY524303 CAU524298:CAU524303 CKQ524298:CKQ524303 CUM524298:CUM524303 DEI524298:DEI524303 DOE524298:DOE524303 DYA524298:DYA524303 EHW524298:EHW524303 ERS524298:ERS524303 FBO524298:FBO524303 FLK524298:FLK524303 FVG524298:FVG524303 GFC524298:GFC524303 GOY524298:GOY524303 GYU524298:GYU524303 HIQ524298:HIQ524303 HSM524298:HSM524303 ICI524298:ICI524303 IME524298:IME524303 IWA524298:IWA524303 JFW524298:JFW524303 JPS524298:JPS524303 JZO524298:JZO524303 KJK524298:KJK524303 KTG524298:KTG524303 LDC524298:LDC524303 LMY524298:LMY524303 LWU524298:LWU524303 MGQ524298:MGQ524303 MQM524298:MQM524303 NAI524298:NAI524303 NKE524298:NKE524303 NUA524298:NUA524303 ODW524298:ODW524303 ONS524298:ONS524303 OXO524298:OXO524303 PHK524298:PHK524303 PRG524298:PRG524303 QBC524298:QBC524303 QKY524298:QKY524303 QUU524298:QUU524303 REQ524298:REQ524303 ROM524298:ROM524303 RYI524298:RYI524303 SIE524298:SIE524303 SSA524298:SSA524303 TBW524298:TBW524303 TLS524298:TLS524303 TVO524298:TVO524303 UFK524298:UFK524303 UPG524298:UPG524303 UZC524298:UZC524303 VIY524298:VIY524303 VSU524298:VSU524303 WCQ524298:WCQ524303 WMM524298:WMM524303 WWI524298:WWI524303 AA589834:AA589839 JW589834:JW589839 TS589834:TS589839 ADO589834:ADO589839 ANK589834:ANK589839 AXG589834:AXG589839 BHC589834:BHC589839 BQY589834:BQY589839 CAU589834:CAU589839 CKQ589834:CKQ589839 CUM589834:CUM589839 DEI589834:DEI589839 DOE589834:DOE589839 DYA589834:DYA589839 EHW589834:EHW589839 ERS589834:ERS589839 FBO589834:FBO589839 FLK589834:FLK589839 FVG589834:FVG589839 GFC589834:GFC589839 GOY589834:GOY589839 GYU589834:GYU589839 HIQ589834:HIQ589839 HSM589834:HSM589839 ICI589834:ICI589839 IME589834:IME589839 IWA589834:IWA589839 JFW589834:JFW589839 JPS589834:JPS589839 JZO589834:JZO589839 KJK589834:KJK589839 KTG589834:KTG589839 LDC589834:LDC589839 LMY589834:LMY589839 LWU589834:LWU589839 MGQ589834:MGQ589839 MQM589834:MQM589839 NAI589834:NAI589839 NKE589834:NKE589839 NUA589834:NUA589839 ODW589834:ODW589839 ONS589834:ONS589839 OXO589834:OXO589839 PHK589834:PHK589839 PRG589834:PRG589839 QBC589834:QBC589839 QKY589834:QKY589839 QUU589834:QUU589839 REQ589834:REQ589839 ROM589834:ROM589839 RYI589834:RYI589839 SIE589834:SIE589839 SSA589834:SSA589839 TBW589834:TBW589839 TLS589834:TLS589839 TVO589834:TVO589839 UFK589834:UFK589839 UPG589834:UPG589839 UZC589834:UZC589839 VIY589834:VIY589839 VSU589834:VSU589839 WCQ589834:WCQ589839 WMM589834:WMM589839 WWI589834:WWI589839 AA655370:AA655375 JW655370:JW655375 TS655370:TS655375 ADO655370:ADO655375 ANK655370:ANK655375 AXG655370:AXG655375 BHC655370:BHC655375 BQY655370:BQY655375 CAU655370:CAU655375 CKQ655370:CKQ655375 CUM655370:CUM655375 DEI655370:DEI655375 DOE655370:DOE655375 DYA655370:DYA655375 EHW655370:EHW655375 ERS655370:ERS655375 FBO655370:FBO655375 FLK655370:FLK655375 FVG655370:FVG655375 GFC655370:GFC655375 GOY655370:GOY655375 GYU655370:GYU655375 HIQ655370:HIQ655375 HSM655370:HSM655375 ICI655370:ICI655375 IME655370:IME655375 IWA655370:IWA655375 JFW655370:JFW655375 JPS655370:JPS655375 JZO655370:JZO655375 KJK655370:KJK655375 KTG655370:KTG655375 LDC655370:LDC655375 LMY655370:LMY655375 LWU655370:LWU655375 MGQ655370:MGQ655375 MQM655370:MQM655375 NAI655370:NAI655375 NKE655370:NKE655375 NUA655370:NUA655375 ODW655370:ODW655375 ONS655370:ONS655375 OXO655370:OXO655375 PHK655370:PHK655375 PRG655370:PRG655375 QBC655370:QBC655375 QKY655370:QKY655375 QUU655370:QUU655375 REQ655370:REQ655375 ROM655370:ROM655375 RYI655370:RYI655375 SIE655370:SIE655375 SSA655370:SSA655375 TBW655370:TBW655375 TLS655370:TLS655375 TVO655370:TVO655375 UFK655370:UFK655375 UPG655370:UPG655375 UZC655370:UZC655375 VIY655370:VIY655375 VSU655370:VSU655375 WCQ655370:WCQ655375 WMM655370:WMM655375 WWI655370:WWI655375 AA720906:AA720911 JW720906:JW720911 TS720906:TS720911 ADO720906:ADO720911 ANK720906:ANK720911 AXG720906:AXG720911 BHC720906:BHC720911 BQY720906:BQY720911 CAU720906:CAU720911 CKQ720906:CKQ720911 CUM720906:CUM720911 DEI720906:DEI720911 DOE720906:DOE720911 DYA720906:DYA720911 EHW720906:EHW720911 ERS720906:ERS720911 FBO720906:FBO720911 FLK720906:FLK720911 FVG720906:FVG720911 GFC720906:GFC720911 GOY720906:GOY720911 GYU720906:GYU720911 HIQ720906:HIQ720911 HSM720906:HSM720911 ICI720906:ICI720911 IME720906:IME720911 IWA720906:IWA720911 JFW720906:JFW720911 JPS720906:JPS720911 JZO720906:JZO720911 KJK720906:KJK720911 KTG720906:KTG720911 LDC720906:LDC720911 LMY720906:LMY720911 LWU720906:LWU720911 MGQ720906:MGQ720911 MQM720906:MQM720911 NAI720906:NAI720911 NKE720906:NKE720911 NUA720906:NUA720911 ODW720906:ODW720911 ONS720906:ONS720911 OXO720906:OXO720911 PHK720906:PHK720911 PRG720906:PRG720911 QBC720906:QBC720911 QKY720906:QKY720911 QUU720906:QUU720911 REQ720906:REQ720911 ROM720906:ROM720911 RYI720906:RYI720911 SIE720906:SIE720911 SSA720906:SSA720911 TBW720906:TBW720911 TLS720906:TLS720911 TVO720906:TVO720911 UFK720906:UFK720911 UPG720906:UPG720911 UZC720906:UZC720911 VIY720906:VIY720911 VSU720906:VSU720911 WCQ720906:WCQ720911 WMM720906:WMM720911 WWI720906:WWI720911 AA786442:AA786447 JW786442:JW786447 TS786442:TS786447 ADO786442:ADO786447 ANK786442:ANK786447 AXG786442:AXG786447 BHC786442:BHC786447 BQY786442:BQY786447 CAU786442:CAU786447 CKQ786442:CKQ786447 CUM786442:CUM786447 DEI786442:DEI786447 DOE786442:DOE786447 DYA786442:DYA786447 EHW786442:EHW786447 ERS786442:ERS786447 FBO786442:FBO786447 FLK786442:FLK786447 FVG786442:FVG786447 GFC786442:GFC786447 GOY786442:GOY786447 GYU786442:GYU786447 HIQ786442:HIQ786447 HSM786442:HSM786447 ICI786442:ICI786447 IME786442:IME786447 IWA786442:IWA786447 JFW786442:JFW786447 JPS786442:JPS786447 JZO786442:JZO786447 KJK786442:KJK786447 KTG786442:KTG786447 LDC786442:LDC786447 LMY786442:LMY786447 LWU786442:LWU786447 MGQ786442:MGQ786447 MQM786442:MQM786447 NAI786442:NAI786447 NKE786442:NKE786447 NUA786442:NUA786447 ODW786442:ODW786447 ONS786442:ONS786447 OXO786442:OXO786447 PHK786442:PHK786447 PRG786442:PRG786447 QBC786442:QBC786447 QKY786442:QKY786447 QUU786442:QUU786447 REQ786442:REQ786447 ROM786442:ROM786447 RYI786442:RYI786447 SIE786442:SIE786447 SSA786442:SSA786447 TBW786442:TBW786447 TLS786442:TLS786447 TVO786442:TVO786447 UFK786442:UFK786447 UPG786442:UPG786447 UZC786442:UZC786447 VIY786442:VIY786447 VSU786442:VSU786447 WCQ786442:WCQ786447 WMM786442:WMM786447 WWI786442:WWI786447 AA851978:AA851983 JW851978:JW851983 TS851978:TS851983 ADO851978:ADO851983 ANK851978:ANK851983 AXG851978:AXG851983 BHC851978:BHC851983 BQY851978:BQY851983 CAU851978:CAU851983 CKQ851978:CKQ851983 CUM851978:CUM851983 DEI851978:DEI851983 DOE851978:DOE851983 DYA851978:DYA851983 EHW851978:EHW851983 ERS851978:ERS851983 FBO851978:FBO851983 FLK851978:FLK851983 FVG851978:FVG851983 GFC851978:GFC851983 GOY851978:GOY851983 GYU851978:GYU851983 HIQ851978:HIQ851983 HSM851978:HSM851983 ICI851978:ICI851983 IME851978:IME851983 IWA851978:IWA851983 JFW851978:JFW851983 JPS851978:JPS851983 JZO851978:JZO851983 KJK851978:KJK851983 KTG851978:KTG851983 LDC851978:LDC851983 LMY851978:LMY851983 LWU851978:LWU851983 MGQ851978:MGQ851983 MQM851978:MQM851983 NAI851978:NAI851983 NKE851978:NKE851983 NUA851978:NUA851983 ODW851978:ODW851983 ONS851978:ONS851983 OXO851978:OXO851983 PHK851978:PHK851983 PRG851978:PRG851983 QBC851978:QBC851983 QKY851978:QKY851983 QUU851978:QUU851983 REQ851978:REQ851983 ROM851978:ROM851983 RYI851978:RYI851983 SIE851978:SIE851983 SSA851978:SSA851983 TBW851978:TBW851983 TLS851978:TLS851983 TVO851978:TVO851983 UFK851978:UFK851983 UPG851978:UPG851983 UZC851978:UZC851983 VIY851978:VIY851983 VSU851978:VSU851983 WCQ851978:WCQ851983 WMM851978:WMM851983 WWI851978:WWI851983 AA917514:AA917519 JW917514:JW917519 TS917514:TS917519 ADO917514:ADO917519 ANK917514:ANK917519 AXG917514:AXG917519 BHC917514:BHC917519 BQY917514:BQY917519 CAU917514:CAU917519 CKQ917514:CKQ917519 CUM917514:CUM917519 DEI917514:DEI917519 DOE917514:DOE917519 DYA917514:DYA917519 EHW917514:EHW917519 ERS917514:ERS917519 FBO917514:FBO917519 FLK917514:FLK917519 FVG917514:FVG917519 GFC917514:GFC917519 GOY917514:GOY917519 GYU917514:GYU917519 HIQ917514:HIQ917519 HSM917514:HSM917519 ICI917514:ICI917519 IME917514:IME917519 IWA917514:IWA917519 JFW917514:JFW917519 JPS917514:JPS917519 JZO917514:JZO917519 KJK917514:KJK917519 KTG917514:KTG917519 LDC917514:LDC917519 LMY917514:LMY917519 LWU917514:LWU917519 MGQ917514:MGQ917519 MQM917514:MQM917519 NAI917514:NAI917519 NKE917514:NKE917519 NUA917514:NUA917519 ODW917514:ODW917519 ONS917514:ONS917519 OXO917514:OXO917519 PHK917514:PHK917519 PRG917514:PRG917519 QBC917514:QBC917519 QKY917514:QKY917519 QUU917514:QUU917519 REQ917514:REQ917519 ROM917514:ROM917519 RYI917514:RYI917519 SIE917514:SIE917519 SSA917514:SSA917519 TBW917514:TBW917519 TLS917514:TLS917519 TVO917514:TVO917519 UFK917514:UFK917519 UPG917514:UPG917519 UZC917514:UZC917519 VIY917514:VIY917519 VSU917514:VSU917519 WCQ917514:WCQ917519 WMM917514:WMM917519 WWI917514:WWI917519 AA983050:AA983055 JW983050:JW983055 TS983050:TS983055 ADO983050:ADO983055 ANK983050:ANK983055 AXG983050:AXG983055 BHC983050:BHC983055 BQY983050:BQY983055 CAU983050:CAU983055 CKQ983050:CKQ983055 CUM983050:CUM983055 DEI983050:DEI983055 DOE983050:DOE983055 DYA983050:DYA983055 EHW983050:EHW983055 ERS983050:ERS983055 FBO983050:FBO983055 FLK983050:FLK983055 FVG983050:FVG983055 GFC983050:GFC983055 GOY983050:GOY983055 GYU983050:GYU983055 HIQ983050:HIQ983055 HSM983050:HSM983055 ICI983050:ICI983055 IME983050:IME983055 IWA983050:IWA983055 JFW983050:JFW983055 JPS983050:JPS983055 JZO983050:JZO983055 KJK983050:KJK983055 KTG983050:KTG983055 LDC983050:LDC983055 LMY983050:LMY983055 LWU983050:LWU983055 MGQ983050:MGQ983055 MQM983050:MQM983055 NAI983050:NAI983055 NKE983050:NKE983055 NUA983050:NUA983055 ODW983050:ODW983055 ONS983050:ONS983055 OXO983050:OXO983055 PHK983050:PHK983055 PRG983050:PRG983055 QBC983050:QBC983055 QKY983050:QKY983055 QUU983050:QUU983055 REQ983050:REQ983055 ROM983050:ROM983055 RYI983050:RYI983055 SIE983050:SIE983055 SSA983050:SSA983055 TBW983050:TBW983055 TLS983050:TLS983055 TVO983050:TVO983055 UFK983050:UFK983055 UPG983050:UPG983055 UZC983050:UZC983055 VIY983050:VIY983055 VSU983050:VSU983055 WCQ983050:WCQ983055 WMM983050:WMM983055 WWI983050:WWI983055 AC10:AC15 JY10:JY15 TU10:TU15 ADQ10:ADQ15 ANM10:ANM15 AXI10:AXI15 BHE10:BHE15 BRA10:BRA15 CAW10:CAW15 CKS10:CKS15 CUO10:CUO15 DEK10:DEK15 DOG10:DOG15 DYC10:DYC15 EHY10:EHY15 ERU10:ERU15 FBQ10:FBQ15 FLM10:FLM15 FVI10:FVI15 GFE10:GFE15 GPA10:GPA15 GYW10:GYW15 HIS10:HIS15 HSO10:HSO15 ICK10:ICK15 IMG10:IMG15 IWC10:IWC15 JFY10:JFY15 JPU10:JPU15 JZQ10:JZQ15 KJM10:KJM15 KTI10:KTI15 LDE10:LDE15 LNA10:LNA15 LWW10:LWW15 MGS10:MGS15 MQO10:MQO15 NAK10:NAK15 NKG10:NKG15 NUC10:NUC15 ODY10:ODY15 ONU10:ONU15 OXQ10:OXQ15 PHM10:PHM15 PRI10:PRI15 QBE10:QBE15 QLA10:QLA15 QUW10:QUW15 RES10:RES15 ROO10:ROO15 RYK10:RYK15 SIG10:SIG15 SSC10:SSC15 TBY10:TBY15 TLU10:TLU15 TVQ10:TVQ15 UFM10:UFM15 UPI10:UPI15 UZE10:UZE15 VJA10:VJA15 VSW10:VSW15 WCS10:WCS15 WMO10:WMO15 WWK10:WWK15 AC65546:AC65551 JY65546:JY65551 TU65546:TU65551 ADQ65546:ADQ65551 ANM65546:ANM65551 AXI65546:AXI65551 BHE65546:BHE65551 BRA65546:BRA65551 CAW65546:CAW65551 CKS65546:CKS65551 CUO65546:CUO65551 DEK65546:DEK65551 DOG65546:DOG65551 DYC65546:DYC65551 EHY65546:EHY65551 ERU65546:ERU65551 FBQ65546:FBQ65551 FLM65546:FLM65551 FVI65546:FVI65551 GFE65546:GFE65551 GPA65546:GPA65551 GYW65546:GYW65551 HIS65546:HIS65551 HSO65546:HSO65551 ICK65546:ICK65551 IMG65546:IMG65551 IWC65546:IWC65551 JFY65546:JFY65551 JPU65546:JPU65551 JZQ65546:JZQ65551 KJM65546:KJM65551 KTI65546:KTI65551 LDE65546:LDE65551 LNA65546:LNA65551 LWW65546:LWW65551 MGS65546:MGS65551 MQO65546:MQO65551 NAK65546:NAK65551 NKG65546:NKG65551 NUC65546:NUC65551 ODY65546:ODY65551 ONU65546:ONU65551 OXQ65546:OXQ65551 PHM65546:PHM65551 PRI65546:PRI65551 QBE65546:QBE65551 QLA65546:QLA65551 QUW65546:QUW65551 RES65546:RES65551 ROO65546:ROO65551 RYK65546:RYK65551 SIG65546:SIG65551 SSC65546:SSC65551 TBY65546:TBY65551 TLU65546:TLU65551 TVQ65546:TVQ65551 UFM65546:UFM65551 UPI65546:UPI65551 UZE65546:UZE65551 VJA65546:VJA65551 VSW65546:VSW65551 WCS65546:WCS65551 WMO65546:WMO65551 WWK65546:WWK65551 AC131082:AC131087 JY131082:JY131087 TU131082:TU131087 ADQ131082:ADQ131087 ANM131082:ANM131087 AXI131082:AXI131087 BHE131082:BHE131087 BRA131082:BRA131087 CAW131082:CAW131087 CKS131082:CKS131087 CUO131082:CUO131087 DEK131082:DEK131087 DOG131082:DOG131087 DYC131082:DYC131087 EHY131082:EHY131087 ERU131082:ERU131087 FBQ131082:FBQ131087 FLM131082:FLM131087 FVI131082:FVI131087 GFE131082:GFE131087 GPA131082:GPA131087 GYW131082:GYW131087 HIS131082:HIS131087 HSO131082:HSO131087 ICK131082:ICK131087 IMG131082:IMG131087 IWC131082:IWC131087 JFY131082:JFY131087 JPU131082:JPU131087 JZQ131082:JZQ131087 KJM131082:KJM131087 KTI131082:KTI131087 LDE131082:LDE131087 LNA131082:LNA131087 LWW131082:LWW131087 MGS131082:MGS131087 MQO131082:MQO131087 NAK131082:NAK131087 NKG131082:NKG131087 NUC131082:NUC131087 ODY131082:ODY131087 ONU131082:ONU131087 OXQ131082:OXQ131087 PHM131082:PHM131087 PRI131082:PRI131087 QBE131082:QBE131087 QLA131082:QLA131087 QUW131082:QUW131087 RES131082:RES131087 ROO131082:ROO131087 RYK131082:RYK131087 SIG131082:SIG131087 SSC131082:SSC131087 TBY131082:TBY131087 TLU131082:TLU131087 TVQ131082:TVQ131087 UFM131082:UFM131087 UPI131082:UPI131087 UZE131082:UZE131087 VJA131082:VJA131087 VSW131082:VSW131087 WCS131082:WCS131087 WMO131082:WMO131087 WWK131082:WWK131087 AC196618:AC196623 JY196618:JY196623 TU196618:TU196623 ADQ196618:ADQ196623 ANM196618:ANM196623 AXI196618:AXI196623 BHE196618:BHE196623 BRA196618:BRA196623 CAW196618:CAW196623 CKS196618:CKS196623 CUO196618:CUO196623 DEK196618:DEK196623 DOG196618:DOG196623 DYC196618:DYC196623 EHY196618:EHY196623 ERU196618:ERU196623 FBQ196618:FBQ196623 FLM196618:FLM196623 FVI196618:FVI196623 GFE196618:GFE196623 GPA196618:GPA196623 GYW196618:GYW196623 HIS196618:HIS196623 HSO196618:HSO196623 ICK196618:ICK196623 IMG196618:IMG196623 IWC196618:IWC196623 JFY196618:JFY196623 JPU196618:JPU196623 JZQ196618:JZQ196623 KJM196618:KJM196623 KTI196618:KTI196623 LDE196618:LDE196623 LNA196618:LNA196623 LWW196618:LWW196623 MGS196618:MGS196623 MQO196618:MQO196623 NAK196618:NAK196623 NKG196618:NKG196623 NUC196618:NUC196623 ODY196618:ODY196623 ONU196618:ONU196623 OXQ196618:OXQ196623 PHM196618:PHM196623 PRI196618:PRI196623 QBE196618:QBE196623 QLA196618:QLA196623 QUW196618:QUW196623 RES196618:RES196623 ROO196618:ROO196623 RYK196618:RYK196623 SIG196618:SIG196623 SSC196618:SSC196623 TBY196618:TBY196623 TLU196618:TLU196623 TVQ196618:TVQ196623 UFM196618:UFM196623 UPI196618:UPI196623 UZE196618:UZE196623 VJA196618:VJA196623 VSW196618:VSW196623 WCS196618:WCS196623 WMO196618:WMO196623 WWK196618:WWK196623 AC262154:AC262159 JY262154:JY262159 TU262154:TU262159 ADQ262154:ADQ262159 ANM262154:ANM262159 AXI262154:AXI262159 BHE262154:BHE262159 BRA262154:BRA262159 CAW262154:CAW262159 CKS262154:CKS262159 CUO262154:CUO262159 DEK262154:DEK262159 DOG262154:DOG262159 DYC262154:DYC262159 EHY262154:EHY262159 ERU262154:ERU262159 FBQ262154:FBQ262159 FLM262154:FLM262159 FVI262154:FVI262159 GFE262154:GFE262159 GPA262154:GPA262159 GYW262154:GYW262159 HIS262154:HIS262159 HSO262154:HSO262159 ICK262154:ICK262159 IMG262154:IMG262159 IWC262154:IWC262159 JFY262154:JFY262159 JPU262154:JPU262159 JZQ262154:JZQ262159 KJM262154:KJM262159 KTI262154:KTI262159 LDE262154:LDE262159 LNA262154:LNA262159 LWW262154:LWW262159 MGS262154:MGS262159 MQO262154:MQO262159 NAK262154:NAK262159 NKG262154:NKG262159 NUC262154:NUC262159 ODY262154:ODY262159 ONU262154:ONU262159 OXQ262154:OXQ262159 PHM262154:PHM262159 PRI262154:PRI262159 QBE262154:QBE262159 QLA262154:QLA262159 QUW262154:QUW262159 RES262154:RES262159 ROO262154:ROO262159 RYK262154:RYK262159 SIG262154:SIG262159 SSC262154:SSC262159 TBY262154:TBY262159 TLU262154:TLU262159 TVQ262154:TVQ262159 UFM262154:UFM262159 UPI262154:UPI262159 UZE262154:UZE262159 VJA262154:VJA262159 VSW262154:VSW262159 WCS262154:WCS262159 WMO262154:WMO262159 WWK262154:WWK262159 AC327690:AC327695 JY327690:JY327695 TU327690:TU327695 ADQ327690:ADQ327695 ANM327690:ANM327695 AXI327690:AXI327695 BHE327690:BHE327695 BRA327690:BRA327695 CAW327690:CAW327695 CKS327690:CKS327695 CUO327690:CUO327695 DEK327690:DEK327695 DOG327690:DOG327695 DYC327690:DYC327695 EHY327690:EHY327695 ERU327690:ERU327695 FBQ327690:FBQ327695 FLM327690:FLM327695 FVI327690:FVI327695 GFE327690:GFE327695 GPA327690:GPA327695 GYW327690:GYW327695 HIS327690:HIS327695 HSO327690:HSO327695 ICK327690:ICK327695 IMG327690:IMG327695 IWC327690:IWC327695 JFY327690:JFY327695 JPU327690:JPU327695 JZQ327690:JZQ327695 KJM327690:KJM327695 KTI327690:KTI327695 LDE327690:LDE327695 LNA327690:LNA327695 LWW327690:LWW327695 MGS327690:MGS327695 MQO327690:MQO327695 NAK327690:NAK327695 NKG327690:NKG327695 NUC327690:NUC327695 ODY327690:ODY327695 ONU327690:ONU327695 OXQ327690:OXQ327695 PHM327690:PHM327695 PRI327690:PRI327695 QBE327690:QBE327695 QLA327690:QLA327695 QUW327690:QUW327695 RES327690:RES327695 ROO327690:ROO327695 RYK327690:RYK327695 SIG327690:SIG327695 SSC327690:SSC327695 TBY327690:TBY327695 TLU327690:TLU327695 TVQ327690:TVQ327695 UFM327690:UFM327695 UPI327690:UPI327695 UZE327690:UZE327695 VJA327690:VJA327695 VSW327690:VSW327695 WCS327690:WCS327695 WMO327690:WMO327695 WWK327690:WWK327695 AC393226:AC393231 JY393226:JY393231 TU393226:TU393231 ADQ393226:ADQ393231 ANM393226:ANM393231 AXI393226:AXI393231 BHE393226:BHE393231 BRA393226:BRA393231 CAW393226:CAW393231 CKS393226:CKS393231 CUO393226:CUO393231 DEK393226:DEK393231 DOG393226:DOG393231 DYC393226:DYC393231 EHY393226:EHY393231 ERU393226:ERU393231 FBQ393226:FBQ393231 FLM393226:FLM393231 FVI393226:FVI393231 GFE393226:GFE393231 GPA393226:GPA393231 GYW393226:GYW393231 HIS393226:HIS393231 HSO393226:HSO393231 ICK393226:ICK393231 IMG393226:IMG393231 IWC393226:IWC393231 JFY393226:JFY393231 JPU393226:JPU393231 JZQ393226:JZQ393231 KJM393226:KJM393231 KTI393226:KTI393231 LDE393226:LDE393231 LNA393226:LNA393231 LWW393226:LWW393231 MGS393226:MGS393231 MQO393226:MQO393231 NAK393226:NAK393231 NKG393226:NKG393231 NUC393226:NUC393231 ODY393226:ODY393231 ONU393226:ONU393231 OXQ393226:OXQ393231 PHM393226:PHM393231 PRI393226:PRI393231 QBE393226:QBE393231 QLA393226:QLA393231 QUW393226:QUW393231 RES393226:RES393231 ROO393226:ROO393231 RYK393226:RYK393231 SIG393226:SIG393231 SSC393226:SSC393231 TBY393226:TBY393231 TLU393226:TLU393231 TVQ393226:TVQ393231 UFM393226:UFM393231 UPI393226:UPI393231 UZE393226:UZE393231 VJA393226:VJA393231 VSW393226:VSW393231 WCS393226:WCS393231 WMO393226:WMO393231 WWK393226:WWK393231 AC458762:AC458767 JY458762:JY458767 TU458762:TU458767 ADQ458762:ADQ458767 ANM458762:ANM458767 AXI458762:AXI458767 BHE458762:BHE458767 BRA458762:BRA458767 CAW458762:CAW458767 CKS458762:CKS458767 CUO458762:CUO458767 DEK458762:DEK458767 DOG458762:DOG458767 DYC458762:DYC458767 EHY458762:EHY458767 ERU458762:ERU458767 FBQ458762:FBQ458767 FLM458762:FLM458767 FVI458762:FVI458767 GFE458762:GFE458767 GPA458762:GPA458767 GYW458762:GYW458767 HIS458762:HIS458767 HSO458762:HSO458767 ICK458762:ICK458767 IMG458762:IMG458767 IWC458762:IWC458767 JFY458762:JFY458767 JPU458762:JPU458767 JZQ458762:JZQ458767 KJM458762:KJM458767 KTI458762:KTI458767 LDE458762:LDE458767 LNA458762:LNA458767 LWW458762:LWW458767 MGS458762:MGS458767 MQO458762:MQO458767 NAK458762:NAK458767 NKG458762:NKG458767 NUC458762:NUC458767 ODY458762:ODY458767 ONU458762:ONU458767 OXQ458762:OXQ458767 PHM458762:PHM458767 PRI458762:PRI458767 QBE458762:QBE458767 QLA458762:QLA458767 QUW458762:QUW458767 RES458762:RES458767 ROO458762:ROO458767 RYK458762:RYK458767 SIG458762:SIG458767 SSC458762:SSC458767 TBY458762:TBY458767 TLU458762:TLU458767 TVQ458762:TVQ458767 UFM458762:UFM458767 UPI458762:UPI458767 UZE458762:UZE458767 VJA458762:VJA458767 VSW458762:VSW458767 WCS458762:WCS458767 WMO458762:WMO458767 WWK458762:WWK458767 AC524298:AC524303 JY524298:JY524303 TU524298:TU524303 ADQ524298:ADQ524303 ANM524298:ANM524303 AXI524298:AXI524303 BHE524298:BHE524303 BRA524298:BRA524303 CAW524298:CAW524303 CKS524298:CKS524303 CUO524298:CUO524303 DEK524298:DEK524303 DOG524298:DOG524303 DYC524298:DYC524303 EHY524298:EHY524303 ERU524298:ERU524303 FBQ524298:FBQ524303 FLM524298:FLM524303 FVI524298:FVI524303 GFE524298:GFE524303 GPA524298:GPA524303 GYW524298:GYW524303 HIS524298:HIS524303 HSO524298:HSO524303 ICK524298:ICK524303 IMG524298:IMG524303 IWC524298:IWC524303 JFY524298:JFY524303 JPU524298:JPU524303 JZQ524298:JZQ524303 KJM524298:KJM524303 KTI524298:KTI524303 LDE524298:LDE524303 LNA524298:LNA524303 LWW524298:LWW524303 MGS524298:MGS524303 MQO524298:MQO524303 NAK524298:NAK524303 NKG524298:NKG524303 NUC524298:NUC524303 ODY524298:ODY524303 ONU524298:ONU524303 OXQ524298:OXQ524303 PHM524298:PHM524303 PRI524298:PRI524303 QBE524298:QBE524303 QLA524298:QLA524303 QUW524298:QUW524303 RES524298:RES524303 ROO524298:ROO524303 RYK524298:RYK524303 SIG524298:SIG524303 SSC524298:SSC524303 TBY524298:TBY524303 TLU524298:TLU524303 TVQ524298:TVQ524303 UFM524298:UFM524303 UPI524298:UPI524303 UZE524298:UZE524303 VJA524298:VJA524303 VSW524298:VSW524303 WCS524298:WCS524303 WMO524298:WMO524303 WWK524298:WWK524303 AC589834:AC589839 JY589834:JY589839 TU589834:TU589839 ADQ589834:ADQ589839 ANM589834:ANM589839 AXI589834:AXI589839 BHE589834:BHE589839 BRA589834:BRA589839 CAW589834:CAW589839 CKS589834:CKS589839 CUO589834:CUO589839 DEK589834:DEK589839 DOG589834:DOG589839 DYC589834:DYC589839 EHY589834:EHY589839 ERU589834:ERU589839 FBQ589834:FBQ589839 FLM589834:FLM589839 FVI589834:FVI589839 GFE589834:GFE589839 GPA589834:GPA589839 GYW589834:GYW589839 HIS589834:HIS589839 HSO589834:HSO589839 ICK589834:ICK589839 IMG589834:IMG589839 IWC589834:IWC589839 JFY589834:JFY589839 JPU589834:JPU589839 JZQ589834:JZQ589839 KJM589834:KJM589839 KTI589834:KTI589839 LDE589834:LDE589839 LNA589834:LNA589839 LWW589834:LWW589839 MGS589834:MGS589839 MQO589834:MQO589839 NAK589834:NAK589839 NKG589834:NKG589839 NUC589834:NUC589839 ODY589834:ODY589839 ONU589834:ONU589839 OXQ589834:OXQ589839 PHM589834:PHM589839 PRI589834:PRI589839 QBE589834:QBE589839 QLA589834:QLA589839 QUW589834:QUW589839 RES589834:RES589839 ROO589834:ROO589839 RYK589834:RYK589839 SIG589834:SIG589839 SSC589834:SSC589839 TBY589834:TBY589839 TLU589834:TLU589839 TVQ589834:TVQ589839 UFM589834:UFM589839 UPI589834:UPI589839 UZE589834:UZE589839 VJA589834:VJA589839 VSW589834:VSW589839 WCS589834:WCS589839 WMO589834:WMO589839 WWK589834:WWK589839 AC655370:AC655375 JY655370:JY655375 TU655370:TU655375 ADQ655370:ADQ655375 ANM655370:ANM655375 AXI655370:AXI655375 BHE655370:BHE655375 BRA655370:BRA655375 CAW655370:CAW655375 CKS655370:CKS655375 CUO655370:CUO655375 DEK655370:DEK655375 DOG655370:DOG655375 DYC655370:DYC655375 EHY655370:EHY655375 ERU655370:ERU655375 FBQ655370:FBQ655375 FLM655370:FLM655375 FVI655370:FVI655375 GFE655370:GFE655375 GPA655370:GPA655375 GYW655370:GYW655375 HIS655370:HIS655375 HSO655370:HSO655375 ICK655370:ICK655375 IMG655370:IMG655375 IWC655370:IWC655375 JFY655370:JFY655375 JPU655370:JPU655375 JZQ655370:JZQ655375 KJM655370:KJM655375 KTI655370:KTI655375 LDE655370:LDE655375 LNA655370:LNA655375 LWW655370:LWW655375 MGS655370:MGS655375 MQO655370:MQO655375 NAK655370:NAK655375 NKG655370:NKG655375 NUC655370:NUC655375 ODY655370:ODY655375 ONU655370:ONU655375 OXQ655370:OXQ655375 PHM655370:PHM655375 PRI655370:PRI655375 QBE655370:QBE655375 QLA655370:QLA655375 QUW655370:QUW655375 RES655370:RES655375 ROO655370:ROO655375 RYK655370:RYK655375 SIG655370:SIG655375 SSC655370:SSC655375 TBY655370:TBY655375 TLU655370:TLU655375 TVQ655370:TVQ655375 UFM655370:UFM655375 UPI655370:UPI655375 UZE655370:UZE655375 VJA655370:VJA655375 VSW655370:VSW655375 WCS655370:WCS655375 WMO655370:WMO655375 WWK655370:WWK655375 AC720906:AC720911 JY720906:JY720911 TU720906:TU720911 ADQ720906:ADQ720911 ANM720906:ANM720911 AXI720906:AXI720911 BHE720906:BHE720911 BRA720906:BRA720911 CAW720906:CAW720911 CKS720906:CKS720911 CUO720906:CUO720911 DEK720906:DEK720911 DOG720906:DOG720911 DYC720906:DYC720911 EHY720906:EHY720911 ERU720906:ERU720911 FBQ720906:FBQ720911 FLM720906:FLM720911 FVI720906:FVI720911 GFE720906:GFE720911 GPA720906:GPA720911 GYW720906:GYW720911 HIS720906:HIS720911 HSO720906:HSO720911 ICK720906:ICK720911 IMG720906:IMG720911 IWC720906:IWC720911 JFY720906:JFY720911 JPU720906:JPU720911 JZQ720906:JZQ720911 KJM720906:KJM720911 KTI720906:KTI720911 LDE720906:LDE720911 LNA720906:LNA720911 LWW720906:LWW720911 MGS720906:MGS720911 MQO720906:MQO720911 NAK720906:NAK720911 NKG720906:NKG720911 NUC720906:NUC720911 ODY720906:ODY720911 ONU720906:ONU720911 OXQ720906:OXQ720911 PHM720906:PHM720911 PRI720906:PRI720911 QBE720906:QBE720911 QLA720906:QLA720911 QUW720906:QUW720911 RES720906:RES720911 ROO720906:ROO720911 RYK720906:RYK720911 SIG720906:SIG720911 SSC720906:SSC720911 TBY720906:TBY720911 TLU720906:TLU720911 TVQ720906:TVQ720911 UFM720906:UFM720911 UPI720906:UPI720911 UZE720906:UZE720911 VJA720906:VJA720911 VSW720906:VSW720911 WCS720906:WCS720911 WMO720906:WMO720911 WWK720906:WWK720911 AC786442:AC786447 JY786442:JY786447 TU786442:TU786447 ADQ786442:ADQ786447 ANM786442:ANM786447 AXI786442:AXI786447 BHE786442:BHE786447 BRA786442:BRA786447 CAW786442:CAW786447 CKS786442:CKS786447 CUO786442:CUO786447 DEK786442:DEK786447 DOG786442:DOG786447 DYC786442:DYC786447 EHY786442:EHY786447 ERU786442:ERU786447 FBQ786442:FBQ786447 FLM786442:FLM786447 FVI786442:FVI786447 GFE786442:GFE786447 GPA786442:GPA786447 GYW786442:GYW786447 HIS786442:HIS786447 HSO786442:HSO786447 ICK786442:ICK786447 IMG786442:IMG786447 IWC786442:IWC786447 JFY786442:JFY786447 JPU786442:JPU786447 JZQ786442:JZQ786447 KJM786442:KJM786447 KTI786442:KTI786447 LDE786442:LDE786447 LNA786442:LNA786447 LWW786442:LWW786447 MGS786442:MGS786447 MQO786442:MQO786447 NAK786442:NAK786447 NKG786442:NKG786447 NUC786442:NUC786447 ODY786442:ODY786447 ONU786442:ONU786447 OXQ786442:OXQ786447 PHM786442:PHM786447 PRI786442:PRI786447 QBE786442:QBE786447 QLA786442:QLA786447 QUW786442:QUW786447 RES786442:RES786447 ROO786442:ROO786447 RYK786442:RYK786447 SIG786442:SIG786447 SSC786442:SSC786447 TBY786442:TBY786447 TLU786442:TLU786447 TVQ786442:TVQ786447 UFM786442:UFM786447 UPI786442:UPI786447 UZE786442:UZE786447 VJA786442:VJA786447 VSW786442:VSW786447 WCS786442:WCS786447 WMO786442:WMO786447 WWK786442:WWK786447 AC851978:AC851983 JY851978:JY851983 TU851978:TU851983 ADQ851978:ADQ851983 ANM851978:ANM851983 AXI851978:AXI851983 BHE851978:BHE851983 BRA851978:BRA851983 CAW851978:CAW851983 CKS851978:CKS851983 CUO851978:CUO851983 DEK851978:DEK851983 DOG851978:DOG851983 DYC851978:DYC851983 EHY851978:EHY851983 ERU851978:ERU851983 FBQ851978:FBQ851983 FLM851978:FLM851983 FVI851978:FVI851983 GFE851978:GFE851983 GPA851978:GPA851983 GYW851978:GYW851983 HIS851978:HIS851983 HSO851978:HSO851983 ICK851978:ICK851983 IMG851978:IMG851983 IWC851978:IWC851983 JFY851978:JFY851983 JPU851978:JPU851983 JZQ851978:JZQ851983 KJM851978:KJM851983 KTI851978:KTI851983 LDE851978:LDE851983 LNA851978:LNA851983 LWW851978:LWW851983 MGS851978:MGS851983 MQO851978:MQO851983 NAK851978:NAK851983 NKG851978:NKG851983 NUC851978:NUC851983 ODY851978:ODY851983 ONU851978:ONU851983 OXQ851978:OXQ851983 PHM851978:PHM851983 PRI851978:PRI851983 QBE851978:QBE851983 QLA851978:QLA851983 QUW851978:QUW851983 RES851978:RES851983 ROO851978:ROO851983 RYK851978:RYK851983 SIG851978:SIG851983 SSC851978:SSC851983 TBY851978:TBY851983 TLU851978:TLU851983 TVQ851978:TVQ851983 UFM851978:UFM851983 UPI851978:UPI851983 UZE851978:UZE851983 VJA851978:VJA851983 VSW851978:VSW851983 WCS851978:WCS851983 WMO851978:WMO851983 WWK851978:WWK851983 AC917514:AC917519 JY917514:JY917519 TU917514:TU917519 ADQ917514:ADQ917519 ANM917514:ANM917519 AXI917514:AXI917519 BHE917514:BHE917519 BRA917514:BRA917519 CAW917514:CAW917519 CKS917514:CKS917519 CUO917514:CUO917519 DEK917514:DEK917519 DOG917514:DOG917519 DYC917514:DYC917519 EHY917514:EHY917519 ERU917514:ERU917519 FBQ917514:FBQ917519 FLM917514:FLM917519 FVI917514:FVI917519 GFE917514:GFE917519 GPA917514:GPA917519 GYW917514:GYW917519 HIS917514:HIS917519 HSO917514:HSO917519 ICK917514:ICK917519 IMG917514:IMG917519 IWC917514:IWC917519 JFY917514:JFY917519 JPU917514:JPU917519 JZQ917514:JZQ917519 KJM917514:KJM917519 KTI917514:KTI917519 LDE917514:LDE917519 LNA917514:LNA917519 LWW917514:LWW917519 MGS917514:MGS917519 MQO917514:MQO917519 NAK917514:NAK917519 NKG917514:NKG917519 NUC917514:NUC917519 ODY917514:ODY917519 ONU917514:ONU917519 OXQ917514:OXQ917519 PHM917514:PHM917519 PRI917514:PRI917519 QBE917514:QBE917519 QLA917514:QLA917519 QUW917514:QUW917519 RES917514:RES917519 ROO917514:ROO917519 RYK917514:RYK917519 SIG917514:SIG917519 SSC917514:SSC917519 TBY917514:TBY917519 TLU917514:TLU917519 TVQ917514:TVQ917519 UFM917514:UFM917519 UPI917514:UPI917519 UZE917514:UZE917519 VJA917514:VJA917519 VSW917514:VSW917519 WCS917514:WCS917519 WMO917514:WMO917519 WWK917514:WWK917519 AC983050:AC983055 JY983050:JY983055 TU983050:TU983055 ADQ983050:ADQ983055 ANM983050:ANM983055 AXI983050:AXI983055 BHE983050:BHE983055 BRA983050:BRA983055 CAW983050:CAW983055 CKS983050:CKS983055 CUO983050:CUO983055 DEK983050:DEK983055 DOG983050:DOG983055 DYC983050:DYC983055 EHY983050:EHY983055 ERU983050:ERU983055 FBQ983050:FBQ983055 FLM983050:FLM983055 FVI983050:FVI983055 GFE983050:GFE983055 GPA983050:GPA983055 GYW983050:GYW983055 HIS983050:HIS983055 HSO983050:HSO983055 ICK983050:ICK983055 IMG983050:IMG983055 IWC983050:IWC983055 JFY983050:JFY983055 JPU983050:JPU983055 JZQ983050:JZQ983055 KJM983050:KJM983055 KTI983050:KTI983055 LDE983050:LDE983055 LNA983050:LNA983055 LWW983050:LWW983055 MGS983050:MGS983055 MQO983050:MQO983055 NAK983050:NAK983055 NKG983050:NKG983055 NUC983050:NUC983055 ODY983050:ODY983055 ONU983050:ONU983055 OXQ983050:OXQ983055 PHM983050:PHM983055 PRI983050:PRI983055 QBE983050:QBE983055 QLA983050:QLA983055 QUW983050:QUW983055 RES983050:RES983055 ROO983050:ROO983055 RYK983050:RYK983055 SIG983050:SIG983055 SSC983050:SSC983055 TBY983050:TBY983055 TLU983050:TLU983055 TVQ983050:TVQ983055 UFM983050:UFM983055 UPI983050:UPI983055 UZE983050:UZE983055 VJA983050:VJA983055 VSW983050:VSW983055 WCS983050:WCS983055 WMO983050:WMO983055 WWK983050:WWK983055 Y10:Y15 JU10:JU15 TQ10:TQ15 ADM10:ADM15 ANI10:ANI15 AXE10:AXE15 BHA10:BHA15 BQW10:BQW15 CAS10:CAS15 CKO10:CKO15 CUK10:CUK15 DEG10:DEG15 DOC10:DOC15 DXY10:DXY15 EHU10:EHU15 ERQ10:ERQ15 FBM10:FBM15 FLI10:FLI15 FVE10:FVE15 GFA10:GFA15 GOW10:GOW15 GYS10:GYS15 HIO10:HIO15 HSK10:HSK15 ICG10:ICG15 IMC10:IMC15 IVY10:IVY15 JFU10:JFU15 JPQ10:JPQ15 JZM10:JZM15 KJI10:KJI15 KTE10:KTE15 LDA10:LDA15 LMW10:LMW15 LWS10:LWS15 MGO10:MGO15 MQK10:MQK15 NAG10:NAG15 NKC10:NKC15 NTY10:NTY15 ODU10:ODU15 ONQ10:ONQ15 OXM10:OXM15 PHI10:PHI15 PRE10:PRE15 QBA10:QBA15 QKW10:QKW15 QUS10:QUS15 REO10:REO15 ROK10:ROK15 RYG10:RYG15 SIC10:SIC15 SRY10:SRY15 TBU10:TBU15 TLQ10:TLQ15 TVM10:TVM15 UFI10:UFI15 UPE10:UPE15 UZA10:UZA15 VIW10:VIW15 VSS10:VSS15 WCO10:WCO15 WMK10:WMK15 WWG10:WWG15 Y65546:Y65551 JU65546:JU65551 TQ65546:TQ65551 ADM65546:ADM65551 ANI65546:ANI65551 AXE65546:AXE65551 BHA65546:BHA65551 BQW65546:BQW65551 CAS65546:CAS65551 CKO65546:CKO65551 CUK65546:CUK65551 DEG65546:DEG65551 DOC65546:DOC65551 DXY65546:DXY65551 EHU65546:EHU65551 ERQ65546:ERQ65551 FBM65546:FBM65551 FLI65546:FLI65551 FVE65546:FVE65551 GFA65546:GFA65551 GOW65546:GOW65551 GYS65546:GYS65551 HIO65546:HIO65551 HSK65546:HSK65551 ICG65546:ICG65551 IMC65546:IMC65551 IVY65546:IVY65551 JFU65546:JFU65551 JPQ65546:JPQ65551 JZM65546:JZM65551 KJI65546:KJI65551 KTE65546:KTE65551 LDA65546:LDA65551 LMW65546:LMW65551 LWS65546:LWS65551 MGO65546:MGO65551 MQK65546:MQK65551 NAG65546:NAG65551 NKC65546:NKC65551 NTY65546:NTY65551 ODU65546:ODU65551 ONQ65546:ONQ65551 OXM65546:OXM65551 PHI65546:PHI65551 PRE65546:PRE65551 QBA65546:QBA65551 QKW65546:QKW65551 QUS65546:QUS65551 REO65546:REO65551 ROK65546:ROK65551 RYG65546:RYG65551 SIC65546:SIC65551 SRY65546:SRY65551 TBU65546:TBU65551 TLQ65546:TLQ65551 TVM65546:TVM65551 UFI65546:UFI65551 UPE65546:UPE65551 UZA65546:UZA65551 VIW65546:VIW65551 VSS65546:VSS65551 WCO65546:WCO65551 WMK65546:WMK65551 WWG65546:WWG65551 Y131082:Y131087 JU131082:JU131087 TQ131082:TQ131087 ADM131082:ADM131087 ANI131082:ANI131087 AXE131082:AXE131087 BHA131082:BHA131087 BQW131082:BQW131087 CAS131082:CAS131087 CKO131082:CKO131087 CUK131082:CUK131087 DEG131082:DEG131087 DOC131082:DOC131087 DXY131082:DXY131087 EHU131082:EHU131087 ERQ131082:ERQ131087 FBM131082:FBM131087 FLI131082:FLI131087 FVE131082:FVE131087 GFA131082:GFA131087 GOW131082:GOW131087 GYS131082:GYS131087 HIO131082:HIO131087 HSK131082:HSK131087 ICG131082:ICG131087 IMC131082:IMC131087 IVY131082:IVY131087 JFU131082:JFU131087 JPQ131082:JPQ131087 JZM131082:JZM131087 KJI131082:KJI131087 KTE131082:KTE131087 LDA131082:LDA131087 LMW131082:LMW131087 LWS131082:LWS131087 MGO131082:MGO131087 MQK131082:MQK131087 NAG131082:NAG131087 NKC131082:NKC131087 NTY131082:NTY131087 ODU131082:ODU131087 ONQ131082:ONQ131087 OXM131082:OXM131087 PHI131082:PHI131087 PRE131082:PRE131087 QBA131082:QBA131087 QKW131082:QKW131087 QUS131082:QUS131087 REO131082:REO131087 ROK131082:ROK131087 RYG131082:RYG131087 SIC131082:SIC131087 SRY131082:SRY131087 TBU131082:TBU131087 TLQ131082:TLQ131087 TVM131082:TVM131087 UFI131082:UFI131087 UPE131082:UPE131087 UZA131082:UZA131087 VIW131082:VIW131087 VSS131082:VSS131087 WCO131082:WCO131087 WMK131082:WMK131087 WWG131082:WWG131087 Y196618:Y196623 JU196618:JU196623 TQ196618:TQ196623 ADM196618:ADM196623 ANI196618:ANI196623 AXE196618:AXE196623 BHA196618:BHA196623 BQW196618:BQW196623 CAS196618:CAS196623 CKO196618:CKO196623 CUK196618:CUK196623 DEG196618:DEG196623 DOC196618:DOC196623 DXY196618:DXY196623 EHU196618:EHU196623 ERQ196618:ERQ196623 FBM196618:FBM196623 FLI196618:FLI196623 FVE196618:FVE196623 GFA196618:GFA196623 GOW196618:GOW196623 GYS196618:GYS196623 HIO196618:HIO196623 HSK196618:HSK196623 ICG196618:ICG196623 IMC196618:IMC196623 IVY196618:IVY196623 JFU196618:JFU196623 JPQ196618:JPQ196623 JZM196618:JZM196623 KJI196618:KJI196623 KTE196618:KTE196623 LDA196618:LDA196623 LMW196618:LMW196623 LWS196618:LWS196623 MGO196618:MGO196623 MQK196618:MQK196623 NAG196618:NAG196623 NKC196618:NKC196623 NTY196618:NTY196623 ODU196618:ODU196623 ONQ196618:ONQ196623 OXM196618:OXM196623 PHI196618:PHI196623 PRE196618:PRE196623 QBA196618:QBA196623 QKW196618:QKW196623 QUS196618:QUS196623 REO196618:REO196623 ROK196618:ROK196623 RYG196618:RYG196623 SIC196618:SIC196623 SRY196618:SRY196623 TBU196618:TBU196623 TLQ196618:TLQ196623 TVM196618:TVM196623 UFI196618:UFI196623 UPE196618:UPE196623 UZA196618:UZA196623 VIW196618:VIW196623 VSS196618:VSS196623 WCO196618:WCO196623 WMK196618:WMK196623 WWG196618:WWG196623 Y262154:Y262159 JU262154:JU262159 TQ262154:TQ262159 ADM262154:ADM262159 ANI262154:ANI262159 AXE262154:AXE262159 BHA262154:BHA262159 BQW262154:BQW262159 CAS262154:CAS262159 CKO262154:CKO262159 CUK262154:CUK262159 DEG262154:DEG262159 DOC262154:DOC262159 DXY262154:DXY262159 EHU262154:EHU262159 ERQ262154:ERQ262159 FBM262154:FBM262159 FLI262154:FLI262159 FVE262154:FVE262159 GFA262154:GFA262159 GOW262154:GOW262159 GYS262154:GYS262159 HIO262154:HIO262159 HSK262154:HSK262159 ICG262154:ICG262159 IMC262154:IMC262159 IVY262154:IVY262159 JFU262154:JFU262159 JPQ262154:JPQ262159 JZM262154:JZM262159 KJI262154:KJI262159 KTE262154:KTE262159 LDA262154:LDA262159 LMW262154:LMW262159 LWS262154:LWS262159 MGO262154:MGO262159 MQK262154:MQK262159 NAG262154:NAG262159 NKC262154:NKC262159 NTY262154:NTY262159 ODU262154:ODU262159 ONQ262154:ONQ262159 OXM262154:OXM262159 PHI262154:PHI262159 PRE262154:PRE262159 QBA262154:QBA262159 QKW262154:QKW262159 QUS262154:QUS262159 REO262154:REO262159 ROK262154:ROK262159 RYG262154:RYG262159 SIC262154:SIC262159 SRY262154:SRY262159 TBU262154:TBU262159 TLQ262154:TLQ262159 TVM262154:TVM262159 UFI262154:UFI262159 UPE262154:UPE262159 UZA262154:UZA262159 VIW262154:VIW262159 VSS262154:VSS262159 WCO262154:WCO262159 WMK262154:WMK262159 WWG262154:WWG262159 Y327690:Y327695 JU327690:JU327695 TQ327690:TQ327695 ADM327690:ADM327695 ANI327690:ANI327695 AXE327690:AXE327695 BHA327690:BHA327695 BQW327690:BQW327695 CAS327690:CAS327695 CKO327690:CKO327695 CUK327690:CUK327695 DEG327690:DEG327695 DOC327690:DOC327695 DXY327690:DXY327695 EHU327690:EHU327695 ERQ327690:ERQ327695 FBM327690:FBM327695 FLI327690:FLI327695 FVE327690:FVE327695 GFA327690:GFA327695 GOW327690:GOW327695 GYS327690:GYS327695 HIO327690:HIO327695 HSK327690:HSK327695 ICG327690:ICG327695 IMC327690:IMC327695 IVY327690:IVY327695 JFU327690:JFU327695 JPQ327690:JPQ327695 JZM327690:JZM327695 KJI327690:KJI327695 KTE327690:KTE327695 LDA327690:LDA327695 LMW327690:LMW327695 LWS327690:LWS327695 MGO327690:MGO327695 MQK327690:MQK327695 NAG327690:NAG327695 NKC327690:NKC327695 NTY327690:NTY327695 ODU327690:ODU327695 ONQ327690:ONQ327695 OXM327690:OXM327695 PHI327690:PHI327695 PRE327690:PRE327695 QBA327690:QBA327695 QKW327690:QKW327695 QUS327690:QUS327695 REO327690:REO327695 ROK327690:ROK327695 RYG327690:RYG327695 SIC327690:SIC327695 SRY327690:SRY327695 TBU327690:TBU327695 TLQ327690:TLQ327695 TVM327690:TVM327695 UFI327690:UFI327695 UPE327690:UPE327695 UZA327690:UZA327695 VIW327690:VIW327695 VSS327690:VSS327695 WCO327690:WCO327695 WMK327690:WMK327695 WWG327690:WWG327695 Y393226:Y393231 JU393226:JU393231 TQ393226:TQ393231 ADM393226:ADM393231 ANI393226:ANI393231 AXE393226:AXE393231 BHA393226:BHA393231 BQW393226:BQW393231 CAS393226:CAS393231 CKO393226:CKO393231 CUK393226:CUK393231 DEG393226:DEG393231 DOC393226:DOC393231 DXY393226:DXY393231 EHU393226:EHU393231 ERQ393226:ERQ393231 FBM393226:FBM393231 FLI393226:FLI393231 FVE393226:FVE393231 GFA393226:GFA393231 GOW393226:GOW393231 GYS393226:GYS393231 HIO393226:HIO393231 HSK393226:HSK393231 ICG393226:ICG393231 IMC393226:IMC393231 IVY393226:IVY393231 JFU393226:JFU393231 JPQ393226:JPQ393231 JZM393226:JZM393231 KJI393226:KJI393231 KTE393226:KTE393231 LDA393226:LDA393231 LMW393226:LMW393231 LWS393226:LWS393231 MGO393226:MGO393231 MQK393226:MQK393231 NAG393226:NAG393231 NKC393226:NKC393231 NTY393226:NTY393231 ODU393226:ODU393231 ONQ393226:ONQ393231 OXM393226:OXM393231 PHI393226:PHI393231 PRE393226:PRE393231 QBA393226:QBA393231 QKW393226:QKW393231 QUS393226:QUS393231 REO393226:REO393231 ROK393226:ROK393231 RYG393226:RYG393231 SIC393226:SIC393231 SRY393226:SRY393231 TBU393226:TBU393231 TLQ393226:TLQ393231 TVM393226:TVM393231 UFI393226:UFI393231 UPE393226:UPE393231 UZA393226:UZA393231 VIW393226:VIW393231 VSS393226:VSS393231 WCO393226:WCO393231 WMK393226:WMK393231 WWG393226:WWG393231 Y458762:Y458767 JU458762:JU458767 TQ458762:TQ458767 ADM458762:ADM458767 ANI458762:ANI458767 AXE458762:AXE458767 BHA458762:BHA458767 BQW458762:BQW458767 CAS458762:CAS458767 CKO458762:CKO458767 CUK458762:CUK458767 DEG458762:DEG458767 DOC458762:DOC458767 DXY458762:DXY458767 EHU458762:EHU458767 ERQ458762:ERQ458767 FBM458762:FBM458767 FLI458762:FLI458767 FVE458762:FVE458767 GFA458762:GFA458767 GOW458762:GOW458767 GYS458762:GYS458767 HIO458762:HIO458767 HSK458762:HSK458767 ICG458762:ICG458767 IMC458762:IMC458767 IVY458762:IVY458767 JFU458762:JFU458767 JPQ458762:JPQ458767 JZM458762:JZM458767 KJI458762:KJI458767 KTE458762:KTE458767 LDA458762:LDA458767 LMW458762:LMW458767 LWS458762:LWS458767 MGO458762:MGO458767 MQK458762:MQK458767 NAG458762:NAG458767 NKC458762:NKC458767 NTY458762:NTY458767 ODU458762:ODU458767 ONQ458762:ONQ458767 OXM458762:OXM458767 PHI458762:PHI458767 PRE458762:PRE458767 QBA458762:QBA458767 QKW458762:QKW458767 QUS458762:QUS458767 REO458762:REO458767 ROK458762:ROK458767 RYG458762:RYG458767 SIC458762:SIC458767 SRY458762:SRY458767 TBU458762:TBU458767 TLQ458762:TLQ458767 TVM458762:TVM458767 UFI458762:UFI458767 UPE458762:UPE458767 UZA458762:UZA458767 VIW458762:VIW458767 VSS458762:VSS458767 WCO458762:WCO458767 WMK458762:WMK458767 WWG458762:WWG458767 Y524298:Y524303 JU524298:JU524303 TQ524298:TQ524303 ADM524298:ADM524303 ANI524298:ANI524303 AXE524298:AXE524303 BHA524298:BHA524303 BQW524298:BQW524303 CAS524298:CAS524303 CKO524298:CKO524303 CUK524298:CUK524303 DEG524298:DEG524303 DOC524298:DOC524303 DXY524298:DXY524303 EHU524298:EHU524303 ERQ524298:ERQ524303 FBM524298:FBM524303 FLI524298:FLI524303 FVE524298:FVE524303 GFA524298:GFA524303 GOW524298:GOW524303 GYS524298:GYS524303 HIO524298:HIO524303 HSK524298:HSK524303 ICG524298:ICG524303 IMC524298:IMC524303 IVY524298:IVY524303 JFU524298:JFU524303 JPQ524298:JPQ524303 JZM524298:JZM524303 KJI524298:KJI524303 KTE524298:KTE524303 LDA524298:LDA524303 LMW524298:LMW524303 LWS524298:LWS524303 MGO524298:MGO524303 MQK524298:MQK524303 NAG524298:NAG524303 NKC524298:NKC524303 NTY524298:NTY524303 ODU524298:ODU524303 ONQ524298:ONQ524303 OXM524298:OXM524303 PHI524298:PHI524303 PRE524298:PRE524303 QBA524298:QBA524303 QKW524298:QKW524303 QUS524298:QUS524303 REO524298:REO524303 ROK524298:ROK524303 RYG524298:RYG524303 SIC524298:SIC524303 SRY524298:SRY524303 TBU524298:TBU524303 TLQ524298:TLQ524303 TVM524298:TVM524303 UFI524298:UFI524303 UPE524298:UPE524303 UZA524298:UZA524303 VIW524298:VIW524303 VSS524298:VSS524303 WCO524298:WCO524303 WMK524298:WMK524303 WWG524298:WWG524303 Y589834:Y589839 JU589834:JU589839 TQ589834:TQ589839 ADM589834:ADM589839 ANI589834:ANI589839 AXE589834:AXE589839 BHA589834:BHA589839 BQW589834:BQW589839 CAS589834:CAS589839 CKO589834:CKO589839 CUK589834:CUK589839 DEG589834:DEG589839 DOC589834:DOC589839 DXY589834:DXY589839 EHU589834:EHU589839 ERQ589834:ERQ589839 FBM589834:FBM589839 FLI589834:FLI589839 FVE589834:FVE589839 GFA589834:GFA589839 GOW589834:GOW589839 GYS589834:GYS589839 HIO589834:HIO589839 HSK589834:HSK589839 ICG589834:ICG589839 IMC589834:IMC589839 IVY589834:IVY589839 JFU589834:JFU589839 JPQ589834:JPQ589839 JZM589834:JZM589839 KJI589834:KJI589839 KTE589834:KTE589839 LDA589834:LDA589839 LMW589834:LMW589839 LWS589834:LWS589839 MGO589834:MGO589839 MQK589834:MQK589839 NAG589834:NAG589839 NKC589834:NKC589839 NTY589834:NTY589839 ODU589834:ODU589839 ONQ589834:ONQ589839 OXM589834:OXM589839 PHI589834:PHI589839 PRE589834:PRE589839 QBA589834:QBA589839 QKW589834:QKW589839 QUS589834:QUS589839 REO589834:REO589839 ROK589834:ROK589839 RYG589834:RYG589839 SIC589834:SIC589839 SRY589834:SRY589839 TBU589834:TBU589839 TLQ589834:TLQ589839 TVM589834:TVM589839 UFI589834:UFI589839 UPE589834:UPE589839 UZA589834:UZA589839 VIW589834:VIW589839 VSS589834:VSS589839 WCO589834:WCO589839 WMK589834:WMK589839 WWG589834:WWG589839 Y655370:Y655375 JU655370:JU655375 TQ655370:TQ655375 ADM655370:ADM655375 ANI655370:ANI655375 AXE655370:AXE655375 BHA655370:BHA655375 BQW655370:BQW655375 CAS655370:CAS655375 CKO655370:CKO655375 CUK655370:CUK655375 DEG655370:DEG655375 DOC655370:DOC655375 DXY655370:DXY655375 EHU655370:EHU655375 ERQ655370:ERQ655375 FBM655370:FBM655375 FLI655370:FLI655375 FVE655370:FVE655375 GFA655370:GFA655375 GOW655370:GOW655375 GYS655370:GYS655375 HIO655370:HIO655375 HSK655370:HSK655375 ICG655370:ICG655375 IMC655370:IMC655375 IVY655370:IVY655375 JFU655370:JFU655375 JPQ655370:JPQ655375 JZM655370:JZM655375 KJI655370:KJI655375 KTE655370:KTE655375 LDA655370:LDA655375 LMW655370:LMW655375 LWS655370:LWS655375 MGO655370:MGO655375 MQK655370:MQK655375 NAG655370:NAG655375 NKC655370:NKC655375 NTY655370:NTY655375 ODU655370:ODU655375 ONQ655370:ONQ655375 OXM655370:OXM655375 PHI655370:PHI655375 PRE655370:PRE655375 QBA655370:QBA655375 QKW655370:QKW655375 QUS655370:QUS655375 REO655370:REO655375 ROK655370:ROK655375 RYG655370:RYG655375 SIC655370:SIC655375 SRY655370:SRY655375 TBU655370:TBU655375 TLQ655370:TLQ655375 TVM655370:TVM655375 UFI655370:UFI655375 UPE655370:UPE655375 UZA655370:UZA655375 VIW655370:VIW655375 VSS655370:VSS655375 WCO655370:WCO655375 WMK655370:WMK655375 WWG655370:WWG655375 Y720906:Y720911 JU720906:JU720911 TQ720906:TQ720911 ADM720906:ADM720911 ANI720906:ANI720911 AXE720906:AXE720911 BHA720906:BHA720911 BQW720906:BQW720911 CAS720906:CAS720911 CKO720906:CKO720911 CUK720906:CUK720911 DEG720906:DEG720911 DOC720906:DOC720911 DXY720906:DXY720911 EHU720906:EHU720911 ERQ720906:ERQ720911 FBM720906:FBM720911 FLI720906:FLI720911 FVE720906:FVE720911 GFA720906:GFA720911 GOW720906:GOW720911 GYS720906:GYS720911 HIO720906:HIO720911 HSK720906:HSK720911 ICG720906:ICG720911 IMC720906:IMC720911 IVY720906:IVY720911 JFU720906:JFU720911 JPQ720906:JPQ720911 JZM720906:JZM720911 KJI720906:KJI720911 KTE720906:KTE720911 LDA720906:LDA720911 LMW720906:LMW720911 LWS720906:LWS720911 MGO720906:MGO720911 MQK720906:MQK720911 NAG720906:NAG720911 NKC720906:NKC720911 NTY720906:NTY720911 ODU720906:ODU720911 ONQ720906:ONQ720911 OXM720906:OXM720911 PHI720906:PHI720911 PRE720906:PRE720911 QBA720906:QBA720911 QKW720906:QKW720911 QUS720906:QUS720911 REO720906:REO720911 ROK720906:ROK720911 RYG720906:RYG720911 SIC720906:SIC720911 SRY720906:SRY720911 TBU720906:TBU720911 TLQ720906:TLQ720911 TVM720906:TVM720911 UFI720906:UFI720911 UPE720906:UPE720911 UZA720906:UZA720911 VIW720906:VIW720911 VSS720906:VSS720911 WCO720906:WCO720911 WMK720906:WMK720911 WWG720906:WWG720911 Y786442:Y786447 JU786442:JU786447 TQ786442:TQ786447 ADM786442:ADM786447 ANI786442:ANI786447 AXE786442:AXE786447 BHA786442:BHA786447 BQW786442:BQW786447 CAS786442:CAS786447 CKO786442:CKO786447 CUK786442:CUK786447 DEG786442:DEG786447 DOC786442:DOC786447 DXY786442:DXY786447 EHU786442:EHU786447 ERQ786442:ERQ786447 FBM786442:FBM786447 FLI786442:FLI786447 FVE786442:FVE786447 GFA786442:GFA786447 GOW786442:GOW786447 GYS786442:GYS786447 HIO786442:HIO786447 HSK786442:HSK786447 ICG786442:ICG786447 IMC786442:IMC786447 IVY786442:IVY786447 JFU786442:JFU786447 JPQ786442:JPQ786447 JZM786442:JZM786447 KJI786442:KJI786447 KTE786442:KTE786447 LDA786442:LDA786447 LMW786442:LMW786447 LWS786442:LWS786447 MGO786442:MGO786447 MQK786442:MQK786447 NAG786442:NAG786447 NKC786442:NKC786447 NTY786442:NTY786447 ODU786442:ODU786447 ONQ786442:ONQ786447 OXM786442:OXM786447 PHI786442:PHI786447 PRE786442:PRE786447 QBA786442:QBA786447 QKW786442:QKW786447 QUS786442:QUS786447 REO786442:REO786447 ROK786442:ROK786447 RYG786442:RYG786447 SIC786442:SIC786447 SRY786442:SRY786447 TBU786442:TBU786447 TLQ786442:TLQ786447 TVM786442:TVM786447 UFI786442:UFI786447 UPE786442:UPE786447 UZA786442:UZA786447 VIW786442:VIW786447 VSS786442:VSS786447 WCO786442:WCO786447 WMK786442:WMK786447 WWG786442:WWG786447 Y851978:Y851983 JU851978:JU851983 TQ851978:TQ851983 ADM851978:ADM851983 ANI851978:ANI851983 AXE851978:AXE851983 BHA851978:BHA851983 BQW851978:BQW851983 CAS851978:CAS851983 CKO851978:CKO851983 CUK851978:CUK851983 DEG851978:DEG851983 DOC851978:DOC851983 DXY851978:DXY851983 EHU851978:EHU851983 ERQ851978:ERQ851983 FBM851978:FBM851983 FLI851978:FLI851983 FVE851978:FVE851983 GFA851978:GFA851983 GOW851978:GOW851983 GYS851978:GYS851983 HIO851978:HIO851983 HSK851978:HSK851983 ICG851978:ICG851983 IMC851978:IMC851983 IVY851978:IVY851983 JFU851978:JFU851983 JPQ851978:JPQ851983 JZM851978:JZM851983 KJI851978:KJI851983 KTE851978:KTE851983 LDA851978:LDA851983 LMW851978:LMW851983 LWS851978:LWS851983 MGO851978:MGO851983 MQK851978:MQK851983 NAG851978:NAG851983 NKC851978:NKC851983 NTY851978:NTY851983 ODU851978:ODU851983 ONQ851978:ONQ851983 OXM851978:OXM851983 PHI851978:PHI851983 PRE851978:PRE851983 QBA851978:QBA851983 QKW851978:QKW851983 QUS851978:QUS851983 REO851978:REO851983 ROK851978:ROK851983 RYG851978:RYG851983 SIC851978:SIC851983 SRY851978:SRY851983 TBU851978:TBU851983 TLQ851978:TLQ851983 TVM851978:TVM851983 UFI851978:UFI851983 UPE851978:UPE851983 UZA851978:UZA851983 VIW851978:VIW851983 VSS851978:VSS851983 WCO851978:WCO851983 WMK851978:WMK851983 WWG851978:WWG851983 Y917514:Y917519 JU917514:JU917519 TQ917514:TQ917519 ADM917514:ADM917519 ANI917514:ANI917519 AXE917514:AXE917519 BHA917514:BHA917519 BQW917514:BQW917519 CAS917514:CAS917519 CKO917514:CKO917519 CUK917514:CUK917519 DEG917514:DEG917519 DOC917514:DOC917519 DXY917514:DXY917519 EHU917514:EHU917519 ERQ917514:ERQ917519 FBM917514:FBM917519 FLI917514:FLI917519 FVE917514:FVE917519 GFA917514:GFA917519 GOW917514:GOW917519 GYS917514:GYS917519 HIO917514:HIO917519 HSK917514:HSK917519 ICG917514:ICG917519 IMC917514:IMC917519 IVY917514:IVY917519 JFU917514:JFU917519 JPQ917514:JPQ917519 JZM917514:JZM917519 KJI917514:KJI917519 KTE917514:KTE917519 LDA917514:LDA917519 LMW917514:LMW917519 LWS917514:LWS917519 MGO917514:MGO917519 MQK917514:MQK917519 NAG917514:NAG917519 NKC917514:NKC917519 NTY917514:NTY917519 ODU917514:ODU917519 ONQ917514:ONQ917519 OXM917514:OXM917519 PHI917514:PHI917519 PRE917514:PRE917519 QBA917514:QBA917519 QKW917514:QKW917519 QUS917514:QUS917519 REO917514:REO917519 ROK917514:ROK917519 RYG917514:RYG917519 SIC917514:SIC917519 SRY917514:SRY917519 TBU917514:TBU917519 TLQ917514:TLQ917519 TVM917514:TVM917519 UFI917514:UFI917519 UPE917514:UPE917519 UZA917514:UZA917519 VIW917514:VIW917519 VSS917514:VSS917519 WCO917514:WCO917519 WMK917514:WMK917519 WWG917514:WWG917519 Y983050:Y983055 JU983050:JU983055 TQ983050:TQ983055 ADM983050:ADM983055 ANI983050:ANI983055 AXE983050:AXE983055 BHA983050:BHA983055 BQW983050:BQW983055 CAS983050:CAS983055 CKO983050:CKO983055 CUK983050:CUK983055 DEG983050:DEG983055 DOC983050:DOC983055 DXY983050:DXY983055 EHU983050:EHU983055 ERQ983050:ERQ983055 FBM983050:FBM983055 FLI983050:FLI983055 FVE983050:FVE983055 GFA983050:GFA983055 GOW983050:GOW983055 GYS983050:GYS983055 HIO983050:HIO983055 HSK983050:HSK983055 ICG983050:ICG983055 IMC983050:IMC983055 IVY983050:IVY983055 JFU983050:JFU983055 JPQ983050:JPQ983055 JZM983050:JZM983055 KJI983050:KJI983055 KTE983050:KTE983055 LDA983050:LDA983055 LMW983050:LMW983055 LWS983050:LWS983055 MGO983050:MGO983055 MQK983050:MQK983055 NAG983050:NAG983055 NKC983050:NKC983055 NTY983050:NTY983055 ODU983050:ODU983055 ONQ983050:ONQ983055 OXM983050:OXM983055 PHI983050:PHI983055 PRE983050:PRE983055 QBA983050:QBA983055 QKW983050:QKW983055 QUS983050:QUS983055 REO983050:REO983055 ROK983050:ROK983055 RYG983050:RYG983055 SIC983050:SIC983055 SRY983050:SRY983055 TBU983050:TBU983055 TLQ983050:TLQ983055 TVM983050:TVM983055 UFI983050:UFI983055 UPE983050:UPE983055 UZA983050:UZA983055 VIW983050:VIW983055 VSS983050:VSS983055 WCO983050:WCO983055 WMK983050:WMK983055 WWG983050:WWG983055 AK10:AM15 KG10:KI15 UC10:UE15 ADY10:AEA15 ANU10:ANW15 AXQ10:AXS15 BHM10:BHO15 BRI10:BRK15 CBE10:CBG15 CLA10:CLC15 CUW10:CUY15 DES10:DEU15 DOO10:DOQ15 DYK10:DYM15 EIG10:EII15 ESC10:ESE15 FBY10:FCA15 FLU10:FLW15 FVQ10:FVS15 GFM10:GFO15 GPI10:GPK15 GZE10:GZG15 HJA10:HJC15 HSW10:HSY15 ICS10:ICU15 IMO10:IMQ15 IWK10:IWM15 JGG10:JGI15 JQC10:JQE15 JZY10:KAA15 KJU10:KJW15 KTQ10:KTS15 LDM10:LDO15 LNI10:LNK15 LXE10:LXG15 MHA10:MHC15 MQW10:MQY15 NAS10:NAU15 NKO10:NKQ15 NUK10:NUM15 OEG10:OEI15 OOC10:OOE15 OXY10:OYA15 PHU10:PHW15 PRQ10:PRS15 QBM10:QBO15 QLI10:QLK15 QVE10:QVG15 RFA10:RFC15 ROW10:ROY15 RYS10:RYU15 SIO10:SIQ15 SSK10:SSM15 TCG10:TCI15 TMC10:TME15 TVY10:TWA15 UFU10:UFW15 UPQ10:UPS15 UZM10:UZO15 VJI10:VJK15 VTE10:VTG15 WDA10:WDC15 WMW10:WMY15 WWS10:WWU15 AK65546:AM65551 KG65546:KI65551 UC65546:UE65551 ADY65546:AEA65551 ANU65546:ANW65551 AXQ65546:AXS65551 BHM65546:BHO65551 BRI65546:BRK65551 CBE65546:CBG65551 CLA65546:CLC65551 CUW65546:CUY65551 DES65546:DEU65551 DOO65546:DOQ65551 DYK65546:DYM65551 EIG65546:EII65551 ESC65546:ESE65551 FBY65546:FCA65551 FLU65546:FLW65551 FVQ65546:FVS65551 GFM65546:GFO65551 GPI65546:GPK65551 GZE65546:GZG65551 HJA65546:HJC65551 HSW65546:HSY65551 ICS65546:ICU65551 IMO65546:IMQ65551 IWK65546:IWM65551 JGG65546:JGI65551 JQC65546:JQE65551 JZY65546:KAA65551 KJU65546:KJW65551 KTQ65546:KTS65551 LDM65546:LDO65551 LNI65546:LNK65551 LXE65546:LXG65551 MHA65546:MHC65551 MQW65546:MQY65551 NAS65546:NAU65551 NKO65546:NKQ65551 NUK65546:NUM65551 OEG65546:OEI65551 OOC65546:OOE65551 OXY65546:OYA65551 PHU65546:PHW65551 PRQ65546:PRS65551 QBM65546:QBO65551 QLI65546:QLK65551 QVE65546:QVG65551 RFA65546:RFC65551 ROW65546:ROY65551 RYS65546:RYU65551 SIO65546:SIQ65551 SSK65546:SSM65551 TCG65546:TCI65551 TMC65546:TME65551 TVY65546:TWA65551 UFU65546:UFW65551 UPQ65546:UPS65551 UZM65546:UZO65551 VJI65546:VJK65551 VTE65546:VTG65551 WDA65546:WDC65551 WMW65546:WMY65551 WWS65546:WWU65551 AK131082:AM131087 KG131082:KI131087 UC131082:UE131087 ADY131082:AEA131087 ANU131082:ANW131087 AXQ131082:AXS131087 BHM131082:BHO131087 BRI131082:BRK131087 CBE131082:CBG131087 CLA131082:CLC131087 CUW131082:CUY131087 DES131082:DEU131087 DOO131082:DOQ131087 DYK131082:DYM131087 EIG131082:EII131087 ESC131082:ESE131087 FBY131082:FCA131087 FLU131082:FLW131087 FVQ131082:FVS131087 GFM131082:GFO131087 GPI131082:GPK131087 GZE131082:GZG131087 HJA131082:HJC131087 HSW131082:HSY131087 ICS131082:ICU131087 IMO131082:IMQ131087 IWK131082:IWM131087 JGG131082:JGI131087 JQC131082:JQE131087 JZY131082:KAA131087 KJU131082:KJW131087 KTQ131082:KTS131087 LDM131082:LDO131087 LNI131082:LNK131087 LXE131082:LXG131087 MHA131082:MHC131087 MQW131082:MQY131087 NAS131082:NAU131087 NKO131082:NKQ131087 NUK131082:NUM131087 OEG131082:OEI131087 OOC131082:OOE131087 OXY131082:OYA131087 PHU131082:PHW131087 PRQ131082:PRS131087 QBM131082:QBO131087 QLI131082:QLK131087 QVE131082:QVG131087 RFA131082:RFC131087 ROW131082:ROY131087 RYS131082:RYU131087 SIO131082:SIQ131087 SSK131082:SSM131087 TCG131082:TCI131087 TMC131082:TME131087 TVY131082:TWA131087 UFU131082:UFW131087 UPQ131082:UPS131087 UZM131082:UZO131087 VJI131082:VJK131087 VTE131082:VTG131087 WDA131082:WDC131087 WMW131082:WMY131087 WWS131082:WWU131087 AK196618:AM196623 KG196618:KI196623 UC196618:UE196623 ADY196618:AEA196623 ANU196618:ANW196623 AXQ196618:AXS196623 BHM196618:BHO196623 BRI196618:BRK196623 CBE196618:CBG196623 CLA196618:CLC196623 CUW196618:CUY196623 DES196618:DEU196623 DOO196618:DOQ196623 DYK196618:DYM196623 EIG196618:EII196623 ESC196618:ESE196623 FBY196618:FCA196623 FLU196618:FLW196623 FVQ196618:FVS196623 GFM196618:GFO196623 GPI196618:GPK196623 GZE196618:GZG196623 HJA196618:HJC196623 HSW196618:HSY196623 ICS196618:ICU196623 IMO196618:IMQ196623 IWK196618:IWM196623 JGG196618:JGI196623 JQC196618:JQE196623 JZY196618:KAA196623 KJU196618:KJW196623 KTQ196618:KTS196623 LDM196618:LDO196623 LNI196618:LNK196623 LXE196618:LXG196623 MHA196618:MHC196623 MQW196618:MQY196623 NAS196618:NAU196623 NKO196618:NKQ196623 NUK196618:NUM196623 OEG196618:OEI196623 OOC196618:OOE196623 OXY196618:OYA196623 PHU196618:PHW196623 PRQ196618:PRS196623 QBM196618:QBO196623 QLI196618:QLK196623 QVE196618:QVG196623 RFA196618:RFC196623 ROW196618:ROY196623 RYS196618:RYU196623 SIO196618:SIQ196623 SSK196618:SSM196623 TCG196618:TCI196623 TMC196618:TME196623 TVY196618:TWA196623 UFU196618:UFW196623 UPQ196618:UPS196623 UZM196618:UZO196623 VJI196618:VJK196623 VTE196618:VTG196623 WDA196618:WDC196623 WMW196618:WMY196623 WWS196618:WWU196623 AK262154:AM262159 KG262154:KI262159 UC262154:UE262159 ADY262154:AEA262159 ANU262154:ANW262159 AXQ262154:AXS262159 BHM262154:BHO262159 BRI262154:BRK262159 CBE262154:CBG262159 CLA262154:CLC262159 CUW262154:CUY262159 DES262154:DEU262159 DOO262154:DOQ262159 DYK262154:DYM262159 EIG262154:EII262159 ESC262154:ESE262159 FBY262154:FCA262159 FLU262154:FLW262159 FVQ262154:FVS262159 GFM262154:GFO262159 GPI262154:GPK262159 GZE262154:GZG262159 HJA262154:HJC262159 HSW262154:HSY262159 ICS262154:ICU262159 IMO262154:IMQ262159 IWK262154:IWM262159 JGG262154:JGI262159 JQC262154:JQE262159 JZY262154:KAA262159 KJU262154:KJW262159 KTQ262154:KTS262159 LDM262154:LDO262159 LNI262154:LNK262159 LXE262154:LXG262159 MHA262154:MHC262159 MQW262154:MQY262159 NAS262154:NAU262159 NKO262154:NKQ262159 NUK262154:NUM262159 OEG262154:OEI262159 OOC262154:OOE262159 OXY262154:OYA262159 PHU262154:PHW262159 PRQ262154:PRS262159 QBM262154:QBO262159 QLI262154:QLK262159 QVE262154:QVG262159 RFA262154:RFC262159 ROW262154:ROY262159 RYS262154:RYU262159 SIO262154:SIQ262159 SSK262154:SSM262159 TCG262154:TCI262159 TMC262154:TME262159 TVY262154:TWA262159 UFU262154:UFW262159 UPQ262154:UPS262159 UZM262154:UZO262159 VJI262154:VJK262159 VTE262154:VTG262159 WDA262154:WDC262159 WMW262154:WMY262159 WWS262154:WWU262159 AK327690:AM327695 KG327690:KI327695 UC327690:UE327695 ADY327690:AEA327695 ANU327690:ANW327695 AXQ327690:AXS327695 BHM327690:BHO327695 BRI327690:BRK327695 CBE327690:CBG327695 CLA327690:CLC327695 CUW327690:CUY327695 DES327690:DEU327695 DOO327690:DOQ327695 DYK327690:DYM327695 EIG327690:EII327695 ESC327690:ESE327695 FBY327690:FCA327695 FLU327690:FLW327695 FVQ327690:FVS327695 GFM327690:GFO327695 GPI327690:GPK327695 GZE327690:GZG327695 HJA327690:HJC327695 HSW327690:HSY327695 ICS327690:ICU327695 IMO327690:IMQ327695 IWK327690:IWM327695 JGG327690:JGI327695 JQC327690:JQE327695 JZY327690:KAA327695 KJU327690:KJW327695 KTQ327690:KTS327695 LDM327690:LDO327695 LNI327690:LNK327695 LXE327690:LXG327695 MHA327690:MHC327695 MQW327690:MQY327695 NAS327690:NAU327695 NKO327690:NKQ327695 NUK327690:NUM327695 OEG327690:OEI327695 OOC327690:OOE327695 OXY327690:OYA327695 PHU327690:PHW327695 PRQ327690:PRS327695 QBM327690:QBO327695 QLI327690:QLK327695 QVE327690:QVG327695 RFA327690:RFC327695 ROW327690:ROY327695 RYS327690:RYU327695 SIO327690:SIQ327695 SSK327690:SSM327695 TCG327690:TCI327695 TMC327690:TME327695 TVY327690:TWA327695 UFU327690:UFW327695 UPQ327690:UPS327695 UZM327690:UZO327695 VJI327690:VJK327695 VTE327690:VTG327695 WDA327690:WDC327695 WMW327690:WMY327695 WWS327690:WWU327695 AK393226:AM393231 KG393226:KI393231 UC393226:UE393231 ADY393226:AEA393231 ANU393226:ANW393231 AXQ393226:AXS393231 BHM393226:BHO393231 BRI393226:BRK393231 CBE393226:CBG393231 CLA393226:CLC393231 CUW393226:CUY393231 DES393226:DEU393231 DOO393226:DOQ393231 DYK393226:DYM393231 EIG393226:EII393231 ESC393226:ESE393231 FBY393226:FCA393231 FLU393226:FLW393231 FVQ393226:FVS393231 GFM393226:GFO393231 GPI393226:GPK393231 GZE393226:GZG393231 HJA393226:HJC393231 HSW393226:HSY393231 ICS393226:ICU393231 IMO393226:IMQ393231 IWK393226:IWM393231 JGG393226:JGI393231 JQC393226:JQE393231 JZY393226:KAA393231 KJU393226:KJW393231 KTQ393226:KTS393231 LDM393226:LDO393231 LNI393226:LNK393231 LXE393226:LXG393231 MHA393226:MHC393231 MQW393226:MQY393231 NAS393226:NAU393231 NKO393226:NKQ393231 NUK393226:NUM393231 OEG393226:OEI393231 OOC393226:OOE393231 OXY393226:OYA393231 PHU393226:PHW393231 PRQ393226:PRS393231 QBM393226:QBO393231 QLI393226:QLK393231 QVE393226:QVG393231 RFA393226:RFC393231 ROW393226:ROY393231 RYS393226:RYU393231 SIO393226:SIQ393231 SSK393226:SSM393231 TCG393226:TCI393231 TMC393226:TME393231 TVY393226:TWA393231 UFU393226:UFW393231 UPQ393226:UPS393231 UZM393226:UZO393231 VJI393226:VJK393231 VTE393226:VTG393231 WDA393226:WDC393231 WMW393226:WMY393231 WWS393226:WWU393231 AK458762:AM458767 KG458762:KI458767 UC458762:UE458767 ADY458762:AEA458767 ANU458762:ANW458767 AXQ458762:AXS458767 BHM458762:BHO458767 BRI458762:BRK458767 CBE458762:CBG458767 CLA458762:CLC458767 CUW458762:CUY458767 DES458762:DEU458767 DOO458762:DOQ458767 DYK458762:DYM458767 EIG458762:EII458767 ESC458762:ESE458767 FBY458762:FCA458767 FLU458762:FLW458767 FVQ458762:FVS458767 GFM458762:GFO458767 GPI458762:GPK458767 GZE458762:GZG458767 HJA458762:HJC458767 HSW458762:HSY458767 ICS458762:ICU458767 IMO458762:IMQ458767 IWK458762:IWM458767 JGG458762:JGI458767 JQC458762:JQE458767 JZY458762:KAA458767 KJU458762:KJW458767 KTQ458762:KTS458767 LDM458762:LDO458767 LNI458762:LNK458767 LXE458762:LXG458767 MHA458762:MHC458767 MQW458762:MQY458767 NAS458762:NAU458767 NKO458762:NKQ458767 NUK458762:NUM458767 OEG458762:OEI458767 OOC458762:OOE458767 OXY458762:OYA458767 PHU458762:PHW458767 PRQ458762:PRS458767 QBM458762:QBO458767 QLI458762:QLK458767 QVE458762:QVG458767 RFA458762:RFC458767 ROW458762:ROY458767 RYS458762:RYU458767 SIO458762:SIQ458767 SSK458762:SSM458767 TCG458762:TCI458767 TMC458762:TME458767 TVY458762:TWA458767 UFU458762:UFW458767 UPQ458762:UPS458767 UZM458762:UZO458767 VJI458762:VJK458767 VTE458762:VTG458767 WDA458762:WDC458767 WMW458762:WMY458767 WWS458762:WWU458767 AK524298:AM524303 KG524298:KI524303 UC524298:UE524303 ADY524298:AEA524303 ANU524298:ANW524303 AXQ524298:AXS524303 BHM524298:BHO524303 BRI524298:BRK524303 CBE524298:CBG524303 CLA524298:CLC524303 CUW524298:CUY524303 DES524298:DEU524303 DOO524298:DOQ524303 DYK524298:DYM524303 EIG524298:EII524303 ESC524298:ESE524303 FBY524298:FCA524303 FLU524298:FLW524303 FVQ524298:FVS524303 GFM524298:GFO524303 GPI524298:GPK524303 GZE524298:GZG524303 HJA524298:HJC524303 HSW524298:HSY524303 ICS524298:ICU524303 IMO524298:IMQ524303 IWK524298:IWM524303 JGG524298:JGI524303 JQC524298:JQE524303 JZY524298:KAA524303 KJU524298:KJW524303 KTQ524298:KTS524303 LDM524298:LDO524303 LNI524298:LNK524303 LXE524298:LXG524303 MHA524298:MHC524303 MQW524298:MQY524303 NAS524298:NAU524303 NKO524298:NKQ524303 NUK524298:NUM524303 OEG524298:OEI524303 OOC524298:OOE524303 OXY524298:OYA524303 PHU524298:PHW524303 PRQ524298:PRS524303 QBM524298:QBO524303 QLI524298:QLK524303 QVE524298:QVG524303 RFA524298:RFC524303 ROW524298:ROY524303 RYS524298:RYU524303 SIO524298:SIQ524303 SSK524298:SSM524303 TCG524298:TCI524303 TMC524298:TME524303 TVY524298:TWA524303 UFU524298:UFW524303 UPQ524298:UPS524303 UZM524298:UZO524303 VJI524298:VJK524303 VTE524298:VTG524303 WDA524298:WDC524303 WMW524298:WMY524303 WWS524298:WWU524303 AK589834:AM589839 KG589834:KI589839 UC589834:UE589839 ADY589834:AEA589839 ANU589834:ANW589839 AXQ589834:AXS589839 BHM589834:BHO589839 BRI589834:BRK589839 CBE589834:CBG589839 CLA589834:CLC589839 CUW589834:CUY589839 DES589834:DEU589839 DOO589834:DOQ589839 DYK589834:DYM589839 EIG589834:EII589839 ESC589834:ESE589839 FBY589834:FCA589839 FLU589834:FLW589839 FVQ589834:FVS589839 GFM589834:GFO589839 GPI589834:GPK589839 GZE589834:GZG589839 HJA589834:HJC589839 HSW589834:HSY589839 ICS589834:ICU589839 IMO589834:IMQ589839 IWK589834:IWM589839 JGG589834:JGI589839 JQC589834:JQE589839 JZY589834:KAA589839 KJU589834:KJW589839 KTQ589834:KTS589839 LDM589834:LDO589839 LNI589834:LNK589839 LXE589834:LXG589839 MHA589834:MHC589839 MQW589834:MQY589839 NAS589834:NAU589839 NKO589834:NKQ589839 NUK589834:NUM589839 OEG589834:OEI589839 OOC589834:OOE589839 OXY589834:OYA589839 PHU589834:PHW589839 PRQ589834:PRS589839 QBM589834:QBO589839 QLI589834:QLK589839 QVE589834:QVG589839 RFA589834:RFC589839 ROW589834:ROY589839 RYS589834:RYU589839 SIO589834:SIQ589839 SSK589834:SSM589839 TCG589834:TCI589839 TMC589834:TME589839 TVY589834:TWA589839 UFU589834:UFW589839 UPQ589834:UPS589839 UZM589834:UZO589839 VJI589834:VJK589839 VTE589834:VTG589839 WDA589834:WDC589839 WMW589834:WMY589839 WWS589834:WWU589839 AK655370:AM655375 KG655370:KI655375 UC655370:UE655375 ADY655370:AEA655375 ANU655370:ANW655375 AXQ655370:AXS655375 BHM655370:BHO655375 BRI655370:BRK655375 CBE655370:CBG655375 CLA655370:CLC655375 CUW655370:CUY655375 DES655370:DEU655375 DOO655370:DOQ655375 DYK655370:DYM655375 EIG655370:EII655375 ESC655370:ESE655375 FBY655370:FCA655375 FLU655370:FLW655375 FVQ655370:FVS655375 GFM655370:GFO655375 GPI655370:GPK655375 GZE655370:GZG655375 HJA655370:HJC655375 HSW655370:HSY655375 ICS655370:ICU655375 IMO655370:IMQ655375 IWK655370:IWM655375 JGG655370:JGI655375 JQC655370:JQE655375 JZY655370:KAA655375 KJU655370:KJW655375 KTQ655370:KTS655375 LDM655370:LDO655375 LNI655370:LNK655375 LXE655370:LXG655375 MHA655370:MHC655375 MQW655370:MQY655375 NAS655370:NAU655375 NKO655370:NKQ655375 NUK655370:NUM655375 OEG655370:OEI655375 OOC655370:OOE655375 OXY655370:OYA655375 PHU655370:PHW655375 PRQ655370:PRS655375 QBM655370:QBO655375 QLI655370:QLK655375 QVE655370:QVG655375 RFA655370:RFC655375 ROW655370:ROY655375 RYS655370:RYU655375 SIO655370:SIQ655375 SSK655370:SSM655375 TCG655370:TCI655375 TMC655370:TME655375 TVY655370:TWA655375 UFU655370:UFW655375 UPQ655370:UPS655375 UZM655370:UZO655375 VJI655370:VJK655375 VTE655370:VTG655375 WDA655370:WDC655375 WMW655370:WMY655375 WWS655370:WWU655375 AK720906:AM720911 KG720906:KI720911 UC720906:UE720911 ADY720906:AEA720911 ANU720906:ANW720911 AXQ720906:AXS720911 BHM720906:BHO720911 BRI720906:BRK720911 CBE720906:CBG720911 CLA720906:CLC720911 CUW720906:CUY720911 DES720906:DEU720911 DOO720906:DOQ720911 DYK720906:DYM720911 EIG720906:EII720911 ESC720906:ESE720911 FBY720906:FCA720911 FLU720906:FLW720911 FVQ720906:FVS720911 GFM720906:GFO720911 GPI720906:GPK720911 GZE720906:GZG720911 HJA720906:HJC720911 HSW720906:HSY720911 ICS720906:ICU720911 IMO720906:IMQ720911 IWK720906:IWM720911 JGG720906:JGI720911 JQC720906:JQE720911 JZY720906:KAA720911 KJU720906:KJW720911 KTQ720906:KTS720911 LDM720906:LDO720911 LNI720906:LNK720911 LXE720906:LXG720911 MHA720906:MHC720911 MQW720906:MQY720911 NAS720906:NAU720911 NKO720906:NKQ720911 NUK720906:NUM720911 OEG720906:OEI720911 OOC720906:OOE720911 OXY720906:OYA720911 PHU720906:PHW720911 PRQ720906:PRS720911 QBM720906:QBO720911 QLI720906:QLK720911 QVE720906:QVG720911 RFA720906:RFC720911 ROW720906:ROY720911 RYS720906:RYU720911 SIO720906:SIQ720911 SSK720906:SSM720911 TCG720906:TCI720911 TMC720906:TME720911 TVY720906:TWA720911 UFU720906:UFW720911 UPQ720906:UPS720911 UZM720906:UZO720911 VJI720906:VJK720911 VTE720906:VTG720911 WDA720906:WDC720911 WMW720906:WMY720911 WWS720906:WWU720911 AK786442:AM786447 KG786442:KI786447 UC786442:UE786447 ADY786442:AEA786447 ANU786442:ANW786447 AXQ786442:AXS786447 BHM786442:BHO786447 BRI786442:BRK786447 CBE786442:CBG786447 CLA786442:CLC786447 CUW786442:CUY786447 DES786442:DEU786447 DOO786442:DOQ786447 DYK786442:DYM786447 EIG786442:EII786447 ESC786442:ESE786447 FBY786442:FCA786447 FLU786442:FLW786447 FVQ786442:FVS786447 GFM786442:GFO786447 GPI786442:GPK786447 GZE786442:GZG786447 HJA786442:HJC786447 HSW786442:HSY786447 ICS786442:ICU786447 IMO786442:IMQ786447 IWK786442:IWM786447 JGG786442:JGI786447 JQC786442:JQE786447 JZY786442:KAA786447 KJU786442:KJW786447 KTQ786442:KTS786447 LDM786442:LDO786447 LNI786442:LNK786447 LXE786442:LXG786447 MHA786442:MHC786447 MQW786442:MQY786447 NAS786442:NAU786447 NKO786442:NKQ786447 NUK786442:NUM786447 OEG786442:OEI786447 OOC786442:OOE786447 OXY786442:OYA786447 PHU786442:PHW786447 PRQ786442:PRS786447 QBM786442:QBO786447 QLI786442:QLK786447 QVE786442:QVG786447 RFA786442:RFC786447 ROW786442:ROY786447 RYS786442:RYU786447 SIO786442:SIQ786447 SSK786442:SSM786447 TCG786442:TCI786447 TMC786442:TME786447 TVY786442:TWA786447 UFU786442:UFW786447 UPQ786442:UPS786447 UZM786442:UZO786447 VJI786442:VJK786447 VTE786442:VTG786447 WDA786442:WDC786447 WMW786442:WMY786447 WWS786442:WWU786447 AK851978:AM851983 KG851978:KI851983 UC851978:UE851983 ADY851978:AEA851983 ANU851978:ANW851983 AXQ851978:AXS851983 BHM851978:BHO851983 BRI851978:BRK851983 CBE851978:CBG851983 CLA851978:CLC851983 CUW851978:CUY851983 DES851978:DEU851983 DOO851978:DOQ851983 DYK851978:DYM851983 EIG851978:EII851983 ESC851978:ESE851983 FBY851978:FCA851983 FLU851978:FLW851983 FVQ851978:FVS851983 GFM851978:GFO851983 GPI851978:GPK851983 GZE851978:GZG851983 HJA851978:HJC851983 HSW851978:HSY851983 ICS851978:ICU851983 IMO851978:IMQ851983 IWK851978:IWM851983 JGG851978:JGI851983 JQC851978:JQE851983 JZY851978:KAA851983 KJU851978:KJW851983 KTQ851978:KTS851983 LDM851978:LDO851983 LNI851978:LNK851983 LXE851978:LXG851983 MHA851978:MHC851983 MQW851978:MQY851983 NAS851978:NAU851983 NKO851978:NKQ851983 NUK851978:NUM851983 OEG851978:OEI851983 OOC851978:OOE851983 OXY851978:OYA851983 PHU851978:PHW851983 PRQ851978:PRS851983 QBM851978:QBO851983 QLI851978:QLK851983 QVE851978:QVG851983 RFA851978:RFC851983 ROW851978:ROY851983 RYS851978:RYU851983 SIO851978:SIQ851983 SSK851978:SSM851983 TCG851978:TCI851983 TMC851978:TME851983 TVY851978:TWA851983 UFU851978:UFW851983 UPQ851978:UPS851983 UZM851978:UZO851983 VJI851978:VJK851983 VTE851978:VTG851983 WDA851978:WDC851983 WMW851978:WMY851983 WWS851978:WWU851983 AK917514:AM917519 KG917514:KI917519 UC917514:UE917519 ADY917514:AEA917519 ANU917514:ANW917519 AXQ917514:AXS917519 BHM917514:BHO917519 BRI917514:BRK917519 CBE917514:CBG917519 CLA917514:CLC917519 CUW917514:CUY917519 DES917514:DEU917519 DOO917514:DOQ917519 DYK917514:DYM917519 EIG917514:EII917519 ESC917514:ESE917519 FBY917514:FCA917519 FLU917514:FLW917519 FVQ917514:FVS917519 GFM917514:GFO917519 GPI917514:GPK917519 GZE917514:GZG917519 HJA917514:HJC917519 HSW917514:HSY917519 ICS917514:ICU917519 IMO917514:IMQ917519 IWK917514:IWM917519 JGG917514:JGI917519 JQC917514:JQE917519 JZY917514:KAA917519 KJU917514:KJW917519 KTQ917514:KTS917519 LDM917514:LDO917519 LNI917514:LNK917519 LXE917514:LXG917519 MHA917514:MHC917519 MQW917514:MQY917519 NAS917514:NAU917519 NKO917514:NKQ917519 NUK917514:NUM917519 OEG917514:OEI917519 OOC917514:OOE917519 OXY917514:OYA917519 PHU917514:PHW917519 PRQ917514:PRS917519 QBM917514:QBO917519 QLI917514:QLK917519 QVE917514:QVG917519 RFA917514:RFC917519 ROW917514:ROY917519 RYS917514:RYU917519 SIO917514:SIQ917519 SSK917514:SSM917519 TCG917514:TCI917519 TMC917514:TME917519 TVY917514:TWA917519 UFU917514:UFW917519 UPQ917514:UPS917519 UZM917514:UZO917519 VJI917514:VJK917519 VTE917514:VTG917519 WDA917514:WDC917519 WMW917514:WMY917519 WWS917514:WWU917519 AK983050:AM983055 KG983050:KI983055 UC983050:UE983055 ADY983050:AEA983055 ANU983050:ANW983055 AXQ983050:AXS983055 BHM983050:BHO983055 BRI983050:BRK983055 CBE983050:CBG983055 CLA983050:CLC983055 CUW983050:CUY983055 DES983050:DEU983055 DOO983050:DOQ983055 DYK983050:DYM983055 EIG983050:EII983055 ESC983050:ESE983055 FBY983050:FCA983055 FLU983050:FLW983055 FVQ983050:FVS983055 GFM983050:GFO983055 GPI983050:GPK983055 GZE983050:GZG983055 HJA983050:HJC983055 HSW983050:HSY983055 ICS983050:ICU983055 IMO983050:IMQ983055 IWK983050:IWM983055 JGG983050:JGI983055 JQC983050:JQE983055 JZY983050:KAA983055 KJU983050:KJW983055 KTQ983050:KTS983055 LDM983050:LDO983055 LNI983050:LNK983055 LXE983050:LXG983055 MHA983050:MHC983055 MQW983050:MQY983055 NAS983050:NAU983055 NKO983050:NKQ983055 NUK983050:NUM983055 OEG983050:OEI983055 OOC983050:OOE983055 OXY983050:OYA983055 PHU983050:PHW983055 PRQ983050:PRS983055 QBM983050:QBO983055 QLI983050:QLK983055 QVE983050:QVG983055 RFA983050:RFC983055 ROW983050:ROY983055 RYS983050:RYU983055 SIO983050:SIQ983055 SSK983050:SSM983055 TCG983050:TCI983055 TMC983050:TME983055 TVY983050:TWA983055 UFU983050:UFW983055 UPQ983050:UPS983055 UZM983050:UZO983055 VJI983050:VJK983055 VTE983050:VTG983055 WDA983050:WDC983055 WMW983050:WMY983055 WWS983050:WWU983055 AI10:AI15 KE10:KE15 UA10:UA15 ADW10:ADW15 ANS10:ANS15 AXO10:AXO15 BHK10:BHK15 BRG10:BRG15 CBC10:CBC15 CKY10:CKY15 CUU10:CUU15 DEQ10:DEQ15 DOM10:DOM15 DYI10:DYI15 EIE10:EIE15 ESA10:ESA15 FBW10:FBW15 FLS10:FLS15 FVO10:FVO15 GFK10:GFK15 GPG10:GPG15 GZC10:GZC15 HIY10:HIY15 HSU10:HSU15 ICQ10:ICQ15 IMM10:IMM15 IWI10:IWI15 JGE10:JGE15 JQA10:JQA15 JZW10:JZW15 KJS10:KJS15 KTO10:KTO15 LDK10:LDK15 LNG10:LNG15 LXC10:LXC15 MGY10:MGY15 MQU10:MQU15 NAQ10:NAQ15 NKM10:NKM15 NUI10:NUI15 OEE10:OEE15 OOA10:OOA15 OXW10:OXW15 PHS10:PHS15 PRO10:PRO15 QBK10:QBK15 QLG10:QLG15 QVC10:QVC15 REY10:REY15 ROU10:ROU15 RYQ10:RYQ15 SIM10:SIM15 SSI10:SSI15 TCE10:TCE15 TMA10:TMA15 TVW10:TVW15 UFS10:UFS15 UPO10:UPO15 UZK10:UZK15 VJG10:VJG15 VTC10:VTC15 WCY10:WCY15 WMU10:WMU15 WWQ10:WWQ15 AI65546:AI65551 KE65546:KE65551 UA65546:UA65551 ADW65546:ADW65551 ANS65546:ANS65551 AXO65546:AXO65551 BHK65546:BHK65551 BRG65546:BRG65551 CBC65546:CBC65551 CKY65546:CKY65551 CUU65546:CUU65551 DEQ65546:DEQ65551 DOM65546:DOM65551 DYI65546:DYI65551 EIE65546:EIE65551 ESA65546:ESA65551 FBW65546:FBW65551 FLS65546:FLS65551 FVO65546:FVO65551 GFK65546:GFK65551 GPG65546:GPG65551 GZC65546:GZC65551 HIY65546:HIY65551 HSU65546:HSU65551 ICQ65546:ICQ65551 IMM65546:IMM65551 IWI65546:IWI65551 JGE65546:JGE65551 JQA65546:JQA65551 JZW65546:JZW65551 KJS65546:KJS65551 KTO65546:KTO65551 LDK65546:LDK65551 LNG65546:LNG65551 LXC65546:LXC65551 MGY65546:MGY65551 MQU65546:MQU65551 NAQ65546:NAQ65551 NKM65546:NKM65551 NUI65546:NUI65551 OEE65546:OEE65551 OOA65546:OOA65551 OXW65546:OXW65551 PHS65546:PHS65551 PRO65546:PRO65551 QBK65546:QBK65551 QLG65546:QLG65551 QVC65546:QVC65551 REY65546:REY65551 ROU65546:ROU65551 RYQ65546:RYQ65551 SIM65546:SIM65551 SSI65546:SSI65551 TCE65546:TCE65551 TMA65546:TMA65551 TVW65546:TVW65551 UFS65546:UFS65551 UPO65546:UPO65551 UZK65546:UZK65551 VJG65546:VJG65551 VTC65546:VTC65551 WCY65546:WCY65551 WMU65546:WMU65551 WWQ65546:WWQ65551 AI131082:AI131087 KE131082:KE131087 UA131082:UA131087 ADW131082:ADW131087 ANS131082:ANS131087 AXO131082:AXO131087 BHK131082:BHK131087 BRG131082:BRG131087 CBC131082:CBC131087 CKY131082:CKY131087 CUU131082:CUU131087 DEQ131082:DEQ131087 DOM131082:DOM131087 DYI131082:DYI131087 EIE131082:EIE131087 ESA131082:ESA131087 FBW131082:FBW131087 FLS131082:FLS131087 FVO131082:FVO131087 GFK131082:GFK131087 GPG131082:GPG131087 GZC131082:GZC131087 HIY131082:HIY131087 HSU131082:HSU131087 ICQ131082:ICQ131087 IMM131082:IMM131087 IWI131082:IWI131087 JGE131082:JGE131087 JQA131082:JQA131087 JZW131082:JZW131087 KJS131082:KJS131087 KTO131082:KTO131087 LDK131082:LDK131087 LNG131082:LNG131087 LXC131082:LXC131087 MGY131082:MGY131087 MQU131082:MQU131087 NAQ131082:NAQ131087 NKM131082:NKM131087 NUI131082:NUI131087 OEE131082:OEE131087 OOA131082:OOA131087 OXW131082:OXW131087 PHS131082:PHS131087 PRO131082:PRO131087 QBK131082:QBK131087 QLG131082:QLG131087 QVC131082:QVC131087 REY131082:REY131087 ROU131082:ROU131087 RYQ131082:RYQ131087 SIM131082:SIM131087 SSI131082:SSI131087 TCE131082:TCE131087 TMA131082:TMA131087 TVW131082:TVW131087 UFS131082:UFS131087 UPO131082:UPO131087 UZK131082:UZK131087 VJG131082:VJG131087 VTC131082:VTC131087 WCY131082:WCY131087 WMU131082:WMU131087 WWQ131082:WWQ131087 AI196618:AI196623 KE196618:KE196623 UA196618:UA196623 ADW196618:ADW196623 ANS196618:ANS196623 AXO196618:AXO196623 BHK196618:BHK196623 BRG196618:BRG196623 CBC196618:CBC196623 CKY196618:CKY196623 CUU196618:CUU196623 DEQ196618:DEQ196623 DOM196618:DOM196623 DYI196618:DYI196623 EIE196618:EIE196623 ESA196618:ESA196623 FBW196618:FBW196623 FLS196618:FLS196623 FVO196618:FVO196623 GFK196618:GFK196623 GPG196618:GPG196623 GZC196618:GZC196623 HIY196618:HIY196623 HSU196618:HSU196623 ICQ196618:ICQ196623 IMM196618:IMM196623 IWI196618:IWI196623 JGE196618:JGE196623 JQA196618:JQA196623 JZW196618:JZW196623 KJS196618:KJS196623 KTO196618:KTO196623 LDK196618:LDK196623 LNG196618:LNG196623 LXC196618:LXC196623 MGY196618:MGY196623 MQU196618:MQU196623 NAQ196618:NAQ196623 NKM196618:NKM196623 NUI196618:NUI196623 OEE196618:OEE196623 OOA196618:OOA196623 OXW196618:OXW196623 PHS196618:PHS196623 PRO196618:PRO196623 QBK196618:QBK196623 QLG196618:QLG196623 QVC196618:QVC196623 REY196618:REY196623 ROU196618:ROU196623 RYQ196618:RYQ196623 SIM196618:SIM196623 SSI196618:SSI196623 TCE196618:TCE196623 TMA196618:TMA196623 TVW196618:TVW196623 UFS196618:UFS196623 UPO196618:UPO196623 UZK196618:UZK196623 VJG196618:VJG196623 VTC196618:VTC196623 WCY196618:WCY196623 WMU196618:WMU196623 WWQ196618:WWQ196623 AI262154:AI262159 KE262154:KE262159 UA262154:UA262159 ADW262154:ADW262159 ANS262154:ANS262159 AXO262154:AXO262159 BHK262154:BHK262159 BRG262154:BRG262159 CBC262154:CBC262159 CKY262154:CKY262159 CUU262154:CUU262159 DEQ262154:DEQ262159 DOM262154:DOM262159 DYI262154:DYI262159 EIE262154:EIE262159 ESA262154:ESA262159 FBW262154:FBW262159 FLS262154:FLS262159 FVO262154:FVO262159 GFK262154:GFK262159 GPG262154:GPG262159 GZC262154:GZC262159 HIY262154:HIY262159 HSU262154:HSU262159 ICQ262154:ICQ262159 IMM262154:IMM262159 IWI262154:IWI262159 JGE262154:JGE262159 JQA262154:JQA262159 JZW262154:JZW262159 KJS262154:KJS262159 KTO262154:KTO262159 LDK262154:LDK262159 LNG262154:LNG262159 LXC262154:LXC262159 MGY262154:MGY262159 MQU262154:MQU262159 NAQ262154:NAQ262159 NKM262154:NKM262159 NUI262154:NUI262159 OEE262154:OEE262159 OOA262154:OOA262159 OXW262154:OXW262159 PHS262154:PHS262159 PRO262154:PRO262159 QBK262154:QBK262159 QLG262154:QLG262159 QVC262154:QVC262159 REY262154:REY262159 ROU262154:ROU262159 RYQ262154:RYQ262159 SIM262154:SIM262159 SSI262154:SSI262159 TCE262154:TCE262159 TMA262154:TMA262159 TVW262154:TVW262159 UFS262154:UFS262159 UPO262154:UPO262159 UZK262154:UZK262159 VJG262154:VJG262159 VTC262154:VTC262159 WCY262154:WCY262159 WMU262154:WMU262159 WWQ262154:WWQ262159 AI327690:AI327695 KE327690:KE327695 UA327690:UA327695 ADW327690:ADW327695 ANS327690:ANS327695 AXO327690:AXO327695 BHK327690:BHK327695 BRG327690:BRG327695 CBC327690:CBC327695 CKY327690:CKY327695 CUU327690:CUU327695 DEQ327690:DEQ327695 DOM327690:DOM327695 DYI327690:DYI327695 EIE327690:EIE327695 ESA327690:ESA327695 FBW327690:FBW327695 FLS327690:FLS327695 FVO327690:FVO327695 GFK327690:GFK327695 GPG327690:GPG327695 GZC327690:GZC327695 HIY327690:HIY327695 HSU327690:HSU327695 ICQ327690:ICQ327695 IMM327690:IMM327695 IWI327690:IWI327695 JGE327690:JGE327695 JQA327690:JQA327695 JZW327690:JZW327695 KJS327690:KJS327695 KTO327690:KTO327695 LDK327690:LDK327695 LNG327690:LNG327695 LXC327690:LXC327695 MGY327690:MGY327695 MQU327690:MQU327695 NAQ327690:NAQ327695 NKM327690:NKM327695 NUI327690:NUI327695 OEE327690:OEE327695 OOA327690:OOA327695 OXW327690:OXW327695 PHS327690:PHS327695 PRO327690:PRO327695 QBK327690:QBK327695 QLG327690:QLG327695 QVC327690:QVC327695 REY327690:REY327695 ROU327690:ROU327695 RYQ327690:RYQ327695 SIM327690:SIM327695 SSI327690:SSI327695 TCE327690:TCE327695 TMA327690:TMA327695 TVW327690:TVW327695 UFS327690:UFS327695 UPO327690:UPO327695 UZK327690:UZK327695 VJG327690:VJG327695 VTC327690:VTC327695 WCY327690:WCY327695 WMU327690:WMU327695 WWQ327690:WWQ327695 AI393226:AI393231 KE393226:KE393231 UA393226:UA393231 ADW393226:ADW393231 ANS393226:ANS393231 AXO393226:AXO393231 BHK393226:BHK393231 BRG393226:BRG393231 CBC393226:CBC393231 CKY393226:CKY393231 CUU393226:CUU393231 DEQ393226:DEQ393231 DOM393226:DOM393231 DYI393226:DYI393231 EIE393226:EIE393231 ESA393226:ESA393231 FBW393226:FBW393231 FLS393226:FLS393231 FVO393226:FVO393231 GFK393226:GFK393231 GPG393226:GPG393231 GZC393226:GZC393231 HIY393226:HIY393231 HSU393226:HSU393231 ICQ393226:ICQ393231 IMM393226:IMM393231 IWI393226:IWI393231 JGE393226:JGE393231 JQA393226:JQA393231 JZW393226:JZW393231 KJS393226:KJS393231 KTO393226:KTO393231 LDK393226:LDK393231 LNG393226:LNG393231 LXC393226:LXC393231 MGY393226:MGY393231 MQU393226:MQU393231 NAQ393226:NAQ393231 NKM393226:NKM393231 NUI393226:NUI393231 OEE393226:OEE393231 OOA393226:OOA393231 OXW393226:OXW393231 PHS393226:PHS393231 PRO393226:PRO393231 QBK393226:QBK393231 QLG393226:QLG393231 QVC393226:QVC393231 REY393226:REY393231 ROU393226:ROU393231 RYQ393226:RYQ393231 SIM393226:SIM393231 SSI393226:SSI393231 TCE393226:TCE393231 TMA393226:TMA393231 TVW393226:TVW393231 UFS393226:UFS393231 UPO393226:UPO393231 UZK393226:UZK393231 VJG393226:VJG393231 VTC393226:VTC393231 WCY393226:WCY393231 WMU393226:WMU393231 WWQ393226:WWQ393231 AI458762:AI458767 KE458762:KE458767 UA458762:UA458767 ADW458762:ADW458767 ANS458762:ANS458767 AXO458762:AXO458767 BHK458762:BHK458767 BRG458762:BRG458767 CBC458762:CBC458767 CKY458762:CKY458767 CUU458762:CUU458767 DEQ458762:DEQ458767 DOM458762:DOM458767 DYI458762:DYI458767 EIE458762:EIE458767 ESA458762:ESA458767 FBW458762:FBW458767 FLS458762:FLS458767 FVO458762:FVO458767 GFK458762:GFK458767 GPG458762:GPG458767 GZC458762:GZC458767 HIY458762:HIY458767 HSU458762:HSU458767 ICQ458762:ICQ458767 IMM458762:IMM458767 IWI458762:IWI458767 JGE458762:JGE458767 JQA458762:JQA458767 JZW458762:JZW458767 KJS458762:KJS458767 KTO458762:KTO458767 LDK458762:LDK458767 LNG458762:LNG458767 LXC458762:LXC458767 MGY458762:MGY458767 MQU458762:MQU458767 NAQ458762:NAQ458767 NKM458762:NKM458767 NUI458762:NUI458767 OEE458762:OEE458767 OOA458762:OOA458767 OXW458762:OXW458767 PHS458762:PHS458767 PRO458762:PRO458767 QBK458762:QBK458767 QLG458762:QLG458767 QVC458762:QVC458767 REY458762:REY458767 ROU458762:ROU458767 RYQ458762:RYQ458767 SIM458762:SIM458767 SSI458762:SSI458767 TCE458762:TCE458767 TMA458762:TMA458767 TVW458762:TVW458767 UFS458762:UFS458767 UPO458762:UPO458767 UZK458762:UZK458767 VJG458762:VJG458767 VTC458762:VTC458767 WCY458762:WCY458767 WMU458762:WMU458767 WWQ458762:WWQ458767 AI524298:AI524303 KE524298:KE524303 UA524298:UA524303 ADW524298:ADW524303 ANS524298:ANS524303 AXO524298:AXO524303 BHK524298:BHK524303 BRG524298:BRG524303 CBC524298:CBC524303 CKY524298:CKY524303 CUU524298:CUU524303 DEQ524298:DEQ524303 DOM524298:DOM524303 DYI524298:DYI524303 EIE524298:EIE524303 ESA524298:ESA524303 FBW524298:FBW524303 FLS524298:FLS524303 FVO524298:FVO524303 GFK524298:GFK524303 GPG524298:GPG524303 GZC524298:GZC524303 HIY524298:HIY524303 HSU524298:HSU524303 ICQ524298:ICQ524303 IMM524298:IMM524303 IWI524298:IWI524303 JGE524298:JGE524303 JQA524298:JQA524303 JZW524298:JZW524303 KJS524298:KJS524303 KTO524298:KTO524303 LDK524298:LDK524303 LNG524298:LNG524303 LXC524298:LXC524303 MGY524298:MGY524303 MQU524298:MQU524303 NAQ524298:NAQ524303 NKM524298:NKM524303 NUI524298:NUI524303 OEE524298:OEE524303 OOA524298:OOA524303 OXW524298:OXW524303 PHS524298:PHS524303 PRO524298:PRO524303 QBK524298:QBK524303 QLG524298:QLG524303 QVC524298:QVC524303 REY524298:REY524303 ROU524298:ROU524303 RYQ524298:RYQ524303 SIM524298:SIM524303 SSI524298:SSI524303 TCE524298:TCE524303 TMA524298:TMA524303 TVW524298:TVW524303 UFS524298:UFS524303 UPO524298:UPO524303 UZK524298:UZK524303 VJG524298:VJG524303 VTC524298:VTC524303 WCY524298:WCY524303 WMU524298:WMU524303 WWQ524298:WWQ524303 AI589834:AI589839 KE589834:KE589839 UA589834:UA589839 ADW589834:ADW589839 ANS589834:ANS589839 AXO589834:AXO589839 BHK589834:BHK589839 BRG589834:BRG589839 CBC589834:CBC589839 CKY589834:CKY589839 CUU589834:CUU589839 DEQ589834:DEQ589839 DOM589834:DOM589839 DYI589834:DYI589839 EIE589834:EIE589839 ESA589834:ESA589839 FBW589834:FBW589839 FLS589834:FLS589839 FVO589834:FVO589839 GFK589834:GFK589839 GPG589834:GPG589839 GZC589834:GZC589839 HIY589834:HIY589839 HSU589834:HSU589839 ICQ589834:ICQ589839 IMM589834:IMM589839 IWI589834:IWI589839 JGE589834:JGE589839 JQA589834:JQA589839 JZW589834:JZW589839 KJS589834:KJS589839 KTO589834:KTO589839 LDK589834:LDK589839 LNG589834:LNG589839 LXC589834:LXC589839 MGY589834:MGY589839 MQU589834:MQU589839 NAQ589834:NAQ589839 NKM589834:NKM589839 NUI589834:NUI589839 OEE589834:OEE589839 OOA589834:OOA589839 OXW589834:OXW589839 PHS589834:PHS589839 PRO589834:PRO589839 QBK589834:QBK589839 QLG589834:QLG589839 QVC589834:QVC589839 REY589834:REY589839 ROU589834:ROU589839 RYQ589834:RYQ589839 SIM589834:SIM589839 SSI589834:SSI589839 TCE589834:TCE589839 TMA589834:TMA589839 TVW589834:TVW589839 UFS589834:UFS589839 UPO589834:UPO589839 UZK589834:UZK589839 VJG589834:VJG589839 VTC589834:VTC589839 WCY589834:WCY589839 WMU589834:WMU589839 WWQ589834:WWQ589839 AI655370:AI655375 KE655370:KE655375 UA655370:UA655375 ADW655370:ADW655375 ANS655370:ANS655375 AXO655370:AXO655375 BHK655370:BHK655375 BRG655370:BRG655375 CBC655370:CBC655375 CKY655370:CKY655375 CUU655370:CUU655375 DEQ655370:DEQ655375 DOM655370:DOM655375 DYI655370:DYI655375 EIE655370:EIE655375 ESA655370:ESA655375 FBW655370:FBW655375 FLS655370:FLS655375 FVO655370:FVO655375 GFK655370:GFK655375 GPG655370:GPG655375 GZC655370:GZC655375 HIY655370:HIY655375 HSU655370:HSU655375 ICQ655370:ICQ655375 IMM655370:IMM655375 IWI655370:IWI655375 JGE655370:JGE655375 JQA655370:JQA655375 JZW655370:JZW655375 KJS655370:KJS655375 KTO655370:KTO655375 LDK655370:LDK655375 LNG655370:LNG655375 LXC655370:LXC655375 MGY655370:MGY655375 MQU655370:MQU655375 NAQ655370:NAQ655375 NKM655370:NKM655375 NUI655370:NUI655375 OEE655370:OEE655375 OOA655370:OOA655375 OXW655370:OXW655375 PHS655370:PHS655375 PRO655370:PRO655375 QBK655370:QBK655375 QLG655370:QLG655375 QVC655370:QVC655375 REY655370:REY655375 ROU655370:ROU655375 RYQ655370:RYQ655375 SIM655370:SIM655375 SSI655370:SSI655375 TCE655370:TCE655375 TMA655370:TMA655375 TVW655370:TVW655375 UFS655370:UFS655375 UPO655370:UPO655375 UZK655370:UZK655375 VJG655370:VJG655375 VTC655370:VTC655375 WCY655370:WCY655375 WMU655370:WMU655375 WWQ655370:WWQ655375 AI720906:AI720911 KE720906:KE720911 UA720906:UA720911 ADW720906:ADW720911 ANS720906:ANS720911 AXO720906:AXO720911 BHK720906:BHK720911 BRG720906:BRG720911 CBC720906:CBC720911 CKY720906:CKY720911 CUU720906:CUU720911 DEQ720906:DEQ720911 DOM720906:DOM720911 DYI720906:DYI720911 EIE720906:EIE720911 ESA720906:ESA720911 FBW720906:FBW720911 FLS720906:FLS720911 FVO720906:FVO720911 GFK720906:GFK720911 GPG720906:GPG720911 GZC720906:GZC720911 HIY720906:HIY720911 HSU720906:HSU720911 ICQ720906:ICQ720911 IMM720906:IMM720911 IWI720906:IWI720911 JGE720906:JGE720911 JQA720906:JQA720911 JZW720906:JZW720911 KJS720906:KJS720911 KTO720906:KTO720911 LDK720906:LDK720911 LNG720906:LNG720911 LXC720906:LXC720911 MGY720906:MGY720911 MQU720906:MQU720911 NAQ720906:NAQ720911 NKM720906:NKM720911 NUI720906:NUI720911 OEE720906:OEE720911 OOA720906:OOA720911 OXW720906:OXW720911 PHS720906:PHS720911 PRO720906:PRO720911 QBK720906:QBK720911 QLG720906:QLG720911 QVC720906:QVC720911 REY720906:REY720911 ROU720906:ROU720911 RYQ720906:RYQ720911 SIM720906:SIM720911 SSI720906:SSI720911 TCE720906:TCE720911 TMA720906:TMA720911 TVW720906:TVW720911 UFS720906:UFS720911 UPO720906:UPO720911 UZK720906:UZK720911 VJG720906:VJG720911 VTC720906:VTC720911 WCY720906:WCY720911 WMU720906:WMU720911 WWQ720906:WWQ720911 AI786442:AI786447 KE786442:KE786447 UA786442:UA786447 ADW786442:ADW786447 ANS786442:ANS786447 AXO786442:AXO786447 BHK786442:BHK786447 BRG786442:BRG786447 CBC786442:CBC786447 CKY786442:CKY786447 CUU786442:CUU786447 DEQ786442:DEQ786447 DOM786442:DOM786447 DYI786442:DYI786447 EIE786442:EIE786447 ESA786442:ESA786447 FBW786442:FBW786447 FLS786442:FLS786447 FVO786442:FVO786447 GFK786442:GFK786447 GPG786442:GPG786447 GZC786442:GZC786447 HIY786442:HIY786447 HSU786442:HSU786447 ICQ786442:ICQ786447 IMM786442:IMM786447 IWI786442:IWI786447 JGE786442:JGE786447 JQA786442:JQA786447 JZW786442:JZW786447 KJS786442:KJS786447 KTO786442:KTO786447 LDK786442:LDK786447 LNG786442:LNG786447 LXC786442:LXC786447 MGY786442:MGY786447 MQU786442:MQU786447 NAQ786442:NAQ786447 NKM786442:NKM786447 NUI786442:NUI786447 OEE786442:OEE786447 OOA786442:OOA786447 OXW786442:OXW786447 PHS786442:PHS786447 PRO786442:PRO786447 QBK786442:QBK786447 QLG786442:QLG786447 QVC786442:QVC786447 REY786442:REY786447 ROU786442:ROU786447 RYQ786442:RYQ786447 SIM786442:SIM786447 SSI786442:SSI786447 TCE786442:TCE786447 TMA786442:TMA786447 TVW786442:TVW786447 UFS786442:UFS786447 UPO786442:UPO786447 UZK786442:UZK786447 VJG786442:VJG786447 VTC786442:VTC786447 WCY786442:WCY786447 WMU786442:WMU786447 WWQ786442:WWQ786447 AI851978:AI851983 KE851978:KE851983 UA851978:UA851983 ADW851978:ADW851983 ANS851978:ANS851983 AXO851978:AXO851983 BHK851978:BHK851983 BRG851978:BRG851983 CBC851978:CBC851983 CKY851978:CKY851983 CUU851978:CUU851983 DEQ851978:DEQ851983 DOM851978:DOM851983 DYI851978:DYI851983 EIE851978:EIE851983 ESA851978:ESA851983 FBW851978:FBW851983 FLS851978:FLS851983 FVO851978:FVO851983 GFK851978:GFK851983 GPG851978:GPG851983 GZC851978:GZC851983 HIY851978:HIY851983 HSU851978:HSU851983 ICQ851978:ICQ851983 IMM851978:IMM851983 IWI851978:IWI851983 JGE851978:JGE851983 JQA851978:JQA851983 JZW851978:JZW851983 KJS851978:KJS851983 KTO851978:KTO851983 LDK851978:LDK851983 LNG851978:LNG851983 LXC851978:LXC851983 MGY851978:MGY851983 MQU851978:MQU851983 NAQ851978:NAQ851983 NKM851978:NKM851983 NUI851978:NUI851983 OEE851978:OEE851983 OOA851978:OOA851983 OXW851978:OXW851983 PHS851978:PHS851983 PRO851978:PRO851983 QBK851978:QBK851983 QLG851978:QLG851983 QVC851978:QVC851983 REY851978:REY851983 ROU851978:ROU851983 RYQ851978:RYQ851983 SIM851978:SIM851983 SSI851978:SSI851983 TCE851978:TCE851983 TMA851978:TMA851983 TVW851978:TVW851983 UFS851978:UFS851983 UPO851978:UPO851983 UZK851978:UZK851983 VJG851978:VJG851983 VTC851978:VTC851983 WCY851978:WCY851983 WMU851978:WMU851983 WWQ851978:WWQ851983 AI917514:AI917519 KE917514:KE917519 UA917514:UA917519 ADW917514:ADW917519 ANS917514:ANS917519 AXO917514:AXO917519 BHK917514:BHK917519 BRG917514:BRG917519 CBC917514:CBC917519 CKY917514:CKY917519 CUU917514:CUU917519 DEQ917514:DEQ917519 DOM917514:DOM917519 DYI917514:DYI917519 EIE917514:EIE917519 ESA917514:ESA917519 FBW917514:FBW917519 FLS917514:FLS917519 FVO917514:FVO917519 GFK917514:GFK917519 GPG917514:GPG917519 GZC917514:GZC917519 HIY917514:HIY917519 HSU917514:HSU917519 ICQ917514:ICQ917519 IMM917514:IMM917519 IWI917514:IWI917519 JGE917514:JGE917519 JQA917514:JQA917519 JZW917514:JZW917519 KJS917514:KJS917519 KTO917514:KTO917519 LDK917514:LDK917519 LNG917514:LNG917519 LXC917514:LXC917519 MGY917514:MGY917519 MQU917514:MQU917519 NAQ917514:NAQ917519 NKM917514:NKM917519 NUI917514:NUI917519 OEE917514:OEE917519 OOA917514:OOA917519 OXW917514:OXW917519 PHS917514:PHS917519 PRO917514:PRO917519 QBK917514:QBK917519 QLG917514:QLG917519 QVC917514:QVC917519 REY917514:REY917519 ROU917514:ROU917519 RYQ917514:RYQ917519 SIM917514:SIM917519 SSI917514:SSI917519 TCE917514:TCE917519 TMA917514:TMA917519 TVW917514:TVW917519 UFS917514:UFS917519 UPO917514:UPO917519 UZK917514:UZK917519 VJG917514:VJG917519 VTC917514:VTC917519 WCY917514:WCY917519 WMU917514:WMU917519 WWQ917514:WWQ917519 AI983050:AI983055 KE983050:KE983055 UA983050:UA983055 ADW983050:ADW983055 ANS983050:ANS983055 AXO983050:AXO983055 BHK983050:BHK983055 BRG983050:BRG983055 CBC983050:CBC983055 CKY983050:CKY983055 CUU983050:CUU983055 DEQ983050:DEQ983055 DOM983050:DOM983055 DYI983050:DYI983055 EIE983050:EIE983055 ESA983050:ESA983055 FBW983050:FBW983055 FLS983050:FLS983055 FVO983050:FVO983055 GFK983050:GFK983055 GPG983050:GPG983055 GZC983050:GZC983055 HIY983050:HIY983055 HSU983050:HSU983055 ICQ983050:ICQ983055 IMM983050:IMM983055 IWI983050:IWI983055 JGE983050:JGE983055 JQA983050:JQA983055 JZW983050:JZW983055 KJS983050:KJS983055 KTO983050:KTO983055 LDK983050:LDK983055 LNG983050:LNG983055 LXC983050:LXC983055 MGY983050:MGY983055 MQU983050:MQU983055 NAQ983050:NAQ983055 NKM983050:NKM983055 NUI983050:NUI983055 OEE983050:OEE983055 OOA983050:OOA983055 OXW983050:OXW983055 PHS983050:PHS983055 PRO983050:PRO983055 QBK983050:QBK983055 QLG983050:QLG983055 QVC983050:QVC983055 REY983050:REY983055 ROU983050:ROU983055 RYQ983050:RYQ983055 SIM983050:SIM983055 SSI983050:SSI983055 TCE983050:TCE983055 TMA983050:TMA983055 TVW983050:TVW983055 UFS983050:UFS983055 UPO983050:UPO983055 UZK983050:UZK983055 VJG983050:VJG983055 VTC983050:VTC983055 WCY983050:WCY983055 WMU983050:WMU983055 WWQ983050:WWQ983055 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AN10:AN12 KJ10:KJ12 UF10:UF12 AEB10:AEB12 ANX10:ANX12 AXT10:AXT12 BHP10:BHP12 BRL10:BRL12 CBH10:CBH12 CLD10:CLD12 CUZ10:CUZ12 DEV10:DEV12 DOR10:DOR12 DYN10:DYN12 EIJ10:EIJ12 ESF10:ESF12 FCB10:FCB12 FLX10:FLX12 FVT10:FVT12 GFP10:GFP12 GPL10:GPL12 GZH10:GZH12 HJD10:HJD12 HSZ10:HSZ12 ICV10:ICV12 IMR10:IMR12 IWN10:IWN12 JGJ10:JGJ12 JQF10:JQF12 KAB10:KAB12 KJX10:KJX12 KTT10:KTT12 LDP10:LDP12 LNL10:LNL12 LXH10:LXH12 MHD10:MHD12 MQZ10:MQZ12 NAV10:NAV12 NKR10:NKR12 NUN10:NUN12 OEJ10:OEJ12 OOF10:OOF12 OYB10:OYB12 PHX10:PHX12 PRT10:PRT12 QBP10:QBP12 QLL10:QLL12 QVH10:QVH12 RFD10:RFD12 ROZ10:ROZ12 RYV10:RYV12 SIR10:SIR12 SSN10:SSN12 TCJ10:TCJ12 TMF10:TMF12 TWB10:TWB12 UFX10:UFX12 UPT10:UPT12 UZP10:UZP12 VJL10:VJL12 VTH10:VTH12 WDD10:WDD12 WMZ10:WMZ12 WWV10:WWV12 AN65546:AN65548 KJ65546:KJ65548 UF65546:UF65548 AEB65546:AEB65548 ANX65546:ANX65548 AXT65546:AXT65548 BHP65546:BHP65548 BRL65546:BRL65548 CBH65546:CBH65548 CLD65546:CLD65548 CUZ65546:CUZ65548 DEV65546:DEV65548 DOR65546:DOR65548 DYN65546:DYN65548 EIJ65546:EIJ65548 ESF65546:ESF65548 FCB65546:FCB65548 FLX65546:FLX65548 FVT65546:FVT65548 GFP65546:GFP65548 GPL65546:GPL65548 GZH65546:GZH65548 HJD65546:HJD65548 HSZ65546:HSZ65548 ICV65546:ICV65548 IMR65546:IMR65548 IWN65546:IWN65548 JGJ65546:JGJ65548 JQF65546:JQF65548 KAB65546:KAB65548 KJX65546:KJX65548 KTT65546:KTT65548 LDP65546:LDP65548 LNL65546:LNL65548 LXH65546:LXH65548 MHD65546:MHD65548 MQZ65546:MQZ65548 NAV65546:NAV65548 NKR65546:NKR65548 NUN65546:NUN65548 OEJ65546:OEJ65548 OOF65546:OOF65548 OYB65546:OYB65548 PHX65546:PHX65548 PRT65546:PRT65548 QBP65546:QBP65548 QLL65546:QLL65548 QVH65546:QVH65548 RFD65546:RFD65548 ROZ65546:ROZ65548 RYV65546:RYV65548 SIR65546:SIR65548 SSN65546:SSN65548 TCJ65546:TCJ65548 TMF65546:TMF65548 TWB65546:TWB65548 UFX65546:UFX65548 UPT65546:UPT65548 UZP65546:UZP65548 VJL65546:VJL65548 VTH65546:VTH65548 WDD65546:WDD65548 WMZ65546:WMZ65548 WWV65546:WWV65548 AN131082:AN131084 KJ131082:KJ131084 UF131082:UF131084 AEB131082:AEB131084 ANX131082:ANX131084 AXT131082:AXT131084 BHP131082:BHP131084 BRL131082:BRL131084 CBH131082:CBH131084 CLD131082:CLD131084 CUZ131082:CUZ131084 DEV131082:DEV131084 DOR131082:DOR131084 DYN131082:DYN131084 EIJ131082:EIJ131084 ESF131082:ESF131084 FCB131082:FCB131084 FLX131082:FLX131084 FVT131082:FVT131084 GFP131082:GFP131084 GPL131082:GPL131084 GZH131082:GZH131084 HJD131082:HJD131084 HSZ131082:HSZ131084 ICV131082:ICV131084 IMR131082:IMR131084 IWN131082:IWN131084 JGJ131082:JGJ131084 JQF131082:JQF131084 KAB131082:KAB131084 KJX131082:KJX131084 KTT131082:KTT131084 LDP131082:LDP131084 LNL131082:LNL131084 LXH131082:LXH131084 MHD131082:MHD131084 MQZ131082:MQZ131084 NAV131082:NAV131084 NKR131082:NKR131084 NUN131082:NUN131084 OEJ131082:OEJ131084 OOF131082:OOF131084 OYB131082:OYB131084 PHX131082:PHX131084 PRT131082:PRT131084 QBP131082:QBP131084 QLL131082:QLL131084 QVH131082:QVH131084 RFD131082:RFD131084 ROZ131082:ROZ131084 RYV131082:RYV131084 SIR131082:SIR131084 SSN131082:SSN131084 TCJ131082:TCJ131084 TMF131082:TMF131084 TWB131082:TWB131084 UFX131082:UFX131084 UPT131082:UPT131084 UZP131082:UZP131084 VJL131082:VJL131084 VTH131082:VTH131084 WDD131082:WDD131084 WMZ131082:WMZ131084 WWV131082:WWV131084 AN196618:AN196620 KJ196618:KJ196620 UF196618:UF196620 AEB196618:AEB196620 ANX196618:ANX196620 AXT196618:AXT196620 BHP196618:BHP196620 BRL196618:BRL196620 CBH196618:CBH196620 CLD196618:CLD196620 CUZ196618:CUZ196620 DEV196618:DEV196620 DOR196618:DOR196620 DYN196618:DYN196620 EIJ196618:EIJ196620 ESF196618:ESF196620 FCB196618:FCB196620 FLX196618:FLX196620 FVT196618:FVT196620 GFP196618:GFP196620 GPL196618:GPL196620 GZH196618:GZH196620 HJD196618:HJD196620 HSZ196618:HSZ196620 ICV196618:ICV196620 IMR196618:IMR196620 IWN196618:IWN196620 JGJ196618:JGJ196620 JQF196618:JQF196620 KAB196618:KAB196620 KJX196618:KJX196620 KTT196618:KTT196620 LDP196618:LDP196620 LNL196618:LNL196620 LXH196618:LXH196620 MHD196618:MHD196620 MQZ196618:MQZ196620 NAV196618:NAV196620 NKR196618:NKR196620 NUN196618:NUN196620 OEJ196618:OEJ196620 OOF196618:OOF196620 OYB196618:OYB196620 PHX196618:PHX196620 PRT196618:PRT196620 QBP196618:QBP196620 QLL196618:QLL196620 QVH196618:QVH196620 RFD196618:RFD196620 ROZ196618:ROZ196620 RYV196618:RYV196620 SIR196618:SIR196620 SSN196618:SSN196620 TCJ196618:TCJ196620 TMF196618:TMF196620 TWB196618:TWB196620 UFX196618:UFX196620 UPT196618:UPT196620 UZP196618:UZP196620 VJL196618:VJL196620 VTH196618:VTH196620 WDD196618:WDD196620 WMZ196618:WMZ196620 WWV196618:WWV196620 AN262154:AN262156 KJ262154:KJ262156 UF262154:UF262156 AEB262154:AEB262156 ANX262154:ANX262156 AXT262154:AXT262156 BHP262154:BHP262156 BRL262154:BRL262156 CBH262154:CBH262156 CLD262154:CLD262156 CUZ262154:CUZ262156 DEV262154:DEV262156 DOR262154:DOR262156 DYN262154:DYN262156 EIJ262154:EIJ262156 ESF262154:ESF262156 FCB262154:FCB262156 FLX262154:FLX262156 FVT262154:FVT262156 GFP262154:GFP262156 GPL262154:GPL262156 GZH262154:GZH262156 HJD262154:HJD262156 HSZ262154:HSZ262156 ICV262154:ICV262156 IMR262154:IMR262156 IWN262154:IWN262156 JGJ262154:JGJ262156 JQF262154:JQF262156 KAB262154:KAB262156 KJX262154:KJX262156 KTT262154:KTT262156 LDP262154:LDP262156 LNL262154:LNL262156 LXH262154:LXH262156 MHD262154:MHD262156 MQZ262154:MQZ262156 NAV262154:NAV262156 NKR262154:NKR262156 NUN262154:NUN262156 OEJ262154:OEJ262156 OOF262154:OOF262156 OYB262154:OYB262156 PHX262154:PHX262156 PRT262154:PRT262156 QBP262154:QBP262156 QLL262154:QLL262156 QVH262154:QVH262156 RFD262154:RFD262156 ROZ262154:ROZ262156 RYV262154:RYV262156 SIR262154:SIR262156 SSN262154:SSN262156 TCJ262154:TCJ262156 TMF262154:TMF262156 TWB262154:TWB262156 UFX262154:UFX262156 UPT262154:UPT262156 UZP262154:UZP262156 VJL262154:VJL262156 VTH262154:VTH262156 WDD262154:WDD262156 WMZ262154:WMZ262156 WWV262154:WWV262156 AN327690:AN327692 KJ327690:KJ327692 UF327690:UF327692 AEB327690:AEB327692 ANX327690:ANX327692 AXT327690:AXT327692 BHP327690:BHP327692 BRL327690:BRL327692 CBH327690:CBH327692 CLD327690:CLD327692 CUZ327690:CUZ327692 DEV327690:DEV327692 DOR327690:DOR327692 DYN327690:DYN327692 EIJ327690:EIJ327692 ESF327690:ESF327692 FCB327690:FCB327692 FLX327690:FLX327692 FVT327690:FVT327692 GFP327690:GFP327692 GPL327690:GPL327692 GZH327690:GZH327692 HJD327690:HJD327692 HSZ327690:HSZ327692 ICV327690:ICV327692 IMR327690:IMR327692 IWN327690:IWN327692 JGJ327690:JGJ327692 JQF327690:JQF327692 KAB327690:KAB327692 KJX327690:KJX327692 KTT327690:KTT327692 LDP327690:LDP327692 LNL327690:LNL327692 LXH327690:LXH327692 MHD327690:MHD327692 MQZ327690:MQZ327692 NAV327690:NAV327692 NKR327690:NKR327692 NUN327690:NUN327692 OEJ327690:OEJ327692 OOF327690:OOF327692 OYB327690:OYB327692 PHX327690:PHX327692 PRT327690:PRT327692 QBP327690:QBP327692 QLL327690:QLL327692 QVH327690:QVH327692 RFD327690:RFD327692 ROZ327690:ROZ327692 RYV327690:RYV327692 SIR327690:SIR327692 SSN327690:SSN327692 TCJ327690:TCJ327692 TMF327690:TMF327692 TWB327690:TWB327692 UFX327690:UFX327692 UPT327690:UPT327692 UZP327690:UZP327692 VJL327690:VJL327692 VTH327690:VTH327692 WDD327690:WDD327692 WMZ327690:WMZ327692 WWV327690:WWV327692 AN393226:AN393228 KJ393226:KJ393228 UF393226:UF393228 AEB393226:AEB393228 ANX393226:ANX393228 AXT393226:AXT393228 BHP393226:BHP393228 BRL393226:BRL393228 CBH393226:CBH393228 CLD393226:CLD393228 CUZ393226:CUZ393228 DEV393226:DEV393228 DOR393226:DOR393228 DYN393226:DYN393228 EIJ393226:EIJ393228 ESF393226:ESF393228 FCB393226:FCB393228 FLX393226:FLX393228 FVT393226:FVT393228 GFP393226:GFP393228 GPL393226:GPL393228 GZH393226:GZH393228 HJD393226:HJD393228 HSZ393226:HSZ393228 ICV393226:ICV393228 IMR393226:IMR393228 IWN393226:IWN393228 JGJ393226:JGJ393228 JQF393226:JQF393228 KAB393226:KAB393228 KJX393226:KJX393228 KTT393226:KTT393228 LDP393226:LDP393228 LNL393226:LNL393228 LXH393226:LXH393228 MHD393226:MHD393228 MQZ393226:MQZ393228 NAV393226:NAV393228 NKR393226:NKR393228 NUN393226:NUN393228 OEJ393226:OEJ393228 OOF393226:OOF393228 OYB393226:OYB393228 PHX393226:PHX393228 PRT393226:PRT393228 QBP393226:QBP393228 QLL393226:QLL393228 QVH393226:QVH393228 RFD393226:RFD393228 ROZ393226:ROZ393228 RYV393226:RYV393228 SIR393226:SIR393228 SSN393226:SSN393228 TCJ393226:TCJ393228 TMF393226:TMF393228 TWB393226:TWB393228 UFX393226:UFX393228 UPT393226:UPT393228 UZP393226:UZP393228 VJL393226:VJL393228 VTH393226:VTH393228 WDD393226:WDD393228 WMZ393226:WMZ393228 WWV393226:WWV393228 AN458762:AN458764 KJ458762:KJ458764 UF458762:UF458764 AEB458762:AEB458764 ANX458762:ANX458764 AXT458762:AXT458764 BHP458762:BHP458764 BRL458762:BRL458764 CBH458762:CBH458764 CLD458762:CLD458764 CUZ458762:CUZ458764 DEV458762:DEV458764 DOR458762:DOR458764 DYN458762:DYN458764 EIJ458762:EIJ458764 ESF458762:ESF458764 FCB458762:FCB458764 FLX458762:FLX458764 FVT458762:FVT458764 GFP458762:GFP458764 GPL458762:GPL458764 GZH458762:GZH458764 HJD458762:HJD458764 HSZ458762:HSZ458764 ICV458762:ICV458764 IMR458762:IMR458764 IWN458762:IWN458764 JGJ458762:JGJ458764 JQF458762:JQF458764 KAB458762:KAB458764 KJX458762:KJX458764 KTT458762:KTT458764 LDP458762:LDP458764 LNL458762:LNL458764 LXH458762:LXH458764 MHD458762:MHD458764 MQZ458762:MQZ458764 NAV458762:NAV458764 NKR458762:NKR458764 NUN458762:NUN458764 OEJ458762:OEJ458764 OOF458762:OOF458764 OYB458762:OYB458764 PHX458762:PHX458764 PRT458762:PRT458764 QBP458762:QBP458764 QLL458762:QLL458764 QVH458762:QVH458764 RFD458762:RFD458764 ROZ458762:ROZ458764 RYV458762:RYV458764 SIR458762:SIR458764 SSN458762:SSN458764 TCJ458762:TCJ458764 TMF458762:TMF458764 TWB458762:TWB458764 UFX458762:UFX458764 UPT458762:UPT458764 UZP458762:UZP458764 VJL458762:VJL458764 VTH458762:VTH458764 WDD458762:WDD458764 WMZ458762:WMZ458764 WWV458762:WWV458764 AN524298:AN524300 KJ524298:KJ524300 UF524298:UF524300 AEB524298:AEB524300 ANX524298:ANX524300 AXT524298:AXT524300 BHP524298:BHP524300 BRL524298:BRL524300 CBH524298:CBH524300 CLD524298:CLD524300 CUZ524298:CUZ524300 DEV524298:DEV524300 DOR524298:DOR524300 DYN524298:DYN524300 EIJ524298:EIJ524300 ESF524298:ESF524300 FCB524298:FCB524300 FLX524298:FLX524300 FVT524298:FVT524300 GFP524298:GFP524300 GPL524298:GPL524300 GZH524298:GZH524300 HJD524298:HJD524300 HSZ524298:HSZ524300 ICV524298:ICV524300 IMR524298:IMR524300 IWN524298:IWN524300 JGJ524298:JGJ524300 JQF524298:JQF524300 KAB524298:KAB524300 KJX524298:KJX524300 KTT524298:KTT524300 LDP524298:LDP524300 LNL524298:LNL524300 LXH524298:LXH524300 MHD524298:MHD524300 MQZ524298:MQZ524300 NAV524298:NAV524300 NKR524298:NKR524300 NUN524298:NUN524300 OEJ524298:OEJ524300 OOF524298:OOF524300 OYB524298:OYB524300 PHX524298:PHX524300 PRT524298:PRT524300 QBP524298:QBP524300 QLL524298:QLL524300 QVH524298:QVH524300 RFD524298:RFD524300 ROZ524298:ROZ524300 RYV524298:RYV524300 SIR524298:SIR524300 SSN524298:SSN524300 TCJ524298:TCJ524300 TMF524298:TMF524300 TWB524298:TWB524300 UFX524298:UFX524300 UPT524298:UPT524300 UZP524298:UZP524300 VJL524298:VJL524300 VTH524298:VTH524300 WDD524298:WDD524300 WMZ524298:WMZ524300 WWV524298:WWV524300 AN589834:AN589836 KJ589834:KJ589836 UF589834:UF589836 AEB589834:AEB589836 ANX589834:ANX589836 AXT589834:AXT589836 BHP589834:BHP589836 BRL589834:BRL589836 CBH589834:CBH589836 CLD589834:CLD589836 CUZ589834:CUZ589836 DEV589834:DEV589836 DOR589834:DOR589836 DYN589834:DYN589836 EIJ589834:EIJ589836 ESF589834:ESF589836 FCB589834:FCB589836 FLX589834:FLX589836 FVT589834:FVT589836 GFP589834:GFP589836 GPL589834:GPL589836 GZH589834:GZH589836 HJD589834:HJD589836 HSZ589834:HSZ589836 ICV589834:ICV589836 IMR589834:IMR589836 IWN589834:IWN589836 JGJ589834:JGJ589836 JQF589834:JQF589836 KAB589834:KAB589836 KJX589834:KJX589836 KTT589834:KTT589836 LDP589834:LDP589836 LNL589834:LNL589836 LXH589834:LXH589836 MHD589834:MHD589836 MQZ589834:MQZ589836 NAV589834:NAV589836 NKR589834:NKR589836 NUN589834:NUN589836 OEJ589834:OEJ589836 OOF589834:OOF589836 OYB589834:OYB589836 PHX589834:PHX589836 PRT589834:PRT589836 QBP589834:QBP589836 QLL589834:QLL589836 QVH589834:QVH589836 RFD589834:RFD589836 ROZ589834:ROZ589836 RYV589834:RYV589836 SIR589834:SIR589836 SSN589834:SSN589836 TCJ589834:TCJ589836 TMF589834:TMF589836 TWB589834:TWB589836 UFX589834:UFX589836 UPT589834:UPT589836 UZP589834:UZP589836 VJL589834:VJL589836 VTH589834:VTH589836 WDD589834:WDD589836 WMZ589834:WMZ589836 WWV589834:WWV589836 AN655370:AN655372 KJ655370:KJ655372 UF655370:UF655372 AEB655370:AEB655372 ANX655370:ANX655372 AXT655370:AXT655372 BHP655370:BHP655372 BRL655370:BRL655372 CBH655370:CBH655372 CLD655370:CLD655372 CUZ655370:CUZ655372 DEV655370:DEV655372 DOR655370:DOR655372 DYN655370:DYN655372 EIJ655370:EIJ655372 ESF655370:ESF655372 FCB655370:FCB655372 FLX655370:FLX655372 FVT655370:FVT655372 GFP655370:GFP655372 GPL655370:GPL655372 GZH655370:GZH655372 HJD655370:HJD655372 HSZ655370:HSZ655372 ICV655370:ICV655372 IMR655370:IMR655372 IWN655370:IWN655372 JGJ655370:JGJ655372 JQF655370:JQF655372 KAB655370:KAB655372 KJX655370:KJX655372 KTT655370:KTT655372 LDP655370:LDP655372 LNL655370:LNL655372 LXH655370:LXH655372 MHD655370:MHD655372 MQZ655370:MQZ655372 NAV655370:NAV655372 NKR655370:NKR655372 NUN655370:NUN655372 OEJ655370:OEJ655372 OOF655370:OOF655372 OYB655370:OYB655372 PHX655370:PHX655372 PRT655370:PRT655372 QBP655370:QBP655372 QLL655370:QLL655372 QVH655370:QVH655372 RFD655370:RFD655372 ROZ655370:ROZ655372 RYV655370:RYV655372 SIR655370:SIR655372 SSN655370:SSN655372 TCJ655370:TCJ655372 TMF655370:TMF655372 TWB655370:TWB655372 UFX655370:UFX655372 UPT655370:UPT655372 UZP655370:UZP655372 VJL655370:VJL655372 VTH655370:VTH655372 WDD655370:WDD655372 WMZ655370:WMZ655372 WWV655370:WWV655372 AN720906:AN720908 KJ720906:KJ720908 UF720906:UF720908 AEB720906:AEB720908 ANX720906:ANX720908 AXT720906:AXT720908 BHP720906:BHP720908 BRL720906:BRL720908 CBH720906:CBH720908 CLD720906:CLD720908 CUZ720906:CUZ720908 DEV720906:DEV720908 DOR720906:DOR720908 DYN720906:DYN720908 EIJ720906:EIJ720908 ESF720906:ESF720908 FCB720906:FCB720908 FLX720906:FLX720908 FVT720906:FVT720908 GFP720906:GFP720908 GPL720906:GPL720908 GZH720906:GZH720908 HJD720906:HJD720908 HSZ720906:HSZ720908 ICV720906:ICV720908 IMR720906:IMR720908 IWN720906:IWN720908 JGJ720906:JGJ720908 JQF720906:JQF720908 KAB720906:KAB720908 KJX720906:KJX720908 KTT720906:KTT720908 LDP720906:LDP720908 LNL720906:LNL720908 LXH720906:LXH720908 MHD720906:MHD720908 MQZ720906:MQZ720908 NAV720906:NAV720908 NKR720906:NKR720908 NUN720906:NUN720908 OEJ720906:OEJ720908 OOF720906:OOF720908 OYB720906:OYB720908 PHX720906:PHX720908 PRT720906:PRT720908 QBP720906:QBP720908 QLL720906:QLL720908 QVH720906:QVH720908 RFD720906:RFD720908 ROZ720906:ROZ720908 RYV720906:RYV720908 SIR720906:SIR720908 SSN720906:SSN720908 TCJ720906:TCJ720908 TMF720906:TMF720908 TWB720906:TWB720908 UFX720906:UFX720908 UPT720906:UPT720908 UZP720906:UZP720908 VJL720906:VJL720908 VTH720906:VTH720908 WDD720906:WDD720908 WMZ720906:WMZ720908 WWV720906:WWV720908 AN786442:AN786444 KJ786442:KJ786444 UF786442:UF786444 AEB786442:AEB786444 ANX786442:ANX786444 AXT786442:AXT786444 BHP786442:BHP786444 BRL786442:BRL786444 CBH786442:CBH786444 CLD786442:CLD786444 CUZ786442:CUZ786444 DEV786442:DEV786444 DOR786442:DOR786444 DYN786442:DYN786444 EIJ786442:EIJ786444 ESF786442:ESF786444 FCB786442:FCB786444 FLX786442:FLX786444 FVT786442:FVT786444 GFP786442:GFP786444 GPL786442:GPL786444 GZH786442:GZH786444 HJD786442:HJD786444 HSZ786442:HSZ786444 ICV786442:ICV786444 IMR786442:IMR786444 IWN786442:IWN786444 JGJ786442:JGJ786444 JQF786442:JQF786444 KAB786442:KAB786444 KJX786442:KJX786444 KTT786442:KTT786444 LDP786442:LDP786444 LNL786442:LNL786444 LXH786442:LXH786444 MHD786442:MHD786444 MQZ786442:MQZ786444 NAV786442:NAV786444 NKR786442:NKR786444 NUN786442:NUN786444 OEJ786442:OEJ786444 OOF786442:OOF786444 OYB786442:OYB786444 PHX786442:PHX786444 PRT786442:PRT786444 QBP786442:QBP786444 QLL786442:QLL786444 QVH786442:QVH786444 RFD786442:RFD786444 ROZ786442:ROZ786444 RYV786442:RYV786444 SIR786442:SIR786444 SSN786442:SSN786444 TCJ786442:TCJ786444 TMF786442:TMF786444 TWB786442:TWB786444 UFX786442:UFX786444 UPT786442:UPT786444 UZP786442:UZP786444 VJL786442:VJL786444 VTH786442:VTH786444 WDD786442:WDD786444 WMZ786442:WMZ786444 WWV786442:WWV786444 AN851978:AN851980 KJ851978:KJ851980 UF851978:UF851980 AEB851978:AEB851980 ANX851978:ANX851980 AXT851978:AXT851980 BHP851978:BHP851980 BRL851978:BRL851980 CBH851978:CBH851980 CLD851978:CLD851980 CUZ851978:CUZ851980 DEV851978:DEV851980 DOR851978:DOR851980 DYN851978:DYN851980 EIJ851978:EIJ851980 ESF851978:ESF851980 FCB851978:FCB851980 FLX851978:FLX851980 FVT851978:FVT851980 GFP851978:GFP851980 GPL851978:GPL851980 GZH851978:GZH851980 HJD851978:HJD851980 HSZ851978:HSZ851980 ICV851978:ICV851980 IMR851978:IMR851980 IWN851978:IWN851980 JGJ851978:JGJ851980 JQF851978:JQF851980 KAB851978:KAB851980 KJX851978:KJX851980 KTT851978:KTT851980 LDP851978:LDP851980 LNL851978:LNL851980 LXH851978:LXH851980 MHD851978:MHD851980 MQZ851978:MQZ851980 NAV851978:NAV851980 NKR851978:NKR851980 NUN851978:NUN851980 OEJ851978:OEJ851980 OOF851978:OOF851980 OYB851978:OYB851980 PHX851978:PHX851980 PRT851978:PRT851980 QBP851978:QBP851980 QLL851978:QLL851980 QVH851978:QVH851980 RFD851978:RFD851980 ROZ851978:ROZ851980 RYV851978:RYV851980 SIR851978:SIR851980 SSN851978:SSN851980 TCJ851978:TCJ851980 TMF851978:TMF851980 TWB851978:TWB851980 UFX851978:UFX851980 UPT851978:UPT851980 UZP851978:UZP851980 VJL851978:VJL851980 VTH851978:VTH851980 WDD851978:WDD851980 WMZ851978:WMZ851980 WWV851978:WWV851980 AN917514:AN917516 KJ917514:KJ917516 UF917514:UF917516 AEB917514:AEB917516 ANX917514:ANX917516 AXT917514:AXT917516 BHP917514:BHP917516 BRL917514:BRL917516 CBH917514:CBH917516 CLD917514:CLD917516 CUZ917514:CUZ917516 DEV917514:DEV917516 DOR917514:DOR917516 DYN917514:DYN917516 EIJ917514:EIJ917516 ESF917514:ESF917516 FCB917514:FCB917516 FLX917514:FLX917516 FVT917514:FVT917516 GFP917514:GFP917516 GPL917514:GPL917516 GZH917514:GZH917516 HJD917514:HJD917516 HSZ917514:HSZ917516 ICV917514:ICV917516 IMR917514:IMR917516 IWN917514:IWN917516 JGJ917514:JGJ917516 JQF917514:JQF917516 KAB917514:KAB917516 KJX917514:KJX917516 KTT917514:KTT917516 LDP917514:LDP917516 LNL917514:LNL917516 LXH917514:LXH917516 MHD917514:MHD917516 MQZ917514:MQZ917516 NAV917514:NAV917516 NKR917514:NKR917516 NUN917514:NUN917516 OEJ917514:OEJ917516 OOF917514:OOF917516 OYB917514:OYB917516 PHX917514:PHX917516 PRT917514:PRT917516 QBP917514:QBP917516 QLL917514:QLL917516 QVH917514:QVH917516 RFD917514:RFD917516 ROZ917514:ROZ917516 RYV917514:RYV917516 SIR917514:SIR917516 SSN917514:SSN917516 TCJ917514:TCJ917516 TMF917514:TMF917516 TWB917514:TWB917516 UFX917514:UFX917516 UPT917514:UPT917516 UZP917514:UZP917516 VJL917514:VJL917516 VTH917514:VTH917516 WDD917514:WDD917516 WMZ917514:WMZ917516 WWV917514:WWV917516 AN983050:AN983052 KJ983050:KJ983052 UF983050:UF983052 AEB983050:AEB983052 ANX983050:ANX983052 AXT983050:AXT983052 BHP983050:BHP983052 BRL983050:BRL983052 CBH983050:CBH983052 CLD983050:CLD983052 CUZ983050:CUZ983052 DEV983050:DEV983052 DOR983050:DOR983052 DYN983050:DYN983052 EIJ983050:EIJ983052 ESF983050:ESF983052 FCB983050:FCB983052 FLX983050:FLX983052 FVT983050:FVT983052 GFP983050:GFP983052 GPL983050:GPL983052 GZH983050:GZH983052 HJD983050:HJD983052 HSZ983050:HSZ983052 ICV983050:ICV983052 IMR983050:IMR983052 IWN983050:IWN983052 JGJ983050:JGJ983052 JQF983050:JQF983052 KAB983050:KAB983052 KJX983050:KJX983052 KTT983050:KTT983052 LDP983050:LDP983052 LNL983050:LNL983052 LXH983050:LXH983052 MHD983050:MHD983052 MQZ983050:MQZ983052 NAV983050:NAV983052 NKR983050:NKR983052 NUN983050:NUN983052 OEJ983050:OEJ983052 OOF983050:OOF983052 OYB983050:OYB983052 PHX983050:PHX983052 PRT983050:PRT983052 QBP983050:QBP983052 QLL983050:QLL983052 QVH983050:QVH983052 RFD983050:RFD983052 ROZ983050:ROZ983052 RYV983050:RYV983052 SIR983050:SIR983052 SSN983050:SSN983052 TCJ983050:TCJ983052 TMF983050:TMF983052 TWB983050:TWB983052 UFX983050:UFX983052 UPT983050:UPT983052 UZP983050:UZP983052 VJL983050:VJL983052 VTH983050:VTH983052 WDD983050:WDD983052 WMZ983050:WMZ983052 WWV983050:WWV983052 AO10:AR15 KK10:KN15 UG10:UJ15 AEC10:AEF15 ANY10:AOB15 AXU10:AXX15 BHQ10:BHT15 BRM10:BRP15 CBI10:CBL15 CLE10:CLH15 CVA10:CVD15 DEW10:DEZ15 DOS10:DOV15 DYO10:DYR15 EIK10:EIN15 ESG10:ESJ15 FCC10:FCF15 FLY10:FMB15 FVU10:FVX15 GFQ10:GFT15 GPM10:GPP15 GZI10:GZL15 HJE10:HJH15 HTA10:HTD15 ICW10:ICZ15 IMS10:IMV15 IWO10:IWR15 JGK10:JGN15 JQG10:JQJ15 KAC10:KAF15 KJY10:KKB15 KTU10:KTX15 LDQ10:LDT15 LNM10:LNP15 LXI10:LXL15 MHE10:MHH15 MRA10:MRD15 NAW10:NAZ15 NKS10:NKV15 NUO10:NUR15 OEK10:OEN15 OOG10:OOJ15 OYC10:OYF15 PHY10:PIB15 PRU10:PRX15 QBQ10:QBT15 QLM10:QLP15 QVI10:QVL15 RFE10:RFH15 RPA10:RPD15 RYW10:RYZ15 SIS10:SIV15 SSO10:SSR15 TCK10:TCN15 TMG10:TMJ15 TWC10:TWF15 UFY10:UGB15 UPU10:UPX15 UZQ10:UZT15 VJM10:VJP15 VTI10:VTL15 WDE10:WDH15 WNA10:WND15 WWW10:WWZ15 AO65546:AR65551 KK65546:KN65551 UG65546:UJ65551 AEC65546:AEF65551 ANY65546:AOB65551 AXU65546:AXX65551 BHQ65546:BHT65551 BRM65546:BRP65551 CBI65546:CBL65551 CLE65546:CLH65551 CVA65546:CVD65551 DEW65546:DEZ65551 DOS65546:DOV65551 DYO65546:DYR65551 EIK65546:EIN65551 ESG65546:ESJ65551 FCC65546:FCF65551 FLY65546:FMB65551 FVU65546:FVX65551 GFQ65546:GFT65551 GPM65546:GPP65551 GZI65546:GZL65551 HJE65546:HJH65551 HTA65546:HTD65551 ICW65546:ICZ65551 IMS65546:IMV65551 IWO65546:IWR65551 JGK65546:JGN65551 JQG65546:JQJ65551 KAC65546:KAF65551 KJY65546:KKB65551 KTU65546:KTX65551 LDQ65546:LDT65551 LNM65546:LNP65551 LXI65546:LXL65551 MHE65546:MHH65551 MRA65546:MRD65551 NAW65546:NAZ65551 NKS65546:NKV65551 NUO65546:NUR65551 OEK65546:OEN65551 OOG65546:OOJ65551 OYC65546:OYF65551 PHY65546:PIB65551 PRU65546:PRX65551 QBQ65546:QBT65551 QLM65546:QLP65551 QVI65546:QVL65551 RFE65546:RFH65551 RPA65546:RPD65551 RYW65546:RYZ65551 SIS65546:SIV65551 SSO65546:SSR65551 TCK65546:TCN65551 TMG65546:TMJ65551 TWC65546:TWF65551 UFY65546:UGB65551 UPU65546:UPX65551 UZQ65546:UZT65551 VJM65546:VJP65551 VTI65546:VTL65551 WDE65546:WDH65551 WNA65546:WND65551 WWW65546:WWZ65551 AO131082:AR131087 KK131082:KN131087 UG131082:UJ131087 AEC131082:AEF131087 ANY131082:AOB131087 AXU131082:AXX131087 BHQ131082:BHT131087 BRM131082:BRP131087 CBI131082:CBL131087 CLE131082:CLH131087 CVA131082:CVD131087 DEW131082:DEZ131087 DOS131082:DOV131087 DYO131082:DYR131087 EIK131082:EIN131087 ESG131082:ESJ131087 FCC131082:FCF131087 FLY131082:FMB131087 FVU131082:FVX131087 GFQ131082:GFT131087 GPM131082:GPP131087 GZI131082:GZL131087 HJE131082:HJH131087 HTA131082:HTD131087 ICW131082:ICZ131087 IMS131082:IMV131087 IWO131082:IWR131087 JGK131082:JGN131087 JQG131082:JQJ131087 KAC131082:KAF131087 KJY131082:KKB131087 KTU131082:KTX131087 LDQ131082:LDT131087 LNM131082:LNP131087 LXI131082:LXL131087 MHE131082:MHH131087 MRA131082:MRD131087 NAW131082:NAZ131087 NKS131082:NKV131087 NUO131082:NUR131087 OEK131082:OEN131087 OOG131082:OOJ131087 OYC131082:OYF131087 PHY131082:PIB131087 PRU131082:PRX131087 QBQ131082:QBT131087 QLM131082:QLP131087 QVI131082:QVL131087 RFE131082:RFH131087 RPA131082:RPD131087 RYW131082:RYZ131087 SIS131082:SIV131087 SSO131082:SSR131087 TCK131082:TCN131087 TMG131082:TMJ131087 TWC131082:TWF131087 UFY131082:UGB131087 UPU131082:UPX131087 UZQ131082:UZT131087 VJM131082:VJP131087 VTI131082:VTL131087 WDE131082:WDH131087 WNA131082:WND131087 WWW131082:WWZ131087 AO196618:AR196623 KK196618:KN196623 UG196618:UJ196623 AEC196618:AEF196623 ANY196618:AOB196623 AXU196618:AXX196623 BHQ196618:BHT196623 BRM196618:BRP196623 CBI196618:CBL196623 CLE196618:CLH196623 CVA196618:CVD196623 DEW196618:DEZ196623 DOS196618:DOV196623 DYO196618:DYR196623 EIK196618:EIN196623 ESG196618:ESJ196623 FCC196618:FCF196623 FLY196618:FMB196623 FVU196618:FVX196623 GFQ196618:GFT196623 GPM196618:GPP196623 GZI196618:GZL196623 HJE196618:HJH196623 HTA196618:HTD196623 ICW196618:ICZ196623 IMS196618:IMV196623 IWO196618:IWR196623 JGK196618:JGN196623 JQG196618:JQJ196623 KAC196618:KAF196623 KJY196618:KKB196623 KTU196618:KTX196623 LDQ196618:LDT196623 LNM196618:LNP196623 LXI196618:LXL196623 MHE196618:MHH196623 MRA196618:MRD196623 NAW196618:NAZ196623 NKS196618:NKV196623 NUO196618:NUR196623 OEK196618:OEN196623 OOG196618:OOJ196623 OYC196618:OYF196623 PHY196618:PIB196623 PRU196618:PRX196623 QBQ196618:QBT196623 QLM196618:QLP196623 QVI196618:QVL196623 RFE196618:RFH196623 RPA196618:RPD196623 RYW196618:RYZ196623 SIS196618:SIV196623 SSO196618:SSR196623 TCK196618:TCN196623 TMG196618:TMJ196623 TWC196618:TWF196623 UFY196618:UGB196623 UPU196618:UPX196623 UZQ196618:UZT196623 VJM196618:VJP196623 VTI196618:VTL196623 WDE196618:WDH196623 WNA196618:WND196623 WWW196618:WWZ196623 AO262154:AR262159 KK262154:KN262159 UG262154:UJ262159 AEC262154:AEF262159 ANY262154:AOB262159 AXU262154:AXX262159 BHQ262154:BHT262159 BRM262154:BRP262159 CBI262154:CBL262159 CLE262154:CLH262159 CVA262154:CVD262159 DEW262154:DEZ262159 DOS262154:DOV262159 DYO262154:DYR262159 EIK262154:EIN262159 ESG262154:ESJ262159 FCC262154:FCF262159 FLY262154:FMB262159 FVU262154:FVX262159 GFQ262154:GFT262159 GPM262154:GPP262159 GZI262154:GZL262159 HJE262154:HJH262159 HTA262154:HTD262159 ICW262154:ICZ262159 IMS262154:IMV262159 IWO262154:IWR262159 JGK262154:JGN262159 JQG262154:JQJ262159 KAC262154:KAF262159 KJY262154:KKB262159 KTU262154:KTX262159 LDQ262154:LDT262159 LNM262154:LNP262159 LXI262154:LXL262159 MHE262154:MHH262159 MRA262154:MRD262159 NAW262154:NAZ262159 NKS262154:NKV262159 NUO262154:NUR262159 OEK262154:OEN262159 OOG262154:OOJ262159 OYC262154:OYF262159 PHY262154:PIB262159 PRU262154:PRX262159 QBQ262154:QBT262159 QLM262154:QLP262159 QVI262154:QVL262159 RFE262154:RFH262159 RPA262154:RPD262159 RYW262154:RYZ262159 SIS262154:SIV262159 SSO262154:SSR262159 TCK262154:TCN262159 TMG262154:TMJ262159 TWC262154:TWF262159 UFY262154:UGB262159 UPU262154:UPX262159 UZQ262154:UZT262159 VJM262154:VJP262159 VTI262154:VTL262159 WDE262154:WDH262159 WNA262154:WND262159 WWW262154:WWZ262159 AO327690:AR327695 KK327690:KN327695 UG327690:UJ327695 AEC327690:AEF327695 ANY327690:AOB327695 AXU327690:AXX327695 BHQ327690:BHT327695 BRM327690:BRP327695 CBI327690:CBL327695 CLE327690:CLH327695 CVA327690:CVD327695 DEW327690:DEZ327695 DOS327690:DOV327695 DYO327690:DYR327695 EIK327690:EIN327695 ESG327690:ESJ327695 FCC327690:FCF327695 FLY327690:FMB327695 FVU327690:FVX327695 GFQ327690:GFT327695 GPM327690:GPP327695 GZI327690:GZL327695 HJE327690:HJH327695 HTA327690:HTD327695 ICW327690:ICZ327695 IMS327690:IMV327695 IWO327690:IWR327695 JGK327690:JGN327695 JQG327690:JQJ327695 KAC327690:KAF327695 KJY327690:KKB327695 KTU327690:KTX327695 LDQ327690:LDT327695 LNM327690:LNP327695 LXI327690:LXL327695 MHE327690:MHH327695 MRA327690:MRD327695 NAW327690:NAZ327695 NKS327690:NKV327695 NUO327690:NUR327695 OEK327690:OEN327695 OOG327690:OOJ327695 OYC327690:OYF327695 PHY327690:PIB327695 PRU327690:PRX327695 QBQ327690:QBT327695 QLM327690:QLP327695 QVI327690:QVL327695 RFE327690:RFH327695 RPA327690:RPD327695 RYW327690:RYZ327695 SIS327690:SIV327695 SSO327690:SSR327695 TCK327690:TCN327695 TMG327690:TMJ327695 TWC327690:TWF327695 UFY327690:UGB327695 UPU327690:UPX327695 UZQ327690:UZT327695 VJM327690:VJP327695 VTI327690:VTL327695 WDE327690:WDH327695 WNA327690:WND327695 WWW327690:WWZ327695 AO393226:AR393231 KK393226:KN393231 UG393226:UJ393231 AEC393226:AEF393231 ANY393226:AOB393231 AXU393226:AXX393231 BHQ393226:BHT393231 BRM393226:BRP393231 CBI393226:CBL393231 CLE393226:CLH393231 CVA393226:CVD393231 DEW393226:DEZ393231 DOS393226:DOV393231 DYO393226:DYR393231 EIK393226:EIN393231 ESG393226:ESJ393231 FCC393226:FCF393231 FLY393226:FMB393231 FVU393226:FVX393231 GFQ393226:GFT393231 GPM393226:GPP393231 GZI393226:GZL393231 HJE393226:HJH393231 HTA393226:HTD393231 ICW393226:ICZ393231 IMS393226:IMV393231 IWO393226:IWR393231 JGK393226:JGN393231 JQG393226:JQJ393231 KAC393226:KAF393231 KJY393226:KKB393231 KTU393226:KTX393231 LDQ393226:LDT393231 LNM393226:LNP393231 LXI393226:LXL393231 MHE393226:MHH393231 MRA393226:MRD393231 NAW393226:NAZ393231 NKS393226:NKV393231 NUO393226:NUR393231 OEK393226:OEN393231 OOG393226:OOJ393231 OYC393226:OYF393231 PHY393226:PIB393231 PRU393226:PRX393231 QBQ393226:QBT393231 QLM393226:QLP393231 QVI393226:QVL393231 RFE393226:RFH393231 RPA393226:RPD393231 RYW393226:RYZ393231 SIS393226:SIV393231 SSO393226:SSR393231 TCK393226:TCN393231 TMG393226:TMJ393231 TWC393226:TWF393231 UFY393226:UGB393231 UPU393226:UPX393231 UZQ393226:UZT393231 VJM393226:VJP393231 VTI393226:VTL393231 WDE393226:WDH393231 WNA393226:WND393231 WWW393226:WWZ393231 AO458762:AR458767 KK458762:KN458767 UG458762:UJ458767 AEC458762:AEF458767 ANY458762:AOB458767 AXU458762:AXX458767 BHQ458762:BHT458767 BRM458762:BRP458767 CBI458762:CBL458767 CLE458762:CLH458767 CVA458762:CVD458767 DEW458762:DEZ458767 DOS458762:DOV458767 DYO458762:DYR458767 EIK458762:EIN458767 ESG458762:ESJ458767 FCC458762:FCF458767 FLY458762:FMB458767 FVU458762:FVX458767 GFQ458762:GFT458767 GPM458762:GPP458767 GZI458762:GZL458767 HJE458762:HJH458767 HTA458762:HTD458767 ICW458762:ICZ458767 IMS458762:IMV458767 IWO458762:IWR458767 JGK458762:JGN458767 JQG458762:JQJ458767 KAC458762:KAF458767 KJY458762:KKB458767 KTU458762:KTX458767 LDQ458762:LDT458767 LNM458762:LNP458767 LXI458762:LXL458767 MHE458762:MHH458767 MRA458762:MRD458767 NAW458762:NAZ458767 NKS458762:NKV458767 NUO458762:NUR458767 OEK458762:OEN458767 OOG458762:OOJ458767 OYC458762:OYF458767 PHY458762:PIB458767 PRU458762:PRX458767 QBQ458762:QBT458767 QLM458762:QLP458767 QVI458762:QVL458767 RFE458762:RFH458767 RPA458762:RPD458767 RYW458762:RYZ458767 SIS458762:SIV458767 SSO458762:SSR458767 TCK458762:TCN458767 TMG458762:TMJ458767 TWC458762:TWF458767 UFY458762:UGB458767 UPU458762:UPX458767 UZQ458762:UZT458767 VJM458762:VJP458767 VTI458762:VTL458767 WDE458762:WDH458767 WNA458762:WND458767 WWW458762:WWZ458767 AO524298:AR524303 KK524298:KN524303 UG524298:UJ524303 AEC524298:AEF524303 ANY524298:AOB524303 AXU524298:AXX524303 BHQ524298:BHT524303 BRM524298:BRP524303 CBI524298:CBL524303 CLE524298:CLH524303 CVA524298:CVD524303 DEW524298:DEZ524303 DOS524298:DOV524303 DYO524298:DYR524303 EIK524298:EIN524303 ESG524298:ESJ524303 FCC524298:FCF524303 FLY524298:FMB524303 FVU524298:FVX524303 GFQ524298:GFT524303 GPM524298:GPP524303 GZI524298:GZL524303 HJE524298:HJH524303 HTA524298:HTD524303 ICW524298:ICZ524303 IMS524298:IMV524303 IWO524298:IWR524303 JGK524298:JGN524303 JQG524298:JQJ524303 KAC524298:KAF524303 KJY524298:KKB524303 KTU524298:KTX524303 LDQ524298:LDT524303 LNM524298:LNP524303 LXI524298:LXL524303 MHE524298:MHH524303 MRA524298:MRD524303 NAW524298:NAZ524303 NKS524298:NKV524303 NUO524298:NUR524303 OEK524298:OEN524303 OOG524298:OOJ524303 OYC524298:OYF524303 PHY524298:PIB524303 PRU524298:PRX524303 QBQ524298:QBT524303 QLM524298:QLP524303 QVI524298:QVL524303 RFE524298:RFH524303 RPA524298:RPD524303 RYW524298:RYZ524303 SIS524298:SIV524303 SSO524298:SSR524303 TCK524298:TCN524303 TMG524298:TMJ524303 TWC524298:TWF524303 UFY524298:UGB524303 UPU524298:UPX524303 UZQ524298:UZT524303 VJM524298:VJP524303 VTI524298:VTL524303 WDE524298:WDH524303 WNA524298:WND524303 WWW524298:WWZ524303 AO589834:AR589839 KK589834:KN589839 UG589834:UJ589839 AEC589834:AEF589839 ANY589834:AOB589839 AXU589834:AXX589839 BHQ589834:BHT589839 BRM589834:BRP589839 CBI589834:CBL589839 CLE589834:CLH589839 CVA589834:CVD589839 DEW589834:DEZ589839 DOS589834:DOV589839 DYO589834:DYR589839 EIK589834:EIN589839 ESG589834:ESJ589839 FCC589834:FCF589839 FLY589834:FMB589839 FVU589834:FVX589839 GFQ589834:GFT589839 GPM589834:GPP589839 GZI589834:GZL589839 HJE589834:HJH589839 HTA589834:HTD589839 ICW589834:ICZ589839 IMS589834:IMV589839 IWO589834:IWR589839 JGK589834:JGN589839 JQG589834:JQJ589839 KAC589834:KAF589839 KJY589834:KKB589839 KTU589834:KTX589839 LDQ589834:LDT589839 LNM589834:LNP589839 LXI589834:LXL589839 MHE589834:MHH589839 MRA589834:MRD589839 NAW589834:NAZ589839 NKS589834:NKV589839 NUO589834:NUR589839 OEK589834:OEN589839 OOG589834:OOJ589839 OYC589834:OYF589839 PHY589834:PIB589839 PRU589834:PRX589839 QBQ589834:QBT589839 QLM589834:QLP589839 QVI589834:QVL589839 RFE589834:RFH589839 RPA589834:RPD589839 RYW589834:RYZ589839 SIS589834:SIV589839 SSO589834:SSR589839 TCK589834:TCN589839 TMG589834:TMJ589839 TWC589834:TWF589839 UFY589834:UGB589839 UPU589834:UPX589839 UZQ589834:UZT589839 VJM589834:VJP589839 VTI589834:VTL589839 WDE589834:WDH589839 WNA589834:WND589839 WWW589834:WWZ589839 AO655370:AR655375 KK655370:KN655375 UG655370:UJ655375 AEC655370:AEF655375 ANY655370:AOB655375 AXU655370:AXX655375 BHQ655370:BHT655375 BRM655370:BRP655375 CBI655370:CBL655375 CLE655370:CLH655375 CVA655370:CVD655375 DEW655370:DEZ655375 DOS655370:DOV655375 DYO655370:DYR655375 EIK655370:EIN655375 ESG655370:ESJ655375 FCC655370:FCF655375 FLY655370:FMB655375 FVU655370:FVX655375 GFQ655370:GFT655375 GPM655370:GPP655375 GZI655370:GZL655375 HJE655370:HJH655375 HTA655370:HTD655375 ICW655370:ICZ655375 IMS655370:IMV655375 IWO655370:IWR655375 JGK655370:JGN655375 JQG655370:JQJ655375 KAC655370:KAF655375 KJY655370:KKB655375 KTU655370:KTX655375 LDQ655370:LDT655375 LNM655370:LNP655375 LXI655370:LXL655375 MHE655370:MHH655375 MRA655370:MRD655375 NAW655370:NAZ655375 NKS655370:NKV655375 NUO655370:NUR655375 OEK655370:OEN655375 OOG655370:OOJ655375 OYC655370:OYF655375 PHY655370:PIB655375 PRU655370:PRX655375 QBQ655370:QBT655375 QLM655370:QLP655375 QVI655370:QVL655375 RFE655370:RFH655375 RPA655370:RPD655375 RYW655370:RYZ655375 SIS655370:SIV655375 SSO655370:SSR655375 TCK655370:TCN655375 TMG655370:TMJ655375 TWC655370:TWF655375 UFY655370:UGB655375 UPU655370:UPX655375 UZQ655370:UZT655375 VJM655370:VJP655375 VTI655370:VTL655375 WDE655370:WDH655375 WNA655370:WND655375 WWW655370:WWZ655375 AO720906:AR720911 KK720906:KN720911 UG720906:UJ720911 AEC720906:AEF720911 ANY720906:AOB720911 AXU720906:AXX720911 BHQ720906:BHT720911 BRM720906:BRP720911 CBI720906:CBL720911 CLE720906:CLH720911 CVA720906:CVD720911 DEW720906:DEZ720911 DOS720906:DOV720911 DYO720906:DYR720911 EIK720906:EIN720911 ESG720906:ESJ720911 FCC720906:FCF720911 FLY720906:FMB720911 FVU720906:FVX720911 GFQ720906:GFT720911 GPM720906:GPP720911 GZI720906:GZL720911 HJE720906:HJH720911 HTA720906:HTD720911 ICW720906:ICZ720911 IMS720906:IMV720911 IWO720906:IWR720911 JGK720906:JGN720911 JQG720906:JQJ720911 KAC720906:KAF720911 KJY720906:KKB720911 KTU720906:KTX720911 LDQ720906:LDT720911 LNM720906:LNP720911 LXI720906:LXL720911 MHE720906:MHH720911 MRA720906:MRD720911 NAW720906:NAZ720911 NKS720906:NKV720911 NUO720906:NUR720911 OEK720906:OEN720911 OOG720906:OOJ720911 OYC720906:OYF720911 PHY720906:PIB720911 PRU720906:PRX720911 QBQ720906:QBT720911 QLM720906:QLP720911 QVI720906:QVL720911 RFE720906:RFH720911 RPA720906:RPD720911 RYW720906:RYZ720911 SIS720906:SIV720911 SSO720906:SSR720911 TCK720906:TCN720911 TMG720906:TMJ720911 TWC720906:TWF720911 UFY720906:UGB720911 UPU720906:UPX720911 UZQ720906:UZT720911 VJM720906:VJP720911 VTI720906:VTL720911 WDE720906:WDH720911 WNA720906:WND720911 WWW720906:WWZ720911 AO786442:AR786447 KK786442:KN786447 UG786442:UJ786447 AEC786442:AEF786447 ANY786442:AOB786447 AXU786442:AXX786447 BHQ786442:BHT786447 BRM786442:BRP786447 CBI786442:CBL786447 CLE786442:CLH786447 CVA786442:CVD786447 DEW786442:DEZ786447 DOS786442:DOV786447 DYO786442:DYR786447 EIK786442:EIN786447 ESG786442:ESJ786447 FCC786442:FCF786447 FLY786442:FMB786447 FVU786442:FVX786447 GFQ786442:GFT786447 GPM786442:GPP786447 GZI786442:GZL786447 HJE786442:HJH786447 HTA786442:HTD786447 ICW786442:ICZ786447 IMS786442:IMV786447 IWO786442:IWR786447 JGK786442:JGN786447 JQG786442:JQJ786447 KAC786442:KAF786447 KJY786442:KKB786447 KTU786442:KTX786447 LDQ786442:LDT786447 LNM786442:LNP786447 LXI786442:LXL786447 MHE786442:MHH786447 MRA786442:MRD786447 NAW786442:NAZ786447 NKS786442:NKV786447 NUO786442:NUR786447 OEK786442:OEN786447 OOG786442:OOJ786447 OYC786442:OYF786447 PHY786442:PIB786447 PRU786442:PRX786447 QBQ786442:QBT786447 QLM786442:QLP786447 QVI786442:QVL786447 RFE786442:RFH786447 RPA786442:RPD786447 RYW786442:RYZ786447 SIS786442:SIV786447 SSO786442:SSR786447 TCK786442:TCN786447 TMG786442:TMJ786447 TWC786442:TWF786447 UFY786442:UGB786447 UPU786442:UPX786447 UZQ786442:UZT786447 VJM786442:VJP786447 VTI786442:VTL786447 WDE786442:WDH786447 WNA786442:WND786447 WWW786442:WWZ786447 AO851978:AR851983 KK851978:KN851983 UG851978:UJ851983 AEC851978:AEF851983 ANY851978:AOB851983 AXU851978:AXX851983 BHQ851978:BHT851983 BRM851978:BRP851983 CBI851978:CBL851983 CLE851978:CLH851983 CVA851978:CVD851983 DEW851978:DEZ851983 DOS851978:DOV851983 DYO851978:DYR851983 EIK851978:EIN851983 ESG851978:ESJ851983 FCC851978:FCF851983 FLY851978:FMB851983 FVU851978:FVX851983 GFQ851978:GFT851983 GPM851978:GPP851983 GZI851978:GZL851983 HJE851978:HJH851983 HTA851978:HTD851983 ICW851978:ICZ851983 IMS851978:IMV851983 IWO851978:IWR851983 JGK851978:JGN851983 JQG851978:JQJ851983 KAC851978:KAF851983 KJY851978:KKB851983 KTU851978:KTX851983 LDQ851978:LDT851983 LNM851978:LNP851983 LXI851978:LXL851983 MHE851978:MHH851983 MRA851978:MRD851983 NAW851978:NAZ851983 NKS851978:NKV851983 NUO851978:NUR851983 OEK851978:OEN851983 OOG851978:OOJ851983 OYC851978:OYF851983 PHY851978:PIB851983 PRU851978:PRX851983 QBQ851978:QBT851983 QLM851978:QLP851983 QVI851978:QVL851983 RFE851978:RFH851983 RPA851978:RPD851983 RYW851978:RYZ851983 SIS851978:SIV851983 SSO851978:SSR851983 TCK851978:TCN851983 TMG851978:TMJ851983 TWC851978:TWF851983 UFY851978:UGB851983 UPU851978:UPX851983 UZQ851978:UZT851983 VJM851978:VJP851983 VTI851978:VTL851983 WDE851978:WDH851983 WNA851978:WND851983 WWW851978:WWZ851983 AO917514:AR917519 KK917514:KN917519 UG917514:UJ917519 AEC917514:AEF917519 ANY917514:AOB917519 AXU917514:AXX917519 BHQ917514:BHT917519 BRM917514:BRP917519 CBI917514:CBL917519 CLE917514:CLH917519 CVA917514:CVD917519 DEW917514:DEZ917519 DOS917514:DOV917519 DYO917514:DYR917519 EIK917514:EIN917519 ESG917514:ESJ917519 FCC917514:FCF917519 FLY917514:FMB917519 FVU917514:FVX917519 GFQ917514:GFT917519 GPM917514:GPP917519 GZI917514:GZL917519 HJE917514:HJH917519 HTA917514:HTD917519 ICW917514:ICZ917519 IMS917514:IMV917519 IWO917514:IWR917519 JGK917514:JGN917519 JQG917514:JQJ917519 KAC917514:KAF917519 KJY917514:KKB917519 KTU917514:KTX917519 LDQ917514:LDT917519 LNM917514:LNP917519 LXI917514:LXL917519 MHE917514:MHH917519 MRA917514:MRD917519 NAW917514:NAZ917519 NKS917514:NKV917519 NUO917514:NUR917519 OEK917514:OEN917519 OOG917514:OOJ917519 OYC917514:OYF917519 PHY917514:PIB917519 PRU917514:PRX917519 QBQ917514:QBT917519 QLM917514:QLP917519 QVI917514:QVL917519 RFE917514:RFH917519 RPA917514:RPD917519 RYW917514:RYZ917519 SIS917514:SIV917519 SSO917514:SSR917519 TCK917514:TCN917519 TMG917514:TMJ917519 TWC917514:TWF917519 UFY917514:UGB917519 UPU917514:UPX917519 UZQ917514:UZT917519 VJM917514:VJP917519 VTI917514:VTL917519 WDE917514:WDH917519 WNA917514:WND917519 WWW917514:WWZ917519 AO983050:AR983055 KK983050:KN983055 UG983050:UJ983055 AEC983050:AEF983055 ANY983050:AOB983055 AXU983050:AXX983055 BHQ983050:BHT983055 BRM983050:BRP983055 CBI983050:CBL983055 CLE983050:CLH983055 CVA983050:CVD983055 DEW983050:DEZ983055 DOS983050:DOV983055 DYO983050:DYR983055 EIK983050:EIN983055 ESG983050:ESJ983055 FCC983050:FCF983055 FLY983050:FMB983055 FVU983050:FVX983055 GFQ983050:GFT983055 GPM983050:GPP983055 GZI983050:GZL983055 HJE983050:HJH983055 HTA983050:HTD983055 ICW983050:ICZ983055 IMS983050:IMV983055 IWO983050:IWR983055 JGK983050:JGN983055 JQG983050:JQJ983055 KAC983050:KAF983055 KJY983050:KKB983055 KTU983050:KTX983055 LDQ983050:LDT983055 LNM983050:LNP983055 LXI983050:LXL983055 MHE983050:MHH983055 MRA983050:MRD983055 NAW983050:NAZ983055 NKS983050:NKV983055 NUO983050:NUR983055 OEK983050:OEN983055 OOG983050:OOJ983055 OYC983050:OYF983055 PHY983050:PIB983055 PRU983050:PRX983055 QBQ983050:QBT983055 QLM983050:QLP983055 QVI983050:QVL983055 RFE983050:RFH983055 RPA983050:RPD983055 RYW983050:RYZ983055 SIS983050:SIV983055 SSO983050:SSR983055 TCK983050:TCN983055 TMG983050:TMJ983055 TWC983050:TWF983055 UFY983050:UGB983055 UPU983050:UPX983055 UZQ983050:UZT983055 VJM983050:VJP983055 VTI983050:VTL983055 WDE983050:WDH983055 WNA983050:WND983055 WWW983050:WWZ983055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5"/>
  <sheetViews>
    <sheetView showGridLines="0" zoomScaleNormal="100" zoomScaleSheetLayoutView="115" workbookViewId="0"/>
  </sheetViews>
  <sheetFormatPr baseColWidth="10" defaultRowHeight="11.25" x14ac:dyDescent="0.2"/>
  <cols>
    <col min="1" max="1" width="1.140625" style="63" customWidth="1"/>
    <col min="2" max="4" width="5.7109375" style="63" customWidth="1"/>
    <col min="5" max="5" width="7.28515625" style="64" customWidth="1"/>
    <col min="6" max="6" width="4.42578125" style="63" customWidth="1"/>
    <col min="7" max="7" width="3.85546875" style="63" customWidth="1"/>
    <col min="8"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5.7109375" style="65" customWidth="1"/>
    <col min="22" max="24" width="2.7109375" style="64" customWidth="1"/>
    <col min="25" max="25" width="2.85546875" style="64" customWidth="1"/>
    <col min="26" max="26" width="2.7109375" style="64" customWidth="1"/>
    <col min="27" max="27" width="3.28515625" style="64" customWidth="1"/>
    <col min="28"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9.85546875" style="65" customWidth="1"/>
    <col min="50" max="50" width="19.140625" style="65" customWidth="1"/>
    <col min="51" max="51" width="5" style="64" customWidth="1"/>
    <col min="52" max="52" width="16.140625" style="63" customWidth="1"/>
    <col min="53" max="53" width="15.7109375" style="63" customWidth="1"/>
    <col min="54" max="54" width="9.5703125" style="63" customWidth="1"/>
    <col min="55" max="55" width="5.28515625" style="64" customWidth="1"/>
    <col min="56" max="56" width="17.28515625" style="64" customWidth="1"/>
    <col min="57"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43091</v>
      </c>
      <c r="BC3" s="1718"/>
      <c r="BD3" s="1718"/>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27" customHeight="1" x14ac:dyDescent="0.2">
      <c r="A6" s="40"/>
      <c r="B6" s="1719" t="s">
        <v>92</v>
      </c>
      <c r="C6" s="1720"/>
      <c r="D6" s="1721" t="s">
        <v>93</v>
      </c>
      <c r="E6" s="1722"/>
      <c r="F6" s="1722"/>
      <c r="G6" s="1722"/>
      <c r="H6" s="1723"/>
      <c r="I6" s="1719" t="s">
        <v>300</v>
      </c>
      <c r="J6" s="1724"/>
      <c r="K6" s="1720"/>
      <c r="L6" s="1721" t="s">
        <v>246</v>
      </c>
      <c r="M6" s="1722"/>
      <c r="N6" s="1722"/>
      <c r="O6" s="1722"/>
      <c r="P6" s="1722"/>
      <c r="Q6" s="1722"/>
      <c r="R6" s="1722"/>
      <c r="S6" s="1722"/>
      <c r="T6" s="1722"/>
      <c r="U6" s="1723"/>
      <c r="V6" s="1719" t="s">
        <v>94</v>
      </c>
      <c r="W6" s="1724"/>
      <c r="X6" s="1724"/>
      <c r="Y6" s="1724"/>
      <c r="Z6" s="1724"/>
      <c r="AA6" s="1725" t="s">
        <v>669</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25" t="s">
        <v>605</v>
      </c>
      <c r="M8" s="126"/>
      <c r="N8" s="126"/>
      <c r="O8" s="126"/>
      <c r="P8" s="126"/>
      <c r="Q8" s="126"/>
      <c r="R8" s="127"/>
      <c r="S8" s="128" t="s">
        <v>606</v>
      </c>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30"/>
      <c r="AY8" s="1730" t="s">
        <v>607</v>
      </c>
      <c r="AZ8" s="1730"/>
      <c r="BA8" s="1730"/>
      <c r="BB8" s="1730"/>
      <c r="BC8" s="1730"/>
      <c r="BD8" s="1730"/>
    </row>
    <row r="9" spans="1:56" ht="69" customHeight="1" x14ac:dyDescent="0.2">
      <c r="A9" s="48"/>
      <c r="B9" s="1731" t="s">
        <v>96</v>
      </c>
      <c r="C9" s="1732"/>
      <c r="D9" s="1733"/>
      <c r="E9" s="136"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409.5" customHeight="1" x14ac:dyDescent="0.2">
      <c r="A10" s="651"/>
      <c r="B10" s="1734" t="s">
        <v>1566</v>
      </c>
      <c r="C10" s="1734"/>
      <c r="D10" s="1734"/>
      <c r="E10" s="647" t="s">
        <v>670</v>
      </c>
      <c r="F10" s="1796" t="s">
        <v>671</v>
      </c>
      <c r="G10" s="1796"/>
      <c r="H10" s="1796"/>
      <c r="I10" s="1734" t="s">
        <v>2703</v>
      </c>
      <c r="J10" s="1734"/>
      <c r="K10" s="1734"/>
      <c r="L10" s="652" t="s">
        <v>667</v>
      </c>
      <c r="M10" s="169" t="s">
        <v>668</v>
      </c>
      <c r="N10" s="140"/>
      <c r="O10" s="49">
        <f>VLOOKUP(L10,[21]Listas!$M$69:$N$73,2,0)</f>
        <v>2</v>
      </c>
      <c r="P10" s="49"/>
      <c r="Q10" s="49">
        <f>HLOOKUP(M10,[21]Listas!$O$67:$Q$68,2,0)</f>
        <v>20</v>
      </c>
      <c r="R10" s="656" t="str">
        <f>INDEX([21]Listas!$O$69:$Q$73,MATCH(L10,[21]Listas!$M$69:$M$73,0),MATCH(M10,[21]Listas!$O$67:$Q$67,0))</f>
        <v>40
ALTA</v>
      </c>
      <c r="S10" s="1741" t="s">
        <v>1567</v>
      </c>
      <c r="T10" s="1741"/>
      <c r="U10" s="1741"/>
      <c r="V10" s="649" t="s">
        <v>102</v>
      </c>
      <c r="W10" s="649" t="s">
        <v>102</v>
      </c>
      <c r="X10" s="649" t="s">
        <v>102</v>
      </c>
      <c r="Y10" s="649" t="s">
        <v>102</v>
      </c>
      <c r="Z10" s="649" t="s">
        <v>102</v>
      </c>
      <c r="AA10" s="649" t="s">
        <v>62</v>
      </c>
      <c r="AB10" s="649" t="s">
        <v>102</v>
      </c>
      <c r="AC10" s="649" t="s">
        <v>102</v>
      </c>
      <c r="AD10" s="649" t="s">
        <v>102</v>
      </c>
      <c r="AE10" s="649" t="s">
        <v>102</v>
      </c>
      <c r="AF10" s="141"/>
      <c r="AG10" s="49">
        <f t="shared" ref="AG10:AG15" si="0">IF(Y10="SI",15,0)</f>
        <v>15</v>
      </c>
      <c r="AH10" s="49">
        <f t="shared" ref="AH10:AH15" si="1">IF(Z10="SI",5,0)</f>
        <v>5</v>
      </c>
      <c r="AI10" s="49">
        <f t="shared" ref="AI10:AI15" si="2">IF(AA10="SI",15,0)</f>
        <v>0</v>
      </c>
      <c r="AJ10" s="49">
        <f t="shared" ref="AJ10:AJ15" si="3">IF(AB10="SI",10,0)</f>
        <v>10</v>
      </c>
      <c r="AK10" s="49">
        <f t="shared" ref="AK10:AK15" si="4">IF(AC10="SI",15,0)</f>
        <v>15</v>
      </c>
      <c r="AL10" s="49">
        <f t="shared" ref="AL10:AL15" si="5">IF(AD10="SI",10,0)</f>
        <v>10</v>
      </c>
      <c r="AM10" s="49">
        <f t="shared" ref="AM10:AM15" si="6">IF(AE10="SI",30,0)</f>
        <v>30</v>
      </c>
      <c r="AN10" s="49">
        <f t="shared" ref="AN10:AN15" si="7">SUM(AG10+AH10+AI10+AJ10+AK10+AL10+AM10)</f>
        <v>85</v>
      </c>
      <c r="AO10" s="49">
        <f t="shared" ref="AO10:AO15" si="8">IF(AN10&lt;=50,0,IF(AN10&gt;=76,2,1))</f>
        <v>2</v>
      </c>
      <c r="AP10" s="656" t="str">
        <f t="shared" ref="AP10:AP15" si="9">CONCATENATE(AN10,"- disminuye ",AO10)</f>
        <v>85- disminuye 2</v>
      </c>
      <c r="AQ10" s="49">
        <f t="shared" ref="AQ10:AQ15" si="10">IF(V10="SI",O10-AO10,O10)</f>
        <v>0</v>
      </c>
      <c r="AR10" s="656" t="str">
        <f>IF(AQ10&lt;=1,"Rara vez",VLOOKUP(AQ10,[21]Listas!$L$69:$M$73,2,0))</f>
        <v>Rara vez</v>
      </c>
      <c r="AS10" s="49">
        <f t="shared" ref="AS10:AS15" si="11">IF(W10="SI",Q10-AO10,Q10)</f>
        <v>18</v>
      </c>
      <c r="AT10" s="656" t="str">
        <f t="shared" ref="AT10:AT15" si="12">IF(AS10&lt;=9,"Moderado",IF(AS10=20,"Catastrófico",IF(AS10=18,"Moderado","Mayor")))</f>
        <v>Moderado</v>
      </c>
      <c r="AU10" s="656" t="str">
        <f>INDEX([21]Listas!$O$69:$Q$73,MATCH(AR10,[21]Listas!$M$69:$M$73,0),MATCH(AT10,[21]Listas!$O$67:$Q$67,0))</f>
        <v>5
BAJA</v>
      </c>
      <c r="AV10" s="652" t="s">
        <v>647</v>
      </c>
      <c r="AW10" s="649" t="s">
        <v>1568</v>
      </c>
      <c r="AX10" s="649" t="s">
        <v>2704</v>
      </c>
      <c r="AY10" s="652" t="s">
        <v>1423</v>
      </c>
      <c r="AZ10" s="1835" t="s">
        <v>2825</v>
      </c>
      <c r="BA10" s="1835"/>
      <c r="BB10" s="1835"/>
      <c r="BC10" s="649" t="s">
        <v>850</v>
      </c>
      <c r="BD10" s="649" t="s">
        <v>2826</v>
      </c>
    </row>
    <row r="11" spans="1:56" ht="61.5" hidden="1" customHeight="1" x14ac:dyDescent="0.2">
      <c r="A11" s="651"/>
      <c r="B11" s="1721"/>
      <c r="C11" s="1722"/>
      <c r="D11" s="1723"/>
      <c r="E11" s="647"/>
      <c r="F11" s="1735"/>
      <c r="G11" s="1736"/>
      <c r="H11" s="1737"/>
      <c r="I11" s="1721"/>
      <c r="J11" s="1722"/>
      <c r="K11" s="1723"/>
      <c r="L11" s="652"/>
      <c r="M11" s="169"/>
      <c r="N11" s="140"/>
      <c r="O11" s="49" t="e">
        <f>VLOOKUP(L11,[21]Listas!$M$69:$N$73,2,0)</f>
        <v>#N/A</v>
      </c>
      <c r="P11" s="49"/>
      <c r="Q11" s="49" t="e">
        <f>HLOOKUP(M11,[21]Listas!$O$67:$Q$68,2,0)</f>
        <v>#N/A</v>
      </c>
      <c r="R11" s="656" t="e">
        <f>INDEX([21]Listas!$O$69:$Q$73,MATCH(L11,[21]Listas!$M$69:$M$73,0),MATCH(M11,[21]Listas!$O$67:$Q$67,0))</f>
        <v>#N/A</v>
      </c>
      <c r="S11" s="1721"/>
      <c r="T11" s="1722"/>
      <c r="U11" s="1723"/>
      <c r="V11" s="649"/>
      <c r="W11" s="649"/>
      <c r="X11" s="649"/>
      <c r="Y11" s="649"/>
      <c r="Z11" s="649"/>
      <c r="AA11" s="649"/>
      <c r="AB11" s="649"/>
      <c r="AC11" s="649"/>
      <c r="AD11" s="649"/>
      <c r="AE11" s="649"/>
      <c r="AF11" s="141"/>
      <c r="AG11" s="49">
        <f t="shared" si="0"/>
        <v>0</v>
      </c>
      <c r="AH11" s="49">
        <f t="shared" si="1"/>
        <v>0</v>
      </c>
      <c r="AI11" s="49">
        <f t="shared" si="2"/>
        <v>0</v>
      </c>
      <c r="AJ11" s="49">
        <f t="shared" si="3"/>
        <v>0</v>
      </c>
      <c r="AK11" s="49">
        <f t="shared" si="4"/>
        <v>0</v>
      </c>
      <c r="AL11" s="49">
        <f t="shared" si="5"/>
        <v>0</v>
      </c>
      <c r="AM11" s="49">
        <f t="shared" si="6"/>
        <v>0</v>
      </c>
      <c r="AN11" s="49">
        <f t="shared" si="7"/>
        <v>0</v>
      </c>
      <c r="AO11" s="49">
        <f t="shared" si="8"/>
        <v>0</v>
      </c>
      <c r="AP11" s="656" t="str">
        <f t="shared" si="9"/>
        <v>0- disminuye 0</v>
      </c>
      <c r="AQ11" s="49" t="e">
        <f t="shared" si="10"/>
        <v>#N/A</v>
      </c>
      <c r="AR11" s="656" t="e">
        <f>IF(AQ11&lt;=1,"Rara vez",VLOOKUP(AQ11,[21]Listas!$L$69:$M$73,2,0))</f>
        <v>#N/A</v>
      </c>
      <c r="AS11" s="49" t="e">
        <f t="shared" si="11"/>
        <v>#N/A</v>
      </c>
      <c r="AT11" s="656" t="e">
        <f t="shared" si="12"/>
        <v>#N/A</v>
      </c>
      <c r="AU11" s="656" t="e">
        <f>INDEX([21]Listas!$O$69:$Q$73,MATCH(AR11,[21]Listas!$M$69:$M$73,0),MATCH(AT11,[21]Listas!$O$67:$Q$67,0))</f>
        <v>#N/A</v>
      </c>
      <c r="AV11" s="652"/>
      <c r="AW11" s="647"/>
      <c r="AX11" s="647"/>
      <c r="AY11" s="652"/>
      <c r="AZ11" s="1754" t="s">
        <v>649</v>
      </c>
      <c r="BA11" s="1754"/>
      <c r="BB11" s="1754"/>
      <c r="BC11" s="649"/>
      <c r="BD11" s="649"/>
    </row>
    <row r="12" spans="1:56" ht="59.25" hidden="1" customHeight="1" x14ac:dyDescent="0.2">
      <c r="A12" s="651"/>
      <c r="B12" s="1721"/>
      <c r="C12" s="1722"/>
      <c r="D12" s="1723"/>
      <c r="E12" s="647"/>
      <c r="F12" s="1735"/>
      <c r="G12" s="1736"/>
      <c r="H12" s="1737"/>
      <c r="I12" s="1721"/>
      <c r="J12" s="1722"/>
      <c r="K12" s="1723"/>
      <c r="L12" s="652"/>
      <c r="M12" s="169"/>
      <c r="N12" s="140"/>
      <c r="O12" s="49" t="e">
        <f>VLOOKUP(L12,[21]Listas!$M$69:$N$73,2,0)</f>
        <v>#N/A</v>
      </c>
      <c r="P12" s="49"/>
      <c r="Q12" s="49" t="e">
        <f>HLOOKUP(M12,[21]Listas!$O$67:$Q$68,2,0)</f>
        <v>#N/A</v>
      </c>
      <c r="R12" s="656" t="e">
        <f>INDEX([21]Listas!$O$69:$Q$73,MATCH(L12,[21]Listas!$M$69:$M$73,0),MATCH(M12,[21]Listas!$O$67:$Q$67,0))</f>
        <v>#N/A</v>
      </c>
      <c r="S12" s="1721"/>
      <c r="T12" s="1722"/>
      <c r="U12" s="1723"/>
      <c r="V12" s="649"/>
      <c r="W12" s="649"/>
      <c r="X12" s="649"/>
      <c r="Y12" s="649"/>
      <c r="Z12" s="649"/>
      <c r="AA12" s="649"/>
      <c r="AB12" s="649"/>
      <c r="AC12" s="649"/>
      <c r="AD12" s="649"/>
      <c r="AE12" s="649"/>
      <c r="AF12" s="141"/>
      <c r="AG12" s="49">
        <f t="shared" si="0"/>
        <v>0</v>
      </c>
      <c r="AH12" s="49">
        <f t="shared" si="1"/>
        <v>0</v>
      </c>
      <c r="AI12" s="49">
        <f t="shared" si="2"/>
        <v>0</v>
      </c>
      <c r="AJ12" s="49">
        <f t="shared" si="3"/>
        <v>0</v>
      </c>
      <c r="AK12" s="49">
        <f t="shared" si="4"/>
        <v>0</v>
      </c>
      <c r="AL12" s="49">
        <f t="shared" si="5"/>
        <v>0</v>
      </c>
      <c r="AM12" s="49">
        <f t="shared" si="6"/>
        <v>0</v>
      </c>
      <c r="AN12" s="49">
        <f t="shared" si="7"/>
        <v>0</v>
      </c>
      <c r="AO12" s="49">
        <f t="shared" si="8"/>
        <v>0</v>
      </c>
      <c r="AP12" s="656" t="str">
        <f t="shared" si="9"/>
        <v>0- disminuye 0</v>
      </c>
      <c r="AQ12" s="49" t="e">
        <f t="shared" si="10"/>
        <v>#N/A</v>
      </c>
      <c r="AR12" s="656" t="e">
        <f>IF(AQ12&lt;=1,"Rara vez",VLOOKUP(AQ12,[21]Listas!$L$69:$M$73,2,0))</f>
        <v>#N/A</v>
      </c>
      <c r="AS12" s="49" t="e">
        <f t="shared" si="11"/>
        <v>#N/A</v>
      </c>
      <c r="AT12" s="656" t="e">
        <f t="shared" si="12"/>
        <v>#N/A</v>
      </c>
      <c r="AU12" s="656" t="e">
        <f>INDEX([21]Listas!$O$69:$Q$73,MATCH(AR12,[21]Listas!$M$69:$M$73,0),MATCH(AT12,[21]Listas!$O$67:$Q$67,0))</f>
        <v>#N/A</v>
      </c>
      <c r="AV12" s="652"/>
      <c r="AW12" s="647"/>
      <c r="AX12" s="647"/>
      <c r="AY12" s="652"/>
      <c r="AZ12" s="1754" t="s">
        <v>649</v>
      </c>
      <c r="BA12" s="1754"/>
      <c r="BB12" s="1754"/>
      <c r="BC12" s="649"/>
      <c r="BD12" s="649"/>
    </row>
    <row r="13" spans="1:56" ht="56.25" hidden="1" customHeight="1" x14ac:dyDescent="0.2">
      <c r="A13" s="651"/>
      <c r="B13" s="1721"/>
      <c r="C13" s="1722"/>
      <c r="D13" s="1723"/>
      <c r="E13" s="647"/>
      <c r="F13" s="1735"/>
      <c r="G13" s="1736"/>
      <c r="H13" s="1737"/>
      <c r="I13" s="1721"/>
      <c r="J13" s="1722"/>
      <c r="K13" s="1723"/>
      <c r="L13" s="652"/>
      <c r="M13" s="169"/>
      <c r="N13" s="140"/>
      <c r="O13" s="49" t="e">
        <f>VLOOKUP(L13,[21]Listas!$M$69:$N$73,2,0)</f>
        <v>#N/A</v>
      </c>
      <c r="P13" s="49"/>
      <c r="Q13" s="49" t="e">
        <f>HLOOKUP(M13,[21]Listas!$O$67:$Q$68,2,0)</f>
        <v>#N/A</v>
      </c>
      <c r="R13" s="656" t="e">
        <f>INDEX([21]Listas!$O$69:$Q$73,MATCH(L13,[21]Listas!$M$69:$M$73,0),MATCH(M13,[21]Listas!$O$67:$Q$67,0))</f>
        <v>#N/A</v>
      </c>
      <c r="S13" s="643"/>
      <c r="T13" s="644"/>
      <c r="U13" s="645"/>
      <c r="V13" s="649"/>
      <c r="W13" s="649"/>
      <c r="X13" s="649"/>
      <c r="Y13" s="649"/>
      <c r="Z13" s="649"/>
      <c r="AA13" s="649"/>
      <c r="AB13" s="649"/>
      <c r="AC13" s="649"/>
      <c r="AD13" s="649"/>
      <c r="AE13" s="649"/>
      <c r="AF13" s="141"/>
      <c r="AG13" s="49">
        <f t="shared" si="0"/>
        <v>0</v>
      </c>
      <c r="AH13" s="49">
        <f t="shared" si="1"/>
        <v>0</v>
      </c>
      <c r="AI13" s="49">
        <f t="shared" si="2"/>
        <v>0</v>
      </c>
      <c r="AJ13" s="49">
        <f t="shared" si="3"/>
        <v>0</v>
      </c>
      <c r="AK13" s="49">
        <f t="shared" si="4"/>
        <v>0</v>
      </c>
      <c r="AL13" s="49">
        <f t="shared" si="5"/>
        <v>0</v>
      </c>
      <c r="AM13" s="49">
        <f t="shared" si="6"/>
        <v>0</v>
      </c>
      <c r="AN13" s="49">
        <f t="shared" si="7"/>
        <v>0</v>
      </c>
      <c r="AO13" s="49">
        <f t="shared" si="8"/>
        <v>0</v>
      </c>
      <c r="AP13" s="656" t="str">
        <f t="shared" si="9"/>
        <v>0- disminuye 0</v>
      </c>
      <c r="AQ13" s="49" t="e">
        <f t="shared" si="10"/>
        <v>#N/A</v>
      </c>
      <c r="AR13" s="656" t="e">
        <f>IF(AQ13&lt;=1,"Rara vez",VLOOKUP(AQ13,[21]Listas!$L$69:$M$73,2,0))</f>
        <v>#N/A</v>
      </c>
      <c r="AS13" s="49" t="e">
        <f t="shared" si="11"/>
        <v>#N/A</v>
      </c>
      <c r="AT13" s="656" t="e">
        <f t="shared" si="12"/>
        <v>#N/A</v>
      </c>
      <c r="AU13" s="656" t="e">
        <f>INDEX([21]Listas!$O$69:$Q$73,MATCH(AR13,[21]Listas!$M$69:$M$73,0),MATCH(AT13,[21]Listas!$O$67:$Q$67,0))</f>
        <v>#N/A</v>
      </c>
      <c r="AV13" s="652"/>
      <c r="AW13" s="647"/>
      <c r="AX13" s="647"/>
      <c r="AY13" s="652"/>
      <c r="AZ13" s="1754" t="s">
        <v>649</v>
      </c>
      <c r="BA13" s="1754"/>
      <c r="BB13" s="1754"/>
      <c r="BC13" s="649"/>
      <c r="BD13" s="649"/>
    </row>
    <row r="14" spans="1:56" ht="61.5" hidden="1" customHeight="1" x14ac:dyDescent="0.2">
      <c r="A14" s="651"/>
      <c r="B14" s="1721"/>
      <c r="C14" s="1722"/>
      <c r="D14" s="1723"/>
      <c r="E14" s="647"/>
      <c r="F14" s="1735"/>
      <c r="G14" s="1736"/>
      <c r="H14" s="1737"/>
      <c r="I14" s="1721"/>
      <c r="J14" s="1722"/>
      <c r="K14" s="1723"/>
      <c r="L14" s="652"/>
      <c r="M14" s="169"/>
      <c r="N14" s="140"/>
      <c r="O14" s="49" t="e">
        <f>VLOOKUP(L14,[21]Listas!$M$69:$N$73,2,0)</f>
        <v>#N/A</v>
      </c>
      <c r="P14" s="49"/>
      <c r="Q14" s="49" t="e">
        <f>HLOOKUP(M14,[21]Listas!$O$67:$Q$68,2,0)</f>
        <v>#N/A</v>
      </c>
      <c r="R14" s="656" t="e">
        <f>INDEX([21]Listas!$O$69:$Q$73,MATCH(L14,[21]Listas!$M$69:$M$73,0),MATCH(M14,[21]Listas!$O$67:$Q$67,0))</f>
        <v>#N/A</v>
      </c>
      <c r="S14" s="1721"/>
      <c r="T14" s="1722"/>
      <c r="U14" s="1723"/>
      <c r="V14" s="649"/>
      <c r="W14" s="649"/>
      <c r="X14" s="649"/>
      <c r="Y14" s="649"/>
      <c r="Z14" s="649"/>
      <c r="AA14" s="649"/>
      <c r="AB14" s="649"/>
      <c r="AC14" s="649"/>
      <c r="AD14" s="649"/>
      <c r="AE14" s="649"/>
      <c r="AF14" s="141"/>
      <c r="AG14" s="49">
        <f t="shared" si="0"/>
        <v>0</v>
      </c>
      <c r="AH14" s="49">
        <f t="shared" si="1"/>
        <v>0</v>
      </c>
      <c r="AI14" s="49">
        <f t="shared" si="2"/>
        <v>0</v>
      </c>
      <c r="AJ14" s="49">
        <f t="shared" si="3"/>
        <v>0</v>
      </c>
      <c r="AK14" s="49">
        <f t="shared" si="4"/>
        <v>0</v>
      </c>
      <c r="AL14" s="49">
        <f t="shared" si="5"/>
        <v>0</v>
      </c>
      <c r="AM14" s="49">
        <f t="shared" si="6"/>
        <v>0</v>
      </c>
      <c r="AN14" s="49">
        <f t="shared" si="7"/>
        <v>0</v>
      </c>
      <c r="AO14" s="49">
        <f t="shared" si="8"/>
        <v>0</v>
      </c>
      <c r="AP14" s="656" t="str">
        <f t="shared" si="9"/>
        <v>0- disminuye 0</v>
      </c>
      <c r="AQ14" s="49" t="e">
        <f t="shared" si="10"/>
        <v>#N/A</v>
      </c>
      <c r="AR14" s="656" t="e">
        <f>IF(AQ14&lt;=1,"Rara vez",VLOOKUP(AQ14,[21]Listas!$L$69:$M$73,2,0))</f>
        <v>#N/A</v>
      </c>
      <c r="AS14" s="49" t="e">
        <f t="shared" si="11"/>
        <v>#N/A</v>
      </c>
      <c r="AT14" s="656" t="e">
        <f t="shared" si="12"/>
        <v>#N/A</v>
      </c>
      <c r="AU14" s="656" t="e">
        <f>INDEX([21]Listas!$O$69:$Q$73,MATCH(AR14,[21]Listas!$M$69:$M$73,0),MATCH(AT14,[21]Listas!$O$67:$Q$67,0))</f>
        <v>#N/A</v>
      </c>
      <c r="AV14" s="652"/>
      <c r="AW14" s="647"/>
      <c r="AX14" s="647"/>
      <c r="AY14" s="652"/>
      <c r="AZ14" s="1754" t="s">
        <v>649</v>
      </c>
      <c r="BA14" s="1754"/>
      <c r="BB14" s="1754"/>
      <c r="BC14" s="649"/>
      <c r="BD14" s="649"/>
    </row>
    <row r="15" spans="1:56" ht="59.25" hidden="1" customHeight="1" x14ac:dyDescent="0.2">
      <c r="A15" s="651"/>
      <c r="B15" s="1721"/>
      <c r="C15" s="1722"/>
      <c r="D15" s="1723"/>
      <c r="E15" s="647"/>
      <c r="F15" s="1735"/>
      <c r="G15" s="1736"/>
      <c r="H15" s="1737"/>
      <c r="I15" s="1721"/>
      <c r="J15" s="1722"/>
      <c r="K15" s="1723"/>
      <c r="L15" s="652"/>
      <c r="M15" s="169"/>
      <c r="N15" s="140"/>
      <c r="O15" s="49" t="e">
        <f>VLOOKUP(L15,[21]Listas!$M$69:$N$73,2,0)</f>
        <v>#N/A</v>
      </c>
      <c r="P15" s="49"/>
      <c r="Q15" s="49" t="e">
        <f>HLOOKUP(M15,[21]Listas!$O$67:$Q$68,2,0)</f>
        <v>#N/A</v>
      </c>
      <c r="R15" s="656" t="e">
        <f>INDEX([21]Listas!$O$69:$Q$73,MATCH(L15,[21]Listas!$M$69:$M$73,0),MATCH(M15,[21]Listas!$O$67:$Q$67,0))</f>
        <v>#N/A</v>
      </c>
      <c r="S15" s="1721"/>
      <c r="T15" s="1722"/>
      <c r="U15" s="1723"/>
      <c r="V15" s="649"/>
      <c r="W15" s="649"/>
      <c r="X15" s="649"/>
      <c r="Y15" s="649"/>
      <c r="Z15" s="649"/>
      <c r="AA15" s="649"/>
      <c r="AB15" s="649"/>
      <c r="AC15" s="649"/>
      <c r="AD15" s="649"/>
      <c r="AE15" s="649"/>
      <c r="AF15" s="141"/>
      <c r="AG15" s="49">
        <f t="shared" si="0"/>
        <v>0</v>
      </c>
      <c r="AH15" s="49">
        <f t="shared" si="1"/>
        <v>0</v>
      </c>
      <c r="AI15" s="49">
        <f t="shared" si="2"/>
        <v>0</v>
      </c>
      <c r="AJ15" s="49">
        <f t="shared" si="3"/>
        <v>0</v>
      </c>
      <c r="AK15" s="49">
        <f t="shared" si="4"/>
        <v>0</v>
      </c>
      <c r="AL15" s="49">
        <f t="shared" si="5"/>
        <v>0</v>
      </c>
      <c r="AM15" s="49">
        <f t="shared" si="6"/>
        <v>0</v>
      </c>
      <c r="AN15" s="49">
        <f t="shared" si="7"/>
        <v>0</v>
      </c>
      <c r="AO15" s="49">
        <f t="shared" si="8"/>
        <v>0</v>
      </c>
      <c r="AP15" s="656" t="str">
        <f t="shared" si="9"/>
        <v>0- disminuye 0</v>
      </c>
      <c r="AQ15" s="49" t="e">
        <f t="shared" si="10"/>
        <v>#N/A</v>
      </c>
      <c r="AR15" s="656" t="e">
        <f>IF(AQ15&lt;=1,"Rara vez",VLOOKUP(AQ15,[21]Listas!$L$69:$M$73,2,0))</f>
        <v>#N/A</v>
      </c>
      <c r="AS15" s="49" t="e">
        <f t="shared" si="11"/>
        <v>#N/A</v>
      </c>
      <c r="AT15" s="656" t="e">
        <f t="shared" si="12"/>
        <v>#N/A</v>
      </c>
      <c r="AU15" s="656" t="e">
        <f>INDEX([21]Listas!$O$69:$Q$73,MATCH(AR15,[21]Listas!$M$69:$M$73,0),MATCH(AT15,[21]Listas!$O$67:$Q$67,0))</f>
        <v>#N/A</v>
      </c>
      <c r="AV15" s="652"/>
      <c r="AW15" s="647"/>
      <c r="AX15" s="647"/>
      <c r="AY15" s="652"/>
      <c r="AZ15" s="1754" t="s">
        <v>649</v>
      </c>
      <c r="BA15" s="1754"/>
      <c r="BB15" s="1754"/>
      <c r="BC15" s="649"/>
      <c r="BD15" s="649"/>
    </row>
    <row r="16" spans="1:56" ht="3.75" customHeight="1" x14ac:dyDescent="0.2">
      <c r="A16" s="40"/>
      <c r="B16" s="50"/>
      <c r="C16" s="50"/>
      <c r="D16" s="50"/>
      <c r="E16" s="43"/>
      <c r="F16" s="50"/>
      <c r="G16" s="50"/>
      <c r="H16" s="50"/>
      <c r="I16" s="50"/>
      <c r="J16" s="50"/>
      <c r="K16" s="50"/>
      <c r="L16" s="43"/>
      <c r="M16" s="43"/>
      <c r="N16" s="43"/>
      <c r="O16" s="43"/>
      <c r="P16" s="43"/>
      <c r="Q16" s="43"/>
      <c r="R16" s="43"/>
      <c r="S16" s="50"/>
      <c r="T16" s="50"/>
      <c r="U16" s="50"/>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50"/>
      <c r="AW16" s="50"/>
      <c r="AX16" s="50"/>
      <c r="AY16" s="43"/>
      <c r="AZ16" s="51"/>
      <c r="BA16" s="51"/>
      <c r="BB16" s="51"/>
      <c r="BC16" s="52"/>
      <c r="BD16" s="53"/>
    </row>
    <row r="17" spans="1:56" ht="15" customHeight="1" x14ac:dyDescent="0.2">
      <c r="A17" s="44"/>
      <c r="B17" s="1755" t="s">
        <v>655</v>
      </c>
      <c r="C17" s="1755"/>
      <c r="D17" s="1755"/>
      <c r="E17" s="1755"/>
      <c r="F17" s="1755"/>
      <c r="G17" s="1755"/>
      <c r="H17" s="1755"/>
      <c r="I17" s="1755"/>
      <c r="J17" s="1755"/>
      <c r="K17" s="1755"/>
      <c r="L17" s="1755"/>
      <c r="M17" s="1755"/>
      <c r="N17" s="1755"/>
      <c r="O17" s="1755"/>
      <c r="P17" s="1755"/>
      <c r="Q17" s="1755"/>
      <c r="R17" s="1755"/>
      <c r="S17" s="1755"/>
      <c r="T17" s="1755"/>
      <c r="U17" s="1755"/>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43"/>
      <c r="AV17" s="55"/>
      <c r="AW17" s="55"/>
      <c r="AX17" s="55"/>
      <c r="AY17" s="1756" t="s">
        <v>1518</v>
      </c>
      <c r="AZ17" s="1757"/>
      <c r="BA17" s="1757"/>
      <c r="BB17" s="1757"/>
      <c r="BC17" s="1757"/>
      <c r="BD17" s="1757"/>
    </row>
    <row r="18" spans="1:56" s="57" customFormat="1" ht="19.5" customHeight="1" x14ac:dyDescent="0.2">
      <c r="A18" s="56"/>
      <c r="B18" s="1758" t="s">
        <v>656</v>
      </c>
      <c r="C18" s="1759"/>
      <c r="D18" s="1759"/>
      <c r="E18" s="1759"/>
      <c r="F18" s="1759"/>
      <c r="G18" s="1759"/>
      <c r="H18" s="1760"/>
      <c r="I18" s="1758" t="s">
        <v>657</v>
      </c>
      <c r="J18" s="1759"/>
      <c r="K18" s="1759"/>
      <c r="L18" s="1759"/>
      <c r="M18" s="1759"/>
      <c r="N18" s="1759"/>
      <c r="O18" s="1759"/>
      <c r="P18" s="1759"/>
      <c r="Q18" s="1759"/>
      <c r="R18" s="1759"/>
      <c r="S18" s="1759"/>
      <c r="T18" s="1759"/>
      <c r="U18" s="1760"/>
      <c r="V18" s="1758" t="s">
        <v>369</v>
      </c>
      <c r="W18" s="1759"/>
      <c r="X18" s="1759"/>
      <c r="Y18" s="1759"/>
      <c r="Z18" s="1759"/>
      <c r="AA18" s="1759"/>
      <c r="AB18" s="1759"/>
      <c r="AC18" s="1759"/>
      <c r="AD18" s="1759"/>
      <c r="AE18" s="1759"/>
      <c r="AF18" s="1759"/>
      <c r="AG18" s="1759"/>
      <c r="AH18" s="1759"/>
      <c r="AI18" s="1759"/>
      <c r="AJ18" s="1759"/>
      <c r="AK18" s="1759"/>
      <c r="AL18" s="1759"/>
      <c r="AM18" s="1759"/>
      <c r="AN18" s="1759"/>
      <c r="AO18" s="1759"/>
      <c r="AP18" s="1760"/>
      <c r="AQ18" s="142" t="s">
        <v>370</v>
      </c>
      <c r="AR18" s="1758" t="s">
        <v>370</v>
      </c>
      <c r="AS18" s="1759"/>
      <c r="AT18" s="1759"/>
      <c r="AU18" s="1759"/>
      <c r="AV18" s="1759"/>
      <c r="AW18" s="1760"/>
      <c r="AX18" s="55"/>
      <c r="AY18" s="1757"/>
      <c r="AZ18" s="1757"/>
      <c r="BA18" s="1757"/>
      <c r="BB18" s="1757"/>
      <c r="BC18" s="1757"/>
      <c r="BD18" s="1757"/>
    </row>
    <row r="19" spans="1:56" s="57" customFormat="1" ht="25.5" customHeight="1" x14ac:dyDescent="0.2">
      <c r="A19" s="58"/>
      <c r="B19" s="1761" t="s">
        <v>672</v>
      </c>
      <c r="C19" s="1762"/>
      <c r="D19" s="1762"/>
      <c r="E19" s="1762"/>
      <c r="F19" s="1762"/>
      <c r="G19" s="1762"/>
      <c r="H19" s="1763"/>
      <c r="I19" s="1761" t="s">
        <v>1382</v>
      </c>
      <c r="J19" s="1762"/>
      <c r="K19" s="1762"/>
      <c r="L19" s="1762"/>
      <c r="M19" s="1762"/>
      <c r="N19" s="1762"/>
      <c r="O19" s="1762"/>
      <c r="P19" s="1762"/>
      <c r="Q19" s="1762"/>
      <c r="R19" s="1762"/>
      <c r="S19" s="1762"/>
      <c r="T19" s="1762"/>
      <c r="U19" s="1763"/>
      <c r="V19" s="1761" t="s">
        <v>466</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55"/>
      <c r="AY19" s="1757"/>
      <c r="AZ19" s="1757"/>
      <c r="BA19" s="1757"/>
      <c r="BB19" s="1757"/>
      <c r="BC19" s="1757"/>
      <c r="BD19" s="1757"/>
    </row>
    <row r="20" spans="1:56" s="57" customFormat="1" ht="25.5" customHeight="1" x14ac:dyDescent="0.2">
      <c r="A20" s="58"/>
      <c r="B20" s="1761" t="s">
        <v>673</v>
      </c>
      <c r="C20" s="1762"/>
      <c r="D20" s="1762"/>
      <c r="E20" s="1762"/>
      <c r="F20" s="1762"/>
      <c r="G20" s="1762"/>
      <c r="H20" s="1763"/>
      <c r="I20" s="1761" t="s">
        <v>1569</v>
      </c>
      <c r="J20" s="1762"/>
      <c r="K20" s="1762"/>
      <c r="L20" s="1762"/>
      <c r="M20" s="1762"/>
      <c r="N20" s="1762"/>
      <c r="O20" s="1762"/>
      <c r="P20" s="1762"/>
      <c r="Q20" s="1762"/>
      <c r="R20" s="1762"/>
      <c r="S20" s="1762"/>
      <c r="T20" s="1762"/>
      <c r="U20" s="1763"/>
      <c r="V20" s="1761" t="s">
        <v>466</v>
      </c>
      <c r="W20" s="1762"/>
      <c r="X20" s="1762"/>
      <c r="Y20" s="1762"/>
      <c r="Z20" s="1762"/>
      <c r="AA20" s="1762"/>
      <c r="AB20" s="1762"/>
      <c r="AC20" s="1762"/>
      <c r="AD20" s="1762"/>
      <c r="AE20" s="1762"/>
      <c r="AF20" s="1762"/>
      <c r="AG20" s="1762"/>
      <c r="AH20" s="1762"/>
      <c r="AI20" s="1762"/>
      <c r="AJ20" s="1762"/>
      <c r="AK20" s="1762"/>
      <c r="AL20" s="1762"/>
      <c r="AM20" s="1762"/>
      <c r="AN20" s="1762"/>
      <c r="AO20" s="1762"/>
      <c r="AP20" s="1763"/>
      <c r="AQ20" s="59"/>
      <c r="AR20" s="1761"/>
      <c r="AS20" s="1762"/>
      <c r="AT20" s="1762"/>
      <c r="AU20" s="1762"/>
      <c r="AV20" s="1762"/>
      <c r="AW20" s="1763"/>
      <c r="AX20" s="55"/>
      <c r="AY20" s="1757"/>
      <c r="AZ20" s="1757"/>
      <c r="BA20" s="1757"/>
      <c r="BB20" s="1757"/>
      <c r="BC20" s="1757"/>
      <c r="BD20" s="1757"/>
    </row>
    <row r="21" spans="1:56" ht="25.5" customHeight="1" x14ac:dyDescent="0.2">
      <c r="A21" s="58"/>
      <c r="B21" s="1761"/>
      <c r="C21" s="1762"/>
      <c r="D21" s="1762"/>
      <c r="E21" s="1762"/>
      <c r="F21" s="1762"/>
      <c r="G21" s="1762"/>
      <c r="H21" s="1763"/>
      <c r="I21" s="1761"/>
      <c r="J21" s="1762"/>
      <c r="K21" s="1762"/>
      <c r="L21" s="1762"/>
      <c r="M21" s="1762"/>
      <c r="N21" s="1762"/>
      <c r="O21" s="1762"/>
      <c r="P21" s="1762"/>
      <c r="Q21" s="1762"/>
      <c r="R21" s="1762"/>
      <c r="S21" s="1762"/>
      <c r="T21" s="1762"/>
      <c r="U21" s="1763"/>
      <c r="V21" s="1761"/>
      <c r="W21" s="1762"/>
      <c r="X21" s="1762"/>
      <c r="Y21" s="1762"/>
      <c r="Z21" s="1762"/>
      <c r="AA21" s="1762"/>
      <c r="AB21" s="1762"/>
      <c r="AC21" s="1762"/>
      <c r="AD21" s="1762"/>
      <c r="AE21" s="1762"/>
      <c r="AF21" s="1762"/>
      <c r="AG21" s="1762"/>
      <c r="AH21" s="1762"/>
      <c r="AI21" s="1762"/>
      <c r="AJ21" s="1762"/>
      <c r="AK21" s="1762"/>
      <c r="AL21" s="1762"/>
      <c r="AM21" s="1762"/>
      <c r="AN21" s="1762"/>
      <c r="AO21" s="1762"/>
      <c r="AP21" s="1763"/>
      <c r="AQ21" s="59"/>
      <c r="AR21" s="1761"/>
      <c r="AS21" s="1762"/>
      <c r="AT21" s="1762"/>
      <c r="AU21" s="1762"/>
      <c r="AV21" s="1762"/>
      <c r="AW21" s="1763"/>
      <c r="AX21" s="67"/>
      <c r="AY21" s="68"/>
      <c r="AZ21" s="69"/>
      <c r="BA21" s="69"/>
      <c r="BB21" s="69"/>
      <c r="BC21" s="68"/>
      <c r="BD21" s="61"/>
    </row>
    <row r="22" spans="1:56" ht="25.5" customHeight="1" x14ac:dyDescent="0.2">
      <c r="A22" s="58"/>
      <c r="B22" s="1761"/>
      <c r="C22" s="1762"/>
      <c r="D22" s="1762"/>
      <c r="E22" s="1762"/>
      <c r="F22" s="1762"/>
      <c r="G22" s="1762"/>
      <c r="H22" s="1763"/>
      <c r="I22" s="1761"/>
      <c r="J22" s="1762"/>
      <c r="K22" s="1762"/>
      <c r="L22" s="1762"/>
      <c r="M22" s="1762"/>
      <c r="N22" s="1762"/>
      <c r="O22" s="1762"/>
      <c r="P22" s="1762"/>
      <c r="Q22" s="1762"/>
      <c r="R22" s="1762"/>
      <c r="S22" s="1762"/>
      <c r="T22" s="1762"/>
      <c r="U22" s="1763"/>
      <c r="V22" s="1761"/>
      <c r="W22" s="1762"/>
      <c r="X22" s="1762"/>
      <c r="Y22" s="1762"/>
      <c r="Z22" s="1762"/>
      <c r="AA22" s="1762"/>
      <c r="AB22" s="1762"/>
      <c r="AC22" s="1762"/>
      <c r="AD22" s="1762"/>
      <c r="AE22" s="1762"/>
      <c r="AF22" s="1762"/>
      <c r="AG22" s="1762"/>
      <c r="AH22" s="1762"/>
      <c r="AI22" s="1762"/>
      <c r="AJ22" s="1762"/>
      <c r="AK22" s="1762"/>
      <c r="AL22" s="1762"/>
      <c r="AM22" s="1762"/>
      <c r="AN22" s="1762"/>
      <c r="AO22" s="1762"/>
      <c r="AP22" s="1763"/>
      <c r="AQ22" s="59"/>
      <c r="AR22" s="1761"/>
      <c r="AS22" s="1762"/>
      <c r="AT22" s="1762"/>
      <c r="AU22" s="1762"/>
      <c r="AV22" s="1762"/>
      <c r="AW22" s="1763"/>
      <c r="AX22" s="70"/>
      <c r="AY22" s="68"/>
      <c r="AZ22" s="69"/>
      <c r="BA22" s="69"/>
      <c r="BB22" s="69"/>
      <c r="BC22" s="68"/>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row r="115" spans="1:56"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row>
  </sheetData>
  <sheetProtection sheet="1" formatCells="0" formatColumns="0" formatRows="0" insertRows="0" deleteRows="0" sort="0" autoFilter="0" pivotTables="0"/>
  <mergeCells count="75">
    <mergeCell ref="B22:H22"/>
    <mergeCell ref="I22:U22"/>
    <mergeCell ref="V22:AP22"/>
    <mergeCell ref="AR22:AW22"/>
    <mergeCell ref="B20:H20"/>
    <mergeCell ref="I20:U20"/>
    <mergeCell ref="V20:AP20"/>
    <mergeCell ref="AR20:AW20"/>
    <mergeCell ref="B21:H21"/>
    <mergeCell ref="I21:U21"/>
    <mergeCell ref="V21:AP21"/>
    <mergeCell ref="AR21:AW21"/>
    <mergeCell ref="B17:U17"/>
    <mergeCell ref="AY17:BD20"/>
    <mergeCell ref="B18:H18"/>
    <mergeCell ref="I18:U18"/>
    <mergeCell ref="V18:AP18"/>
    <mergeCell ref="AR18:AW18"/>
    <mergeCell ref="B19:H19"/>
    <mergeCell ref="I19:U19"/>
    <mergeCell ref="V19:AP19"/>
    <mergeCell ref="AR19:AW19"/>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3:D13"/>
    <mergeCell ref="F13:H13"/>
    <mergeCell ref="I13:K13"/>
    <mergeCell ref="AZ13:BB13"/>
    <mergeCell ref="B10:D10"/>
    <mergeCell ref="F10:H10"/>
    <mergeCell ref="I10:K10"/>
    <mergeCell ref="S10:U10"/>
    <mergeCell ref="AZ10:BB10"/>
    <mergeCell ref="B11:D11"/>
    <mergeCell ref="F11:H11"/>
    <mergeCell ref="I11:K11"/>
    <mergeCell ref="S11:U11"/>
    <mergeCell ref="AZ11:BB11"/>
    <mergeCell ref="B12:D12"/>
    <mergeCell ref="F12:H12"/>
    <mergeCell ref="AA6:AX6"/>
    <mergeCell ref="B8:K8"/>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5">
      <formula1>Monitoreo</formula1>
    </dataValidation>
    <dataValidation type="list" allowBlank="1" showInputMessage="1" sqref="AV10:AV15">
      <formula1>Periodo</formula1>
    </dataValidation>
    <dataValidation type="list" showInputMessage="1" showErrorMessage="1" sqref="V10:AF15">
      <formula1>Efectividad</formula1>
    </dataValidation>
    <dataValidation showInputMessage="1" showErrorMessage="1" sqref="AG10:AT15"/>
    <dataValidation type="list" allowBlank="1" showInputMessage="1" showErrorMessage="1" sqref="M10:N15">
      <formula1>Impacto</formula1>
    </dataValidation>
    <dataValidation type="list" showInputMessage="1" showErrorMessage="1" sqref="L10:L15">
      <formula1>Probabilidad</formula1>
    </dataValidation>
    <dataValidation type="list" allowBlank="1" showInputMessage="1" showErrorMessage="1" sqref="L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1"/>
  <sheetViews>
    <sheetView showGridLines="0" zoomScaleNormal="100" zoomScaleSheetLayoutView="115" workbookViewId="0"/>
  </sheetViews>
  <sheetFormatPr baseColWidth="10" defaultRowHeight="11.25" x14ac:dyDescent="0.2"/>
  <cols>
    <col min="1" max="1" width="1.140625" style="63" customWidth="1"/>
    <col min="2" max="4" width="4.85546875" style="63" customWidth="1"/>
    <col min="5" max="5" width="4" style="64" customWidth="1"/>
    <col min="6" max="8" width="4.8554687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9"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50" width="12.28515625" style="65" customWidth="1"/>
    <col min="51" max="51" width="4" style="64" customWidth="1"/>
    <col min="52" max="54" width="6.140625" style="63" customWidth="1"/>
    <col min="55" max="55" width="3.85546875" style="64" customWidth="1"/>
    <col min="56" max="56" width="23.42578125" style="64" customWidth="1"/>
    <col min="57" max="256" width="11.42578125" style="42"/>
    <col min="257" max="257" width="1.140625" style="42" customWidth="1"/>
    <col min="258" max="260" width="4.85546875" style="42" customWidth="1"/>
    <col min="261" max="261" width="4" style="42" customWidth="1"/>
    <col min="262" max="264" width="4.85546875" style="42" customWidth="1"/>
    <col min="265" max="267" width="4.5703125" style="42" customWidth="1"/>
    <col min="268" max="269" width="3.28515625" style="42" bestFit="1" customWidth="1"/>
    <col min="270" max="273" width="0" style="42" hidden="1" customWidth="1"/>
    <col min="274" max="274" width="4.28515625" style="42" customWidth="1"/>
    <col min="275" max="277" width="9"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6" width="12.28515625" style="42" customWidth="1"/>
    <col min="307" max="307" width="4" style="42" customWidth="1"/>
    <col min="308" max="310" width="6.140625" style="42" customWidth="1"/>
    <col min="311" max="311" width="3.85546875" style="42" customWidth="1"/>
    <col min="312" max="312" width="23.42578125" style="42" customWidth="1"/>
    <col min="313" max="512" width="11.42578125" style="42"/>
    <col min="513" max="513" width="1.140625" style="42" customWidth="1"/>
    <col min="514" max="516" width="4.85546875" style="42" customWidth="1"/>
    <col min="517" max="517" width="4" style="42" customWidth="1"/>
    <col min="518" max="520" width="4.85546875" style="42" customWidth="1"/>
    <col min="521" max="523" width="4.5703125" style="42" customWidth="1"/>
    <col min="524" max="525" width="3.28515625" style="42" bestFit="1" customWidth="1"/>
    <col min="526" max="529" width="0" style="42" hidden="1" customWidth="1"/>
    <col min="530" max="530" width="4.28515625" style="42" customWidth="1"/>
    <col min="531" max="533" width="9"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2" width="12.28515625" style="42" customWidth="1"/>
    <col min="563" max="563" width="4" style="42" customWidth="1"/>
    <col min="564" max="566" width="6.140625" style="42" customWidth="1"/>
    <col min="567" max="567" width="3.85546875" style="42" customWidth="1"/>
    <col min="568" max="568" width="23.42578125" style="42" customWidth="1"/>
    <col min="569" max="768" width="11.42578125" style="42"/>
    <col min="769" max="769" width="1.140625" style="42" customWidth="1"/>
    <col min="770" max="772" width="4.85546875" style="42" customWidth="1"/>
    <col min="773" max="773" width="4" style="42" customWidth="1"/>
    <col min="774" max="776" width="4.85546875" style="42" customWidth="1"/>
    <col min="777" max="779" width="4.5703125" style="42" customWidth="1"/>
    <col min="780" max="781" width="3.28515625" style="42" bestFit="1" customWidth="1"/>
    <col min="782" max="785" width="0" style="42" hidden="1" customWidth="1"/>
    <col min="786" max="786" width="4.28515625" style="42" customWidth="1"/>
    <col min="787" max="789" width="9"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8" width="12.28515625" style="42" customWidth="1"/>
    <col min="819" max="819" width="4" style="42" customWidth="1"/>
    <col min="820" max="822" width="6.140625" style="42" customWidth="1"/>
    <col min="823" max="823" width="3.85546875" style="42" customWidth="1"/>
    <col min="824" max="824" width="23.42578125" style="42" customWidth="1"/>
    <col min="825" max="1024" width="11.42578125" style="42"/>
    <col min="1025" max="1025" width="1.140625" style="42" customWidth="1"/>
    <col min="1026" max="1028" width="4.85546875" style="42" customWidth="1"/>
    <col min="1029" max="1029" width="4" style="42" customWidth="1"/>
    <col min="1030" max="1032" width="4.85546875" style="42" customWidth="1"/>
    <col min="1033" max="1035" width="4.5703125" style="42" customWidth="1"/>
    <col min="1036" max="1037" width="3.28515625" style="42" bestFit="1" customWidth="1"/>
    <col min="1038" max="1041" width="0" style="42" hidden="1" customWidth="1"/>
    <col min="1042" max="1042" width="4.28515625" style="42" customWidth="1"/>
    <col min="1043" max="1045" width="9"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4" width="12.28515625" style="42" customWidth="1"/>
    <col min="1075" max="1075" width="4" style="42" customWidth="1"/>
    <col min="1076" max="1078" width="6.140625" style="42" customWidth="1"/>
    <col min="1079" max="1079" width="3.85546875" style="42" customWidth="1"/>
    <col min="1080" max="1080" width="23.42578125" style="42" customWidth="1"/>
    <col min="1081" max="1280" width="11.42578125" style="42"/>
    <col min="1281" max="1281" width="1.140625" style="42" customWidth="1"/>
    <col min="1282" max="1284" width="4.85546875" style="42" customWidth="1"/>
    <col min="1285" max="1285" width="4" style="42" customWidth="1"/>
    <col min="1286" max="1288" width="4.85546875" style="42" customWidth="1"/>
    <col min="1289" max="1291" width="4.5703125" style="42" customWidth="1"/>
    <col min="1292" max="1293" width="3.28515625" style="42" bestFit="1" customWidth="1"/>
    <col min="1294" max="1297" width="0" style="42" hidden="1" customWidth="1"/>
    <col min="1298" max="1298" width="4.28515625" style="42" customWidth="1"/>
    <col min="1299" max="1301" width="9"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30" width="12.28515625" style="42" customWidth="1"/>
    <col min="1331" max="1331" width="4" style="42" customWidth="1"/>
    <col min="1332" max="1334" width="6.140625" style="42" customWidth="1"/>
    <col min="1335" max="1335" width="3.85546875" style="42" customWidth="1"/>
    <col min="1336" max="1336" width="23.42578125" style="42" customWidth="1"/>
    <col min="1337" max="1536" width="11.42578125" style="42"/>
    <col min="1537" max="1537" width="1.140625" style="42" customWidth="1"/>
    <col min="1538" max="1540" width="4.85546875" style="42" customWidth="1"/>
    <col min="1541" max="1541" width="4" style="42" customWidth="1"/>
    <col min="1542" max="1544" width="4.85546875" style="42" customWidth="1"/>
    <col min="1545" max="1547" width="4.5703125" style="42" customWidth="1"/>
    <col min="1548" max="1549" width="3.28515625" style="42" bestFit="1" customWidth="1"/>
    <col min="1550" max="1553" width="0" style="42" hidden="1" customWidth="1"/>
    <col min="1554" max="1554" width="4.28515625" style="42" customWidth="1"/>
    <col min="1555" max="1557" width="9"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6" width="12.28515625" style="42" customWidth="1"/>
    <col min="1587" max="1587" width="4" style="42" customWidth="1"/>
    <col min="1588" max="1590" width="6.140625" style="42" customWidth="1"/>
    <col min="1591" max="1591" width="3.85546875" style="42" customWidth="1"/>
    <col min="1592" max="1592" width="23.42578125" style="42" customWidth="1"/>
    <col min="1593" max="1792" width="11.42578125" style="42"/>
    <col min="1793" max="1793" width="1.140625" style="42" customWidth="1"/>
    <col min="1794" max="1796" width="4.85546875" style="42" customWidth="1"/>
    <col min="1797" max="1797" width="4" style="42" customWidth="1"/>
    <col min="1798" max="1800" width="4.85546875" style="42" customWidth="1"/>
    <col min="1801" max="1803" width="4.5703125" style="42" customWidth="1"/>
    <col min="1804" max="1805" width="3.28515625" style="42" bestFit="1" customWidth="1"/>
    <col min="1806" max="1809" width="0" style="42" hidden="1" customWidth="1"/>
    <col min="1810" max="1810" width="4.28515625" style="42" customWidth="1"/>
    <col min="1811" max="1813" width="9"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2" width="12.28515625" style="42" customWidth="1"/>
    <col min="1843" max="1843" width="4" style="42" customWidth="1"/>
    <col min="1844" max="1846" width="6.140625" style="42" customWidth="1"/>
    <col min="1847" max="1847" width="3.85546875" style="42" customWidth="1"/>
    <col min="1848" max="1848" width="23.42578125" style="42" customWidth="1"/>
    <col min="1849" max="2048" width="11.42578125" style="42"/>
    <col min="2049" max="2049" width="1.140625" style="42" customWidth="1"/>
    <col min="2050" max="2052" width="4.85546875" style="42" customWidth="1"/>
    <col min="2053" max="2053" width="4" style="42" customWidth="1"/>
    <col min="2054" max="2056" width="4.85546875" style="42" customWidth="1"/>
    <col min="2057" max="2059" width="4.5703125" style="42" customWidth="1"/>
    <col min="2060" max="2061" width="3.28515625" style="42" bestFit="1" customWidth="1"/>
    <col min="2062" max="2065" width="0" style="42" hidden="1" customWidth="1"/>
    <col min="2066" max="2066" width="4.28515625" style="42" customWidth="1"/>
    <col min="2067" max="2069" width="9"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8" width="12.28515625" style="42" customWidth="1"/>
    <col min="2099" max="2099" width="4" style="42" customWidth="1"/>
    <col min="2100" max="2102" width="6.140625" style="42" customWidth="1"/>
    <col min="2103" max="2103" width="3.85546875" style="42" customWidth="1"/>
    <col min="2104" max="2104" width="23.42578125" style="42" customWidth="1"/>
    <col min="2105" max="2304" width="11.42578125" style="42"/>
    <col min="2305" max="2305" width="1.140625" style="42" customWidth="1"/>
    <col min="2306" max="2308" width="4.85546875" style="42" customWidth="1"/>
    <col min="2309" max="2309" width="4" style="42" customWidth="1"/>
    <col min="2310" max="2312" width="4.85546875" style="42" customWidth="1"/>
    <col min="2313" max="2315" width="4.5703125" style="42" customWidth="1"/>
    <col min="2316" max="2317" width="3.28515625" style="42" bestFit="1" customWidth="1"/>
    <col min="2318" max="2321" width="0" style="42" hidden="1" customWidth="1"/>
    <col min="2322" max="2322" width="4.28515625" style="42" customWidth="1"/>
    <col min="2323" max="2325" width="9"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4" width="12.28515625" style="42" customWidth="1"/>
    <col min="2355" max="2355" width="4" style="42" customWidth="1"/>
    <col min="2356" max="2358" width="6.140625" style="42" customWidth="1"/>
    <col min="2359" max="2359" width="3.85546875" style="42" customWidth="1"/>
    <col min="2360" max="2360" width="23.42578125" style="42" customWidth="1"/>
    <col min="2361" max="2560" width="11.42578125" style="42"/>
    <col min="2561" max="2561" width="1.140625" style="42" customWidth="1"/>
    <col min="2562" max="2564" width="4.85546875" style="42" customWidth="1"/>
    <col min="2565" max="2565" width="4" style="42" customWidth="1"/>
    <col min="2566" max="2568" width="4.85546875" style="42" customWidth="1"/>
    <col min="2569" max="2571" width="4.5703125" style="42" customWidth="1"/>
    <col min="2572" max="2573" width="3.28515625" style="42" bestFit="1" customWidth="1"/>
    <col min="2574" max="2577" width="0" style="42" hidden="1" customWidth="1"/>
    <col min="2578" max="2578" width="4.28515625" style="42" customWidth="1"/>
    <col min="2579" max="2581" width="9"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10" width="12.28515625" style="42" customWidth="1"/>
    <col min="2611" max="2611" width="4" style="42" customWidth="1"/>
    <col min="2612" max="2614" width="6.140625" style="42" customWidth="1"/>
    <col min="2615" max="2615" width="3.85546875" style="42" customWidth="1"/>
    <col min="2616" max="2616" width="23.42578125" style="42" customWidth="1"/>
    <col min="2617" max="2816" width="11.42578125" style="42"/>
    <col min="2817" max="2817" width="1.140625" style="42" customWidth="1"/>
    <col min="2818" max="2820" width="4.85546875" style="42" customWidth="1"/>
    <col min="2821" max="2821" width="4" style="42" customWidth="1"/>
    <col min="2822" max="2824" width="4.85546875" style="42" customWidth="1"/>
    <col min="2825" max="2827" width="4.5703125" style="42" customWidth="1"/>
    <col min="2828" max="2829" width="3.28515625" style="42" bestFit="1" customWidth="1"/>
    <col min="2830" max="2833" width="0" style="42" hidden="1" customWidth="1"/>
    <col min="2834" max="2834" width="4.28515625" style="42" customWidth="1"/>
    <col min="2835" max="2837" width="9"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6" width="12.28515625" style="42" customWidth="1"/>
    <col min="2867" max="2867" width="4" style="42" customWidth="1"/>
    <col min="2868" max="2870" width="6.140625" style="42" customWidth="1"/>
    <col min="2871" max="2871" width="3.85546875" style="42" customWidth="1"/>
    <col min="2872" max="2872" width="23.42578125" style="42" customWidth="1"/>
    <col min="2873" max="3072" width="11.42578125" style="42"/>
    <col min="3073" max="3073" width="1.140625" style="42" customWidth="1"/>
    <col min="3074" max="3076" width="4.85546875" style="42" customWidth="1"/>
    <col min="3077" max="3077" width="4" style="42" customWidth="1"/>
    <col min="3078" max="3080" width="4.85546875" style="42" customWidth="1"/>
    <col min="3081" max="3083" width="4.5703125" style="42" customWidth="1"/>
    <col min="3084" max="3085" width="3.28515625" style="42" bestFit="1" customWidth="1"/>
    <col min="3086" max="3089" width="0" style="42" hidden="1" customWidth="1"/>
    <col min="3090" max="3090" width="4.28515625" style="42" customWidth="1"/>
    <col min="3091" max="3093" width="9"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2" width="12.28515625" style="42" customWidth="1"/>
    <col min="3123" max="3123" width="4" style="42" customWidth="1"/>
    <col min="3124" max="3126" width="6.140625" style="42" customWidth="1"/>
    <col min="3127" max="3127" width="3.85546875" style="42" customWidth="1"/>
    <col min="3128" max="3128" width="23.42578125" style="42" customWidth="1"/>
    <col min="3129" max="3328" width="11.42578125" style="42"/>
    <col min="3329" max="3329" width="1.140625" style="42" customWidth="1"/>
    <col min="3330" max="3332" width="4.85546875" style="42" customWidth="1"/>
    <col min="3333" max="3333" width="4" style="42" customWidth="1"/>
    <col min="3334" max="3336" width="4.85546875" style="42" customWidth="1"/>
    <col min="3337" max="3339" width="4.5703125" style="42" customWidth="1"/>
    <col min="3340" max="3341" width="3.28515625" style="42" bestFit="1" customWidth="1"/>
    <col min="3342" max="3345" width="0" style="42" hidden="1" customWidth="1"/>
    <col min="3346" max="3346" width="4.28515625" style="42" customWidth="1"/>
    <col min="3347" max="3349" width="9"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8" width="12.28515625" style="42" customWidth="1"/>
    <col min="3379" max="3379" width="4" style="42" customWidth="1"/>
    <col min="3380" max="3382" width="6.140625" style="42" customWidth="1"/>
    <col min="3383" max="3383" width="3.85546875" style="42" customWidth="1"/>
    <col min="3384" max="3384" width="23.42578125" style="42" customWidth="1"/>
    <col min="3385" max="3584" width="11.42578125" style="42"/>
    <col min="3585" max="3585" width="1.140625" style="42" customWidth="1"/>
    <col min="3586" max="3588" width="4.85546875" style="42" customWidth="1"/>
    <col min="3589" max="3589" width="4" style="42" customWidth="1"/>
    <col min="3590" max="3592" width="4.85546875" style="42" customWidth="1"/>
    <col min="3593" max="3595" width="4.5703125" style="42" customWidth="1"/>
    <col min="3596" max="3597" width="3.28515625" style="42" bestFit="1" customWidth="1"/>
    <col min="3598" max="3601" width="0" style="42" hidden="1" customWidth="1"/>
    <col min="3602" max="3602" width="4.28515625" style="42" customWidth="1"/>
    <col min="3603" max="3605" width="9"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4" width="12.28515625" style="42" customWidth="1"/>
    <col min="3635" max="3635" width="4" style="42" customWidth="1"/>
    <col min="3636" max="3638" width="6.140625" style="42" customWidth="1"/>
    <col min="3639" max="3639" width="3.85546875" style="42" customWidth="1"/>
    <col min="3640" max="3640" width="23.42578125" style="42" customWidth="1"/>
    <col min="3641" max="3840" width="11.42578125" style="42"/>
    <col min="3841" max="3841" width="1.140625" style="42" customWidth="1"/>
    <col min="3842" max="3844" width="4.85546875" style="42" customWidth="1"/>
    <col min="3845" max="3845" width="4" style="42" customWidth="1"/>
    <col min="3846" max="3848" width="4.85546875" style="42" customWidth="1"/>
    <col min="3849" max="3851" width="4.5703125" style="42" customWidth="1"/>
    <col min="3852" max="3853" width="3.28515625" style="42" bestFit="1" customWidth="1"/>
    <col min="3854" max="3857" width="0" style="42" hidden="1" customWidth="1"/>
    <col min="3858" max="3858" width="4.28515625" style="42" customWidth="1"/>
    <col min="3859" max="3861" width="9"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90" width="12.28515625" style="42" customWidth="1"/>
    <col min="3891" max="3891" width="4" style="42" customWidth="1"/>
    <col min="3892" max="3894" width="6.140625" style="42" customWidth="1"/>
    <col min="3895" max="3895" width="3.85546875" style="42" customWidth="1"/>
    <col min="3896" max="3896" width="23.42578125" style="42" customWidth="1"/>
    <col min="3897" max="4096" width="11.42578125" style="42"/>
    <col min="4097" max="4097" width="1.140625" style="42" customWidth="1"/>
    <col min="4098" max="4100" width="4.85546875" style="42" customWidth="1"/>
    <col min="4101" max="4101" width="4" style="42" customWidth="1"/>
    <col min="4102" max="4104" width="4.85546875" style="42" customWidth="1"/>
    <col min="4105" max="4107" width="4.5703125" style="42" customWidth="1"/>
    <col min="4108" max="4109" width="3.28515625" style="42" bestFit="1" customWidth="1"/>
    <col min="4110" max="4113" width="0" style="42" hidden="1" customWidth="1"/>
    <col min="4114" max="4114" width="4.28515625" style="42" customWidth="1"/>
    <col min="4115" max="4117" width="9"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6" width="12.28515625" style="42" customWidth="1"/>
    <col min="4147" max="4147" width="4" style="42" customWidth="1"/>
    <col min="4148" max="4150" width="6.140625" style="42" customWidth="1"/>
    <col min="4151" max="4151" width="3.85546875" style="42" customWidth="1"/>
    <col min="4152" max="4152" width="23.42578125" style="42" customWidth="1"/>
    <col min="4153" max="4352" width="11.42578125" style="42"/>
    <col min="4353" max="4353" width="1.140625" style="42" customWidth="1"/>
    <col min="4354" max="4356" width="4.85546875" style="42" customWidth="1"/>
    <col min="4357" max="4357" width="4" style="42" customWidth="1"/>
    <col min="4358" max="4360" width="4.85546875" style="42" customWidth="1"/>
    <col min="4361" max="4363" width="4.5703125" style="42" customWidth="1"/>
    <col min="4364" max="4365" width="3.28515625" style="42" bestFit="1" customWidth="1"/>
    <col min="4366" max="4369" width="0" style="42" hidden="1" customWidth="1"/>
    <col min="4370" max="4370" width="4.28515625" style="42" customWidth="1"/>
    <col min="4371" max="4373" width="9"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2" width="12.28515625" style="42" customWidth="1"/>
    <col min="4403" max="4403" width="4" style="42" customWidth="1"/>
    <col min="4404" max="4406" width="6.140625" style="42" customWidth="1"/>
    <col min="4407" max="4407" width="3.85546875" style="42" customWidth="1"/>
    <col min="4408" max="4408" width="23.42578125" style="42" customWidth="1"/>
    <col min="4409" max="4608" width="11.42578125" style="42"/>
    <col min="4609" max="4609" width="1.140625" style="42" customWidth="1"/>
    <col min="4610" max="4612" width="4.85546875" style="42" customWidth="1"/>
    <col min="4613" max="4613" width="4" style="42" customWidth="1"/>
    <col min="4614" max="4616" width="4.85546875" style="42" customWidth="1"/>
    <col min="4617" max="4619" width="4.5703125" style="42" customWidth="1"/>
    <col min="4620" max="4621" width="3.28515625" style="42" bestFit="1" customWidth="1"/>
    <col min="4622" max="4625" width="0" style="42" hidden="1" customWidth="1"/>
    <col min="4626" max="4626" width="4.28515625" style="42" customWidth="1"/>
    <col min="4627" max="4629" width="9"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8" width="12.28515625" style="42" customWidth="1"/>
    <col min="4659" max="4659" width="4" style="42" customWidth="1"/>
    <col min="4660" max="4662" width="6.140625" style="42" customWidth="1"/>
    <col min="4663" max="4663" width="3.85546875" style="42" customWidth="1"/>
    <col min="4664" max="4664" width="23.42578125" style="42" customWidth="1"/>
    <col min="4665" max="4864" width="11.42578125" style="42"/>
    <col min="4865" max="4865" width="1.140625" style="42" customWidth="1"/>
    <col min="4866" max="4868" width="4.85546875" style="42" customWidth="1"/>
    <col min="4869" max="4869" width="4" style="42" customWidth="1"/>
    <col min="4870" max="4872" width="4.85546875" style="42" customWidth="1"/>
    <col min="4873" max="4875" width="4.5703125" style="42" customWidth="1"/>
    <col min="4876" max="4877" width="3.28515625" style="42" bestFit="1" customWidth="1"/>
    <col min="4878" max="4881" width="0" style="42" hidden="1" customWidth="1"/>
    <col min="4882" max="4882" width="4.28515625" style="42" customWidth="1"/>
    <col min="4883" max="4885" width="9"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4" width="12.28515625" style="42" customWidth="1"/>
    <col min="4915" max="4915" width="4" style="42" customWidth="1"/>
    <col min="4916" max="4918" width="6.140625" style="42" customWidth="1"/>
    <col min="4919" max="4919" width="3.85546875" style="42" customWidth="1"/>
    <col min="4920" max="4920" width="23.42578125" style="42" customWidth="1"/>
    <col min="4921" max="5120" width="11.42578125" style="42"/>
    <col min="5121" max="5121" width="1.140625" style="42" customWidth="1"/>
    <col min="5122" max="5124" width="4.85546875" style="42" customWidth="1"/>
    <col min="5125" max="5125" width="4" style="42" customWidth="1"/>
    <col min="5126" max="5128" width="4.85546875" style="42" customWidth="1"/>
    <col min="5129" max="5131" width="4.5703125" style="42" customWidth="1"/>
    <col min="5132" max="5133" width="3.28515625" style="42" bestFit="1" customWidth="1"/>
    <col min="5134" max="5137" width="0" style="42" hidden="1" customWidth="1"/>
    <col min="5138" max="5138" width="4.28515625" style="42" customWidth="1"/>
    <col min="5139" max="5141" width="9"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70" width="12.28515625" style="42" customWidth="1"/>
    <col min="5171" max="5171" width="4" style="42" customWidth="1"/>
    <col min="5172" max="5174" width="6.140625" style="42" customWidth="1"/>
    <col min="5175" max="5175" width="3.85546875" style="42" customWidth="1"/>
    <col min="5176" max="5176" width="23.42578125" style="42" customWidth="1"/>
    <col min="5177" max="5376" width="11.42578125" style="42"/>
    <col min="5377" max="5377" width="1.140625" style="42" customWidth="1"/>
    <col min="5378" max="5380" width="4.85546875" style="42" customWidth="1"/>
    <col min="5381" max="5381" width="4" style="42" customWidth="1"/>
    <col min="5382" max="5384" width="4.85546875" style="42" customWidth="1"/>
    <col min="5385" max="5387" width="4.5703125" style="42" customWidth="1"/>
    <col min="5388" max="5389" width="3.28515625" style="42" bestFit="1" customWidth="1"/>
    <col min="5390" max="5393" width="0" style="42" hidden="1" customWidth="1"/>
    <col min="5394" max="5394" width="4.28515625" style="42" customWidth="1"/>
    <col min="5395" max="5397" width="9"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6" width="12.28515625" style="42" customWidth="1"/>
    <col min="5427" max="5427" width="4" style="42" customWidth="1"/>
    <col min="5428" max="5430" width="6.140625" style="42" customWidth="1"/>
    <col min="5431" max="5431" width="3.85546875" style="42" customWidth="1"/>
    <col min="5432" max="5432" width="23.42578125" style="42" customWidth="1"/>
    <col min="5433" max="5632" width="11.42578125" style="42"/>
    <col min="5633" max="5633" width="1.140625" style="42" customWidth="1"/>
    <col min="5634" max="5636" width="4.85546875" style="42" customWidth="1"/>
    <col min="5637" max="5637" width="4" style="42" customWidth="1"/>
    <col min="5638" max="5640" width="4.85546875" style="42" customWidth="1"/>
    <col min="5641" max="5643" width="4.5703125" style="42" customWidth="1"/>
    <col min="5644" max="5645" width="3.28515625" style="42" bestFit="1" customWidth="1"/>
    <col min="5646" max="5649" width="0" style="42" hidden="1" customWidth="1"/>
    <col min="5650" max="5650" width="4.28515625" style="42" customWidth="1"/>
    <col min="5651" max="5653" width="9"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2" width="12.28515625" style="42" customWidth="1"/>
    <col min="5683" max="5683" width="4" style="42" customWidth="1"/>
    <col min="5684" max="5686" width="6.140625" style="42" customWidth="1"/>
    <col min="5687" max="5687" width="3.85546875" style="42" customWidth="1"/>
    <col min="5688" max="5688" width="23.42578125" style="42" customWidth="1"/>
    <col min="5689" max="5888" width="11.42578125" style="42"/>
    <col min="5889" max="5889" width="1.140625" style="42" customWidth="1"/>
    <col min="5890" max="5892" width="4.85546875" style="42" customWidth="1"/>
    <col min="5893" max="5893" width="4" style="42" customWidth="1"/>
    <col min="5894" max="5896" width="4.85546875" style="42" customWidth="1"/>
    <col min="5897" max="5899" width="4.5703125" style="42" customWidth="1"/>
    <col min="5900" max="5901" width="3.28515625" style="42" bestFit="1" customWidth="1"/>
    <col min="5902" max="5905" width="0" style="42" hidden="1" customWidth="1"/>
    <col min="5906" max="5906" width="4.28515625" style="42" customWidth="1"/>
    <col min="5907" max="5909" width="9"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8" width="12.28515625" style="42" customWidth="1"/>
    <col min="5939" max="5939" width="4" style="42" customWidth="1"/>
    <col min="5940" max="5942" width="6.140625" style="42" customWidth="1"/>
    <col min="5943" max="5943" width="3.85546875" style="42" customWidth="1"/>
    <col min="5944" max="5944" width="23.42578125" style="42" customWidth="1"/>
    <col min="5945" max="6144" width="11.42578125" style="42"/>
    <col min="6145" max="6145" width="1.140625" style="42" customWidth="1"/>
    <col min="6146" max="6148" width="4.85546875" style="42" customWidth="1"/>
    <col min="6149" max="6149" width="4" style="42" customWidth="1"/>
    <col min="6150" max="6152" width="4.85546875" style="42" customWidth="1"/>
    <col min="6153" max="6155" width="4.5703125" style="42" customWidth="1"/>
    <col min="6156" max="6157" width="3.28515625" style="42" bestFit="1" customWidth="1"/>
    <col min="6158" max="6161" width="0" style="42" hidden="1" customWidth="1"/>
    <col min="6162" max="6162" width="4.28515625" style="42" customWidth="1"/>
    <col min="6163" max="6165" width="9"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4" width="12.28515625" style="42" customWidth="1"/>
    <col min="6195" max="6195" width="4" style="42" customWidth="1"/>
    <col min="6196" max="6198" width="6.140625" style="42" customWidth="1"/>
    <col min="6199" max="6199" width="3.85546875" style="42" customWidth="1"/>
    <col min="6200" max="6200" width="23.42578125" style="42" customWidth="1"/>
    <col min="6201" max="6400" width="11.42578125" style="42"/>
    <col min="6401" max="6401" width="1.140625" style="42" customWidth="1"/>
    <col min="6402" max="6404" width="4.85546875" style="42" customWidth="1"/>
    <col min="6405" max="6405" width="4" style="42" customWidth="1"/>
    <col min="6406" max="6408" width="4.85546875" style="42" customWidth="1"/>
    <col min="6409" max="6411" width="4.5703125" style="42" customWidth="1"/>
    <col min="6412" max="6413" width="3.28515625" style="42" bestFit="1" customWidth="1"/>
    <col min="6414" max="6417" width="0" style="42" hidden="1" customWidth="1"/>
    <col min="6418" max="6418" width="4.28515625" style="42" customWidth="1"/>
    <col min="6419" max="6421" width="9"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50" width="12.28515625" style="42" customWidth="1"/>
    <col min="6451" max="6451" width="4" style="42" customWidth="1"/>
    <col min="6452" max="6454" width="6.140625" style="42" customWidth="1"/>
    <col min="6455" max="6455" width="3.85546875" style="42" customWidth="1"/>
    <col min="6456" max="6456" width="23.42578125" style="42" customWidth="1"/>
    <col min="6457" max="6656" width="11.42578125" style="42"/>
    <col min="6657" max="6657" width="1.140625" style="42" customWidth="1"/>
    <col min="6658" max="6660" width="4.85546875" style="42" customWidth="1"/>
    <col min="6661" max="6661" width="4" style="42" customWidth="1"/>
    <col min="6662" max="6664" width="4.85546875" style="42" customWidth="1"/>
    <col min="6665" max="6667" width="4.5703125" style="42" customWidth="1"/>
    <col min="6668" max="6669" width="3.28515625" style="42" bestFit="1" customWidth="1"/>
    <col min="6670" max="6673" width="0" style="42" hidden="1" customWidth="1"/>
    <col min="6674" max="6674" width="4.28515625" style="42" customWidth="1"/>
    <col min="6675" max="6677" width="9"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6" width="12.28515625" style="42" customWidth="1"/>
    <col min="6707" max="6707" width="4" style="42" customWidth="1"/>
    <col min="6708" max="6710" width="6.140625" style="42" customWidth="1"/>
    <col min="6711" max="6711" width="3.85546875" style="42" customWidth="1"/>
    <col min="6712" max="6712" width="23.42578125" style="42" customWidth="1"/>
    <col min="6713" max="6912" width="11.42578125" style="42"/>
    <col min="6913" max="6913" width="1.140625" style="42" customWidth="1"/>
    <col min="6914" max="6916" width="4.85546875" style="42" customWidth="1"/>
    <col min="6917" max="6917" width="4" style="42" customWidth="1"/>
    <col min="6918" max="6920" width="4.85546875" style="42" customWidth="1"/>
    <col min="6921" max="6923" width="4.5703125" style="42" customWidth="1"/>
    <col min="6924" max="6925" width="3.28515625" style="42" bestFit="1" customWidth="1"/>
    <col min="6926" max="6929" width="0" style="42" hidden="1" customWidth="1"/>
    <col min="6930" max="6930" width="4.28515625" style="42" customWidth="1"/>
    <col min="6931" max="6933" width="9"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2" width="12.28515625" style="42" customWidth="1"/>
    <col min="6963" max="6963" width="4" style="42" customWidth="1"/>
    <col min="6964" max="6966" width="6.140625" style="42" customWidth="1"/>
    <col min="6967" max="6967" width="3.85546875" style="42" customWidth="1"/>
    <col min="6968" max="6968" width="23.42578125" style="42" customWidth="1"/>
    <col min="6969" max="7168" width="11.42578125" style="42"/>
    <col min="7169" max="7169" width="1.140625" style="42" customWidth="1"/>
    <col min="7170" max="7172" width="4.85546875" style="42" customWidth="1"/>
    <col min="7173" max="7173" width="4" style="42" customWidth="1"/>
    <col min="7174" max="7176" width="4.85546875" style="42" customWidth="1"/>
    <col min="7177" max="7179" width="4.5703125" style="42" customWidth="1"/>
    <col min="7180" max="7181" width="3.28515625" style="42" bestFit="1" customWidth="1"/>
    <col min="7182" max="7185" width="0" style="42" hidden="1" customWidth="1"/>
    <col min="7186" max="7186" width="4.28515625" style="42" customWidth="1"/>
    <col min="7187" max="7189" width="9"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8" width="12.28515625" style="42" customWidth="1"/>
    <col min="7219" max="7219" width="4" style="42" customWidth="1"/>
    <col min="7220" max="7222" width="6.140625" style="42" customWidth="1"/>
    <col min="7223" max="7223" width="3.85546875" style="42" customWidth="1"/>
    <col min="7224" max="7224" width="23.42578125" style="42" customWidth="1"/>
    <col min="7225" max="7424" width="11.42578125" style="42"/>
    <col min="7425" max="7425" width="1.140625" style="42" customWidth="1"/>
    <col min="7426" max="7428" width="4.85546875" style="42" customWidth="1"/>
    <col min="7429" max="7429" width="4" style="42" customWidth="1"/>
    <col min="7430" max="7432" width="4.85546875" style="42" customWidth="1"/>
    <col min="7433" max="7435" width="4.5703125" style="42" customWidth="1"/>
    <col min="7436" max="7437" width="3.28515625" style="42" bestFit="1" customWidth="1"/>
    <col min="7438" max="7441" width="0" style="42" hidden="1" customWidth="1"/>
    <col min="7442" max="7442" width="4.28515625" style="42" customWidth="1"/>
    <col min="7443" max="7445" width="9"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4" width="12.28515625" style="42" customWidth="1"/>
    <col min="7475" max="7475" width="4" style="42" customWidth="1"/>
    <col min="7476" max="7478" width="6.140625" style="42" customWidth="1"/>
    <col min="7479" max="7479" width="3.85546875" style="42" customWidth="1"/>
    <col min="7480" max="7480" width="23.42578125" style="42" customWidth="1"/>
    <col min="7481" max="7680" width="11.42578125" style="42"/>
    <col min="7681" max="7681" width="1.140625" style="42" customWidth="1"/>
    <col min="7682" max="7684" width="4.85546875" style="42" customWidth="1"/>
    <col min="7685" max="7685" width="4" style="42" customWidth="1"/>
    <col min="7686" max="7688" width="4.85546875" style="42" customWidth="1"/>
    <col min="7689" max="7691" width="4.5703125" style="42" customWidth="1"/>
    <col min="7692" max="7693" width="3.28515625" style="42" bestFit="1" customWidth="1"/>
    <col min="7694" max="7697" width="0" style="42" hidden="1" customWidth="1"/>
    <col min="7698" max="7698" width="4.28515625" style="42" customWidth="1"/>
    <col min="7699" max="7701" width="9"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30" width="12.28515625" style="42" customWidth="1"/>
    <col min="7731" max="7731" width="4" style="42" customWidth="1"/>
    <col min="7732" max="7734" width="6.140625" style="42" customWidth="1"/>
    <col min="7735" max="7735" width="3.85546875" style="42" customWidth="1"/>
    <col min="7736" max="7736" width="23.42578125" style="42" customWidth="1"/>
    <col min="7737" max="7936" width="11.42578125" style="42"/>
    <col min="7937" max="7937" width="1.140625" style="42" customWidth="1"/>
    <col min="7938" max="7940" width="4.85546875" style="42" customWidth="1"/>
    <col min="7941" max="7941" width="4" style="42" customWidth="1"/>
    <col min="7942" max="7944" width="4.85546875" style="42" customWidth="1"/>
    <col min="7945" max="7947" width="4.5703125" style="42" customWidth="1"/>
    <col min="7948" max="7949" width="3.28515625" style="42" bestFit="1" customWidth="1"/>
    <col min="7950" max="7953" width="0" style="42" hidden="1" customWidth="1"/>
    <col min="7954" max="7954" width="4.28515625" style="42" customWidth="1"/>
    <col min="7955" max="7957" width="9"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6" width="12.28515625" style="42" customWidth="1"/>
    <col min="7987" max="7987" width="4" style="42" customWidth="1"/>
    <col min="7988" max="7990" width="6.140625" style="42" customWidth="1"/>
    <col min="7991" max="7991" width="3.85546875" style="42" customWidth="1"/>
    <col min="7992" max="7992" width="23.42578125" style="42" customWidth="1"/>
    <col min="7993" max="8192" width="11.42578125" style="42"/>
    <col min="8193" max="8193" width="1.140625" style="42" customWidth="1"/>
    <col min="8194" max="8196" width="4.85546875" style="42" customWidth="1"/>
    <col min="8197" max="8197" width="4" style="42" customWidth="1"/>
    <col min="8198" max="8200" width="4.85546875" style="42" customWidth="1"/>
    <col min="8201" max="8203" width="4.5703125" style="42" customWidth="1"/>
    <col min="8204" max="8205" width="3.28515625" style="42" bestFit="1" customWidth="1"/>
    <col min="8206" max="8209" width="0" style="42" hidden="1" customWidth="1"/>
    <col min="8210" max="8210" width="4.28515625" style="42" customWidth="1"/>
    <col min="8211" max="8213" width="9"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2" width="12.28515625" style="42" customWidth="1"/>
    <col min="8243" max="8243" width="4" style="42" customWidth="1"/>
    <col min="8244" max="8246" width="6.140625" style="42" customWidth="1"/>
    <col min="8247" max="8247" width="3.85546875" style="42" customWidth="1"/>
    <col min="8248" max="8248" width="23.42578125" style="42" customWidth="1"/>
    <col min="8249" max="8448" width="11.42578125" style="42"/>
    <col min="8449" max="8449" width="1.140625" style="42" customWidth="1"/>
    <col min="8450" max="8452" width="4.85546875" style="42" customWidth="1"/>
    <col min="8453" max="8453" width="4" style="42" customWidth="1"/>
    <col min="8454" max="8456" width="4.85546875" style="42" customWidth="1"/>
    <col min="8457" max="8459" width="4.5703125" style="42" customWidth="1"/>
    <col min="8460" max="8461" width="3.28515625" style="42" bestFit="1" customWidth="1"/>
    <col min="8462" max="8465" width="0" style="42" hidden="1" customWidth="1"/>
    <col min="8466" max="8466" width="4.28515625" style="42" customWidth="1"/>
    <col min="8467" max="8469" width="9"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8" width="12.28515625" style="42" customWidth="1"/>
    <col min="8499" max="8499" width="4" style="42" customWidth="1"/>
    <col min="8500" max="8502" width="6.140625" style="42" customWidth="1"/>
    <col min="8503" max="8503" width="3.85546875" style="42" customWidth="1"/>
    <col min="8504" max="8504" width="23.42578125" style="42" customWidth="1"/>
    <col min="8505" max="8704" width="11.42578125" style="42"/>
    <col min="8705" max="8705" width="1.140625" style="42" customWidth="1"/>
    <col min="8706" max="8708" width="4.85546875" style="42" customWidth="1"/>
    <col min="8709" max="8709" width="4" style="42" customWidth="1"/>
    <col min="8710" max="8712" width="4.85546875" style="42" customWidth="1"/>
    <col min="8713" max="8715" width="4.5703125" style="42" customWidth="1"/>
    <col min="8716" max="8717" width="3.28515625" style="42" bestFit="1" customWidth="1"/>
    <col min="8718" max="8721" width="0" style="42" hidden="1" customWidth="1"/>
    <col min="8722" max="8722" width="4.28515625" style="42" customWidth="1"/>
    <col min="8723" max="8725" width="9"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4" width="12.28515625" style="42" customWidth="1"/>
    <col min="8755" max="8755" width="4" style="42" customWidth="1"/>
    <col min="8756" max="8758" width="6.140625" style="42" customWidth="1"/>
    <col min="8759" max="8759" width="3.85546875" style="42" customWidth="1"/>
    <col min="8760" max="8760" width="23.42578125" style="42" customWidth="1"/>
    <col min="8761" max="8960" width="11.42578125" style="42"/>
    <col min="8961" max="8961" width="1.140625" style="42" customWidth="1"/>
    <col min="8962" max="8964" width="4.85546875" style="42" customWidth="1"/>
    <col min="8965" max="8965" width="4" style="42" customWidth="1"/>
    <col min="8966" max="8968" width="4.85546875" style="42" customWidth="1"/>
    <col min="8969" max="8971" width="4.5703125" style="42" customWidth="1"/>
    <col min="8972" max="8973" width="3.28515625" style="42" bestFit="1" customWidth="1"/>
    <col min="8974" max="8977" width="0" style="42" hidden="1" customWidth="1"/>
    <col min="8978" max="8978" width="4.28515625" style="42" customWidth="1"/>
    <col min="8979" max="8981" width="9"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10" width="12.28515625" style="42" customWidth="1"/>
    <col min="9011" max="9011" width="4" style="42" customWidth="1"/>
    <col min="9012" max="9014" width="6.140625" style="42" customWidth="1"/>
    <col min="9015" max="9015" width="3.85546875" style="42" customWidth="1"/>
    <col min="9016" max="9016" width="23.42578125" style="42" customWidth="1"/>
    <col min="9017" max="9216" width="11.42578125" style="42"/>
    <col min="9217" max="9217" width="1.140625" style="42" customWidth="1"/>
    <col min="9218" max="9220" width="4.85546875" style="42" customWidth="1"/>
    <col min="9221" max="9221" width="4" style="42" customWidth="1"/>
    <col min="9222" max="9224" width="4.85546875" style="42" customWidth="1"/>
    <col min="9225" max="9227" width="4.5703125" style="42" customWidth="1"/>
    <col min="9228" max="9229" width="3.28515625" style="42" bestFit="1" customWidth="1"/>
    <col min="9230" max="9233" width="0" style="42" hidden="1" customWidth="1"/>
    <col min="9234" max="9234" width="4.28515625" style="42" customWidth="1"/>
    <col min="9235" max="9237" width="9"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6" width="12.28515625" style="42" customWidth="1"/>
    <col min="9267" max="9267" width="4" style="42" customWidth="1"/>
    <col min="9268" max="9270" width="6.140625" style="42" customWidth="1"/>
    <col min="9271" max="9271" width="3.85546875" style="42" customWidth="1"/>
    <col min="9272" max="9272" width="23.42578125" style="42" customWidth="1"/>
    <col min="9273" max="9472" width="11.42578125" style="42"/>
    <col min="9473" max="9473" width="1.140625" style="42" customWidth="1"/>
    <col min="9474" max="9476" width="4.85546875" style="42" customWidth="1"/>
    <col min="9477" max="9477" width="4" style="42" customWidth="1"/>
    <col min="9478" max="9480" width="4.85546875" style="42" customWidth="1"/>
    <col min="9481" max="9483" width="4.5703125" style="42" customWidth="1"/>
    <col min="9484" max="9485" width="3.28515625" style="42" bestFit="1" customWidth="1"/>
    <col min="9486" max="9489" width="0" style="42" hidden="1" customWidth="1"/>
    <col min="9490" max="9490" width="4.28515625" style="42" customWidth="1"/>
    <col min="9491" max="9493" width="9"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2" width="12.28515625" style="42" customWidth="1"/>
    <col min="9523" max="9523" width="4" style="42" customWidth="1"/>
    <col min="9524" max="9526" width="6.140625" style="42" customWidth="1"/>
    <col min="9527" max="9527" width="3.85546875" style="42" customWidth="1"/>
    <col min="9528" max="9528" width="23.42578125" style="42" customWidth="1"/>
    <col min="9529" max="9728" width="11.42578125" style="42"/>
    <col min="9729" max="9729" width="1.140625" style="42" customWidth="1"/>
    <col min="9730" max="9732" width="4.85546875" style="42" customWidth="1"/>
    <col min="9733" max="9733" width="4" style="42" customWidth="1"/>
    <col min="9734" max="9736" width="4.85546875" style="42" customWidth="1"/>
    <col min="9737" max="9739" width="4.5703125" style="42" customWidth="1"/>
    <col min="9740" max="9741" width="3.28515625" style="42" bestFit="1" customWidth="1"/>
    <col min="9742" max="9745" width="0" style="42" hidden="1" customWidth="1"/>
    <col min="9746" max="9746" width="4.28515625" style="42" customWidth="1"/>
    <col min="9747" max="9749" width="9"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8" width="12.28515625" style="42" customWidth="1"/>
    <col min="9779" max="9779" width="4" style="42" customWidth="1"/>
    <col min="9780" max="9782" width="6.140625" style="42" customWidth="1"/>
    <col min="9783" max="9783" width="3.85546875" style="42" customWidth="1"/>
    <col min="9784" max="9784" width="23.42578125" style="42" customWidth="1"/>
    <col min="9785" max="9984" width="11.42578125" style="42"/>
    <col min="9985" max="9985" width="1.140625" style="42" customWidth="1"/>
    <col min="9986" max="9988" width="4.85546875" style="42" customWidth="1"/>
    <col min="9989" max="9989" width="4" style="42" customWidth="1"/>
    <col min="9990" max="9992" width="4.85546875" style="42" customWidth="1"/>
    <col min="9993" max="9995" width="4.5703125" style="42" customWidth="1"/>
    <col min="9996" max="9997" width="3.28515625" style="42" bestFit="1" customWidth="1"/>
    <col min="9998" max="10001" width="0" style="42" hidden="1" customWidth="1"/>
    <col min="10002" max="10002" width="4.28515625" style="42" customWidth="1"/>
    <col min="10003" max="10005" width="9"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4" width="12.28515625" style="42" customWidth="1"/>
    <col min="10035" max="10035" width="4" style="42" customWidth="1"/>
    <col min="10036" max="10038" width="6.140625" style="42" customWidth="1"/>
    <col min="10039" max="10039" width="3.85546875" style="42" customWidth="1"/>
    <col min="10040" max="10040" width="23.42578125" style="42" customWidth="1"/>
    <col min="10041" max="10240" width="11.42578125" style="42"/>
    <col min="10241" max="10241" width="1.140625" style="42" customWidth="1"/>
    <col min="10242" max="10244" width="4.85546875" style="42" customWidth="1"/>
    <col min="10245" max="10245" width="4" style="42" customWidth="1"/>
    <col min="10246" max="10248" width="4.85546875" style="42" customWidth="1"/>
    <col min="10249" max="10251" width="4.5703125" style="42" customWidth="1"/>
    <col min="10252" max="10253" width="3.28515625" style="42" bestFit="1" customWidth="1"/>
    <col min="10254" max="10257" width="0" style="42" hidden="1" customWidth="1"/>
    <col min="10258" max="10258" width="4.28515625" style="42" customWidth="1"/>
    <col min="10259" max="10261" width="9"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90" width="12.28515625" style="42" customWidth="1"/>
    <col min="10291" max="10291" width="4" style="42" customWidth="1"/>
    <col min="10292" max="10294" width="6.140625" style="42" customWidth="1"/>
    <col min="10295" max="10295" width="3.85546875" style="42" customWidth="1"/>
    <col min="10296" max="10296" width="23.42578125" style="42" customWidth="1"/>
    <col min="10297" max="10496" width="11.42578125" style="42"/>
    <col min="10497" max="10497" width="1.140625" style="42" customWidth="1"/>
    <col min="10498" max="10500" width="4.85546875" style="42" customWidth="1"/>
    <col min="10501" max="10501" width="4" style="42" customWidth="1"/>
    <col min="10502" max="10504" width="4.85546875" style="42" customWidth="1"/>
    <col min="10505" max="10507" width="4.5703125" style="42" customWidth="1"/>
    <col min="10508" max="10509" width="3.28515625" style="42" bestFit="1" customWidth="1"/>
    <col min="10510" max="10513" width="0" style="42" hidden="1" customWidth="1"/>
    <col min="10514" max="10514" width="4.28515625" style="42" customWidth="1"/>
    <col min="10515" max="10517" width="9"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6" width="12.28515625" style="42" customWidth="1"/>
    <col min="10547" max="10547" width="4" style="42" customWidth="1"/>
    <col min="10548" max="10550" width="6.140625" style="42" customWidth="1"/>
    <col min="10551" max="10551" width="3.85546875" style="42" customWidth="1"/>
    <col min="10552" max="10552" width="23.42578125" style="42" customWidth="1"/>
    <col min="10553" max="10752" width="11.42578125" style="42"/>
    <col min="10753" max="10753" width="1.140625" style="42" customWidth="1"/>
    <col min="10754" max="10756" width="4.85546875" style="42" customWidth="1"/>
    <col min="10757" max="10757" width="4" style="42" customWidth="1"/>
    <col min="10758" max="10760" width="4.85546875" style="42" customWidth="1"/>
    <col min="10761" max="10763" width="4.5703125" style="42" customWidth="1"/>
    <col min="10764" max="10765" width="3.28515625" style="42" bestFit="1" customWidth="1"/>
    <col min="10766" max="10769" width="0" style="42" hidden="1" customWidth="1"/>
    <col min="10770" max="10770" width="4.28515625" style="42" customWidth="1"/>
    <col min="10771" max="10773" width="9"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2" width="12.28515625" style="42" customWidth="1"/>
    <col min="10803" max="10803" width="4" style="42" customWidth="1"/>
    <col min="10804" max="10806" width="6.140625" style="42" customWidth="1"/>
    <col min="10807" max="10807" width="3.85546875" style="42" customWidth="1"/>
    <col min="10808" max="10808" width="23.42578125" style="42" customWidth="1"/>
    <col min="10809" max="11008" width="11.42578125" style="42"/>
    <col min="11009" max="11009" width="1.140625" style="42" customWidth="1"/>
    <col min="11010" max="11012" width="4.85546875" style="42" customWidth="1"/>
    <col min="11013" max="11013" width="4" style="42" customWidth="1"/>
    <col min="11014" max="11016" width="4.85546875" style="42" customWidth="1"/>
    <col min="11017" max="11019" width="4.5703125" style="42" customWidth="1"/>
    <col min="11020" max="11021" width="3.28515625" style="42" bestFit="1" customWidth="1"/>
    <col min="11022" max="11025" width="0" style="42" hidden="1" customWidth="1"/>
    <col min="11026" max="11026" width="4.28515625" style="42" customWidth="1"/>
    <col min="11027" max="11029" width="9"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8" width="12.28515625" style="42" customWidth="1"/>
    <col min="11059" max="11059" width="4" style="42" customWidth="1"/>
    <col min="11060" max="11062" width="6.140625" style="42" customWidth="1"/>
    <col min="11063" max="11063" width="3.85546875" style="42" customWidth="1"/>
    <col min="11064" max="11064" width="23.42578125" style="42" customWidth="1"/>
    <col min="11065" max="11264" width="11.42578125" style="42"/>
    <col min="11265" max="11265" width="1.140625" style="42" customWidth="1"/>
    <col min="11266" max="11268" width="4.85546875" style="42" customWidth="1"/>
    <col min="11269" max="11269" width="4" style="42" customWidth="1"/>
    <col min="11270" max="11272" width="4.85546875" style="42" customWidth="1"/>
    <col min="11273" max="11275" width="4.5703125" style="42" customWidth="1"/>
    <col min="11276" max="11277" width="3.28515625" style="42" bestFit="1" customWidth="1"/>
    <col min="11278" max="11281" width="0" style="42" hidden="1" customWidth="1"/>
    <col min="11282" max="11282" width="4.28515625" style="42" customWidth="1"/>
    <col min="11283" max="11285" width="9"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4" width="12.28515625" style="42" customWidth="1"/>
    <col min="11315" max="11315" width="4" style="42" customWidth="1"/>
    <col min="11316" max="11318" width="6.140625" style="42" customWidth="1"/>
    <col min="11319" max="11319" width="3.85546875" style="42" customWidth="1"/>
    <col min="11320" max="11320" width="23.42578125" style="42" customWidth="1"/>
    <col min="11321" max="11520" width="11.42578125" style="42"/>
    <col min="11521" max="11521" width="1.140625" style="42" customWidth="1"/>
    <col min="11522" max="11524" width="4.85546875" style="42" customWidth="1"/>
    <col min="11525" max="11525" width="4" style="42" customWidth="1"/>
    <col min="11526" max="11528" width="4.85546875" style="42" customWidth="1"/>
    <col min="11529" max="11531" width="4.5703125" style="42" customWidth="1"/>
    <col min="11532" max="11533" width="3.28515625" style="42" bestFit="1" customWidth="1"/>
    <col min="11534" max="11537" width="0" style="42" hidden="1" customWidth="1"/>
    <col min="11538" max="11538" width="4.28515625" style="42" customWidth="1"/>
    <col min="11539" max="11541" width="9"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70" width="12.28515625" style="42" customWidth="1"/>
    <col min="11571" max="11571" width="4" style="42" customWidth="1"/>
    <col min="11572" max="11574" width="6.140625" style="42" customWidth="1"/>
    <col min="11575" max="11575" width="3.85546875" style="42" customWidth="1"/>
    <col min="11576" max="11576" width="23.42578125" style="42" customWidth="1"/>
    <col min="11577" max="11776" width="11.42578125" style="42"/>
    <col min="11777" max="11777" width="1.140625" style="42" customWidth="1"/>
    <col min="11778" max="11780" width="4.85546875" style="42" customWidth="1"/>
    <col min="11781" max="11781" width="4" style="42" customWidth="1"/>
    <col min="11782" max="11784" width="4.85546875" style="42" customWidth="1"/>
    <col min="11785" max="11787" width="4.5703125" style="42" customWidth="1"/>
    <col min="11788" max="11789" width="3.28515625" style="42" bestFit="1" customWidth="1"/>
    <col min="11790" max="11793" width="0" style="42" hidden="1" customWidth="1"/>
    <col min="11794" max="11794" width="4.28515625" style="42" customWidth="1"/>
    <col min="11795" max="11797" width="9"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6" width="12.28515625" style="42" customWidth="1"/>
    <col min="11827" max="11827" width="4" style="42" customWidth="1"/>
    <col min="11828" max="11830" width="6.140625" style="42" customWidth="1"/>
    <col min="11831" max="11831" width="3.85546875" style="42" customWidth="1"/>
    <col min="11832" max="11832" width="23.42578125" style="42" customWidth="1"/>
    <col min="11833" max="12032" width="11.42578125" style="42"/>
    <col min="12033" max="12033" width="1.140625" style="42" customWidth="1"/>
    <col min="12034" max="12036" width="4.85546875" style="42" customWidth="1"/>
    <col min="12037" max="12037" width="4" style="42" customWidth="1"/>
    <col min="12038" max="12040" width="4.85546875" style="42" customWidth="1"/>
    <col min="12041" max="12043" width="4.5703125" style="42" customWidth="1"/>
    <col min="12044" max="12045" width="3.28515625" style="42" bestFit="1" customWidth="1"/>
    <col min="12046" max="12049" width="0" style="42" hidden="1" customWidth="1"/>
    <col min="12050" max="12050" width="4.28515625" style="42" customWidth="1"/>
    <col min="12051" max="12053" width="9"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2" width="12.28515625" style="42" customWidth="1"/>
    <col min="12083" max="12083" width="4" style="42" customWidth="1"/>
    <col min="12084" max="12086" width="6.140625" style="42" customWidth="1"/>
    <col min="12087" max="12087" width="3.85546875" style="42" customWidth="1"/>
    <col min="12088" max="12088" width="23.42578125" style="42" customWidth="1"/>
    <col min="12089" max="12288" width="11.42578125" style="42"/>
    <col min="12289" max="12289" width="1.140625" style="42" customWidth="1"/>
    <col min="12290" max="12292" width="4.85546875" style="42" customWidth="1"/>
    <col min="12293" max="12293" width="4" style="42" customWidth="1"/>
    <col min="12294" max="12296" width="4.85546875" style="42" customWidth="1"/>
    <col min="12297" max="12299" width="4.5703125" style="42" customWidth="1"/>
    <col min="12300" max="12301" width="3.28515625" style="42" bestFit="1" customWidth="1"/>
    <col min="12302" max="12305" width="0" style="42" hidden="1" customWidth="1"/>
    <col min="12306" max="12306" width="4.28515625" style="42" customWidth="1"/>
    <col min="12307" max="12309" width="9"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8" width="12.28515625" style="42" customWidth="1"/>
    <col min="12339" max="12339" width="4" style="42" customWidth="1"/>
    <col min="12340" max="12342" width="6.140625" style="42" customWidth="1"/>
    <col min="12343" max="12343" width="3.85546875" style="42" customWidth="1"/>
    <col min="12344" max="12344" width="23.42578125" style="42" customWidth="1"/>
    <col min="12345" max="12544" width="11.42578125" style="42"/>
    <col min="12545" max="12545" width="1.140625" style="42" customWidth="1"/>
    <col min="12546" max="12548" width="4.85546875" style="42" customWidth="1"/>
    <col min="12549" max="12549" width="4" style="42" customWidth="1"/>
    <col min="12550" max="12552" width="4.85546875" style="42" customWidth="1"/>
    <col min="12553" max="12555" width="4.5703125" style="42" customWidth="1"/>
    <col min="12556" max="12557" width="3.28515625" style="42" bestFit="1" customWidth="1"/>
    <col min="12558" max="12561" width="0" style="42" hidden="1" customWidth="1"/>
    <col min="12562" max="12562" width="4.28515625" style="42" customWidth="1"/>
    <col min="12563" max="12565" width="9"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4" width="12.28515625" style="42" customWidth="1"/>
    <col min="12595" max="12595" width="4" style="42" customWidth="1"/>
    <col min="12596" max="12598" width="6.140625" style="42" customWidth="1"/>
    <col min="12599" max="12599" width="3.85546875" style="42" customWidth="1"/>
    <col min="12600" max="12600" width="23.42578125" style="42" customWidth="1"/>
    <col min="12601" max="12800" width="11.42578125" style="42"/>
    <col min="12801" max="12801" width="1.140625" style="42" customWidth="1"/>
    <col min="12802" max="12804" width="4.85546875" style="42" customWidth="1"/>
    <col min="12805" max="12805" width="4" style="42" customWidth="1"/>
    <col min="12806" max="12808" width="4.85546875" style="42" customWidth="1"/>
    <col min="12809" max="12811" width="4.5703125" style="42" customWidth="1"/>
    <col min="12812" max="12813" width="3.28515625" style="42" bestFit="1" customWidth="1"/>
    <col min="12814" max="12817" width="0" style="42" hidden="1" customWidth="1"/>
    <col min="12818" max="12818" width="4.28515625" style="42" customWidth="1"/>
    <col min="12819" max="12821" width="9"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50" width="12.28515625" style="42" customWidth="1"/>
    <col min="12851" max="12851" width="4" style="42" customWidth="1"/>
    <col min="12852" max="12854" width="6.140625" style="42" customWidth="1"/>
    <col min="12855" max="12855" width="3.85546875" style="42" customWidth="1"/>
    <col min="12856" max="12856" width="23.42578125" style="42" customWidth="1"/>
    <col min="12857" max="13056" width="11.42578125" style="42"/>
    <col min="13057" max="13057" width="1.140625" style="42" customWidth="1"/>
    <col min="13058" max="13060" width="4.85546875" style="42" customWidth="1"/>
    <col min="13061" max="13061" width="4" style="42" customWidth="1"/>
    <col min="13062" max="13064" width="4.85546875" style="42" customWidth="1"/>
    <col min="13065" max="13067" width="4.5703125" style="42" customWidth="1"/>
    <col min="13068" max="13069" width="3.28515625" style="42" bestFit="1" customWidth="1"/>
    <col min="13070" max="13073" width="0" style="42" hidden="1" customWidth="1"/>
    <col min="13074" max="13074" width="4.28515625" style="42" customWidth="1"/>
    <col min="13075" max="13077" width="9"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6" width="12.28515625" style="42" customWidth="1"/>
    <col min="13107" max="13107" width="4" style="42" customWidth="1"/>
    <col min="13108" max="13110" width="6.140625" style="42" customWidth="1"/>
    <col min="13111" max="13111" width="3.85546875" style="42" customWidth="1"/>
    <col min="13112" max="13112" width="23.42578125" style="42" customWidth="1"/>
    <col min="13113" max="13312" width="11.42578125" style="42"/>
    <col min="13313" max="13313" width="1.140625" style="42" customWidth="1"/>
    <col min="13314" max="13316" width="4.85546875" style="42" customWidth="1"/>
    <col min="13317" max="13317" width="4" style="42" customWidth="1"/>
    <col min="13318" max="13320" width="4.85546875" style="42" customWidth="1"/>
    <col min="13321" max="13323" width="4.5703125" style="42" customWidth="1"/>
    <col min="13324" max="13325" width="3.28515625" style="42" bestFit="1" customWidth="1"/>
    <col min="13326" max="13329" width="0" style="42" hidden="1" customWidth="1"/>
    <col min="13330" max="13330" width="4.28515625" style="42" customWidth="1"/>
    <col min="13331" max="13333" width="9"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2" width="12.28515625" style="42" customWidth="1"/>
    <col min="13363" max="13363" width="4" style="42" customWidth="1"/>
    <col min="13364" max="13366" width="6.140625" style="42" customWidth="1"/>
    <col min="13367" max="13367" width="3.85546875" style="42" customWidth="1"/>
    <col min="13368" max="13368" width="23.42578125" style="42" customWidth="1"/>
    <col min="13369" max="13568" width="11.42578125" style="42"/>
    <col min="13569" max="13569" width="1.140625" style="42" customWidth="1"/>
    <col min="13570" max="13572" width="4.85546875" style="42" customWidth="1"/>
    <col min="13573" max="13573" width="4" style="42" customWidth="1"/>
    <col min="13574" max="13576" width="4.85546875" style="42" customWidth="1"/>
    <col min="13577" max="13579" width="4.5703125" style="42" customWidth="1"/>
    <col min="13580" max="13581" width="3.28515625" style="42" bestFit="1" customWidth="1"/>
    <col min="13582" max="13585" width="0" style="42" hidden="1" customWidth="1"/>
    <col min="13586" max="13586" width="4.28515625" style="42" customWidth="1"/>
    <col min="13587" max="13589" width="9"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8" width="12.28515625" style="42" customWidth="1"/>
    <col min="13619" max="13619" width="4" style="42" customWidth="1"/>
    <col min="13620" max="13622" width="6.140625" style="42" customWidth="1"/>
    <col min="13623" max="13623" width="3.85546875" style="42" customWidth="1"/>
    <col min="13624" max="13624" width="23.42578125" style="42" customWidth="1"/>
    <col min="13625" max="13824" width="11.42578125" style="42"/>
    <col min="13825" max="13825" width="1.140625" style="42" customWidth="1"/>
    <col min="13826" max="13828" width="4.85546875" style="42" customWidth="1"/>
    <col min="13829" max="13829" width="4" style="42" customWidth="1"/>
    <col min="13830" max="13832" width="4.85546875" style="42" customWidth="1"/>
    <col min="13833" max="13835" width="4.5703125" style="42" customWidth="1"/>
    <col min="13836" max="13837" width="3.28515625" style="42" bestFit="1" customWidth="1"/>
    <col min="13838" max="13841" width="0" style="42" hidden="1" customWidth="1"/>
    <col min="13842" max="13842" width="4.28515625" style="42" customWidth="1"/>
    <col min="13843" max="13845" width="9"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4" width="12.28515625" style="42" customWidth="1"/>
    <col min="13875" max="13875" width="4" style="42" customWidth="1"/>
    <col min="13876" max="13878" width="6.140625" style="42" customWidth="1"/>
    <col min="13879" max="13879" width="3.85546875" style="42" customWidth="1"/>
    <col min="13880" max="13880" width="23.42578125" style="42" customWidth="1"/>
    <col min="13881" max="14080" width="11.42578125" style="42"/>
    <col min="14081" max="14081" width="1.140625" style="42" customWidth="1"/>
    <col min="14082" max="14084" width="4.85546875" style="42" customWidth="1"/>
    <col min="14085" max="14085" width="4" style="42" customWidth="1"/>
    <col min="14086" max="14088" width="4.85546875" style="42" customWidth="1"/>
    <col min="14089" max="14091" width="4.5703125" style="42" customWidth="1"/>
    <col min="14092" max="14093" width="3.28515625" style="42" bestFit="1" customWidth="1"/>
    <col min="14094" max="14097" width="0" style="42" hidden="1" customWidth="1"/>
    <col min="14098" max="14098" width="4.28515625" style="42" customWidth="1"/>
    <col min="14099" max="14101" width="9"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30" width="12.28515625" style="42" customWidth="1"/>
    <col min="14131" max="14131" width="4" style="42" customWidth="1"/>
    <col min="14132" max="14134" width="6.140625" style="42" customWidth="1"/>
    <col min="14135" max="14135" width="3.85546875" style="42" customWidth="1"/>
    <col min="14136" max="14136" width="23.42578125" style="42" customWidth="1"/>
    <col min="14137" max="14336" width="11.42578125" style="42"/>
    <col min="14337" max="14337" width="1.140625" style="42" customWidth="1"/>
    <col min="14338" max="14340" width="4.85546875" style="42" customWidth="1"/>
    <col min="14341" max="14341" width="4" style="42" customWidth="1"/>
    <col min="14342" max="14344" width="4.85546875" style="42" customWidth="1"/>
    <col min="14345" max="14347" width="4.5703125" style="42" customWidth="1"/>
    <col min="14348" max="14349" width="3.28515625" style="42" bestFit="1" customWidth="1"/>
    <col min="14350" max="14353" width="0" style="42" hidden="1" customWidth="1"/>
    <col min="14354" max="14354" width="4.28515625" style="42" customWidth="1"/>
    <col min="14355" max="14357" width="9"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6" width="12.28515625" style="42" customWidth="1"/>
    <col min="14387" max="14387" width="4" style="42" customWidth="1"/>
    <col min="14388" max="14390" width="6.140625" style="42" customWidth="1"/>
    <col min="14391" max="14391" width="3.85546875" style="42" customWidth="1"/>
    <col min="14392" max="14392" width="23.42578125" style="42" customWidth="1"/>
    <col min="14393" max="14592" width="11.42578125" style="42"/>
    <col min="14593" max="14593" width="1.140625" style="42" customWidth="1"/>
    <col min="14594" max="14596" width="4.85546875" style="42" customWidth="1"/>
    <col min="14597" max="14597" width="4" style="42" customWidth="1"/>
    <col min="14598" max="14600" width="4.85546875" style="42" customWidth="1"/>
    <col min="14601" max="14603" width="4.5703125" style="42" customWidth="1"/>
    <col min="14604" max="14605" width="3.28515625" style="42" bestFit="1" customWidth="1"/>
    <col min="14606" max="14609" width="0" style="42" hidden="1" customWidth="1"/>
    <col min="14610" max="14610" width="4.28515625" style="42" customWidth="1"/>
    <col min="14611" max="14613" width="9"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2" width="12.28515625" style="42" customWidth="1"/>
    <col min="14643" max="14643" width="4" style="42" customWidth="1"/>
    <col min="14644" max="14646" width="6.140625" style="42" customWidth="1"/>
    <col min="14647" max="14647" width="3.85546875" style="42" customWidth="1"/>
    <col min="14648" max="14648" width="23.42578125" style="42" customWidth="1"/>
    <col min="14649" max="14848" width="11.42578125" style="42"/>
    <col min="14849" max="14849" width="1.140625" style="42" customWidth="1"/>
    <col min="14850" max="14852" width="4.85546875" style="42" customWidth="1"/>
    <col min="14853" max="14853" width="4" style="42" customWidth="1"/>
    <col min="14854" max="14856" width="4.85546875" style="42" customWidth="1"/>
    <col min="14857" max="14859" width="4.5703125" style="42" customWidth="1"/>
    <col min="14860" max="14861" width="3.28515625" style="42" bestFit="1" customWidth="1"/>
    <col min="14862" max="14865" width="0" style="42" hidden="1" customWidth="1"/>
    <col min="14866" max="14866" width="4.28515625" style="42" customWidth="1"/>
    <col min="14867" max="14869" width="9"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8" width="12.28515625" style="42" customWidth="1"/>
    <col min="14899" max="14899" width="4" style="42" customWidth="1"/>
    <col min="14900" max="14902" width="6.140625" style="42" customWidth="1"/>
    <col min="14903" max="14903" width="3.85546875" style="42" customWidth="1"/>
    <col min="14904" max="14904" width="23.42578125" style="42" customWidth="1"/>
    <col min="14905" max="15104" width="11.42578125" style="42"/>
    <col min="15105" max="15105" width="1.140625" style="42" customWidth="1"/>
    <col min="15106" max="15108" width="4.85546875" style="42" customWidth="1"/>
    <col min="15109" max="15109" width="4" style="42" customWidth="1"/>
    <col min="15110" max="15112" width="4.85546875" style="42" customWidth="1"/>
    <col min="15113" max="15115" width="4.5703125" style="42" customWidth="1"/>
    <col min="15116" max="15117" width="3.28515625" style="42" bestFit="1" customWidth="1"/>
    <col min="15118" max="15121" width="0" style="42" hidden="1" customWidth="1"/>
    <col min="15122" max="15122" width="4.28515625" style="42" customWidth="1"/>
    <col min="15123" max="15125" width="9"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4" width="12.28515625" style="42" customWidth="1"/>
    <col min="15155" max="15155" width="4" style="42" customWidth="1"/>
    <col min="15156" max="15158" width="6.140625" style="42" customWidth="1"/>
    <col min="15159" max="15159" width="3.85546875" style="42" customWidth="1"/>
    <col min="15160" max="15160" width="23.42578125" style="42" customWidth="1"/>
    <col min="15161" max="15360" width="11.42578125" style="42"/>
    <col min="15361" max="15361" width="1.140625" style="42" customWidth="1"/>
    <col min="15362" max="15364" width="4.85546875" style="42" customWidth="1"/>
    <col min="15365" max="15365" width="4" style="42" customWidth="1"/>
    <col min="15366" max="15368" width="4.85546875" style="42" customWidth="1"/>
    <col min="15369" max="15371" width="4.5703125" style="42" customWidth="1"/>
    <col min="15372" max="15373" width="3.28515625" style="42" bestFit="1" customWidth="1"/>
    <col min="15374" max="15377" width="0" style="42" hidden="1" customWidth="1"/>
    <col min="15378" max="15378" width="4.28515625" style="42" customWidth="1"/>
    <col min="15379" max="15381" width="9"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10" width="12.28515625" style="42" customWidth="1"/>
    <col min="15411" max="15411" width="4" style="42" customWidth="1"/>
    <col min="15412" max="15414" width="6.140625" style="42" customWidth="1"/>
    <col min="15415" max="15415" width="3.85546875" style="42" customWidth="1"/>
    <col min="15416" max="15416" width="23.42578125" style="42" customWidth="1"/>
    <col min="15417" max="15616" width="11.42578125" style="42"/>
    <col min="15617" max="15617" width="1.140625" style="42" customWidth="1"/>
    <col min="15618" max="15620" width="4.85546875" style="42" customWidth="1"/>
    <col min="15621" max="15621" width="4" style="42" customWidth="1"/>
    <col min="15622" max="15624" width="4.85546875" style="42" customWidth="1"/>
    <col min="15625" max="15627" width="4.5703125" style="42" customWidth="1"/>
    <col min="15628" max="15629" width="3.28515625" style="42" bestFit="1" customWidth="1"/>
    <col min="15630" max="15633" width="0" style="42" hidden="1" customWidth="1"/>
    <col min="15634" max="15634" width="4.28515625" style="42" customWidth="1"/>
    <col min="15635" max="15637" width="9"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6" width="12.28515625" style="42" customWidth="1"/>
    <col min="15667" max="15667" width="4" style="42" customWidth="1"/>
    <col min="15668" max="15670" width="6.140625" style="42" customWidth="1"/>
    <col min="15671" max="15671" width="3.85546875" style="42" customWidth="1"/>
    <col min="15672" max="15672" width="23.42578125" style="42" customWidth="1"/>
    <col min="15673" max="15872" width="11.42578125" style="42"/>
    <col min="15873" max="15873" width="1.140625" style="42" customWidth="1"/>
    <col min="15874" max="15876" width="4.85546875" style="42" customWidth="1"/>
    <col min="15877" max="15877" width="4" style="42" customWidth="1"/>
    <col min="15878" max="15880" width="4.85546875" style="42" customWidth="1"/>
    <col min="15881" max="15883" width="4.5703125" style="42" customWidth="1"/>
    <col min="15884" max="15885" width="3.28515625" style="42" bestFit="1" customWidth="1"/>
    <col min="15886" max="15889" width="0" style="42" hidden="1" customWidth="1"/>
    <col min="15890" max="15890" width="4.28515625" style="42" customWidth="1"/>
    <col min="15891" max="15893" width="9"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2" width="12.28515625" style="42" customWidth="1"/>
    <col min="15923" max="15923" width="4" style="42" customWidth="1"/>
    <col min="15924" max="15926" width="6.140625" style="42" customWidth="1"/>
    <col min="15927" max="15927" width="3.85546875" style="42" customWidth="1"/>
    <col min="15928" max="15928" width="23.42578125" style="42" customWidth="1"/>
    <col min="15929" max="16128" width="11.42578125" style="42"/>
    <col min="16129" max="16129" width="1.140625" style="42" customWidth="1"/>
    <col min="16130" max="16132" width="4.85546875" style="42" customWidth="1"/>
    <col min="16133" max="16133" width="4" style="42" customWidth="1"/>
    <col min="16134" max="16136" width="4.85546875" style="42" customWidth="1"/>
    <col min="16137" max="16139" width="4.5703125" style="42" customWidth="1"/>
    <col min="16140" max="16141" width="3.28515625" style="42" bestFit="1" customWidth="1"/>
    <col min="16142" max="16145" width="0" style="42" hidden="1" customWidth="1"/>
    <col min="16146" max="16146" width="4.28515625" style="42" customWidth="1"/>
    <col min="16147" max="16149" width="9"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8" width="12.28515625" style="42" customWidth="1"/>
    <col min="16179" max="16179" width="4" style="42" customWidth="1"/>
    <col min="16180" max="16182" width="6.140625" style="42" customWidth="1"/>
    <col min="16183" max="16183" width="3.85546875" style="42" customWidth="1"/>
    <col min="16184" max="16184" width="23.425781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42746</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33.75" customHeight="1" x14ac:dyDescent="0.2">
      <c r="A6" s="40"/>
      <c r="B6" s="1719" t="s">
        <v>92</v>
      </c>
      <c r="C6" s="1720"/>
      <c r="D6" s="1721" t="s">
        <v>93</v>
      </c>
      <c r="E6" s="1722"/>
      <c r="F6" s="1722"/>
      <c r="G6" s="1722"/>
      <c r="H6" s="1723"/>
      <c r="I6" s="1719" t="s">
        <v>300</v>
      </c>
      <c r="J6" s="1724"/>
      <c r="K6" s="1720"/>
      <c r="L6" s="1836" t="s">
        <v>250</v>
      </c>
      <c r="M6" s="1837"/>
      <c r="N6" s="1837"/>
      <c r="O6" s="1837"/>
      <c r="P6" s="1837"/>
      <c r="Q6" s="1837"/>
      <c r="R6" s="1837"/>
      <c r="S6" s="1837"/>
      <c r="T6" s="1837"/>
      <c r="U6" s="1838"/>
      <c r="V6" s="1719" t="s">
        <v>94</v>
      </c>
      <c r="W6" s="1724"/>
      <c r="X6" s="1724"/>
      <c r="Y6" s="1724"/>
      <c r="Z6" s="1724"/>
      <c r="AA6" s="1725" t="s">
        <v>1541</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25" t="s">
        <v>605</v>
      </c>
      <c r="M8" s="126"/>
      <c r="N8" s="126"/>
      <c r="O8" s="126"/>
      <c r="P8" s="126"/>
      <c r="Q8" s="126"/>
      <c r="R8" s="127"/>
      <c r="S8" s="128" t="s">
        <v>606</v>
      </c>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30"/>
      <c r="AY8" s="1730" t="s">
        <v>607</v>
      </c>
      <c r="AZ8" s="1730"/>
      <c r="BA8" s="1730"/>
      <c r="BB8" s="1730"/>
      <c r="BC8" s="1730"/>
      <c r="BD8" s="1730"/>
    </row>
    <row r="9" spans="1:56"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347.25" customHeight="1" x14ac:dyDescent="0.2">
      <c r="A10" s="651"/>
      <c r="B10" s="1839" t="s">
        <v>1542</v>
      </c>
      <c r="C10" s="1839"/>
      <c r="D10" s="1839"/>
      <c r="E10" s="93" t="s">
        <v>674</v>
      </c>
      <c r="F10" s="1796" t="s">
        <v>675</v>
      </c>
      <c r="G10" s="1796"/>
      <c r="H10" s="1796"/>
      <c r="I10" s="1734" t="s">
        <v>676</v>
      </c>
      <c r="J10" s="1734"/>
      <c r="K10" s="1734"/>
      <c r="L10" s="682" t="s">
        <v>663</v>
      </c>
      <c r="M10" s="682" t="s">
        <v>645</v>
      </c>
      <c r="N10" s="682"/>
      <c r="O10" s="138">
        <f>VLOOKUP(L10,[9]Listas!$M$69:$N$73,2,0)</f>
        <v>1</v>
      </c>
      <c r="P10" s="138"/>
      <c r="Q10" s="138">
        <f>HLOOKUP(M10,[9]Listas!$O$67:$Q$68,2,0)</f>
        <v>10</v>
      </c>
      <c r="R10" s="681" t="str">
        <f>INDEX([9]Listas!$O$69:$Q$73,MATCH(L10,[9]Listas!$M$69:$M$73,0),MATCH(M10,[9]Listas!$O$67:$Q$67,0))</f>
        <v>10
BAJA</v>
      </c>
      <c r="S10" s="1734" t="s">
        <v>677</v>
      </c>
      <c r="T10" s="1734"/>
      <c r="U10" s="1734"/>
      <c r="V10" s="680" t="s">
        <v>102</v>
      </c>
      <c r="W10" s="680" t="s">
        <v>62</v>
      </c>
      <c r="X10" s="680" t="s">
        <v>62</v>
      </c>
      <c r="Y10" s="680" t="s">
        <v>62</v>
      </c>
      <c r="Z10" s="680" t="s">
        <v>102</v>
      </c>
      <c r="AA10" s="680" t="s">
        <v>62</v>
      </c>
      <c r="AB10" s="680" t="s">
        <v>102</v>
      </c>
      <c r="AC10" s="680" t="s">
        <v>102</v>
      </c>
      <c r="AD10" s="680" t="s">
        <v>102</v>
      </c>
      <c r="AE10" s="680" t="s">
        <v>102</v>
      </c>
      <c r="AF10" s="680"/>
      <c r="AG10" s="138">
        <f>IF(Y10="SI",15,0)</f>
        <v>0</v>
      </c>
      <c r="AH10" s="138">
        <f>IF(Z10="SI",5,0)</f>
        <v>5</v>
      </c>
      <c r="AI10" s="138">
        <f>IF(AA10="SI",15,0)</f>
        <v>0</v>
      </c>
      <c r="AJ10" s="138">
        <f>IF(AB10="SI",10,0)</f>
        <v>10</v>
      </c>
      <c r="AK10" s="138">
        <f>IF(AC10="SI",15,0)</f>
        <v>15</v>
      </c>
      <c r="AL10" s="138">
        <f>IF(AD10="SI",10,0)</f>
        <v>10</v>
      </c>
      <c r="AM10" s="138">
        <f>IF(AE10="SI",30,0)</f>
        <v>30</v>
      </c>
      <c r="AN10" s="138">
        <f>SUM(AG10+AH10+AI10+AJ10+AK10+AL10+AM10)</f>
        <v>70</v>
      </c>
      <c r="AO10" s="138">
        <f>IF(AN10&lt;=50,0,IF(AN10&gt;=76,2,1))</f>
        <v>1</v>
      </c>
      <c r="AP10" s="681" t="str">
        <f>CONCATENATE(AN10,"- disminuye ",AO10)</f>
        <v>70- disminuye 1</v>
      </c>
      <c r="AQ10" s="138">
        <f>IF(V10="SI",O10-AO10,O10)</f>
        <v>0</v>
      </c>
      <c r="AR10" s="681" t="str">
        <f>IF(AQ10&lt;=1,"Rara vez",VLOOKUP(AQ10,[9]Listas!$L$69:$M$73,2,0))</f>
        <v>Rara vez</v>
      </c>
      <c r="AS10" s="138">
        <f>IF(W10="SI",Q10-AO10,Q10)</f>
        <v>10</v>
      </c>
      <c r="AT10" s="681" t="str">
        <f>IF(AS10&lt;=9,"Moderado",IF(AS10=20,"Catastrófico",IF(AS10=18,"Moderado","Mayor")))</f>
        <v>Mayor</v>
      </c>
      <c r="AU10" s="681" t="str">
        <f>INDEX([9]Listas!$O$69:$Q$73,MATCH(AR10,[9]Listas!$M$69:$M$73,0),MATCH(AT10,[9]Listas!$O$67:$Q$67,0))</f>
        <v>10
BAJA</v>
      </c>
      <c r="AV10" s="682" t="s">
        <v>647</v>
      </c>
      <c r="AW10" s="647" t="s">
        <v>678</v>
      </c>
      <c r="AX10" s="647" t="s">
        <v>2827</v>
      </c>
      <c r="AY10" s="682" t="s">
        <v>1352</v>
      </c>
      <c r="AZ10" s="1754" t="s">
        <v>851</v>
      </c>
      <c r="BA10" s="1754"/>
      <c r="BB10" s="1754"/>
      <c r="BC10" s="167" t="s">
        <v>852</v>
      </c>
      <c r="BD10" s="649" t="s">
        <v>2828</v>
      </c>
    </row>
    <row r="11" spans="1:56" ht="285.75" hidden="1" customHeight="1" x14ac:dyDescent="0.2">
      <c r="A11" s="651"/>
      <c r="B11" s="1771"/>
      <c r="C11" s="1771"/>
      <c r="D11" s="1771"/>
      <c r="E11" s="174"/>
      <c r="F11" s="1772"/>
      <c r="G11" s="1772"/>
      <c r="H11" s="1772"/>
      <c r="I11" s="1771"/>
      <c r="J11" s="1771"/>
      <c r="K11" s="1771"/>
      <c r="L11" s="682"/>
      <c r="M11" s="682"/>
      <c r="N11" s="682"/>
      <c r="O11" s="138" t="e">
        <f>VLOOKUP(L11,[9]Listas!$M$69:$N$73,2,0)</f>
        <v>#N/A</v>
      </c>
      <c r="P11" s="138"/>
      <c r="Q11" s="138" t="e">
        <f>HLOOKUP(M11,[9]Listas!$O$67:$Q$68,2,0)</f>
        <v>#N/A</v>
      </c>
      <c r="R11" s="681" t="e">
        <f>INDEX([9]Listas!$O$69:$Q$73,MATCH(L11,[9]Listas!$M$69:$M$73,0),MATCH(M11,[9]Listas!$O$67:$Q$67,0))</f>
        <v>#N/A</v>
      </c>
      <c r="S11" s="1771"/>
      <c r="T11" s="1771"/>
      <c r="U11" s="1771"/>
      <c r="V11" s="680"/>
      <c r="W11" s="680"/>
      <c r="X11" s="680"/>
      <c r="Y11" s="680"/>
      <c r="Z11" s="680"/>
      <c r="AA11" s="680"/>
      <c r="AB11" s="680"/>
      <c r="AC11" s="680"/>
      <c r="AD11" s="680"/>
      <c r="AE11" s="680"/>
      <c r="AF11" s="680"/>
      <c r="AG11" s="138">
        <f>IF(Y11="SI",15,0)</f>
        <v>0</v>
      </c>
      <c r="AH11" s="138">
        <f>IF(Z11="SI",5,0)</f>
        <v>0</v>
      </c>
      <c r="AI11" s="138">
        <f>IF(AA11="SI",15,0)</f>
        <v>0</v>
      </c>
      <c r="AJ11" s="138">
        <f>IF(AB11="SI",10,0)</f>
        <v>0</v>
      </c>
      <c r="AK11" s="138">
        <f>IF(AC11="SI",15,0)</f>
        <v>0</v>
      </c>
      <c r="AL11" s="138">
        <f>IF(AD11="SI",10,0)</f>
        <v>0</v>
      </c>
      <c r="AM11" s="138">
        <f>IF(AE11="SI",30,0)</f>
        <v>0</v>
      </c>
      <c r="AN11" s="138">
        <f>SUM(AG11+AH11+AI11+AJ11+AK11+AL11+AM11)</f>
        <v>0</v>
      </c>
      <c r="AO11" s="138">
        <f>IF(AN11&lt;=50,0,IF(AN11&gt;=76,2,1))</f>
        <v>0</v>
      </c>
      <c r="AP11" s="681" t="str">
        <f>CONCATENATE(AN11,"- disminuye ",AO11)</f>
        <v>0- disminuye 0</v>
      </c>
      <c r="AQ11" s="138" t="e">
        <f>IF(V11="SI",O11-AO11,O11)</f>
        <v>#N/A</v>
      </c>
      <c r="AR11" s="681" t="e">
        <f>IF(AQ11&lt;=1,"Rara vez",VLOOKUP(AQ11,[9]Listas!$L$69:$M$73,2,0))</f>
        <v>#N/A</v>
      </c>
      <c r="AS11" s="138" t="e">
        <f>IF(W11="SI",Q11-AO11,Q11)</f>
        <v>#N/A</v>
      </c>
      <c r="AT11" s="681" t="e">
        <f>IF(AS11&lt;=9,"Moderado",IF(AS11=20,"Catastrófico",IF(AS11=18,"Moderado","Mayor")))</f>
        <v>#N/A</v>
      </c>
      <c r="AU11" s="681" t="e">
        <f>INDEX([9]Listas!$O$69:$Q$73,MATCH(AR11,[9]Listas!$M$69:$M$73,0),MATCH(AT11,[9]Listas!$O$67:$Q$67,0))</f>
        <v>#N/A</v>
      </c>
      <c r="AV11" s="682" t="s">
        <v>647</v>
      </c>
      <c r="AW11" s="650"/>
      <c r="AX11" s="650"/>
      <c r="AY11" s="682" t="s">
        <v>763</v>
      </c>
      <c r="AZ11" s="1766"/>
      <c r="BA11" s="1767"/>
      <c r="BB11" s="1768"/>
      <c r="BC11" s="175"/>
      <c r="BD11" s="683"/>
    </row>
    <row r="12" spans="1:56" ht="188.25" hidden="1" customHeight="1" x14ac:dyDescent="0.2">
      <c r="A12" s="651"/>
      <c r="B12" s="1771"/>
      <c r="C12" s="1771"/>
      <c r="D12" s="1771"/>
      <c r="E12" s="174"/>
      <c r="F12" s="1772"/>
      <c r="G12" s="1772"/>
      <c r="H12" s="1772"/>
      <c r="I12" s="1771"/>
      <c r="J12" s="1771"/>
      <c r="K12" s="1771"/>
      <c r="L12" s="682"/>
      <c r="M12" s="682"/>
      <c r="N12" s="682"/>
      <c r="O12" s="138" t="e">
        <f>VLOOKUP(L12,[9]Listas!$M$69:$N$73,2,0)</f>
        <v>#N/A</v>
      </c>
      <c r="P12" s="138"/>
      <c r="Q12" s="138" t="e">
        <f>HLOOKUP(M12,[9]Listas!$O$67:$Q$68,2,0)</f>
        <v>#N/A</v>
      </c>
      <c r="R12" s="681" t="e">
        <f>INDEX([9]Listas!$O$69:$Q$73,MATCH(L12,[9]Listas!$M$69:$M$73,0),MATCH(M12,[9]Listas!$O$67:$Q$67,0))</f>
        <v>#N/A</v>
      </c>
      <c r="S12" s="1771"/>
      <c r="T12" s="1771"/>
      <c r="U12" s="1771"/>
      <c r="V12" s="680"/>
      <c r="W12" s="680"/>
      <c r="X12" s="680"/>
      <c r="Y12" s="680"/>
      <c r="Z12" s="680"/>
      <c r="AA12" s="680"/>
      <c r="AB12" s="680"/>
      <c r="AC12" s="680"/>
      <c r="AD12" s="680"/>
      <c r="AE12" s="680"/>
      <c r="AF12" s="680"/>
      <c r="AG12" s="138">
        <f>IF(Y12="SI",15,0)</f>
        <v>0</v>
      </c>
      <c r="AH12" s="138">
        <f>IF(Z12="SI",5,0)</f>
        <v>0</v>
      </c>
      <c r="AI12" s="138">
        <f>IF(AA12="SI",15,0)</f>
        <v>0</v>
      </c>
      <c r="AJ12" s="138">
        <f>IF(AB12="SI",10,0)</f>
        <v>0</v>
      </c>
      <c r="AK12" s="138">
        <f>IF(AC12="SI",15,0)</f>
        <v>0</v>
      </c>
      <c r="AL12" s="138">
        <f>IF(AD12="SI",10,0)</f>
        <v>0</v>
      </c>
      <c r="AM12" s="138">
        <f>IF(AE12="SI",30,0)</f>
        <v>0</v>
      </c>
      <c r="AN12" s="138">
        <f>SUM(AG12+AH12+AI12+AJ12+AK12+AL12+AM12)</f>
        <v>0</v>
      </c>
      <c r="AO12" s="138">
        <f>IF(AN12&lt;=50,0,IF(AN12&gt;=76,2,1))</f>
        <v>0</v>
      </c>
      <c r="AP12" s="681" t="str">
        <f>CONCATENATE(AN12,"- disminuye ",AO12)</f>
        <v>0- disminuye 0</v>
      </c>
      <c r="AQ12" s="138" t="e">
        <f>IF(V12="SI",O12-AO12,O12)</f>
        <v>#N/A</v>
      </c>
      <c r="AR12" s="681" t="e">
        <f>IF(AQ12&lt;=1,"Rara vez",VLOOKUP(AQ12,[9]Listas!$L$69:$M$73,2,0))</f>
        <v>#N/A</v>
      </c>
      <c r="AS12" s="138" t="e">
        <f>IF(W12="SI",Q12-AO12,Q12)</f>
        <v>#N/A</v>
      </c>
      <c r="AT12" s="681" t="e">
        <f>IF(AS12&lt;=9,"Moderado",IF(AS12=20,"Catastrófico",IF(AS12=18,"Moderado","Mayor")))</f>
        <v>#N/A</v>
      </c>
      <c r="AU12" s="681" t="e">
        <f>INDEX([9]Listas!$O$69:$Q$73,MATCH(AR12,[9]Listas!$M$69:$M$73,0),MATCH(AT12,[9]Listas!$O$67:$Q$67,0))</f>
        <v>#N/A</v>
      </c>
      <c r="AV12" s="682" t="s">
        <v>647</v>
      </c>
      <c r="AW12" s="650"/>
      <c r="AX12" s="650"/>
      <c r="AY12" s="682" t="s">
        <v>763</v>
      </c>
      <c r="AZ12" s="1766"/>
      <c r="BA12" s="1767"/>
      <c r="BB12" s="1768"/>
      <c r="BC12" s="175"/>
      <c r="BD12" s="683"/>
    </row>
    <row r="13" spans="1:56" ht="176.25" hidden="1" customHeight="1" x14ac:dyDescent="0.2">
      <c r="A13" s="651"/>
      <c r="B13" s="1771"/>
      <c r="C13" s="1771"/>
      <c r="D13" s="1771"/>
      <c r="E13" s="174"/>
      <c r="F13" s="1772"/>
      <c r="G13" s="1772"/>
      <c r="H13" s="1772"/>
      <c r="I13" s="1771"/>
      <c r="J13" s="1771"/>
      <c r="K13" s="1771"/>
      <c r="L13" s="682"/>
      <c r="M13" s="682"/>
      <c r="N13" s="682"/>
      <c r="O13" s="138" t="e">
        <f>VLOOKUP(L13,[9]Listas!$M$69:$N$73,2,0)</f>
        <v>#N/A</v>
      </c>
      <c r="P13" s="138"/>
      <c r="Q13" s="138" t="e">
        <f>HLOOKUP(M13,[9]Listas!$O$67:$Q$68,2,0)</f>
        <v>#N/A</v>
      </c>
      <c r="R13" s="681" t="e">
        <f>INDEX([9]Listas!$O$69:$Q$73,MATCH(L13,[9]Listas!$M$69:$M$73,0),MATCH(M13,[9]Listas!$O$67:$Q$67,0))</f>
        <v>#N/A</v>
      </c>
      <c r="S13" s="1771"/>
      <c r="T13" s="1771"/>
      <c r="U13" s="1771"/>
      <c r="V13" s="680"/>
      <c r="W13" s="680"/>
      <c r="X13" s="680"/>
      <c r="Y13" s="680"/>
      <c r="Z13" s="680"/>
      <c r="AA13" s="680"/>
      <c r="AB13" s="680"/>
      <c r="AC13" s="680"/>
      <c r="AD13" s="680"/>
      <c r="AE13" s="680"/>
      <c r="AF13" s="680"/>
      <c r="AG13" s="138">
        <f>IF(Y13="SI",15,0)</f>
        <v>0</v>
      </c>
      <c r="AH13" s="138">
        <f>IF(Z13="SI",5,0)</f>
        <v>0</v>
      </c>
      <c r="AI13" s="138">
        <f>IF(AA13="SI",15,0)</f>
        <v>0</v>
      </c>
      <c r="AJ13" s="138">
        <f>IF(AB13="SI",10,0)</f>
        <v>0</v>
      </c>
      <c r="AK13" s="138">
        <f>IF(AC13="SI",15,0)</f>
        <v>0</v>
      </c>
      <c r="AL13" s="138">
        <f>IF(AD13="SI",10,0)</f>
        <v>0</v>
      </c>
      <c r="AM13" s="138">
        <f>IF(AE13="SI",30,0)</f>
        <v>0</v>
      </c>
      <c r="AN13" s="138">
        <f>SUM(AG13+AH13+AI13+AJ13+AK13+AL13+AM13)</f>
        <v>0</v>
      </c>
      <c r="AO13" s="138">
        <f>IF(AN13&lt;=50,0,IF(AN13&gt;=76,2,1))</f>
        <v>0</v>
      </c>
      <c r="AP13" s="681" t="str">
        <f>CONCATENATE(AN13,"- disminuye ",AO13)</f>
        <v>0- disminuye 0</v>
      </c>
      <c r="AQ13" s="138" t="e">
        <f>IF(V13="SI",O13-AO13,O13)</f>
        <v>#N/A</v>
      </c>
      <c r="AR13" s="681" t="e">
        <f>IF(AQ13&lt;=1,"Rara vez",VLOOKUP(AQ13,[9]Listas!$L$69:$M$73,2,0))</f>
        <v>#N/A</v>
      </c>
      <c r="AS13" s="138" t="e">
        <f>IF(W13="SI",Q13-AO13,Q13)</f>
        <v>#N/A</v>
      </c>
      <c r="AT13" s="681" t="e">
        <f>IF(AS13&lt;=9,"Moderado",IF(AS13=20,"Catastrófico",IF(AS13=18,"Moderado","Mayor")))</f>
        <v>#N/A</v>
      </c>
      <c r="AU13" s="681" t="e">
        <f>INDEX([9]Listas!$O$69:$Q$73,MATCH(AR13,[9]Listas!$M$69:$M$73,0),MATCH(AT13,[9]Listas!$O$67:$Q$67,0))</f>
        <v>#N/A</v>
      </c>
      <c r="AV13" s="682" t="s">
        <v>653</v>
      </c>
      <c r="AW13" s="650"/>
      <c r="AX13" s="650"/>
      <c r="AY13" s="682" t="s">
        <v>763</v>
      </c>
      <c r="AZ13" s="1766"/>
      <c r="BA13" s="1767"/>
      <c r="BB13" s="1768"/>
      <c r="BC13" s="175"/>
      <c r="BD13" s="683"/>
    </row>
    <row r="14" spans="1:56" ht="59.25" hidden="1" customHeight="1" x14ac:dyDescent="0.2">
      <c r="A14" s="651"/>
      <c r="B14" s="1721"/>
      <c r="C14" s="1722"/>
      <c r="D14" s="1723"/>
      <c r="E14" s="647"/>
      <c r="F14" s="1735"/>
      <c r="G14" s="1736"/>
      <c r="H14" s="1737"/>
      <c r="I14" s="1721"/>
      <c r="J14" s="1722"/>
      <c r="K14" s="1723"/>
      <c r="L14" s="652"/>
      <c r="M14" s="169"/>
      <c r="N14" s="140"/>
      <c r="O14" s="49" t="e">
        <f>VLOOKUP(L14,[9]Listas!$M$69:$N$73,2,0)</f>
        <v>#N/A</v>
      </c>
      <c r="P14" s="49"/>
      <c r="Q14" s="49" t="e">
        <f>HLOOKUP(M14,[9]Listas!$O$67:$Q$68,2,0)</f>
        <v>#N/A</v>
      </c>
      <c r="R14" s="656" t="e">
        <f>INDEX([9]Listas!$O$69:$Q$73,MATCH(L14,[9]Listas!$M$69:$M$73,0),MATCH(M14,[9]Listas!$O$67:$Q$67,0))</f>
        <v>#N/A</v>
      </c>
      <c r="S14" s="1721"/>
      <c r="T14" s="1722"/>
      <c r="U14" s="1723"/>
      <c r="V14" s="649"/>
      <c r="W14" s="649"/>
      <c r="X14" s="649"/>
      <c r="Y14" s="649"/>
      <c r="Z14" s="649"/>
      <c r="AA14" s="649"/>
      <c r="AB14" s="649"/>
      <c r="AC14" s="649"/>
      <c r="AD14" s="649"/>
      <c r="AE14" s="649"/>
      <c r="AF14" s="141"/>
      <c r="AG14" s="49">
        <f>IF(Y14="SI",15,0)</f>
        <v>0</v>
      </c>
      <c r="AH14" s="49">
        <f>IF(Z14="SI",5,0)</f>
        <v>0</v>
      </c>
      <c r="AI14" s="49">
        <f>IF(AA14="SI",15,0)</f>
        <v>0</v>
      </c>
      <c r="AJ14" s="49">
        <f>IF(AB14="SI",10,0)</f>
        <v>0</v>
      </c>
      <c r="AK14" s="49">
        <f>IF(AC14="SI",15,0)</f>
        <v>0</v>
      </c>
      <c r="AL14" s="49">
        <f>IF(AD14="SI",10,0)</f>
        <v>0</v>
      </c>
      <c r="AM14" s="49">
        <f>IF(AE14="SI",30,0)</f>
        <v>0</v>
      </c>
      <c r="AN14" s="49">
        <f>SUM(AG14+AH14+AI14+AJ14+AK14+AL14+AM14)</f>
        <v>0</v>
      </c>
      <c r="AO14" s="49">
        <f>IF(AN14&lt;=50,0,IF(AN14&gt;=76,2,1))</f>
        <v>0</v>
      </c>
      <c r="AP14" s="656" t="str">
        <f>CONCATENATE(AN14,"- disminuye ",AO14)</f>
        <v>0- disminuye 0</v>
      </c>
      <c r="AQ14" s="49" t="e">
        <f>IF(V14="SI",O14-AO14,O14)</f>
        <v>#N/A</v>
      </c>
      <c r="AR14" s="656" t="e">
        <f>IF(AQ14&lt;=1,"Rara vez",VLOOKUP(AQ14,[9]Listas!$L$69:$M$73,2,0))</f>
        <v>#N/A</v>
      </c>
      <c r="AS14" s="49" t="e">
        <f>IF(W14="SI",Q14-AO14,Q14)</f>
        <v>#N/A</v>
      </c>
      <c r="AT14" s="656" t="e">
        <f>IF(AS14&lt;=9,"Moderado",IF(AS14=20,"Catastrófico",IF(AS14=18,"Moderado","Mayor")))</f>
        <v>#N/A</v>
      </c>
      <c r="AU14" s="656" t="e">
        <f>INDEX([9]Listas!$O$69:$Q$73,MATCH(AR14,[9]Listas!$M$69:$M$73,0),MATCH(AT14,[9]Listas!$O$67:$Q$67,0))</f>
        <v>#N/A</v>
      </c>
      <c r="AV14" s="652"/>
      <c r="AW14" s="647"/>
      <c r="AX14" s="647"/>
      <c r="AY14" s="652"/>
      <c r="AZ14" s="1754" t="s">
        <v>649</v>
      </c>
      <c r="BA14" s="1754"/>
      <c r="BB14" s="1754"/>
      <c r="BC14" s="649"/>
      <c r="BD14" s="649"/>
    </row>
    <row r="15" spans="1:56" ht="3.75" customHeight="1" x14ac:dyDescent="0.2">
      <c r="A15" s="40"/>
      <c r="B15" s="50"/>
      <c r="C15" s="50"/>
      <c r="D15" s="50"/>
      <c r="E15" s="43"/>
      <c r="F15" s="50"/>
      <c r="G15" s="50"/>
      <c r="H15" s="50"/>
      <c r="I15" s="50"/>
      <c r="J15" s="50"/>
      <c r="K15" s="50"/>
      <c r="L15" s="43"/>
      <c r="M15" s="43"/>
      <c r="N15" s="43"/>
      <c r="O15" s="43"/>
      <c r="P15" s="43"/>
      <c r="Q15" s="43"/>
      <c r="R15" s="43"/>
      <c r="S15" s="50"/>
      <c r="T15" s="50"/>
      <c r="U15" s="50"/>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50"/>
      <c r="AW15" s="50"/>
      <c r="AX15" s="50"/>
      <c r="AY15" s="43"/>
      <c r="AZ15" s="51"/>
      <c r="BA15" s="51"/>
      <c r="BB15" s="51"/>
      <c r="BC15" s="52"/>
      <c r="BD15" s="53"/>
    </row>
    <row r="16" spans="1:56" ht="15" customHeight="1" x14ac:dyDescent="0.2">
      <c r="A16" s="44"/>
      <c r="B16" s="1755" t="s">
        <v>655</v>
      </c>
      <c r="C16" s="1755"/>
      <c r="D16" s="1755"/>
      <c r="E16" s="1755"/>
      <c r="F16" s="1755"/>
      <c r="G16" s="1755"/>
      <c r="H16" s="1755"/>
      <c r="I16" s="1755"/>
      <c r="J16" s="1755"/>
      <c r="K16" s="1755"/>
      <c r="L16" s="1755"/>
      <c r="M16" s="1755"/>
      <c r="N16" s="1755"/>
      <c r="O16" s="1755"/>
      <c r="P16" s="1755"/>
      <c r="Q16" s="1755"/>
      <c r="R16" s="1755"/>
      <c r="S16" s="1755"/>
      <c r="T16" s="1755"/>
      <c r="U16" s="1755"/>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43"/>
      <c r="AV16" s="55"/>
      <c r="AW16" s="55"/>
      <c r="AX16" s="55"/>
      <c r="AY16" s="1756" t="s">
        <v>1543</v>
      </c>
      <c r="AZ16" s="1757"/>
      <c r="BA16" s="1757"/>
      <c r="BB16" s="1757"/>
      <c r="BC16" s="1757"/>
      <c r="BD16" s="1757"/>
    </row>
    <row r="17" spans="1:56" s="57" customFormat="1" ht="19.5" customHeight="1" x14ac:dyDescent="0.2">
      <c r="A17" s="56"/>
      <c r="B17" s="1758" t="s">
        <v>656</v>
      </c>
      <c r="C17" s="1759"/>
      <c r="D17" s="1759"/>
      <c r="E17" s="1759"/>
      <c r="F17" s="1759"/>
      <c r="G17" s="1759"/>
      <c r="H17" s="1760"/>
      <c r="I17" s="1758" t="s">
        <v>657</v>
      </c>
      <c r="J17" s="1759"/>
      <c r="K17" s="1759"/>
      <c r="L17" s="1759"/>
      <c r="M17" s="1759"/>
      <c r="N17" s="1759"/>
      <c r="O17" s="1759"/>
      <c r="P17" s="1759"/>
      <c r="Q17" s="1759"/>
      <c r="R17" s="1759"/>
      <c r="S17" s="1759"/>
      <c r="T17" s="1759"/>
      <c r="U17" s="1760"/>
      <c r="V17" s="1758" t="s">
        <v>369</v>
      </c>
      <c r="W17" s="1759"/>
      <c r="X17" s="1759"/>
      <c r="Y17" s="1759"/>
      <c r="Z17" s="1759"/>
      <c r="AA17" s="1759"/>
      <c r="AB17" s="1759"/>
      <c r="AC17" s="1759"/>
      <c r="AD17" s="1759"/>
      <c r="AE17" s="1759"/>
      <c r="AF17" s="1759"/>
      <c r="AG17" s="1759"/>
      <c r="AH17" s="1759"/>
      <c r="AI17" s="1759"/>
      <c r="AJ17" s="1759"/>
      <c r="AK17" s="1759"/>
      <c r="AL17" s="1759"/>
      <c r="AM17" s="1759"/>
      <c r="AN17" s="1759"/>
      <c r="AO17" s="1759"/>
      <c r="AP17" s="1760"/>
      <c r="AQ17" s="142" t="s">
        <v>370</v>
      </c>
      <c r="AR17" s="1758" t="s">
        <v>370</v>
      </c>
      <c r="AS17" s="1759"/>
      <c r="AT17" s="1759"/>
      <c r="AU17" s="1759"/>
      <c r="AV17" s="1759"/>
      <c r="AW17" s="1760"/>
      <c r="AX17" s="55"/>
      <c r="AY17" s="1757"/>
      <c r="AZ17" s="1757"/>
      <c r="BA17" s="1757"/>
      <c r="BB17" s="1757"/>
      <c r="BC17" s="1757"/>
      <c r="BD17" s="1757"/>
    </row>
    <row r="18" spans="1:56" s="57" customFormat="1" ht="25.5" customHeight="1" x14ac:dyDescent="0.2">
      <c r="A18" s="58"/>
      <c r="B18" s="1761" t="s">
        <v>388</v>
      </c>
      <c r="C18" s="1762"/>
      <c r="D18" s="1762"/>
      <c r="E18" s="1762"/>
      <c r="F18" s="1762"/>
      <c r="G18" s="1762"/>
      <c r="H18" s="1763"/>
      <c r="I18" s="1761" t="s">
        <v>1544</v>
      </c>
      <c r="J18" s="1762"/>
      <c r="K18" s="1762"/>
      <c r="L18" s="1762"/>
      <c r="M18" s="1762"/>
      <c r="N18" s="1762"/>
      <c r="O18" s="1762"/>
      <c r="P18" s="1762"/>
      <c r="Q18" s="1762"/>
      <c r="R18" s="1762"/>
      <c r="S18" s="1762"/>
      <c r="T18" s="1762"/>
      <c r="U18" s="1763"/>
      <c r="V18" s="1761" t="s">
        <v>840</v>
      </c>
      <c r="W18" s="1762"/>
      <c r="X18" s="1762"/>
      <c r="Y18" s="1762"/>
      <c r="Z18" s="1762"/>
      <c r="AA18" s="1762"/>
      <c r="AB18" s="1762"/>
      <c r="AC18" s="1762"/>
      <c r="AD18" s="1762"/>
      <c r="AE18" s="1762"/>
      <c r="AF18" s="1762"/>
      <c r="AG18" s="1762"/>
      <c r="AH18" s="1762"/>
      <c r="AI18" s="1762"/>
      <c r="AJ18" s="1762"/>
      <c r="AK18" s="1762"/>
      <c r="AL18" s="1762"/>
      <c r="AM18" s="1762"/>
      <c r="AN18" s="1762"/>
      <c r="AO18" s="1762"/>
      <c r="AP18" s="1763"/>
      <c r="AQ18" s="59"/>
      <c r="AR18" s="1761"/>
      <c r="AS18" s="1762"/>
      <c r="AT18" s="1762"/>
      <c r="AU18" s="1762"/>
      <c r="AV18" s="1762"/>
      <c r="AW18" s="1763"/>
      <c r="AX18" s="55"/>
      <c r="AY18" s="1757"/>
      <c r="AZ18" s="1757"/>
      <c r="BA18" s="1757"/>
      <c r="BB18" s="1757"/>
      <c r="BC18" s="1757"/>
      <c r="BD18" s="1757"/>
    </row>
    <row r="19" spans="1:56" x14ac:dyDescent="0.2">
      <c r="A19" s="60"/>
      <c r="B19" s="60"/>
      <c r="C19" s="60"/>
      <c r="D19" s="60"/>
      <c r="E19" s="61"/>
      <c r="F19" s="60"/>
      <c r="G19" s="60"/>
      <c r="H19" s="60"/>
      <c r="I19" s="60"/>
      <c r="J19" s="60"/>
      <c r="K19" s="60"/>
      <c r="L19" s="62"/>
      <c r="M19" s="62"/>
      <c r="N19" s="62"/>
      <c r="O19" s="62"/>
      <c r="P19" s="62"/>
      <c r="Q19" s="62"/>
      <c r="R19" s="62"/>
      <c r="S19" s="62"/>
      <c r="T19" s="62"/>
      <c r="U19" s="62"/>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2"/>
      <c r="AW19" s="62"/>
      <c r="AX19" s="62"/>
      <c r="AY19" s="61"/>
      <c r="AZ19" s="60"/>
      <c r="BA19" s="60"/>
      <c r="BB19" s="60"/>
      <c r="BC19" s="61"/>
      <c r="BD19" s="61"/>
    </row>
    <row r="20" spans="1:56" x14ac:dyDescent="0.2">
      <c r="A20" s="60"/>
      <c r="B20" s="60"/>
      <c r="C20" s="60"/>
      <c r="D20" s="60"/>
      <c r="E20" s="61"/>
      <c r="F20" s="60"/>
      <c r="G20" s="60"/>
      <c r="H20" s="60"/>
      <c r="I20" s="60"/>
      <c r="J20" s="60"/>
      <c r="K20" s="60"/>
      <c r="L20" s="62"/>
      <c r="M20" s="62"/>
      <c r="N20" s="62"/>
      <c r="O20" s="62"/>
      <c r="P20" s="62"/>
      <c r="Q20" s="62"/>
      <c r="R20" s="62"/>
      <c r="S20" s="62"/>
      <c r="T20" s="62"/>
      <c r="U20" s="62"/>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2"/>
      <c r="AW20" s="62"/>
      <c r="AX20" s="62"/>
      <c r="AY20" s="61"/>
      <c r="AZ20" s="60"/>
      <c r="BA20" s="60"/>
      <c r="BB20" s="60"/>
      <c r="BC20" s="61"/>
      <c r="BD20" s="61"/>
    </row>
    <row r="21" spans="1:56" x14ac:dyDescent="0.2">
      <c r="A21" s="60"/>
      <c r="B21" s="60"/>
      <c r="C21" s="60"/>
      <c r="D21" s="60"/>
      <c r="E21" s="61"/>
      <c r="F21" s="60"/>
      <c r="G21" s="60"/>
      <c r="H21" s="60"/>
      <c r="I21" s="60"/>
      <c r="J21" s="60"/>
      <c r="K21" s="60"/>
      <c r="L21" s="62"/>
      <c r="M21" s="62"/>
      <c r="N21" s="62"/>
      <c r="O21" s="62"/>
      <c r="P21" s="62"/>
      <c r="Q21" s="62"/>
      <c r="R21" s="62"/>
      <c r="S21" s="62"/>
      <c r="T21" s="62"/>
      <c r="U21" s="62"/>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2"/>
      <c r="AW21" s="62"/>
      <c r="AX21" s="62"/>
      <c r="AY21" s="61"/>
      <c r="AZ21" s="60"/>
      <c r="BA21" s="60"/>
      <c r="BB21" s="60"/>
      <c r="BC21" s="61"/>
      <c r="BD21" s="61"/>
    </row>
    <row r="22" spans="1:56" x14ac:dyDescent="0.2">
      <c r="A22" s="60"/>
      <c r="B22" s="60"/>
      <c r="C22" s="60"/>
      <c r="D22" s="60"/>
      <c r="E22" s="61"/>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sheetData>
  <sheetProtection formatCells="0" formatColumns="0" formatRows="0" insertRows="0" deleteRows="0" sort="0" autoFilter="0" pivotTables="0"/>
  <mergeCells count="59">
    <mergeCell ref="B14:D14"/>
    <mergeCell ref="F14:H14"/>
    <mergeCell ref="I14:K14"/>
    <mergeCell ref="S14:U14"/>
    <mergeCell ref="AZ14:BB14"/>
    <mergeCell ref="B16:U16"/>
    <mergeCell ref="AY16:BD18"/>
    <mergeCell ref="B17:H17"/>
    <mergeCell ref="I17:U17"/>
    <mergeCell ref="V17:AP17"/>
    <mergeCell ref="AR17:AW17"/>
    <mergeCell ref="B18:H18"/>
    <mergeCell ref="I18:U18"/>
    <mergeCell ref="V18:AP18"/>
    <mergeCell ref="AR18:AW18"/>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AA6:AX6"/>
    <mergeCell ref="B8:K8"/>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allowBlank="1" showInputMessage="1" showErrorMessage="1" sqref="AY10:AY1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WXG983050:WXG983054">
      <formula1>Monitoreo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8"/>
  <sheetViews>
    <sheetView showGridLines="0" view="pageBreakPreview" zoomScaleNormal="100" zoomScaleSheetLayoutView="100" workbookViewId="0">
      <selection activeCell="AX5" sqref="AX5"/>
    </sheetView>
  </sheetViews>
  <sheetFormatPr baseColWidth="10" defaultRowHeight="11.25" x14ac:dyDescent="0.2"/>
  <cols>
    <col min="1" max="1" width="0.42578125" style="578" customWidth="1"/>
    <col min="2" max="4" width="5.42578125" style="578" customWidth="1"/>
    <col min="5" max="5" width="7.28515625" style="577" customWidth="1"/>
    <col min="6" max="10" width="4.5703125" style="578" customWidth="1"/>
    <col min="11" max="11" width="7.5703125" style="578" customWidth="1"/>
    <col min="12" max="12" width="3.28515625" style="579" bestFit="1" customWidth="1"/>
    <col min="13" max="13" width="3" style="579" hidden="1" customWidth="1"/>
    <col min="14" max="14" width="5.140625" style="579" hidden="1" customWidth="1"/>
    <col min="15" max="15" width="3.28515625" style="579" bestFit="1" customWidth="1"/>
    <col min="16" max="16" width="18.85546875" style="579" hidden="1" customWidth="1"/>
    <col min="17" max="17" width="4.28515625" style="579" customWidth="1"/>
    <col min="18" max="18" width="5.7109375" style="579" customWidth="1"/>
    <col min="19" max="19" width="14.28515625" style="579" customWidth="1"/>
    <col min="20" max="20" width="4.5703125" style="579" customWidth="1"/>
    <col min="21" max="23" width="2.7109375" style="577" customWidth="1"/>
    <col min="24" max="24" width="2.85546875" style="577" customWidth="1"/>
    <col min="25" max="25" width="2.7109375" style="577" hidden="1" customWidth="1"/>
    <col min="26" max="26" width="2.7109375" style="577" customWidth="1"/>
    <col min="27" max="27" width="2.7109375" style="577" hidden="1" customWidth="1"/>
    <col min="28" max="28" width="2.7109375" style="577" customWidth="1"/>
    <col min="29" max="29" width="2.7109375" style="577" hidden="1" customWidth="1"/>
    <col min="30" max="30" width="2.7109375" style="577" customWidth="1"/>
    <col min="31" max="31" width="2.7109375" style="577" hidden="1" customWidth="1"/>
    <col min="32" max="32" width="2.7109375" style="577" customWidth="1"/>
    <col min="33" max="33" width="2.7109375" style="577" hidden="1" customWidth="1"/>
    <col min="34" max="34" width="2.7109375" style="577" customWidth="1"/>
    <col min="35" max="35" width="2.7109375" style="577" hidden="1" customWidth="1"/>
    <col min="36" max="36" width="2.7109375" style="577" customWidth="1"/>
    <col min="37" max="37" width="2.7109375" style="577" hidden="1" customWidth="1"/>
    <col min="38" max="39" width="5.140625" style="577" hidden="1" customWidth="1"/>
    <col min="40" max="40" width="4.28515625" style="577" customWidth="1"/>
    <col min="41" max="41" width="5.140625" style="577" hidden="1" customWidth="1"/>
    <col min="42" max="42" width="3.28515625" style="577" bestFit="1" customWidth="1"/>
    <col min="43" max="43" width="5.140625" style="577" hidden="1" customWidth="1"/>
    <col min="44" max="44" width="3.28515625" style="577" bestFit="1" customWidth="1"/>
    <col min="45" max="45" width="4.28515625" style="577" customWidth="1"/>
    <col min="46" max="46" width="4.28515625" style="579" customWidth="1"/>
    <col min="47" max="47" width="12.85546875" style="579" customWidth="1"/>
    <col min="48" max="48" width="12.7109375" style="579" customWidth="1"/>
    <col min="49" max="49" width="5" style="577" customWidth="1"/>
    <col min="50" max="50" width="8.85546875" style="578" customWidth="1"/>
    <col min="51" max="51" width="6.28515625" style="578" customWidth="1"/>
    <col min="52" max="52" width="21.5703125" style="578" customWidth="1"/>
    <col min="53" max="53" width="4.140625" style="577" customWidth="1"/>
    <col min="54" max="54" width="29.42578125" style="577" customWidth="1"/>
    <col min="55" max="256" width="11.42578125" style="576"/>
    <col min="257" max="257" width="1.140625" style="576" customWidth="1"/>
    <col min="258" max="260" width="5.42578125" style="576" customWidth="1"/>
    <col min="261" max="261" width="7.28515625" style="576" customWidth="1"/>
    <col min="262" max="266" width="4.5703125" style="576" customWidth="1"/>
    <col min="267" max="267" width="7.5703125" style="576" customWidth="1"/>
    <col min="268" max="268" width="3.28515625" style="576" bestFit="1" customWidth="1"/>
    <col min="269" max="270" width="0" style="576" hidden="1" customWidth="1"/>
    <col min="271" max="271" width="3.28515625" style="576" bestFit="1" customWidth="1"/>
    <col min="272" max="272" width="0" style="576" hidden="1" customWidth="1"/>
    <col min="273" max="273" width="4.28515625" style="576" customWidth="1"/>
    <col min="274" max="274" width="5.7109375" style="576" customWidth="1"/>
    <col min="275" max="275" width="14.28515625" style="576" customWidth="1"/>
    <col min="276" max="276" width="5.7109375" style="576" customWidth="1"/>
    <col min="277" max="279" width="2.7109375" style="576" customWidth="1"/>
    <col min="280" max="280" width="2.85546875" style="576" customWidth="1"/>
    <col min="281" max="281" width="0" style="576" hidden="1" customWidth="1"/>
    <col min="282" max="282" width="2.7109375" style="576" customWidth="1"/>
    <col min="283" max="283" width="0" style="576" hidden="1" customWidth="1"/>
    <col min="284" max="284" width="2.7109375" style="576" customWidth="1"/>
    <col min="285" max="285" width="0" style="576" hidden="1" customWidth="1"/>
    <col min="286" max="286" width="2.7109375" style="576" customWidth="1"/>
    <col min="287" max="287" width="0" style="576" hidden="1" customWidth="1"/>
    <col min="288" max="288" width="2.7109375" style="576" customWidth="1"/>
    <col min="289" max="289" width="0" style="576" hidden="1" customWidth="1"/>
    <col min="290" max="290" width="2.7109375" style="576" customWidth="1"/>
    <col min="291" max="291" width="0" style="576" hidden="1" customWidth="1"/>
    <col min="292" max="292" width="2.7109375" style="576" customWidth="1"/>
    <col min="293" max="295" width="0" style="576" hidden="1" customWidth="1"/>
    <col min="296" max="296" width="4.28515625" style="576" customWidth="1"/>
    <col min="297" max="297" width="0" style="576" hidden="1" customWidth="1"/>
    <col min="298" max="298" width="3.28515625" style="576" bestFit="1" customWidth="1"/>
    <col min="299" max="299" width="0" style="576" hidden="1" customWidth="1"/>
    <col min="300" max="300" width="3.28515625" style="576" bestFit="1" customWidth="1"/>
    <col min="301" max="302" width="4.28515625" style="576" customWidth="1"/>
    <col min="303" max="303" width="12.85546875" style="576" customWidth="1"/>
    <col min="304" max="304" width="14.42578125" style="576" customWidth="1"/>
    <col min="305" max="305" width="5" style="576" customWidth="1"/>
    <col min="306" max="306" width="8.85546875" style="576" customWidth="1"/>
    <col min="307" max="307" width="6.28515625" style="576" customWidth="1"/>
    <col min="308" max="308" width="16.5703125" style="576" customWidth="1"/>
    <col min="309" max="309" width="4.140625" style="576" customWidth="1"/>
    <col min="310" max="310" width="26.140625" style="576" customWidth="1"/>
    <col min="311" max="512" width="11.42578125" style="576"/>
    <col min="513" max="513" width="1.140625" style="576" customWidth="1"/>
    <col min="514" max="516" width="5.42578125" style="576" customWidth="1"/>
    <col min="517" max="517" width="7.28515625" style="576" customWidth="1"/>
    <col min="518" max="522" width="4.5703125" style="576" customWidth="1"/>
    <col min="523" max="523" width="7.5703125" style="576" customWidth="1"/>
    <col min="524" max="524" width="3.28515625" style="576" bestFit="1" customWidth="1"/>
    <col min="525" max="526" width="0" style="576" hidden="1" customWidth="1"/>
    <col min="527" max="527" width="3.28515625" style="576" bestFit="1" customWidth="1"/>
    <col min="528" max="528" width="0" style="576" hidden="1" customWidth="1"/>
    <col min="529" max="529" width="4.28515625" style="576" customWidth="1"/>
    <col min="530" max="530" width="5.7109375" style="576" customWidth="1"/>
    <col min="531" max="531" width="14.28515625" style="576" customWidth="1"/>
    <col min="532" max="532" width="5.7109375" style="576" customWidth="1"/>
    <col min="533" max="535" width="2.7109375" style="576" customWidth="1"/>
    <col min="536" max="536" width="2.85546875" style="576" customWidth="1"/>
    <col min="537" max="537" width="0" style="576" hidden="1" customWidth="1"/>
    <col min="538" max="538" width="2.7109375" style="576" customWidth="1"/>
    <col min="539" max="539" width="0" style="576" hidden="1" customWidth="1"/>
    <col min="540" max="540" width="2.7109375" style="576" customWidth="1"/>
    <col min="541" max="541" width="0" style="576" hidden="1" customWidth="1"/>
    <col min="542" max="542" width="2.7109375" style="576" customWidth="1"/>
    <col min="543" max="543" width="0" style="576" hidden="1" customWidth="1"/>
    <col min="544" max="544" width="2.7109375" style="576" customWidth="1"/>
    <col min="545" max="545" width="0" style="576" hidden="1" customWidth="1"/>
    <col min="546" max="546" width="2.7109375" style="576" customWidth="1"/>
    <col min="547" max="547" width="0" style="576" hidden="1" customWidth="1"/>
    <col min="548" max="548" width="2.7109375" style="576" customWidth="1"/>
    <col min="549" max="551" width="0" style="576" hidden="1" customWidth="1"/>
    <col min="552" max="552" width="4.28515625" style="576" customWidth="1"/>
    <col min="553" max="553" width="0" style="576" hidden="1" customWidth="1"/>
    <col min="554" max="554" width="3.28515625" style="576" bestFit="1" customWidth="1"/>
    <col min="555" max="555" width="0" style="576" hidden="1" customWidth="1"/>
    <col min="556" max="556" width="3.28515625" style="576" bestFit="1" customWidth="1"/>
    <col min="557" max="558" width="4.28515625" style="576" customWidth="1"/>
    <col min="559" max="559" width="12.85546875" style="576" customWidth="1"/>
    <col min="560" max="560" width="14.42578125" style="576" customWidth="1"/>
    <col min="561" max="561" width="5" style="576" customWidth="1"/>
    <col min="562" max="562" width="8.85546875" style="576" customWidth="1"/>
    <col min="563" max="563" width="6.28515625" style="576" customWidth="1"/>
    <col min="564" max="564" width="16.5703125" style="576" customWidth="1"/>
    <col min="565" max="565" width="4.140625" style="576" customWidth="1"/>
    <col min="566" max="566" width="26.140625" style="576" customWidth="1"/>
    <col min="567" max="768" width="11.42578125" style="576"/>
    <col min="769" max="769" width="1.140625" style="576" customWidth="1"/>
    <col min="770" max="772" width="5.42578125" style="576" customWidth="1"/>
    <col min="773" max="773" width="7.28515625" style="576" customWidth="1"/>
    <col min="774" max="778" width="4.5703125" style="576" customWidth="1"/>
    <col min="779" max="779" width="7.5703125" style="576" customWidth="1"/>
    <col min="780" max="780" width="3.28515625" style="576" bestFit="1" customWidth="1"/>
    <col min="781" max="782" width="0" style="576" hidden="1" customWidth="1"/>
    <col min="783" max="783" width="3.28515625" style="576" bestFit="1" customWidth="1"/>
    <col min="784" max="784" width="0" style="576" hidden="1" customWidth="1"/>
    <col min="785" max="785" width="4.28515625" style="576" customWidth="1"/>
    <col min="786" max="786" width="5.7109375" style="576" customWidth="1"/>
    <col min="787" max="787" width="14.28515625" style="576" customWidth="1"/>
    <col min="788" max="788" width="5.7109375" style="576" customWidth="1"/>
    <col min="789" max="791" width="2.7109375" style="576" customWidth="1"/>
    <col min="792" max="792" width="2.85546875" style="576" customWidth="1"/>
    <col min="793" max="793" width="0" style="576" hidden="1" customWidth="1"/>
    <col min="794" max="794" width="2.7109375" style="576" customWidth="1"/>
    <col min="795" max="795" width="0" style="576" hidden="1" customWidth="1"/>
    <col min="796" max="796" width="2.7109375" style="576" customWidth="1"/>
    <col min="797" max="797" width="0" style="576" hidden="1" customWidth="1"/>
    <col min="798" max="798" width="2.7109375" style="576" customWidth="1"/>
    <col min="799" max="799" width="0" style="576" hidden="1" customWidth="1"/>
    <col min="800" max="800" width="2.7109375" style="576" customWidth="1"/>
    <col min="801" max="801" width="0" style="576" hidden="1" customWidth="1"/>
    <col min="802" max="802" width="2.7109375" style="576" customWidth="1"/>
    <col min="803" max="803" width="0" style="576" hidden="1" customWidth="1"/>
    <col min="804" max="804" width="2.7109375" style="576" customWidth="1"/>
    <col min="805" max="807" width="0" style="576" hidden="1" customWidth="1"/>
    <col min="808" max="808" width="4.28515625" style="576" customWidth="1"/>
    <col min="809" max="809" width="0" style="576" hidden="1" customWidth="1"/>
    <col min="810" max="810" width="3.28515625" style="576" bestFit="1" customWidth="1"/>
    <col min="811" max="811" width="0" style="576" hidden="1" customWidth="1"/>
    <col min="812" max="812" width="3.28515625" style="576" bestFit="1" customWidth="1"/>
    <col min="813" max="814" width="4.28515625" style="576" customWidth="1"/>
    <col min="815" max="815" width="12.85546875" style="576" customWidth="1"/>
    <col min="816" max="816" width="14.42578125" style="576" customWidth="1"/>
    <col min="817" max="817" width="5" style="576" customWidth="1"/>
    <col min="818" max="818" width="8.85546875" style="576" customWidth="1"/>
    <col min="819" max="819" width="6.28515625" style="576" customWidth="1"/>
    <col min="820" max="820" width="16.5703125" style="576" customWidth="1"/>
    <col min="821" max="821" width="4.140625" style="576" customWidth="1"/>
    <col min="822" max="822" width="26.140625" style="576" customWidth="1"/>
    <col min="823" max="1024" width="11.42578125" style="576"/>
    <col min="1025" max="1025" width="1.140625" style="576" customWidth="1"/>
    <col min="1026" max="1028" width="5.42578125" style="576" customWidth="1"/>
    <col min="1029" max="1029" width="7.28515625" style="576" customWidth="1"/>
    <col min="1030" max="1034" width="4.5703125" style="576" customWidth="1"/>
    <col min="1035" max="1035" width="7.5703125" style="576" customWidth="1"/>
    <col min="1036" max="1036" width="3.28515625" style="576" bestFit="1" customWidth="1"/>
    <col min="1037" max="1038" width="0" style="576" hidden="1" customWidth="1"/>
    <col min="1039" max="1039" width="3.28515625" style="576" bestFit="1" customWidth="1"/>
    <col min="1040" max="1040" width="0" style="576" hidden="1" customWidth="1"/>
    <col min="1041" max="1041" width="4.28515625" style="576" customWidth="1"/>
    <col min="1042" max="1042" width="5.7109375" style="576" customWidth="1"/>
    <col min="1043" max="1043" width="14.28515625" style="576" customWidth="1"/>
    <col min="1044" max="1044" width="5.7109375" style="576" customWidth="1"/>
    <col min="1045" max="1047" width="2.7109375" style="576" customWidth="1"/>
    <col min="1048" max="1048" width="2.85546875" style="576" customWidth="1"/>
    <col min="1049" max="1049" width="0" style="576" hidden="1" customWidth="1"/>
    <col min="1050" max="1050" width="2.7109375" style="576" customWidth="1"/>
    <col min="1051" max="1051" width="0" style="576" hidden="1" customWidth="1"/>
    <col min="1052" max="1052" width="2.7109375" style="576" customWidth="1"/>
    <col min="1053" max="1053" width="0" style="576" hidden="1" customWidth="1"/>
    <col min="1054" max="1054" width="2.7109375" style="576" customWidth="1"/>
    <col min="1055" max="1055" width="0" style="576" hidden="1" customWidth="1"/>
    <col min="1056" max="1056" width="2.7109375" style="576" customWidth="1"/>
    <col min="1057" max="1057" width="0" style="576" hidden="1" customWidth="1"/>
    <col min="1058" max="1058" width="2.7109375" style="576" customWidth="1"/>
    <col min="1059" max="1059" width="0" style="576" hidden="1" customWidth="1"/>
    <col min="1060" max="1060" width="2.7109375" style="576" customWidth="1"/>
    <col min="1061" max="1063" width="0" style="576" hidden="1" customWidth="1"/>
    <col min="1064" max="1064" width="4.28515625" style="576" customWidth="1"/>
    <col min="1065" max="1065" width="0" style="576" hidden="1" customWidth="1"/>
    <col min="1066" max="1066" width="3.28515625" style="576" bestFit="1" customWidth="1"/>
    <col min="1067" max="1067" width="0" style="576" hidden="1" customWidth="1"/>
    <col min="1068" max="1068" width="3.28515625" style="576" bestFit="1" customWidth="1"/>
    <col min="1069" max="1070" width="4.28515625" style="576" customWidth="1"/>
    <col min="1071" max="1071" width="12.85546875" style="576" customWidth="1"/>
    <col min="1072" max="1072" width="14.42578125" style="576" customWidth="1"/>
    <col min="1073" max="1073" width="5" style="576" customWidth="1"/>
    <col min="1074" max="1074" width="8.85546875" style="576" customWidth="1"/>
    <col min="1075" max="1075" width="6.28515625" style="576" customWidth="1"/>
    <col min="1076" max="1076" width="16.5703125" style="576" customWidth="1"/>
    <col min="1077" max="1077" width="4.140625" style="576" customWidth="1"/>
    <col min="1078" max="1078" width="26.140625" style="576" customWidth="1"/>
    <col min="1079" max="1280" width="11.42578125" style="576"/>
    <col min="1281" max="1281" width="1.140625" style="576" customWidth="1"/>
    <col min="1282" max="1284" width="5.42578125" style="576" customWidth="1"/>
    <col min="1285" max="1285" width="7.28515625" style="576" customWidth="1"/>
    <col min="1286" max="1290" width="4.5703125" style="576" customWidth="1"/>
    <col min="1291" max="1291" width="7.5703125" style="576" customWidth="1"/>
    <col min="1292" max="1292" width="3.28515625" style="576" bestFit="1" customWidth="1"/>
    <col min="1293" max="1294" width="0" style="576" hidden="1" customWidth="1"/>
    <col min="1295" max="1295" width="3.28515625" style="576" bestFit="1" customWidth="1"/>
    <col min="1296" max="1296" width="0" style="576" hidden="1" customWidth="1"/>
    <col min="1297" max="1297" width="4.28515625" style="576" customWidth="1"/>
    <col min="1298" max="1298" width="5.7109375" style="576" customWidth="1"/>
    <col min="1299" max="1299" width="14.28515625" style="576" customWidth="1"/>
    <col min="1300" max="1300" width="5.7109375" style="576" customWidth="1"/>
    <col min="1301" max="1303" width="2.7109375" style="576" customWidth="1"/>
    <col min="1304" max="1304" width="2.85546875" style="576" customWidth="1"/>
    <col min="1305" max="1305" width="0" style="576" hidden="1" customWidth="1"/>
    <col min="1306" max="1306" width="2.7109375" style="576" customWidth="1"/>
    <col min="1307" max="1307" width="0" style="576" hidden="1" customWidth="1"/>
    <col min="1308" max="1308" width="2.7109375" style="576" customWidth="1"/>
    <col min="1309" max="1309" width="0" style="576" hidden="1" customWidth="1"/>
    <col min="1310" max="1310" width="2.7109375" style="576" customWidth="1"/>
    <col min="1311" max="1311" width="0" style="576" hidden="1" customWidth="1"/>
    <col min="1312" max="1312" width="2.7109375" style="576" customWidth="1"/>
    <col min="1313" max="1313" width="0" style="576" hidden="1" customWidth="1"/>
    <col min="1314" max="1314" width="2.7109375" style="576" customWidth="1"/>
    <col min="1315" max="1315" width="0" style="576" hidden="1" customWidth="1"/>
    <col min="1316" max="1316" width="2.7109375" style="576" customWidth="1"/>
    <col min="1317" max="1319" width="0" style="576" hidden="1" customWidth="1"/>
    <col min="1320" max="1320" width="4.28515625" style="576" customWidth="1"/>
    <col min="1321" max="1321" width="0" style="576" hidden="1" customWidth="1"/>
    <col min="1322" max="1322" width="3.28515625" style="576" bestFit="1" customWidth="1"/>
    <col min="1323" max="1323" width="0" style="576" hidden="1" customWidth="1"/>
    <col min="1324" max="1324" width="3.28515625" style="576" bestFit="1" customWidth="1"/>
    <col min="1325" max="1326" width="4.28515625" style="576" customWidth="1"/>
    <col min="1327" max="1327" width="12.85546875" style="576" customWidth="1"/>
    <col min="1328" max="1328" width="14.42578125" style="576" customWidth="1"/>
    <col min="1329" max="1329" width="5" style="576" customWidth="1"/>
    <col min="1330" max="1330" width="8.85546875" style="576" customWidth="1"/>
    <col min="1331" max="1331" width="6.28515625" style="576" customWidth="1"/>
    <col min="1332" max="1332" width="16.5703125" style="576" customWidth="1"/>
    <col min="1333" max="1333" width="4.140625" style="576" customWidth="1"/>
    <col min="1334" max="1334" width="26.140625" style="576" customWidth="1"/>
    <col min="1335" max="1536" width="11.42578125" style="576"/>
    <col min="1537" max="1537" width="1.140625" style="576" customWidth="1"/>
    <col min="1538" max="1540" width="5.42578125" style="576" customWidth="1"/>
    <col min="1541" max="1541" width="7.28515625" style="576" customWidth="1"/>
    <col min="1542" max="1546" width="4.5703125" style="576" customWidth="1"/>
    <col min="1547" max="1547" width="7.5703125" style="576" customWidth="1"/>
    <col min="1548" max="1548" width="3.28515625" style="576" bestFit="1" customWidth="1"/>
    <col min="1549" max="1550" width="0" style="576" hidden="1" customWidth="1"/>
    <col min="1551" max="1551" width="3.28515625" style="576" bestFit="1" customWidth="1"/>
    <col min="1552" max="1552" width="0" style="576" hidden="1" customWidth="1"/>
    <col min="1553" max="1553" width="4.28515625" style="576" customWidth="1"/>
    <col min="1554" max="1554" width="5.7109375" style="576" customWidth="1"/>
    <col min="1555" max="1555" width="14.28515625" style="576" customWidth="1"/>
    <col min="1556" max="1556" width="5.7109375" style="576" customWidth="1"/>
    <col min="1557" max="1559" width="2.7109375" style="576" customWidth="1"/>
    <col min="1560" max="1560" width="2.85546875" style="576" customWidth="1"/>
    <col min="1561" max="1561" width="0" style="576" hidden="1" customWidth="1"/>
    <col min="1562" max="1562" width="2.7109375" style="576" customWidth="1"/>
    <col min="1563" max="1563" width="0" style="576" hidden="1" customWidth="1"/>
    <col min="1564" max="1564" width="2.7109375" style="576" customWidth="1"/>
    <col min="1565" max="1565" width="0" style="576" hidden="1" customWidth="1"/>
    <col min="1566" max="1566" width="2.7109375" style="576" customWidth="1"/>
    <col min="1567" max="1567" width="0" style="576" hidden="1" customWidth="1"/>
    <col min="1568" max="1568" width="2.7109375" style="576" customWidth="1"/>
    <col min="1569" max="1569" width="0" style="576" hidden="1" customWidth="1"/>
    <col min="1570" max="1570" width="2.7109375" style="576" customWidth="1"/>
    <col min="1571" max="1571" width="0" style="576" hidden="1" customWidth="1"/>
    <col min="1572" max="1572" width="2.7109375" style="576" customWidth="1"/>
    <col min="1573" max="1575" width="0" style="576" hidden="1" customWidth="1"/>
    <col min="1576" max="1576" width="4.28515625" style="576" customWidth="1"/>
    <col min="1577" max="1577" width="0" style="576" hidden="1" customWidth="1"/>
    <col min="1578" max="1578" width="3.28515625" style="576" bestFit="1" customWidth="1"/>
    <col min="1579" max="1579" width="0" style="576" hidden="1" customWidth="1"/>
    <col min="1580" max="1580" width="3.28515625" style="576" bestFit="1" customWidth="1"/>
    <col min="1581" max="1582" width="4.28515625" style="576" customWidth="1"/>
    <col min="1583" max="1583" width="12.85546875" style="576" customWidth="1"/>
    <col min="1584" max="1584" width="14.42578125" style="576" customWidth="1"/>
    <col min="1585" max="1585" width="5" style="576" customWidth="1"/>
    <col min="1586" max="1586" width="8.85546875" style="576" customWidth="1"/>
    <col min="1587" max="1587" width="6.28515625" style="576" customWidth="1"/>
    <col min="1588" max="1588" width="16.5703125" style="576" customWidth="1"/>
    <col min="1589" max="1589" width="4.140625" style="576" customWidth="1"/>
    <col min="1590" max="1590" width="26.140625" style="576" customWidth="1"/>
    <col min="1591" max="1792" width="11.42578125" style="576"/>
    <col min="1793" max="1793" width="1.140625" style="576" customWidth="1"/>
    <col min="1794" max="1796" width="5.42578125" style="576" customWidth="1"/>
    <col min="1797" max="1797" width="7.28515625" style="576" customWidth="1"/>
    <col min="1798" max="1802" width="4.5703125" style="576" customWidth="1"/>
    <col min="1803" max="1803" width="7.5703125" style="576" customWidth="1"/>
    <col min="1804" max="1804" width="3.28515625" style="576" bestFit="1" customWidth="1"/>
    <col min="1805" max="1806" width="0" style="576" hidden="1" customWidth="1"/>
    <col min="1807" max="1807" width="3.28515625" style="576" bestFit="1" customWidth="1"/>
    <col min="1808" max="1808" width="0" style="576" hidden="1" customWidth="1"/>
    <col min="1809" max="1809" width="4.28515625" style="576" customWidth="1"/>
    <col min="1810" max="1810" width="5.7109375" style="576" customWidth="1"/>
    <col min="1811" max="1811" width="14.28515625" style="576" customWidth="1"/>
    <col min="1812" max="1812" width="5.7109375" style="576" customWidth="1"/>
    <col min="1813" max="1815" width="2.7109375" style="576" customWidth="1"/>
    <col min="1816" max="1816" width="2.85546875" style="576" customWidth="1"/>
    <col min="1817" max="1817" width="0" style="576" hidden="1" customWidth="1"/>
    <col min="1818" max="1818" width="2.7109375" style="576" customWidth="1"/>
    <col min="1819" max="1819" width="0" style="576" hidden="1" customWidth="1"/>
    <col min="1820" max="1820" width="2.7109375" style="576" customWidth="1"/>
    <col min="1821" max="1821" width="0" style="576" hidden="1" customWidth="1"/>
    <col min="1822" max="1822" width="2.7109375" style="576" customWidth="1"/>
    <col min="1823" max="1823" width="0" style="576" hidden="1" customWidth="1"/>
    <col min="1824" max="1824" width="2.7109375" style="576" customWidth="1"/>
    <col min="1825" max="1825" width="0" style="576" hidden="1" customWidth="1"/>
    <col min="1826" max="1826" width="2.7109375" style="576" customWidth="1"/>
    <col min="1827" max="1827" width="0" style="576" hidden="1" customWidth="1"/>
    <col min="1828" max="1828" width="2.7109375" style="576" customWidth="1"/>
    <col min="1829" max="1831" width="0" style="576" hidden="1" customWidth="1"/>
    <col min="1832" max="1832" width="4.28515625" style="576" customWidth="1"/>
    <col min="1833" max="1833" width="0" style="576" hidden="1" customWidth="1"/>
    <col min="1834" max="1834" width="3.28515625" style="576" bestFit="1" customWidth="1"/>
    <col min="1835" max="1835" width="0" style="576" hidden="1" customWidth="1"/>
    <col min="1836" max="1836" width="3.28515625" style="576" bestFit="1" customWidth="1"/>
    <col min="1837" max="1838" width="4.28515625" style="576" customWidth="1"/>
    <col min="1839" max="1839" width="12.85546875" style="576" customWidth="1"/>
    <col min="1840" max="1840" width="14.42578125" style="576" customWidth="1"/>
    <col min="1841" max="1841" width="5" style="576" customWidth="1"/>
    <col min="1842" max="1842" width="8.85546875" style="576" customWidth="1"/>
    <col min="1843" max="1843" width="6.28515625" style="576" customWidth="1"/>
    <col min="1844" max="1844" width="16.5703125" style="576" customWidth="1"/>
    <col min="1845" max="1845" width="4.140625" style="576" customWidth="1"/>
    <col min="1846" max="1846" width="26.140625" style="576" customWidth="1"/>
    <col min="1847" max="2048" width="11.42578125" style="576"/>
    <col min="2049" max="2049" width="1.140625" style="576" customWidth="1"/>
    <col min="2050" max="2052" width="5.42578125" style="576" customWidth="1"/>
    <col min="2053" max="2053" width="7.28515625" style="576" customWidth="1"/>
    <col min="2054" max="2058" width="4.5703125" style="576" customWidth="1"/>
    <col min="2059" max="2059" width="7.5703125" style="576" customWidth="1"/>
    <col min="2060" max="2060" width="3.28515625" style="576" bestFit="1" customWidth="1"/>
    <col min="2061" max="2062" width="0" style="576" hidden="1" customWidth="1"/>
    <col min="2063" max="2063" width="3.28515625" style="576" bestFit="1" customWidth="1"/>
    <col min="2064" max="2064" width="0" style="576" hidden="1" customWidth="1"/>
    <col min="2065" max="2065" width="4.28515625" style="576" customWidth="1"/>
    <col min="2066" max="2066" width="5.7109375" style="576" customWidth="1"/>
    <col min="2067" max="2067" width="14.28515625" style="576" customWidth="1"/>
    <col min="2068" max="2068" width="5.7109375" style="576" customWidth="1"/>
    <col min="2069" max="2071" width="2.7109375" style="576" customWidth="1"/>
    <col min="2072" max="2072" width="2.85546875" style="576" customWidth="1"/>
    <col min="2073" max="2073" width="0" style="576" hidden="1" customWidth="1"/>
    <col min="2074" max="2074" width="2.7109375" style="576" customWidth="1"/>
    <col min="2075" max="2075" width="0" style="576" hidden="1" customWidth="1"/>
    <col min="2076" max="2076" width="2.7109375" style="576" customWidth="1"/>
    <col min="2077" max="2077" width="0" style="576" hidden="1" customWidth="1"/>
    <col min="2078" max="2078" width="2.7109375" style="576" customWidth="1"/>
    <col min="2079" max="2079" width="0" style="576" hidden="1" customWidth="1"/>
    <col min="2080" max="2080" width="2.7109375" style="576" customWidth="1"/>
    <col min="2081" max="2081" width="0" style="576" hidden="1" customWidth="1"/>
    <col min="2082" max="2082" width="2.7109375" style="576" customWidth="1"/>
    <col min="2083" max="2083" width="0" style="576" hidden="1" customWidth="1"/>
    <col min="2084" max="2084" width="2.7109375" style="576" customWidth="1"/>
    <col min="2085" max="2087" width="0" style="576" hidden="1" customWidth="1"/>
    <col min="2088" max="2088" width="4.28515625" style="576" customWidth="1"/>
    <col min="2089" max="2089" width="0" style="576" hidden="1" customWidth="1"/>
    <col min="2090" max="2090" width="3.28515625" style="576" bestFit="1" customWidth="1"/>
    <col min="2091" max="2091" width="0" style="576" hidden="1" customWidth="1"/>
    <col min="2092" max="2092" width="3.28515625" style="576" bestFit="1" customWidth="1"/>
    <col min="2093" max="2094" width="4.28515625" style="576" customWidth="1"/>
    <col min="2095" max="2095" width="12.85546875" style="576" customWidth="1"/>
    <col min="2096" max="2096" width="14.42578125" style="576" customWidth="1"/>
    <col min="2097" max="2097" width="5" style="576" customWidth="1"/>
    <col min="2098" max="2098" width="8.85546875" style="576" customWidth="1"/>
    <col min="2099" max="2099" width="6.28515625" style="576" customWidth="1"/>
    <col min="2100" max="2100" width="16.5703125" style="576" customWidth="1"/>
    <col min="2101" max="2101" width="4.140625" style="576" customWidth="1"/>
    <col min="2102" max="2102" width="26.140625" style="576" customWidth="1"/>
    <col min="2103" max="2304" width="11.42578125" style="576"/>
    <col min="2305" max="2305" width="1.140625" style="576" customWidth="1"/>
    <col min="2306" max="2308" width="5.42578125" style="576" customWidth="1"/>
    <col min="2309" max="2309" width="7.28515625" style="576" customWidth="1"/>
    <col min="2310" max="2314" width="4.5703125" style="576" customWidth="1"/>
    <col min="2315" max="2315" width="7.5703125" style="576" customWidth="1"/>
    <col min="2316" max="2316" width="3.28515625" style="576" bestFit="1" customWidth="1"/>
    <col min="2317" max="2318" width="0" style="576" hidden="1" customWidth="1"/>
    <col min="2319" max="2319" width="3.28515625" style="576" bestFit="1" customWidth="1"/>
    <col min="2320" max="2320" width="0" style="576" hidden="1" customWidth="1"/>
    <col min="2321" max="2321" width="4.28515625" style="576" customWidth="1"/>
    <col min="2322" max="2322" width="5.7109375" style="576" customWidth="1"/>
    <col min="2323" max="2323" width="14.28515625" style="576" customWidth="1"/>
    <col min="2324" max="2324" width="5.7109375" style="576" customWidth="1"/>
    <col min="2325" max="2327" width="2.7109375" style="576" customWidth="1"/>
    <col min="2328" max="2328" width="2.85546875" style="576" customWidth="1"/>
    <col min="2329" max="2329" width="0" style="576" hidden="1" customWidth="1"/>
    <col min="2330" max="2330" width="2.7109375" style="576" customWidth="1"/>
    <col min="2331" max="2331" width="0" style="576" hidden="1" customWidth="1"/>
    <col min="2332" max="2332" width="2.7109375" style="576" customWidth="1"/>
    <col min="2333" max="2333" width="0" style="576" hidden="1" customWidth="1"/>
    <col min="2334" max="2334" width="2.7109375" style="576" customWidth="1"/>
    <col min="2335" max="2335" width="0" style="576" hidden="1" customWidth="1"/>
    <col min="2336" max="2336" width="2.7109375" style="576" customWidth="1"/>
    <col min="2337" max="2337" width="0" style="576" hidden="1" customWidth="1"/>
    <col min="2338" max="2338" width="2.7109375" style="576" customWidth="1"/>
    <col min="2339" max="2339" width="0" style="576" hidden="1" customWidth="1"/>
    <col min="2340" max="2340" width="2.7109375" style="576" customWidth="1"/>
    <col min="2341" max="2343" width="0" style="576" hidden="1" customWidth="1"/>
    <col min="2344" max="2344" width="4.28515625" style="576" customWidth="1"/>
    <col min="2345" max="2345" width="0" style="576" hidden="1" customWidth="1"/>
    <col min="2346" max="2346" width="3.28515625" style="576" bestFit="1" customWidth="1"/>
    <col min="2347" max="2347" width="0" style="576" hidden="1" customWidth="1"/>
    <col min="2348" max="2348" width="3.28515625" style="576" bestFit="1" customWidth="1"/>
    <col min="2349" max="2350" width="4.28515625" style="576" customWidth="1"/>
    <col min="2351" max="2351" width="12.85546875" style="576" customWidth="1"/>
    <col min="2352" max="2352" width="14.42578125" style="576" customWidth="1"/>
    <col min="2353" max="2353" width="5" style="576" customWidth="1"/>
    <col min="2354" max="2354" width="8.85546875" style="576" customWidth="1"/>
    <col min="2355" max="2355" width="6.28515625" style="576" customWidth="1"/>
    <col min="2356" max="2356" width="16.5703125" style="576" customWidth="1"/>
    <col min="2357" max="2357" width="4.140625" style="576" customWidth="1"/>
    <col min="2358" max="2358" width="26.140625" style="576" customWidth="1"/>
    <col min="2359" max="2560" width="11.42578125" style="576"/>
    <col min="2561" max="2561" width="1.140625" style="576" customWidth="1"/>
    <col min="2562" max="2564" width="5.42578125" style="576" customWidth="1"/>
    <col min="2565" max="2565" width="7.28515625" style="576" customWidth="1"/>
    <col min="2566" max="2570" width="4.5703125" style="576" customWidth="1"/>
    <col min="2571" max="2571" width="7.5703125" style="576" customWidth="1"/>
    <col min="2572" max="2572" width="3.28515625" style="576" bestFit="1" customWidth="1"/>
    <col min="2573" max="2574" width="0" style="576" hidden="1" customWidth="1"/>
    <col min="2575" max="2575" width="3.28515625" style="576" bestFit="1" customWidth="1"/>
    <col min="2576" max="2576" width="0" style="576" hidden="1" customWidth="1"/>
    <col min="2577" max="2577" width="4.28515625" style="576" customWidth="1"/>
    <col min="2578" max="2578" width="5.7109375" style="576" customWidth="1"/>
    <col min="2579" max="2579" width="14.28515625" style="576" customWidth="1"/>
    <col min="2580" max="2580" width="5.7109375" style="576" customWidth="1"/>
    <col min="2581" max="2583" width="2.7109375" style="576" customWidth="1"/>
    <col min="2584" max="2584" width="2.85546875" style="576" customWidth="1"/>
    <col min="2585" max="2585" width="0" style="576" hidden="1" customWidth="1"/>
    <col min="2586" max="2586" width="2.7109375" style="576" customWidth="1"/>
    <col min="2587" max="2587" width="0" style="576" hidden="1" customWidth="1"/>
    <col min="2588" max="2588" width="2.7109375" style="576" customWidth="1"/>
    <col min="2589" max="2589" width="0" style="576" hidden="1" customWidth="1"/>
    <col min="2590" max="2590" width="2.7109375" style="576" customWidth="1"/>
    <col min="2591" max="2591" width="0" style="576" hidden="1" customWidth="1"/>
    <col min="2592" max="2592" width="2.7109375" style="576" customWidth="1"/>
    <col min="2593" max="2593" width="0" style="576" hidden="1" customWidth="1"/>
    <col min="2594" max="2594" width="2.7109375" style="576" customWidth="1"/>
    <col min="2595" max="2595" width="0" style="576" hidden="1" customWidth="1"/>
    <col min="2596" max="2596" width="2.7109375" style="576" customWidth="1"/>
    <col min="2597" max="2599" width="0" style="576" hidden="1" customWidth="1"/>
    <col min="2600" max="2600" width="4.28515625" style="576" customWidth="1"/>
    <col min="2601" max="2601" width="0" style="576" hidden="1" customWidth="1"/>
    <col min="2602" max="2602" width="3.28515625" style="576" bestFit="1" customWidth="1"/>
    <col min="2603" max="2603" width="0" style="576" hidden="1" customWidth="1"/>
    <col min="2604" max="2604" width="3.28515625" style="576" bestFit="1" customWidth="1"/>
    <col min="2605" max="2606" width="4.28515625" style="576" customWidth="1"/>
    <col min="2607" max="2607" width="12.85546875" style="576" customWidth="1"/>
    <col min="2608" max="2608" width="14.42578125" style="576" customWidth="1"/>
    <col min="2609" max="2609" width="5" style="576" customWidth="1"/>
    <col min="2610" max="2610" width="8.85546875" style="576" customWidth="1"/>
    <col min="2611" max="2611" width="6.28515625" style="576" customWidth="1"/>
    <col min="2612" max="2612" width="16.5703125" style="576" customWidth="1"/>
    <col min="2613" max="2613" width="4.140625" style="576" customWidth="1"/>
    <col min="2614" max="2614" width="26.140625" style="576" customWidth="1"/>
    <col min="2615" max="2816" width="11.42578125" style="576"/>
    <col min="2817" max="2817" width="1.140625" style="576" customWidth="1"/>
    <col min="2818" max="2820" width="5.42578125" style="576" customWidth="1"/>
    <col min="2821" max="2821" width="7.28515625" style="576" customWidth="1"/>
    <col min="2822" max="2826" width="4.5703125" style="576" customWidth="1"/>
    <col min="2827" max="2827" width="7.5703125" style="576" customWidth="1"/>
    <col min="2828" max="2828" width="3.28515625" style="576" bestFit="1" customWidth="1"/>
    <col min="2829" max="2830" width="0" style="576" hidden="1" customWidth="1"/>
    <col min="2831" max="2831" width="3.28515625" style="576" bestFit="1" customWidth="1"/>
    <col min="2832" max="2832" width="0" style="576" hidden="1" customWidth="1"/>
    <col min="2833" max="2833" width="4.28515625" style="576" customWidth="1"/>
    <col min="2834" max="2834" width="5.7109375" style="576" customWidth="1"/>
    <col min="2835" max="2835" width="14.28515625" style="576" customWidth="1"/>
    <col min="2836" max="2836" width="5.7109375" style="576" customWidth="1"/>
    <col min="2837" max="2839" width="2.7109375" style="576" customWidth="1"/>
    <col min="2840" max="2840" width="2.85546875" style="576" customWidth="1"/>
    <col min="2841" max="2841" width="0" style="576" hidden="1" customWidth="1"/>
    <col min="2842" max="2842" width="2.7109375" style="576" customWidth="1"/>
    <col min="2843" max="2843" width="0" style="576" hidden="1" customWidth="1"/>
    <col min="2844" max="2844" width="2.7109375" style="576" customWidth="1"/>
    <col min="2845" max="2845" width="0" style="576" hidden="1" customWidth="1"/>
    <col min="2846" max="2846" width="2.7109375" style="576" customWidth="1"/>
    <col min="2847" max="2847" width="0" style="576" hidden="1" customWidth="1"/>
    <col min="2848" max="2848" width="2.7109375" style="576" customWidth="1"/>
    <col min="2849" max="2849" width="0" style="576" hidden="1" customWidth="1"/>
    <col min="2850" max="2850" width="2.7109375" style="576" customWidth="1"/>
    <col min="2851" max="2851" width="0" style="576" hidden="1" customWidth="1"/>
    <col min="2852" max="2852" width="2.7109375" style="576" customWidth="1"/>
    <col min="2853" max="2855" width="0" style="576" hidden="1" customWidth="1"/>
    <col min="2856" max="2856" width="4.28515625" style="576" customWidth="1"/>
    <col min="2857" max="2857" width="0" style="576" hidden="1" customWidth="1"/>
    <col min="2858" max="2858" width="3.28515625" style="576" bestFit="1" customWidth="1"/>
    <col min="2859" max="2859" width="0" style="576" hidden="1" customWidth="1"/>
    <col min="2860" max="2860" width="3.28515625" style="576" bestFit="1" customWidth="1"/>
    <col min="2861" max="2862" width="4.28515625" style="576" customWidth="1"/>
    <col min="2863" max="2863" width="12.85546875" style="576" customWidth="1"/>
    <col min="2864" max="2864" width="14.42578125" style="576" customWidth="1"/>
    <col min="2865" max="2865" width="5" style="576" customWidth="1"/>
    <col min="2866" max="2866" width="8.85546875" style="576" customWidth="1"/>
    <col min="2867" max="2867" width="6.28515625" style="576" customWidth="1"/>
    <col min="2868" max="2868" width="16.5703125" style="576" customWidth="1"/>
    <col min="2869" max="2869" width="4.140625" style="576" customWidth="1"/>
    <col min="2870" max="2870" width="26.140625" style="576" customWidth="1"/>
    <col min="2871" max="3072" width="11.42578125" style="576"/>
    <col min="3073" max="3073" width="1.140625" style="576" customWidth="1"/>
    <col min="3074" max="3076" width="5.42578125" style="576" customWidth="1"/>
    <col min="3077" max="3077" width="7.28515625" style="576" customWidth="1"/>
    <col min="3078" max="3082" width="4.5703125" style="576" customWidth="1"/>
    <col min="3083" max="3083" width="7.5703125" style="576" customWidth="1"/>
    <col min="3084" max="3084" width="3.28515625" style="576" bestFit="1" customWidth="1"/>
    <col min="3085" max="3086" width="0" style="576" hidden="1" customWidth="1"/>
    <col min="3087" max="3087" width="3.28515625" style="576" bestFit="1" customWidth="1"/>
    <col min="3088" max="3088" width="0" style="576" hidden="1" customWidth="1"/>
    <col min="3089" max="3089" width="4.28515625" style="576" customWidth="1"/>
    <col min="3090" max="3090" width="5.7109375" style="576" customWidth="1"/>
    <col min="3091" max="3091" width="14.28515625" style="576" customWidth="1"/>
    <col min="3092" max="3092" width="5.7109375" style="576" customWidth="1"/>
    <col min="3093" max="3095" width="2.7109375" style="576" customWidth="1"/>
    <col min="3096" max="3096" width="2.85546875" style="576" customWidth="1"/>
    <col min="3097" max="3097" width="0" style="576" hidden="1" customWidth="1"/>
    <col min="3098" max="3098" width="2.7109375" style="576" customWidth="1"/>
    <col min="3099" max="3099" width="0" style="576" hidden="1" customWidth="1"/>
    <col min="3100" max="3100" width="2.7109375" style="576" customWidth="1"/>
    <col min="3101" max="3101" width="0" style="576" hidden="1" customWidth="1"/>
    <col min="3102" max="3102" width="2.7109375" style="576" customWidth="1"/>
    <col min="3103" max="3103" width="0" style="576" hidden="1" customWidth="1"/>
    <col min="3104" max="3104" width="2.7109375" style="576" customWidth="1"/>
    <col min="3105" max="3105" width="0" style="576" hidden="1" customWidth="1"/>
    <col min="3106" max="3106" width="2.7109375" style="576" customWidth="1"/>
    <col min="3107" max="3107" width="0" style="576" hidden="1" customWidth="1"/>
    <col min="3108" max="3108" width="2.7109375" style="576" customWidth="1"/>
    <col min="3109" max="3111" width="0" style="576" hidden="1" customWidth="1"/>
    <col min="3112" max="3112" width="4.28515625" style="576" customWidth="1"/>
    <col min="3113" max="3113" width="0" style="576" hidden="1" customWidth="1"/>
    <col min="3114" max="3114" width="3.28515625" style="576" bestFit="1" customWidth="1"/>
    <col min="3115" max="3115" width="0" style="576" hidden="1" customWidth="1"/>
    <col min="3116" max="3116" width="3.28515625" style="576" bestFit="1" customWidth="1"/>
    <col min="3117" max="3118" width="4.28515625" style="576" customWidth="1"/>
    <col min="3119" max="3119" width="12.85546875" style="576" customWidth="1"/>
    <col min="3120" max="3120" width="14.42578125" style="576" customWidth="1"/>
    <col min="3121" max="3121" width="5" style="576" customWidth="1"/>
    <col min="3122" max="3122" width="8.85546875" style="576" customWidth="1"/>
    <col min="3123" max="3123" width="6.28515625" style="576" customWidth="1"/>
    <col min="3124" max="3124" width="16.5703125" style="576" customWidth="1"/>
    <col min="3125" max="3125" width="4.140625" style="576" customWidth="1"/>
    <col min="3126" max="3126" width="26.140625" style="576" customWidth="1"/>
    <col min="3127" max="3328" width="11.42578125" style="576"/>
    <col min="3329" max="3329" width="1.140625" style="576" customWidth="1"/>
    <col min="3330" max="3332" width="5.42578125" style="576" customWidth="1"/>
    <col min="3333" max="3333" width="7.28515625" style="576" customWidth="1"/>
    <col min="3334" max="3338" width="4.5703125" style="576" customWidth="1"/>
    <col min="3339" max="3339" width="7.5703125" style="576" customWidth="1"/>
    <col min="3340" max="3340" width="3.28515625" style="576" bestFit="1" customWidth="1"/>
    <col min="3341" max="3342" width="0" style="576" hidden="1" customWidth="1"/>
    <col min="3343" max="3343" width="3.28515625" style="576" bestFit="1" customWidth="1"/>
    <col min="3344" max="3344" width="0" style="576" hidden="1" customWidth="1"/>
    <col min="3345" max="3345" width="4.28515625" style="576" customWidth="1"/>
    <col min="3346" max="3346" width="5.7109375" style="576" customWidth="1"/>
    <col min="3347" max="3347" width="14.28515625" style="576" customWidth="1"/>
    <col min="3348" max="3348" width="5.7109375" style="576" customWidth="1"/>
    <col min="3349" max="3351" width="2.7109375" style="576" customWidth="1"/>
    <col min="3352" max="3352" width="2.85546875" style="576" customWidth="1"/>
    <col min="3353" max="3353" width="0" style="576" hidden="1" customWidth="1"/>
    <col min="3354" max="3354" width="2.7109375" style="576" customWidth="1"/>
    <col min="3355" max="3355" width="0" style="576" hidden="1" customWidth="1"/>
    <col min="3356" max="3356" width="2.7109375" style="576" customWidth="1"/>
    <col min="3357" max="3357" width="0" style="576" hidden="1" customWidth="1"/>
    <col min="3358" max="3358" width="2.7109375" style="576" customWidth="1"/>
    <col min="3359" max="3359" width="0" style="576" hidden="1" customWidth="1"/>
    <col min="3360" max="3360" width="2.7109375" style="576" customWidth="1"/>
    <col min="3361" max="3361" width="0" style="576" hidden="1" customWidth="1"/>
    <col min="3362" max="3362" width="2.7109375" style="576" customWidth="1"/>
    <col min="3363" max="3363" width="0" style="576" hidden="1" customWidth="1"/>
    <col min="3364" max="3364" width="2.7109375" style="576" customWidth="1"/>
    <col min="3365" max="3367" width="0" style="576" hidden="1" customWidth="1"/>
    <col min="3368" max="3368" width="4.28515625" style="576" customWidth="1"/>
    <col min="3369" max="3369" width="0" style="576" hidden="1" customWidth="1"/>
    <col min="3370" max="3370" width="3.28515625" style="576" bestFit="1" customWidth="1"/>
    <col min="3371" max="3371" width="0" style="576" hidden="1" customWidth="1"/>
    <col min="3372" max="3372" width="3.28515625" style="576" bestFit="1" customWidth="1"/>
    <col min="3373" max="3374" width="4.28515625" style="576" customWidth="1"/>
    <col min="3375" max="3375" width="12.85546875" style="576" customWidth="1"/>
    <col min="3376" max="3376" width="14.42578125" style="576" customWidth="1"/>
    <col min="3377" max="3377" width="5" style="576" customWidth="1"/>
    <col min="3378" max="3378" width="8.85546875" style="576" customWidth="1"/>
    <col min="3379" max="3379" width="6.28515625" style="576" customWidth="1"/>
    <col min="3380" max="3380" width="16.5703125" style="576" customWidth="1"/>
    <col min="3381" max="3381" width="4.140625" style="576" customWidth="1"/>
    <col min="3382" max="3382" width="26.140625" style="576" customWidth="1"/>
    <col min="3383" max="3584" width="11.42578125" style="576"/>
    <col min="3585" max="3585" width="1.140625" style="576" customWidth="1"/>
    <col min="3586" max="3588" width="5.42578125" style="576" customWidth="1"/>
    <col min="3589" max="3589" width="7.28515625" style="576" customWidth="1"/>
    <col min="3590" max="3594" width="4.5703125" style="576" customWidth="1"/>
    <col min="3595" max="3595" width="7.5703125" style="576" customWidth="1"/>
    <col min="3596" max="3596" width="3.28515625" style="576" bestFit="1" customWidth="1"/>
    <col min="3597" max="3598" width="0" style="576" hidden="1" customWidth="1"/>
    <col min="3599" max="3599" width="3.28515625" style="576" bestFit="1" customWidth="1"/>
    <col min="3600" max="3600" width="0" style="576" hidden="1" customWidth="1"/>
    <col min="3601" max="3601" width="4.28515625" style="576" customWidth="1"/>
    <col min="3602" max="3602" width="5.7109375" style="576" customWidth="1"/>
    <col min="3603" max="3603" width="14.28515625" style="576" customWidth="1"/>
    <col min="3604" max="3604" width="5.7109375" style="576" customWidth="1"/>
    <col min="3605" max="3607" width="2.7109375" style="576" customWidth="1"/>
    <col min="3608" max="3608" width="2.85546875" style="576" customWidth="1"/>
    <col min="3609" max="3609" width="0" style="576" hidden="1" customWidth="1"/>
    <col min="3610" max="3610" width="2.7109375" style="576" customWidth="1"/>
    <col min="3611" max="3611" width="0" style="576" hidden="1" customWidth="1"/>
    <col min="3612" max="3612" width="2.7109375" style="576" customWidth="1"/>
    <col min="3613" max="3613" width="0" style="576" hidden="1" customWidth="1"/>
    <col min="3614" max="3614" width="2.7109375" style="576" customWidth="1"/>
    <col min="3615" max="3615" width="0" style="576" hidden="1" customWidth="1"/>
    <col min="3616" max="3616" width="2.7109375" style="576" customWidth="1"/>
    <col min="3617" max="3617" width="0" style="576" hidden="1" customWidth="1"/>
    <col min="3618" max="3618" width="2.7109375" style="576" customWidth="1"/>
    <col min="3619" max="3619" width="0" style="576" hidden="1" customWidth="1"/>
    <col min="3620" max="3620" width="2.7109375" style="576" customWidth="1"/>
    <col min="3621" max="3623" width="0" style="576" hidden="1" customWidth="1"/>
    <col min="3624" max="3624" width="4.28515625" style="576" customWidth="1"/>
    <col min="3625" max="3625" width="0" style="576" hidden="1" customWidth="1"/>
    <col min="3626" max="3626" width="3.28515625" style="576" bestFit="1" customWidth="1"/>
    <col min="3627" max="3627" width="0" style="576" hidden="1" customWidth="1"/>
    <col min="3628" max="3628" width="3.28515625" style="576" bestFit="1" customWidth="1"/>
    <col min="3629" max="3630" width="4.28515625" style="576" customWidth="1"/>
    <col min="3631" max="3631" width="12.85546875" style="576" customWidth="1"/>
    <col min="3632" max="3632" width="14.42578125" style="576" customWidth="1"/>
    <col min="3633" max="3633" width="5" style="576" customWidth="1"/>
    <col min="3634" max="3634" width="8.85546875" style="576" customWidth="1"/>
    <col min="3635" max="3635" width="6.28515625" style="576" customWidth="1"/>
    <col min="3636" max="3636" width="16.5703125" style="576" customWidth="1"/>
    <col min="3637" max="3637" width="4.140625" style="576" customWidth="1"/>
    <col min="3638" max="3638" width="26.140625" style="576" customWidth="1"/>
    <col min="3639" max="3840" width="11.42578125" style="576"/>
    <col min="3841" max="3841" width="1.140625" style="576" customWidth="1"/>
    <col min="3842" max="3844" width="5.42578125" style="576" customWidth="1"/>
    <col min="3845" max="3845" width="7.28515625" style="576" customWidth="1"/>
    <col min="3846" max="3850" width="4.5703125" style="576" customWidth="1"/>
    <col min="3851" max="3851" width="7.5703125" style="576" customWidth="1"/>
    <col min="3852" max="3852" width="3.28515625" style="576" bestFit="1" customWidth="1"/>
    <col min="3853" max="3854" width="0" style="576" hidden="1" customWidth="1"/>
    <col min="3855" max="3855" width="3.28515625" style="576" bestFit="1" customWidth="1"/>
    <col min="3856" max="3856" width="0" style="576" hidden="1" customWidth="1"/>
    <col min="3857" max="3857" width="4.28515625" style="576" customWidth="1"/>
    <col min="3858" max="3858" width="5.7109375" style="576" customWidth="1"/>
    <col min="3859" max="3859" width="14.28515625" style="576" customWidth="1"/>
    <col min="3860" max="3860" width="5.7109375" style="576" customWidth="1"/>
    <col min="3861" max="3863" width="2.7109375" style="576" customWidth="1"/>
    <col min="3864" max="3864" width="2.85546875" style="576" customWidth="1"/>
    <col min="3865" max="3865" width="0" style="576" hidden="1" customWidth="1"/>
    <col min="3866" max="3866" width="2.7109375" style="576" customWidth="1"/>
    <col min="3867" max="3867" width="0" style="576" hidden="1" customWidth="1"/>
    <col min="3868" max="3868" width="2.7109375" style="576" customWidth="1"/>
    <col min="3869" max="3869" width="0" style="576" hidden="1" customWidth="1"/>
    <col min="3870" max="3870" width="2.7109375" style="576" customWidth="1"/>
    <col min="3871" max="3871" width="0" style="576" hidden="1" customWidth="1"/>
    <col min="3872" max="3872" width="2.7109375" style="576" customWidth="1"/>
    <col min="3873" max="3873" width="0" style="576" hidden="1" customWidth="1"/>
    <col min="3874" max="3874" width="2.7109375" style="576" customWidth="1"/>
    <col min="3875" max="3875" width="0" style="576" hidden="1" customWidth="1"/>
    <col min="3876" max="3876" width="2.7109375" style="576" customWidth="1"/>
    <col min="3877" max="3879" width="0" style="576" hidden="1" customWidth="1"/>
    <col min="3880" max="3880" width="4.28515625" style="576" customWidth="1"/>
    <col min="3881" max="3881" width="0" style="576" hidden="1" customWidth="1"/>
    <col min="3882" max="3882" width="3.28515625" style="576" bestFit="1" customWidth="1"/>
    <col min="3883" max="3883" width="0" style="576" hidden="1" customWidth="1"/>
    <col min="3884" max="3884" width="3.28515625" style="576" bestFit="1" customWidth="1"/>
    <col min="3885" max="3886" width="4.28515625" style="576" customWidth="1"/>
    <col min="3887" max="3887" width="12.85546875" style="576" customWidth="1"/>
    <col min="3888" max="3888" width="14.42578125" style="576" customWidth="1"/>
    <col min="3889" max="3889" width="5" style="576" customWidth="1"/>
    <col min="3890" max="3890" width="8.85546875" style="576" customWidth="1"/>
    <col min="3891" max="3891" width="6.28515625" style="576" customWidth="1"/>
    <col min="3892" max="3892" width="16.5703125" style="576" customWidth="1"/>
    <col min="3893" max="3893" width="4.140625" style="576" customWidth="1"/>
    <col min="3894" max="3894" width="26.140625" style="576" customWidth="1"/>
    <col min="3895" max="4096" width="11.42578125" style="576"/>
    <col min="4097" max="4097" width="1.140625" style="576" customWidth="1"/>
    <col min="4098" max="4100" width="5.42578125" style="576" customWidth="1"/>
    <col min="4101" max="4101" width="7.28515625" style="576" customWidth="1"/>
    <col min="4102" max="4106" width="4.5703125" style="576" customWidth="1"/>
    <col min="4107" max="4107" width="7.5703125" style="576" customWidth="1"/>
    <col min="4108" max="4108" width="3.28515625" style="576" bestFit="1" customWidth="1"/>
    <col min="4109" max="4110" width="0" style="576" hidden="1" customWidth="1"/>
    <col min="4111" max="4111" width="3.28515625" style="576" bestFit="1" customWidth="1"/>
    <col min="4112" max="4112" width="0" style="576" hidden="1" customWidth="1"/>
    <col min="4113" max="4113" width="4.28515625" style="576" customWidth="1"/>
    <col min="4114" max="4114" width="5.7109375" style="576" customWidth="1"/>
    <col min="4115" max="4115" width="14.28515625" style="576" customWidth="1"/>
    <col min="4116" max="4116" width="5.7109375" style="576" customWidth="1"/>
    <col min="4117" max="4119" width="2.7109375" style="576" customWidth="1"/>
    <col min="4120" max="4120" width="2.85546875" style="576" customWidth="1"/>
    <col min="4121" max="4121" width="0" style="576" hidden="1" customWidth="1"/>
    <col min="4122" max="4122" width="2.7109375" style="576" customWidth="1"/>
    <col min="4123" max="4123" width="0" style="576" hidden="1" customWidth="1"/>
    <col min="4124" max="4124" width="2.7109375" style="576" customWidth="1"/>
    <col min="4125" max="4125" width="0" style="576" hidden="1" customWidth="1"/>
    <col min="4126" max="4126" width="2.7109375" style="576" customWidth="1"/>
    <col min="4127" max="4127" width="0" style="576" hidden="1" customWidth="1"/>
    <col min="4128" max="4128" width="2.7109375" style="576" customWidth="1"/>
    <col min="4129" max="4129" width="0" style="576" hidden="1" customWidth="1"/>
    <col min="4130" max="4130" width="2.7109375" style="576" customWidth="1"/>
    <col min="4131" max="4131" width="0" style="576" hidden="1" customWidth="1"/>
    <col min="4132" max="4132" width="2.7109375" style="576" customWidth="1"/>
    <col min="4133" max="4135" width="0" style="576" hidden="1" customWidth="1"/>
    <col min="4136" max="4136" width="4.28515625" style="576" customWidth="1"/>
    <col min="4137" max="4137" width="0" style="576" hidden="1" customWidth="1"/>
    <col min="4138" max="4138" width="3.28515625" style="576" bestFit="1" customWidth="1"/>
    <col min="4139" max="4139" width="0" style="576" hidden="1" customWidth="1"/>
    <col min="4140" max="4140" width="3.28515625" style="576" bestFit="1" customWidth="1"/>
    <col min="4141" max="4142" width="4.28515625" style="576" customWidth="1"/>
    <col min="4143" max="4143" width="12.85546875" style="576" customWidth="1"/>
    <col min="4144" max="4144" width="14.42578125" style="576" customWidth="1"/>
    <col min="4145" max="4145" width="5" style="576" customWidth="1"/>
    <col min="4146" max="4146" width="8.85546875" style="576" customWidth="1"/>
    <col min="4147" max="4147" width="6.28515625" style="576" customWidth="1"/>
    <col min="4148" max="4148" width="16.5703125" style="576" customWidth="1"/>
    <col min="4149" max="4149" width="4.140625" style="576" customWidth="1"/>
    <col min="4150" max="4150" width="26.140625" style="576" customWidth="1"/>
    <col min="4151" max="4352" width="11.42578125" style="576"/>
    <col min="4353" max="4353" width="1.140625" style="576" customWidth="1"/>
    <col min="4354" max="4356" width="5.42578125" style="576" customWidth="1"/>
    <col min="4357" max="4357" width="7.28515625" style="576" customWidth="1"/>
    <col min="4358" max="4362" width="4.5703125" style="576" customWidth="1"/>
    <col min="4363" max="4363" width="7.5703125" style="576" customWidth="1"/>
    <col min="4364" max="4364" width="3.28515625" style="576" bestFit="1" customWidth="1"/>
    <col min="4365" max="4366" width="0" style="576" hidden="1" customWidth="1"/>
    <col min="4367" max="4367" width="3.28515625" style="576" bestFit="1" customWidth="1"/>
    <col min="4368" max="4368" width="0" style="576" hidden="1" customWidth="1"/>
    <col min="4369" max="4369" width="4.28515625" style="576" customWidth="1"/>
    <col min="4370" max="4370" width="5.7109375" style="576" customWidth="1"/>
    <col min="4371" max="4371" width="14.28515625" style="576" customWidth="1"/>
    <col min="4372" max="4372" width="5.7109375" style="576" customWidth="1"/>
    <col min="4373" max="4375" width="2.7109375" style="576" customWidth="1"/>
    <col min="4376" max="4376" width="2.85546875" style="576" customWidth="1"/>
    <col min="4377" max="4377" width="0" style="576" hidden="1" customWidth="1"/>
    <col min="4378" max="4378" width="2.7109375" style="576" customWidth="1"/>
    <col min="4379" max="4379" width="0" style="576" hidden="1" customWidth="1"/>
    <col min="4380" max="4380" width="2.7109375" style="576" customWidth="1"/>
    <col min="4381" max="4381" width="0" style="576" hidden="1" customWidth="1"/>
    <col min="4382" max="4382" width="2.7109375" style="576" customWidth="1"/>
    <col min="4383" max="4383" width="0" style="576" hidden="1" customWidth="1"/>
    <col min="4384" max="4384" width="2.7109375" style="576" customWidth="1"/>
    <col min="4385" max="4385" width="0" style="576" hidden="1" customWidth="1"/>
    <col min="4386" max="4386" width="2.7109375" style="576" customWidth="1"/>
    <col min="4387" max="4387" width="0" style="576" hidden="1" customWidth="1"/>
    <col min="4388" max="4388" width="2.7109375" style="576" customWidth="1"/>
    <col min="4389" max="4391" width="0" style="576" hidden="1" customWidth="1"/>
    <col min="4392" max="4392" width="4.28515625" style="576" customWidth="1"/>
    <col min="4393" max="4393" width="0" style="576" hidden="1" customWidth="1"/>
    <col min="4394" max="4394" width="3.28515625" style="576" bestFit="1" customWidth="1"/>
    <col min="4395" max="4395" width="0" style="576" hidden="1" customWidth="1"/>
    <col min="4396" max="4396" width="3.28515625" style="576" bestFit="1" customWidth="1"/>
    <col min="4397" max="4398" width="4.28515625" style="576" customWidth="1"/>
    <col min="4399" max="4399" width="12.85546875" style="576" customWidth="1"/>
    <col min="4400" max="4400" width="14.42578125" style="576" customWidth="1"/>
    <col min="4401" max="4401" width="5" style="576" customWidth="1"/>
    <col min="4402" max="4402" width="8.85546875" style="576" customWidth="1"/>
    <col min="4403" max="4403" width="6.28515625" style="576" customWidth="1"/>
    <col min="4404" max="4404" width="16.5703125" style="576" customWidth="1"/>
    <col min="4405" max="4405" width="4.140625" style="576" customWidth="1"/>
    <col min="4406" max="4406" width="26.140625" style="576" customWidth="1"/>
    <col min="4407" max="4608" width="11.42578125" style="576"/>
    <col min="4609" max="4609" width="1.140625" style="576" customWidth="1"/>
    <col min="4610" max="4612" width="5.42578125" style="576" customWidth="1"/>
    <col min="4613" max="4613" width="7.28515625" style="576" customWidth="1"/>
    <col min="4614" max="4618" width="4.5703125" style="576" customWidth="1"/>
    <col min="4619" max="4619" width="7.5703125" style="576" customWidth="1"/>
    <col min="4620" max="4620" width="3.28515625" style="576" bestFit="1" customWidth="1"/>
    <col min="4621" max="4622" width="0" style="576" hidden="1" customWidth="1"/>
    <col min="4623" max="4623" width="3.28515625" style="576" bestFit="1" customWidth="1"/>
    <col min="4624" max="4624" width="0" style="576" hidden="1" customWidth="1"/>
    <col min="4625" max="4625" width="4.28515625" style="576" customWidth="1"/>
    <col min="4626" max="4626" width="5.7109375" style="576" customWidth="1"/>
    <col min="4627" max="4627" width="14.28515625" style="576" customWidth="1"/>
    <col min="4628" max="4628" width="5.7109375" style="576" customWidth="1"/>
    <col min="4629" max="4631" width="2.7109375" style="576" customWidth="1"/>
    <col min="4632" max="4632" width="2.85546875" style="576" customWidth="1"/>
    <col min="4633" max="4633" width="0" style="576" hidden="1" customWidth="1"/>
    <col min="4634" max="4634" width="2.7109375" style="576" customWidth="1"/>
    <col min="4635" max="4635" width="0" style="576" hidden="1" customWidth="1"/>
    <col min="4636" max="4636" width="2.7109375" style="576" customWidth="1"/>
    <col min="4637" max="4637" width="0" style="576" hidden="1" customWidth="1"/>
    <col min="4638" max="4638" width="2.7109375" style="576" customWidth="1"/>
    <col min="4639" max="4639" width="0" style="576" hidden="1" customWidth="1"/>
    <col min="4640" max="4640" width="2.7109375" style="576" customWidth="1"/>
    <col min="4641" max="4641" width="0" style="576" hidden="1" customWidth="1"/>
    <col min="4642" max="4642" width="2.7109375" style="576" customWidth="1"/>
    <col min="4643" max="4643" width="0" style="576" hidden="1" customWidth="1"/>
    <col min="4644" max="4644" width="2.7109375" style="576" customWidth="1"/>
    <col min="4645" max="4647" width="0" style="576" hidden="1" customWidth="1"/>
    <col min="4648" max="4648" width="4.28515625" style="576" customWidth="1"/>
    <col min="4649" max="4649" width="0" style="576" hidden="1" customWidth="1"/>
    <col min="4650" max="4650" width="3.28515625" style="576" bestFit="1" customWidth="1"/>
    <col min="4651" max="4651" width="0" style="576" hidden="1" customWidth="1"/>
    <col min="4652" max="4652" width="3.28515625" style="576" bestFit="1" customWidth="1"/>
    <col min="4653" max="4654" width="4.28515625" style="576" customWidth="1"/>
    <col min="4655" max="4655" width="12.85546875" style="576" customWidth="1"/>
    <col min="4656" max="4656" width="14.42578125" style="576" customWidth="1"/>
    <col min="4657" max="4657" width="5" style="576" customWidth="1"/>
    <col min="4658" max="4658" width="8.85546875" style="576" customWidth="1"/>
    <col min="4659" max="4659" width="6.28515625" style="576" customWidth="1"/>
    <col min="4660" max="4660" width="16.5703125" style="576" customWidth="1"/>
    <col min="4661" max="4661" width="4.140625" style="576" customWidth="1"/>
    <col min="4662" max="4662" width="26.140625" style="576" customWidth="1"/>
    <col min="4663" max="4864" width="11.42578125" style="576"/>
    <col min="4865" max="4865" width="1.140625" style="576" customWidth="1"/>
    <col min="4866" max="4868" width="5.42578125" style="576" customWidth="1"/>
    <col min="4869" max="4869" width="7.28515625" style="576" customWidth="1"/>
    <col min="4870" max="4874" width="4.5703125" style="576" customWidth="1"/>
    <col min="4875" max="4875" width="7.5703125" style="576" customWidth="1"/>
    <col min="4876" max="4876" width="3.28515625" style="576" bestFit="1" customWidth="1"/>
    <col min="4877" max="4878" width="0" style="576" hidden="1" customWidth="1"/>
    <col min="4879" max="4879" width="3.28515625" style="576" bestFit="1" customWidth="1"/>
    <col min="4880" max="4880" width="0" style="576" hidden="1" customWidth="1"/>
    <col min="4881" max="4881" width="4.28515625" style="576" customWidth="1"/>
    <col min="4882" max="4882" width="5.7109375" style="576" customWidth="1"/>
    <col min="4883" max="4883" width="14.28515625" style="576" customWidth="1"/>
    <col min="4884" max="4884" width="5.7109375" style="576" customWidth="1"/>
    <col min="4885" max="4887" width="2.7109375" style="576" customWidth="1"/>
    <col min="4888" max="4888" width="2.85546875" style="576" customWidth="1"/>
    <col min="4889" max="4889" width="0" style="576" hidden="1" customWidth="1"/>
    <col min="4890" max="4890" width="2.7109375" style="576" customWidth="1"/>
    <col min="4891" max="4891" width="0" style="576" hidden="1" customWidth="1"/>
    <col min="4892" max="4892" width="2.7109375" style="576" customWidth="1"/>
    <col min="4893" max="4893" width="0" style="576" hidden="1" customWidth="1"/>
    <col min="4894" max="4894" width="2.7109375" style="576" customWidth="1"/>
    <col min="4895" max="4895" width="0" style="576" hidden="1" customWidth="1"/>
    <col min="4896" max="4896" width="2.7109375" style="576" customWidth="1"/>
    <col min="4897" max="4897" width="0" style="576" hidden="1" customWidth="1"/>
    <col min="4898" max="4898" width="2.7109375" style="576" customWidth="1"/>
    <col min="4899" max="4899" width="0" style="576" hidden="1" customWidth="1"/>
    <col min="4900" max="4900" width="2.7109375" style="576" customWidth="1"/>
    <col min="4901" max="4903" width="0" style="576" hidden="1" customWidth="1"/>
    <col min="4904" max="4904" width="4.28515625" style="576" customWidth="1"/>
    <col min="4905" max="4905" width="0" style="576" hidden="1" customWidth="1"/>
    <col min="4906" max="4906" width="3.28515625" style="576" bestFit="1" customWidth="1"/>
    <col min="4907" max="4907" width="0" style="576" hidden="1" customWidth="1"/>
    <col min="4908" max="4908" width="3.28515625" style="576" bestFit="1" customWidth="1"/>
    <col min="4909" max="4910" width="4.28515625" style="576" customWidth="1"/>
    <col min="4911" max="4911" width="12.85546875" style="576" customWidth="1"/>
    <col min="4912" max="4912" width="14.42578125" style="576" customWidth="1"/>
    <col min="4913" max="4913" width="5" style="576" customWidth="1"/>
    <col min="4914" max="4914" width="8.85546875" style="576" customWidth="1"/>
    <col min="4915" max="4915" width="6.28515625" style="576" customWidth="1"/>
    <col min="4916" max="4916" width="16.5703125" style="576" customWidth="1"/>
    <col min="4917" max="4917" width="4.140625" style="576" customWidth="1"/>
    <col min="4918" max="4918" width="26.140625" style="576" customWidth="1"/>
    <col min="4919" max="5120" width="11.42578125" style="576"/>
    <col min="5121" max="5121" width="1.140625" style="576" customWidth="1"/>
    <col min="5122" max="5124" width="5.42578125" style="576" customWidth="1"/>
    <col min="5125" max="5125" width="7.28515625" style="576" customWidth="1"/>
    <col min="5126" max="5130" width="4.5703125" style="576" customWidth="1"/>
    <col min="5131" max="5131" width="7.5703125" style="576" customWidth="1"/>
    <col min="5132" max="5132" width="3.28515625" style="576" bestFit="1" customWidth="1"/>
    <col min="5133" max="5134" width="0" style="576" hidden="1" customWidth="1"/>
    <col min="5135" max="5135" width="3.28515625" style="576" bestFit="1" customWidth="1"/>
    <col min="5136" max="5136" width="0" style="576" hidden="1" customWidth="1"/>
    <col min="5137" max="5137" width="4.28515625" style="576" customWidth="1"/>
    <col min="5138" max="5138" width="5.7109375" style="576" customWidth="1"/>
    <col min="5139" max="5139" width="14.28515625" style="576" customWidth="1"/>
    <col min="5140" max="5140" width="5.7109375" style="576" customWidth="1"/>
    <col min="5141" max="5143" width="2.7109375" style="576" customWidth="1"/>
    <col min="5144" max="5144" width="2.85546875" style="576" customWidth="1"/>
    <col min="5145" max="5145" width="0" style="576" hidden="1" customWidth="1"/>
    <col min="5146" max="5146" width="2.7109375" style="576" customWidth="1"/>
    <col min="5147" max="5147" width="0" style="576" hidden="1" customWidth="1"/>
    <col min="5148" max="5148" width="2.7109375" style="576" customWidth="1"/>
    <col min="5149" max="5149" width="0" style="576" hidden="1" customWidth="1"/>
    <col min="5150" max="5150" width="2.7109375" style="576" customWidth="1"/>
    <col min="5151" max="5151" width="0" style="576" hidden="1" customWidth="1"/>
    <col min="5152" max="5152" width="2.7109375" style="576" customWidth="1"/>
    <col min="5153" max="5153" width="0" style="576" hidden="1" customWidth="1"/>
    <col min="5154" max="5154" width="2.7109375" style="576" customWidth="1"/>
    <col min="5155" max="5155" width="0" style="576" hidden="1" customWidth="1"/>
    <col min="5156" max="5156" width="2.7109375" style="576" customWidth="1"/>
    <col min="5157" max="5159" width="0" style="576" hidden="1" customWidth="1"/>
    <col min="5160" max="5160" width="4.28515625" style="576" customWidth="1"/>
    <col min="5161" max="5161" width="0" style="576" hidden="1" customWidth="1"/>
    <col min="5162" max="5162" width="3.28515625" style="576" bestFit="1" customWidth="1"/>
    <col min="5163" max="5163" width="0" style="576" hidden="1" customWidth="1"/>
    <col min="5164" max="5164" width="3.28515625" style="576" bestFit="1" customWidth="1"/>
    <col min="5165" max="5166" width="4.28515625" style="576" customWidth="1"/>
    <col min="5167" max="5167" width="12.85546875" style="576" customWidth="1"/>
    <col min="5168" max="5168" width="14.42578125" style="576" customWidth="1"/>
    <col min="5169" max="5169" width="5" style="576" customWidth="1"/>
    <col min="5170" max="5170" width="8.85546875" style="576" customWidth="1"/>
    <col min="5171" max="5171" width="6.28515625" style="576" customWidth="1"/>
    <col min="5172" max="5172" width="16.5703125" style="576" customWidth="1"/>
    <col min="5173" max="5173" width="4.140625" style="576" customWidth="1"/>
    <col min="5174" max="5174" width="26.140625" style="576" customWidth="1"/>
    <col min="5175" max="5376" width="11.42578125" style="576"/>
    <col min="5377" max="5377" width="1.140625" style="576" customWidth="1"/>
    <col min="5378" max="5380" width="5.42578125" style="576" customWidth="1"/>
    <col min="5381" max="5381" width="7.28515625" style="576" customWidth="1"/>
    <col min="5382" max="5386" width="4.5703125" style="576" customWidth="1"/>
    <col min="5387" max="5387" width="7.5703125" style="576" customWidth="1"/>
    <col min="5388" max="5388" width="3.28515625" style="576" bestFit="1" customWidth="1"/>
    <col min="5389" max="5390" width="0" style="576" hidden="1" customWidth="1"/>
    <col min="5391" max="5391" width="3.28515625" style="576" bestFit="1" customWidth="1"/>
    <col min="5392" max="5392" width="0" style="576" hidden="1" customWidth="1"/>
    <col min="5393" max="5393" width="4.28515625" style="576" customWidth="1"/>
    <col min="5394" max="5394" width="5.7109375" style="576" customWidth="1"/>
    <col min="5395" max="5395" width="14.28515625" style="576" customWidth="1"/>
    <col min="5396" max="5396" width="5.7109375" style="576" customWidth="1"/>
    <col min="5397" max="5399" width="2.7109375" style="576" customWidth="1"/>
    <col min="5400" max="5400" width="2.85546875" style="576" customWidth="1"/>
    <col min="5401" max="5401" width="0" style="576" hidden="1" customWidth="1"/>
    <col min="5402" max="5402" width="2.7109375" style="576" customWidth="1"/>
    <col min="5403" max="5403" width="0" style="576" hidden="1" customWidth="1"/>
    <col min="5404" max="5404" width="2.7109375" style="576" customWidth="1"/>
    <col min="5405" max="5405" width="0" style="576" hidden="1" customWidth="1"/>
    <col min="5406" max="5406" width="2.7109375" style="576" customWidth="1"/>
    <col min="5407" max="5407" width="0" style="576" hidden="1" customWidth="1"/>
    <col min="5408" max="5408" width="2.7109375" style="576" customWidth="1"/>
    <col min="5409" max="5409" width="0" style="576" hidden="1" customWidth="1"/>
    <col min="5410" max="5410" width="2.7109375" style="576" customWidth="1"/>
    <col min="5411" max="5411" width="0" style="576" hidden="1" customWidth="1"/>
    <col min="5412" max="5412" width="2.7109375" style="576" customWidth="1"/>
    <col min="5413" max="5415" width="0" style="576" hidden="1" customWidth="1"/>
    <col min="5416" max="5416" width="4.28515625" style="576" customWidth="1"/>
    <col min="5417" max="5417" width="0" style="576" hidden="1" customWidth="1"/>
    <col min="5418" max="5418" width="3.28515625" style="576" bestFit="1" customWidth="1"/>
    <col min="5419" max="5419" width="0" style="576" hidden="1" customWidth="1"/>
    <col min="5420" max="5420" width="3.28515625" style="576" bestFit="1" customWidth="1"/>
    <col min="5421" max="5422" width="4.28515625" style="576" customWidth="1"/>
    <col min="5423" max="5423" width="12.85546875" style="576" customWidth="1"/>
    <col min="5424" max="5424" width="14.42578125" style="576" customWidth="1"/>
    <col min="5425" max="5425" width="5" style="576" customWidth="1"/>
    <col min="5426" max="5426" width="8.85546875" style="576" customWidth="1"/>
    <col min="5427" max="5427" width="6.28515625" style="576" customWidth="1"/>
    <col min="5428" max="5428" width="16.5703125" style="576" customWidth="1"/>
    <col min="5429" max="5429" width="4.140625" style="576" customWidth="1"/>
    <col min="5430" max="5430" width="26.140625" style="576" customWidth="1"/>
    <col min="5431" max="5632" width="11.42578125" style="576"/>
    <col min="5633" max="5633" width="1.140625" style="576" customWidth="1"/>
    <col min="5634" max="5636" width="5.42578125" style="576" customWidth="1"/>
    <col min="5637" max="5637" width="7.28515625" style="576" customWidth="1"/>
    <col min="5638" max="5642" width="4.5703125" style="576" customWidth="1"/>
    <col min="5643" max="5643" width="7.5703125" style="576" customWidth="1"/>
    <col min="5644" max="5644" width="3.28515625" style="576" bestFit="1" customWidth="1"/>
    <col min="5645" max="5646" width="0" style="576" hidden="1" customWidth="1"/>
    <col min="5647" max="5647" width="3.28515625" style="576" bestFit="1" customWidth="1"/>
    <col min="5648" max="5648" width="0" style="576" hidden="1" customWidth="1"/>
    <col min="5649" max="5649" width="4.28515625" style="576" customWidth="1"/>
    <col min="5650" max="5650" width="5.7109375" style="576" customWidth="1"/>
    <col min="5651" max="5651" width="14.28515625" style="576" customWidth="1"/>
    <col min="5652" max="5652" width="5.7109375" style="576" customWidth="1"/>
    <col min="5653" max="5655" width="2.7109375" style="576" customWidth="1"/>
    <col min="5656" max="5656" width="2.85546875" style="576" customWidth="1"/>
    <col min="5657" max="5657" width="0" style="576" hidden="1" customWidth="1"/>
    <col min="5658" max="5658" width="2.7109375" style="576" customWidth="1"/>
    <col min="5659" max="5659" width="0" style="576" hidden="1" customWidth="1"/>
    <col min="5660" max="5660" width="2.7109375" style="576" customWidth="1"/>
    <col min="5661" max="5661" width="0" style="576" hidden="1" customWidth="1"/>
    <col min="5662" max="5662" width="2.7109375" style="576" customWidth="1"/>
    <col min="5663" max="5663" width="0" style="576" hidden="1" customWidth="1"/>
    <col min="5664" max="5664" width="2.7109375" style="576" customWidth="1"/>
    <col min="5665" max="5665" width="0" style="576" hidden="1" customWidth="1"/>
    <col min="5666" max="5666" width="2.7109375" style="576" customWidth="1"/>
    <col min="5667" max="5667" width="0" style="576" hidden="1" customWidth="1"/>
    <col min="5668" max="5668" width="2.7109375" style="576" customWidth="1"/>
    <col min="5669" max="5671" width="0" style="576" hidden="1" customWidth="1"/>
    <col min="5672" max="5672" width="4.28515625" style="576" customWidth="1"/>
    <col min="5673" max="5673" width="0" style="576" hidden="1" customWidth="1"/>
    <col min="5674" max="5674" width="3.28515625" style="576" bestFit="1" customWidth="1"/>
    <col min="5675" max="5675" width="0" style="576" hidden="1" customWidth="1"/>
    <col min="5676" max="5676" width="3.28515625" style="576" bestFit="1" customWidth="1"/>
    <col min="5677" max="5678" width="4.28515625" style="576" customWidth="1"/>
    <col min="5679" max="5679" width="12.85546875" style="576" customWidth="1"/>
    <col min="5680" max="5680" width="14.42578125" style="576" customWidth="1"/>
    <col min="5681" max="5681" width="5" style="576" customWidth="1"/>
    <col min="5682" max="5682" width="8.85546875" style="576" customWidth="1"/>
    <col min="5683" max="5683" width="6.28515625" style="576" customWidth="1"/>
    <col min="5684" max="5684" width="16.5703125" style="576" customWidth="1"/>
    <col min="5685" max="5685" width="4.140625" style="576" customWidth="1"/>
    <col min="5686" max="5686" width="26.140625" style="576" customWidth="1"/>
    <col min="5687" max="5888" width="11.42578125" style="576"/>
    <col min="5889" max="5889" width="1.140625" style="576" customWidth="1"/>
    <col min="5890" max="5892" width="5.42578125" style="576" customWidth="1"/>
    <col min="5893" max="5893" width="7.28515625" style="576" customWidth="1"/>
    <col min="5894" max="5898" width="4.5703125" style="576" customWidth="1"/>
    <col min="5899" max="5899" width="7.5703125" style="576" customWidth="1"/>
    <col min="5900" max="5900" width="3.28515625" style="576" bestFit="1" customWidth="1"/>
    <col min="5901" max="5902" width="0" style="576" hidden="1" customWidth="1"/>
    <col min="5903" max="5903" width="3.28515625" style="576" bestFit="1" customWidth="1"/>
    <col min="5904" max="5904" width="0" style="576" hidden="1" customWidth="1"/>
    <col min="5905" max="5905" width="4.28515625" style="576" customWidth="1"/>
    <col min="5906" max="5906" width="5.7109375" style="576" customWidth="1"/>
    <col min="5907" max="5907" width="14.28515625" style="576" customWidth="1"/>
    <col min="5908" max="5908" width="5.7109375" style="576" customWidth="1"/>
    <col min="5909" max="5911" width="2.7109375" style="576" customWidth="1"/>
    <col min="5912" max="5912" width="2.85546875" style="576" customWidth="1"/>
    <col min="5913" max="5913" width="0" style="576" hidden="1" customWidth="1"/>
    <col min="5914" max="5914" width="2.7109375" style="576" customWidth="1"/>
    <col min="5915" max="5915" width="0" style="576" hidden="1" customWidth="1"/>
    <col min="5916" max="5916" width="2.7109375" style="576" customWidth="1"/>
    <col min="5917" max="5917" width="0" style="576" hidden="1" customWidth="1"/>
    <col min="5918" max="5918" width="2.7109375" style="576" customWidth="1"/>
    <col min="5919" max="5919" width="0" style="576" hidden="1" customWidth="1"/>
    <col min="5920" max="5920" width="2.7109375" style="576" customWidth="1"/>
    <col min="5921" max="5921" width="0" style="576" hidden="1" customWidth="1"/>
    <col min="5922" max="5922" width="2.7109375" style="576" customWidth="1"/>
    <col min="5923" max="5923" width="0" style="576" hidden="1" customWidth="1"/>
    <col min="5924" max="5924" width="2.7109375" style="576" customWidth="1"/>
    <col min="5925" max="5927" width="0" style="576" hidden="1" customWidth="1"/>
    <col min="5928" max="5928" width="4.28515625" style="576" customWidth="1"/>
    <col min="5929" max="5929" width="0" style="576" hidden="1" customWidth="1"/>
    <col min="5930" max="5930" width="3.28515625" style="576" bestFit="1" customWidth="1"/>
    <col min="5931" max="5931" width="0" style="576" hidden="1" customWidth="1"/>
    <col min="5932" max="5932" width="3.28515625" style="576" bestFit="1" customWidth="1"/>
    <col min="5933" max="5934" width="4.28515625" style="576" customWidth="1"/>
    <col min="5935" max="5935" width="12.85546875" style="576" customWidth="1"/>
    <col min="5936" max="5936" width="14.42578125" style="576" customWidth="1"/>
    <col min="5937" max="5937" width="5" style="576" customWidth="1"/>
    <col min="5938" max="5938" width="8.85546875" style="576" customWidth="1"/>
    <col min="5939" max="5939" width="6.28515625" style="576" customWidth="1"/>
    <col min="5940" max="5940" width="16.5703125" style="576" customWidth="1"/>
    <col min="5941" max="5941" width="4.140625" style="576" customWidth="1"/>
    <col min="5942" max="5942" width="26.140625" style="576" customWidth="1"/>
    <col min="5943" max="6144" width="11.42578125" style="576"/>
    <col min="6145" max="6145" width="1.140625" style="576" customWidth="1"/>
    <col min="6146" max="6148" width="5.42578125" style="576" customWidth="1"/>
    <col min="6149" max="6149" width="7.28515625" style="576" customWidth="1"/>
    <col min="6150" max="6154" width="4.5703125" style="576" customWidth="1"/>
    <col min="6155" max="6155" width="7.5703125" style="576" customWidth="1"/>
    <col min="6156" max="6156" width="3.28515625" style="576" bestFit="1" customWidth="1"/>
    <col min="6157" max="6158" width="0" style="576" hidden="1" customWidth="1"/>
    <col min="6159" max="6159" width="3.28515625" style="576" bestFit="1" customWidth="1"/>
    <col min="6160" max="6160" width="0" style="576" hidden="1" customWidth="1"/>
    <col min="6161" max="6161" width="4.28515625" style="576" customWidth="1"/>
    <col min="6162" max="6162" width="5.7109375" style="576" customWidth="1"/>
    <col min="6163" max="6163" width="14.28515625" style="576" customWidth="1"/>
    <col min="6164" max="6164" width="5.7109375" style="576" customWidth="1"/>
    <col min="6165" max="6167" width="2.7109375" style="576" customWidth="1"/>
    <col min="6168" max="6168" width="2.85546875" style="576" customWidth="1"/>
    <col min="6169" max="6169" width="0" style="576" hidden="1" customWidth="1"/>
    <col min="6170" max="6170" width="2.7109375" style="576" customWidth="1"/>
    <col min="6171" max="6171" width="0" style="576" hidden="1" customWidth="1"/>
    <col min="6172" max="6172" width="2.7109375" style="576" customWidth="1"/>
    <col min="6173" max="6173" width="0" style="576" hidden="1" customWidth="1"/>
    <col min="6174" max="6174" width="2.7109375" style="576" customWidth="1"/>
    <col min="6175" max="6175" width="0" style="576" hidden="1" customWidth="1"/>
    <col min="6176" max="6176" width="2.7109375" style="576" customWidth="1"/>
    <col min="6177" max="6177" width="0" style="576" hidden="1" customWidth="1"/>
    <col min="6178" max="6178" width="2.7109375" style="576" customWidth="1"/>
    <col min="6179" max="6179" width="0" style="576" hidden="1" customWidth="1"/>
    <col min="6180" max="6180" width="2.7109375" style="576" customWidth="1"/>
    <col min="6181" max="6183" width="0" style="576" hidden="1" customWidth="1"/>
    <col min="6184" max="6184" width="4.28515625" style="576" customWidth="1"/>
    <col min="6185" max="6185" width="0" style="576" hidden="1" customWidth="1"/>
    <col min="6186" max="6186" width="3.28515625" style="576" bestFit="1" customWidth="1"/>
    <col min="6187" max="6187" width="0" style="576" hidden="1" customWidth="1"/>
    <col min="6188" max="6188" width="3.28515625" style="576" bestFit="1" customWidth="1"/>
    <col min="6189" max="6190" width="4.28515625" style="576" customWidth="1"/>
    <col min="6191" max="6191" width="12.85546875" style="576" customWidth="1"/>
    <col min="6192" max="6192" width="14.42578125" style="576" customWidth="1"/>
    <col min="6193" max="6193" width="5" style="576" customWidth="1"/>
    <col min="6194" max="6194" width="8.85546875" style="576" customWidth="1"/>
    <col min="6195" max="6195" width="6.28515625" style="576" customWidth="1"/>
    <col min="6196" max="6196" width="16.5703125" style="576" customWidth="1"/>
    <col min="6197" max="6197" width="4.140625" style="576" customWidth="1"/>
    <col min="6198" max="6198" width="26.140625" style="576" customWidth="1"/>
    <col min="6199" max="6400" width="11.42578125" style="576"/>
    <col min="6401" max="6401" width="1.140625" style="576" customWidth="1"/>
    <col min="6402" max="6404" width="5.42578125" style="576" customWidth="1"/>
    <col min="6405" max="6405" width="7.28515625" style="576" customWidth="1"/>
    <col min="6406" max="6410" width="4.5703125" style="576" customWidth="1"/>
    <col min="6411" max="6411" width="7.5703125" style="576" customWidth="1"/>
    <col min="6412" max="6412" width="3.28515625" style="576" bestFit="1" customWidth="1"/>
    <col min="6413" max="6414" width="0" style="576" hidden="1" customWidth="1"/>
    <col min="6415" max="6415" width="3.28515625" style="576" bestFit="1" customWidth="1"/>
    <col min="6416" max="6416" width="0" style="576" hidden="1" customWidth="1"/>
    <col min="6417" max="6417" width="4.28515625" style="576" customWidth="1"/>
    <col min="6418" max="6418" width="5.7109375" style="576" customWidth="1"/>
    <col min="6419" max="6419" width="14.28515625" style="576" customWidth="1"/>
    <col min="6420" max="6420" width="5.7109375" style="576" customWidth="1"/>
    <col min="6421" max="6423" width="2.7109375" style="576" customWidth="1"/>
    <col min="6424" max="6424" width="2.85546875" style="576" customWidth="1"/>
    <col min="6425" max="6425" width="0" style="576" hidden="1" customWidth="1"/>
    <col min="6426" max="6426" width="2.7109375" style="576" customWidth="1"/>
    <col min="6427" max="6427" width="0" style="576" hidden="1" customWidth="1"/>
    <col min="6428" max="6428" width="2.7109375" style="576" customWidth="1"/>
    <col min="6429" max="6429" width="0" style="576" hidden="1" customWidth="1"/>
    <col min="6430" max="6430" width="2.7109375" style="576" customWidth="1"/>
    <col min="6431" max="6431" width="0" style="576" hidden="1" customWidth="1"/>
    <col min="6432" max="6432" width="2.7109375" style="576" customWidth="1"/>
    <col min="6433" max="6433" width="0" style="576" hidden="1" customWidth="1"/>
    <col min="6434" max="6434" width="2.7109375" style="576" customWidth="1"/>
    <col min="6435" max="6435" width="0" style="576" hidden="1" customWidth="1"/>
    <col min="6436" max="6436" width="2.7109375" style="576" customWidth="1"/>
    <col min="6437" max="6439" width="0" style="576" hidden="1" customWidth="1"/>
    <col min="6440" max="6440" width="4.28515625" style="576" customWidth="1"/>
    <col min="6441" max="6441" width="0" style="576" hidden="1" customWidth="1"/>
    <col min="6442" max="6442" width="3.28515625" style="576" bestFit="1" customWidth="1"/>
    <col min="6443" max="6443" width="0" style="576" hidden="1" customWidth="1"/>
    <col min="6444" max="6444" width="3.28515625" style="576" bestFit="1" customWidth="1"/>
    <col min="6445" max="6446" width="4.28515625" style="576" customWidth="1"/>
    <col min="6447" max="6447" width="12.85546875" style="576" customWidth="1"/>
    <col min="6448" max="6448" width="14.42578125" style="576" customWidth="1"/>
    <col min="6449" max="6449" width="5" style="576" customWidth="1"/>
    <col min="6450" max="6450" width="8.85546875" style="576" customWidth="1"/>
    <col min="6451" max="6451" width="6.28515625" style="576" customWidth="1"/>
    <col min="6452" max="6452" width="16.5703125" style="576" customWidth="1"/>
    <col min="6453" max="6453" width="4.140625" style="576" customWidth="1"/>
    <col min="6454" max="6454" width="26.140625" style="576" customWidth="1"/>
    <col min="6455" max="6656" width="11.42578125" style="576"/>
    <col min="6657" max="6657" width="1.140625" style="576" customWidth="1"/>
    <col min="6658" max="6660" width="5.42578125" style="576" customWidth="1"/>
    <col min="6661" max="6661" width="7.28515625" style="576" customWidth="1"/>
    <col min="6662" max="6666" width="4.5703125" style="576" customWidth="1"/>
    <col min="6667" max="6667" width="7.5703125" style="576" customWidth="1"/>
    <col min="6668" max="6668" width="3.28515625" style="576" bestFit="1" customWidth="1"/>
    <col min="6669" max="6670" width="0" style="576" hidden="1" customWidth="1"/>
    <col min="6671" max="6671" width="3.28515625" style="576" bestFit="1" customWidth="1"/>
    <col min="6672" max="6672" width="0" style="576" hidden="1" customWidth="1"/>
    <col min="6673" max="6673" width="4.28515625" style="576" customWidth="1"/>
    <col min="6674" max="6674" width="5.7109375" style="576" customWidth="1"/>
    <col min="6675" max="6675" width="14.28515625" style="576" customWidth="1"/>
    <col min="6676" max="6676" width="5.7109375" style="576" customWidth="1"/>
    <col min="6677" max="6679" width="2.7109375" style="576" customWidth="1"/>
    <col min="6680" max="6680" width="2.85546875" style="576" customWidth="1"/>
    <col min="6681" max="6681" width="0" style="576" hidden="1" customWidth="1"/>
    <col min="6682" max="6682" width="2.7109375" style="576" customWidth="1"/>
    <col min="6683" max="6683" width="0" style="576" hidden="1" customWidth="1"/>
    <col min="6684" max="6684" width="2.7109375" style="576" customWidth="1"/>
    <col min="6685" max="6685" width="0" style="576" hidden="1" customWidth="1"/>
    <col min="6686" max="6686" width="2.7109375" style="576" customWidth="1"/>
    <col min="6687" max="6687" width="0" style="576" hidden="1" customWidth="1"/>
    <col min="6688" max="6688" width="2.7109375" style="576" customWidth="1"/>
    <col min="6689" max="6689" width="0" style="576" hidden="1" customWidth="1"/>
    <col min="6690" max="6690" width="2.7109375" style="576" customWidth="1"/>
    <col min="6691" max="6691" width="0" style="576" hidden="1" customWidth="1"/>
    <col min="6692" max="6692" width="2.7109375" style="576" customWidth="1"/>
    <col min="6693" max="6695" width="0" style="576" hidden="1" customWidth="1"/>
    <col min="6696" max="6696" width="4.28515625" style="576" customWidth="1"/>
    <col min="6697" max="6697" width="0" style="576" hidden="1" customWidth="1"/>
    <col min="6698" max="6698" width="3.28515625" style="576" bestFit="1" customWidth="1"/>
    <col min="6699" max="6699" width="0" style="576" hidden="1" customWidth="1"/>
    <col min="6700" max="6700" width="3.28515625" style="576" bestFit="1" customWidth="1"/>
    <col min="6701" max="6702" width="4.28515625" style="576" customWidth="1"/>
    <col min="6703" max="6703" width="12.85546875" style="576" customWidth="1"/>
    <col min="6704" max="6704" width="14.42578125" style="576" customWidth="1"/>
    <col min="6705" max="6705" width="5" style="576" customWidth="1"/>
    <col min="6706" max="6706" width="8.85546875" style="576" customWidth="1"/>
    <col min="6707" max="6707" width="6.28515625" style="576" customWidth="1"/>
    <col min="6708" max="6708" width="16.5703125" style="576" customWidth="1"/>
    <col min="6709" max="6709" width="4.140625" style="576" customWidth="1"/>
    <col min="6710" max="6710" width="26.140625" style="576" customWidth="1"/>
    <col min="6711" max="6912" width="11.42578125" style="576"/>
    <col min="6913" max="6913" width="1.140625" style="576" customWidth="1"/>
    <col min="6914" max="6916" width="5.42578125" style="576" customWidth="1"/>
    <col min="6917" max="6917" width="7.28515625" style="576" customWidth="1"/>
    <col min="6918" max="6922" width="4.5703125" style="576" customWidth="1"/>
    <col min="6923" max="6923" width="7.5703125" style="576" customWidth="1"/>
    <col min="6924" max="6924" width="3.28515625" style="576" bestFit="1" customWidth="1"/>
    <col min="6925" max="6926" width="0" style="576" hidden="1" customWidth="1"/>
    <col min="6927" max="6927" width="3.28515625" style="576" bestFit="1" customWidth="1"/>
    <col min="6928" max="6928" width="0" style="576" hidden="1" customWidth="1"/>
    <col min="6929" max="6929" width="4.28515625" style="576" customWidth="1"/>
    <col min="6930" max="6930" width="5.7109375" style="576" customWidth="1"/>
    <col min="6931" max="6931" width="14.28515625" style="576" customWidth="1"/>
    <col min="6932" max="6932" width="5.7109375" style="576" customWidth="1"/>
    <col min="6933" max="6935" width="2.7109375" style="576" customWidth="1"/>
    <col min="6936" max="6936" width="2.85546875" style="576" customWidth="1"/>
    <col min="6937" max="6937" width="0" style="576" hidden="1" customWidth="1"/>
    <col min="6938" max="6938" width="2.7109375" style="576" customWidth="1"/>
    <col min="6939" max="6939" width="0" style="576" hidden="1" customWidth="1"/>
    <col min="6940" max="6940" width="2.7109375" style="576" customWidth="1"/>
    <col min="6941" max="6941" width="0" style="576" hidden="1" customWidth="1"/>
    <col min="6942" max="6942" width="2.7109375" style="576" customWidth="1"/>
    <col min="6943" max="6943" width="0" style="576" hidden="1" customWidth="1"/>
    <col min="6944" max="6944" width="2.7109375" style="576" customWidth="1"/>
    <col min="6945" max="6945" width="0" style="576" hidden="1" customWidth="1"/>
    <col min="6946" max="6946" width="2.7109375" style="576" customWidth="1"/>
    <col min="6947" max="6947" width="0" style="576" hidden="1" customWidth="1"/>
    <col min="6948" max="6948" width="2.7109375" style="576" customWidth="1"/>
    <col min="6949" max="6951" width="0" style="576" hidden="1" customWidth="1"/>
    <col min="6952" max="6952" width="4.28515625" style="576" customWidth="1"/>
    <col min="6953" max="6953" width="0" style="576" hidden="1" customWidth="1"/>
    <col min="6954" max="6954" width="3.28515625" style="576" bestFit="1" customWidth="1"/>
    <col min="6955" max="6955" width="0" style="576" hidden="1" customWidth="1"/>
    <col min="6956" max="6956" width="3.28515625" style="576" bestFit="1" customWidth="1"/>
    <col min="6957" max="6958" width="4.28515625" style="576" customWidth="1"/>
    <col min="6959" max="6959" width="12.85546875" style="576" customWidth="1"/>
    <col min="6960" max="6960" width="14.42578125" style="576" customWidth="1"/>
    <col min="6961" max="6961" width="5" style="576" customWidth="1"/>
    <col min="6962" max="6962" width="8.85546875" style="576" customWidth="1"/>
    <col min="6963" max="6963" width="6.28515625" style="576" customWidth="1"/>
    <col min="6964" max="6964" width="16.5703125" style="576" customWidth="1"/>
    <col min="6965" max="6965" width="4.140625" style="576" customWidth="1"/>
    <col min="6966" max="6966" width="26.140625" style="576" customWidth="1"/>
    <col min="6967" max="7168" width="11.42578125" style="576"/>
    <col min="7169" max="7169" width="1.140625" style="576" customWidth="1"/>
    <col min="7170" max="7172" width="5.42578125" style="576" customWidth="1"/>
    <col min="7173" max="7173" width="7.28515625" style="576" customWidth="1"/>
    <col min="7174" max="7178" width="4.5703125" style="576" customWidth="1"/>
    <col min="7179" max="7179" width="7.5703125" style="576" customWidth="1"/>
    <col min="7180" max="7180" width="3.28515625" style="576" bestFit="1" customWidth="1"/>
    <col min="7181" max="7182" width="0" style="576" hidden="1" customWidth="1"/>
    <col min="7183" max="7183" width="3.28515625" style="576" bestFit="1" customWidth="1"/>
    <col min="7184" max="7184" width="0" style="576" hidden="1" customWidth="1"/>
    <col min="7185" max="7185" width="4.28515625" style="576" customWidth="1"/>
    <col min="7186" max="7186" width="5.7109375" style="576" customWidth="1"/>
    <col min="7187" max="7187" width="14.28515625" style="576" customWidth="1"/>
    <col min="7188" max="7188" width="5.7109375" style="576" customWidth="1"/>
    <col min="7189" max="7191" width="2.7109375" style="576" customWidth="1"/>
    <col min="7192" max="7192" width="2.85546875" style="576" customWidth="1"/>
    <col min="7193" max="7193" width="0" style="576" hidden="1" customWidth="1"/>
    <col min="7194" max="7194" width="2.7109375" style="576" customWidth="1"/>
    <col min="7195" max="7195" width="0" style="576" hidden="1" customWidth="1"/>
    <col min="7196" max="7196" width="2.7109375" style="576" customWidth="1"/>
    <col min="7197" max="7197" width="0" style="576" hidden="1" customWidth="1"/>
    <col min="7198" max="7198" width="2.7109375" style="576" customWidth="1"/>
    <col min="7199" max="7199" width="0" style="576" hidden="1" customWidth="1"/>
    <col min="7200" max="7200" width="2.7109375" style="576" customWidth="1"/>
    <col min="7201" max="7201" width="0" style="576" hidden="1" customWidth="1"/>
    <col min="7202" max="7202" width="2.7109375" style="576" customWidth="1"/>
    <col min="7203" max="7203" width="0" style="576" hidden="1" customWidth="1"/>
    <col min="7204" max="7204" width="2.7109375" style="576" customWidth="1"/>
    <col min="7205" max="7207" width="0" style="576" hidden="1" customWidth="1"/>
    <col min="7208" max="7208" width="4.28515625" style="576" customWidth="1"/>
    <col min="7209" max="7209" width="0" style="576" hidden="1" customWidth="1"/>
    <col min="7210" max="7210" width="3.28515625" style="576" bestFit="1" customWidth="1"/>
    <col min="7211" max="7211" width="0" style="576" hidden="1" customWidth="1"/>
    <col min="7212" max="7212" width="3.28515625" style="576" bestFit="1" customWidth="1"/>
    <col min="7213" max="7214" width="4.28515625" style="576" customWidth="1"/>
    <col min="7215" max="7215" width="12.85546875" style="576" customWidth="1"/>
    <col min="7216" max="7216" width="14.42578125" style="576" customWidth="1"/>
    <col min="7217" max="7217" width="5" style="576" customWidth="1"/>
    <col min="7218" max="7218" width="8.85546875" style="576" customWidth="1"/>
    <col min="7219" max="7219" width="6.28515625" style="576" customWidth="1"/>
    <col min="7220" max="7220" width="16.5703125" style="576" customWidth="1"/>
    <col min="7221" max="7221" width="4.140625" style="576" customWidth="1"/>
    <col min="7222" max="7222" width="26.140625" style="576" customWidth="1"/>
    <col min="7223" max="7424" width="11.42578125" style="576"/>
    <col min="7425" max="7425" width="1.140625" style="576" customWidth="1"/>
    <col min="7426" max="7428" width="5.42578125" style="576" customWidth="1"/>
    <col min="7429" max="7429" width="7.28515625" style="576" customWidth="1"/>
    <col min="7430" max="7434" width="4.5703125" style="576" customWidth="1"/>
    <col min="7435" max="7435" width="7.5703125" style="576" customWidth="1"/>
    <col min="7436" max="7436" width="3.28515625" style="576" bestFit="1" customWidth="1"/>
    <col min="7437" max="7438" width="0" style="576" hidden="1" customWidth="1"/>
    <col min="7439" max="7439" width="3.28515625" style="576" bestFit="1" customWidth="1"/>
    <col min="7440" max="7440" width="0" style="576" hidden="1" customWidth="1"/>
    <col min="7441" max="7441" width="4.28515625" style="576" customWidth="1"/>
    <col min="7442" max="7442" width="5.7109375" style="576" customWidth="1"/>
    <col min="7443" max="7443" width="14.28515625" style="576" customWidth="1"/>
    <col min="7444" max="7444" width="5.7109375" style="576" customWidth="1"/>
    <col min="7445" max="7447" width="2.7109375" style="576" customWidth="1"/>
    <col min="7448" max="7448" width="2.85546875" style="576" customWidth="1"/>
    <col min="7449" max="7449" width="0" style="576" hidden="1" customWidth="1"/>
    <col min="7450" max="7450" width="2.7109375" style="576" customWidth="1"/>
    <col min="7451" max="7451" width="0" style="576" hidden="1" customWidth="1"/>
    <col min="7452" max="7452" width="2.7109375" style="576" customWidth="1"/>
    <col min="7453" max="7453" width="0" style="576" hidden="1" customWidth="1"/>
    <col min="7454" max="7454" width="2.7109375" style="576" customWidth="1"/>
    <col min="7455" max="7455" width="0" style="576" hidden="1" customWidth="1"/>
    <col min="7456" max="7456" width="2.7109375" style="576" customWidth="1"/>
    <col min="7457" max="7457" width="0" style="576" hidden="1" customWidth="1"/>
    <col min="7458" max="7458" width="2.7109375" style="576" customWidth="1"/>
    <col min="7459" max="7459" width="0" style="576" hidden="1" customWidth="1"/>
    <col min="7460" max="7460" width="2.7109375" style="576" customWidth="1"/>
    <col min="7461" max="7463" width="0" style="576" hidden="1" customWidth="1"/>
    <col min="7464" max="7464" width="4.28515625" style="576" customWidth="1"/>
    <col min="7465" max="7465" width="0" style="576" hidden="1" customWidth="1"/>
    <col min="7466" max="7466" width="3.28515625" style="576" bestFit="1" customWidth="1"/>
    <col min="7467" max="7467" width="0" style="576" hidden="1" customWidth="1"/>
    <col min="7468" max="7468" width="3.28515625" style="576" bestFit="1" customWidth="1"/>
    <col min="7469" max="7470" width="4.28515625" style="576" customWidth="1"/>
    <col min="7471" max="7471" width="12.85546875" style="576" customWidth="1"/>
    <col min="7472" max="7472" width="14.42578125" style="576" customWidth="1"/>
    <col min="7473" max="7473" width="5" style="576" customWidth="1"/>
    <col min="7474" max="7474" width="8.85546875" style="576" customWidth="1"/>
    <col min="7475" max="7475" width="6.28515625" style="576" customWidth="1"/>
    <col min="7476" max="7476" width="16.5703125" style="576" customWidth="1"/>
    <col min="7477" max="7477" width="4.140625" style="576" customWidth="1"/>
    <col min="7478" max="7478" width="26.140625" style="576" customWidth="1"/>
    <col min="7479" max="7680" width="11.42578125" style="576"/>
    <col min="7681" max="7681" width="1.140625" style="576" customWidth="1"/>
    <col min="7682" max="7684" width="5.42578125" style="576" customWidth="1"/>
    <col min="7685" max="7685" width="7.28515625" style="576" customWidth="1"/>
    <col min="7686" max="7690" width="4.5703125" style="576" customWidth="1"/>
    <col min="7691" max="7691" width="7.5703125" style="576" customWidth="1"/>
    <col min="7692" max="7692" width="3.28515625" style="576" bestFit="1" customWidth="1"/>
    <col min="7693" max="7694" width="0" style="576" hidden="1" customWidth="1"/>
    <col min="7695" max="7695" width="3.28515625" style="576" bestFit="1" customWidth="1"/>
    <col min="7696" max="7696" width="0" style="576" hidden="1" customWidth="1"/>
    <col min="7697" max="7697" width="4.28515625" style="576" customWidth="1"/>
    <col min="7698" max="7698" width="5.7109375" style="576" customWidth="1"/>
    <col min="7699" max="7699" width="14.28515625" style="576" customWidth="1"/>
    <col min="7700" max="7700" width="5.7109375" style="576" customWidth="1"/>
    <col min="7701" max="7703" width="2.7109375" style="576" customWidth="1"/>
    <col min="7704" max="7704" width="2.85546875" style="576" customWidth="1"/>
    <col min="7705" max="7705" width="0" style="576" hidden="1" customWidth="1"/>
    <col min="7706" max="7706" width="2.7109375" style="576" customWidth="1"/>
    <col min="7707" max="7707" width="0" style="576" hidden="1" customWidth="1"/>
    <col min="7708" max="7708" width="2.7109375" style="576" customWidth="1"/>
    <col min="7709" max="7709" width="0" style="576" hidden="1" customWidth="1"/>
    <col min="7710" max="7710" width="2.7109375" style="576" customWidth="1"/>
    <col min="7711" max="7711" width="0" style="576" hidden="1" customWidth="1"/>
    <col min="7712" max="7712" width="2.7109375" style="576" customWidth="1"/>
    <col min="7713" max="7713" width="0" style="576" hidden="1" customWidth="1"/>
    <col min="7714" max="7714" width="2.7109375" style="576" customWidth="1"/>
    <col min="7715" max="7715" width="0" style="576" hidden="1" customWidth="1"/>
    <col min="7716" max="7716" width="2.7109375" style="576" customWidth="1"/>
    <col min="7717" max="7719" width="0" style="576" hidden="1" customWidth="1"/>
    <col min="7720" max="7720" width="4.28515625" style="576" customWidth="1"/>
    <col min="7721" max="7721" width="0" style="576" hidden="1" customWidth="1"/>
    <col min="7722" max="7722" width="3.28515625" style="576" bestFit="1" customWidth="1"/>
    <col min="7723" max="7723" width="0" style="576" hidden="1" customWidth="1"/>
    <col min="7724" max="7724" width="3.28515625" style="576" bestFit="1" customWidth="1"/>
    <col min="7725" max="7726" width="4.28515625" style="576" customWidth="1"/>
    <col min="7727" max="7727" width="12.85546875" style="576" customWidth="1"/>
    <col min="7728" max="7728" width="14.42578125" style="576" customWidth="1"/>
    <col min="7729" max="7729" width="5" style="576" customWidth="1"/>
    <col min="7730" max="7730" width="8.85546875" style="576" customWidth="1"/>
    <col min="7731" max="7731" width="6.28515625" style="576" customWidth="1"/>
    <col min="7732" max="7732" width="16.5703125" style="576" customWidth="1"/>
    <col min="7733" max="7733" width="4.140625" style="576" customWidth="1"/>
    <col min="7734" max="7734" width="26.140625" style="576" customWidth="1"/>
    <col min="7735" max="7936" width="11.42578125" style="576"/>
    <col min="7937" max="7937" width="1.140625" style="576" customWidth="1"/>
    <col min="7938" max="7940" width="5.42578125" style="576" customWidth="1"/>
    <col min="7941" max="7941" width="7.28515625" style="576" customWidth="1"/>
    <col min="7942" max="7946" width="4.5703125" style="576" customWidth="1"/>
    <col min="7947" max="7947" width="7.5703125" style="576" customWidth="1"/>
    <col min="7948" max="7948" width="3.28515625" style="576" bestFit="1" customWidth="1"/>
    <col min="7949" max="7950" width="0" style="576" hidden="1" customWidth="1"/>
    <col min="7951" max="7951" width="3.28515625" style="576" bestFit="1" customWidth="1"/>
    <col min="7952" max="7952" width="0" style="576" hidden="1" customWidth="1"/>
    <col min="7953" max="7953" width="4.28515625" style="576" customWidth="1"/>
    <col min="7954" max="7954" width="5.7109375" style="576" customWidth="1"/>
    <col min="7955" max="7955" width="14.28515625" style="576" customWidth="1"/>
    <col min="7956" max="7956" width="5.7109375" style="576" customWidth="1"/>
    <col min="7957" max="7959" width="2.7109375" style="576" customWidth="1"/>
    <col min="7960" max="7960" width="2.85546875" style="576" customWidth="1"/>
    <col min="7961" max="7961" width="0" style="576" hidden="1" customWidth="1"/>
    <col min="7962" max="7962" width="2.7109375" style="576" customWidth="1"/>
    <col min="7963" max="7963" width="0" style="576" hidden="1" customWidth="1"/>
    <col min="7964" max="7964" width="2.7109375" style="576" customWidth="1"/>
    <col min="7965" max="7965" width="0" style="576" hidden="1" customWidth="1"/>
    <col min="7966" max="7966" width="2.7109375" style="576" customWidth="1"/>
    <col min="7967" max="7967" width="0" style="576" hidden="1" customWidth="1"/>
    <col min="7968" max="7968" width="2.7109375" style="576" customWidth="1"/>
    <col min="7969" max="7969" width="0" style="576" hidden="1" customWidth="1"/>
    <col min="7970" max="7970" width="2.7109375" style="576" customWidth="1"/>
    <col min="7971" max="7971" width="0" style="576" hidden="1" customWidth="1"/>
    <col min="7972" max="7972" width="2.7109375" style="576" customWidth="1"/>
    <col min="7973" max="7975" width="0" style="576" hidden="1" customWidth="1"/>
    <col min="7976" max="7976" width="4.28515625" style="576" customWidth="1"/>
    <col min="7977" max="7977" width="0" style="576" hidden="1" customWidth="1"/>
    <col min="7978" max="7978" width="3.28515625" style="576" bestFit="1" customWidth="1"/>
    <col min="7979" max="7979" width="0" style="576" hidden="1" customWidth="1"/>
    <col min="7980" max="7980" width="3.28515625" style="576" bestFit="1" customWidth="1"/>
    <col min="7981" max="7982" width="4.28515625" style="576" customWidth="1"/>
    <col min="7983" max="7983" width="12.85546875" style="576" customWidth="1"/>
    <col min="7984" max="7984" width="14.42578125" style="576" customWidth="1"/>
    <col min="7985" max="7985" width="5" style="576" customWidth="1"/>
    <col min="7986" max="7986" width="8.85546875" style="576" customWidth="1"/>
    <col min="7987" max="7987" width="6.28515625" style="576" customWidth="1"/>
    <col min="7988" max="7988" width="16.5703125" style="576" customWidth="1"/>
    <col min="7989" max="7989" width="4.140625" style="576" customWidth="1"/>
    <col min="7990" max="7990" width="26.140625" style="576" customWidth="1"/>
    <col min="7991" max="8192" width="11.42578125" style="576"/>
    <col min="8193" max="8193" width="1.140625" style="576" customWidth="1"/>
    <col min="8194" max="8196" width="5.42578125" style="576" customWidth="1"/>
    <col min="8197" max="8197" width="7.28515625" style="576" customWidth="1"/>
    <col min="8198" max="8202" width="4.5703125" style="576" customWidth="1"/>
    <col min="8203" max="8203" width="7.5703125" style="576" customWidth="1"/>
    <col min="8204" max="8204" width="3.28515625" style="576" bestFit="1" customWidth="1"/>
    <col min="8205" max="8206" width="0" style="576" hidden="1" customWidth="1"/>
    <col min="8207" max="8207" width="3.28515625" style="576" bestFit="1" customWidth="1"/>
    <col min="8208" max="8208" width="0" style="576" hidden="1" customWidth="1"/>
    <col min="8209" max="8209" width="4.28515625" style="576" customWidth="1"/>
    <col min="8210" max="8210" width="5.7109375" style="576" customWidth="1"/>
    <col min="8211" max="8211" width="14.28515625" style="576" customWidth="1"/>
    <col min="8212" max="8212" width="5.7109375" style="576" customWidth="1"/>
    <col min="8213" max="8215" width="2.7109375" style="576" customWidth="1"/>
    <col min="8216" max="8216" width="2.85546875" style="576" customWidth="1"/>
    <col min="8217" max="8217" width="0" style="576" hidden="1" customWidth="1"/>
    <col min="8218" max="8218" width="2.7109375" style="576" customWidth="1"/>
    <col min="8219" max="8219" width="0" style="576" hidden="1" customWidth="1"/>
    <col min="8220" max="8220" width="2.7109375" style="576" customWidth="1"/>
    <col min="8221" max="8221" width="0" style="576" hidden="1" customWidth="1"/>
    <col min="8222" max="8222" width="2.7109375" style="576" customWidth="1"/>
    <col min="8223" max="8223" width="0" style="576" hidden="1" customWidth="1"/>
    <col min="8224" max="8224" width="2.7109375" style="576" customWidth="1"/>
    <col min="8225" max="8225" width="0" style="576" hidden="1" customWidth="1"/>
    <col min="8226" max="8226" width="2.7109375" style="576" customWidth="1"/>
    <col min="8227" max="8227" width="0" style="576" hidden="1" customWidth="1"/>
    <col min="8228" max="8228" width="2.7109375" style="576" customWidth="1"/>
    <col min="8229" max="8231" width="0" style="576" hidden="1" customWidth="1"/>
    <col min="8232" max="8232" width="4.28515625" style="576" customWidth="1"/>
    <col min="8233" max="8233" width="0" style="576" hidden="1" customWidth="1"/>
    <col min="8234" max="8234" width="3.28515625" style="576" bestFit="1" customWidth="1"/>
    <col min="8235" max="8235" width="0" style="576" hidden="1" customWidth="1"/>
    <col min="8236" max="8236" width="3.28515625" style="576" bestFit="1" customWidth="1"/>
    <col min="8237" max="8238" width="4.28515625" style="576" customWidth="1"/>
    <col min="8239" max="8239" width="12.85546875" style="576" customWidth="1"/>
    <col min="8240" max="8240" width="14.42578125" style="576" customWidth="1"/>
    <col min="8241" max="8241" width="5" style="576" customWidth="1"/>
    <col min="8242" max="8242" width="8.85546875" style="576" customWidth="1"/>
    <col min="8243" max="8243" width="6.28515625" style="576" customWidth="1"/>
    <col min="8244" max="8244" width="16.5703125" style="576" customWidth="1"/>
    <col min="8245" max="8245" width="4.140625" style="576" customWidth="1"/>
    <col min="8246" max="8246" width="26.140625" style="576" customWidth="1"/>
    <col min="8247" max="8448" width="11.42578125" style="576"/>
    <col min="8449" max="8449" width="1.140625" style="576" customWidth="1"/>
    <col min="8450" max="8452" width="5.42578125" style="576" customWidth="1"/>
    <col min="8453" max="8453" width="7.28515625" style="576" customWidth="1"/>
    <col min="8454" max="8458" width="4.5703125" style="576" customWidth="1"/>
    <col min="8459" max="8459" width="7.5703125" style="576" customWidth="1"/>
    <col min="8460" max="8460" width="3.28515625" style="576" bestFit="1" customWidth="1"/>
    <col min="8461" max="8462" width="0" style="576" hidden="1" customWidth="1"/>
    <col min="8463" max="8463" width="3.28515625" style="576" bestFit="1" customWidth="1"/>
    <col min="8464" max="8464" width="0" style="576" hidden="1" customWidth="1"/>
    <col min="8465" max="8465" width="4.28515625" style="576" customWidth="1"/>
    <col min="8466" max="8466" width="5.7109375" style="576" customWidth="1"/>
    <col min="8467" max="8467" width="14.28515625" style="576" customWidth="1"/>
    <col min="8468" max="8468" width="5.7109375" style="576" customWidth="1"/>
    <col min="8469" max="8471" width="2.7109375" style="576" customWidth="1"/>
    <col min="8472" max="8472" width="2.85546875" style="576" customWidth="1"/>
    <col min="8473" max="8473" width="0" style="576" hidden="1" customWidth="1"/>
    <col min="8474" max="8474" width="2.7109375" style="576" customWidth="1"/>
    <col min="8475" max="8475" width="0" style="576" hidden="1" customWidth="1"/>
    <col min="8476" max="8476" width="2.7109375" style="576" customWidth="1"/>
    <col min="8477" max="8477" width="0" style="576" hidden="1" customWidth="1"/>
    <col min="8478" max="8478" width="2.7109375" style="576" customWidth="1"/>
    <col min="8479" max="8479" width="0" style="576" hidden="1" customWidth="1"/>
    <col min="8480" max="8480" width="2.7109375" style="576" customWidth="1"/>
    <col min="8481" max="8481" width="0" style="576" hidden="1" customWidth="1"/>
    <col min="8482" max="8482" width="2.7109375" style="576" customWidth="1"/>
    <col min="8483" max="8483" width="0" style="576" hidden="1" customWidth="1"/>
    <col min="8484" max="8484" width="2.7109375" style="576" customWidth="1"/>
    <col min="8485" max="8487" width="0" style="576" hidden="1" customWidth="1"/>
    <col min="8488" max="8488" width="4.28515625" style="576" customWidth="1"/>
    <col min="8489" max="8489" width="0" style="576" hidden="1" customWidth="1"/>
    <col min="8490" max="8490" width="3.28515625" style="576" bestFit="1" customWidth="1"/>
    <col min="8491" max="8491" width="0" style="576" hidden="1" customWidth="1"/>
    <col min="8492" max="8492" width="3.28515625" style="576" bestFit="1" customWidth="1"/>
    <col min="8493" max="8494" width="4.28515625" style="576" customWidth="1"/>
    <col min="8495" max="8495" width="12.85546875" style="576" customWidth="1"/>
    <col min="8496" max="8496" width="14.42578125" style="576" customWidth="1"/>
    <col min="8497" max="8497" width="5" style="576" customWidth="1"/>
    <col min="8498" max="8498" width="8.85546875" style="576" customWidth="1"/>
    <col min="8499" max="8499" width="6.28515625" style="576" customWidth="1"/>
    <col min="8500" max="8500" width="16.5703125" style="576" customWidth="1"/>
    <col min="8501" max="8501" width="4.140625" style="576" customWidth="1"/>
    <col min="8502" max="8502" width="26.140625" style="576" customWidth="1"/>
    <col min="8503" max="8704" width="11.42578125" style="576"/>
    <col min="8705" max="8705" width="1.140625" style="576" customWidth="1"/>
    <col min="8706" max="8708" width="5.42578125" style="576" customWidth="1"/>
    <col min="8709" max="8709" width="7.28515625" style="576" customWidth="1"/>
    <col min="8710" max="8714" width="4.5703125" style="576" customWidth="1"/>
    <col min="8715" max="8715" width="7.5703125" style="576" customWidth="1"/>
    <col min="8716" max="8716" width="3.28515625" style="576" bestFit="1" customWidth="1"/>
    <col min="8717" max="8718" width="0" style="576" hidden="1" customWidth="1"/>
    <col min="8719" max="8719" width="3.28515625" style="576" bestFit="1" customWidth="1"/>
    <col min="8720" max="8720" width="0" style="576" hidden="1" customWidth="1"/>
    <col min="8721" max="8721" width="4.28515625" style="576" customWidth="1"/>
    <col min="8722" max="8722" width="5.7109375" style="576" customWidth="1"/>
    <col min="8723" max="8723" width="14.28515625" style="576" customWidth="1"/>
    <col min="8724" max="8724" width="5.7109375" style="576" customWidth="1"/>
    <col min="8725" max="8727" width="2.7109375" style="576" customWidth="1"/>
    <col min="8728" max="8728" width="2.85546875" style="576" customWidth="1"/>
    <col min="8729" max="8729" width="0" style="576" hidden="1" customWidth="1"/>
    <col min="8730" max="8730" width="2.7109375" style="576" customWidth="1"/>
    <col min="8731" max="8731" width="0" style="576" hidden="1" customWidth="1"/>
    <col min="8732" max="8732" width="2.7109375" style="576" customWidth="1"/>
    <col min="8733" max="8733" width="0" style="576" hidden="1" customWidth="1"/>
    <col min="8734" max="8734" width="2.7109375" style="576" customWidth="1"/>
    <col min="8735" max="8735" width="0" style="576" hidden="1" customWidth="1"/>
    <col min="8736" max="8736" width="2.7109375" style="576" customWidth="1"/>
    <col min="8737" max="8737" width="0" style="576" hidden="1" customWidth="1"/>
    <col min="8738" max="8738" width="2.7109375" style="576" customWidth="1"/>
    <col min="8739" max="8739" width="0" style="576" hidden="1" customWidth="1"/>
    <col min="8740" max="8740" width="2.7109375" style="576" customWidth="1"/>
    <col min="8741" max="8743" width="0" style="576" hidden="1" customWidth="1"/>
    <col min="8744" max="8744" width="4.28515625" style="576" customWidth="1"/>
    <col min="8745" max="8745" width="0" style="576" hidden="1" customWidth="1"/>
    <col min="8746" max="8746" width="3.28515625" style="576" bestFit="1" customWidth="1"/>
    <col min="8747" max="8747" width="0" style="576" hidden="1" customWidth="1"/>
    <col min="8748" max="8748" width="3.28515625" style="576" bestFit="1" customWidth="1"/>
    <col min="8749" max="8750" width="4.28515625" style="576" customWidth="1"/>
    <col min="8751" max="8751" width="12.85546875" style="576" customWidth="1"/>
    <col min="8752" max="8752" width="14.42578125" style="576" customWidth="1"/>
    <col min="8753" max="8753" width="5" style="576" customWidth="1"/>
    <col min="8754" max="8754" width="8.85546875" style="576" customWidth="1"/>
    <col min="8755" max="8755" width="6.28515625" style="576" customWidth="1"/>
    <col min="8756" max="8756" width="16.5703125" style="576" customWidth="1"/>
    <col min="8757" max="8757" width="4.140625" style="576" customWidth="1"/>
    <col min="8758" max="8758" width="26.140625" style="576" customWidth="1"/>
    <col min="8759" max="8960" width="11.42578125" style="576"/>
    <col min="8961" max="8961" width="1.140625" style="576" customWidth="1"/>
    <col min="8962" max="8964" width="5.42578125" style="576" customWidth="1"/>
    <col min="8965" max="8965" width="7.28515625" style="576" customWidth="1"/>
    <col min="8966" max="8970" width="4.5703125" style="576" customWidth="1"/>
    <col min="8971" max="8971" width="7.5703125" style="576" customWidth="1"/>
    <col min="8972" max="8972" width="3.28515625" style="576" bestFit="1" customWidth="1"/>
    <col min="8973" max="8974" width="0" style="576" hidden="1" customWidth="1"/>
    <col min="8975" max="8975" width="3.28515625" style="576" bestFit="1" customWidth="1"/>
    <col min="8976" max="8976" width="0" style="576" hidden="1" customWidth="1"/>
    <col min="8977" max="8977" width="4.28515625" style="576" customWidth="1"/>
    <col min="8978" max="8978" width="5.7109375" style="576" customWidth="1"/>
    <col min="8979" max="8979" width="14.28515625" style="576" customWidth="1"/>
    <col min="8980" max="8980" width="5.7109375" style="576" customWidth="1"/>
    <col min="8981" max="8983" width="2.7109375" style="576" customWidth="1"/>
    <col min="8984" max="8984" width="2.85546875" style="576" customWidth="1"/>
    <col min="8985" max="8985" width="0" style="576" hidden="1" customWidth="1"/>
    <col min="8986" max="8986" width="2.7109375" style="576" customWidth="1"/>
    <col min="8987" max="8987" width="0" style="576" hidden="1" customWidth="1"/>
    <col min="8988" max="8988" width="2.7109375" style="576" customWidth="1"/>
    <col min="8989" max="8989" width="0" style="576" hidden="1" customWidth="1"/>
    <col min="8990" max="8990" width="2.7109375" style="576" customWidth="1"/>
    <col min="8991" max="8991" width="0" style="576" hidden="1" customWidth="1"/>
    <col min="8992" max="8992" width="2.7109375" style="576" customWidth="1"/>
    <col min="8993" max="8993" width="0" style="576" hidden="1" customWidth="1"/>
    <col min="8994" max="8994" width="2.7109375" style="576" customWidth="1"/>
    <col min="8995" max="8995" width="0" style="576" hidden="1" customWidth="1"/>
    <col min="8996" max="8996" width="2.7109375" style="576" customWidth="1"/>
    <col min="8997" max="8999" width="0" style="576" hidden="1" customWidth="1"/>
    <col min="9000" max="9000" width="4.28515625" style="576" customWidth="1"/>
    <col min="9001" max="9001" width="0" style="576" hidden="1" customWidth="1"/>
    <col min="9002" max="9002" width="3.28515625" style="576" bestFit="1" customWidth="1"/>
    <col min="9003" max="9003" width="0" style="576" hidden="1" customWidth="1"/>
    <col min="9004" max="9004" width="3.28515625" style="576" bestFit="1" customWidth="1"/>
    <col min="9005" max="9006" width="4.28515625" style="576" customWidth="1"/>
    <col min="9007" max="9007" width="12.85546875" style="576" customWidth="1"/>
    <col min="9008" max="9008" width="14.42578125" style="576" customWidth="1"/>
    <col min="9009" max="9009" width="5" style="576" customWidth="1"/>
    <col min="9010" max="9010" width="8.85546875" style="576" customWidth="1"/>
    <col min="9011" max="9011" width="6.28515625" style="576" customWidth="1"/>
    <col min="9012" max="9012" width="16.5703125" style="576" customWidth="1"/>
    <col min="9013" max="9013" width="4.140625" style="576" customWidth="1"/>
    <col min="9014" max="9014" width="26.140625" style="576" customWidth="1"/>
    <col min="9015" max="9216" width="11.42578125" style="576"/>
    <col min="9217" max="9217" width="1.140625" style="576" customWidth="1"/>
    <col min="9218" max="9220" width="5.42578125" style="576" customWidth="1"/>
    <col min="9221" max="9221" width="7.28515625" style="576" customWidth="1"/>
    <col min="9222" max="9226" width="4.5703125" style="576" customWidth="1"/>
    <col min="9227" max="9227" width="7.5703125" style="576" customWidth="1"/>
    <col min="9228" max="9228" width="3.28515625" style="576" bestFit="1" customWidth="1"/>
    <col min="9229" max="9230" width="0" style="576" hidden="1" customWidth="1"/>
    <col min="9231" max="9231" width="3.28515625" style="576" bestFit="1" customWidth="1"/>
    <col min="9232" max="9232" width="0" style="576" hidden="1" customWidth="1"/>
    <col min="9233" max="9233" width="4.28515625" style="576" customWidth="1"/>
    <col min="9234" max="9234" width="5.7109375" style="576" customWidth="1"/>
    <col min="9235" max="9235" width="14.28515625" style="576" customWidth="1"/>
    <col min="9236" max="9236" width="5.7109375" style="576" customWidth="1"/>
    <col min="9237" max="9239" width="2.7109375" style="576" customWidth="1"/>
    <col min="9240" max="9240" width="2.85546875" style="576" customWidth="1"/>
    <col min="9241" max="9241" width="0" style="576" hidden="1" customWidth="1"/>
    <col min="9242" max="9242" width="2.7109375" style="576" customWidth="1"/>
    <col min="9243" max="9243" width="0" style="576" hidden="1" customWidth="1"/>
    <col min="9244" max="9244" width="2.7109375" style="576" customWidth="1"/>
    <col min="9245" max="9245" width="0" style="576" hidden="1" customWidth="1"/>
    <col min="9246" max="9246" width="2.7109375" style="576" customWidth="1"/>
    <col min="9247" max="9247" width="0" style="576" hidden="1" customWidth="1"/>
    <col min="9248" max="9248" width="2.7109375" style="576" customWidth="1"/>
    <col min="9249" max="9249" width="0" style="576" hidden="1" customWidth="1"/>
    <col min="9250" max="9250" width="2.7109375" style="576" customWidth="1"/>
    <col min="9251" max="9251" width="0" style="576" hidden="1" customWidth="1"/>
    <col min="9252" max="9252" width="2.7109375" style="576" customWidth="1"/>
    <col min="9253" max="9255" width="0" style="576" hidden="1" customWidth="1"/>
    <col min="9256" max="9256" width="4.28515625" style="576" customWidth="1"/>
    <col min="9257" max="9257" width="0" style="576" hidden="1" customWidth="1"/>
    <col min="9258" max="9258" width="3.28515625" style="576" bestFit="1" customWidth="1"/>
    <col min="9259" max="9259" width="0" style="576" hidden="1" customWidth="1"/>
    <col min="9260" max="9260" width="3.28515625" style="576" bestFit="1" customWidth="1"/>
    <col min="9261" max="9262" width="4.28515625" style="576" customWidth="1"/>
    <col min="9263" max="9263" width="12.85546875" style="576" customWidth="1"/>
    <col min="9264" max="9264" width="14.42578125" style="576" customWidth="1"/>
    <col min="9265" max="9265" width="5" style="576" customWidth="1"/>
    <col min="9266" max="9266" width="8.85546875" style="576" customWidth="1"/>
    <col min="9267" max="9267" width="6.28515625" style="576" customWidth="1"/>
    <col min="9268" max="9268" width="16.5703125" style="576" customWidth="1"/>
    <col min="9269" max="9269" width="4.140625" style="576" customWidth="1"/>
    <col min="9270" max="9270" width="26.140625" style="576" customWidth="1"/>
    <col min="9271" max="9472" width="11.42578125" style="576"/>
    <col min="9473" max="9473" width="1.140625" style="576" customWidth="1"/>
    <col min="9474" max="9476" width="5.42578125" style="576" customWidth="1"/>
    <col min="9477" max="9477" width="7.28515625" style="576" customWidth="1"/>
    <col min="9478" max="9482" width="4.5703125" style="576" customWidth="1"/>
    <col min="9483" max="9483" width="7.5703125" style="576" customWidth="1"/>
    <col min="9484" max="9484" width="3.28515625" style="576" bestFit="1" customWidth="1"/>
    <col min="9485" max="9486" width="0" style="576" hidden="1" customWidth="1"/>
    <col min="9487" max="9487" width="3.28515625" style="576" bestFit="1" customWidth="1"/>
    <col min="9488" max="9488" width="0" style="576" hidden="1" customWidth="1"/>
    <col min="9489" max="9489" width="4.28515625" style="576" customWidth="1"/>
    <col min="9490" max="9490" width="5.7109375" style="576" customWidth="1"/>
    <col min="9491" max="9491" width="14.28515625" style="576" customWidth="1"/>
    <col min="9492" max="9492" width="5.7109375" style="576" customWidth="1"/>
    <col min="9493" max="9495" width="2.7109375" style="576" customWidth="1"/>
    <col min="9496" max="9496" width="2.85546875" style="576" customWidth="1"/>
    <col min="9497" max="9497" width="0" style="576" hidden="1" customWidth="1"/>
    <col min="9498" max="9498" width="2.7109375" style="576" customWidth="1"/>
    <col min="9499" max="9499" width="0" style="576" hidden="1" customWidth="1"/>
    <col min="9500" max="9500" width="2.7109375" style="576" customWidth="1"/>
    <col min="9501" max="9501" width="0" style="576" hidden="1" customWidth="1"/>
    <col min="9502" max="9502" width="2.7109375" style="576" customWidth="1"/>
    <col min="9503" max="9503" width="0" style="576" hidden="1" customWidth="1"/>
    <col min="9504" max="9504" width="2.7109375" style="576" customWidth="1"/>
    <col min="9505" max="9505" width="0" style="576" hidden="1" customWidth="1"/>
    <col min="9506" max="9506" width="2.7109375" style="576" customWidth="1"/>
    <col min="9507" max="9507" width="0" style="576" hidden="1" customWidth="1"/>
    <col min="9508" max="9508" width="2.7109375" style="576" customWidth="1"/>
    <col min="9509" max="9511" width="0" style="576" hidden="1" customWidth="1"/>
    <col min="9512" max="9512" width="4.28515625" style="576" customWidth="1"/>
    <col min="9513" max="9513" width="0" style="576" hidden="1" customWidth="1"/>
    <col min="9514" max="9514" width="3.28515625" style="576" bestFit="1" customWidth="1"/>
    <col min="9515" max="9515" width="0" style="576" hidden="1" customWidth="1"/>
    <col min="9516" max="9516" width="3.28515625" style="576" bestFit="1" customWidth="1"/>
    <col min="9517" max="9518" width="4.28515625" style="576" customWidth="1"/>
    <col min="9519" max="9519" width="12.85546875" style="576" customWidth="1"/>
    <col min="9520" max="9520" width="14.42578125" style="576" customWidth="1"/>
    <col min="9521" max="9521" width="5" style="576" customWidth="1"/>
    <col min="9522" max="9522" width="8.85546875" style="576" customWidth="1"/>
    <col min="9523" max="9523" width="6.28515625" style="576" customWidth="1"/>
    <col min="9524" max="9524" width="16.5703125" style="576" customWidth="1"/>
    <col min="9525" max="9525" width="4.140625" style="576" customWidth="1"/>
    <col min="9526" max="9526" width="26.140625" style="576" customWidth="1"/>
    <col min="9527" max="9728" width="11.42578125" style="576"/>
    <col min="9729" max="9729" width="1.140625" style="576" customWidth="1"/>
    <col min="9730" max="9732" width="5.42578125" style="576" customWidth="1"/>
    <col min="9733" max="9733" width="7.28515625" style="576" customWidth="1"/>
    <col min="9734" max="9738" width="4.5703125" style="576" customWidth="1"/>
    <col min="9739" max="9739" width="7.5703125" style="576" customWidth="1"/>
    <col min="9740" max="9740" width="3.28515625" style="576" bestFit="1" customWidth="1"/>
    <col min="9741" max="9742" width="0" style="576" hidden="1" customWidth="1"/>
    <col min="9743" max="9743" width="3.28515625" style="576" bestFit="1" customWidth="1"/>
    <col min="9744" max="9744" width="0" style="576" hidden="1" customWidth="1"/>
    <col min="9745" max="9745" width="4.28515625" style="576" customWidth="1"/>
    <col min="9746" max="9746" width="5.7109375" style="576" customWidth="1"/>
    <col min="9747" max="9747" width="14.28515625" style="576" customWidth="1"/>
    <col min="9748" max="9748" width="5.7109375" style="576" customWidth="1"/>
    <col min="9749" max="9751" width="2.7109375" style="576" customWidth="1"/>
    <col min="9752" max="9752" width="2.85546875" style="576" customWidth="1"/>
    <col min="9753" max="9753" width="0" style="576" hidden="1" customWidth="1"/>
    <col min="9754" max="9754" width="2.7109375" style="576" customWidth="1"/>
    <col min="9755" max="9755" width="0" style="576" hidden="1" customWidth="1"/>
    <col min="9756" max="9756" width="2.7109375" style="576" customWidth="1"/>
    <col min="9757" max="9757" width="0" style="576" hidden="1" customWidth="1"/>
    <col min="9758" max="9758" width="2.7109375" style="576" customWidth="1"/>
    <col min="9759" max="9759" width="0" style="576" hidden="1" customWidth="1"/>
    <col min="9760" max="9760" width="2.7109375" style="576" customWidth="1"/>
    <col min="9761" max="9761" width="0" style="576" hidden="1" customWidth="1"/>
    <col min="9762" max="9762" width="2.7109375" style="576" customWidth="1"/>
    <col min="9763" max="9763" width="0" style="576" hidden="1" customWidth="1"/>
    <col min="9764" max="9764" width="2.7109375" style="576" customWidth="1"/>
    <col min="9765" max="9767" width="0" style="576" hidden="1" customWidth="1"/>
    <col min="9768" max="9768" width="4.28515625" style="576" customWidth="1"/>
    <col min="9769" max="9769" width="0" style="576" hidden="1" customWidth="1"/>
    <col min="9770" max="9770" width="3.28515625" style="576" bestFit="1" customWidth="1"/>
    <col min="9771" max="9771" width="0" style="576" hidden="1" customWidth="1"/>
    <col min="9772" max="9772" width="3.28515625" style="576" bestFit="1" customWidth="1"/>
    <col min="9773" max="9774" width="4.28515625" style="576" customWidth="1"/>
    <col min="9775" max="9775" width="12.85546875" style="576" customWidth="1"/>
    <col min="9776" max="9776" width="14.42578125" style="576" customWidth="1"/>
    <col min="9777" max="9777" width="5" style="576" customWidth="1"/>
    <col min="9778" max="9778" width="8.85546875" style="576" customWidth="1"/>
    <col min="9779" max="9779" width="6.28515625" style="576" customWidth="1"/>
    <col min="9780" max="9780" width="16.5703125" style="576" customWidth="1"/>
    <col min="9781" max="9781" width="4.140625" style="576" customWidth="1"/>
    <col min="9782" max="9782" width="26.140625" style="576" customWidth="1"/>
    <col min="9783" max="9984" width="11.42578125" style="576"/>
    <col min="9985" max="9985" width="1.140625" style="576" customWidth="1"/>
    <col min="9986" max="9988" width="5.42578125" style="576" customWidth="1"/>
    <col min="9989" max="9989" width="7.28515625" style="576" customWidth="1"/>
    <col min="9990" max="9994" width="4.5703125" style="576" customWidth="1"/>
    <col min="9995" max="9995" width="7.5703125" style="576" customWidth="1"/>
    <col min="9996" max="9996" width="3.28515625" style="576" bestFit="1" customWidth="1"/>
    <col min="9997" max="9998" width="0" style="576" hidden="1" customWidth="1"/>
    <col min="9999" max="9999" width="3.28515625" style="576" bestFit="1" customWidth="1"/>
    <col min="10000" max="10000" width="0" style="576" hidden="1" customWidth="1"/>
    <col min="10001" max="10001" width="4.28515625" style="576" customWidth="1"/>
    <col min="10002" max="10002" width="5.7109375" style="576" customWidth="1"/>
    <col min="10003" max="10003" width="14.28515625" style="576" customWidth="1"/>
    <col min="10004" max="10004" width="5.7109375" style="576" customWidth="1"/>
    <col min="10005" max="10007" width="2.7109375" style="576" customWidth="1"/>
    <col min="10008" max="10008" width="2.85546875" style="576" customWidth="1"/>
    <col min="10009" max="10009" width="0" style="576" hidden="1" customWidth="1"/>
    <col min="10010" max="10010" width="2.7109375" style="576" customWidth="1"/>
    <col min="10011" max="10011" width="0" style="576" hidden="1" customWidth="1"/>
    <col min="10012" max="10012" width="2.7109375" style="576" customWidth="1"/>
    <col min="10013" max="10013" width="0" style="576" hidden="1" customWidth="1"/>
    <col min="10014" max="10014" width="2.7109375" style="576" customWidth="1"/>
    <col min="10015" max="10015" width="0" style="576" hidden="1" customWidth="1"/>
    <col min="10016" max="10016" width="2.7109375" style="576" customWidth="1"/>
    <col min="10017" max="10017" width="0" style="576" hidden="1" customWidth="1"/>
    <col min="10018" max="10018" width="2.7109375" style="576" customWidth="1"/>
    <col min="10019" max="10019" width="0" style="576" hidden="1" customWidth="1"/>
    <col min="10020" max="10020" width="2.7109375" style="576" customWidth="1"/>
    <col min="10021" max="10023" width="0" style="576" hidden="1" customWidth="1"/>
    <col min="10024" max="10024" width="4.28515625" style="576" customWidth="1"/>
    <col min="10025" max="10025" width="0" style="576" hidden="1" customWidth="1"/>
    <col min="10026" max="10026" width="3.28515625" style="576" bestFit="1" customWidth="1"/>
    <col min="10027" max="10027" width="0" style="576" hidden="1" customWidth="1"/>
    <col min="10028" max="10028" width="3.28515625" style="576" bestFit="1" customWidth="1"/>
    <col min="10029" max="10030" width="4.28515625" style="576" customWidth="1"/>
    <col min="10031" max="10031" width="12.85546875" style="576" customWidth="1"/>
    <col min="10032" max="10032" width="14.42578125" style="576" customWidth="1"/>
    <col min="10033" max="10033" width="5" style="576" customWidth="1"/>
    <col min="10034" max="10034" width="8.85546875" style="576" customWidth="1"/>
    <col min="10035" max="10035" width="6.28515625" style="576" customWidth="1"/>
    <col min="10036" max="10036" width="16.5703125" style="576" customWidth="1"/>
    <col min="10037" max="10037" width="4.140625" style="576" customWidth="1"/>
    <col min="10038" max="10038" width="26.140625" style="576" customWidth="1"/>
    <col min="10039" max="10240" width="11.42578125" style="576"/>
    <col min="10241" max="10241" width="1.140625" style="576" customWidth="1"/>
    <col min="10242" max="10244" width="5.42578125" style="576" customWidth="1"/>
    <col min="10245" max="10245" width="7.28515625" style="576" customWidth="1"/>
    <col min="10246" max="10250" width="4.5703125" style="576" customWidth="1"/>
    <col min="10251" max="10251" width="7.5703125" style="576" customWidth="1"/>
    <col min="10252" max="10252" width="3.28515625" style="576" bestFit="1" customWidth="1"/>
    <col min="10253" max="10254" width="0" style="576" hidden="1" customWidth="1"/>
    <col min="10255" max="10255" width="3.28515625" style="576" bestFit="1" customWidth="1"/>
    <col min="10256" max="10256" width="0" style="576" hidden="1" customWidth="1"/>
    <col min="10257" max="10257" width="4.28515625" style="576" customWidth="1"/>
    <col min="10258" max="10258" width="5.7109375" style="576" customWidth="1"/>
    <col min="10259" max="10259" width="14.28515625" style="576" customWidth="1"/>
    <col min="10260" max="10260" width="5.7109375" style="576" customWidth="1"/>
    <col min="10261" max="10263" width="2.7109375" style="576" customWidth="1"/>
    <col min="10264" max="10264" width="2.85546875" style="576" customWidth="1"/>
    <col min="10265" max="10265" width="0" style="576" hidden="1" customWidth="1"/>
    <col min="10266" max="10266" width="2.7109375" style="576" customWidth="1"/>
    <col min="10267" max="10267" width="0" style="576" hidden="1" customWidth="1"/>
    <col min="10268" max="10268" width="2.7109375" style="576" customWidth="1"/>
    <col min="10269" max="10269" width="0" style="576" hidden="1" customWidth="1"/>
    <col min="10270" max="10270" width="2.7109375" style="576" customWidth="1"/>
    <col min="10271" max="10271" width="0" style="576" hidden="1" customWidth="1"/>
    <col min="10272" max="10272" width="2.7109375" style="576" customWidth="1"/>
    <col min="10273" max="10273" width="0" style="576" hidden="1" customWidth="1"/>
    <col min="10274" max="10274" width="2.7109375" style="576" customWidth="1"/>
    <col min="10275" max="10275" width="0" style="576" hidden="1" customWidth="1"/>
    <col min="10276" max="10276" width="2.7109375" style="576" customWidth="1"/>
    <col min="10277" max="10279" width="0" style="576" hidden="1" customWidth="1"/>
    <col min="10280" max="10280" width="4.28515625" style="576" customWidth="1"/>
    <col min="10281" max="10281" width="0" style="576" hidden="1" customWidth="1"/>
    <col min="10282" max="10282" width="3.28515625" style="576" bestFit="1" customWidth="1"/>
    <col min="10283" max="10283" width="0" style="576" hidden="1" customWidth="1"/>
    <col min="10284" max="10284" width="3.28515625" style="576" bestFit="1" customWidth="1"/>
    <col min="10285" max="10286" width="4.28515625" style="576" customWidth="1"/>
    <col min="10287" max="10287" width="12.85546875" style="576" customWidth="1"/>
    <col min="10288" max="10288" width="14.42578125" style="576" customWidth="1"/>
    <col min="10289" max="10289" width="5" style="576" customWidth="1"/>
    <col min="10290" max="10290" width="8.85546875" style="576" customWidth="1"/>
    <col min="10291" max="10291" width="6.28515625" style="576" customWidth="1"/>
    <col min="10292" max="10292" width="16.5703125" style="576" customWidth="1"/>
    <col min="10293" max="10293" width="4.140625" style="576" customWidth="1"/>
    <col min="10294" max="10294" width="26.140625" style="576" customWidth="1"/>
    <col min="10295" max="10496" width="11.42578125" style="576"/>
    <col min="10497" max="10497" width="1.140625" style="576" customWidth="1"/>
    <col min="10498" max="10500" width="5.42578125" style="576" customWidth="1"/>
    <col min="10501" max="10501" width="7.28515625" style="576" customWidth="1"/>
    <col min="10502" max="10506" width="4.5703125" style="576" customWidth="1"/>
    <col min="10507" max="10507" width="7.5703125" style="576" customWidth="1"/>
    <col min="10508" max="10508" width="3.28515625" style="576" bestFit="1" customWidth="1"/>
    <col min="10509" max="10510" width="0" style="576" hidden="1" customWidth="1"/>
    <col min="10511" max="10511" width="3.28515625" style="576" bestFit="1" customWidth="1"/>
    <col min="10512" max="10512" width="0" style="576" hidden="1" customWidth="1"/>
    <col min="10513" max="10513" width="4.28515625" style="576" customWidth="1"/>
    <col min="10514" max="10514" width="5.7109375" style="576" customWidth="1"/>
    <col min="10515" max="10515" width="14.28515625" style="576" customWidth="1"/>
    <col min="10516" max="10516" width="5.7109375" style="576" customWidth="1"/>
    <col min="10517" max="10519" width="2.7109375" style="576" customWidth="1"/>
    <col min="10520" max="10520" width="2.85546875" style="576" customWidth="1"/>
    <col min="10521" max="10521" width="0" style="576" hidden="1" customWidth="1"/>
    <col min="10522" max="10522" width="2.7109375" style="576" customWidth="1"/>
    <col min="10523" max="10523" width="0" style="576" hidden="1" customWidth="1"/>
    <col min="10524" max="10524" width="2.7109375" style="576" customWidth="1"/>
    <col min="10525" max="10525" width="0" style="576" hidden="1" customWidth="1"/>
    <col min="10526" max="10526" width="2.7109375" style="576" customWidth="1"/>
    <col min="10527" max="10527" width="0" style="576" hidden="1" customWidth="1"/>
    <col min="10528" max="10528" width="2.7109375" style="576" customWidth="1"/>
    <col min="10529" max="10529" width="0" style="576" hidden="1" customWidth="1"/>
    <col min="10530" max="10530" width="2.7109375" style="576" customWidth="1"/>
    <col min="10531" max="10531" width="0" style="576" hidden="1" customWidth="1"/>
    <col min="10532" max="10532" width="2.7109375" style="576" customWidth="1"/>
    <col min="10533" max="10535" width="0" style="576" hidden="1" customWidth="1"/>
    <col min="10536" max="10536" width="4.28515625" style="576" customWidth="1"/>
    <col min="10537" max="10537" width="0" style="576" hidden="1" customWidth="1"/>
    <col min="10538" max="10538" width="3.28515625" style="576" bestFit="1" customWidth="1"/>
    <col min="10539" max="10539" width="0" style="576" hidden="1" customWidth="1"/>
    <col min="10540" max="10540" width="3.28515625" style="576" bestFit="1" customWidth="1"/>
    <col min="10541" max="10542" width="4.28515625" style="576" customWidth="1"/>
    <col min="10543" max="10543" width="12.85546875" style="576" customWidth="1"/>
    <col min="10544" max="10544" width="14.42578125" style="576" customWidth="1"/>
    <col min="10545" max="10545" width="5" style="576" customWidth="1"/>
    <col min="10546" max="10546" width="8.85546875" style="576" customWidth="1"/>
    <col min="10547" max="10547" width="6.28515625" style="576" customWidth="1"/>
    <col min="10548" max="10548" width="16.5703125" style="576" customWidth="1"/>
    <col min="10549" max="10549" width="4.140625" style="576" customWidth="1"/>
    <col min="10550" max="10550" width="26.140625" style="576" customWidth="1"/>
    <col min="10551" max="10752" width="11.42578125" style="576"/>
    <col min="10753" max="10753" width="1.140625" style="576" customWidth="1"/>
    <col min="10754" max="10756" width="5.42578125" style="576" customWidth="1"/>
    <col min="10757" max="10757" width="7.28515625" style="576" customWidth="1"/>
    <col min="10758" max="10762" width="4.5703125" style="576" customWidth="1"/>
    <col min="10763" max="10763" width="7.5703125" style="576" customWidth="1"/>
    <col min="10764" max="10764" width="3.28515625" style="576" bestFit="1" customWidth="1"/>
    <col min="10765" max="10766" width="0" style="576" hidden="1" customWidth="1"/>
    <col min="10767" max="10767" width="3.28515625" style="576" bestFit="1" customWidth="1"/>
    <col min="10768" max="10768" width="0" style="576" hidden="1" customWidth="1"/>
    <col min="10769" max="10769" width="4.28515625" style="576" customWidth="1"/>
    <col min="10770" max="10770" width="5.7109375" style="576" customWidth="1"/>
    <col min="10771" max="10771" width="14.28515625" style="576" customWidth="1"/>
    <col min="10772" max="10772" width="5.7109375" style="576" customWidth="1"/>
    <col min="10773" max="10775" width="2.7109375" style="576" customWidth="1"/>
    <col min="10776" max="10776" width="2.85546875" style="576" customWidth="1"/>
    <col min="10777" max="10777" width="0" style="576" hidden="1" customWidth="1"/>
    <col min="10778" max="10778" width="2.7109375" style="576" customWidth="1"/>
    <col min="10779" max="10779" width="0" style="576" hidden="1" customWidth="1"/>
    <col min="10780" max="10780" width="2.7109375" style="576" customWidth="1"/>
    <col min="10781" max="10781" width="0" style="576" hidden="1" customWidth="1"/>
    <col min="10782" max="10782" width="2.7109375" style="576" customWidth="1"/>
    <col min="10783" max="10783" width="0" style="576" hidden="1" customWidth="1"/>
    <col min="10784" max="10784" width="2.7109375" style="576" customWidth="1"/>
    <col min="10785" max="10785" width="0" style="576" hidden="1" customWidth="1"/>
    <col min="10786" max="10786" width="2.7109375" style="576" customWidth="1"/>
    <col min="10787" max="10787" width="0" style="576" hidden="1" customWidth="1"/>
    <col min="10788" max="10788" width="2.7109375" style="576" customWidth="1"/>
    <col min="10789" max="10791" width="0" style="576" hidden="1" customWidth="1"/>
    <col min="10792" max="10792" width="4.28515625" style="576" customWidth="1"/>
    <col min="10793" max="10793" width="0" style="576" hidden="1" customWidth="1"/>
    <col min="10794" max="10794" width="3.28515625" style="576" bestFit="1" customWidth="1"/>
    <col min="10795" max="10795" width="0" style="576" hidden="1" customWidth="1"/>
    <col min="10796" max="10796" width="3.28515625" style="576" bestFit="1" customWidth="1"/>
    <col min="10797" max="10798" width="4.28515625" style="576" customWidth="1"/>
    <col min="10799" max="10799" width="12.85546875" style="576" customWidth="1"/>
    <col min="10800" max="10800" width="14.42578125" style="576" customWidth="1"/>
    <col min="10801" max="10801" width="5" style="576" customWidth="1"/>
    <col min="10802" max="10802" width="8.85546875" style="576" customWidth="1"/>
    <col min="10803" max="10803" width="6.28515625" style="576" customWidth="1"/>
    <col min="10804" max="10804" width="16.5703125" style="576" customWidth="1"/>
    <col min="10805" max="10805" width="4.140625" style="576" customWidth="1"/>
    <col min="10806" max="10806" width="26.140625" style="576" customWidth="1"/>
    <col min="10807" max="11008" width="11.42578125" style="576"/>
    <col min="11009" max="11009" width="1.140625" style="576" customWidth="1"/>
    <col min="11010" max="11012" width="5.42578125" style="576" customWidth="1"/>
    <col min="11013" max="11013" width="7.28515625" style="576" customWidth="1"/>
    <col min="11014" max="11018" width="4.5703125" style="576" customWidth="1"/>
    <col min="11019" max="11019" width="7.5703125" style="576" customWidth="1"/>
    <col min="11020" max="11020" width="3.28515625" style="576" bestFit="1" customWidth="1"/>
    <col min="11021" max="11022" width="0" style="576" hidden="1" customWidth="1"/>
    <col min="11023" max="11023" width="3.28515625" style="576" bestFit="1" customWidth="1"/>
    <col min="11024" max="11024" width="0" style="576" hidden="1" customWidth="1"/>
    <col min="11025" max="11025" width="4.28515625" style="576" customWidth="1"/>
    <col min="11026" max="11026" width="5.7109375" style="576" customWidth="1"/>
    <col min="11027" max="11027" width="14.28515625" style="576" customWidth="1"/>
    <col min="11028" max="11028" width="5.7109375" style="576" customWidth="1"/>
    <col min="11029" max="11031" width="2.7109375" style="576" customWidth="1"/>
    <col min="11032" max="11032" width="2.85546875" style="576" customWidth="1"/>
    <col min="11033" max="11033" width="0" style="576" hidden="1" customWidth="1"/>
    <col min="11034" max="11034" width="2.7109375" style="576" customWidth="1"/>
    <col min="11035" max="11035" width="0" style="576" hidden="1" customWidth="1"/>
    <col min="11036" max="11036" width="2.7109375" style="576" customWidth="1"/>
    <col min="11037" max="11037" width="0" style="576" hidden="1" customWidth="1"/>
    <col min="11038" max="11038" width="2.7109375" style="576" customWidth="1"/>
    <col min="11039" max="11039" width="0" style="576" hidden="1" customWidth="1"/>
    <col min="11040" max="11040" width="2.7109375" style="576" customWidth="1"/>
    <col min="11041" max="11041" width="0" style="576" hidden="1" customWidth="1"/>
    <col min="11042" max="11042" width="2.7109375" style="576" customWidth="1"/>
    <col min="11043" max="11043" width="0" style="576" hidden="1" customWidth="1"/>
    <col min="11044" max="11044" width="2.7109375" style="576" customWidth="1"/>
    <col min="11045" max="11047" width="0" style="576" hidden="1" customWidth="1"/>
    <col min="11048" max="11048" width="4.28515625" style="576" customWidth="1"/>
    <col min="11049" max="11049" width="0" style="576" hidden="1" customWidth="1"/>
    <col min="11050" max="11050" width="3.28515625" style="576" bestFit="1" customWidth="1"/>
    <col min="11051" max="11051" width="0" style="576" hidden="1" customWidth="1"/>
    <col min="11052" max="11052" width="3.28515625" style="576" bestFit="1" customWidth="1"/>
    <col min="11053" max="11054" width="4.28515625" style="576" customWidth="1"/>
    <col min="11055" max="11055" width="12.85546875" style="576" customWidth="1"/>
    <col min="11056" max="11056" width="14.42578125" style="576" customWidth="1"/>
    <col min="11057" max="11057" width="5" style="576" customWidth="1"/>
    <col min="11058" max="11058" width="8.85546875" style="576" customWidth="1"/>
    <col min="11059" max="11059" width="6.28515625" style="576" customWidth="1"/>
    <col min="11060" max="11060" width="16.5703125" style="576" customWidth="1"/>
    <col min="11061" max="11061" width="4.140625" style="576" customWidth="1"/>
    <col min="11062" max="11062" width="26.140625" style="576" customWidth="1"/>
    <col min="11063" max="11264" width="11.42578125" style="576"/>
    <col min="11265" max="11265" width="1.140625" style="576" customWidth="1"/>
    <col min="11266" max="11268" width="5.42578125" style="576" customWidth="1"/>
    <col min="11269" max="11269" width="7.28515625" style="576" customWidth="1"/>
    <col min="11270" max="11274" width="4.5703125" style="576" customWidth="1"/>
    <col min="11275" max="11275" width="7.5703125" style="576" customWidth="1"/>
    <col min="11276" max="11276" width="3.28515625" style="576" bestFit="1" customWidth="1"/>
    <col min="11277" max="11278" width="0" style="576" hidden="1" customWidth="1"/>
    <col min="11279" max="11279" width="3.28515625" style="576" bestFit="1" customWidth="1"/>
    <col min="11280" max="11280" width="0" style="576" hidden="1" customWidth="1"/>
    <col min="11281" max="11281" width="4.28515625" style="576" customWidth="1"/>
    <col min="11282" max="11282" width="5.7109375" style="576" customWidth="1"/>
    <col min="11283" max="11283" width="14.28515625" style="576" customWidth="1"/>
    <col min="11284" max="11284" width="5.7109375" style="576" customWidth="1"/>
    <col min="11285" max="11287" width="2.7109375" style="576" customWidth="1"/>
    <col min="11288" max="11288" width="2.85546875" style="576" customWidth="1"/>
    <col min="11289" max="11289" width="0" style="576" hidden="1" customWidth="1"/>
    <col min="11290" max="11290" width="2.7109375" style="576" customWidth="1"/>
    <col min="11291" max="11291" width="0" style="576" hidden="1" customWidth="1"/>
    <col min="11292" max="11292" width="2.7109375" style="576" customWidth="1"/>
    <col min="11293" max="11293" width="0" style="576" hidden="1" customWidth="1"/>
    <col min="11294" max="11294" width="2.7109375" style="576" customWidth="1"/>
    <col min="11295" max="11295" width="0" style="576" hidden="1" customWidth="1"/>
    <col min="11296" max="11296" width="2.7109375" style="576" customWidth="1"/>
    <col min="11297" max="11297" width="0" style="576" hidden="1" customWidth="1"/>
    <col min="11298" max="11298" width="2.7109375" style="576" customWidth="1"/>
    <col min="11299" max="11299" width="0" style="576" hidden="1" customWidth="1"/>
    <col min="11300" max="11300" width="2.7109375" style="576" customWidth="1"/>
    <col min="11301" max="11303" width="0" style="576" hidden="1" customWidth="1"/>
    <col min="11304" max="11304" width="4.28515625" style="576" customWidth="1"/>
    <col min="11305" max="11305" width="0" style="576" hidden="1" customWidth="1"/>
    <col min="11306" max="11306" width="3.28515625" style="576" bestFit="1" customWidth="1"/>
    <col min="11307" max="11307" width="0" style="576" hidden="1" customWidth="1"/>
    <col min="11308" max="11308" width="3.28515625" style="576" bestFit="1" customWidth="1"/>
    <col min="11309" max="11310" width="4.28515625" style="576" customWidth="1"/>
    <col min="11311" max="11311" width="12.85546875" style="576" customWidth="1"/>
    <col min="11312" max="11312" width="14.42578125" style="576" customWidth="1"/>
    <col min="11313" max="11313" width="5" style="576" customWidth="1"/>
    <col min="11314" max="11314" width="8.85546875" style="576" customWidth="1"/>
    <col min="11315" max="11315" width="6.28515625" style="576" customWidth="1"/>
    <col min="11316" max="11316" width="16.5703125" style="576" customWidth="1"/>
    <col min="11317" max="11317" width="4.140625" style="576" customWidth="1"/>
    <col min="11318" max="11318" width="26.140625" style="576" customWidth="1"/>
    <col min="11319" max="11520" width="11.42578125" style="576"/>
    <col min="11521" max="11521" width="1.140625" style="576" customWidth="1"/>
    <col min="11522" max="11524" width="5.42578125" style="576" customWidth="1"/>
    <col min="11525" max="11525" width="7.28515625" style="576" customWidth="1"/>
    <col min="11526" max="11530" width="4.5703125" style="576" customWidth="1"/>
    <col min="11531" max="11531" width="7.5703125" style="576" customWidth="1"/>
    <col min="11532" max="11532" width="3.28515625" style="576" bestFit="1" customWidth="1"/>
    <col min="11533" max="11534" width="0" style="576" hidden="1" customWidth="1"/>
    <col min="11535" max="11535" width="3.28515625" style="576" bestFit="1" customWidth="1"/>
    <col min="11536" max="11536" width="0" style="576" hidden="1" customWidth="1"/>
    <col min="11537" max="11537" width="4.28515625" style="576" customWidth="1"/>
    <col min="11538" max="11538" width="5.7109375" style="576" customWidth="1"/>
    <col min="11539" max="11539" width="14.28515625" style="576" customWidth="1"/>
    <col min="11540" max="11540" width="5.7109375" style="576" customWidth="1"/>
    <col min="11541" max="11543" width="2.7109375" style="576" customWidth="1"/>
    <col min="11544" max="11544" width="2.85546875" style="576" customWidth="1"/>
    <col min="11545" max="11545" width="0" style="576" hidden="1" customWidth="1"/>
    <col min="11546" max="11546" width="2.7109375" style="576" customWidth="1"/>
    <col min="11547" max="11547" width="0" style="576" hidden="1" customWidth="1"/>
    <col min="11548" max="11548" width="2.7109375" style="576" customWidth="1"/>
    <col min="11549" max="11549" width="0" style="576" hidden="1" customWidth="1"/>
    <col min="11550" max="11550" width="2.7109375" style="576" customWidth="1"/>
    <col min="11551" max="11551" width="0" style="576" hidden="1" customWidth="1"/>
    <col min="11552" max="11552" width="2.7109375" style="576" customWidth="1"/>
    <col min="11553" max="11553" width="0" style="576" hidden="1" customWidth="1"/>
    <col min="11554" max="11554" width="2.7109375" style="576" customWidth="1"/>
    <col min="11555" max="11555" width="0" style="576" hidden="1" customWidth="1"/>
    <col min="11556" max="11556" width="2.7109375" style="576" customWidth="1"/>
    <col min="11557" max="11559" width="0" style="576" hidden="1" customWidth="1"/>
    <col min="11560" max="11560" width="4.28515625" style="576" customWidth="1"/>
    <col min="11561" max="11561" width="0" style="576" hidden="1" customWidth="1"/>
    <col min="11562" max="11562" width="3.28515625" style="576" bestFit="1" customWidth="1"/>
    <col min="11563" max="11563" width="0" style="576" hidden="1" customWidth="1"/>
    <col min="11564" max="11564" width="3.28515625" style="576" bestFit="1" customWidth="1"/>
    <col min="11565" max="11566" width="4.28515625" style="576" customWidth="1"/>
    <col min="11567" max="11567" width="12.85546875" style="576" customWidth="1"/>
    <col min="11568" max="11568" width="14.42578125" style="576" customWidth="1"/>
    <col min="11569" max="11569" width="5" style="576" customWidth="1"/>
    <col min="11570" max="11570" width="8.85546875" style="576" customWidth="1"/>
    <col min="11571" max="11571" width="6.28515625" style="576" customWidth="1"/>
    <col min="11572" max="11572" width="16.5703125" style="576" customWidth="1"/>
    <col min="11573" max="11573" width="4.140625" style="576" customWidth="1"/>
    <col min="11574" max="11574" width="26.140625" style="576" customWidth="1"/>
    <col min="11575" max="11776" width="11.42578125" style="576"/>
    <col min="11777" max="11777" width="1.140625" style="576" customWidth="1"/>
    <col min="11778" max="11780" width="5.42578125" style="576" customWidth="1"/>
    <col min="11781" max="11781" width="7.28515625" style="576" customWidth="1"/>
    <col min="11782" max="11786" width="4.5703125" style="576" customWidth="1"/>
    <col min="11787" max="11787" width="7.5703125" style="576" customWidth="1"/>
    <col min="11788" max="11788" width="3.28515625" style="576" bestFit="1" customWidth="1"/>
    <col min="11789" max="11790" width="0" style="576" hidden="1" customWidth="1"/>
    <col min="11791" max="11791" width="3.28515625" style="576" bestFit="1" customWidth="1"/>
    <col min="11792" max="11792" width="0" style="576" hidden="1" customWidth="1"/>
    <col min="11793" max="11793" width="4.28515625" style="576" customWidth="1"/>
    <col min="11794" max="11794" width="5.7109375" style="576" customWidth="1"/>
    <col min="11795" max="11795" width="14.28515625" style="576" customWidth="1"/>
    <col min="11796" max="11796" width="5.7109375" style="576" customWidth="1"/>
    <col min="11797" max="11799" width="2.7109375" style="576" customWidth="1"/>
    <col min="11800" max="11800" width="2.85546875" style="576" customWidth="1"/>
    <col min="11801" max="11801" width="0" style="576" hidden="1" customWidth="1"/>
    <col min="11802" max="11802" width="2.7109375" style="576" customWidth="1"/>
    <col min="11803" max="11803" width="0" style="576" hidden="1" customWidth="1"/>
    <col min="11804" max="11804" width="2.7109375" style="576" customWidth="1"/>
    <col min="11805" max="11805" width="0" style="576" hidden="1" customWidth="1"/>
    <col min="11806" max="11806" width="2.7109375" style="576" customWidth="1"/>
    <col min="11807" max="11807" width="0" style="576" hidden="1" customWidth="1"/>
    <col min="11808" max="11808" width="2.7109375" style="576" customWidth="1"/>
    <col min="11809" max="11809" width="0" style="576" hidden="1" customWidth="1"/>
    <col min="11810" max="11810" width="2.7109375" style="576" customWidth="1"/>
    <col min="11811" max="11811" width="0" style="576" hidden="1" customWidth="1"/>
    <col min="11812" max="11812" width="2.7109375" style="576" customWidth="1"/>
    <col min="11813" max="11815" width="0" style="576" hidden="1" customWidth="1"/>
    <col min="11816" max="11816" width="4.28515625" style="576" customWidth="1"/>
    <col min="11817" max="11817" width="0" style="576" hidden="1" customWidth="1"/>
    <col min="11818" max="11818" width="3.28515625" style="576" bestFit="1" customWidth="1"/>
    <col min="11819" max="11819" width="0" style="576" hidden="1" customWidth="1"/>
    <col min="11820" max="11820" width="3.28515625" style="576" bestFit="1" customWidth="1"/>
    <col min="11821" max="11822" width="4.28515625" style="576" customWidth="1"/>
    <col min="11823" max="11823" width="12.85546875" style="576" customWidth="1"/>
    <col min="11824" max="11824" width="14.42578125" style="576" customWidth="1"/>
    <col min="11825" max="11825" width="5" style="576" customWidth="1"/>
    <col min="11826" max="11826" width="8.85546875" style="576" customWidth="1"/>
    <col min="11827" max="11827" width="6.28515625" style="576" customWidth="1"/>
    <col min="11828" max="11828" width="16.5703125" style="576" customWidth="1"/>
    <col min="11829" max="11829" width="4.140625" style="576" customWidth="1"/>
    <col min="11830" max="11830" width="26.140625" style="576" customWidth="1"/>
    <col min="11831" max="12032" width="11.42578125" style="576"/>
    <col min="12033" max="12033" width="1.140625" style="576" customWidth="1"/>
    <col min="12034" max="12036" width="5.42578125" style="576" customWidth="1"/>
    <col min="12037" max="12037" width="7.28515625" style="576" customWidth="1"/>
    <col min="12038" max="12042" width="4.5703125" style="576" customWidth="1"/>
    <col min="12043" max="12043" width="7.5703125" style="576" customWidth="1"/>
    <col min="12044" max="12044" width="3.28515625" style="576" bestFit="1" customWidth="1"/>
    <col min="12045" max="12046" width="0" style="576" hidden="1" customWidth="1"/>
    <col min="12047" max="12047" width="3.28515625" style="576" bestFit="1" customWidth="1"/>
    <col min="12048" max="12048" width="0" style="576" hidden="1" customWidth="1"/>
    <col min="12049" max="12049" width="4.28515625" style="576" customWidth="1"/>
    <col min="12050" max="12050" width="5.7109375" style="576" customWidth="1"/>
    <col min="12051" max="12051" width="14.28515625" style="576" customWidth="1"/>
    <col min="12052" max="12052" width="5.7109375" style="576" customWidth="1"/>
    <col min="12053" max="12055" width="2.7109375" style="576" customWidth="1"/>
    <col min="12056" max="12056" width="2.85546875" style="576" customWidth="1"/>
    <col min="12057" max="12057" width="0" style="576" hidden="1" customWidth="1"/>
    <col min="12058" max="12058" width="2.7109375" style="576" customWidth="1"/>
    <col min="12059" max="12059" width="0" style="576" hidden="1" customWidth="1"/>
    <col min="12060" max="12060" width="2.7109375" style="576" customWidth="1"/>
    <col min="12061" max="12061" width="0" style="576" hidden="1" customWidth="1"/>
    <col min="12062" max="12062" width="2.7109375" style="576" customWidth="1"/>
    <col min="12063" max="12063" width="0" style="576" hidden="1" customWidth="1"/>
    <col min="12064" max="12064" width="2.7109375" style="576" customWidth="1"/>
    <col min="12065" max="12065" width="0" style="576" hidden="1" customWidth="1"/>
    <col min="12066" max="12066" width="2.7109375" style="576" customWidth="1"/>
    <col min="12067" max="12067" width="0" style="576" hidden="1" customWidth="1"/>
    <col min="12068" max="12068" width="2.7109375" style="576" customWidth="1"/>
    <col min="12069" max="12071" width="0" style="576" hidden="1" customWidth="1"/>
    <col min="12072" max="12072" width="4.28515625" style="576" customWidth="1"/>
    <col min="12073" max="12073" width="0" style="576" hidden="1" customWidth="1"/>
    <col min="12074" max="12074" width="3.28515625" style="576" bestFit="1" customWidth="1"/>
    <col min="12075" max="12075" width="0" style="576" hidden="1" customWidth="1"/>
    <col min="12076" max="12076" width="3.28515625" style="576" bestFit="1" customWidth="1"/>
    <col min="12077" max="12078" width="4.28515625" style="576" customWidth="1"/>
    <col min="12079" max="12079" width="12.85546875" style="576" customWidth="1"/>
    <col min="12080" max="12080" width="14.42578125" style="576" customWidth="1"/>
    <col min="12081" max="12081" width="5" style="576" customWidth="1"/>
    <col min="12082" max="12082" width="8.85546875" style="576" customWidth="1"/>
    <col min="12083" max="12083" width="6.28515625" style="576" customWidth="1"/>
    <col min="12084" max="12084" width="16.5703125" style="576" customWidth="1"/>
    <col min="12085" max="12085" width="4.140625" style="576" customWidth="1"/>
    <col min="12086" max="12086" width="26.140625" style="576" customWidth="1"/>
    <col min="12087" max="12288" width="11.42578125" style="576"/>
    <col min="12289" max="12289" width="1.140625" style="576" customWidth="1"/>
    <col min="12290" max="12292" width="5.42578125" style="576" customWidth="1"/>
    <col min="12293" max="12293" width="7.28515625" style="576" customWidth="1"/>
    <col min="12294" max="12298" width="4.5703125" style="576" customWidth="1"/>
    <col min="12299" max="12299" width="7.5703125" style="576" customWidth="1"/>
    <col min="12300" max="12300" width="3.28515625" style="576" bestFit="1" customWidth="1"/>
    <col min="12301" max="12302" width="0" style="576" hidden="1" customWidth="1"/>
    <col min="12303" max="12303" width="3.28515625" style="576" bestFit="1" customWidth="1"/>
    <col min="12304" max="12304" width="0" style="576" hidden="1" customWidth="1"/>
    <col min="12305" max="12305" width="4.28515625" style="576" customWidth="1"/>
    <col min="12306" max="12306" width="5.7109375" style="576" customWidth="1"/>
    <col min="12307" max="12307" width="14.28515625" style="576" customWidth="1"/>
    <col min="12308" max="12308" width="5.7109375" style="576" customWidth="1"/>
    <col min="12309" max="12311" width="2.7109375" style="576" customWidth="1"/>
    <col min="12312" max="12312" width="2.85546875" style="576" customWidth="1"/>
    <col min="12313" max="12313" width="0" style="576" hidden="1" customWidth="1"/>
    <col min="12314" max="12314" width="2.7109375" style="576" customWidth="1"/>
    <col min="12315" max="12315" width="0" style="576" hidden="1" customWidth="1"/>
    <col min="12316" max="12316" width="2.7109375" style="576" customWidth="1"/>
    <col min="12317" max="12317" width="0" style="576" hidden="1" customWidth="1"/>
    <col min="12318" max="12318" width="2.7109375" style="576" customWidth="1"/>
    <col min="12319" max="12319" width="0" style="576" hidden="1" customWidth="1"/>
    <col min="12320" max="12320" width="2.7109375" style="576" customWidth="1"/>
    <col min="12321" max="12321" width="0" style="576" hidden="1" customWidth="1"/>
    <col min="12322" max="12322" width="2.7109375" style="576" customWidth="1"/>
    <col min="12323" max="12323" width="0" style="576" hidden="1" customWidth="1"/>
    <col min="12324" max="12324" width="2.7109375" style="576" customWidth="1"/>
    <col min="12325" max="12327" width="0" style="576" hidden="1" customWidth="1"/>
    <col min="12328" max="12328" width="4.28515625" style="576" customWidth="1"/>
    <col min="12329" max="12329" width="0" style="576" hidden="1" customWidth="1"/>
    <col min="12330" max="12330" width="3.28515625" style="576" bestFit="1" customWidth="1"/>
    <col min="12331" max="12331" width="0" style="576" hidden="1" customWidth="1"/>
    <col min="12332" max="12332" width="3.28515625" style="576" bestFit="1" customWidth="1"/>
    <col min="12333" max="12334" width="4.28515625" style="576" customWidth="1"/>
    <col min="12335" max="12335" width="12.85546875" style="576" customWidth="1"/>
    <col min="12336" max="12336" width="14.42578125" style="576" customWidth="1"/>
    <col min="12337" max="12337" width="5" style="576" customWidth="1"/>
    <col min="12338" max="12338" width="8.85546875" style="576" customWidth="1"/>
    <col min="12339" max="12339" width="6.28515625" style="576" customWidth="1"/>
    <col min="12340" max="12340" width="16.5703125" style="576" customWidth="1"/>
    <col min="12341" max="12341" width="4.140625" style="576" customWidth="1"/>
    <col min="12342" max="12342" width="26.140625" style="576" customWidth="1"/>
    <col min="12343" max="12544" width="11.42578125" style="576"/>
    <col min="12545" max="12545" width="1.140625" style="576" customWidth="1"/>
    <col min="12546" max="12548" width="5.42578125" style="576" customWidth="1"/>
    <col min="12549" max="12549" width="7.28515625" style="576" customWidth="1"/>
    <col min="12550" max="12554" width="4.5703125" style="576" customWidth="1"/>
    <col min="12555" max="12555" width="7.5703125" style="576" customWidth="1"/>
    <col min="12556" max="12556" width="3.28515625" style="576" bestFit="1" customWidth="1"/>
    <col min="12557" max="12558" width="0" style="576" hidden="1" customWidth="1"/>
    <col min="12559" max="12559" width="3.28515625" style="576" bestFit="1" customWidth="1"/>
    <col min="12560" max="12560" width="0" style="576" hidden="1" customWidth="1"/>
    <col min="12561" max="12561" width="4.28515625" style="576" customWidth="1"/>
    <col min="12562" max="12562" width="5.7109375" style="576" customWidth="1"/>
    <col min="12563" max="12563" width="14.28515625" style="576" customWidth="1"/>
    <col min="12564" max="12564" width="5.7109375" style="576" customWidth="1"/>
    <col min="12565" max="12567" width="2.7109375" style="576" customWidth="1"/>
    <col min="12568" max="12568" width="2.85546875" style="576" customWidth="1"/>
    <col min="12569" max="12569" width="0" style="576" hidden="1" customWidth="1"/>
    <col min="12570" max="12570" width="2.7109375" style="576" customWidth="1"/>
    <col min="12571" max="12571" width="0" style="576" hidden="1" customWidth="1"/>
    <col min="12572" max="12572" width="2.7109375" style="576" customWidth="1"/>
    <col min="12573" max="12573" width="0" style="576" hidden="1" customWidth="1"/>
    <col min="12574" max="12574" width="2.7109375" style="576" customWidth="1"/>
    <col min="12575" max="12575" width="0" style="576" hidden="1" customWidth="1"/>
    <col min="12576" max="12576" width="2.7109375" style="576" customWidth="1"/>
    <col min="12577" max="12577" width="0" style="576" hidden="1" customWidth="1"/>
    <col min="12578" max="12578" width="2.7109375" style="576" customWidth="1"/>
    <col min="12579" max="12579" width="0" style="576" hidden="1" customWidth="1"/>
    <col min="12580" max="12580" width="2.7109375" style="576" customWidth="1"/>
    <col min="12581" max="12583" width="0" style="576" hidden="1" customWidth="1"/>
    <col min="12584" max="12584" width="4.28515625" style="576" customWidth="1"/>
    <col min="12585" max="12585" width="0" style="576" hidden="1" customWidth="1"/>
    <col min="12586" max="12586" width="3.28515625" style="576" bestFit="1" customWidth="1"/>
    <col min="12587" max="12587" width="0" style="576" hidden="1" customWidth="1"/>
    <col min="12588" max="12588" width="3.28515625" style="576" bestFit="1" customWidth="1"/>
    <col min="12589" max="12590" width="4.28515625" style="576" customWidth="1"/>
    <col min="12591" max="12591" width="12.85546875" style="576" customWidth="1"/>
    <col min="12592" max="12592" width="14.42578125" style="576" customWidth="1"/>
    <col min="12593" max="12593" width="5" style="576" customWidth="1"/>
    <col min="12594" max="12594" width="8.85546875" style="576" customWidth="1"/>
    <col min="12595" max="12595" width="6.28515625" style="576" customWidth="1"/>
    <col min="12596" max="12596" width="16.5703125" style="576" customWidth="1"/>
    <col min="12597" max="12597" width="4.140625" style="576" customWidth="1"/>
    <col min="12598" max="12598" width="26.140625" style="576" customWidth="1"/>
    <col min="12599" max="12800" width="11.42578125" style="576"/>
    <col min="12801" max="12801" width="1.140625" style="576" customWidth="1"/>
    <col min="12802" max="12804" width="5.42578125" style="576" customWidth="1"/>
    <col min="12805" max="12805" width="7.28515625" style="576" customWidth="1"/>
    <col min="12806" max="12810" width="4.5703125" style="576" customWidth="1"/>
    <col min="12811" max="12811" width="7.5703125" style="576" customWidth="1"/>
    <col min="12812" max="12812" width="3.28515625" style="576" bestFit="1" customWidth="1"/>
    <col min="12813" max="12814" width="0" style="576" hidden="1" customWidth="1"/>
    <col min="12815" max="12815" width="3.28515625" style="576" bestFit="1" customWidth="1"/>
    <col min="12816" max="12816" width="0" style="576" hidden="1" customWidth="1"/>
    <col min="12817" max="12817" width="4.28515625" style="576" customWidth="1"/>
    <col min="12818" max="12818" width="5.7109375" style="576" customWidth="1"/>
    <col min="12819" max="12819" width="14.28515625" style="576" customWidth="1"/>
    <col min="12820" max="12820" width="5.7109375" style="576" customWidth="1"/>
    <col min="12821" max="12823" width="2.7109375" style="576" customWidth="1"/>
    <col min="12824" max="12824" width="2.85546875" style="576" customWidth="1"/>
    <col min="12825" max="12825" width="0" style="576" hidden="1" customWidth="1"/>
    <col min="12826" max="12826" width="2.7109375" style="576" customWidth="1"/>
    <col min="12827" max="12827" width="0" style="576" hidden="1" customWidth="1"/>
    <col min="12828" max="12828" width="2.7109375" style="576" customWidth="1"/>
    <col min="12829" max="12829" width="0" style="576" hidden="1" customWidth="1"/>
    <col min="12830" max="12830" width="2.7109375" style="576" customWidth="1"/>
    <col min="12831" max="12831" width="0" style="576" hidden="1" customWidth="1"/>
    <col min="12832" max="12832" width="2.7109375" style="576" customWidth="1"/>
    <col min="12833" max="12833" width="0" style="576" hidden="1" customWidth="1"/>
    <col min="12834" max="12834" width="2.7109375" style="576" customWidth="1"/>
    <col min="12835" max="12835" width="0" style="576" hidden="1" customWidth="1"/>
    <col min="12836" max="12836" width="2.7109375" style="576" customWidth="1"/>
    <col min="12837" max="12839" width="0" style="576" hidden="1" customWidth="1"/>
    <col min="12840" max="12840" width="4.28515625" style="576" customWidth="1"/>
    <col min="12841" max="12841" width="0" style="576" hidden="1" customWidth="1"/>
    <col min="12842" max="12842" width="3.28515625" style="576" bestFit="1" customWidth="1"/>
    <col min="12843" max="12843" width="0" style="576" hidden="1" customWidth="1"/>
    <col min="12844" max="12844" width="3.28515625" style="576" bestFit="1" customWidth="1"/>
    <col min="12845" max="12846" width="4.28515625" style="576" customWidth="1"/>
    <col min="12847" max="12847" width="12.85546875" style="576" customWidth="1"/>
    <col min="12848" max="12848" width="14.42578125" style="576" customWidth="1"/>
    <col min="12849" max="12849" width="5" style="576" customWidth="1"/>
    <col min="12850" max="12850" width="8.85546875" style="576" customWidth="1"/>
    <col min="12851" max="12851" width="6.28515625" style="576" customWidth="1"/>
    <col min="12852" max="12852" width="16.5703125" style="576" customWidth="1"/>
    <col min="12853" max="12853" width="4.140625" style="576" customWidth="1"/>
    <col min="12854" max="12854" width="26.140625" style="576" customWidth="1"/>
    <col min="12855" max="13056" width="11.42578125" style="576"/>
    <col min="13057" max="13057" width="1.140625" style="576" customWidth="1"/>
    <col min="13058" max="13060" width="5.42578125" style="576" customWidth="1"/>
    <col min="13061" max="13061" width="7.28515625" style="576" customWidth="1"/>
    <col min="13062" max="13066" width="4.5703125" style="576" customWidth="1"/>
    <col min="13067" max="13067" width="7.5703125" style="576" customWidth="1"/>
    <col min="13068" max="13068" width="3.28515625" style="576" bestFit="1" customWidth="1"/>
    <col min="13069" max="13070" width="0" style="576" hidden="1" customWidth="1"/>
    <col min="13071" max="13071" width="3.28515625" style="576" bestFit="1" customWidth="1"/>
    <col min="13072" max="13072" width="0" style="576" hidden="1" customWidth="1"/>
    <col min="13073" max="13073" width="4.28515625" style="576" customWidth="1"/>
    <col min="13074" max="13074" width="5.7109375" style="576" customWidth="1"/>
    <col min="13075" max="13075" width="14.28515625" style="576" customWidth="1"/>
    <col min="13076" max="13076" width="5.7109375" style="576" customWidth="1"/>
    <col min="13077" max="13079" width="2.7109375" style="576" customWidth="1"/>
    <col min="13080" max="13080" width="2.85546875" style="576" customWidth="1"/>
    <col min="13081" max="13081" width="0" style="576" hidden="1" customWidth="1"/>
    <col min="13082" max="13082" width="2.7109375" style="576" customWidth="1"/>
    <col min="13083" max="13083" width="0" style="576" hidden="1" customWidth="1"/>
    <col min="13084" max="13084" width="2.7109375" style="576" customWidth="1"/>
    <col min="13085" max="13085" width="0" style="576" hidden="1" customWidth="1"/>
    <col min="13086" max="13086" width="2.7109375" style="576" customWidth="1"/>
    <col min="13087" max="13087" width="0" style="576" hidden="1" customWidth="1"/>
    <col min="13088" max="13088" width="2.7109375" style="576" customWidth="1"/>
    <col min="13089" max="13089" width="0" style="576" hidden="1" customWidth="1"/>
    <col min="13090" max="13090" width="2.7109375" style="576" customWidth="1"/>
    <col min="13091" max="13091" width="0" style="576" hidden="1" customWidth="1"/>
    <col min="13092" max="13092" width="2.7109375" style="576" customWidth="1"/>
    <col min="13093" max="13095" width="0" style="576" hidden="1" customWidth="1"/>
    <col min="13096" max="13096" width="4.28515625" style="576" customWidth="1"/>
    <col min="13097" max="13097" width="0" style="576" hidden="1" customWidth="1"/>
    <col min="13098" max="13098" width="3.28515625" style="576" bestFit="1" customWidth="1"/>
    <col min="13099" max="13099" width="0" style="576" hidden="1" customWidth="1"/>
    <col min="13100" max="13100" width="3.28515625" style="576" bestFit="1" customWidth="1"/>
    <col min="13101" max="13102" width="4.28515625" style="576" customWidth="1"/>
    <col min="13103" max="13103" width="12.85546875" style="576" customWidth="1"/>
    <col min="13104" max="13104" width="14.42578125" style="576" customWidth="1"/>
    <col min="13105" max="13105" width="5" style="576" customWidth="1"/>
    <col min="13106" max="13106" width="8.85546875" style="576" customWidth="1"/>
    <col min="13107" max="13107" width="6.28515625" style="576" customWidth="1"/>
    <col min="13108" max="13108" width="16.5703125" style="576" customWidth="1"/>
    <col min="13109" max="13109" width="4.140625" style="576" customWidth="1"/>
    <col min="13110" max="13110" width="26.140625" style="576" customWidth="1"/>
    <col min="13111" max="13312" width="11.42578125" style="576"/>
    <col min="13313" max="13313" width="1.140625" style="576" customWidth="1"/>
    <col min="13314" max="13316" width="5.42578125" style="576" customWidth="1"/>
    <col min="13317" max="13317" width="7.28515625" style="576" customWidth="1"/>
    <col min="13318" max="13322" width="4.5703125" style="576" customWidth="1"/>
    <col min="13323" max="13323" width="7.5703125" style="576" customWidth="1"/>
    <col min="13324" max="13324" width="3.28515625" style="576" bestFit="1" customWidth="1"/>
    <col min="13325" max="13326" width="0" style="576" hidden="1" customWidth="1"/>
    <col min="13327" max="13327" width="3.28515625" style="576" bestFit="1" customWidth="1"/>
    <col min="13328" max="13328" width="0" style="576" hidden="1" customWidth="1"/>
    <col min="13329" max="13329" width="4.28515625" style="576" customWidth="1"/>
    <col min="13330" max="13330" width="5.7109375" style="576" customWidth="1"/>
    <col min="13331" max="13331" width="14.28515625" style="576" customWidth="1"/>
    <col min="13332" max="13332" width="5.7109375" style="576" customWidth="1"/>
    <col min="13333" max="13335" width="2.7109375" style="576" customWidth="1"/>
    <col min="13336" max="13336" width="2.85546875" style="576" customWidth="1"/>
    <col min="13337" max="13337" width="0" style="576" hidden="1" customWidth="1"/>
    <col min="13338" max="13338" width="2.7109375" style="576" customWidth="1"/>
    <col min="13339" max="13339" width="0" style="576" hidden="1" customWidth="1"/>
    <col min="13340" max="13340" width="2.7109375" style="576" customWidth="1"/>
    <col min="13341" max="13341" width="0" style="576" hidden="1" customWidth="1"/>
    <col min="13342" max="13342" width="2.7109375" style="576" customWidth="1"/>
    <col min="13343" max="13343" width="0" style="576" hidden="1" customWidth="1"/>
    <col min="13344" max="13344" width="2.7109375" style="576" customWidth="1"/>
    <col min="13345" max="13345" width="0" style="576" hidden="1" customWidth="1"/>
    <col min="13346" max="13346" width="2.7109375" style="576" customWidth="1"/>
    <col min="13347" max="13347" width="0" style="576" hidden="1" customWidth="1"/>
    <col min="13348" max="13348" width="2.7109375" style="576" customWidth="1"/>
    <col min="13349" max="13351" width="0" style="576" hidden="1" customWidth="1"/>
    <col min="13352" max="13352" width="4.28515625" style="576" customWidth="1"/>
    <col min="13353" max="13353" width="0" style="576" hidden="1" customWidth="1"/>
    <col min="13354" max="13354" width="3.28515625" style="576" bestFit="1" customWidth="1"/>
    <col min="13355" max="13355" width="0" style="576" hidden="1" customWidth="1"/>
    <col min="13356" max="13356" width="3.28515625" style="576" bestFit="1" customWidth="1"/>
    <col min="13357" max="13358" width="4.28515625" style="576" customWidth="1"/>
    <col min="13359" max="13359" width="12.85546875" style="576" customWidth="1"/>
    <col min="13360" max="13360" width="14.42578125" style="576" customWidth="1"/>
    <col min="13361" max="13361" width="5" style="576" customWidth="1"/>
    <col min="13362" max="13362" width="8.85546875" style="576" customWidth="1"/>
    <col min="13363" max="13363" width="6.28515625" style="576" customWidth="1"/>
    <col min="13364" max="13364" width="16.5703125" style="576" customWidth="1"/>
    <col min="13365" max="13365" width="4.140625" style="576" customWidth="1"/>
    <col min="13366" max="13366" width="26.140625" style="576" customWidth="1"/>
    <col min="13367" max="13568" width="11.42578125" style="576"/>
    <col min="13569" max="13569" width="1.140625" style="576" customWidth="1"/>
    <col min="13570" max="13572" width="5.42578125" style="576" customWidth="1"/>
    <col min="13573" max="13573" width="7.28515625" style="576" customWidth="1"/>
    <col min="13574" max="13578" width="4.5703125" style="576" customWidth="1"/>
    <col min="13579" max="13579" width="7.5703125" style="576" customWidth="1"/>
    <col min="13580" max="13580" width="3.28515625" style="576" bestFit="1" customWidth="1"/>
    <col min="13581" max="13582" width="0" style="576" hidden="1" customWidth="1"/>
    <col min="13583" max="13583" width="3.28515625" style="576" bestFit="1" customWidth="1"/>
    <col min="13584" max="13584" width="0" style="576" hidden="1" customWidth="1"/>
    <col min="13585" max="13585" width="4.28515625" style="576" customWidth="1"/>
    <col min="13586" max="13586" width="5.7109375" style="576" customWidth="1"/>
    <col min="13587" max="13587" width="14.28515625" style="576" customWidth="1"/>
    <col min="13588" max="13588" width="5.7109375" style="576" customWidth="1"/>
    <col min="13589" max="13591" width="2.7109375" style="576" customWidth="1"/>
    <col min="13592" max="13592" width="2.85546875" style="576" customWidth="1"/>
    <col min="13593" max="13593" width="0" style="576" hidden="1" customWidth="1"/>
    <col min="13594" max="13594" width="2.7109375" style="576" customWidth="1"/>
    <col min="13595" max="13595" width="0" style="576" hidden="1" customWidth="1"/>
    <col min="13596" max="13596" width="2.7109375" style="576" customWidth="1"/>
    <col min="13597" max="13597" width="0" style="576" hidden="1" customWidth="1"/>
    <col min="13598" max="13598" width="2.7109375" style="576" customWidth="1"/>
    <col min="13599" max="13599" width="0" style="576" hidden="1" customWidth="1"/>
    <col min="13600" max="13600" width="2.7109375" style="576" customWidth="1"/>
    <col min="13601" max="13601" width="0" style="576" hidden="1" customWidth="1"/>
    <col min="13602" max="13602" width="2.7109375" style="576" customWidth="1"/>
    <col min="13603" max="13603" width="0" style="576" hidden="1" customWidth="1"/>
    <col min="13604" max="13604" width="2.7109375" style="576" customWidth="1"/>
    <col min="13605" max="13607" width="0" style="576" hidden="1" customWidth="1"/>
    <col min="13608" max="13608" width="4.28515625" style="576" customWidth="1"/>
    <col min="13609" max="13609" width="0" style="576" hidden="1" customWidth="1"/>
    <col min="13610" max="13610" width="3.28515625" style="576" bestFit="1" customWidth="1"/>
    <col min="13611" max="13611" width="0" style="576" hidden="1" customWidth="1"/>
    <col min="13612" max="13612" width="3.28515625" style="576" bestFit="1" customWidth="1"/>
    <col min="13613" max="13614" width="4.28515625" style="576" customWidth="1"/>
    <col min="13615" max="13615" width="12.85546875" style="576" customWidth="1"/>
    <col min="13616" max="13616" width="14.42578125" style="576" customWidth="1"/>
    <col min="13617" max="13617" width="5" style="576" customWidth="1"/>
    <col min="13618" max="13618" width="8.85546875" style="576" customWidth="1"/>
    <col min="13619" max="13619" width="6.28515625" style="576" customWidth="1"/>
    <col min="13620" max="13620" width="16.5703125" style="576" customWidth="1"/>
    <col min="13621" max="13621" width="4.140625" style="576" customWidth="1"/>
    <col min="13622" max="13622" width="26.140625" style="576" customWidth="1"/>
    <col min="13623" max="13824" width="11.42578125" style="576"/>
    <col min="13825" max="13825" width="1.140625" style="576" customWidth="1"/>
    <col min="13826" max="13828" width="5.42578125" style="576" customWidth="1"/>
    <col min="13829" max="13829" width="7.28515625" style="576" customWidth="1"/>
    <col min="13830" max="13834" width="4.5703125" style="576" customWidth="1"/>
    <col min="13835" max="13835" width="7.5703125" style="576" customWidth="1"/>
    <col min="13836" max="13836" width="3.28515625" style="576" bestFit="1" customWidth="1"/>
    <col min="13837" max="13838" width="0" style="576" hidden="1" customWidth="1"/>
    <col min="13839" max="13839" width="3.28515625" style="576" bestFit="1" customWidth="1"/>
    <col min="13840" max="13840" width="0" style="576" hidden="1" customWidth="1"/>
    <col min="13841" max="13841" width="4.28515625" style="576" customWidth="1"/>
    <col min="13842" max="13842" width="5.7109375" style="576" customWidth="1"/>
    <col min="13843" max="13843" width="14.28515625" style="576" customWidth="1"/>
    <col min="13844" max="13844" width="5.7109375" style="576" customWidth="1"/>
    <col min="13845" max="13847" width="2.7109375" style="576" customWidth="1"/>
    <col min="13848" max="13848" width="2.85546875" style="576" customWidth="1"/>
    <col min="13849" max="13849" width="0" style="576" hidden="1" customWidth="1"/>
    <col min="13850" max="13850" width="2.7109375" style="576" customWidth="1"/>
    <col min="13851" max="13851" width="0" style="576" hidden="1" customWidth="1"/>
    <col min="13852" max="13852" width="2.7109375" style="576" customWidth="1"/>
    <col min="13853" max="13853" width="0" style="576" hidden="1" customWidth="1"/>
    <col min="13854" max="13854" width="2.7109375" style="576" customWidth="1"/>
    <col min="13855" max="13855" width="0" style="576" hidden="1" customWidth="1"/>
    <col min="13856" max="13856" width="2.7109375" style="576" customWidth="1"/>
    <col min="13857" max="13857" width="0" style="576" hidden="1" customWidth="1"/>
    <col min="13858" max="13858" width="2.7109375" style="576" customWidth="1"/>
    <col min="13859" max="13859" width="0" style="576" hidden="1" customWidth="1"/>
    <col min="13860" max="13860" width="2.7109375" style="576" customWidth="1"/>
    <col min="13861" max="13863" width="0" style="576" hidden="1" customWidth="1"/>
    <col min="13864" max="13864" width="4.28515625" style="576" customWidth="1"/>
    <col min="13865" max="13865" width="0" style="576" hidden="1" customWidth="1"/>
    <col min="13866" max="13866" width="3.28515625" style="576" bestFit="1" customWidth="1"/>
    <col min="13867" max="13867" width="0" style="576" hidden="1" customWidth="1"/>
    <col min="13868" max="13868" width="3.28515625" style="576" bestFit="1" customWidth="1"/>
    <col min="13869" max="13870" width="4.28515625" style="576" customWidth="1"/>
    <col min="13871" max="13871" width="12.85546875" style="576" customWidth="1"/>
    <col min="13872" max="13872" width="14.42578125" style="576" customWidth="1"/>
    <col min="13873" max="13873" width="5" style="576" customWidth="1"/>
    <col min="13874" max="13874" width="8.85546875" style="576" customWidth="1"/>
    <col min="13875" max="13875" width="6.28515625" style="576" customWidth="1"/>
    <col min="13876" max="13876" width="16.5703125" style="576" customWidth="1"/>
    <col min="13877" max="13877" width="4.140625" style="576" customWidth="1"/>
    <col min="13878" max="13878" width="26.140625" style="576" customWidth="1"/>
    <col min="13879" max="14080" width="11.42578125" style="576"/>
    <col min="14081" max="14081" width="1.140625" style="576" customWidth="1"/>
    <col min="14082" max="14084" width="5.42578125" style="576" customWidth="1"/>
    <col min="14085" max="14085" width="7.28515625" style="576" customWidth="1"/>
    <col min="14086" max="14090" width="4.5703125" style="576" customWidth="1"/>
    <col min="14091" max="14091" width="7.5703125" style="576" customWidth="1"/>
    <col min="14092" max="14092" width="3.28515625" style="576" bestFit="1" customWidth="1"/>
    <col min="14093" max="14094" width="0" style="576" hidden="1" customWidth="1"/>
    <col min="14095" max="14095" width="3.28515625" style="576" bestFit="1" customWidth="1"/>
    <col min="14096" max="14096" width="0" style="576" hidden="1" customWidth="1"/>
    <col min="14097" max="14097" width="4.28515625" style="576" customWidth="1"/>
    <col min="14098" max="14098" width="5.7109375" style="576" customWidth="1"/>
    <col min="14099" max="14099" width="14.28515625" style="576" customWidth="1"/>
    <col min="14100" max="14100" width="5.7109375" style="576" customWidth="1"/>
    <col min="14101" max="14103" width="2.7109375" style="576" customWidth="1"/>
    <col min="14104" max="14104" width="2.85546875" style="576" customWidth="1"/>
    <col min="14105" max="14105" width="0" style="576" hidden="1" customWidth="1"/>
    <col min="14106" max="14106" width="2.7109375" style="576" customWidth="1"/>
    <col min="14107" max="14107" width="0" style="576" hidden="1" customWidth="1"/>
    <col min="14108" max="14108" width="2.7109375" style="576" customWidth="1"/>
    <col min="14109" max="14109" width="0" style="576" hidden="1" customWidth="1"/>
    <col min="14110" max="14110" width="2.7109375" style="576" customWidth="1"/>
    <col min="14111" max="14111" width="0" style="576" hidden="1" customWidth="1"/>
    <col min="14112" max="14112" width="2.7109375" style="576" customWidth="1"/>
    <col min="14113" max="14113" width="0" style="576" hidden="1" customWidth="1"/>
    <col min="14114" max="14114" width="2.7109375" style="576" customWidth="1"/>
    <col min="14115" max="14115" width="0" style="576" hidden="1" customWidth="1"/>
    <col min="14116" max="14116" width="2.7109375" style="576" customWidth="1"/>
    <col min="14117" max="14119" width="0" style="576" hidden="1" customWidth="1"/>
    <col min="14120" max="14120" width="4.28515625" style="576" customWidth="1"/>
    <col min="14121" max="14121" width="0" style="576" hidden="1" customWidth="1"/>
    <col min="14122" max="14122" width="3.28515625" style="576" bestFit="1" customWidth="1"/>
    <col min="14123" max="14123" width="0" style="576" hidden="1" customWidth="1"/>
    <col min="14124" max="14124" width="3.28515625" style="576" bestFit="1" customWidth="1"/>
    <col min="14125" max="14126" width="4.28515625" style="576" customWidth="1"/>
    <col min="14127" max="14127" width="12.85546875" style="576" customWidth="1"/>
    <col min="14128" max="14128" width="14.42578125" style="576" customWidth="1"/>
    <col min="14129" max="14129" width="5" style="576" customWidth="1"/>
    <col min="14130" max="14130" width="8.85546875" style="576" customWidth="1"/>
    <col min="14131" max="14131" width="6.28515625" style="576" customWidth="1"/>
    <col min="14132" max="14132" width="16.5703125" style="576" customWidth="1"/>
    <col min="14133" max="14133" width="4.140625" style="576" customWidth="1"/>
    <col min="14134" max="14134" width="26.140625" style="576" customWidth="1"/>
    <col min="14135" max="14336" width="11.42578125" style="576"/>
    <col min="14337" max="14337" width="1.140625" style="576" customWidth="1"/>
    <col min="14338" max="14340" width="5.42578125" style="576" customWidth="1"/>
    <col min="14341" max="14341" width="7.28515625" style="576" customWidth="1"/>
    <col min="14342" max="14346" width="4.5703125" style="576" customWidth="1"/>
    <col min="14347" max="14347" width="7.5703125" style="576" customWidth="1"/>
    <col min="14348" max="14348" width="3.28515625" style="576" bestFit="1" customWidth="1"/>
    <col min="14349" max="14350" width="0" style="576" hidden="1" customWidth="1"/>
    <col min="14351" max="14351" width="3.28515625" style="576" bestFit="1" customWidth="1"/>
    <col min="14352" max="14352" width="0" style="576" hidden="1" customWidth="1"/>
    <col min="14353" max="14353" width="4.28515625" style="576" customWidth="1"/>
    <col min="14354" max="14354" width="5.7109375" style="576" customWidth="1"/>
    <col min="14355" max="14355" width="14.28515625" style="576" customWidth="1"/>
    <col min="14356" max="14356" width="5.7109375" style="576" customWidth="1"/>
    <col min="14357" max="14359" width="2.7109375" style="576" customWidth="1"/>
    <col min="14360" max="14360" width="2.85546875" style="576" customWidth="1"/>
    <col min="14361" max="14361" width="0" style="576" hidden="1" customWidth="1"/>
    <col min="14362" max="14362" width="2.7109375" style="576" customWidth="1"/>
    <col min="14363" max="14363" width="0" style="576" hidden="1" customWidth="1"/>
    <col min="14364" max="14364" width="2.7109375" style="576" customWidth="1"/>
    <col min="14365" max="14365" width="0" style="576" hidden="1" customWidth="1"/>
    <col min="14366" max="14366" width="2.7109375" style="576" customWidth="1"/>
    <col min="14367" max="14367" width="0" style="576" hidden="1" customWidth="1"/>
    <col min="14368" max="14368" width="2.7109375" style="576" customWidth="1"/>
    <col min="14369" max="14369" width="0" style="576" hidden="1" customWidth="1"/>
    <col min="14370" max="14370" width="2.7109375" style="576" customWidth="1"/>
    <col min="14371" max="14371" width="0" style="576" hidden="1" customWidth="1"/>
    <col min="14372" max="14372" width="2.7109375" style="576" customWidth="1"/>
    <col min="14373" max="14375" width="0" style="576" hidden="1" customWidth="1"/>
    <col min="14376" max="14376" width="4.28515625" style="576" customWidth="1"/>
    <col min="14377" max="14377" width="0" style="576" hidden="1" customWidth="1"/>
    <col min="14378" max="14378" width="3.28515625" style="576" bestFit="1" customWidth="1"/>
    <col min="14379" max="14379" width="0" style="576" hidden="1" customWidth="1"/>
    <col min="14380" max="14380" width="3.28515625" style="576" bestFit="1" customWidth="1"/>
    <col min="14381" max="14382" width="4.28515625" style="576" customWidth="1"/>
    <col min="14383" max="14383" width="12.85546875" style="576" customWidth="1"/>
    <col min="14384" max="14384" width="14.42578125" style="576" customWidth="1"/>
    <col min="14385" max="14385" width="5" style="576" customWidth="1"/>
    <col min="14386" max="14386" width="8.85546875" style="576" customWidth="1"/>
    <col min="14387" max="14387" width="6.28515625" style="576" customWidth="1"/>
    <col min="14388" max="14388" width="16.5703125" style="576" customWidth="1"/>
    <col min="14389" max="14389" width="4.140625" style="576" customWidth="1"/>
    <col min="14390" max="14390" width="26.140625" style="576" customWidth="1"/>
    <col min="14391" max="14592" width="11.42578125" style="576"/>
    <col min="14593" max="14593" width="1.140625" style="576" customWidth="1"/>
    <col min="14594" max="14596" width="5.42578125" style="576" customWidth="1"/>
    <col min="14597" max="14597" width="7.28515625" style="576" customWidth="1"/>
    <col min="14598" max="14602" width="4.5703125" style="576" customWidth="1"/>
    <col min="14603" max="14603" width="7.5703125" style="576" customWidth="1"/>
    <col min="14604" max="14604" width="3.28515625" style="576" bestFit="1" customWidth="1"/>
    <col min="14605" max="14606" width="0" style="576" hidden="1" customWidth="1"/>
    <col min="14607" max="14607" width="3.28515625" style="576" bestFit="1" customWidth="1"/>
    <col min="14608" max="14608" width="0" style="576" hidden="1" customWidth="1"/>
    <col min="14609" max="14609" width="4.28515625" style="576" customWidth="1"/>
    <col min="14610" max="14610" width="5.7109375" style="576" customWidth="1"/>
    <col min="14611" max="14611" width="14.28515625" style="576" customWidth="1"/>
    <col min="14612" max="14612" width="5.7109375" style="576" customWidth="1"/>
    <col min="14613" max="14615" width="2.7109375" style="576" customWidth="1"/>
    <col min="14616" max="14616" width="2.85546875" style="576" customWidth="1"/>
    <col min="14617" max="14617" width="0" style="576" hidden="1" customWidth="1"/>
    <col min="14618" max="14618" width="2.7109375" style="576" customWidth="1"/>
    <col min="14619" max="14619" width="0" style="576" hidden="1" customWidth="1"/>
    <col min="14620" max="14620" width="2.7109375" style="576" customWidth="1"/>
    <col min="14621" max="14621" width="0" style="576" hidden="1" customWidth="1"/>
    <col min="14622" max="14622" width="2.7109375" style="576" customWidth="1"/>
    <col min="14623" max="14623" width="0" style="576" hidden="1" customWidth="1"/>
    <col min="14624" max="14624" width="2.7109375" style="576" customWidth="1"/>
    <col min="14625" max="14625" width="0" style="576" hidden="1" customWidth="1"/>
    <col min="14626" max="14626" width="2.7109375" style="576" customWidth="1"/>
    <col min="14627" max="14627" width="0" style="576" hidden="1" customWidth="1"/>
    <col min="14628" max="14628" width="2.7109375" style="576" customWidth="1"/>
    <col min="14629" max="14631" width="0" style="576" hidden="1" customWidth="1"/>
    <col min="14632" max="14632" width="4.28515625" style="576" customWidth="1"/>
    <col min="14633" max="14633" width="0" style="576" hidden="1" customWidth="1"/>
    <col min="14634" max="14634" width="3.28515625" style="576" bestFit="1" customWidth="1"/>
    <col min="14635" max="14635" width="0" style="576" hidden="1" customWidth="1"/>
    <col min="14636" max="14636" width="3.28515625" style="576" bestFit="1" customWidth="1"/>
    <col min="14637" max="14638" width="4.28515625" style="576" customWidth="1"/>
    <col min="14639" max="14639" width="12.85546875" style="576" customWidth="1"/>
    <col min="14640" max="14640" width="14.42578125" style="576" customWidth="1"/>
    <col min="14641" max="14641" width="5" style="576" customWidth="1"/>
    <col min="14642" max="14642" width="8.85546875" style="576" customWidth="1"/>
    <col min="14643" max="14643" width="6.28515625" style="576" customWidth="1"/>
    <col min="14644" max="14644" width="16.5703125" style="576" customWidth="1"/>
    <col min="14645" max="14645" width="4.140625" style="576" customWidth="1"/>
    <col min="14646" max="14646" width="26.140625" style="576" customWidth="1"/>
    <col min="14647" max="14848" width="11.42578125" style="576"/>
    <col min="14849" max="14849" width="1.140625" style="576" customWidth="1"/>
    <col min="14850" max="14852" width="5.42578125" style="576" customWidth="1"/>
    <col min="14853" max="14853" width="7.28515625" style="576" customWidth="1"/>
    <col min="14854" max="14858" width="4.5703125" style="576" customWidth="1"/>
    <col min="14859" max="14859" width="7.5703125" style="576" customWidth="1"/>
    <col min="14860" max="14860" width="3.28515625" style="576" bestFit="1" customWidth="1"/>
    <col min="14861" max="14862" width="0" style="576" hidden="1" customWidth="1"/>
    <col min="14863" max="14863" width="3.28515625" style="576" bestFit="1" customWidth="1"/>
    <col min="14864" max="14864" width="0" style="576" hidden="1" customWidth="1"/>
    <col min="14865" max="14865" width="4.28515625" style="576" customWidth="1"/>
    <col min="14866" max="14866" width="5.7109375" style="576" customWidth="1"/>
    <col min="14867" max="14867" width="14.28515625" style="576" customWidth="1"/>
    <col min="14868" max="14868" width="5.7109375" style="576" customWidth="1"/>
    <col min="14869" max="14871" width="2.7109375" style="576" customWidth="1"/>
    <col min="14872" max="14872" width="2.85546875" style="576" customWidth="1"/>
    <col min="14873" max="14873" width="0" style="576" hidden="1" customWidth="1"/>
    <col min="14874" max="14874" width="2.7109375" style="576" customWidth="1"/>
    <col min="14875" max="14875" width="0" style="576" hidden="1" customWidth="1"/>
    <col min="14876" max="14876" width="2.7109375" style="576" customWidth="1"/>
    <col min="14877" max="14877" width="0" style="576" hidden="1" customWidth="1"/>
    <col min="14878" max="14878" width="2.7109375" style="576" customWidth="1"/>
    <col min="14879" max="14879" width="0" style="576" hidden="1" customWidth="1"/>
    <col min="14880" max="14880" width="2.7109375" style="576" customWidth="1"/>
    <col min="14881" max="14881" width="0" style="576" hidden="1" customWidth="1"/>
    <col min="14882" max="14882" width="2.7109375" style="576" customWidth="1"/>
    <col min="14883" max="14883" width="0" style="576" hidden="1" customWidth="1"/>
    <col min="14884" max="14884" width="2.7109375" style="576" customWidth="1"/>
    <col min="14885" max="14887" width="0" style="576" hidden="1" customWidth="1"/>
    <col min="14888" max="14888" width="4.28515625" style="576" customWidth="1"/>
    <col min="14889" max="14889" width="0" style="576" hidden="1" customWidth="1"/>
    <col min="14890" max="14890" width="3.28515625" style="576" bestFit="1" customWidth="1"/>
    <col min="14891" max="14891" width="0" style="576" hidden="1" customWidth="1"/>
    <col min="14892" max="14892" width="3.28515625" style="576" bestFit="1" customWidth="1"/>
    <col min="14893" max="14894" width="4.28515625" style="576" customWidth="1"/>
    <col min="14895" max="14895" width="12.85546875" style="576" customWidth="1"/>
    <col min="14896" max="14896" width="14.42578125" style="576" customWidth="1"/>
    <col min="14897" max="14897" width="5" style="576" customWidth="1"/>
    <col min="14898" max="14898" width="8.85546875" style="576" customWidth="1"/>
    <col min="14899" max="14899" width="6.28515625" style="576" customWidth="1"/>
    <col min="14900" max="14900" width="16.5703125" style="576" customWidth="1"/>
    <col min="14901" max="14901" width="4.140625" style="576" customWidth="1"/>
    <col min="14902" max="14902" width="26.140625" style="576" customWidth="1"/>
    <col min="14903" max="15104" width="11.42578125" style="576"/>
    <col min="15105" max="15105" width="1.140625" style="576" customWidth="1"/>
    <col min="15106" max="15108" width="5.42578125" style="576" customWidth="1"/>
    <col min="15109" max="15109" width="7.28515625" style="576" customWidth="1"/>
    <col min="15110" max="15114" width="4.5703125" style="576" customWidth="1"/>
    <col min="15115" max="15115" width="7.5703125" style="576" customWidth="1"/>
    <col min="15116" max="15116" width="3.28515625" style="576" bestFit="1" customWidth="1"/>
    <col min="15117" max="15118" width="0" style="576" hidden="1" customWidth="1"/>
    <col min="15119" max="15119" width="3.28515625" style="576" bestFit="1" customWidth="1"/>
    <col min="15120" max="15120" width="0" style="576" hidden="1" customWidth="1"/>
    <col min="15121" max="15121" width="4.28515625" style="576" customWidth="1"/>
    <col min="15122" max="15122" width="5.7109375" style="576" customWidth="1"/>
    <col min="15123" max="15123" width="14.28515625" style="576" customWidth="1"/>
    <col min="15124" max="15124" width="5.7109375" style="576" customWidth="1"/>
    <col min="15125" max="15127" width="2.7109375" style="576" customWidth="1"/>
    <col min="15128" max="15128" width="2.85546875" style="576" customWidth="1"/>
    <col min="15129" max="15129" width="0" style="576" hidden="1" customWidth="1"/>
    <col min="15130" max="15130" width="2.7109375" style="576" customWidth="1"/>
    <col min="15131" max="15131" width="0" style="576" hidden="1" customWidth="1"/>
    <col min="15132" max="15132" width="2.7109375" style="576" customWidth="1"/>
    <col min="15133" max="15133" width="0" style="576" hidden="1" customWidth="1"/>
    <col min="15134" max="15134" width="2.7109375" style="576" customWidth="1"/>
    <col min="15135" max="15135" width="0" style="576" hidden="1" customWidth="1"/>
    <col min="15136" max="15136" width="2.7109375" style="576" customWidth="1"/>
    <col min="15137" max="15137" width="0" style="576" hidden="1" customWidth="1"/>
    <col min="15138" max="15138" width="2.7109375" style="576" customWidth="1"/>
    <col min="15139" max="15139" width="0" style="576" hidden="1" customWidth="1"/>
    <col min="15140" max="15140" width="2.7109375" style="576" customWidth="1"/>
    <col min="15141" max="15143" width="0" style="576" hidden="1" customWidth="1"/>
    <col min="15144" max="15144" width="4.28515625" style="576" customWidth="1"/>
    <col min="15145" max="15145" width="0" style="576" hidden="1" customWidth="1"/>
    <col min="15146" max="15146" width="3.28515625" style="576" bestFit="1" customWidth="1"/>
    <col min="15147" max="15147" width="0" style="576" hidden="1" customWidth="1"/>
    <col min="15148" max="15148" width="3.28515625" style="576" bestFit="1" customWidth="1"/>
    <col min="15149" max="15150" width="4.28515625" style="576" customWidth="1"/>
    <col min="15151" max="15151" width="12.85546875" style="576" customWidth="1"/>
    <col min="15152" max="15152" width="14.42578125" style="576" customWidth="1"/>
    <col min="15153" max="15153" width="5" style="576" customWidth="1"/>
    <col min="15154" max="15154" width="8.85546875" style="576" customWidth="1"/>
    <col min="15155" max="15155" width="6.28515625" style="576" customWidth="1"/>
    <col min="15156" max="15156" width="16.5703125" style="576" customWidth="1"/>
    <col min="15157" max="15157" width="4.140625" style="576" customWidth="1"/>
    <col min="15158" max="15158" width="26.140625" style="576" customWidth="1"/>
    <col min="15159" max="15360" width="11.42578125" style="576"/>
    <col min="15361" max="15361" width="1.140625" style="576" customWidth="1"/>
    <col min="15362" max="15364" width="5.42578125" style="576" customWidth="1"/>
    <col min="15365" max="15365" width="7.28515625" style="576" customWidth="1"/>
    <col min="15366" max="15370" width="4.5703125" style="576" customWidth="1"/>
    <col min="15371" max="15371" width="7.5703125" style="576" customWidth="1"/>
    <col min="15372" max="15372" width="3.28515625" style="576" bestFit="1" customWidth="1"/>
    <col min="15373" max="15374" width="0" style="576" hidden="1" customWidth="1"/>
    <col min="15375" max="15375" width="3.28515625" style="576" bestFit="1" customWidth="1"/>
    <col min="15376" max="15376" width="0" style="576" hidden="1" customWidth="1"/>
    <col min="15377" max="15377" width="4.28515625" style="576" customWidth="1"/>
    <col min="15378" max="15378" width="5.7109375" style="576" customWidth="1"/>
    <col min="15379" max="15379" width="14.28515625" style="576" customWidth="1"/>
    <col min="15380" max="15380" width="5.7109375" style="576" customWidth="1"/>
    <col min="15381" max="15383" width="2.7109375" style="576" customWidth="1"/>
    <col min="15384" max="15384" width="2.85546875" style="576" customWidth="1"/>
    <col min="15385" max="15385" width="0" style="576" hidden="1" customWidth="1"/>
    <col min="15386" max="15386" width="2.7109375" style="576" customWidth="1"/>
    <col min="15387" max="15387" width="0" style="576" hidden="1" customWidth="1"/>
    <col min="15388" max="15388" width="2.7109375" style="576" customWidth="1"/>
    <col min="15389" max="15389" width="0" style="576" hidden="1" customWidth="1"/>
    <col min="15390" max="15390" width="2.7109375" style="576" customWidth="1"/>
    <col min="15391" max="15391" width="0" style="576" hidden="1" customWidth="1"/>
    <col min="15392" max="15392" width="2.7109375" style="576" customWidth="1"/>
    <col min="15393" max="15393" width="0" style="576" hidden="1" customWidth="1"/>
    <col min="15394" max="15394" width="2.7109375" style="576" customWidth="1"/>
    <col min="15395" max="15395" width="0" style="576" hidden="1" customWidth="1"/>
    <col min="15396" max="15396" width="2.7109375" style="576" customWidth="1"/>
    <col min="15397" max="15399" width="0" style="576" hidden="1" customWidth="1"/>
    <col min="15400" max="15400" width="4.28515625" style="576" customWidth="1"/>
    <col min="15401" max="15401" width="0" style="576" hidden="1" customWidth="1"/>
    <col min="15402" max="15402" width="3.28515625" style="576" bestFit="1" customWidth="1"/>
    <col min="15403" max="15403" width="0" style="576" hidden="1" customWidth="1"/>
    <col min="15404" max="15404" width="3.28515625" style="576" bestFit="1" customWidth="1"/>
    <col min="15405" max="15406" width="4.28515625" style="576" customWidth="1"/>
    <col min="15407" max="15407" width="12.85546875" style="576" customWidth="1"/>
    <col min="15408" max="15408" width="14.42578125" style="576" customWidth="1"/>
    <col min="15409" max="15409" width="5" style="576" customWidth="1"/>
    <col min="15410" max="15410" width="8.85546875" style="576" customWidth="1"/>
    <col min="15411" max="15411" width="6.28515625" style="576" customWidth="1"/>
    <col min="15412" max="15412" width="16.5703125" style="576" customWidth="1"/>
    <col min="15413" max="15413" width="4.140625" style="576" customWidth="1"/>
    <col min="15414" max="15414" width="26.140625" style="576" customWidth="1"/>
    <col min="15415" max="15616" width="11.42578125" style="576"/>
    <col min="15617" max="15617" width="1.140625" style="576" customWidth="1"/>
    <col min="15618" max="15620" width="5.42578125" style="576" customWidth="1"/>
    <col min="15621" max="15621" width="7.28515625" style="576" customWidth="1"/>
    <col min="15622" max="15626" width="4.5703125" style="576" customWidth="1"/>
    <col min="15627" max="15627" width="7.5703125" style="576" customWidth="1"/>
    <col min="15628" max="15628" width="3.28515625" style="576" bestFit="1" customWidth="1"/>
    <col min="15629" max="15630" width="0" style="576" hidden="1" customWidth="1"/>
    <col min="15631" max="15631" width="3.28515625" style="576" bestFit="1" customWidth="1"/>
    <col min="15632" max="15632" width="0" style="576" hidden="1" customWidth="1"/>
    <col min="15633" max="15633" width="4.28515625" style="576" customWidth="1"/>
    <col min="15634" max="15634" width="5.7109375" style="576" customWidth="1"/>
    <col min="15635" max="15635" width="14.28515625" style="576" customWidth="1"/>
    <col min="15636" max="15636" width="5.7109375" style="576" customWidth="1"/>
    <col min="15637" max="15639" width="2.7109375" style="576" customWidth="1"/>
    <col min="15640" max="15640" width="2.85546875" style="576" customWidth="1"/>
    <col min="15641" max="15641" width="0" style="576" hidden="1" customWidth="1"/>
    <col min="15642" max="15642" width="2.7109375" style="576" customWidth="1"/>
    <col min="15643" max="15643" width="0" style="576" hidden="1" customWidth="1"/>
    <col min="15644" max="15644" width="2.7109375" style="576" customWidth="1"/>
    <col min="15645" max="15645" width="0" style="576" hidden="1" customWidth="1"/>
    <col min="15646" max="15646" width="2.7109375" style="576" customWidth="1"/>
    <col min="15647" max="15647" width="0" style="576" hidden="1" customWidth="1"/>
    <col min="15648" max="15648" width="2.7109375" style="576" customWidth="1"/>
    <col min="15649" max="15649" width="0" style="576" hidden="1" customWidth="1"/>
    <col min="15650" max="15650" width="2.7109375" style="576" customWidth="1"/>
    <col min="15651" max="15651" width="0" style="576" hidden="1" customWidth="1"/>
    <col min="15652" max="15652" width="2.7109375" style="576" customWidth="1"/>
    <col min="15653" max="15655" width="0" style="576" hidden="1" customWidth="1"/>
    <col min="15656" max="15656" width="4.28515625" style="576" customWidth="1"/>
    <col min="15657" max="15657" width="0" style="576" hidden="1" customWidth="1"/>
    <col min="15658" max="15658" width="3.28515625" style="576" bestFit="1" customWidth="1"/>
    <col min="15659" max="15659" width="0" style="576" hidden="1" customWidth="1"/>
    <col min="15660" max="15660" width="3.28515625" style="576" bestFit="1" customWidth="1"/>
    <col min="15661" max="15662" width="4.28515625" style="576" customWidth="1"/>
    <col min="15663" max="15663" width="12.85546875" style="576" customWidth="1"/>
    <col min="15664" max="15664" width="14.42578125" style="576" customWidth="1"/>
    <col min="15665" max="15665" width="5" style="576" customWidth="1"/>
    <col min="15666" max="15666" width="8.85546875" style="576" customWidth="1"/>
    <col min="15667" max="15667" width="6.28515625" style="576" customWidth="1"/>
    <col min="15668" max="15668" width="16.5703125" style="576" customWidth="1"/>
    <col min="15669" max="15669" width="4.140625" style="576" customWidth="1"/>
    <col min="15670" max="15670" width="26.140625" style="576" customWidth="1"/>
    <col min="15671" max="15872" width="11.42578125" style="576"/>
    <col min="15873" max="15873" width="1.140625" style="576" customWidth="1"/>
    <col min="15874" max="15876" width="5.42578125" style="576" customWidth="1"/>
    <col min="15877" max="15877" width="7.28515625" style="576" customWidth="1"/>
    <col min="15878" max="15882" width="4.5703125" style="576" customWidth="1"/>
    <col min="15883" max="15883" width="7.5703125" style="576" customWidth="1"/>
    <col min="15884" max="15884" width="3.28515625" style="576" bestFit="1" customWidth="1"/>
    <col min="15885" max="15886" width="0" style="576" hidden="1" customWidth="1"/>
    <col min="15887" max="15887" width="3.28515625" style="576" bestFit="1" customWidth="1"/>
    <col min="15888" max="15888" width="0" style="576" hidden="1" customWidth="1"/>
    <col min="15889" max="15889" width="4.28515625" style="576" customWidth="1"/>
    <col min="15890" max="15890" width="5.7109375" style="576" customWidth="1"/>
    <col min="15891" max="15891" width="14.28515625" style="576" customWidth="1"/>
    <col min="15892" max="15892" width="5.7109375" style="576" customWidth="1"/>
    <col min="15893" max="15895" width="2.7109375" style="576" customWidth="1"/>
    <col min="15896" max="15896" width="2.85546875" style="576" customWidth="1"/>
    <col min="15897" max="15897" width="0" style="576" hidden="1" customWidth="1"/>
    <col min="15898" max="15898" width="2.7109375" style="576" customWidth="1"/>
    <col min="15899" max="15899" width="0" style="576" hidden="1" customWidth="1"/>
    <col min="15900" max="15900" width="2.7109375" style="576" customWidth="1"/>
    <col min="15901" max="15901" width="0" style="576" hidden="1" customWidth="1"/>
    <col min="15902" max="15902" width="2.7109375" style="576" customWidth="1"/>
    <col min="15903" max="15903" width="0" style="576" hidden="1" customWidth="1"/>
    <col min="15904" max="15904" width="2.7109375" style="576" customWidth="1"/>
    <col min="15905" max="15905" width="0" style="576" hidden="1" customWidth="1"/>
    <col min="15906" max="15906" width="2.7109375" style="576" customWidth="1"/>
    <col min="15907" max="15907" width="0" style="576" hidden="1" customWidth="1"/>
    <col min="15908" max="15908" width="2.7109375" style="576" customWidth="1"/>
    <col min="15909" max="15911" width="0" style="576" hidden="1" customWidth="1"/>
    <col min="15912" max="15912" width="4.28515625" style="576" customWidth="1"/>
    <col min="15913" max="15913" width="0" style="576" hidden="1" customWidth="1"/>
    <col min="15914" max="15914" width="3.28515625" style="576" bestFit="1" customWidth="1"/>
    <col min="15915" max="15915" width="0" style="576" hidden="1" customWidth="1"/>
    <col min="15916" max="15916" width="3.28515625" style="576" bestFit="1" customWidth="1"/>
    <col min="15917" max="15918" width="4.28515625" style="576" customWidth="1"/>
    <col min="15919" max="15919" width="12.85546875" style="576" customWidth="1"/>
    <col min="15920" max="15920" width="14.42578125" style="576" customWidth="1"/>
    <col min="15921" max="15921" width="5" style="576" customWidth="1"/>
    <col min="15922" max="15922" width="8.85546875" style="576" customWidth="1"/>
    <col min="15923" max="15923" width="6.28515625" style="576" customWidth="1"/>
    <col min="15924" max="15924" width="16.5703125" style="576" customWidth="1"/>
    <col min="15925" max="15925" width="4.140625" style="576" customWidth="1"/>
    <col min="15926" max="15926" width="26.140625" style="576" customWidth="1"/>
    <col min="15927" max="16128" width="11.42578125" style="576"/>
    <col min="16129" max="16129" width="1.140625" style="576" customWidth="1"/>
    <col min="16130" max="16132" width="5.42578125" style="576" customWidth="1"/>
    <col min="16133" max="16133" width="7.28515625" style="576" customWidth="1"/>
    <col min="16134" max="16138" width="4.5703125" style="576" customWidth="1"/>
    <col min="16139" max="16139" width="7.5703125" style="576" customWidth="1"/>
    <col min="16140" max="16140" width="3.28515625" style="576" bestFit="1" customWidth="1"/>
    <col min="16141" max="16142" width="0" style="576" hidden="1" customWidth="1"/>
    <col min="16143" max="16143" width="3.28515625" style="576" bestFit="1" customWidth="1"/>
    <col min="16144" max="16144" width="0" style="576" hidden="1" customWidth="1"/>
    <col min="16145" max="16145" width="4.28515625" style="576" customWidth="1"/>
    <col min="16146" max="16146" width="5.7109375" style="576" customWidth="1"/>
    <col min="16147" max="16147" width="14.28515625" style="576" customWidth="1"/>
    <col min="16148" max="16148" width="5.7109375" style="576" customWidth="1"/>
    <col min="16149" max="16151" width="2.7109375" style="576" customWidth="1"/>
    <col min="16152" max="16152" width="2.85546875" style="576" customWidth="1"/>
    <col min="16153" max="16153" width="0" style="576" hidden="1" customWidth="1"/>
    <col min="16154" max="16154" width="2.7109375" style="576" customWidth="1"/>
    <col min="16155" max="16155" width="0" style="576" hidden="1" customWidth="1"/>
    <col min="16156" max="16156" width="2.7109375" style="576" customWidth="1"/>
    <col min="16157" max="16157" width="0" style="576" hidden="1" customWidth="1"/>
    <col min="16158" max="16158" width="2.7109375" style="576" customWidth="1"/>
    <col min="16159" max="16159" width="0" style="576" hidden="1" customWidth="1"/>
    <col min="16160" max="16160" width="2.7109375" style="576" customWidth="1"/>
    <col min="16161" max="16161" width="0" style="576" hidden="1" customWidth="1"/>
    <col min="16162" max="16162" width="2.7109375" style="576" customWidth="1"/>
    <col min="16163" max="16163" width="0" style="576" hidden="1" customWidth="1"/>
    <col min="16164" max="16164" width="2.7109375" style="576" customWidth="1"/>
    <col min="16165" max="16167" width="0" style="576" hidden="1" customWidth="1"/>
    <col min="16168" max="16168" width="4.28515625" style="576" customWidth="1"/>
    <col min="16169" max="16169" width="0" style="576" hidden="1" customWidth="1"/>
    <col min="16170" max="16170" width="3.28515625" style="576" bestFit="1" customWidth="1"/>
    <col min="16171" max="16171" width="0" style="576" hidden="1" customWidth="1"/>
    <col min="16172" max="16172" width="3.28515625" style="576" bestFit="1" customWidth="1"/>
    <col min="16173" max="16174" width="4.28515625" style="576" customWidth="1"/>
    <col min="16175" max="16175" width="12.85546875" style="576" customWidth="1"/>
    <col min="16176" max="16176" width="14.42578125" style="576" customWidth="1"/>
    <col min="16177" max="16177" width="5" style="576" customWidth="1"/>
    <col min="16178" max="16178" width="8.85546875" style="576" customWidth="1"/>
    <col min="16179" max="16179" width="6.28515625" style="576" customWidth="1"/>
    <col min="16180" max="16180" width="16.5703125" style="576" customWidth="1"/>
    <col min="16181" max="16181" width="4.140625" style="576" customWidth="1"/>
    <col min="16182" max="16182" width="26.140625" style="576" customWidth="1"/>
    <col min="16183" max="16384" width="11.42578125" style="576"/>
  </cols>
  <sheetData>
    <row r="1" spans="1:60" ht="11.25" customHeight="1" x14ac:dyDescent="0.2">
      <c r="A1" s="601"/>
      <c r="B1" s="1840" t="s">
        <v>299</v>
      </c>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c r="AL1" s="1841"/>
      <c r="AM1" s="1841"/>
      <c r="AN1" s="1841"/>
      <c r="AO1" s="1841"/>
      <c r="AP1" s="1841"/>
      <c r="AQ1" s="1841"/>
      <c r="AR1" s="1841"/>
      <c r="AS1" s="1841"/>
      <c r="AT1" s="1840"/>
      <c r="AU1" s="1841"/>
      <c r="AV1" s="1842"/>
      <c r="AW1" s="604"/>
      <c r="AX1" s="601"/>
      <c r="AY1" s="601"/>
      <c r="AZ1" s="1849" t="s">
        <v>89</v>
      </c>
      <c r="BA1" s="1849"/>
      <c r="BB1" s="1849"/>
    </row>
    <row r="2" spans="1:60" ht="11.25" customHeight="1" x14ac:dyDescent="0.2">
      <c r="A2" s="601"/>
      <c r="B2" s="1850" t="s">
        <v>90</v>
      </c>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c r="AT2" s="1843"/>
      <c r="AU2" s="1844"/>
      <c r="AV2" s="1845"/>
      <c r="AW2" s="604"/>
      <c r="AX2" s="601"/>
      <c r="AY2" s="601"/>
      <c r="AZ2" s="1849"/>
      <c r="BA2" s="1849"/>
      <c r="BB2" s="1849"/>
    </row>
    <row r="3" spans="1:60" ht="12" customHeight="1" x14ac:dyDescent="0.2">
      <c r="A3" s="601"/>
      <c r="B3" s="1840" t="s">
        <v>302</v>
      </c>
      <c r="C3" s="1841"/>
      <c r="D3" s="1842"/>
      <c r="E3" s="1840" t="s">
        <v>303</v>
      </c>
      <c r="F3" s="1841"/>
      <c r="G3" s="1841"/>
      <c r="H3" s="1841"/>
      <c r="I3" s="1841"/>
      <c r="J3" s="1841"/>
      <c r="K3" s="1841"/>
      <c r="L3" s="1841"/>
      <c r="M3" s="1841"/>
      <c r="N3" s="1841"/>
      <c r="O3" s="1841"/>
      <c r="P3" s="1841"/>
      <c r="Q3" s="1841"/>
      <c r="R3" s="1841"/>
      <c r="S3" s="1841"/>
      <c r="T3" s="1841"/>
      <c r="U3" s="1841"/>
      <c r="V3" s="1841"/>
      <c r="W3" s="1841"/>
      <c r="X3" s="1841"/>
      <c r="Y3" s="1841"/>
      <c r="Z3" s="1841"/>
      <c r="AA3" s="606"/>
      <c r="AB3" s="1840" t="s">
        <v>304</v>
      </c>
      <c r="AC3" s="1841"/>
      <c r="AD3" s="1841"/>
      <c r="AE3" s="1841"/>
      <c r="AF3" s="1841"/>
      <c r="AG3" s="1841"/>
      <c r="AH3" s="1841"/>
      <c r="AI3" s="1841"/>
      <c r="AJ3" s="1841"/>
      <c r="AK3" s="1841"/>
      <c r="AL3" s="1841"/>
      <c r="AM3" s="1841"/>
      <c r="AN3" s="1841"/>
      <c r="AO3" s="1841"/>
      <c r="AP3" s="1841"/>
      <c r="AQ3" s="1841"/>
      <c r="AR3" s="1841"/>
      <c r="AS3" s="1841"/>
      <c r="AT3" s="1843"/>
      <c r="AU3" s="1844"/>
      <c r="AV3" s="1845"/>
      <c r="AW3" s="604"/>
      <c r="AX3" s="601"/>
      <c r="AY3" s="601"/>
      <c r="AZ3" s="1852">
        <v>43100</v>
      </c>
      <c r="BA3" s="1852"/>
      <c r="BB3" s="1852"/>
    </row>
    <row r="4" spans="1:60" ht="12" customHeight="1" x14ac:dyDescent="0.2">
      <c r="A4" s="601"/>
      <c r="B4" s="1850" t="s">
        <v>91</v>
      </c>
      <c r="C4" s="1851"/>
      <c r="D4" s="1853"/>
      <c r="E4" s="1850" t="s">
        <v>306</v>
      </c>
      <c r="F4" s="1851"/>
      <c r="G4" s="1851"/>
      <c r="H4" s="1851"/>
      <c r="I4" s="1851"/>
      <c r="J4" s="1851"/>
      <c r="K4" s="1851"/>
      <c r="L4" s="1851"/>
      <c r="M4" s="1851"/>
      <c r="N4" s="1851"/>
      <c r="O4" s="1851"/>
      <c r="P4" s="1851"/>
      <c r="Q4" s="1851"/>
      <c r="R4" s="1851"/>
      <c r="S4" s="1851"/>
      <c r="T4" s="1851"/>
      <c r="U4" s="1851"/>
      <c r="V4" s="1851"/>
      <c r="W4" s="1851"/>
      <c r="X4" s="1851"/>
      <c r="Y4" s="1851"/>
      <c r="Z4" s="1851"/>
      <c r="AA4" s="605"/>
      <c r="AB4" s="1850">
        <v>4</v>
      </c>
      <c r="AC4" s="1851"/>
      <c r="AD4" s="1851"/>
      <c r="AE4" s="1851"/>
      <c r="AF4" s="1851"/>
      <c r="AG4" s="1851"/>
      <c r="AH4" s="1851"/>
      <c r="AI4" s="1851"/>
      <c r="AJ4" s="1851"/>
      <c r="AK4" s="1851"/>
      <c r="AL4" s="1851"/>
      <c r="AM4" s="1851"/>
      <c r="AN4" s="1851"/>
      <c r="AO4" s="1851"/>
      <c r="AP4" s="1851"/>
      <c r="AQ4" s="1851"/>
      <c r="AR4" s="1851"/>
      <c r="AS4" s="1851"/>
      <c r="AT4" s="1846"/>
      <c r="AU4" s="1847"/>
      <c r="AV4" s="1848"/>
      <c r="AW4" s="604"/>
      <c r="AX4" s="601"/>
      <c r="AY4" s="601"/>
      <c r="AZ4" s="1852"/>
      <c r="BA4" s="1852"/>
      <c r="BB4" s="1852"/>
    </row>
    <row r="5" spans="1:60" ht="6" customHeight="1" x14ac:dyDescent="0.2">
      <c r="A5" s="601"/>
      <c r="B5" s="589"/>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c r="AT5" s="589"/>
      <c r="AU5" s="589"/>
      <c r="AV5" s="589"/>
      <c r="AW5" s="663"/>
      <c r="AX5" s="663"/>
      <c r="AY5" s="663"/>
      <c r="AZ5" s="601"/>
      <c r="BA5" s="589"/>
      <c r="BB5" s="589"/>
    </row>
    <row r="6" spans="1:60" ht="39" customHeight="1" x14ac:dyDescent="0.2">
      <c r="A6" s="601"/>
      <c r="B6" s="1854" t="s">
        <v>92</v>
      </c>
      <c r="C6" s="1855"/>
      <c r="D6" s="1856" t="s">
        <v>93</v>
      </c>
      <c r="E6" s="1857"/>
      <c r="F6" s="1857"/>
      <c r="G6" s="1857"/>
      <c r="H6" s="1858"/>
      <c r="I6" s="1854" t="s">
        <v>300</v>
      </c>
      <c r="J6" s="1855"/>
      <c r="K6" s="1859"/>
      <c r="L6" s="1860" t="s">
        <v>326</v>
      </c>
      <c r="M6" s="1861"/>
      <c r="N6" s="1861"/>
      <c r="O6" s="1861"/>
      <c r="P6" s="1861"/>
      <c r="Q6" s="1861"/>
      <c r="R6" s="1861"/>
      <c r="S6" s="1861"/>
      <c r="T6" s="1861"/>
      <c r="U6" s="1854" t="s">
        <v>94</v>
      </c>
      <c r="V6" s="1855"/>
      <c r="W6" s="1855"/>
      <c r="X6" s="1855"/>
      <c r="Y6" s="1855"/>
      <c r="Z6" s="1855"/>
      <c r="AA6" s="603"/>
      <c r="AB6" s="1862" t="s">
        <v>853</v>
      </c>
      <c r="AC6" s="1863"/>
      <c r="AD6" s="1863"/>
      <c r="AE6" s="1863"/>
      <c r="AF6" s="1863"/>
      <c r="AG6" s="1863"/>
      <c r="AH6" s="1863"/>
      <c r="AI6" s="1863"/>
      <c r="AJ6" s="1863"/>
      <c r="AK6" s="1863"/>
      <c r="AL6" s="1863"/>
      <c r="AM6" s="1863"/>
      <c r="AN6" s="1863"/>
      <c r="AO6" s="1863"/>
      <c r="AP6" s="1863"/>
      <c r="AQ6" s="1863"/>
      <c r="AR6" s="1863"/>
      <c r="AS6" s="1863"/>
      <c r="AT6" s="1863"/>
      <c r="AU6" s="1863"/>
      <c r="AV6" s="1864"/>
      <c r="AW6" s="602"/>
      <c r="AX6" s="602"/>
      <c r="AY6" s="602"/>
      <c r="AZ6" s="602"/>
      <c r="BA6" s="602"/>
      <c r="BB6" s="602"/>
    </row>
    <row r="7" spans="1:60" ht="6" customHeight="1" x14ac:dyDescent="0.2">
      <c r="A7" s="601"/>
      <c r="B7" s="600"/>
      <c r="C7" s="600"/>
      <c r="D7" s="600"/>
      <c r="E7" s="599"/>
      <c r="F7" s="599"/>
      <c r="G7" s="599"/>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8"/>
      <c r="AX7" s="598"/>
      <c r="AY7" s="598"/>
      <c r="AZ7" s="598"/>
      <c r="BA7" s="598"/>
      <c r="BB7" s="598"/>
    </row>
    <row r="8" spans="1:60" ht="11.25" customHeight="1" x14ac:dyDescent="0.2">
      <c r="A8" s="597"/>
      <c r="B8" s="1865" t="s">
        <v>307</v>
      </c>
      <c r="C8" s="1865"/>
      <c r="D8" s="1865"/>
      <c r="E8" s="1865"/>
      <c r="F8" s="1865"/>
      <c r="G8" s="1865"/>
      <c r="H8" s="1865"/>
      <c r="I8" s="1865"/>
      <c r="J8" s="1865"/>
      <c r="K8" s="1865"/>
      <c r="L8" s="1866" t="s">
        <v>605</v>
      </c>
      <c r="M8" s="1866"/>
      <c r="N8" s="1866"/>
      <c r="O8" s="1866"/>
      <c r="P8" s="1866"/>
      <c r="Q8" s="1866"/>
      <c r="R8" s="1867" t="s">
        <v>606</v>
      </c>
      <c r="S8" s="1867"/>
      <c r="T8" s="1867"/>
      <c r="U8" s="1867"/>
      <c r="V8" s="1867"/>
      <c r="W8" s="1867"/>
      <c r="X8" s="1867"/>
      <c r="Y8" s="1867"/>
      <c r="Z8" s="1867"/>
      <c r="AA8" s="1867"/>
      <c r="AB8" s="1867"/>
      <c r="AC8" s="1867"/>
      <c r="AD8" s="1867"/>
      <c r="AE8" s="1867"/>
      <c r="AF8" s="1867"/>
      <c r="AG8" s="1867"/>
      <c r="AH8" s="1867"/>
      <c r="AI8" s="1867"/>
      <c r="AJ8" s="1867"/>
      <c r="AK8" s="1867"/>
      <c r="AL8" s="1867"/>
      <c r="AM8" s="1867"/>
      <c r="AN8" s="1867"/>
      <c r="AO8" s="1867"/>
      <c r="AP8" s="1867"/>
      <c r="AQ8" s="1867"/>
      <c r="AR8" s="1867"/>
      <c r="AS8" s="1867"/>
      <c r="AT8" s="1867"/>
      <c r="AU8" s="1867"/>
      <c r="AV8" s="1867"/>
      <c r="AW8" s="1868" t="s">
        <v>607</v>
      </c>
      <c r="AX8" s="1868"/>
      <c r="AY8" s="1868"/>
      <c r="AZ8" s="1868"/>
      <c r="BA8" s="1868"/>
      <c r="BB8" s="1869"/>
      <c r="BC8" s="1870"/>
      <c r="BD8" s="1870"/>
      <c r="BE8" s="1870"/>
      <c r="BF8" s="1870"/>
      <c r="BG8" s="1870"/>
      <c r="BH8" s="1870"/>
    </row>
    <row r="9" spans="1:60" ht="69" customHeight="1" x14ac:dyDescent="0.2">
      <c r="A9" s="597"/>
      <c r="B9" s="1876" t="s">
        <v>96</v>
      </c>
      <c r="C9" s="1876"/>
      <c r="D9" s="1876"/>
      <c r="E9" s="666" t="s">
        <v>302</v>
      </c>
      <c r="F9" s="1876" t="s">
        <v>608</v>
      </c>
      <c r="G9" s="1876"/>
      <c r="H9" s="1876"/>
      <c r="I9" s="1876" t="s">
        <v>312</v>
      </c>
      <c r="J9" s="1876"/>
      <c r="K9" s="1876"/>
      <c r="L9" s="593" t="s">
        <v>609</v>
      </c>
      <c r="M9" s="594" t="s">
        <v>2751</v>
      </c>
      <c r="N9" s="594" t="s">
        <v>611</v>
      </c>
      <c r="O9" s="593" t="s">
        <v>612</v>
      </c>
      <c r="P9" s="594" t="s">
        <v>2750</v>
      </c>
      <c r="Q9" s="593" t="s">
        <v>614</v>
      </c>
      <c r="R9" s="1876" t="s">
        <v>615</v>
      </c>
      <c r="S9" s="1876"/>
      <c r="T9" s="1876"/>
      <c r="U9" s="593" t="s">
        <v>616</v>
      </c>
      <c r="V9" s="593" t="s">
        <v>617</v>
      </c>
      <c r="W9" s="593" t="s">
        <v>618</v>
      </c>
      <c r="X9" s="596" t="s">
        <v>619</v>
      </c>
      <c r="Y9" s="596" t="s">
        <v>620</v>
      </c>
      <c r="Z9" s="596" t="s">
        <v>621</v>
      </c>
      <c r="AA9" s="596" t="s">
        <v>622</v>
      </c>
      <c r="AB9" s="596" t="s">
        <v>623</v>
      </c>
      <c r="AC9" s="596" t="s">
        <v>624</v>
      </c>
      <c r="AD9" s="596" t="s">
        <v>625</v>
      </c>
      <c r="AE9" s="596" t="s">
        <v>626</v>
      </c>
      <c r="AF9" s="596" t="s">
        <v>627</v>
      </c>
      <c r="AG9" s="596" t="s">
        <v>628</v>
      </c>
      <c r="AH9" s="596" t="s">
        <v>2749</v>
      </c>
      <c r="AI9" s="596" t="s">
        <v>2748</v>
      </c>
      <c r="AJ9" s="596" t="s">
        <v>99</v>
      </c>
      <c r="AK9" s="595" t="s">
        <v>631</v>
      </c>
      <c r="AL9" s="595" t="s">
        <v>632</v>
      </c>
      <c r="AM9" s="595" t="s">
        <v>633</v>
      </c>
      <c r="AN9" s="593" t="s">
        <v>634</v>
      </c>
      <c r="AO9" s="594" t="s">
        <v>2747</v>
      </c>
      <c r="AP9" s="593" t="s">
        <v>609</v>
      </c>
      <c r="AQ9" s="594" t="s">
        <v>2746</v>
      </c>
      <c r="AR9" s="593" t="s">
        <v>612</v>
      </c>
      <c r="AS9" s="593" t="s">
        <v>637</v>
      </c>
      <c r="AT9" s="593" t="s">
        <v>638</v>
      </c>
      <c r="AU9" s="666" t="s">
        <v>639</v>
      </c>
      <c r="AV9" s="666" t="s">
        <v>640</v>
      </c>
      <c r="AW9" s="592" t="s">
        <v>641</v>
      </c>
      <c r="AX9" s="1868" t="s">
        <v>642</v>
      </c>
      <c r="AY9" s="1868"/>
      <c r="AZ9" s="1868"/>
      <c r="BA9" s="592" t="s">
        <v>97</v>
      </c>
      <c r="BB9" s="668" t="s">
        <v>98</v>
      </c>
      <c r="BC9" s="628"/>
      <c r="BD9" s="1870"/>
      <c r="BE9" s="1870"/>
      <c r="BF9" s="1870"/>
      <c r="BG9" s="628"/>
      <c r="BH9" s="664"/>
    </row>
    <row r="10" spans="1:60" ht="384.75" customHeight="1" x14ac:dyDescent="0.2">
      <c r="A10" s="591"/>
      <c r="B10" s="1871" t="s">
        <v>1581</v>
      </c>
      <c r="C10" s="1871"/>
      <c r="D10" s="1871"/>
      <c r="E10" s="172" t="s">
        <v>680</v>
      </c>
      <c r="F10" s="1871" t="s">
        <v>681</v>
      </c>
      <c r="G10" s="1871"/>
      <c r="H10" s="1871"/>
      <c r="I10" s="1871" t="s">
        <v>1582</v>
      </c>
      <c r="J10" s="1871"/>
      <c r="K10" s="1871"/>
      <c r="L10" s="629" t="s">
        <v>663</v>
      </c>
      <c r="M10" s="665"/>
      <c r="N10" s="665"/>
      <c r="O10" s="629" t="s">
        <v>645</v>
      </c>
      <c r="P10" s="665">
        <f>HLOOKUP(O10,[15]Listas!$O$67:$Q$68,2,0)</f>
        <v>10</v>
      </c>
      <c r="Q10" s="630" t="str">
        <f>INDEX([15]Listas!$O$69:$Q$73,MATCH(L10,[15]Listas!$M$69:$M$73,0),MATCH(O10,[15]Listas!$O$67:$Q$67,0))</f>
        <v>10
BAJA</v>
      </c>
      <c r="R10" s="1871" t="s">
        <v>1583</v>
      </c>
      <c r="S10" s="1871"/>
      <c r="T10" s="1871"/>
      <c r="U10" s="649" t="s">
        <v>102</v>
      </c>
      <c r="V10" s="649" t="s">
        <v>102</v>
      </c>
      <c r="W10" s="649" t="s">
        <v>102</v>
      </c>
      <c r="X10" s="649" t="s">
        <v>102</v>
      </c>
      <c r="Y10" s="49">
        <f>IF(X10="SI",15,0)</f>
        <v>15</v>
      </c>
      <c r="Z10" s="649" t="s">
        <v>102</v>
      </c>
      <c r="AA10" s="49">
        <f>IF(Z10="SI",5,0)</f>
        <v>5</v>
      </c>
      <c r="AB10" s="649" t="s">
        <v>102</v>
      </c>
      <c r="AC10" s="49">
        <f>IF(AB10="SI",15,0)</f>
        <v>15</v>
      </c>
      <c r="AD10" s="649" t="s">
        <v>102</v>
      </c>
      <c r="AE10" s="49">
        <f>IF(AD10="SI",10,0)</f>
        <v>10</v>
      </c>
      <c r="AF10" s="649" t="s">
        <v>102</v>
      </c>
      <c r="AG10" s="49">
        <f>IF(AF10="SI",15,0)</f>
        <v>15</v>
      </c>
      <c r="AH10" s="649" t="s">
        <v>102</v>
      </c>
      <c r="AI10" s="49">
        <f>IF(AH10="SI",10,0)</f>
        <v>10</v>
      </c>
      <c r="AJ10" s="649" t="s">
        <v>102</v>
      </c>
      <c r="AK10" s="49">
        <f>IF(AJ10="SI",30,0)</f>
        <v>30</v>
      </c>
      <c r="AL10" s="49">
        <f>SUM(Y10+AA10+AC10+AE10+AG10+AI10+AK10)</f>
        <v>100</v>
      </c>
      <c r="AM10" s="49">
        <f>IF(AL10&lt;=50,0,IF(AL10&gt;=76,2,1))</f>
        <v>2</v>
      </c>
      <c r="AN10" s="656" t="str">
        <f>CONCATENATE(AL10,"- disminuye ",AM10)</f>
        <v>100- disminuye 2</v>
      </c>
      <c r="AO10" s="49">
        <f>IF(U10="SI",M10-AM10,M10)</f>
        <v>-2</v>
      </c>
      <c r="AP10" s="656" t="str">
        <f>IF(AO10&lt;=1,"Rara vez",VLOOKUP(AO10,[60]Listas!$L$69:$M$73,2,0))</f>
        <v>Rara vez</v>
      </c>
      <c r="AQ10" s="49">
        <f>IF(V10="SI",P10-AM10,P10)</f>
        <v>8</v>
      </c>
      <c r="AR10" s="656" t="s">
        <v>645</v>
      </c>
      <c r="AS10" s="656" t="str">
        <f>INDEX([60]Listas!$O$69:$Q$73,MATCH(AP10,[60]Listas!$M$69:$M$73,0),MATCH(AR10,[60]Listas!$O$67:$Q$67,0))</f>
        <v>10
BAJA</v>
      </c>
      <c r="AT10" s="652" t="s">
        <v>647</v>
      </c>
      <c r="AU10" s="665" t="s">
        <v>1422</v>
      </c>
      <c r="AV10" s="665" t="s">
        <v>2787</v>
      </c>
      <c r="AW10" s="629" t="s">
        <v>2829</v>
      </c>
      <c r="AX10" s="1872" t="s">
        <v>2830</v>
      </c>
      <c r="AY10" s="1873"/>
      <c r="AZ10" s="1874"/>
      <c r="BA10" s="173" t="s">
        <v>2788</v>
      </c>
      <c r="BB10" s="697" t="s">
        <v>2789</v>
      </c>
      <c r="BC10" s="631"/>
      <c r="BD10" s="1875"/>
      <c r="BE10" s="1875"/>
      <c r="BF10" s="1875"/>
      <c r="BG10" s="632"/>
      <c r="BH10" s="633"/>
    </row>
    <row r="11" spans="1:60" ht="7.5" customHeight="1" x14ac:dyDescent="0.2">
      <c r="A11" s="601"/>
      <c r="B11" s="634"/>
      <c r="C11" s="634"/>
      <c r="D11" s="634"/>
      <c r="E11" s="589"/>
      <c r="F11" s="634"/>
      <c r="G11" s="634"/>
      <c r="H11" s="634"/>
      <c r="I11" s="634"/>
      <c r="J11" s="634"/>
      <c r="K11" s="634"/>
      <c r="L11" s="589"/>
      <c r="M11" s="589"/>
      <c r="N11" s="589"/>
      <c r="O11" s="589"/>
      <c r="P11" s="589"/>
      <c r="Q11" s="589"/>
      <c r="R11" s="634"/>
      <c r="S11" s="634"/>
      <c r="T11" s="634"/>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c r="AT11" s="634"/>
      <c r="AU11" s="634"/>
      <c r="AV11" s="634"/>
      <c r="AW11" s="589"/>
      <c r="AX11" s="635"/>
      <c r="AY11" s="635"/>
      <c r="AZ11" s="635"/>
      <c r="BA11" s="636"/>
      <c r="BB11" s="637"/>
    </row>
    <row r="12" spans="1:60" ht="30.75" customHeight="1" x14ac:dyDescent="0.2">
      <c r="A12" s="1896" t="s">
        <v>2742</v>
      </c>
      <c r="B12" s="1896"/>
      <c r="C12" s="1896"/>
      <c r="D12" s="1896"/>
      <c r="E12" s="1896"/>
      <c r="F12" s="1896"/>
      <c r="G12" s="1896"/>
      <c r="H12" s="1896"/>
      <c r="I12" s="1896"/>
      <c r="J12" s="1896"/>
      <c r="K12" s="1896"/>
      <c r="L12" s="1896"/>
      <c r="M12" s="1896"/>
      <c r="N12" s="1896"/>
      <c r="O12" s="1896"/>
      <c r="P12" s="1896"/>
      <c r="Q12" s="1896"/>
      <c r="R12" s="1896"/>
      <c r="S12" s="1896"/>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89"/>
      <c r="AT12" s="586"/>
      <c r="AU12" s="586"/>
      <c r="AV12" s="586"/>
      <c r="AW12" s="1877" t="s">
        <v>2741</v>
      </c>
      <c r="AX12" s="1878"/>
      <c r="AY12" s="1878"/>
      <c r="AZ12" s="1878"/>
      <c r="BA12" s="1878"/>
      <c r="BB12" s="1879"/>
    </row>
    <row r="13" spans="1:60" s="585" customFormat="1" ht="19.5" customHeight="1" x14ac:dyDescent="0.2">
      <c r="A13" s="588"/>
      <c r="B13" s="1886" t="s">
        <v>656</v>
      </c>
      <c r="C13" s="1887"/>
      <c r="D13" s="1887"/>
      <c r="E13" s="1887"/>
      <c r="F13" s="1887"/>
      <c r="G13" s="1887"/>
      <c r="H13" s="1888"/>
      <c r="I13" s="1886" t="s">
        <v>657</v>
      </c>
      <c r="J13" s="1887"/>
      <c r="K13" s="1887"/>
      <c r="L13" s="1887"/>
      <c r="M13" s="1887"/>
      <c r="N13" s="1887"/>
      <c r="O13" s="1887"/>
      <c r="P13" s="1887"/>
      <c r="Q13" s="1887"/>
      <c r="R13" s="1887"/>
      <c r="S13" s="1887"/>
      <c r="T13" s="1888"/>
      <c r="U13" s="1886" t="s">
        <v>369</v>
      </c>
      <c r="V13" s="1887"/>
      <c r="W13" s="1887"/>
      <c r="X13" s="1887"/>
      <c r="Y13" s="1887"/>
      <c r="Z13" s="1887"/>
      <c r="AA13" s="1887"/>
      <c r="AB13" s="1887"/>
      <c r="AC13" s="1887"/>
      <c r="AD13" s="1887"/>
      <c r="AE13" s="1887"/>
      <c r="AF13" s="1887"/>
      <c r="AG13" s="1887"/>
      <c r="AH13" s="1887"/>
      <c r="AI13" s="1887"/>
      <c r="AJ13" s="1887"/>
      <c r="AK13" s="1887"/>
      <c r="AL13" s="1887"/>
      <c r="AM13" s="1887"/>
      <c r="AN13" s="1888"/>
      <c r="AO13" s="587" t="s">
        <v>370</v>
      </c>
      <c r="AP13" s="1886" t="s">
        <v>370</v>
      </c>
      <c r="AQ13" s="1887"/>
      <c r="AR13" s="1887"/>
      <c r="AS13" s="1887"/>
      <c r="AT13" s="1887"/>
      <c r="AU13" s="1888"/>
      <c r="AV13" s="586"/>
      <c r="AW13" s="1880"/>
      <c r="AX13" s="1881"/>
      <c r="AY13" s="1881"/>
      <c r="AZ13" s="1881"/>
      <c r="BA13" s="1881"/>
      <c r="BB13" s="1882"/>
    </row>
    <row r="14" spans="1:60" s="585" customFormat="1" ht="25.5" customHeight="1" x14ac:dyDescent="0.2">
      <c r="A14" s="584"/>
      <c r="B14" s="1889" t="s">
        <v>682</v>
      </c>
      <c r="C14" s="1890"/>
      <c r="D14" s="1890"/>
      <c r="E14" s="1890"/>
      <c r="F14" s="1890"/>
      <c r="G14" s="1890"/>
      <c r="H14" s="1891"/>
      <c r="I14" s="1892" t="s">
        <v>1584</v>
      </c>
      <c r="J14" s="1892"/>
      <c r="K14" s="1892"/>
      <c r="L14" s="1892"/>
      <c r="M14" s="1892"/>
      <c r="N14" s="1892"/>
      <c r="O14" s="1892"/>
      <c r="P14" s="1892"/>
      <c r="Q14" s="1892"/>
      <c r="R14" s="1892"/>
      <c r="S14" s="1892"/>
      <c r="T14" s="1892"/>
      <c r="U14" s="1889" t="s">
        <v>249</v>
      </c>
      <c r="V14" s="1890"/>
      <c r="W14" s="1890"/>
      <c r="X14" s="1890"/>
      <c r="Y14" s="1890"/>
      <c r="Z14" s="1890"/>
      <c r="AA14" s="1890"/>
      <c r="AB14" s="1890"/>
      <c r="AC14" s="1890"/>
      <c r="AD14" s="1890"/>
      <c r="AE14" s="1890"/>
      <c r="AF14" s="1890"/>
      <c r="AG14" s="1890"/>
      <c r="AH14" s="1890"/>
      <c r="AI14" s="1890"/>
      <c r="AJ14" s="1890"/>
      <c r="AK14" s="1890"/>
      <c r="AL14" s="1890"/>
      <c r="AM14" s="1890"/>
      <c r="AN14" s="1891"/>
      <c r="AO14" s="583"/>
      <c r="AP14" s="1893"/>
      <c r="AQ14" s="1894"/>
      <c r="AR14" s="1894"/>
      <c r="AS14" s="1894"/>
      <c r="AT14" s="1894"/>
      <c r="AU14" s="1895"/>
      <c r="AV14" s="586"/>
      <c r="AW14" s="1880"/>
      <c r="AX14" s="1881"/>
      <c r="AY14" s="1881"/>
      <c r="AZ14" s="1881"/>
      <c r="BA14" s="1881"/>
      <c r="BB14" s="1882"/>
    </row>
    <row r="15" spans="1:60" s="585" customFormat="1" ht="25.5" customHeight="1" x14ac:dyDescent="0.2">
      <c r="A15" s="584"/>
      <c r="B15" s="1889" t="s">
        <v>683</v>
      </c>
      <c r="C15" s="1890"/>
      <c r="D15" s="1890"/>
      <c r="E15" s="1890"/>
      <c r="F15" s="1890"/>
      <c r="G15" s="1890"/>
      <c r="H15" s="1891"/>
      <c r="I15" s="1892" t="s">
        <v>1585</v>
      </c>
      <c r="J15" s="1892"/>
      <c r="K15" s="1892"/>
      <c r="L15" s="1892"/>
      <c r="M15" s="1892"/>
      <c r="N15" s="1892"/>
      <c r="O15" s="1892"/>
      <c r="P15" s="1892"/>
      <c r="Q15" s="1892"/>
      <c r="R15" s="1892"/>
      <c r="S15" s="1892"/>
      <c r="T15" s="1892"/>
      <c r="U15" s="1889" t="s">
        <v>684</v>
      </c>
      <c r="V15" s="1890"/>
      <c r="W15" s="1890"/>
      <c r="X15" s="1890"/>
      <c r="Y15" s="1890"/>
      <c r="Z15" s="1890"/>
      <c r="AA15" s="1890"/>
      <c r="AB15" s="1890"/>
      <c r="AC15" s="1890"/>
      <c r="AD15" s="1890"/>
      <c r="AE15" s="1890"/>
      <c r="AF15" s="1890"/>
      <c r="AG15" s="1890"/>
      <c r="AH15" s="1890"/>
      <c r="AI15" s="1890"/>
      <c r="AJ15" s="1890"/>
      <c r="AK15" s="1890"/>
      <c r="AL15" s="1890"/>
      <c r="AM15" s="1890"/>
      <c r="AN15" s="1891"/>
      <c r="AO15" s="583"/>
      <c r="AP15" s="1893"/>
      <c r="AQ15" s="1894"/>
      <c r="AR15" s="1894"/>
      <c r="AS15" s="1894"/>
      <c r="AT15" s="1894"/>
      <c r="AU15" s="1895"/>
      <c r="AV15" s="586"/>
      <c r="AW15" s="1883"/>
      <c r="AX15" s="1884"/>
      <c r="AY15" s="1884"/>
      <c r="AZ15" s="1884"/>
      <c r="BA15" s="1884"/>
      <c r="BB15" s="1885"/>
    </row>
    <row r="16" spans="1:60" x14ac:dyDescent="0.2">
      <c r="A16" s="581"/>
      <c r="B16" s="581"/>
      <c r="C16" s="581"/>
      <c r="D16" s="581"/>
      <c r="E16" s="580"/>
      <c r="F16" s="581"/>
      <c r="G16" s="581"/>
      <c r="H16" s="581"/>
      <c r="I16" s="581"/>
      <c r="J16" s="581"/>
      <c r="K16" s="581"/>
      <c r="L16" s="582"/>
      <c r="M16" s="582"/>
      <c r="N16" s="582"/>
      <c r="O16" s="582"/>
      <c r="P16" s="582"/>
      <c r="Q16" s="582"/>
      <c r="R16" s="582"/>
      <c r="S16" s="582"/>
      <c r="T16" s="582"/>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c r="AT16" s="582"/>
      <c r="AU16" s="582"/>
      <c r="AV16" s="582"/>
      <c r="AW16" s="580"/>
      <c r="AX16" s="581"/>
      <c r="AY16" s="581"/>
      <c r="AZ16" s="581"/>
      <c r="BA16" s="580"/>
      <c r="BB16" s="580"/>
    </row>
    <row r="17" spans="1:54" x14ac:dyDescent="0.2">
      <c r="A17" s="581"/>
      <c r="B17" s="581"/>
      <c r="C17" s="581"/>
      <c r="D17" s="581"/>
      <c r="E17" s="580"/>
      <c r="F17" s="581"/>
      <c r="G17" s="581"/>
      <c r="H17" s="581"/>
      <c r="I17" s="581"/>
      <c r="J17" s="581"/>
      <c r="K17" s="581"/>
      <c r="L17" s="582"/>
      <c r="M17" s="582"/>
      <c r="N17" s="582"/>
      <c r="O17" s="582"/>
      <c r="P17" s="582"/>
      <c r="Q17" s="582"/>
      <c r="R17" s="582"/>
      <c r="S17" s="582"/>
      <c r="T17" s="582"/>
      <c r="U17" s="580"/>
      <c r="V17" s="580"/>
      <c r="W17" s="580"/>
      <c r="X17" s="580"/>
      <c r="Y17" s="580"/>
      <c r="Z17" s="580"/>
      <c r="AA17" s="580"/>
      <c r="AB17" s="580"/>
      <c r="AC17" s="580"/>
      <c r="AD17" s="580"/>
      <c r="AE17" s="580"/>
      <c r="AF17" s="580"/>
      <c r="AG17" s="580"/>
      <c r="AH17" s="580"/>
      <c r="AI17" s="580"/>
      <c r="AJ17" s="580"/>
      <c r="AK17" s="580"/>
      <c r="AL17" s="580"/>
      <c r="AM17" s="580"/>
      <c r="AN17" s="580"/>
      <c r="AO17" s="580"/>
      <c r="AP17" s="580"/>
      <c r="AQ17" s="580"/>
      <c r="AR17" s="580"/>
      <c r="AS17" s="580"/>
      <c r="AT17" s="582"/>
      <c r="AU17" s="582"/>
      <c r="AV17" s="582"/>
      <c r="AW17" s="580"/>
      <c r="AX17" s="581"/>
      <c r="AY17" s="581"/>
      <c r="AZ17" s="581"/>
      <c r="BA17" s="580"/>
      <c r="BB17" s="580"/>
    </row>
    <row r="18" spans="1:54" x14ac:dyDescent="0.2">
      <c r="A18" s="581"/>
      <c r="B18" s="581"/>
      <c r="C18" s="581"/>
      <c r="D18" s="581"/>
      <c r="E18" s="580"/>
      <c r="F18" s="581"/>
      <c r="G18" s="581"/>
      <c r="H18" s="581"/>
      <c r="I18" s="581"/>
      <c r="J18" s="581"/>
      <c r="K18" s="581"/>
      <c r="L18" s="582"/>
      <c r="M18" s="582"/>
      <c r="N18" s="582"/>
      <c r="O18" s="582"/>
      <c r="P18" s="582"/>
      <c r="Q18" s="582"/>
      <c r="R18" s="582"/>
      <c r="S18" s="582"/>
      <c r="T18" s="582"/>
      <c r="U18" s="580"/>
      <c r="V18" s="580"/>
      <c r="W18" s="580"/>
      <c r="X18" s="580"/>
      <c r="Y18" s="580"/>
      <c r="Z18" s="580"/>
      <c r="AA18" s="580"/>
      <c r="AB18" s="580"/>
      <c r="AC18" s="580"/>
      <c r="AD18" s="580"/>
      <c r="AE18" s="580"/>
      <c r="AF18" s="580"/>
      <c r="AG18" s="580"/>
      <c r="AH18" s="580"/>
      <c r="AI18" s="580"/>
      <c r="AJ18" s="580"/>
      <c r="AK18" s="580"/>
      <c r="AL18" s="580"/>
      <c r="AM18" s="580"/>
      <c r="AN18" s="580"/>
      <c r="AO18" s="580"/>
      <c r="AP18" s="580"/>
      <c r="AQ18" s="580"/>
      <c r="AR18" s="580"/>
      <c r="AS18" s="580"/>
      <c r="AT18" s="582"/>
      <c r="AU18" s="582"/>
      <c r="AV18" s="582"/>
      <c r="AW18" s="580"/>
      <c r="AX18" s="581"/>
      <c r="AY18" s="581"/>
      <c r="AZ18" s="581"/>
      <c r="BA18" s="580"/>
      <c r="BB18" s="580"/>
    </row>
    <row r="19" spans="1:54" x14ac:dyDescent="0.2">
      <c r="A19" s="581"/>
      <c r="B19" s="581"/>
      <c r="C19" s="581"/>
      <c r="D19" s="581"/>
      <c r="E19" s="580"/>
      <c r="F19" s="581"/>
      <c r="G19" s="581"/>
      <c r="H19" s="581"/>
      <c r="I19" s="581"/>
      <c r="J19" s="581"/>
      <c r="K19" s="581"/>
      <c r="L19" s="582"/>
      <c r="M19" s="582"/>
      <c r="N19" s="582"/>
      <c r="O19" s="582"/>
      <c r="P19" s="582"/>
      <c r="Q19" s="582"/>
      <c r="R19" s="582"/>
      <c r="S19" s="582"/>
      <c r="T19" s="582"/>
      <c r="U19" s="580"/>
      <c r="V19" s="580"/>
      <c r="W19" s="580"/>
      <c r="X19" s="580"/>
      <c r="Y19" s="580"/>
      <c r="Z19" s="580"/>
      <c r="AA19" s="580"/>
      <c r="AB19" s="580"/>
      <c r="AC19" s="580"/>
      <c r="AD19" s="580"/>
      <c r="AE19" s="580"/>
      <c r="AF19" s="580"/>
      <c r="AG19" s="580"/>
      <c r="AH19" s="580"/>
      <c r="AI19" s="580"/>
      <c r="AJ19" s="580"/>
      <c r="AK19" s="580"/>
      <c r="AL19" s="580"/>
      <c r="AM19" s="580"/>
      <c r="AN19" s="580"/>
      <c r="AO19" s="580"/>
      <c r="AP19" s="580"/>
      <c r="AQ19" s="580"/>
      <c r="AR19" s="580"/>
      <c r="AS19" s="580"/>
      <c r="AT19" s="582"/>
      <c r="AU19" s="582"/>
      <c r="AV19" s="582"/>
      <c r="AW19" s="580"/>
      <c r="AX19" s="581"/>
      <c r="AY19" s="581"/>
      <c r="AZ19" s="581"/>
      <c r="BA19" s="580"/>
      <c r="BB19" s="580"/>
    </row>
    <row r="20" spans="1:54" x14ac:dyDescent="0.2">
      <c r="A20" s="581"/>
      <c r="B20" s="581"/>
      <c r="C20" s="581"/>
      <c r="D20" s="581"/>
      <c r="E20" s="580"/>
      <c r="F20" s="581"/>
      <c r="G20" s="581"/>
      <c r="H20" s="581"/>
      <c r="I20" s="581"/>
      <c r="J20" s="581"/>
      <c r="K20" s="581"/>
      <c r="L20" s="582"/>
      <c r="M20" s="582"/>
      <c r="N20" s="582"/>
      <c r="O20" s="582"/>
      <c r="P20" s="582"/>
      <c r="Q20" s="582"/>
      <c r="R20" s="582"/>
      <c r="S20" s="582"/>
      <c r="T20" s="582"/>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580"/>
      <c r="AS20" s="580"/>
      <c r="AT20" s="582"/>
      <c r="AU20" s="582"/>
      <c r="AV20" s="582"/>
      <c r="AW20" s="580"/>
      <c r="AX20" s="581"/>
      <c r="AY20" s="581"/>
      <c r="AZ20" s="581"/>
      <c r="BA20" s="580"/>
      <c r="BB20" s="580"/>
    </row>
    <row r="21" spans="1:54" x14ac:dyDescent="0.2">
      <c r="A21" s="581"/>
      <c r="B21" s="581"/>
      <c r="C21" s="581"/>
      <c r="D21" s="581"/>
      <c r="E21" s="580"/>
      <c r="F21" s="581"/>
      <c r="G21" s="581"/>
      <c r="H21" s="581"/>
      <c r="I21" s="581"/>
      <c r="J21" s="581"/>
      <c r="K21" s="581"/>
      <c r="L21" s="582"/>
      <c r="M21" s="582"/>
      <c r="N21" s="582"/>
      <c r="O21" s="582"/>
      <c r="P21" s="582"/>
      <c r="Q21" s="582"/>
      <c r="R21" s="582"/>
      <c r="S21" s="582"/>
      <c r="T21" s="582"/>
      <c r="U21" s="580"/>
      <c r="V21" s="580"/>
      <c r="W21" s="580"/>
      <c r="X21" s="580"/>
      <c r="Y21" s="580"/>
      <c r="Z21" s="580"/>
      <c r="AA21" s="580"/>
      <c r="AB21" s="580"/>
      <c r="AC21" s="580"/>
      <c r="AD21" s="580"/>
      <c r="AE21" s="580"/>
      <c r="AF21" s="580"/>
      <c r="AG21" s="580"/>
      <c r="AH21" s="580"/>
      <c r="AI21" s="580"/>
      <c r="AJ21" s="580"/>
      <c r="AK21" s="580"/>
      <c r="AL21" s="580"/>
      <c r="AM21" s="580"/>
      <c r="AN21" s="580"/>
      <c r="AO21" s="580"/>
      <c r="AP21" s="580"/>
      <c r="AQ21" s="580"/>
      <c r="AR21" s="580"/>
      <c r="AS21" s="580"/>
      <c r="AT21" s="582"/>
      <c r="AU21" s="582"/>
      <c r="AV21" s="582"/>
      <c r="AW21" s="580"/>
      <c r="AX21" s="581"/>
      <c r="AY21" s="581"/>
      <c r="AZ21" s="581"/>
      <c r="BA21" s="580"/>
      <c r="BB21" s="580"/>
    </row>
    <row r="22" spans="1:54" x14ac:dyDescent="0.2">
      <c r="A22" s="581"/>
      <c r="B22" s="581"/>
      <c r="C22" s="581"/>
      <c r="D22" s="581"/>
      <c r="E22" s="580"/>
      <c r="F22" s="581"/>
      <c r="G22" s="581"/>
      <c r="H22" s="581"/>
      <c r="I22" s="581"/>
      <c r="J22" s="581"/>
      <c r="K22" s="581"/>
      <c r="L22" s="582"/>
      <c r="M22" s="582"/>
      <c r="N22" s="582"/>
      <c r="O22" s="582"/>
      <c r="P22" s="582"/>
      <c r="Q22" s="582"/>
      <c r="R22" s="582"/>
      <c r="S22" s="582"/>
      <c r="T22" s="582"/>
      <c r="U22" s="580"/>
      <c r="V22" s="580"/>
      <c r="W22" s="580"/>
      <c r="X22" s="580"/>
      <c r="Y22" s="580"/>
      <c r="Z22" s="580"/>
      <c r="AA22" s="580"/>
      <c r="AB22" s="580"/>
      <c r="AC22" s="580"/>
      <c r="AD22" s="580"/>
      <c r="AE22" s="580"/>
      <c r="AF22" s="580"/>
      <c r="AG22" s="580"/>
      <c r="AH22" s="580"/>
      <c r="AI22" s="580"/>
      <c r="AJ22" s="580"/>
      <c r="AK22" s="580"/>
      <c r="AL22" s="580"/>
      <c r="AM22" s="580"/>
      <c r="AN22" s="580"/>
      <c r="AO22" s="580"/>
      <c r="AP22" s="580"/>
      <c r="AQ22" s="580"/>
      <c r="AR22" s="580"/>
      <c r="AS22" s="580"/>
      <c r="AT22" s="582"/>
      <c r="AU22" s="582"/>
      <c r="AV22" s="582"/>
      <c r="AW22" s="580"/>
      <c r="AX22" s="581"/>
      <c r="AY22" s="581"/>
      <c r="AZ22" s="581"/>
      <c r="BA22" s="580"/>
      <c r="BB22" s="580"/>
    </row>
    <row r="23" spans="1:54" x14ac:dyDescent="0.2">
      <c r="A23" s="581"/>
      <c r="B23" s="581"/>
      <c r="C23" s="581"/>
      <c r="D23" s="581"/>
      <c r="E23" s="580"/>
      <c r="F23" s="581"/>
      <c r="G23" s="581"/>
      <c r="H23" s="581"/>
      <c r="I23" s="581"/>
      <c r="J23" s="581"/>
      <c r="K23" s="581"/>
      <c r="L23" s="582"/>
      <c r="M23" s="582"/>
      <c r="N23" s="582"/>
      <c r="O23" s="582"/>
      <c r="P23" s="582"/>
      <c r="Q23" s="582"/>
      <c r="R23" s="582"/>
      <c r="S23" s="582"/>
      <c r="T23" s="582"/>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c r="AT23" s="582"/>
      <c r="AU23" s="582"/>
      <c r="AV23" s="582"/>
      <c r="AW23" s="580"/>
      <c r="AX23" s="581"/>
      <c r="AY23" s="581"/>
      <c r="AZ23" s="581"/>
      <c r="BA23" s="580"/>
      <c r="BB23" s="580"/>
    </row>
    <row r="24" spans="1:54" x14ac:dyDescent="0.2">
      <c r="A24" s="581"/>
      <c r="B24" s="581"/>
      <c r="C24" s="581"/>
      <c r="D24" s="581"/>
      <c r="E24" s="580"/>
      <c r="F24" s="581"/>
      <c r="G24" s="581"/>
      <c r="H24" s="581"/>
      <c r="I24" s="581"/>
      <c r="J24" s="581"/>
      <c r="K24" s="581"/>
      <c r="L24" s="582"/>
      <c r="M24" s="582"/>
      <c r="N24" s="582"/>
      <c r="O24" s="582"/>
      <c r="P24" s="582"/>
      <c r="Q24" s="582"/>
      <c r="R24" s="582"/>
      <c r="S24" s="582"/>
      <c r="T24" s="582"/>
      <c r="U24" s="580"/>
      <c r="V24" s="580"/>
      <c r="W24" s="580"/>
      <c r="X24" s="580"/>
      <c r="Y24" s="580"/>
      <c r="Z24" s="580"/>
      <c r="AA24" s="580"/>
      <c r="AB24" s="580"/>
      <c r="AC24" s="580"/>
      <c r="AD24" s="580"/>
      <c r="AE24" s="580"/>
      <c r="AF24" s="580"/>
      <c r="AG24" s="580"/>
      <c r="AH24" s="580"/>
      <c r="AI24" s="580"/>
      <c r="AJ24" s="580"/>
      <c r="AK24" s="580"/>
      <c r="AL24" s="580"/>
      <c r="AM24" s="580"/>
      <c r="AN24" s="580"/>
      <c r="AO24" s="580"/>
      <c r="AP24" s="580"/>
      <c r="AQ24" s="580"/>
      <c r="AR24" s="580"/>
      <c r="AS24" s="580"/>
      <c r="AT24" s="582"/>
      <c r="AU24" s="582"/>
      <c r="AV24" s="582"/>
      <c r="AW24" s="580"/>
      <c r="AX24" s="581"/>
      <c r="AY24" s="581"/>
      <c r="AZ24" s="581"/>
      <c r="BA24" s="580"/>
      <c r="BB24" s="580"/>
    </row>
    <row r="25" spans="1:54" x14ac:dyDescent="0.2">
      <c r="A25" s="581"/>
      <c r="B25" s="581"/>
      <c r="C25" s="581"/>
      <c r="D25" s="581"/>
      <c r="E25" s="580"/>
      <c r="F25" s="581"/>
      <c r="G25" s="581"/>
      <c r="H25" s="581"/>
      <c r="I25" s="581"/>
      <c r="J25" s="581"/>
      <c r="K25" s="581"/>
      <c r="L25" s="582"/>
      <c r="M25" s="582"/>
      <c r="N25" s="582"/>
      <c r="O25" s="582"/>
      <c r="P25" s="582"/>
      <c r="Q25" s="582"/>
      <c r="R25" s="582"/>
      <c r="S25" s="582"/>
      <c r="T25" s="582"/>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2"/>
      <c r="AU25" s="582"/>
      <c r="AV25" s="582"/>
      <c r="AW25" s="580"/>
      <c r="AX25" s="581"/>
      <c r="AY25" s="581"/>
      <c r="AZ25" s="581"/>
      <c r="BA25" s="580"/>
      <c r="BB25" s="580"/>
    </row>
    <row r="26" spans="1:54" x14ac:dyDescent="0.2">
      <c r="A26" s="581"/>
      <c r="B26" s="581"/>
      <c r="C26" s="581"/>
      <c r="D26" s="581"/>
      <c r="E26" s="580"/>
      <c r="F26" s="581"/>
      <c r="G26" s="581"/>
      <c r="H26" s="581"/>
      <c r="I26" s="581"/>
      <c r="J26" s="581"/>
      <c r="K26" s="581"/>
      <c r="L26" s="582"/>
      <c r="M26" s="582"/>
      <c r="N26" s="582"/>
      <c r="O26" s="582"/>
      <c r="P26" s="582"/>
      <c r="Q26" s="582"/>
      <c r="R26" s="582"/>
      <c r="S26" s="582"/>
      <c r="T26" s="582"/>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582"/>
      <c r="AU26" s="582"/>
      <c r="AV26" s="582"/>
      <c r="AW26" s="580"/>
      <c r="AX26" s="581"/>
      <c r="AY26" s="581"/>
      <c r="AZ26" s="581"/>
      <c r="BA26" s="580"/>
      <c r="BB26" s="580"/>
    </row>
    <row r="27" spans="1:54" x14ac:dyDescent="0.2">
      <c r="A27" s="581"/>
      <c r="B27" s="581"/>
      <c r="C27" s="581"/>
      <c r="D27" s="581"/>
      <c r="E27" s="580"/>
      <c r="F27" s="581"/>
      <c r="G27" s="581"/>
      <c r="H27" s="581"/>
      <c r="I27" s="581"/>
      <c r="J27" s="581"/>
      <c r="K27" s="581"/>
      <c r="L27" s="582"/>
      <c r="M27" s="582"/>
      <c r="N27" s="582"/>
      <c r="O27" s="582"/>
      <c r="P27" s="582"/>
      <c r="Q27" s="582"/>
      <c r="R27" s="582"/>
      <c r="S27" s="582"/>
      <c r="T27" s="582"/>
      <c r="U27" s="580"/>
      <c r="V27" s="580"/>
      <c r="W27" s="580"/>
      <c r="X27" s="580"/>
      <c r="Y27" s="580"/>
      <c r="Z27" s="580"/>
      <c r="AA27" s="580"/>
      <c r="AB27" s="580"/>
      <c r="AC27" s="580"/>
      <c r="AD27" s="580"/>
      <c r="AE27" s="580"/>
      <c r="AF27" s="580"/>
      <c r="AG27" s="580"/>
      <c r="AH27" s="580"/>
      <c r="AI27" s="580"/>
      <c r="AJ27" s="580"/>
      <c r="AK27" s="580"/>
      <c r="AL27" s="580"/>
      <c r="AM27" s="580"/>
      <c r="AN27" s="580"/>
      <c r="AO27" s="580"/>
      <c r="AP27" s="580"/>
      <c r="AQ27" s="580"/>
      <c r="AR27" s="580"/>
      <c r="AS27" s="580"/>
      <c r="AT27" s="582"/>
      <c r="AU27" s="582"/>
      <c r="AV27" s="582"/>
      <c r="AW27" s="580"/>
      <c r="AX27" s="581"/>
      <c r="AY27" s="581"/>
      <c r="AZ27" s="581"/>
      <c r="BA27" s="580"/>
      <c r="BB27" s="580"/>
    </row>
    <row r="28" spans="1:54" x14ac:dyDescent="0.2">
      <c r="A28" s="581"/>
      <c r="B28" s="581"/>
      <c r="C28" s="581"/>
      <c r="D28" s="581"/>
      <c r="E28" s="580"/>
      <c r="F28" s="581"/>
      <c r="G28" s="581"/>
      <c r="H28" s="581"/>
      <c r="I28" s="581"/>
      <c r="J28" s="581"/>
      <c r="K28" s="581"/>
      <c r="L28" s="582"/>
      <c r="M28" s="582"/>
      <c r="N28" s="582"/>
      <c r="O28" s="582"/>
      <c r="P28" s="582"/>
      <c r="Q28" s="582"/>
      <c r="R28" s="582"/>
      <c r="S28" s="582"/>
      <c r="T28" s="582"/>
      <c r="U28" s="580"/>
      <c r="V28" s="580"/>
      <c r="W28" s="580"/>
      <c r="X28" s="580"/>
      <c r="Y28" s="580"/>
      <c r="Z28" s="580"/>
      <c r="AA28" s="580"/>
      <c r="AB28" s="580"/>
      <c r="AC28" s="580"/>
      <c r="AD28" s="580"/>
      <c r="AE28" s="580"/>
      <c r="AF28" s="580"/>
      <c r="AG28" s="580"/>
      <c r="AH28" s="580"/>
      <c r="AI28" s="580"/>
      <c r="AJ28" s="580"/>
      <c r="AK28" s="580"/>
      <c r="AL28" s="580"/>
      <c r="AM28" s="580"/>
      <c r="AN28" s="580"/>
      <c r="AO28" s="580"/>
      <c r="AP28" s="580"/>
      <c r="AQ28" s="580"/>
      <c r="AR28" s="580"/>
      <c r="AS28" s="580"/>
      <c r="AT28" s="582"/>
      <c r="AU28" s="582"/>
      <c r="AV28" s="582"/>
      <c r="AW28" s="580"/>
      <c r="AX28" s="581"/>
      <c r="AY28" s="581"/>
      <c r="AZ28" s="581"/>
      <c r="BA28" s="580"/>
      <c r="BB28" s="580"/>
    </row>
    <row r="29" spans="1:54" x14ac:dyDescent="0.2">
      <c r="A29" s="581"/>
      <c r="B29" s="581"/>
      <c r="C29" s="581"/>
      <c r="D29" s="581"/>
      <c r="E29" s="580"/>
      <c r="F29" s="581"/>
      <c r="G29" s="581"/>
      <c r="H29" s="581"/>
      <c r="I29" s="581"/>
      <c r="J29" s="581"/>
      <c r="K29" s="581"/>
      <c r="L29" s="582"/>
      <c r="M29" s="582"/>
      <c r="N29" s="582"/>
      <c r="O29" s="582"/>
      <c r="P29" s="582"/>
      <c r="Q29" s="582"/>
      <c r="R29" s="582"/>
      <c r="S29" s="582"/>
      <c r="T29" s="582"/>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2"/>
      <c r="AU29" s="582"/>
      <c r="AV29" s="582"/>
      <c r="AW29" s="580"/>
      <c r="AX29" s="581"/>
      <c r="AY29" s="581"/>
      <c r="AZ29" s="581"/>
      <c r="BA29" s="580"/>
      <c r="BB29" s="580"/>
    </row>
    <row r="30" spans="1:54" x14ac:dyDescent="0.2">
      <c r="A30" s="581"/>
      <c r="B30" s="581"/>
      <c r="C30" s="581"/>
      <c r="D30" s="581"/>
      <c r="E30" s="580"/>
      <c r="F30" s="581"/>
      <c r="G30" s="581"/>
      <c r="H30" s="581"/>
      <c r="I30" s="581"/>
      <c r="J30" s="581"/>
      <c r="K30" s="581"/>
      <c r="L30" s="582"/>
      <c r="M30" s="582"/>
      <c r="N30" s="582"/>
      <c r="O30" s="582"/>
      <c r="P30" s="582"/>
      <c r="Q30" s="582"/>
      <c r="R30" s="582"/>
      <c r="S30" s="582"/>
      <c r="T30" s="582"/>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2"/>
      <c r="AU30" s="582"/>
      <c r="AV30" s="582"/>
      <c r="AW30" s="580"/>
      <c r="AX30" s="581"/>
      <c r="AY30" s="581"/>
      <c r="AZ30" s="581"/>
      <c r="BA30" s="580"/>
      <c r="BB30" s="580"/>
    </row>
    <row r="31" spans="1:54" x14ac:dyDescent="0.2">
      <c r="A31" s="581"/>
      <c r="B31" s="581"/>
      <c r="C31" s="581"/>
      <c r="D31" s="581"/>
      <c r="E31" s="580"/>
      <c r="F31" s="581"/>
      <c r="G31" s="581"/>
      <c r="H31" s="581"/>
      <c r="I31" s="581"/>
      <c r="J31" s="581"/>
      <c r="K31" s="581"/>
      <c r="L31" s="582"/>
      <c r="M31" s="582"/>
      <c r="N31" s="582"/>
      <c r="O31" s="582"/>
      <c r="P31" s="582"/>
      <c r="Q31" s="582"/>
      <c r="R31" s="582"/>
      <c r="S31" s="582"/>
      <c r="T31" s="582"/>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2"/>
      <c r="AU31" s="582"/>
      <c r="AV31" s="582"/>
      <c r="AW31" s="580"/>
      <c r="AX31" s="581"/>
      <c r="AY31" s="581"/>
      <c r="AZ31" s="581"/>
      <c r="BA31" s="580"/>
      <c r="BB31" s="580"/>
    </row>
    <row r="32" spans="1:54" x14ac:dyDescent="0.2">
      <c r="A32" s="581"/>
      <c r="B32" s="581"/>
      <c r="C32" s="581"/>
      <c r="D32" s="581"/>
      <c r="E32" s="580"/>
      <c r="F32" s="581"/>
      <c r="G32" s="581"/>
      <c r="H32" s="581"/>
      <c r="I32" s="581"/>
      <c r="J32" s="581"/>
      <c r="K32" s="581"/>
      <c r="L32" s="582"/>
      <c r="M32" s="582"/>
      <c r="N32" s="582"/>
      <c r="O32" s="582"/>
      <c r="P32" s="582"/>
      <c r="Q32" s="582"/>
      <c r="R32" s="582"/>
      <c r="S32" s="582"/>
      <c r="T32" s="582"/>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2"/>
      <c r="AU32" s="582"/>
      <c r="AV32" s="582"/>
      <c r="AW32" s="580"/>
      <c r="AX32" s="581"/>
      <c r="AY32" s="581"/>
      <c r="AZ32" s="581"/>
      <c r="BA32" s="580"/>
      <c r="BB32" s="580"/>
    </row>
    <row r="33" spans="1:54" x14ac:dyDescent="0.2">
      <c r="A33" s="581"/>
      <c r="B33" s="581"/>
      <c r="C33" s="581"/>
      <c r="D33" s="581"/>
      <c r="E33" s="580"/>
      <c r="F33" s="581"/>
      <c r="G33" s="581"/>
      <c r="H33" s="581"/>
      <c r="I33" s="581"/>
      <c r="J33" s="581"/>
      <c r="K33" s="581"/>
      <c r="L33" s="582"/>
      <c r="M33" s="582"/>
      <c r="N33" s="582"/>
      <c r="O33" s="582"/>
      <c r="P33" s="582"/>
      <c r="Q33" s="582"/>
      <c r="R33" s="582"/>
      <c r="S33" s="582"/>
      <c r="T33" s="582"/>
      <c r="U33" s="580"/>
      <c r="V33" s="580"/>
      <c r="W33" s="580"/>
      <c r="X33" s="580"/>
      <c r="Y33" s="580"/>
      <c r="Z33" s="580"/>
      <c r="AA33" s="580"/>
      <c r="AB33" s="580"/>
      <c r="AC33" s="580"/>
      <c r="AD33" s="580"/>
      <c r="AE33" s="580"/>
      <c r="AF33" s="580"/>
      <c r="AG33" s="580"/>
      <c r="AH33" s="580"/>
      <c r="AI33" s="580"/>
      <c r="AJ33" s="580"/>
      <c r="AK33" s="580"/>
      <c r="AL33" s="580"/>
      <c r="AM33" s="580"/>
      <c r="AN33" s="580"/>
      <c r="AO33" s="580"/>
      <c r="AP33" s="580"/>
      <c r="AQ33" s="580"/>
      <c r="AR33" s="580"/>
      <c r="AS33" s="580"/>
      <c r="AT33" s="582"/>
      <c r="AU33" s="582"/>
      <c r="AV33" s="582"/>
      <c r="AW33" s="580"/>
      <c r="AX33" s="581"/>
      <c r="AY33" s="581"/>
      <c r="AZ33" s="581"/>
      <c r="BA33" s="580"/>
      <c r="BB33" s="580"/>
    </row>
    <row r="34" spans="1:54" x14ac:dyDescent="0.2">
      <c r="A34" s="581"/>
      <c r="B34" s="581"/>
      <c r="C34" s="581"/>
      <c r="D34" s="581"/>
      <c r="E34" s="580"/>
      <c r="F34" s="581"/>
      <c r="G34" s="581"/>
      <c r="H34" s="581"/>
      <c r="I34" s="581"/>
      <c r="J34" s="581"/>
      <c r="K34" s="581"/>
      <c r="L34" s="582"/>
      <c r="M34" s="582"/>
      <c r="N34" s="582"/>
      <c r="O34" s="582"/>
      <c r="P34" s="582"/>
      <c r="Q34" s="582"/>
      <c r="R34" s="582"/>
      <c r="S34" s="582"/>
      <c r="T34" s="582"/>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AR34" s="580"/>
      <c r="AS34" s="580"/>
      <c r="AT34" s="582"/>
      <c r="AU34" s="582"/>
      <c r="AV34" s="582"/>
      <c r="AW34" s="580"/>
      <c r="AX34" s="581"/>
      <c r="AY34" s="581"/>
      <c r="AZ34" s="581"/>
      <c r="BA34" s="580"/>
      <c r="BB34" s="580"/>
    </row>
    <row r="35" spans="1:54" x14ac:dyDescent="0.2">
      <c r="A35" s="581"/>
      <c r="B35" s="581"/>
      <c r="C35" s="581"/>
      <c r="D35" s="581"/>
      <c r="E35" s="580"/>
      <c r="F35" s="581"/>
      <c r="G35" s="581"/>
      <c r="H35" s="581"/>
      <c r="I35" s="581"/>
      <c r="J35" s="581"/>
      <c r="K35" s="581"/>
      <c r="L35" s="582"/>
      <c r="M35" s="582"/>
      <c r="N35" s="582"/>
      <c r="O35" s="582"/>
      <c r="P35" s="582"/>
      <c r="Q35" s="582"/>
      <c r="R35" s="582"/>
      <c r="S35" s="582"/>
      <c r="T35" s="582"/>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2"/>
      <c r="AU35" s="582"/>
      <c r="AV35" s="582"/>
      <c r="AW35" s="580"/>
      <c r="AX35" s="581"/>
      <c r="AY35" s="581"/>
      <c r="AZ35" s="581"/>
      <c r="BA35" s="580"/>
      <c r="BB35" s="580"/>
    </row>
    <row r="36" spans="1:54" x14ac:dyDescent="0.2">
      <c r="A36" s="581"/>
      <c r="B36" s="581"/>
      <c r="C36" s="581"/>
      <c r="D36" s="581"/>
      <c r="E36" s="580"/>
      <c r="F36" s="581"/>
      <c r="G36" s="581"/>
      <c r="H36" s="581"/>
      <c r="I36" s="581"/>
      <c r="J36" s="581"/>
      <c r="K36" s="581"/>
      <c r="L36" s="582"/>
      <c r="M36" s="582"/>
      <c r="N36" s="582"/>
      <c r="O36" s="582"/>
      <c r="P36" s="582"/>
      <c r="Q36" s="582"/>
      <c r="R36" s="582"/>
      <c r="S36" s="582"/>
      <c r="T36" s="582"/>
      <c r="U36" s="580"/>
      <c r="V36" s="580"/>
      <c r="W36" s="580"/>
      <c r="X36" s="580"/>
      <c r="Y36" s="580"/>
      <c r="Z36" s="580"/>
      <c r="AA36" s="580"/>
      <c r="AB36" s="580"/>
      <c r="AC36" s="580"/>
      <c r="AD36" s="580"/>
      <c r="AE36" s="580"/>
      <c r="AF36" s="580"/>
      <c r="AG36" s="580"/>
      <c r="AH36" s="580"/>
      <c r="AI36" s="580"/>
      <c r="AJ36" s="580"/>
      <c r="AK36" s="580"/>
      <c r="AL36" s="580"/>
      <c r="AM36" s="580"/>
      <c r="AN36" s="580"/>
      <c r="AO36" s="580"/>
      <c r="AP36" s="580"/>
      <c r="AQ36" s="580"/>
      <c r="AR36" s="580"/>
      <c r="AS36" s="580"/>
      <c r="AT36" s="582"/>
      <c r="AU36" s="582"/>
      <c r="AV36" s="582"/>
      <c r="AW36" s="580"/>
      <c r="AX36" s="581"/>
      <c r="AY36" s="581"/>
      <c r="AZ36" s="581"/>
      <c r="BA36" s="580"/>
      <c r="BB36" s="580"/>
    </row>
    <row r="37" spans="1:54" x14ac:dyDescent="0.2">
      <c r="A37" s="581"/>
      <c r="B37" s="581"/>
      <c r="C37" s="581"/>
      <c r="D37" s="581"/>
      <c r="E37" s="580"/>
      <c r="F37" s="581"/>
      <c r="G37" s="581"/>
      <c r="H37" s="581"/>
      <c r="I37" s="581"/>
      <c r="J37" s="581"/>
      <c r="K37" s="581"/>
      <c r="L37" s="582"/>
      <c r="M37" s="582"/>
      <c r="N37" s="582"/>
      <c r="O37" s="582"/>
      <c r="P37" s="582"/>
      <c r="Q37" s="582"/>
      <c r="R37" s="582"/>
      <c r="S37" s="582"/>
      <c r="T37" s="582"/>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582"/>
      <c r="AU37" s="582"/>
      <c r="AV37" s="582"/>
      <c r="AW37" s="580"/>
      <c r="AX37" s="581"/>
      <c r="AY37" s="581"/>
      <c r="AZ37" s="581"/>
      <c r="BA37" s="580"/>
      <c r="BB37" s="580"/>
    </row>
    <row r="38" spans="1:54" x14ac:dyDescent="0.2">
      <c r="A38" s="581"/>
      <c r="B38" s="581"/>
      <c r="C38" s="581"/>
      <c r="D38" s="581"/>
      <c r="E38" s="580"/>
      <c r="F38" s="581"/>
      <c r="G38" s="581"/>
      <c r="H38" s="581"/>
      <c r="I38" s="581"/>
      <c r="J38" s="581"/>
      <c r="K38" s="581"/>
      <c r="L38" s="582"/>
      <c r="M38" s="582"/>
      <c r="N38" s="582"/>
      <c r="O38" s="582"/>
      <c r="P38" s="582"/>
      <c r="Q38" s="582"/>
      <c r="R38" s="582"/>
      <c r="S38" s="582"/>
      <c r="T38" s="582"/>
      <c r="U38" s="580"/>
      <c r="V38" s="580"/>
      <c r="W38" s="580"/>
      <c r="X38" s="580"/>
      <c r="Y38" s="580"/>
      <c r="Z38" s="580"/>
      <c r="AA38" s="580"/>
      <c r="AB38" s="580"/>
      <c r="AC38" s="580"/>
      <c r="AD38" s="580"/>
      <c r="AE38" s="580"/>
      <c r="AF38" s="580"/>
      <c r="AG38" s="580"/>
      <c r="AH38" s="580"/>
      <c r="AI38" s="580"/>
      <c r="AJ38" s="580"/>
      <c r="AK38" s="580"/>
      <c r="AL38" s="580"/>
      <c r="AM38" s="580"/>
      <c r="AN38" s="580"/>
      <c r="AO38" s="580"/>
      <c r="AP38" s="580"/>
      <c r="AQ38" s="580"/>
      <c r="AR38" s="580"/>
      <c r="AS38" s="580"/>
      <c r="AT38" s="582"/>
      <c r="AU38" s="582"/>
      <c r="AV38" s="582"/>
      <c r="AW38" s="580"/>
      <c r="AX38" s="581"/>
      <c r="AY38" s="581"/>
      <c r="AZ38" s="581"/>
      <c r="BA38" s="580"/>
      <c r="BB38" s="580"/>
    </row>
    <row r="39" spans="1:54" x14ac:dyDescent="0.2">
      <c r="A39" s="581"/>
      <c r="B39" s="581"/>
      <c r="C39" s="581"/>
      <c r="D39" s="581"/>
      <c r="E39" s="580"/>
      <c r="F39" s="581"/>
      <c r="G39" s="581"/>
      <c r="H39" s="581"/>
      <c r="I39" s="581"/>
      <c r="J39" s="581"/>
      <c r="K39" s="581"/>
      <c r="L39" s="582"/>
      <c r="M39" s="582"/>
      <c r="N39" s="582"/>
      <c r="O39" s="582"/>
      <c r="P39" s="582"/>
      <c r="Q39" s="582"/>
      <c r="R39" s="582"/>
      <c r="S39" s="582"/>
      <c r="T39" s="582"/>
      <c r="U39" s="580"/>
      <c r="V39" s="580"/>
      <c r="W39" s="580"/>
      <c r="X39" s="580"/>
      <c r="Y39" s="580"/>
      <c r="Z39" s="580"/>
      <c r="AA39" s="580"/>
      <c r="AB39" s="580"/>
      <c r="AC39" s="580"/>
      <c r="AD39" s="580"/>
      <c r="AE39" s="580"/>
      <c r="AF39" s="580"/>
      <c r="AG39" s="580"/>
      <c r="AH39" s="580"/>
      <c r="AI39" s="580"/>
      <c r="AJ39" s="580"/>
      <c r="AK39" s="580"/>
      <c r="AL39" s="580"/>
      <c r="AM39" s="580"/>
      <c r="AN39" s="580"/>
      <c r="AO39" s="580"/>
      <c r="AP39" s="580"/>
      <c r="AQ39" s="580"/>
      <c r="AR39" s="580"/>
      <c r="AS39" s="580"/>
      <c r="AT39" s="582"/>
      <c r="AU39" s="582"/>
      <c r="AV39" s="582"/>
      <c r="AW39" s="580"/>
      <c r="AX39" s="581"/>
      <c r="AY39" s="581"/>
      <c r="AZ39" s="581"/>
      <c r="BA39" s="580"/>
      <c r="BB39" s="580"/>
    </row>
    <row r="40" spans="1:54" x14ac:dyDescent="0.2">
      <c r="A40" s="581"/>
      <c r="B40" s="581"/>
      <c r="C40" s="581"/>
      <c r="D40" s="581"/>
      <c r="E40" s="580"/>
      <c r="F40" s="581"/>
      <c r="G40" s="581"/>
      <c r="H40" s="581"/>
      <c r="I40" s="581"/>
      <c r="J40" s="581"/>
      <c r="K40" s="581"/>
      <c r="L40" s="582"/>
      <c r="M40" s="582"/>
      <c r="N40" s="582"/>
      <c r="O40" s="582"/>
      <c r="P40" s="582"/>
      <c r="Q40" s="582"/>
      <c r="R40" s="582"/>
      <c r="S40" s="582"/>
      <c r="T40" s="582"/>
      <c r="U40" s="580"/>
      <c r="V40" s="580"/>
      <c r="W40" s="580"/>
      <c r="X40" s="580"/>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582"/>
      <c r="AU40" s="582"/>
      <c r="AV40" s="582"/>
      <c r="AW40" s="580"/>
      <c r="AX40" s="581"/>
      <c r="AY40" s="581"/>
      <c r="AZ40" s="581"/>
      <c r="BA40" s="580"/>
      <c r="BB40" s="580"/>
    </row>
    <row r="41" spans="1:54" x14ac:dyDescent="0.2">
      <c r="A41" s="581"/>
      <c r="B41" s="581"/>
      <c r="C41" s="581"/>
      <c r="D41" s="581"/>
      <c r="E41" s="580"/>
      <c r="F41" s="581"/>
      <c r="G41" s="581"/>
      <c r="H41" s="581"/>
      <c r="I41" s="581"/>
      <c r="J41" s="581"/>
      <c r="K41" s="581"/>
      <c r="L41" s="582"/>
      <c r="M41" s="582"/>
      <c r="N41" s="582"/>
      <c r="O41" s="582"/>
      <c r="P41" s="582"/>
      <c r="Q41" s="582"/>
      <c r="R41" s="582"/>
      <c r="S41" s="582"/>
      <c r="T41" s="582"/>
      <c r="U41" s="580"/>
      <c r="V41" s="580"/>
      <c r="W41" s="580"/>
      <c r="X41" s="580"/>
      <c r="Y41" s="580"/>
      <c r="Z41" s="580"/>
      <c r="AA41" s="580"/>
      <c r="AB41" s="580"/>
      <c r="AC41" s="580"/>
      <c r="AD41" s="580"/>
      <c r="AE41" s="580"/>
      <c r="AF41" s="580"/>
      <c r="AG41" s="580"/>
      <c r="AH41" s="580"/>
      <c r="AI41" s="580"/>
      <c r="AJ41" s="580"/>
      <c r="AK41" s="580"/>
      <c r="AL41" s="580"/>
      <c r="AM41" s="580"/>
      <c r="AN41" s="580"/>
      <c r="AO41" s="580"/>
      <c r="AP41" s="580"/>
      <c r="AQ41" s="580"/>
      <c r="AR41" s="580"/>
      <c r="AS41" s="580"/>
      <c r="AT41" s="582"/>
      <c r="AU41" s="582"/>
      <c r="AV41" s="582"/>
      <c r="AW41" s="580"/>
      <c r="AX41" s="581"/>
      <c r="AY41" s="581"/>
      <c r="AZ41" s="581"/>
      <c r="BA41" s="580"/>
      <c r="BB41" s="580"/>
    </row>
    <row r="42" spans="1:54" x14ac:dyDescent="0.2">
      <c r="A42" s="581"/>
      <c r="B42" s="581"/>
      <c r="C42" s="581"/>
      <c r="D42" s="581"/>
      <c r="E42" s="580"/>
      <c r="F42" s="581"/>
      <c r="G42" s="581"/>
      <c r="H42" s="581"/>
      <c r="I42" s="581"/>
      <c r="J42" s="581"/>
      <c r="K42" s="581"/>
      <c r="L42" s="582"/>
      <c r="M42" s="582"/>
      <c r="N42" s="582"/>
      <c r="O42" s="582"/>
      <c r="P42" s="582"/>
      <c r="Q42" s="582"/>
      <c r="R42" s="582"/>
      <c r="S42" s="582"/>
      <c r="T42" s="582"/>
      <c r="U42" s="580"/>
      <c r="V42" s="580"/>
      <c r="W42" s="580"/>
      <c r="X42" s="580"/>
      <c r="Y42" s="580"/>
      <c r="Z42" s="580"/>
      <c r="AA42" s="580"/>
      <c r="AB42" s="580"/>
      <c r="AC42" s="580"/>
      <c r="AD42" s="580"/>
      <c r="AE42" s="580"/>
      <c r="AF42" s="580"/>
      <c r="AG42" s="580"/>
      <c r="AH42" s="580"/>
      <c r="AI42" s="580"/>
      <c r="AJ42" s="580"/>
      <c r="AK42" s="580"/>
      <c r="AL42" s="580"/>
      <c r="AM42" s="580"/>
      <c r="AN42" s="580"/>
      <c r="AO42" s="580"/>
      <c r="AP42" s="580"/>
      <c r="AQ42" s="580"/>
      <c r="AR42" s="580"/>
      <c r="AS42" s="580"/>
      <c r="AT42" s="582"/>
      <c r="AU42" s="582"/>
      <c r="AV42" s="582"/>
      <c r="AW42" s="580"/>
      <c r="AX42" s="581"/>
      <c r="AY42" s="581"/>
      <c r="AZ42" s="581"/>
      <c r="BA42" s="580"/>
      <c r="BB42" s="580"/>
    </row>
    <row r="43" spans="1:54" x14ac:dyDescent="0.2">
      <c r="A43" s="581"/>
      <c r="B43" s="581"/>
      <c r="C43" s="581"/>
      <c r="D43" s="581"/>
      <c r="E43" s="580"/>
      <c r="F43" s="581"/>
      <c r="G43" s="581"/>
      <c r="H43" s="581"/>
      <c r="I43" s="581"/>
      <c r="J43" s="581"/>
      <c r="K43" s="581"/>
      <c r="L43" s="582"/>
      <c r="M43" s="582"/>
      <c r="N43" s="582"/>
      <c r="O43" s="582"/>
      <c r="P43" s="582"/>
      <c r="Q43" s="582"/>
      <c r="R43" s="582"/>
      <c r="S43" s="582"/>
      <c r="T43" s="582"/>
      <c r="U43" s="580"/>
      <c r="V43" s="580"/>
      <c r="W43" s="580"/>
      <c r="X43" s="580"/>
      <c r="Y43" s="580"/>
      <c r="Z43" s="580"/>
      <c r="AA43" s="580"/>
      <c r="AB43" s="580"/>
      <c r="AC43" s="580"/>
      <c r="AD43" s="580"/>
      <c r="AE43" s="580"/>
      <c r="AF43" s="580"/>
      <c r="AG43" s="580"/>
      <c r="AH43" s="580"/>
      <c r="AI43" s="580"/>
      <c r="AJ43" s="580"/>
      <c r="AK43" s="580"/>
      <c r="AL43" s="580"/>
      <c r="AM43" s="580"/>
      <c r="AN43" s="580"/>
      <c r="AO43" s="580"/>
      <c r="AP43" s="580"/>
      <c r="AQ43" s="580"/>
      <c r="AR43" s="580"/>
      <c r="AS43" s="580"/>
      <c r="AT43" s="582"/>
      <c r="AU43" s="582"/>
      <c r="AV43" s="582"/>
      <c r="AW43" s="580"/>
      <c r="AX43" s="581"/>
      <c r="AY43" s="581"/>
      <c r="AZ43" s="581"/>
      <c r="BA43" s="580"/>
      <c r="BB43" s="580"/>
    </row>
    <row r="44" spans="1:54" x14ac:dyDescent="0.2">
      <c r="A44" s="581"/>
      <c r="B44" s="581"/>
      <c r="C44" s="581"/>
      <c r="D44" s="581"/>
      <c r="E44" s="580"/>
      <c r="F44" s="581"/>
      <c r="G44" s="581"/>
      <c r="H44" s="581"/>
      <c r="I44" s="581"/>
      <c r="J44" s="581"/>
      <c r="K44" s="581"/>
      <c r="L44" s="582"/>
      <c r="M44" s="582"/>
      <c r="N44" s="582"/>
      <c r="O44" s="582"/>
      <c r="P44" s="582"/>
      <c r="Q44" s="582"/>
      <c r="R44" s="582"/>
      <c r="S44" s="582"/>
      <c r="T44" s="582"/>
      <c r="U44" s="580"/>
      <c r="V44" s="580"/>
      <c r="W44" s="580"/>
      <c r="X44" s="580"/>
      <c r="Y44" s="580"/>
      <c r="Z44" s="580"/>
      <c r="AA44" s="580"/>
      <c r="AB44" s="580"/>
      <c r="AC44" s="580"/>
      <c r="AD44" s="580"/>
      <c r="AE44" s="580"/>
      <c r="AF44" s="580"/>
      <c r="AG44" s="580"/>
      <c r="AH44" s="580"/>
      <c r="AI44" s="580"/>
      <c r="AJ44" s="580"/>
      <c r="AK44" s="580"/>
      <c r="AL44" s="580"/>
      <c r="AM44" s="580"/>
      <c r="AN44" s="580"/>
      <c r="AO44" s="580"/>
      <c r="AP44" s="580"/>
      <c r="AQ44" s="580"/>
      <c r="AR44" s="580"/>
      <c r="AS44" s="580"/>
      <c r="AT44" s="582"/>
      <c r="AU44" s="582"/>
      <c r="AV44" s="582"/>
      <c r="AW44" s="580"/>
      <c r="AX44" s="581"/>
      <c r="AY44" s="581"/>
      <c r="AZ44" s="581"/>
      <c r="BA44" s="580"/>
      <c r="BB44" s="580"/>
    </row>
    <row r="45" spans="1:54" x14ac:dyDescent="0.2">
      <c r="A45" s="581"/>
      <c r="B45" s="581"/>
      <c r="C45" s="581"/>
      <c r="D45" s="581"/>
      <c r="E45" s="580"/>
      <c r="F45" s="581"/>
      <c r="G45" s="581"/>
      <c r="H45" s="581"/>
      <c r="I45" s="581"/>
      <c r="J45" s="581"/>
      <c r="K45" s="581"/>
      <c r="L45" s="582"/>
      <c r="M45" s="582"/>
      <c r="N45" s="582"/>
      <c r="O45" s="582"/>
      <c r="P45" s="582"/>
      <c r="Q45" s="582"/>
      <c r="R45" s="582"/>
      <c r="S45" s="582"/>
      <c r="T45" s="582"/>
      <c r="U45" s="580"/>
      <c r="V45" s="580"/>
      <c r="W45" s="580"/>
      <c r="X45" s="580"/>
      <c r="Y45" s="580"/>
      <c r="Z45" s="580"/>
      <c r="AA45" s="580"/>
      <c r="AB45" s="580"/>
      <c r="AC45" s="580"/>
      <c r="AD45" s="580"/>
      <c r="AE45" s="580"/>
      <c r="AF45" s="580"/>
      <c r="AG45" s="580"/>
      <c r="AH45" s="580"/>
      <c r="AI45" s="580"/>
      <c r="AJ45" s="580"/>
      <c r="AK45" s="580"/>
      <c r="AL45" s="580"/>
      <c r="AM45" s="580"/>
      <c r="AN45" s="580"/>
      <c r="AO45" s="580"/>
      <c r="AP45" s="580"/>
      <c r="AQ45" s="580"/>
      <c r="AR45" s="580"/>
      <c r="AS45" s="580"/>
      <c r="AT45" s="582"/>
      <c r="AU45" s="582"/>
      <c r="AV45" s="582"/>
      <c r="AW45" s="580"/>
      <c r="AX45" s="581"/>
      <c r="AY45" s="581"/>
      <c r="AZ45" s="581"/>
      <c r="BA45" s="580"/>
      <c r="BB45" s="580"/>
    </row>
    <row r="46" spans="1:54" x14ac:dyDescent="0.2">
      <c r="A46" s="581"/>
      <c r="B46" s="581"/>
      <c r="C46" s="581"/>
      <c r="D46" s="581"/>
      <c r="E46" s="580"/>
      <c r="F46" s="581"/>
      <c r="G46" s="581"/>
      <c r="H46" s="581"/>
      <c r="I46" s="581"/>
      <c r="J46" s="581"/>
      <c r="K46" s="581"/>
      <c r="L46" s="582"/>
      <c r="M46" s="582"/>
      <c r="N46" s="582"/>
      <c r="O46" s="582"/>
      <c r="P46" s="582"/>
      <c r="Q46" s="582"/>
      <c r="R46" s="582"/>
      <c r="S46" s="582"/>
      <c r="T46" s="582"/>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2"/>
      <c r="AU46" s="582"/>
      <c r="AV46" s="582"/>
      <c r="AW46" s="580"/>
      <c r="AX46" s="581"/>
      <c r="AY46" s="581"/>
      <c r="AZ46" s="581"/>
      <c r="BA46" s="580"/>
      <c r="BB46" s="580"/>
    </row>
    <row r="47" spans="1:54" x14ac:dyDescent="0.2">
      <c r="A47" s="581"/>
      <c r="B47" s="581"/>
      <c r="C47" s="581"/>
      <c r="D47" s="581"/>
      <c r="E47" s="580"/>
      <c r="F47" s="581"/>
      <c r="G47" s="581"/>
      <c r="H47" s="581"/>
      <c r="I47" s="581"/>
      <c r="J47" s="581"/>
      <c r="K47" s="581"/>
      <c r="L47" s="582"/>
      <c r="M47" s="582"/>
      <c r="N47" s="582"/>
      <c r="O47" s="582"/>
      <c r="P47" s="582"/>
      <c r="Q47" s="582"/>
      <c r="R47" s="582"/>
      <c r="S47" s="582"/>
      <c r="T47" s="582"/>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2"/>
      <c r="AU47" s="582"/>
      <c r="AV47" s="582"/>
      <c r="AW47" s="580"/>
      <c r="AX47" s="581"/>
      <c r="AY47" s="581"/>
      <c r="AZ47" s="581"/>
      <c r="BA47" s="580"/>
      <c r="BB47" s="580"/>
    </row>
    <row r="48" spans="1:54" x14ac:dyDescent="0.2">
      <c r="A48" s="581"/>
      <c r="B48" s="581"/>
      <c r="C48" s="581"/>
      <c r="D48" s="581"/>
      <c r="E48" s="580"/>
      <c r="F48" s="581"/>
      <c r="G48" s="581"/>
      <c r="H48" s="581"/>
      <c r="I48" s="581"/>
      <c r="J48" s="581"/>
      <c r="K48" s="581"/>
      <c r="L48" s="582"/>
      <c r="M48" s="582"/>
      <c r="N48" s="582"/>
      <c r="O48" s="582"/>
      <c r="P48" s="582"/>
      <c r="Q48" s="582"/>
      <c r="R48" s="582"/>
      <c r="S48" s="582"/>
      <c r="T48" s="582"/>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2"/>
      <c r="AU48" s="582"/>
      <c r="AV48" s="582"/>
      <c r="AW48" s="580"/>
      <c r="AX48" s="581"/>
      <c r="AY48" s="581"/>
      <c r="AZ48" s="581"/>
      <c r="BA48" s="580"/>
      <c r="BB48" s="580"/>
    </row>
    <row r="49" spans="1:54" x14ac:dyDescent="0.2">
      <c r="A49" s="581"/>
      <c r="B49" s="581"/>
      <c r="C49" s="581"/>
      <c r="D49" s="581"/>
      <c r="E49" s="580"/>
      <c r="F49" s="581"/>
      <c r="G49" s="581"/>
      <c r="H49" s="581"/>
      <c r="I49" s="581"/>
      <c r="J49" s="581"/>
      <c r="K49" s="581"/>
      <c r="L49" s="582"/>
      <c r="M49" s="582"/>
      <c r="N49" s="582"/>
      <c r="O49" s="582"/>
      <c r="P49" s="582"/>
      <c r="Q49" s="582"/>
      <c r="R49" s="582"/>
      <c r="S49" s="582"/>
      <c r="T49" s="582"/>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AQ49" s="580"/>
      <c r="AR49" s="580"/>
      <c r="AS49" s="580"/>
      <c r="AT49" s="582"/>
      <c r="AU49" s="582"/>
      <c r="AV49" s="582"/>
      <c r="AW49" s="580"/>
      <c r="AX49" s="581"/>
      <c r="AY49" s="581"/>
      <c r="AZ49" s="581"/>
      <c r="BA49" s="580"/>
      <c r="BB49" s="580"/>
    </row>
    <row r="50" spans="1:54" x14ac:dyDescent="0.2">
      <c r="A50" s="581"/>
      <c r="B50" s="581"/>
      <c r="C50" s="581"/>
      <c r="D50" s="581"/>
      <c r="E50" s="580"/>
      <c r="F50" s="581"/>
      <c r="G50" s="581"/>
      <c r="H50" s="581"/>
      <c r="I50" s="581"/>
      <c r="J50" s="581"/>
      <c r="K50" s="581"/>
      <c r="L50" s="582"/>
      <c r="M50" s="582"/>
      <c r="N50" s="582"/>
      <c r="O50" s="582"/>
      <c r="P50" s="582"/>
      <c r="Q50" s="582"/>
      <c r="R50" s="582"/>
      <c r="S50" s="582"/>
      <c r="T50" s="582"/>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AQ50" s="580"/>
      <c r="AR50" s="580"/>
      <c r="AS50" s="580"/>
      <c r="AT50" s="582"/>
      <c r="AU50" s="582"/>
      <c r="AV50" s="582"/>
      <c r="AW50" s="580"/>
      <c r="AX50" s="581"/>
      <c r="AY50" s="581"/>
      <c r="AZ50" s="581"/>
      <c r="BA50" s="580"/>
      <c r="BB50" s="580"/>
    </row>
    <row r="51" spans="1:54" x14ac:dyDescent="0.2">
      <c r="A51" s="581"/>
      <c r="B51" s="581"/>
      <c r="C51" s="581"/>
      <c r="D51" s="581"/>
      <c r="E51" s="580"/>
      <c r="F51" s="581"/>
      <c r="G51" s="581"/>
      <c r="H51" s="581"/>
      <c r="I51" s="581"/>
      <c r="J51" s="581"/>
      <c r="K51" s="581"/>
      <c r="L51" s="582"/>
      <c r="M51" s="582"/>
      <c r="N51" s="582"/>
      <c r="O51" s="582"/>
      <c r="P51" s="582"/>
      <c r="Q51" s="582"/>
      <c r="R51" s="582"/>
      <c r="S51" s="582"/>
      <c r="T51" s="582"/>
      <c r="U51" s="580"/>
      <c r="V51" s="580"/>
      <c r="W51" s="580"/>
      <c r="X51" s="580"/>
      <c r="Y51" s="580"/>
      <c r="Z51" s="580"/>
      <c r="AA51" s="580"/>
      <c r="AB51" s="580"/>
      <c r="AC51" s="580"/>
      <c r="AD51" s="580"/>
      <c r="AE51" s="580"/>
      <c r="AF51" s="580"/>
      <c r="AG51" s="580"/>
      <c r="AH51" s="580"/>
      <c r="AI51" s="580"/>
      <c r="AJ51" s="580"/>
      <c r="AK51" s="580"/>
      <c r="AL51" s="580"/>
      <c r="AM51" s="580"/>
      <c r="AN51" s="580"/>
      <c r="AO51" s="580"/>
      <c r="AP51" s="580"/>
      <c r="AQ51" s="580"/>
      <c r="AR51" s="580"/>
      <c r="AS51" s="580"/>
      <c r="AT51" s="582"/>
      <c r="AU51" s="582"/>
      <c r="AV51" s="582"/>
      <c r="AW51" s="580"/>
      <c r="AX51" s="581"/>
      <c r="AY51" s="581"/>
      <c r="AZ51" s="581"/>
      <c r="BA51" s="580"/>
      <c r="BB51" s="580"/>
    </row>
    <row r="52" spans="1:54" x14ac:dyDescent="0.2">
      <c r="A52" s="581"/>
      <c r="B52" s="581"/>
      <c r="C52" s="581"/>
      <c r="D52" s="581"/>
      <c r="E52" s="580"/>
      <c r="F52" s="581"/>
      <c r="G52" s="581"/>
      <c r="H52" s="581"/>
      <c r="I52" s="581"/>
      <c r="J52" s="581"/>
      <c r="K52" s="581"/>
      <c r="L52" s="582"/>
      <c r="M52" s="582"/>
      <c r="N52" s="582"/>
      <c r="O52" s="582"/>
      <c r="P52" s="582"/>
      <c r="Q52" s="582"/>
      <c r="R52" s="582"/>
      <c r="S52" s="582"/>
      <c r="T52" s="582"/>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AQ52" s="580"/>
      <c r="AR52" s="580"/>
      <c r="AS52" s="580"/>
      <c r="AT52" s="582"/>
      <c r="AU52" s="582"/>
      <c r="AV52" s="582"/>
      <c r="AW52" s="580"/>
      <c r="AX52" s="581"/>
      <c r="AY52" s="581"/>
      <c r="AZ52" s="581"/>
      <c r="BA52" s="580"/>
      <c r="BB52" s="580"/>
    </row>
    <row r="53" spans="1:54" x14ac:dyDescent="0.2">
      <c r="A53" s="581"/>
      <c r="B53" s="581"/>
      <c r="C53" s="581"/>
      <c r="D53" s="581"/>
      <c r="E53" s="580"/>
      <c r="F53" s="581"/>
      <c r="G53" s="581"/>
      <c r="H53" s="581"/>
      <c r="I53" s="581"/>
      <c r="J53" s="581"/>
      <c r="K53" s="581"/>
      <c r="L53" s="582"/>
      <c r="M53" s="582"/>
      <c r="N53" s="582"/>
      <c r="O53" s="582"/>
      <c r="P53" s="582"/>
      <c r="Q53" s="582"/>
      <c r="R53" s="582"/>
      <c r="S53" s="582"/>
      <c r="T53" s="582"/>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AT53" s="582"/>
      <c r="AU53" s="582"/>
      <c r="AV53" s="582"/>
      <c r="AW53" s="580"/>
      <c r="AX53" s="581"/>
      <c r="AY53" s="581"/>
      <c r="AZ53" s="581"/>
      <c r="BA53" s="580"/>
      <c r="BB53" s="580"/>
    </row>
    <row r="54" spans="1:54" x14ac:dyDescent="0.2">
      <c r="A54" s="581"/>
      <c r="B54" s="581"/>
      <c r="C54" s="581"/>
      <c r="D54" s="581"/>
      <c r="E54" s="580"/>
      <c r="F54" s="581"/>
      <c r="G54" s="581"/>
      <c r="H54" s="581"/>
      <c r="I54" s="581"/>
      <c r="J54" s="581"/>
      <c r="K54" s="581"/>
      <c r="L54" s="582"/>
      <c r="M54" s="582"/>
      <c r="N54" s="582"/>
      <c r="O54" s="582"/>
      <c r="P54" s="582"/>
      <c r="Q54" s="582"/>
      <c r="R54" s="582"/>
      <c r="S54" s="582"/>
      <c r="T54" s="582"/>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2"/>
      <c r="AU54" s="582"/>
      <c r="AV54" s="582"/>
      <c r="AW54" s="580"/>
      <c r="AX54" s="581"/>
      <c r="AY54" s="581"/>
      <c r="AZ54" s="581"/>
      <c r="BA54" s="580"/>
      <c r="BB54" s="580"/>
    </row>
    <row r="55" spans="1:54" x14ac:dyDescent="0.2">
      <c r="A55" s="581"/>
      <c r="B55" s="581"/>
      <c r="C55" s="581"/>
      <c r="D55" s="581"/>
      <c r="E55" s="580"/>
      <c r="F55" s="581"/>
      <c r="G55" s="581"/>
      <c r="H55" s="581"/>
      <c r="I55" s="581"/>
      <c r="J55" s="581"/>
      <c r="K55" s="581"/>
      <c r="L55" s="582"/>
      <c r="M55" s="582"/>
      <c r="N55" s="582"/>
      <c r="O55" s="582"/>
      <c r="P55" s="582"/>
      <c r="Q55" s="582"/>
      <c r="R55" s="582"/>
      <c r="S55" s="582"/>
      <c r="T55" s="582"/>
      <c r="U55" s="580"/>
      <c r="V55" s="580"/>
      <c r="W55" s="580"/>
      <c r="X55" s="580"/>
      <c r="Y55" s="580"/>
      <c r="Z55" s="580"/>
      <c r="AA55" s="580"/>
      <c r="AB55" s="580"/>
      <c r="AC55" s="580"/>
      <c r="AD55" s="580"/>
      <c r="AE55" s="580"/>
      <c r="AF55" s="580"/>
      <c r="AG55" s="580"/>
      <c r="AH55" s="580"/>
      <c r="AI55" s="580"/>
      <c r="AJ55" s="580"/>
      <c r="AK55" s="580"/>
      <c r="AL55" s="580"/>
      <c r="AM55" s="580"/>
      <c r="AN55" s="580"/>
      <c r="AO55" s="580"/>
      <c r="AP55" s="580"/>
      <c r="AQ55" s="580"/>
      <c r="AR55" s="580"/>
      <c r="AS55" s="580"/>
      <c r="AT55" s="582"/>
      <c r="AU55" s="582"/>
      <c r="AV55" s="582"/>
      <c r="AW55" s="580"/>
      <c r="AX55" s="581"/>
      <c r="AY55" s="581"/>
      <c r="AZ55" s="581"/>
      <c r="BA55" s="580"/>
      <c r="BB55" s="580"/>
    </row>
    <row r="56" spans="1:54" x14ac:dyDescent="0.2">
      <c r="A56" s="581"/>
      <c r="B56" s="581"/>
      <c r="C56" s="581"/>
      <c r="D56" s="581"/>
      <c r="E56" s="580"/>
      <c r="F56" s="581"/>
      <c r="G56" s="581"/>
      <c r="H56" s="581"/>
      <c r="I56" s="581"/>
      <c r="J56" s="581"/>
      <c r="K56" s="581"/>
      <c r="L56" s="582"/>
      <c r="M56" s="582"/>
      <c r="N56" s="582"/>
      <c r="O56" s="582"/>
      <c r="P56" s="582"/>
      <c r="Q56" s="582"/>
      <c r="R56" s="582"/>
      <c r="S56" s="582"/>
      <c r="T56" s="582"/>
      <c r="U56" s="580"/>
      <c r="V56" s="580"/>
      <c r="W56" s="580"/>
      <c r="X56" s="580"/>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2"/>
      <c r="AU56" s="582"/>
      <c r="AV56" s="582"/>
      <c r="AW56" s="580"/>
      <c r="AX56" s="581"/>
      <c r="AY56" s="581"/>
      <c r="AZ56" s="581"/>
      <c r="BA56" s="580"/>
      <c r="BB56" s="580"/>
    </row>
    <row r="57" spans="1:54" x14ac:dyDescent="0.2">
      <c r="A57" s="581"/>
      <c r="B57" s="581"/>
      <c r="C57" s="581"/>
      <c r="D57" s="581"/>
      <c r="E57" s="580"/>
      <c r="F57" s="581"/>
      <c r="G57" s="581"/>
      <c r="H57" s="581"/>
      <c r="I57" s="581"/>
      <c r="J57" s="581"/>
      <c r="K57" s="581"/>
      <c r="L57" s="582"/>
      <c r="M57" s="582"/>
      <c r="N57" s="582"/>
      <c r="O57" s="582"/>
      <c r="P57" s="582"/>
      <c r="Q57" s="582"/>
      <c r="R57" s="582"/>
      <c r="S57" s="582"/>
      <c r="T57" s="582"/>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2"/>
      <c r="AU57" s="582"/>
      <c r="AV57" s="582"/>
      <c r="AW57" s="580"/>
      <c r="AX57" s="581"/>
      <c r="AY57" s="581"/>
      <c r="AZ57" s="581"/>
      <c r="BA57" s="580"/>
      <c r="BB57" s="580"/>
    </row>
    <row r="58" spans="1:54" x14ac:dyDescent="0.2">
      <c r="A58" s="581"/>
      <c r="B58" s="581"/>
      <c r="C58" s="581"/>
      <c r="D58" s="581"/>
      <c r="E58" s="580"/>
      <c r="F58" s="581"/>
      <c r="G58" s="581"/>
      <c r="H58" s="581"/>
      <c r="I58" s="581"/>
      <c r="J58" s="581"/>
      <c r="K58" s="581"/>
      <c r="L58" s="582"/>
      <c r="M58" s="582"/>
      <c r="N58" s="582"/>
      <c r="O58" s="582"/>
      <c r="P58" s="582"/>
      <c r="Q58" s="582"/>
      <c r="R58" s="582"/>
      <c r="S58" s="582"/>
      <c r="T58" s="582"/>
      <c r="U58" s="580"/>
      <c r="V58" s="580"/>
      <c r="W58" s="580"/>
      <c r="X58" s="580"/>
      <c r="Y58" s="580"/>
      <c r="Z58" s="580"/>
      <c r="AA58" s="580"/>
      <c r="AB58" s="580"/>
      <c r="AC58" s="580"/>
      <c r="AD58" s="580"/>
      <c r="AE58" s="580"/>
      <c r="AF58" s="580"/>
      <c r="AG58" s="580"/>
      <c r="AH58" s="580"/>
      <c r="AI58" s="580"/>
      <c r="AJ58" s="580"/>
      <c r="AK58" s="580"/>
      <c r="AL58" s="580"/>
      <c r="AM58" s="580"/>
      <c r="AN58" s="580"/>
      <c r="AO58" s="580"/>
      <c r="AP58" s="580"/>
      <c r="AQ58" s="580"/>
      <c r="AR58" s="580"/>
      <c r="AS58" s="580"/>
      <c r="AT58" s="582"/>
      <c r="AU58" s="582"/>
      <c r="AV58" s="582"/>
      <c r="AW58" s="580"/>
      <c r="AX58" s="581"/>
      <c r="AY58" s="581"/>
      <c r="AZ58" s="581"/>
      <c r="BA58" s="580"/>
      <c r="BB58" s="580"/>
    </row>
    <row r="59" spans="1:54" x14ac:dyDescent="0.2">
      <c r="A59" s="581"/>
      <c r="B59" s="581"/>
      <c r="C59" s="581"/>
      <c r="D59" s="581"/>
      <c r="E59" s="580"/>
      <c r="F59" s="581"/>
      <c r="G59" s="581"/>
      <c r="H59" s="581"/>
      <c r="I59" s="581"/>
      <c r="J59" s="581"/>
      <c r="K59" s="581"/>
      <c r="L59" s="582"/>
      <c r="M59" s="582"/>
      <c r="N59" s="582"/>
      <c r="O59" s="582"/>
      <c r="P59" s="582"/>
      <c r="Q59" s="582"/>
      <c r="R59" s="582"/>
      <c r="S59" s="582"/>
      <c r="T59" s="582"/>
      <c r="U59" s="580"/>
      <c r="V59" s="580"/>
      <c r="W59" s="580"/>
      <c r="X59" s="580"/>
      <c r="Y59" s="580"/>
      <c r="Z59" s="580"/>
      <c r="AA59" s="580"/>
      <c r="AB59" s="580"/>
      <c r="AC59" s="580"/>
      <c r="AD59" s="580"/>
      <c r="AE59" s="580"/>
      <c r="AF59" s="580"/>
      <c r="AG59" s="580"/>
      <c r="AH59" s="580"/>
      <c r="AI59" s="580"/>
      <c r="AJ59" s="580"/>
      <c r="AK59" s="580"/>
      <c r="AL59" s="580"/>
      <c r="AM59" s="580"/>
      <c r="AN59" s="580"/>
      <c r="AO59" s="580"/>
      <c r="AP59" s="580"/>
      <c r="AQ59" s="580"/>
      <c r="AR59" s="580"/>
      <c r="AS59" s="580"/>
      <c r="AT59" s="582"/>
      <c r="AU59" s="582"/>
      <c r="AV59" s="582"/>
      <c r="AW59" s="580"/>
      <c r="AX59" s="581"/>
      <c r="AY59" s="581"/>
      <c r="AZ59" s="581"/>
      <c r="BA59" s="580"/>
      <c r="BB59" s="580"/>
    </row>
    <row r="60" spans="1:54" x14ac:dyDescent="0.2">
      <c r="A60" s="581"/>
      <c r="B60" s="581"/>
      <c r="C60" s="581"/>
      <c r="D60" s="581"/>
      <c r="E60" s="580"/>
      <c r="F60" s="581"/>
      <c r="G60" s="581"/>
      <c r="H60" s="581"/>
      <c r="I60" s="581"/>
      <c r="J60" s="581"/>
      <c r="K60" s="581"/>
      <c r="L60" s="582"/>
      <c r="M60" s="582"/>
      <c r="N60" s="582"/>
      <c r="O60" s="582"/>
      <c r="P60" s="582"/>
      <c r="Q60" s="582"/>
      <c r="R60" s="582"/>
      <c r="S60" s="582"/>
      <c r="T60" s="582"/>
      <c r="U60" s="580"/>
      <c r="V60" s="580"/>
      <c r="W60" s="580"/>
      <c r="X60" s="580"/>
      <c r="Y60" s="580"/>
      <c r="Z60" s="580"/>
      <c r="AA60" s="580"/>
      <c r="AB60" s="580"/>
      <c r="AC60" s="580"/>
      <c r="AD60" s="580"/>
      <c r="AE60" s="580"/>
      <c r="AF60" s="580"/>
      <c r="AG60" s="580"/>
      <c r="AH60" s="580"/>
      <c r="AI60" s="580"/>
      <c r="AJ60" s="580"/>
      <c r="AK60" s="580"/>
      <c r="AL60" s="580"/>
      <c r="AM60" s="580"/>
      <c r="AN60" s="580"/>
      <c r="AO60" s="580"/>
      <c r="AP60" s="580"/>
      <c r="AQ60" s="580"/>
      <c r="AR60" s="580"/>
      <c r="AS60" s="580"/>
      <c r="AT60" s="582"/>
      <c r="AU60" s="582"/>
      <c r="AV60" s="582"/>
      <c r="AW60" s="580"/>
      <c r="AX60" s="581"/>
      <c r="AY60" s="581"/>
      <c r="AZ60" s="581"/>
      <c r="BA60" s="580"/>
      <c r="BB60" s="580"/>
    </row>
    <row r="61" spans="1:54" x14ac:dyDescent="0.2">
      <c r="A61" s="581"/>
      <c r="B61" s="581"/>
      <c r="C61" s="581"/>
      <c r="D61" s="581"/>
      <c r="E61" s="580"/>
      <c r="F61" s="581"/>
      <c r="G61" s="581"/>
      <c r="H61" s="581"/>
      <c r="I61" s="581"/>
      <c r="J61" s="581"/>
      <c r="K61" s="581"/>
      <c r="L61" s="582"/>
      <c r="M61" s="582"/>
      <c r="N61" s="582"/>
      <c r="O61" s="582"/>
      <c r="P61" s="582"/>
      <c r="Q61" s="582"/>
      <c r="R61" s="582"/>
      <c r="S61" s="582"/>
      <c r="T61" s="582"/>
      <c r="U61" s="580"/>
      <c r="V61" s="580"/>
      <c r="W61" s="580"/>
      <c r="X61" s="580"/>
      <c r="Y61" s="580"/>
      <c r="Z61" s="580"/>
      <c r="AA61" s="580"/>
      <c r="AB61" s="580"/>
      <c r="AC61" s="580"/>
      <c r="AD61" s="580"/>
      <c r="AE61" s="580"/>
      <c r="AF61" s="580"/>
      <c r="AG61" s="580"/>
      <c r="AH61" s="580"/>
      <c r="AI61" s="580"/>
      <c r="AJ61" s="580"/>
      <c r="AK61" s="580"/>
      <c r="AL61" s="580"/>
      <c r="AM61" s="580"/>
      <c r="AN61" s="580"/>
      <c r="AO61" s="580"/>
      <c r="AP61" s="580"/>
      <c r="AQ61" s="580"/>
      <c r="AR61" s="580"/>
      <c r="AS61" s="580"/>
      <c r="AT61" s="582"/>
      <c r="AU61" s="582"/>
      <c r="AV61" s="582"/>
      <c r="AW61" s="580"/>
      <c r="AX61" s="581"/>
      <c r="AY61" s="581"/>
      <c r="AZ61" s="581"/>
      <c r="BA61" s="580"/>
      <c r="BB61" s="580"/>
    </row>
    <row r="62" spans="1:54" x14ac:dyDescent="0.2">
      <c r="A62" s="581"/>
      <c r="B62" s="581"/>
      <c r="C62" s="581"/>
      <c r="D62" s="581"/>
      <c r="E62" s="580"/>
      <c r="F62" s="581"/>
      <c r="G62" s="581"/>
      <c r="H62" s="581"/>
      <c r="I62" s="581"/>
      <c r="J62" s="581"/>
      <c r="K62" s="581"/>
      <c r="L62" s="582"/>
      <c r="M62" s="582"/>
      <c r="N62" s="582"/>
      <c r="O62" s="582"/>
      <c r="P62" s="582"/>
      <c r="Q62" s="582"/>
      <c r="R62" s="582"/>
      <c r="S62" s="582"/>
      <c r="T62" s="582"/>
      <c r="U62" s="580"/>
      <c r="V62" s="580"/>
      <c r="W62" s="580"/>
      <c r="X62" s="580"/>
      <c r="Y62" s="580"/>
      <c r="Z62" s="580"/>
      <c r="AA62" s="580"/>
      <c r="AB62" s="580"/>
      <c r="AC62" s="580"/>
      <c r="AD62" s="580"/>
      <c r="AE62" s="580"/>
      <c r="AF62" s="580"/>
      <c r="AG62" s="580"/>
      <c r="AH62" s="580"/>
      <c r="AI62" s="580"/>
      <c r="AJ62" s="580"/>
      <c r="AK62" s="580"/>
      <c r="AL62" s="580"/>
      <c r="AM62" s="580"/>
      <c r="AN62" s="580"/>
      <c r="AO62" s="580"/>
      <c r="AP62" s="580"/>
      <c r="AQ62" s="580"/>
      <c r="AR62" s="580"/>
      <c r="AS62" s="580"/>
      <c r="AT62" s="582"/>
      <c r="AU62" s="582"/>
      <c r="AV62" s="582"/>
      <c r="AW62" s="580"/>
      <c r="AX62" s="581"/>
      <c r="AY62" s="581"/>
      <c r="AZ62" s="581"/>
      <c r="BA62" s="580"/>
      <c r="BB62" s="580"/>
    </row>
    <row r="63" spans="1:54" x14ac:dyDescent="0.2">
      <c r="A63" s="581"/>
      <c r="B63" s="581"/>
      <c r="C63" s="581"/>
      <c r="D63" s="581"/>
      <c r="E63" s="580"/>
      <c r="F63" s="581"/>
      <c r="G63" s="581"/>
      <c r="H63" s="581"/>
      <c r="I63" s="581"/>
      <c r="J63" s="581"/>
      <c r="K63" s="581"/>
      <c r="L63" s="582"/>
      <c r="M63" s="582"/>
      <c r="N63" s="582"/>
      <c r="O63" s="582"/>
      <c r="P63" s="582"/>
      <c r="Q63" s="582"/>
      <c r="R63" s="582"/>
      <c r="S63" s="582"/>
      <c r="T63" s="582"/>
      <c r="U63" s="580"/>
      <c r="V63" s="580"/>
      <c r="W63" s="580"/>
      <c r="X63" s="580"/>
      <c r="Y63" s="580"/>
      <c r="Z63" s="580"/>
      <c r="AA63" s="580"/>
      <c r="AB63" s="580"/>
      <c r="AC63" s="580"/>
      <c r="AD63" s="580"/>
      <c r="AE63" s="580"/>
      <c r="AF63" s="580"/>
      <c r="AG63" s="580"/>
      <c r="AH63" s="580"/>
      <c r="AI63" s="580"/>
      <c r="AJ63" s="580"/>
      <c r="AK63" s="580"/>
      <c r="AL63" s="580"/>
      <c r="AM63" s="580"/>
      <c r="AN63" s="580"/>
      <c r="AO63" s="580"/>
      <c r="AP63" s="580"/>
      <c r="AQ63" s="580"/>
      <c r="AR63" s="580"/>
      <c r="AS63" s="580"/>
      <c r="AT63" s="582"/>
      <c r="AU63" s="582"/>
      <c r="AV63" s="582"/>
      <c r="AW63" s="580"/>
      <c r="AX63" s="581"/>
      <c r="AY63" s="581"/>
      <c r="AZ63" s="581"/>
      <c r="BA63" s="580"/>
      <c r="BB63" s="580"/>
    </row>
    <row r="64" spans="1:54" x14ac:dyDescent="0.2">
      <c r="A64" s="581"/>
      <c r="B64" s="581"/>
      <c r="C64" s="581"/>
      <c r="D64" s="581"/>
      <c r="E64" s="580"/>
      <c r="F64" s="581"/>
      <c r="G64" s="581"/>
      <c r="H64" s="581"/>
      <c r="I64" s="581"/>
      <c r="J64" s="581"/>
      <c r="K64" s="581"/>
      <c r="L64" s="582"/>
      <c r="M64" s="582"/>
      <c r="N64" s="582"/>
      <c r="O64" s="582"/>
      <c r="P64" s="582"/>
      <c r="Q64" s="582"/>
      <c r="R64" s="582"/>
      <c r="S64" s="582"/>
      <c r="T64" s="582"/>
      <c r="U64" s="580"/>
      <c r="V64" s="580"/>
      <c r="W64" s="580"/>
      <c r="X64" s="580"/>
      <c r="Y64" s="580"/>
      <c r="Z64" s="580"/>
      <c r="AA64" s="580"/>
      <c r="AB64" s="580"/>
      <c r="AC64" s="580"/>
      <c r="AD64" s="580"/>
      <c r="AE64" s="580"/>
      <c r="AF64" s="580"/>
      <c r="AG64" s="580"/>
      <c r="AH64" s="580"/>
      <c r="AI64" s="580"/>
      <c r="AJ64" s="580"/>
      <c r="AK64" s="580"/>
      <c r="AL64" s="580"/>
      <c r="AM64" s="580"/>
      <c r="AN64" s="580"/>
      <c r="AO64" s="580"/>
      <c r="AP64" s="580"/>
      <c r="AQ64" s="580"/>
      <c r="AR64" s="580"/>
      <c r="AS64" s="580"/>
      <c r="AT64" s="582"/>
      <c r="AU64" s="582"/>
      <c r="AV64" s="582"/>
      <c r="AW64" s="580"/>
      <c r="AX64" s="581"/>
      <c r="AY64" s="581"/>
      <c r="AZ64" s="581"/>
      <c r="BA64" s="580"/>
      <c r="BB64" s="580"/>
    </row>
    <row r="65" spans="1:54" x14ac:dyDescent="0.2">
      <c r="A65" s="581"/>
      <c r="B65" s="581"/>
      <c r="C65" s="581"/>
      <c r="D65" s="581"/>
      <c r="E65" s="580"/>
      <c r="F65" s="581"/>
      <c r="G65" s="581"/>
      <c r="H65" s="581"/>
      <c r="I65" s="581"/>
      <c r="J65" s="581"/>
      <c r="K65" s="581"/>
      <c r="L65" s="582"/>
      <c r="M65" s="582"/>
      <c r="N65" s="582"/>
      <c r="O65" s="582"/>
      <c r="P65" s="582"/>
      <c r="Q65" s="582"/>
      <c r="R65" s="582"/>
      <c r="S65" s="582"/>
      <c r="T65" s="582"/>
      <c r="U65" s="580"/>
      <c r="V65" s="580"/>
      <c r="W65" s="580"/>
      <c r="X65" s="580"/>
      <c r="Y65" s="580"/>
      <c r="Z65" s="580"/>
      <c r="AA65" s="580"/>
      <c r="AB65" s="580"/>
      <c r="AC65" s="580"/>
      <c r="AD65" s="580"/>
      <c r="AE65" s="580"/>
      <c r="AF65" s="580"/>
      <c r="AG65" s="580"/>
      <c r="AH65" s="580"/>
      <c r="AI65" s="580"/>
      <c r="AJ65" s="580"/>
      <c r="AK65" s="580"/>
      <c r="AL65" s="580"/>
      <c r="AM65" s="580"/>
      <c r="AN65" s="580"/>
      <c r="AO65" s="580"/>
      <c r="AP65" s="580"/>
      <c r="AQ65" s="580"/>
      <c r="AR65" s="580"/>
      <c r="AS65" s="580"/>
      <c r="AT65" s="582"/>
      <c r="AU65" s="582"/>
      <c r="AV65" s="582"/>
      <c r="AW65" s="580"/>
      <c r="AX65" s="581"/>
      <c r="AY65" s="581"/>
      <c r="AZ65" s="581"/>
      <c r="BA65" s="580"/>
      <c r="BB65" s="580"/>
    </row>
    <row r="66" spans="1:54" x14ac:dyDescent="0.2">
      <c r="A66" s="581"/>
      <c r="B66" s="581"/>
      <c r="C66" s="581"/>
      <c r="D66" s="581"/>
      <c r="E66" s="580"/>
      <c r="F66" s="581"/>
      <c r="G66" s="581"/>
      <c r="H66" s="581"/>
      <c r="I66" s="581"/>
      <c r="J66" s="581"/>
      <c r="K66" s="581"/>
      <c r="L66" s="582"/>
      <c r="M66" s="582"/>
      <c r="N66" s="582"/>
      <c r="O66" s="582"/>
      <c r="P66" s="582"/>
      <c r="Q66" s="582"/>
      <c r="R66" s="582"/>
      <c r="S66" s="582"/>
      <c r="T66" s="582"/>
      <c r="U66" s="580"/>
      <c r="V66" s="580"/>
      <c r="W66" s="580"/>
      <c r="X66" s="580"/>
      <c r="Y66" s="580"/>
      <c r="Z66" s="580"/>
      <c r="AA66" s="580"/>
      <c r="AB66" s="580"/>
      <c r="AC66" s="580"/>
      <c r="AD66" s="580"/>
      <c r="AE66" s="580"/>
      <c r="AF66" s="580"/>
      <c r="AG66" s="580"/>
      <c r="AH66" s="580"/>
      <c r="AI66" s="580"/>
      <c r="AJ66" s="580"/>
      <c r="AK66" s="580"/>
      <c r="AL66" s="580"/>
      <c r="AM66" s="580"/>
      <c r="AN66" s="580"/>
      <c r="AO66" s="580"/>
      <c r="AP66" s="580"/>
      <c r="AQ66" s="580"/>
      <c r="AR66" s="580"/>
      <c r="AS66" s="580"/>
      <c r="AT66" s="582"/>
      <c r="AU66" s="582"/>
      <c r="AV66" s="582"/>
      <c r="AW66" s="580"/>
      <c r="AX66" s="581"/>
      <c r="AY66" s="581"/>
      <c r="AZ66" s="581"/>
      <c r="BA66" s="580"/>
      <c r="BB66" s="580"/>
    </row>
    <row r="67" spans="1:54" x14ac:dyDescent="0.2">
      <c r="A67" s="581"/>
      <c r="B67" s="581"/>
      <c r="C67" s="581"/>
      <c r="D67" s="581"/>
      <c r="E67" s="580"/>
      <c r="F67" s="581"/>
      <c r="G67" s="581"/>
      <c r="H67" s="581"/>
      <c r="I67" s="581"/>
      <c r="J67" s="581"/>
      <c r="K67" s="581"/>
      <c r="L67" s="582"/>
      <c r="M67" s="582"/>
      <c r="N67" s="582"/>
      <c r="O67" s="582"/>
      <c r="P67" s="582"/>
      <c r="Q67" s="582"/>
      <c r="R67" s="582"/>
      <c r="S67" s="582"/>
      <c r="T67" s="582"/>
      <c r="U67" s="580"/>
      <c r="V67" s="580"/>
      <c r="W67" s="580"/>
      <c r="X67" s="580"/>
      <c r="Y67" s="580"/>
      <c r="Z67" s="580"/>
      <c r="AA67" s="580"/>
      <c r="AB67" s="580"/>
      <c r="AC67" s="580"/>
      <c r="AD67" s="580"/>
      <c r="AE67" s="580"/>
      <c r="AF67" s="580"/>
      <c r="AG67" s="580"/>
      <c r="AH67" s="580"/>
      <c r="AI67" s="580"/>
      <c r="AJ67" s="580"/>
      <c r="AK67" s="580"/>
      <c r="AL67" s="580"/>
      <c r="AM67" s="580"/>
      <c r="AN67" s="580"/>
      <c r="AO67" s="580"/>
      <c r="AP67" s="580"/>
      <c r="AQ67" s="580"/>
      <c r="AR67" s="580"/>
      <c r="AS67" s="580"/>
      <c r="AT67" s="582"/>
      <c r="AU67" s="582"/>
      <c r="AV67" s="582"/>
      <c r="AW67" s="580"/>
      <c r="AX67" s="581"/>
      <c r="AY67" s="581"/>
      <c r="AZ67" s="581"/>
      <c r="BA67" s="580"/>
      <c r="BB67" s="580"/>
    </row>
    <row r="68" spans="1:54" x14ac:dyDescent="0.2">
      <c r="A68" s="581"/>
      <c r="B68" s="581"/>
      <c r="C68" s="581"/>
      <c r="D68" s="581"/>
      <c r="E68" s="580"/>
      <c r="F68" s="581"/>
      <c r="G68" s="581"/>
      <c r="H68" s="581"/>
      <c r="I68" s="581"/>
      <c r="J68" s="581"/>
      <c r="K68" s="581"/>
      <c r="L68" s="582"/>
      <c r="M68" s="582"/>
      <c r="N68" s="582"/>
      <c r="O68" s="582"/>
      <c r="P68" s="582"/>
      <c r="Q68" s="582"/>
      <c r="R68" s="582"/>
      <c r="S68" s="582"/>
      <c r="T68" s="582"/>
      <c r="U68" s="580"/>
      <c r="V68" s="580"/>
      <c r="W68" s="580"/>
      <c r="X68" s="580"/>
      <c r="Y68" s="580"/>
      <c r="Z68" s="580"/>
      <c r="AA68" s="580"/>
      <c r="AB68" s="580"/>
      <c r="AC68" s="580"/>
      <c r="AD68" s="580"/>
      <c r="AE68" s="580"/>
      <c r="AF68" s="580"/>
      <c r="AG68" s="580"/>
      <c r="AH68" s="580"/>
      <c r="AI68" s="580"/>
      <c r="AJ68" s="580"/>
      <c r="AK68" s="580"/>
      <c r="AL68" s="580"/>
      <c r="AM68" s="580"/>
      <c r="AN68" s="580"/>
      <c r="AO68" s="580"/>
      <c r="AP68" s="580"/>
      <c r="AQ68" s="580"/>
      <c r="AR68" s="580"/>
      <c r="AS68" s="580"/>
      <c r="AT68" s="582"/>
      <c r="AU68" s="582"/>
      <c r="AV68" s="582"/>
      <c r="AW68" s="580"/>
      <c r="AX68" s="581"/>
      <c r="AY68" s="581"/>
      <c r="AZ68" s="581"/>
      <c r="BA68" s="580"/>
      <c r="BB68" s="580"/>
    </row>
    <row r="69" spans="1:54" x14ac:dyDescent="0.2">
      <c r="A69" s="581"/>
      <c r="B69" s="581"/>
      <c r="C69" s="581"/>
      <c r="D69" s="581"/>
      <c r="E69" s="580"/>
      <c r="F69" s="581"/>
      <c r="G69" s="581"/>
      <c r="H69" s="581"/>
      <c r="I69" s="581"/>
      <c r="J69" s="581"/>
      <c r="K69" s="581"/>
      <c r="L69" s="582"/>
      <c r="M69" s="582"/>
      <c r="N69" s="582"/>
      <c r="O69" s="582"/>
      <c r="P69" s="582"/>
      <c r="Q69" s="582"/>
      <c r="R69" s="582"/>
      <c r="S69" s="582"/>
      <c r="T69" s="582"/>
      <c r="U69" s="580"/>
      <c r="V69" s="580"/>
      <c r="W69" s="580"/>
      <c r="X69" s="580"/>
      <c r="Y69" s="580"/>
      <c r="Z69" s="580"/>
      <c r="AA69" s="580"/>
      <c r="AB69" s="580"/>
      <c r="AC69" s="580"/>
      <c r="AD69" s="580"/>
      <c r="AE69" s="580"/>
      <c r="AF69" s="580"/>
      <c r="AG69" s="580"/>
      <c r="AH69" s="580"/>
      <c r="AI69" s="580"/>
      <c r="AJ69" s="580"/>
      <c r="AK69" s="580"/>
      <c r="AL69" s="580"/>
      <c r="AM69" s="580"/>
      <c r="AN69" s="580"/>
      <c r="AO69" s="580"/>
      <c r="AP69" s="580"/>
      <c r="AQ69" s="580"/>
      <c r="AR69" s="580"/>
      <c r="AS69" s="580"/>
      <c r="AT69" s="582"/>
      <c r="AU69" s="582"/>
      <c r="AV69" s="582"/>
      <c r="AW69" s="580"/>
      <c r="AX69" s="581"/>
      <c r="AY69" s="581"/>
      <c r="AZ69" s="581"/>
      <c r="BA69" s="580"/>
      <c r="BB69" s="580"/>
    </row>
    <row r="70" spans="1:54" x14ac:dyDescent="0.2">
      <c r="A70" s="581"/>
      <c r="B70" s="581"/>
      <c r="C70" s="581"/>
      <c r="D70" s="581"/>
      <c r="E70" s="580"/>
      <c r="F70" s="581"/>
      <c r="G70" s="581"/>
      <c r="H70" s="581"/>
      <c r="I70" s="581"/>
      <c r="J70" s="581"/>
      <c r="K70" s="581"/>
      <c r="L70" s="582"/>
      <c r="M70" s="582"/>
      <c r="N70" s="582"/>
      <c r="O70" s="582"/>
      <c r="P70" s="582"/>
      <c r="Q70" s="582"/>
      <c r="R70" s="582"/>
      <c r="S70" s="582"/>
      <c r="T70" s="582"/>
      <c r="U70" s="580"/>
      <c r="V70" s="580"/>
      <c r="W70" s="580"/>
      <c r="X70" s="580"/>
      <c r="Y70" s="580"/>
      <c r="Z70" s="580"/>
      <c r="AA70" s="580"/>
      <c r="AB70" s="580"/>
      <c r="AC70" s="580"/>
      <c r="AD70" s="580"/>
      <c r="AE70" s="580"/>
      <c r="AF70" s="580"/>
      <c r="AG70" s="580"/>
      <c r="AH70" s="580"/>
      <c r="AI70" s="580"/>
      <c r="AJ70" s="580"/>
      <c r="AK70" s="580"/>
      <c r="AL70" s="580"/>
      <c r="AM70" s="580"/>
      <c r="AN70" s="580"/>
      <c r="AO70" s="580"/>
      <c r="AP70" s="580"/>
      <c r="AQ70" s="580"/>
      <c r="AR70" s="580"/>
      <c r="AS70" s="580"/>
      <c r="AT70" s="582"/>
      <c r="AU70" s="582"/>
      <c r="AV70" s="582"/>
      <c r="AW70" s="580"/>
      <c r="AX70" s="581"/>
      <c r="AY70" s="581"/>
      <c r="AZ70" s="581"/>
      <c r="BA70" s="580"/>
      <c r="BB70" s="580"/>
    </row>
    <row r="71" spans="1:54" x14ac:dyDescent="0.2">
      <c r="A71" s="581"/>
      <c r="B71" s="581"/>
      <c r="C71" s="581"/>
      <c r="D71" s="581"/>
      <c r="E71" s="580"/>
      <c r="F71" s="581"/>
      <c r="G71" s="581"/>
      <c r="H71" s="581"/>
      <c r="I71" s="581"/>
      <c r="J71" s="581"/>
      <c r="K71" s="581"/>
      <c r="L71" s="582"/>
      <c r="M71" s="582"/>
      <c r="N71" s="582"/>
      <c r="O71" s="582"/>
      <c r="P71" s="582"/>
      <c r="Q71" s="582"/>
      <c r="R71" s="582"/>
      <c r="S71" s="582"/>
      <c r="T71" s="582"/>
      <c r="U71" s="580"/>
      <c r="V71" s="580"/>
      <c r="W71" s="580"/>
      <c r="X71" s="580"/>
      <c r="Y71" s="580"/>
      <c r="Z71" s="580"/>
      <c r="AA71" s="580"/>
      <c r="AB71" s="580"/>
      <c r="AC71" s="580"/>
      <c r="AD71" s="580"/>
      <c r="AE71" s="580"/>
      <c r="AF71" s="580"/>
      <c r="AG71" s="580"/>
      <c r="AH71" s="580"/>
      <c r="AI71" s="580"/>
      <c r="AJ71" s="580"/>
      <c r="AK71" s="580"/>
      <c r="AL71" s="580"/>
      <c r="AM71" s="580"/>
      <c r="AN71" s="580"/>
      <c r="AO71" s="580"/>
      <c r="AP71" s="580"/>
      <c r="AQ71" s="580"/>
      <c r="AR71" s="580"/>
      <c r="AS71" s="580"/>
      <c r="AT71" s="582"/>
      <c r="AU71" s="582"/>
      <c r="AV71" s="582"/>
      <c r="AW71" s="580"/>
      <c r="AX71" s="581"/>
      <c r="AY71" s="581"/>
      <c r="AZ71" s="581"/>
      <c r="BA71" s="580"/>
      <c r="BB71" s="580"/>
    </row>
    <row r="72" spans="1:54" x14ac:dyDescent="0.2">
      <c r="A72" s="581"/>
      <c r="B72" s="581"/>
      <c r="C72" s="581"/>
      <c r="D72" s="581"/>
      <c r="E72" s="580"/>
      <c r="F72" s="581"/>
      <c r="G72" s="581"/>
      <c r="H72" s="581"/>
      <c r="I72" s="581"/>
      <c r="J72" s="581"/>
      <c r="K72" s="581"/>
      <c r="L72" s="582"/>
      <c r="M72" s="582"/>
      <c r="N72" s="582"/>
      <c r="O72" s="582"/>
      <c r="P72" s="582"/>
      <c r="Q72" s="582"/>
      <c r="R72" s="582"/>
      <c r="S72" s="582"/>
      <c r="T72" s="582"/>
      <c r="U72" s="580"/>
      <c r="V72" s="580"/>
      <c r="W72" s="580"/>
      <c r="X72" s="580"/>
      <c r="Y72" s="580"/>
      <c r="Z72" s="580"/>
      <c r="AA72" s="580"/>
      <c r="AB72" s="580"/>
      <c r="AC72" s="580"/>
      <c r="AD72" s="580"/>
      <c r="AE72" s="580"/>
      <c r="AF72" s="580"/>
      <c r="AG72" s="580"/>
      <c r="AH72" s="580"/>
      <c r="AI72" s="580"/>
      <c r="AJ72" s="580"/>
      <c r="AK72" s="580"/>
      <c r="AL72" s="580"/>
      <c r="AM72" s="580"/>
      <c r="AN72" s="580"/>
      <c r="AO72" s="580"/>
      <c r="AP72" s="580"/>
      <c r="AQ72" s="580"/>
      <c r="AR72" s="580"/>
      <c r="AS72" s="580"/>
      <c r="AT72" s="582"/>
      <c r="AU72" s="582"/>
      <c r="AV72" s="582"/>
      <c r="AW72" s="580"/>
      <c r="AX72" s="581"/>
      <c r="AY72" s="581"/>
      <c r="AZ72" s="581"/>
      <c r="BA72" s="580"/>
      <c r="BB72" s="580"/>
    </row>
    <row r="73" spans="1:54" x14ac:dyDescent="0.2">
      <c r="A73" s="581"/>
      <c r="B73" s="581"/>
      <c r="C73" s="581"/>
      <c r="D73" s="581"/>
      <c r="E73" s="580"/>
      <c r="F73" s="581"/>
      <c r="G73" s="581"/>
      <c r="H73" s="581"/>
      <c r="I73" s="581"/>
      <c r="J73" s="581"/>
      <c r="K73" s="581"/>
      <c r="L73" s="582"/>
      <c r="M73" s="582"/>
      <c r="N73" s="582"/>
      <c r="O73" s="582"/>
      <c r="P73" s="582"/>
      <c r="Q73" s="582"/>
      <c r="R73" s="582"/>
      <c r="S73" s="582"/>
      <c r="T73" s="582"/>
      <c r="U73" s="580"/>
      <c r="V73" s="580"/>
      <c r="W73" s="580"/>
      <c r="X73" s="580"/>
      <c r="Y73" s="580"/>
      <c r="Z73" s="580"/>
      <c r="AA73" s="580"/>
      <c r="AB73" s="580"/>
      <c r="AC73" s="580"/>
      <c r="AD73" s="580"/>
      <c r="AE73" s="580"/>
      <c r="AF73" s="580"/>
      <c r="AG73" s="580"/>
      <c r="AH73" s="580"/>
      <c r="AI73" s="580"/>
      <c r="AJ73" s="580"/>
      <c r="AK73" s="580"/>
      <c r="AL73" s="580"/>
      <c r="AM73" s="580"/>
      <c r="AN73" s="580"/>
      <c r="AO73" s="580"/>
      <c r="AP73" s="580"/>
      <c r="AQ73" s="580"/>
      <c r="AR73" s="580"/>
      <c r="AS73" s="580"/>
      <c r="AT73" s="582"/>
      <c r="AU73" s="582"/>
      <c r="AV73" s="582"/>
      <c r="AW73" s="580"/>
      <c r="AX73" s="581"/>
      <c r="AY73" s="581"/>
      <c r="AZ73" s="581"/>
      <c r="BA73" s="580"/>
      <c r="BB73" s="580"/>
    </row>
    <row r="74" spans="1:54" x14ac:dyDescent="0.2">
      <c r="A74" s="581"/>
      <c r="B74" s="581"/>
      <c r="C74" s="581"/>
      <c r="D74" s="581"/>
      <c r="E74" s="580"/>
      <c r="F74" s="581"/>
      <c r="G74" s="581"/>
      <c r="H74" s="581"/>
      <c r="I74" s="581"/>
      <c r="J74" s="581"/>
      <c r="K74" s="581"/>
      <c r="L74" s="582"/>
      <c r="M74" s="582"/>
      <c r="N74" s="582"/>
      <c r="O74" s="582"/>
      <c r="P74" s="582"/>
      <c r="Q74" s="582"/>
      <c r="R74" s="582"/>
      <c r="S74" s="582"/>
      <c r="T74" s="582"/>
      <c r="U74" s="580"/>
      <c r="V74" s="580"/>
      <c r="W74" s="580"/>
      <c r="X74" s="580"/>
      <c r="Y74" s="580"/>
      <c r="Z74" s="580"/>
      <c r="AA74" s="580"/>
      <c r="AB74" s="580"/>
      <c r="AC74" s="580"/>
      <c r="AD74" s="580"/>
      <c r="AE74" s="580"/>
      <c r="AF74" s="580"/>
      <c r="AG74" s="580"/>
      <c r="AH74" s="580"/>
      <c r="AI74" s="580"/>
      <c r="AJ74" s="580"/>
      <c r="AK74" s="580"/>
      <c r="AL74" s="580"/>
      <c r="AM74" s="580"/>
      <c r="AN74" s="580"/>
      <c r="AO74" s="580"/>
      <c r="AP74" s="580"/>
      <c r="AQ74" s="580"/>
      <c r="AR74" s="580"/>
      <c r="AS74" s="580"/>
      <c r="AT74" s="582"/>
      <c r="AU74" s="582"/>
      <c r="AV74" s="582"/>
      <c r="AW74" s="580"/>
      <c r="AX74" s="581"/>
      <c r="AY74" s="581"/>
      <c r="AZ74" s="581"/>
      <c r="BA74" s="580"/>
      <c r="BB74" s="580"/>
    </row>
    <row r="75" spans="1:54" x14ac:dyDescent="0.2">
      <c r="A75" s="581"/>
      <c r="B75" s="581"/>
      <c r="C75" s="581"/>
      <c r="D75" s="581"/>
      <c r="E75" s="580"/>
      <c r="F75" s="581"/>
      <c r="G75" s="581"/>
      <c r="H75" s="581"/>
      <c r="I75" s="581"/>
      <c r="J75" s="581"/>
      <c r="K75" s="581"/>
      <c r="L75" s="582"/>
      <c r="M75" s="582"/>
      <c r="N75" s="582"/>
      <c r="O75" s="582"/>
      <c r="P75" s="582"/>
      <c r="Q75" s="582"/>
      <c r="R75" s="582"/>
      <c r="S75" s="582"/>
      <c r="T75" s="582"/>
      <c r="U75" s="580"/>
      <c r="V75" s="580"/>
      <c r="W75" s="580"/>
      <c r="X75" s="580"/>
      <c r="Y75" s="580"/>
      <c r="Z75" s="580"/>
      <c r="AA75" s="580"/>
      <c r="AB75" s="580"/>
      <c r="AC75" s="580"/>
      <c r="AD75" s="580"/>
      <c r="AE75" s="580"/>
      <c r="AF75" s="580"/>
      <c r="AG75" s="580"/>
      <c r="AH75" s="580"/>
      <c r="AI75" s="580"/>
      <c r="AJ75" s="580"/>
      <c r="AK75" s="580"/>
      <c r="AL75" s="580"/>
      <c r="AM75" s="580"/>
      <c r="AN75" s="580"/>
      <c r="AO75" s="580"/>
      <c r="AP75" s="580"/>
      <c r="AQ75" s="580"/>
      <c r="AR75" s="580"/>
      <c r="AS75" s="580"/>
      <c r="AT75" s="582"/>
      <c r="AU75" s="582"/>
      <c r="AV75" s="582"/>
      <c r="AW75" s="580"/>
      <c r="AX75" s="581"/>
      <c r="AY75" s="581"/>
      <c r="AZ75" s="581"/>
      <c r="BA75" s="580"/>
      <c r="BB75" s="580"/>
    </row>
    <row r="76" spans="1:54" x14ac:dyDescent="0.2">
      <c r="A76" s="581"/>
      <c r="B76" s="581"/>
      <c r="C76" s="581"/>
      <c r="D76" s="581"/>
      <c r="E76" s="580"/>
      <c r="F76" s="581"/>
      <c r="G76" s="581"/>
      <c r="H76" s="581"/>
      <c r="I76" s="581"/>
      <c r="J76" s="581"/>
      <c r="K76" s="581"/>
      <c r="L76" s="582"/>
      <c r="M76" s="582"/>
      <c r="N76" s="582"/>
      <c r="O76" s="582"/>
      <c r="P76" s="582"/>
      <c r="Q76" s="582"/>
      <c r="R76" s="582"/>
      <c r="S76" s="582"/>
      <c r="T76" s="582"/>
      <c r="U76" s="580"/>
      <c r="V76" s="580"/>
      <c r="W76" s="580"/>
      <c r="X76" s="580"/>
      <c r="Y76" s="580"/>
      <c r="Z76" s="580"/>
      <c r="AA76" s="580"/>
      <c r="AB76" s="580"/>
      <c r="AC76" s="580"/>
      <c r="AD76" s="580"/>
      <c r="AE76" s="580"/>
      <c r="AF76" s="580"/>
      <c r="AG76" s="580"/>
      <c r="AH76" s="580"/>
      <c r="AI76" s="580"/>
      <c r="AJ76" s="580"/>
      <c r="AK76" s="580"/>
      <c r="AL76" s="580"/>
      <c r="AM76" s="580"/>
      <c r="AN76" s="580"/>
      <c r="AO76" s="580"/>
      <c r="AP76" s="580"/>
      <c r="AQ76" s="580"/>
      <c r="AR76" s="580"/>
      <c r="AS76" s="580"/>
      <c r="AT76" s="582"/>
      <c r="AU76" s="582"/>
      <c r="AV76" s="582"/>
      <c r="AW76" s="580"/>
      <c r="AX76" s="581"/>
      <c r="AY76" s="581"/>
      <c r="AZ76" s="581"/>
      <c r="BA76" s="580"/>
      <c r="BB76" s="580"/>
    </row>
    <row r="77" spans="1:54" x14ac:dyDescent="0.2">
      <c r="A77" s="581"/>
      <c r="B77" s="581"/>
      <c r="C77" s="581"/>
      <c r="D77" s="581"/>
      <c r="E77" s="580"/>
      <c r="F77" s="581"/>
      <c r="G77" s="581"/>
      <c r="H77" s="581"/>
      <c r="I77" s="581"/>
      <c r="J77" s="581"/>
      <c r="K77" s="581"/>
      <c r="L77" s="582"/>
      <c r="M77" s="582"/>
      <c r="N77" s="582"/>
      <c r="O77" s="582"/>
      <c r="P77" s="582"/>
      <c r="Q77" s="582"/>
      <c r="R77" s="582"/>
      <c r="S77" s="582"/>
      <c r="T77" s="582"/>
      <c r="U77" s="580"/>
      <c r="V77" s="580"/>
      <c r="W77" s="580"/>
      <c r="X77" s="580"/>
      <c r="Y77" s="580"/>
      <c r="Z77" s="580"/>
      <c r="AA77" s="580"/>
      <c r="AB77" s="580"/>
      <c r="AC77" s="580"/>
      <c r="AD77" s="580"/>
      <c r="AE77" s="580"/>
      <c r="AF77" s="580"/>
      <c r="AG77" s="580"/>
      <c r="AH77" s="580"/>
      <c r="AI77" s="580"/>
      <c r="AJ77" s="580"/>
      <c r="AK77" s="580"/>
      <c r="AL77" s="580"/>
      <c r="AM77" s="580"/>
      <c r="AN77" s="580"/>
      <c r="AO77" s="580"/>
      <c r="AP77" s="580"/>
      <c r="AQ77" s="580"/>
      <c r="AR77" s="580"/>
      <c r="AS77" s="580"/>
      <c r="AT77" s="582"/>
      <c r="AU77" s="582"/>
      <c r="AV77" s="582"/>
      <c r="AW77" s="580"/>
      <c r="AX77" s="581"/>
      <c r="AY77" s="581"/>
      <c r="AZ77" s="581"/>
      <c r="BA77" s="580"/>
      <c r="BB77" s="580"/>
    </row>
    <row r="78" spans="1:54" x14ac:dyDescent="0.2">
      <c r="A78" s="581"/>
      <c r="B78" s="581"/>
      <c r="C78" s="581"/>
      <c r="D78" s="581"/>
      <c r="E78" s="580"/>
      <c r="F78" s="581"/>
      <c r="G78" s="581"/>
      <c r="H78" s="581"/>
      <c r="I78" s="581"/>
      <c r="J78" s="581"/>
      <c r="K78" s="581"/>
      <c r="L78" s="582"/>
      <c r="M78" s="582"/>
      <c r="N78" s="582"/>
      <c r="O78" s="582"/>
      <c r="P78" s="582"/>
      <c r="Q78" s="582"/>
      <c r="R78" s="582"/>
      <c r="S78" s="582"/>
      <c r="T78" s="582"/>
      <c r="U78" s="580"/>
      <c r="V78" s="580"/>
      <c r="W78" s="580"/>
      <c r="X78" s="580"/>
      <c r="Y78" s="580"/>
      <c r="Z78" s="580"/>
      <c r="AA78" s="580"/>
      <c r="AB78" s="580"/>
      <c r="AC78" s="580"/>
      <c r="AD78" s="580"/>
      <c r="AE78" s="580"/>
      <c r="AF78" s="580"/>
      <c r="AG78" s="580"/>
      <c r="AH78" s="580"/>
      <c r="AI78" s="580"/>
      <c r="AJ78" s="580"/>
      <c r="AK78" s="580"/>
      <c r="AL78" s="580"/>
      <c r="AM78" s="580"/>
      <c r="AN78" s="580"/>
      <c r="AO78" s="580"/>
      <c r="AP78" s="580"/>
      <c r="AQ78" s="580"/>
      <c r="AR78" s="580"/>
      <c r="AS78" s="580"/>
      <c r="AT78" s="582"/>
      <c r="AU78" s="582"/>
      <c r="AV78" s="582"/>
      <c r="AW78" s="580"/>
      <c r="AX78" s="581"/>
      <c r="AY78" s="581"/>
      <c r="AZ78" s="581"/>
      <c r="BA78" s="580"/>
      <c r="BB78" s="580"/>
    </row>
    <row r="79" spans="1:54" x14ac:dyDescent="0.2">
      <c r="A79" s="581"/>
      <c r="B79" s="581"/>
      <c r="C79" s="581"/>
      <c r="D79" s="581"/>
      <c r="E79" s="580"/>
      <c r="F79" s="581"/>
      <c r="G79" s="581"/>
      <c r="H79" s="581"/>
      <c r="I79" s="581"/>
      <c r="J79" s="581"/>
      <c r="K79" s="581"/>
      <c r="L79" s="582"/>
      <c r="M79" s="582"/>
      <c r="N79" s="582"/>
      <c r="O79" s="582"/>
      <c r="P79" s="582"/>
      <c r="Q79" s="582"/>
      <c r="R79" s="582"/>
      <c r="S79" s="582"/>
      <c r="T79" s="582"/>
      <c r="U79" s="580"/>
      <c r="V79" s="580"/>
      <c r="W79" s="580"/>
      <c r="X79" s="580"/>
      <c r="Y79" s="580"/>
      <c r="Z79" s="580"/>
      <c r="AA79" s="580"/>
      <c r="AB79" s="580"/>
      <c r="AC79" s="580"/>
      <c r="AD79" s="580"/>
      <c r="AE79" s="580"/>
      <c r="AF79" s="580"/>
      <c r="AG79" s="580"/>
      <c r="AH79" s="580"/>
      <c r="AI79" s="580"/>
      <c r="AJ79" s="580"/>
      <c r="AK79" s="580"/>
      <c r="AL79" s="580"/>
      <c r="AM79" s="580"/>
      <c r="AN79" s="580"/>
      <c r="AO79" s="580"/>
      <c r="AP79" s="580"/>
      <c r="AQ79" s="580"/>
      <c r="AR79" s="580"/>
      <c r="AS79" s="580"/>
      <c r="AT79" s="582"/>
      <c r="AU79" s="582"/>
      <c r="AV79" s="582"/>
      <c r="AW79" s="580"/>
      <c r="AX79" s="581"/>
      <c r="AY79" s="581"/>
      <c r="AZ79" s="581"/>
      <c r="BA79" s="580"/>
      <c r="BB79" s="580"/>
    </row>
    <row r="80" spans="1:54" x14ac:dyDescent="0.2">
      <c r="A80" s="581"/>
      <c r="B80" s="581"/>
      <c r="C80" s="581"/>
      <c r="D80" s="581"/>
      <c r="E80" s="580"/>
      <c r="F80" s="581"/>
      <c r="G80" s="581"/>
      <c r="H80" s="581"/>
      <c r="I80" s="581"/>
      <c r="J80" s="581"/>
      <c r="K80" s="581"/>
      <c r="L80" s="582"/>
      <c r="M80" s="582"/>
      <c r="N80" s="582"/>
      <c r="O80" s="582"/>
      <c r="P80" s="582"/>
      <c r="Q80" s="582"/>
      <c r="R80" s="582"/>
      <c r="S80" s="582"/>
      <c r="T80" s="582"/>
      <c r="U80" s="580"/>
      <c r="V80" s="580"/>
      <c r="W80" s="580"/>
      <c r="X80" s="580"/>
      <c r="Y80" s="580"/>
      <c r="Z80" s="580"/>
      <c r="AA80" s="580"/>
      <c r="AB80" s="580"/>
      <c r="AC80" s="580"/>
      <c r="AD80" s="580"/>
      <c r="AE80" s="580"/>
      <c r="AF80" s="580"/>
      <c r="AG80" s="580"/>
      <c r="AH80" s="580"/>
      <c r="AI80" s="580"/>
      <c r="AJ80" s="580"/>
      <c r="AK80" s="580"/>
      <c r="AL80" s="580"/>
      <c r="AM80" s="580"/>
      <c r="AN80" s="580"/>
      <c r="AO80" s="580"/>
      <c r="AP80" s="580"/>
      <c r="AQ80" s="580"/>
      <c r="AR80" s="580"/>
      <c r="AS80" s="580"/>
      <c r="AT80" s="582"/>
      <c r="AU80" s="582"/>
      <c r="AV80" s="582"/>
      <c r="AW80" s="580"/>
      <c r="AX80" s="581"/>
      <c r="AY80" s="581"/>
      <c r="AZ80" s="581"/>
      <c r="BA80" s="580"/>
      <c r="BB80" s="580"/>
    </row>
    <row r="81" spans="1:54" x14ac:dyDescent="0.2">
      <c r="A81" s="581"/>
      <c r="B81" s="581"/>
      <c r="C81" s="581"/>
      <c r="D81" s="581"/>
      <c r="E81" s="580"/>
      <c r="F81" s="581"/>
      <c r="G81" s="581"/>
      <c r="H81" s="581"/>
      <c r="I81" s="581"/>
      <c r="J81" s="581"/>
      <c r="K81" s="581"/>
      <c r="L81" s="582"/>
      <c r="M81" s="582"/>
      <c r="N81" s="582"/>
      <c r="O81" s="582"/>
      <c r="P81" s="582"/>
      <c r="Q81" s="582"/>
      <c r="R81" s="582"/>
      <c r="S81" s="582"/>
      <c r="T81" s="582"/>
      <c r="U81" s="580"/>
      <c r="V81" s="580"/>
      <c r="W81" s="580"/>
      <c r="X81" s="580"/>
      <c r="Y81" s="580"/>
      <c r="Z81" s="580"/>
      <c r="AA81" s="580"/>
      <c r="AB81" s="580"/>
      <c r="AC81" s="580"/>
      <c r="AD81" s="580"/>
      <c r="AE81" s="580"/>
      <c r="AF81" s="580"/>
      <c r="AG81" s="580"/>
      <c r="AH81" s="580"/>
      <c r="AI81" s="580"/>
      <c r="AJ81" s="580"/>
      <c r="AK81" s="580"/>
      <c r="AL81" s="580"/>
      <c r="AM81" s="580"/>
      <c r="AN81" s="580"/>
      <c r="AO81" s="580"/>
      <c r="AP81" s="580"/>
      <c r="AQ81" s="580"/>
      <c r="AR81" s="580"/>
      <c r="AS81" s="580"/>
      <c r="AT81" s="582"/>
      <c r="AU81" s="582"/>
      <c r="AV81" s="582"/>
      <c r="AW81" s="580"/>
      <c r="AX81" s="581"/>
      <c r="AY81" s="581"/>
      <c r="AZ81" s="581"/>
      <c r="BA81" s="580"/>
      <c r="BB81" s="580"/>
    </row>
    <row r="82" spans="1:54" x14ac:dyDescent="0.2">
      <c r="A82" s="581"/>
      <c r="B82" s="581"/>
      <c r="C82" s="581"/>
      <c r="D82" s="581"/>
      <c r="E82" s="580"/>
      <c r="F82" s="581"/>
      <c r="G82" s="581"/>
      <c r="H82" s="581"/>
      <c r="I82" s="581"/>
      <c r="J82" s="581"/>
      <c r="K82" s="581"/>
      <c r="L82" s="582"/>
      <c r="M82" s="582"/>
      <c r="N82" s="582"/>
      <c r="O82" s="582"/>
      <c r="P82" s="582"/>
      <c r="Q82" s="582"/>
      <c r="R82" s="582"/>
      <c r="S82" s="582"/>
      <c r="T82" s="582"/>
      <c r="U82" s="580"/>
      <c r="V82" s="580"/>
      <c r="W82" s="580"/>
      <c r="X82" s="580"/>
      <c r="Y82" s="580"/>
      <c r="Z82" s="580"/>
      <c r="AA82" s="580"/>
      <c r="AB82" s="580"/>
      <c r="AC82" s="580"/>
      <c r="AD82" s="580"/>
      <c r="AE82" s="580"/>
      <c r="AF82" s="580"/>
      <c r="AG82" s="580"/>
      <c r="AH82" s="580"/>
      <c r="AI82" s="580"/>
      <c r="AJ82" s="580"/>
      <c r="AK82" s="580"/>
      <c r="AL82" s="580"/>
      <c r="AM82" s="580"/>
      <c r="AN82" s="580"/>
      <c r="AO82" s="580"/>
      <c r="AP82" s="580"/>
      <c r="AQ82" s="580"/>
      <c r="AR82" s="580"/>
      <c r="AS82" s="580"/>
      <c r="AT82" s="582"/>
      <c r="AU82" s="582"/>
      <c r="AV82" s="582"/>
      <c r="AW82" s="580"/>
      <c r="AX82" s="581"/>
      <c r="AY82" s="581"/>
      <c r="AZ82" s="581"/>
      <c r="BA82" s="580"/>
      <c r="BB82" s="580"/>
    </row>
    <row r="83" spans="1:54" x14ac:dyDescent="0.2">
      <c r="A83" s="581"/>
      <c r="B83" s="581"/>
      <c r="C83" s="581"/>
      <c r="D83" s="581"/>
      <c r="E83" s="580"/>
      <c r="F83" s="581"/>
      <c r="G83" s="581"/>
      <c r="H83" s="581"/>
      <c r="I83" s="581"/>
      <c r="J83" s="581"/>
      <c r="K83" s="581"/>
      <c r="L83" s="582"/>
      <c r="M83" s="582"/>
      <c r="N83" s="582"/>
      <c r="O83" s="582"/>
      <c r="P83" s="582"/>
      <c r="Q83" s="582"/>
      <c r="R83" s="582"/>
      <c r="S83" s="582"/>
      <c r="T83" s="582"/>
      <c r="U83" s="580"/>
      <c r="V83" s="580"/>
      <c r="W83" s="580"/>
      <c r="X83" s="580"/>
      <c r="Y83" s="580"/>
      <c r="Z83" s="580"/>
      <c r="AA83" s="580"/>
      <c r="AB83" s="580"/>
      <c r="AC83" s="580"/>
      <c r="AD83" s="580"/>
      <c r="AE83" s="580"/>
      <c r="AF83" s="580"/>
      <c r="AG83" s="580"/>
      <c r="AH83" s="580"/>
      <c r="AI83" s="580"/>
      <c r="AJ83" s="580"/>
      <c r="AK83" s="580"/>
      <c r="AL83" s="580"/>
      <c r="AM83" s="580"/>
      <c r="AN83" s="580"/>
      <c r="AO83" s="580"/>
      <c r="AP83" s="580"/>
      <c r="AQ83" s="580"/>
      <c r="AR83" s="580"/>
      <c r="AS83" s="580"/>
      <c r="AT83" s="582"/>
      <c r="AU83" s="582"/>
      <c r="AV83" s="582"/>
      <c r="AW83" s="580"/>
      <c r="AX83" s="581"/>
      <c r="AY83" s="581"/>
      <c r="AZ83" s="581"/>
      <c r="BA83" s="580"/>
      <c r="BB83" s="580"/>
    </row>
    <row r="84" spans="1:54" x14ac:dyDescent="0.2">
      <c r="A84" s="581"/>
      <c r="B84" s="581"/>
      <c r="C84" s="581"/>
      <c r="D84" s="581"/>
      <c r="E84" s="580"/>
      <c r="F84" s="581"/>
      <c r="G84" s="581"/>
      <c r="H84" s="581"/>
      <c r="I84" s="581"/>
      <c r="J84" s="581"/>
      <c r="K84" s="581"/>
      <c r="L84" s="582"/>
      <c r="M84" s="582"/>
      <c r="N84" s="582"/>
      <c r="O84" s="582"/>
      <c r="P84" s="582"/>
      <c r="Q84" s="582"/>
      <c r="R84" s="582"/>
      <c r="S84" s="582"/>
      <c r="T84" s="582"/>
      <c r="U84" s="580"/>
      <c r="V84" s="580"/>
      <c r="W84" s="580"/>
      <c r="X84" s="580"/>
      <c r="Y84" s="580"/>
      <c r="Z84" s="580"/>
      <c r="AA84" s="580"/>
      <c r="AB84" s="580"/>
      <c r="AC84" s="580"/>
      <c r="AD84" s="580"/>
      <c r="AE84" s="580"/>
      <c r="AF84" s="580"/>
      <c r="AG84" s="580"/>
      <c r="AH84" s="580"/>
      <c r="AI84" s="580"/>
      <c r="AJ84" s="580"/>
      <c r="AK84" s="580"/>
      <c r="AL84" s="580"/>
      <c r="AM84" s="580"/>
      <c r="AN84" s="580"/>
      <c r="AO84" s="580"/>
      <c r="AP84" s="580"/>
      <c r="AQ84" s="580"/>
      <c r="AR84" s="580"/>
      <c r="AS84" s="580"/>
      <c r="AT84" s="582"/>
      <c r="AU84" s="582"/>
      <c r="AV84" s="582"/>
      <c r="AW84" s="580"/>
      <c r="AX84" s="581"/>
      <c r="AY84" s="581"/>
      <c r="AZ84" s="581"/>
      <c r="BA84" s="580"/>
      <c r="BB84" s="580"/>
    </row>
    <row r="85" spans="1:54" x14ac:dyDescent="0.2">
      <c r="A85" s="581"/>
      <c r="B85" s="581"/>
      <c r="C85" s="581"/>
      <c r="D85" s="581"/>
      <c r="E85" s="580"/>
      <c r="F85" s="581"/>
      <c r="G85" s="581"/>
      <c r="H85" s="581"/>
      <c r="I85" s="581"/>
      <c r="J85" s="581"/>
      <c r="K85" s="581"/>
      <c r="L85" s="582"/>
      <c r="M85" s="582"/>
      <c r="N85" s="582"/>
      <c r="O85" s="582"/>
      <c r="P85" s="582"/>
      <c r="Q85" s="582"/>
      <c r="R85" s="582"/>
      <c r="S85" s="582"/>
      <c r="T85" s="582"/>
      <c r="U85" s="580"/>
      <c r="V85" s="580"/>
      <c r="W85" s="580"/>
      <c r="X85" s="580"/>
      <c r="Y85" s="580"/>
      <c r="Z85" s="580"/>
      <c r="AA85" s="580"/>
      <c r="AB85" s="580"/>
      <c r="AC85" s="580"/>
      <c r="AD85" s="580"/>
      <c r="AE85" s="580"/>
      <c r="AF85" s="580"/>
      <c r="AG85" s="580"/>
      <c r="AH85" s="580"/>
      <c r="AI85" s="580"/>
      <c r="AJ85" s="580"/>
      <c r="AK85" s="580"/>
      <c r="AL85" s="580"/>
      <c r="AM85" s="580"/>
      <c r="AN85" s="580"/>
      <c r="AO85" s="580"/>
      <c r="AP85" s="580"/>
      <c r="AQ85" s="580"/>
      <c r="AR85" s="580"/>
      <c r="AS85" s="580"/>
      <c r="AT85" s="582"/>
      <c r="AU85" s="582"/>
      <c r="AV85" s="582"/>
      <c r="AW85" s="580"/>
      <c r="AX85" s="581"/>
      <c r="AY85" s="581"/>
      <c r="AZ85" s="581"/>
      <c r="BA85" s="580"/>
      <c r="BB85" s="580"/>
    </row>
    <row r="86" spans="1:54" x14ac:dyDescent="0.2">
      <c r="A86" s="581"/>
      <c r="B86" s="581"/>
      <c r="C86" s="581"/>
      <c r="D86" s="581"/>
      <c r="E86" s="580"/>
      <c r="F86" s="581"/>
      <c r="G86" s="581"/>
      <c r="H86" s="581"/>
      <c r="I86" s="581"/>
      <c r="J86" s="581"/>
      <c r="K86" s="581"/>
      <c r="L86" s="582"/>
      <c r="M86" s="582"/>
      <c r="N86" s="582"/>
      <c r="O86" s="582"/>
      <c r="P86" s="582"/>
      <c r="Q86" s="582"/>
      <c r="R86" s="582"/>
      <c r="S86" s="582"/>
      <c r="T86" s="582"/>
      <c r="U86" s="580"/>
      <c r="V86" s="580"/>
      <c r="W86" s="580"/>
      <c r="X86" s="580"/>
      <c r="Y86" s="580"/>
      <c r="Z86" s="580"/>
      <c r="AA86" s="580"/>
      <c r="AB86" s="580"/>
      <c r="AC86" s="580"/>
      <c r="AD86" s="580"/>
      <c r="AE86" s="580"/>
      <c r="AF86" s="580"/>
      <c r="AG86" s="580"/>
      <c r="AH86" s="580"/>
      <c r="AI86" s="580"/>
      <c r="AJ86" s="580"/>
      <c r="AK86" s="580"/>
      <c r="AL86" s="580"/>
      <c r="AM86" s="580"/>
      <c r="AN86" s="580"/>
      <c r="AO86" s="580"/>
      <c r="AP86" s="580"/>
      <c r="AQ86" s="580"/>
      <c r="AR86" s="580"/>
      <c r="AS86" s="580"/>
      <c r="AT86" s="582"/>
      <c r="AU86" s="582"/>
      <c r="AV86" s="582"/>
      <c r="AW86" s="580"/>
      <c r="AX86" s="581"/>
      <c r="AY86" s="581"/>
      <c r="AZ86" s="581"/>
      <c r="BA86" s="580"/>
      <c r="BB86" s="580"/>
    </row>
    <row r="87" spans="1:54" x14ac:dyDescent="0.2">
      <c r="A87" s="581"/>
      <c r="B87" s="581"/>
      <c r="C87" s="581"/>
      <c r="D87" s="581"/>
      <c r="E87" s="580"/>
      <c r="F87" s="581"/>
      <c r="G87" s="581"/>
      <c r="H87" s="581"/>
      <c r="I87" s="581"/>
      <c r="J87" s="581"/>
      <c r="K87" s="581"/>
      <c r="L87" s="582"/>
      <c r="M87" s="582"/>
      <c r="N87" s="582"/>
      <c r="O87" s="582"/>
      <c r="P87" s="582"/>
      <c r="Q87" s="582"/>
      <c r="R87" s="582"/>
      <c r="S87" s="582"/>
      <c r="T87" s="582"/>
      <c r="U87" s="580"/>
      <c r="V87" s="580"/>
      <c r="W87" s="580"/>
      <c r="X87" s="580"/>
      <c r="Y87" s="580"/>
      <c r="Z87" s="580"/>
      <c r="AA87" s="580"/>
      <c r="AB87" s="580"/>
      <c r="AC87" s="580"/>
      <c r="AD87" s="580"/>
      <c r="AE87" s="580"/>
      <c r="AF87" s="580"/>
      <c r="AG87" s="580"/>
      <c r="AH87" s="580"/>
      <c r="AI87" s="580"/>
      <c r="AJ87" s="580"/>
      <c r="AK87" s="580"/>
      <c r="AL87" s="580"/>
      <c r="AM87" s="580"/>
      <c r="AN87" s="580"/>
      <c r="AO87" s="580"/>
      <c r="AP87" s="580"/>
      <c r="AQ87" s="580"/>
      <c r="AR87" s="580"/>
      <c r="AS87" s="580"/>
      <c r="AT87" s="582"/>
      <c r="AU87" s="582"/>
      <c r="AV87" s="582"/>
      <c r="AW87" s="580"/>
      <c r="AX87" s="581"/>
      <c r="AY87" s="581"/>
      <c r="AZ87" s="581"/>
      <c r="BA87" s="580"/>
      <c r="BB87" s="580"/>
    </row>
    <row r="88" spans="1:54" x14ac:dyDescent="0.2">
      <c r="A88" s="581"/>
      <c r="B88" s="581"/>
      <c r="C88" s="581"/>
      <c r="D88" s="581"/>
      <c r="E88" s="580"/>
      <c r="F88" s="581"/>
      <c r="G88" s="581"/>
      <c r="H88" s="581"/>
      <c r="I88" s="581"/>
      <c r="J88" s="581"/>
      <c r="K88" s="581"/>
      <c r="L88" s="582"/>
      <c r="M88" s="582"/>
      <c r="N88" s="582"/>
      <c r="O88" s="582"/>
      <c r="P88" s="582"/>
      <c r="Q88" s="582"/>
      <c r="R88" s="582"/>
      <c r="S88" s="582"/>
      <c r="T88" s="582"/>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2"/>
      <c r="AU88" s="582"/>
      <c r="AV88" s="582"/>
      <c r="AW88" s="580"/>
      <c r="AX88" s="581"/>
      <c r="AY88" s="581"/>
      <c r="AZ88" s="581"/>
      <c r="BA88" s="580"/>
      <c r="BB88" s="580"/>
    </row>
    <row r="89" spans="1:54" x14ac:dyDescent="0.2">
      <c r="A89" s="581"/>
      <c r="B89" s="581"/>
      <c r="C89" s="581"/>
      <c r="D89" s="581"/>
      <c r="E89" s="580"/>
      <c r="F89" s="581"/>
      <c r="G89" s="581"/>
      <c r="H89" s="581"/>
      <c r="I89" s="581"/>
      <c r="J89" s="581"/>
      <c r="K89" s="581"/>
      <c r="L89" s="582"/>
      <c r="M89" s="582"/>
      <c r="N89" s="582"/>
      <c r="O89" s="582"/>
      <c r="P89" s="582"/>
      <c r="Q89" s="582"/>
      <c r="R89" s="582"/>
      <c r="S89" s="582"/>
      <c r="T89" s="582"/>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2"/>
      <c r="AU89" s="582"/>
      <c r="AV89" s="582"/>
      <c r="AW89" s="580"/>
      <c r="AX89" s="581"/>
      <c r="AY89" s="581"/>
      <c r="AZ89" s="581"/>
      <c r="BA89" s="580"/>
      <c r="BB89" s="580"/>
    </row>
    <row r="90" spans="1:54" x14ac:dyDescent="0.2">
      <c r="A90" s="581"/>
      <c r="B90" s="581"/>
      <c r="C90" s="581"/>
      <c r="D90" s="581"/>
      <c r="E90" s="580"/>
      <c r="F90" s="581"/>
      <c r="G90" s="581"/>
      <c r="H90" s="581"/>
      <c r="I90" s="581"/>
      <c r="J90" s="581"/>
      <c r="K90" s="581"/>
      <c r="L90" s="582"/>
      <c r="M90" s="582"/>
      <c r="N90" s="582"/>
      <c r="O90" s="582"/>
      <c r="P90" s="582"/>
      <c r="Q90" s="582"/>
      <c r="R90" s="582"/>
      <c r="S90" s="582"/>
      <c r="T90" s="582"/>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2"/>
      <c r="AU90" s="582"/>
      <c r="AV90" s="582"/>
      <c r="AW90" s="580"/>
      <c r="AX90" s="581"/>
      <c r="AY90" s="581"/>
      <c r="AZ90" s="581"/>
      <c r="BA90" s="580"/>
      <c r="BB90" s="580"/>
    </row>
    <row r="91" spans="1:54" x14ac:dyDescent="0.2">
      <c r="A91" s="581"/>
      <c r="B91" s="581"/>
      <c r="C91" s="581"/>
      <c r="D91" s="581"/>
      <c r="E91" s="580"/>
      <c r="F91" s="581"/>
      <c r="G91" s="581"/>
      <c r="H91" s="581"/>
      <c r="I91" s="581"/>
      <c r="J91" s="581"/>
      <c r="K91" s="581"/>
      <c r="L91" s="582"/>
      <c r="M91" s="582"/>
      <c r="N91" s="582"/>
      <c r="O91" s="582"/>
      <c r="P91" s="582"/>
      <c r="Q91" s="582"/>
      <c r="R91" s="582"/>
      <c r="S91" s="582"/>
      <c r="T91" s="582"/>
      <c r="U91" s="580"/>
      <c r="V91" s="580"/>
      <c r="W91" s="580"/>
      <c r="X91" s="580"/>
      <c r="Y91" s="580"/>
      <c r="Z91" s="580"/>
      <c r="AA91" s="580"/>
      <c r="AB91" s="580"/>
      <c r="AC91" s="580"/>
      <c r="AD91" s="580"/>
      <c r="AE91" s="580"/>
      <c r="AF91" s="580"/>
      <c r="AG91" s="580"/>
      <c r="AH91" s="580"/>
      <c r="AI91" s="580"/>
      <c r="AJ91" s="580"/>
      <c r="AK91" s="580"/>
      <c r="AL91" s="580"/>
      <c r="AM91" s="580"/>
      <c r="AN91" s="580"/>
      <c r="AO91" s="580"/>
      <c r="AP91" s="580"/>
      <c r="AQ91" s="580"/>
      <c r="AR91" s="580"/>
      <c r="AS91" s="580"/>
      <c r="AT91" s="582"/>
      <c r="AU91" s="582"/>
      <c r="AV91" s="582"/>
      <c r="AW91" s="580"/>
      <c r="AX91" s="581"/>
      <c r="AY91" s="581"/>
      <c r="AZ91" s="581"/>
      <c r="BA91" s="580"/>
      <c r="BB91" s="580"/>
    </row>
    <row r="92" spans="1:54" x14ac:dyDescent="0.2">
      <c r="A92" s="581"/>
      <c r="B92" s="581"/>
      <c r="C92" s="581"/>
      <c r="D92" s="581"/>
      <c r="E92" s="580"/>
      <c r="F92" s="581"/>
      <c r="G92" s="581"/>
      <c r="H92" s="581"/>
      <c r="I92" s="581"/>
      <c r="J92" s="581"/>
      <c r="K92" s="581"/>
      <c r="L92" s="582"/>
      <c r="M92" s="582"/>
      <c r="N92" s="582"/>
      <c r="O92" s="582"/>
      <c r="P92" s="582"/>
      <c r="Q92" s="582"/>
      <c r="R92" s="582"/>
      <c r="S92" s="582"/>
      <c r="T92" s="582"/>
      <c r="U92" s="580"/>
      <c r="V92" s="580"/>
      <c r="W92" s="580"/>
      <c r="X92" s="580"/>
      <c r="Y92" s="580"/>
      <c r="Z92" s="580"/>
      <c r="AA92" s="580"/>
      <c r="AB92" s="580"/>
      <c r="AC92" s="580"/>
      <c r="AD92" s="580"/>
      <c r="AE92" s="580"/>
      <c r="AF92" s="580"/>
      <c r="AG92" s="580"/>
      <c r="AH92" s="580"/>
      <c r="AI92" s="580"/>
      <c r="AJ92" s="580"/>
      <c r="AK92" s="580"/>
      <c r="AL92" s="580"/>
      <c r="AM92" s="580"/>
      <c r="AN92" s="580"/>
      <c r="AO92" s="580"/>
      <c r="AP92" s="580"/>
      <c r="AQ92" s="580"/>
      <c r="AR92" s="580"/>
      <c r="AS92" s="580"/>
      <c r="AT92" s="582"/>
      <c r="AU92" s="582"/>
      <c r="AV92" s="582"/>
      <c r="AW92" s="580"/>
      <c r="AX92" s="581"/>
      <c r="AY92" s="581"/>
      <c r="AZ92" s="581"/>
      <c r="BA92" s="580"/>
      <c r="BB92" s="580"/>
    </row>
    <row r="93" spans="1:54" x14ac:dyDescent="0.2">
      <c r="A93" s="581"/>
      <c r="B93" s="581"/>
      <c r="C93" s="581"/>
      <c r="D93" s="581"/>
      <c r="E93" s="580"/>
      <c r="F93" s="581"/>
      <c r="G93" s="581"/>
      <c r="H93" s="581"/>
      <c r="I93" s="581"/>
      <c r="J93" s="581"/>
      <c r="K93" s="581"/>
      <c r="L93" s="582"/>
      <c r="M93" s="582"/>
      <c r="N93" s="582"/>
      <c r="O93" s="582"/>
      <c r="P93" s="582"/>
      <c r="Q93" s="582"/>
      <c r="R93" s="582"/>
      <c r="S93" s="582"/>
      <c r="T93" s="582"/>
      <c r="U93" s="580"/>
      <c r="V93" s="580"/>
      <c r="W93" s="580"/>
      <c r="X93" s="580"/>
      <c r="Y93" s="580"/>
      <c r="Z93" s="580"/>
      <c r="AA93" s="580"/>
      <c r="AB93" s="580"/>
      <c r="AC93" s="580"/>
      <c r="AD93" s="580"/>
      <c r="AE93" s="580"/>
      <c r="AF93" s="580"/>
      <c r="AG93" s="580"/>
      <c r="AH93" s="580"/>
      <c r="AI93" s="580"/>
      <c r="AJ93" s="580"/>
      <c r="AK93" s="580"/>
      <c r="AL93" s="580"/>
      <c r="AM93" s="580"/>
      <c r="AN93" s="580"/>
      <c r="AO93" s="580"/>
      <c r="AP93" s="580"/>
      <c r="AQ93" s="580"/>
      <c r="AR93" s="580"/>
      <c r="AS93" s="580"/>
      <c r="AT93" s="582"/>
      <c r="AU93" s="582"/>
      <c r="AV93" s="582"/>
      <c r="AW93" s="580"/>
      <c r="AX93" s="581"/>
      <c r="AY93" s="581"/>
      <c r="AZ93" s="581"/>
      <c r="BA93" s="580"/>
      <c r="BB93" s="580"/>
    </row>
    <row r="94" spans="1:54" x14ac:dyDescent="0.2">
      <c r="A94" s="581"/>
      <c r="B94" s="581"/>
      <c r="C94" s="581"/>
      <c r="D94" s="581"/>
      <c r="E94" s="580"/>
      <c r="F94" s="581"/>
      <c r="G94" s="581"/>
      <c r="H94" s="581"/>
      <c r="I94" s="581"/>
      <c r="J94" s="581"/>
      <c r="K94" s="581"/>
      <c r="L94" s="582"/>
      <c r="M94" s="582"/>
      <c r="N94" s="582"/>
      <c r="O94" s="582"/>
      <c r="P94" s="582"/>
      <c r="Q94" s="582"/>
      <c r="R94" s="582"/>
      <c r="S94" s="582"/>
      <c r="T94" s="582"/>
      <c r="U94" s="580"/>
      <c r="V94" s="580"/>
      <c r="W94" s="580"/>
      <c r="X94" s="580"/>
      <c r="Y94" s="580"/>
      <c r="Z94" s="580"/>
      <c r="AA94" s="580"/>
      <c r="AB94" s="580"/>
      <c r="AC94" s="580"/>
      <c r="AD94" s="580"/>
      <c r="AE94" s="580"/>
      <c r="AF94" s="580"/>
      <c r="AG94" s="580"/>
      <c r="AH94" s="580"/>
      <c r="AI94" s="580"/>
      <c r="AJ94" s="580"/>
      <c r="AK94" s="580"/>
      <c r="AL94" s="580"/>
      <c r="AM94" s="580"/>
      <c r="AN94" s="580"/>
      <c r="AO94" s="580"/>
      <c r="AP94" s="580"/>
      <c r="AQ94" s="580"/>
      <c r="AR94" s="580"/>
      <c r="AS94" s="580"/>
      <c r="AT94" s="582"/>
      <c r="AU94" s="582"/>
      <c r="AV94" s="582"/>
      <c r="AW94" s="580"/>
      <c r="AX94" s="581"/>
      <c r="AY94" s="581"/>
      <c r="AZ94" s="581"/>
      <c r="BA94" s="580"/>
      <c r="BB94" s="580"/>
    </row>
    <row r="95" spans="1:54" x14ac:dyDescent="0.2">
      <c r="A95" s="581"/>
      <c r="B95" s="581"/>
      <c r="C95" s="581"/>
      <c r="D95" s="581"/>
      <c r="E95" s="580"/>
      <c r="F95" s="581"/>
      <c r="G95" s="581"/>
      <c r="H95" s="581"/>
      <c r="I95" s="581"/>
      <c r="J95" s="581"/>
      <c r="K95" s="581"/>
      <c r="L95" s="582"/>
      <c r="M95" s="582"/>
      <c r="N95" s="582"/>
      <c r="O95" s="582"/>
      <c r="P95" s="582"/>
      <c r="Q95" s="582"/>
      <c r="R95" s="582"/>
      <c r="S95" s="582"/>
      <c r="T95" s="582"/>
      <c r="U95" s="580"/>
      <c r="V95" s="580"/>
      <c r="W95" s="580"/>
      <c r="X95" s="580"/>
      <c r="Y95" s="580"/>
      <c r="Z95" s="580"/>
      <c r="AA95" s="580"/>
      <c r="AB95" s="580"/>
      <c r="AC95" s="580"/>
      <c r="AD95" s="580"/>
      <c r="AE95" s="580"/>
      <c r="AF95" s="580"/>
      <c r="AG95" s="580"/>
      <c r="AH95" s="580"/>
      <c r="AI95" s="580"/>
      <c r="AJ95" s="580"/>
      <c r="AK95" s="580"/>
      <c r="AL95" s="580"/>
      <c r="AM95" s="580"/>
      <c r="AN95" s="580"/>
      <c r="AO95" s="580"/>
      <c r="AP95" s="580"/>
      <c r="AQ95" s="580"/>
      <c r="AR95" s="580"/>
      <c r="AS95" s="580"/>
      <c r="AT95" s="582"/>
      <c r="AU95" s="582"/>
      <c r="AV95" s="582"/>
      <c r="AW95" s="580"/>
      <c r="AX95" s="581"/>
      <c r="AY95" s="581"/>
      <c r="AZ95" s="581"/>
      <c r="BA95" s="580"/>
      <c r="BB95" s="580"/>
    </row>
    <row r="96" spans="1:54" x14ac:dyDescent="0.2">
      <c r="A96" s="581"/>
      <c r="B96" s="581"/>
      <c r="C96" s="581"/>
      <c r="D96" s="581"/>
      <c r="E96" s="580"/>
      <c r="F96" s="581"/>
      <c r="G96" s="581"/>
      <c r="H96" s="581"/>
      <c r="I96" s="581"/>
      <c r="J96" s="581"/>
      <c r="K96" s="581"/>
      <c r="L96" s="582"/>
      <c r="M96" s="582"/>
      <c r="N96" s="582"/>
      <c r="O96" s="582"/>
      <c r="P96" s="582"/>
      <c r="Q96" s="582"/>
      <c r="R96" s="582"/>
      <c r="S96" s="582"/>
      <c r="T96" s="582"/>
      <c r="U96" s="580"/>
      <c r="V96" s="580"/>
      <c r="W96" s="580"/>
      <c r="X96" s="580"/>
      <c r="Y96" s="580"/>
      <c r="Z96" s="580"/>
      <c r="AA96" s="580"/>
      <c r="AB96" s="580"/>
      <c r="AC96" s="580"/>
      <c r="AD96" s="580"/>
      <c r="AE96" s="580"/>
      <c r="AF96" s="580"/>
      <c r="AG96" s="580"/>
      <c r="AH96" s="580"/>
      <c r="AI96" s="580"/>
      <c r="AJ96" s="580"/>
      <c r="AK96" s="580"/>
      <c r="AL96" s="580"/>
      <c r="AM96" s="580"/>
      <c r="AN96" s="580"/>
      <c r="AO96" s="580"/>
      <c r="AP96" s="580"/>
      <c r="AQ96" s="580"/>
      <c r="AR96" s="580"/>
      <c r="AS96" s="580"/>
      <c r="AT96" s="582"/>
      <c r="AU96" s="582"/>
      <c r="AV96" s="582"/>
      <c r="AW96" s="580"/>
      <c r="AX96" s="581"/>
      <c r="AY96" s="581"/>
      <c r="AZ96" s="581"/>
      <c r="BA96" s="580"/>
      <c r="BB96" s="580"/>
    </row>
    <row r="97" spans="1:54" x14ac:dyDescent="0.2">
      <c r="A97" s="581"/>
      <c r="B97" s="581"/>
      <c r="C97" s="581"/>
      <c r="D97" s="581"/>
      <c r="E97" s="580"/>
      <c r="F97" s="581"/>
      <c r="G97" s="581"/>
      <c r="H97" s="581"/>
      <c r="I97" s="581"/>
      <c r="J97" s="581"/>
      <c r="K97" s="581"/>
      <c r="L97" s="582"/>
      <c r="M97" s="582"/>
      <c r="N97" s="582"/>
      <c r="O97" s="582"/>
      <c r="P97" s="582"/>
      <c r="Q97" s="582"/>
      <c r="R97" s="582"/>
      <c r="S97" s="582"/>
      <c r="T97" s="582"/>
      <c r="U97" s="580"/>
      <c r="V97" s="580"/>
      <c r="W97" s="580"/>
      <c r="X97" s="580"/>
      <c r="Y97" s="580"/>
      <c r="Z97" s="580"/>
      <c r="AA97" s="580"/>
      <c r="AB97" s="580"/>
      <c r="AC97" s="580"/>
      <c r="AD97" s="580"/>
      <c r="AE97" s="580"/>
      <c r="AF97" s="580"/>
      <c r="AG97" s="580"/>
      <c r="AH97" s="580"/>
      <c r="AI97" s="580"/>
      <c r="AJ97" s="580"/>
      <c r="AK97" s="580"/>
      <c r="AL97" s="580"/>
      <c r="AM97" s="580"/>
      <c r="AN97" s="580"/>
      <c r="AO97" s="580"/>
      <c r="AP97" s="580"/>
      <c r="AQ97" s="580"/>
      <c r="AR97" s="580"/>
      <c r="AS97" s="580"/>
      <c r="AT97" s="582"/>
      <c r="AU97" s="582"/>
      <c r="AV97" s="582"/>
      <c r="AW97" s="580"/>
      <c r="AX97" s="581"/>
      <c r="AY97" s="581"/>
      <c r="AZ97" s="581"/>
      <c r="BA97" s="580"/>
      <c r="BB97" s="580"/>
    </row>
    <row r="98" spans="1:54" x14ac:dyDescent="0.2">
      <c r="A98" s="581"/>
      <c r="B98" s="581"/>
      <c r="C98" s="581"/>
      <c r="D98" s="581"/>
      <c r="E98" s="580"/>
      <c r="F98" s="581"/>
      <c r="G98" s="581"/>
      <c r="H98" s="581"/>
      <c r="I98" s="581"/>
      <c r="J98" s="581"/>
      <c r="K98" s="581"/>
      <c r="L98" s="582"/>
      <c r="M98" s="582"/>
      <c r="N98" s="582"/>
      <c r="O98" s="582"/>
      <c r="P98" s="582"/>
      <c r="Q98" s="582"/>
      <c r="R98" s="582"/>
      <c r="S98" s="582"/>
      <c r="T98" s="582"/>
      <c r="U98" s="580"/>
      <c r="V98" s="580"/>
      <c r="W98" s="580"/>
      <c r="X98" s="580"/>
      <c r="Y98" s="580"/>
      <c r="Z98" s="580"/>
      <c r="AA98" s="580"/>
      <c r="AB98" s="580"/>
      <c r="AC98" s="580"/>
      <c r="AD98" s="580"/>
      <c r="AE98" s="580"/>
      <c r="AF98" s="580"/>
      <c r="AG98" s="580"/>
      <c r="AH98" s="580"/>
      <c r="AI98" s="580"/>
      <c r="AJ98" s="580"/>
      <c r="AK98" s="580"/>
      <c r="AL98" s="580"/>
      <c r="AM98" s="580"/>
      <c r="AN98" s="580"/>
      <c r="AO98" s="580"/>
      <c r="AP98" s="580"/>
      <c r="AQ98" s="580"/>
      <c r="AR98" s="580"/>
      <c r="AS98" s="580"/>
      <c r="AT98" s="582"/>
      <c r="AU98" s="582"/>
      <c r="AV98" s="582"/>
      <c r="AW98" s="580"/>
      <c r="AX98" s="581"/>
      <c r="AY98" s="581"/>
      <c r="AZ98" s="581"/>
      <c r="BA98" s="580"/>
      <c r="BB98" s="580"/>
    </row>
    <row r="99" spans="1:54" x14ac:dyDescent="0.2">
      <c r="A99" s="581"/>
      <c r="B99" s="581"/>
      <c r="C99" s="581"/>
      <c r="D99" s="581"/>
      <c r="E99" s="580"/>
      <c r="F99" s="581"/>
      <c r="G99" s="581"/>
      <c r="H99" s="581"/>
      <c r="I99" s="581"/>
      <c r="J99" s="581"/>
      <c r="K99" s="581"/>
      <c r="L99" s="582"/>
      <c r="M99" s="582"/>
      <c r="N99" s="582"/>
      <c r="O99" s="582"/>
      <c r="P99" s="582"/>
      <c r="Q99" s="582"/>
      <c r="R99" s="582"/>
      <c r="S99" s="582"/>
      <c r="T99" s="582"/>
      <c r="U99" s="580"/>
      <c r="V99" s="580"/>
      <c r="W99" s="580"/>
      <c r="X99" s="580"/>
      <c r="Y99" s="580"/>
      <c r="Z99" s="580"/>
      <c r="AA99" s="580"/>
      <c r="AB99" s="580"/>
      <c r="AC99" s="580"/>
      <c r="AD99" s="580"/>
      <c r="AE99" s="580"/>
      <c r="AF99" s="580"/>
      <c r="AG99" s="580"/>
      <c r="AH99" s="580"/>
      <c r="AI99" s="580"/>
      <c r="AJ99" s="580"/>
      <c r="AK99" s="580"/>
      <c r="AL99" s="580"/>
      <c r="AM99" s="580"/>
      <c r="AN99" s="580"/>
      <c r="AO99" s="580"/>
      <c r="AP99" s="580"/>
      <c r="AQ99" s="580"/>
      <c r="AR99" s="580"/>
      <c r="AS99" s="580"/>
      <c r="AT99" s="582"/>
      <c r="AU99" s="582"/>
      <c r="AV99" s="582"/>
      <c r="AW99" s="580"/>
      <c r="AX99" s="581"/>
      <c r="AY99" s="581"/>
      <c r="AZ99" s="581"/>
      <c r="BA99" s="580"/>
      <c r="BB99" s="580"/>
    </row>
    <row r="100" spans="1:54" x14ac:dyDescent="0.2">
      <c r="A100" s="581"/>
      <c r="B100" s="581"/>
      <c r="C100" s="581"/>
      <c r="D100" s="581"/>
      <c r="E100" s="580"/>
      <c r="F100" s="581"/>
      <c r="G100" s="581"/>
      <c r="H100" s="581"/>
      <c r="I100" s="581"/>
      <c r="J100" s="581"/>
      <c r="K100" s="581"/>
      <c r="L100" s="582"/>
      <c r="M100" s="582"/>
      <c r="N100" s="582"/>
      <c r="O100" s="582"/>
      <c r="P100" s="582"/>
      <c r="Q100" s="582"/>
      <c r="R100" s="582"/>
      <c r="S100" s="582"/>
      <c r="T100" s="582"/>
      <c r="U100" s="580"/>
      <c r="V100" s="580"/>
      <c r="W100" s="580"/>
      <c r="X100" s="580"/>
      <c r="Y100" s="580"/>
      <c r="Z100" s="580"/>
      <c r="AA100" s="580"/>
      <c r="AB100" s="580"/>
      <c r="AC100" s="580"/>
      <c r="AD100" s="580"/>
      <c r="AE100" s="580"/>
      <c r="AF100" s="580"/>
      <c r="AG100" s="580"/>
      <c r="AH100" s="580"/>
      <c r="AI100" s="580"/>
      <c r="AJ100" s="580"/>
      <c r="AK100" s="580"/>
      <c r="AL100" s="580"/>
      <c r="AM100" s="580"/>
      <c r="AN100" s="580"/>
      <c r="AO100" s="580"/>
      <c r="AP100" s="580"/>
      <c r="AQ100" s="580"/>
      <c r="AR100" s="580"/>
      <c r="AS100" s="580"/>
      <c r="AT100" s="582"/>
      <c r="AU100" s="582"/>
      <c r="AV100" s="582"/>
      <c r="AW100" s="580"/>
      <c r="AX100" s="581"/>
      <c r="AY100" s="581"/>
      <c r="AZ100" s="581"/>
      <c r="BA100" s="580"/>
      <c r="BB100" s="580"/>
    </row>
    <row r="101" spans="1:54" x14ac:dyDescent="0.2">
      <c r="A101" s="581"/>
      <c r="B101" s="581"/>
      <c r="C101" s="581"/>
      <c r="D101" s="581"/>
      <c r="E101" s="580"/>
      <c r="F101" s="581"/>
      <c r="G101" s="581"/>
      <c r="H101" s="581"/>
      <c r="I101" s="581"/>
      <c r="J101" s="581"/>
      <c r="K101" s="581"/>
      <c r="L101" s="582"/>
      <c r="M101" s="582"/>
      <c r="N101" s="582"/>
      <c r="O101" s="582"/>
      <c r="P101" s="582"/>
      <c r="Q101" s="582"/>
      <c r="R101" s="582"/>
      <c r="S101" s="582"/>
      <c r="T101" s="582"/>
      <c r="U101" s="580"/>
      <c r="V101" s="580"/>
      <c r="W101" s="580"/>
      <c r="X101" s="580"/>
      <c r="Y101" s="580"/>
      <c r="Z101" s="580"/>
      <c r="AA101" s="580"/>
      <c r="AB101" s="580"/>
      <c r="AC101" s="580"/>
      <c r="AD101" s="580"/>
      <c r="AE101" s="580"/>
      <c r="AF101" s="580"/>
      <c r="AG101" s="580"/>
      <c r="AH101" s="580"/>
      <c r="AI101" s="580"/>
      <c r="AJ101" s="580"/>
      <c r="AK101" s="580"/>
      <c r="AL101" s="580"/>
      <c r="AM101" s="580"/>
      <c r="AN101" s="580"/>
      <c r="AO101" s="580"/>
      <c r="AP101" s="580"/>
      <c r="AQ101" s="580"/>
      <c r="AR101" s="580"/>
      <c r="AS101" s="580"/>
      <c r="AT101" s="582"/>
      <c r="AU101" s="582"/>
      <c r="AV101" s="582"/>
      <c r="AW101" s="580"/>
      <c r="AX101" s="581"/>
      <c r="AY101" s="581"/>
      <c r="AZ101" s="581"/>
      <c r="BA101" s="580"/>
      <c r="BB101" s="580"/>
    </row>
    <row r="102" spans="1:54" x14ac:dyDescent="0.2">
      <c r="A102" s="581"/>
      <c r="B102" s="581"/>
      <c r="C102" s="581"/>
      <c r="D102" s="581"/>
      <c r="E102" s="580"/>
      <c r="F102" s="581"/>
      <c r="G102" s="581"/>
      <c r="H102" s="581"/>
      <c r="I102" s="581"/>
      <c r="J102" s="581"/>
      <c r="K102" s="581"/>
      <c r="L102" s="582"/>
      <c r="M102" s="582"/>
      <c r="N102" s="582"/>
      <c r="O102" s="582"/>
      <c r="P102" s="582"/>
      <c r="Q102" s="582"/>
      <c r="R102" s="582"/>
      <c r="S102" s="582"/>
      <c r="T102" s="582"/>
      <c r="U102" s="580"/>
      <c r="V102" s="580"/>
      <c r="W102" s="580"/>
      <c r="X102" s="580"/>
      <c r="Y102" s="580"/>
      <c r="Z102" s="580"/>
      <c r="AA102" s="580"/>
      <c r="AB102" s="580"/>
      <c r="AC102" s="580"/>
      <c r="AD102" s="580"/>
      <c r="AE102" s="580"/>
      <c r="AF102" s="580"/>
      <c r="AG102" s="580"/>
      <c r="AH102" s="580"/>
      <c r="AI102" s="580"/>
      <c r="AJ102" s="580"/>
      <c r="AK102" s="580"/>
      <c r="AL102" s="580"/>
      <c r="AM102" s="580"/>
      <c r="AN102" s="580"/>
      <c r="AO102" s="580"/>
      <c r="AP102" s="580"/>
      <c r="AQ102" s="580"/>
      <c r="AR102" s="580"/>
      <c r="AS102" s="580"/>
      <c r="AT102" s="582"/>
      <c r="AU102" s="582"/>
      <c r="AV102" s="582"/>
      <c r="AW102" s="580"/>
      <c r="AX102" s="581"/>
      <c r="AY102" s="581"/>
      <c r="AZ102" s="581"/>
      <c r="BA102" s="580"/>
      <c r="BB102" s="580"/>
    </row>
    <row r="103" spans="1:54" x14ac:dyDescent="0.2">
      <c r="A103" s="581"/>
      <c r="B103" s="581"/>
      <c r="C103" s="581"/>
      <c r="D103" s="581"/>
      <c r="E103" s="580"/>
      <c r="F103" s="581"/>
      <c r="G103" s="581"/>
      <c r="H103" s="581"/>
      <c r="I103" s="581"/>
      <c r="J103" s="581"/>
      <c r="K103" s="581"/>
      <c r="L103" s="582"/>
      <c r="M103" s="582"/>
      <c r="N103" s="582"/>
      <c r="O103" s="582"/>
      <c r="P103" s="582"/>
      <c r="Q103" s="582"/>
      <c r="R103" s="582"/>
      <c r="S103" s="582"/>
      <c r="T103" s="582"/>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2"/>
      <c r="AU103" s="582"/>
      <c r="AV103" s="582"/>
      <c r="AW103" s="580"/>
      <c r="AX103" s="581"/>
      <c r="AY103" s="581"/>
      <c r="AZ103" s="581"/>
      <c r="BA103" s="580"/>
      <c r="BB103" s="580"/>
    </row>
    <row r="104" spans="1:54" x14ac:dyDescent="0.2">
      <c r="A104" s="581"/>
      <c r="B104" s="581"/>
      <c r="C104" s="581"/>
      <c r="D104" s="581"/>
      <c r="E104" s="580"/>
      <c r="F104" s="581"/>
      <c r="G104" s="581"/>
      <c r="H104" s="581"/>
      <c r="I104" s="581"/>
      <c r="J104" s="581"/>
      <c r="K104" s="581"/>
      <c r="L104" s="582"/>
      <c r="M104" s="582"/>
      <c r="N104" s="582"/>
      <c r="O104" s="582"/>
      <c r="P104" s="582"/>
      <c r="Q104" s="582"/>
      <c r="R104" s="582"/>
      <c r="S104" s="582"/>
      <c r="T104" s="582"/>
      <c r="U104" s="580"/>
      <c r="V104" s="580"/>
      <c r="W104" s="580"/>
      <c r="X104" s="580"/>
      <c r="Y104" s="580"/>
      <c r="Z104" s="580"/>
      <c r="AA104" s="580"/>
      <c r="AB104" s="580"/>
      <c r="AC104" s="580"/>
      <c r="AD104" s="580"/>
      <c r="AE104" s="580"/>
      <c r="AF104" s="580"/>
      <c r="AG104" s="580"/>
      <c r="AH104" s="580"/>
      <c r="AI104" s="580"/>
      <c r="AJ104" s="580"/>
      <c r="AK104" s="580"/>
      <c r="AL104" s="580"/>
      <c r="AM104" s="580"/>
      <c r="AN104" s="580"/>
      <c r="AO104" s="580"/>
      <c r="AP104" s="580"/>
      <c r="AQ104" s="580"/>
      <c r="AR104" s="580"/>
      <c r="AS104" s="580"/>
      <c r="AT104" s="582"/>
      <c r="AU104" s="582"/>
      <c r="AV104" s="582"/>
      <c r="AW104" s="580"/>
      <c r="AX104" s="581"/>
      <c r="AY104" s="581"/>
      <c r="AZ104" s="581"/>
      <c r="BA104" s="580"/>
      <c r="BB104" s="580"/>
    </row>
    <row r="105" spans="1:54" x14ac:dyDescent="0.2">
      <c r="A105" s="581"/>
      <c r="B105" s="581"/>
      <c r="C105" s="581"/>
      <c r="D105" s="581"/>
      <c r="E105" s="580"/>
      <c r="F105" s="581"/>
      <c r="G105" s="581"/>
      <c r="H105" s="581"/>
      <c r="I105" s="581"/>
      <c r="J105" s="581"/>
      <c r="K105" s="581"/>
      <c r="L105" s="582"/>
      <c r="M105" s="582"/>
      <c r="N105" s="582"/>
      <c r="O105" s="582"/>
      <c r="P105" s="582"/>
      <c r="Q105" s="582"/>
      <c r="R105" s="582"/>
      <c r="S105" s="582"/>
      <c r="T105" s="582"/>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580"/>
      <c r="AP105" s="580"/>
      <c r="AQ105" s="580"/>
      <c r="AR105" s="580"/>
      <c r="AS105" s="580"/>
      <c r="AT105" s="582"/>
      <c r="AU105" s="582"/>
      <c r="AV105" s="582"/>
      <c r="AW105" s="580"/>
      <c r="AX105" s="581"/>
      <c r="AY105" s="581"/>
      <c r="AZ105" s="581"/>
      <c r="BA105" s="580"/>
      <c r="BB105" s="580"/>
    </row>
    <row r="106" spans="1:54" x14ac:dyDescent="0.2">
      <c r="A106" s="581"/>
      <c r="B106" s="581"/>
      <c r="C106" s="581"/>
      <c r="D106" s="581"/>
      <c r="E106" s="580"/>
      <c r="F106" s="581"/>
      <c r="G106" s="581"/>
      <c r="H106" s="581"/>
      <c r="I106" s="581"/>
      <c r="J106" s="581"/>
      <c r="K106" s="581"/>
      <c r="L106" s="582"/>
      <c r="M106" s="582"/>
      <c r="N106" s="582"/>
      <c r="O106" s="582"/>
      <c r="P106" s="582"/>
      <c r="Q106" s="582"/>
      <c r="R106" s="582"/>
      <c r="S106" s="582"/>
      <c r="T106" s="582"/>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2"/>
      <c r="AU106" s="582"/>
      <c r="AV106" s="582"/>
      <c r="AW106" s="580"/>
      <c r="AX106" s="581"/>
      <c r="AY106" s="581"/>
      <c r="AZ106" s="581"/>
      <c r="BA106" s="580"/>
      <c r="BB106" s="580"/>
    </row>
    <row r="107" spans="1:54" x14ac:dyDescent="0.2">
      <c r="A107" s="581"/>
      <c r="B107" s="581"/>
      <c r="C107" s="581"/>
      <c r="D107" s="581"/>
      <c r="E107" s="580"/>
      <c r="F107" s="581"/>
      <c r="G107" s="581"/>
      <c r="H107" s="581"/>
      <c r="I107" s="581"/>
      <c r="J107" s="581"/>
      <c r="K107" s="581"/>
      <c r="L107" s="582"/>
      <c r="M107" s="582"/>
      <c r="N107" s="582"/>
      <c r="O107" s="582"/>
      <c r="P107" s="582"/>
      <c r="Q107" s="582"/>
      <c r="R107" s="582"/>
      <c r="S107" s="582"/>
      <c r="T107" s="582"/>
      <c r="U107" s="580"/>
      <c r="V107" s="580"/>
      <c r="W107" s="580"/>
      <c r="X107" s="580"/>
      <c r="Y107" s="580"/>
      <c r="Z107" s="580"/>
      <c r="AA107" s="580"/>
      <c r="AB107" s="580"/>
      <c r="AC107" s="580"/>
      <c r="AD107" s="580"/>
      <c r="AE107" s="580"/>
      <c r="AF107" s="580"/>
      <c r="AG107" s="580"/>
      <c r="AH107" s="580"/>
      <c r="AI107" s="580"/>
      <c r="AJ107" s="580"/>
      <c r="AK107" s="580"/>
      <c r="AL107" s="580"/>
      <c r="AM107" s="580"/>
      <c r="AN107" s="580"/>
      <c r="AO107" s="580"/>
      <c r="AP107" s="580"/>
      <c r="AQ107" s="580"/>
      <c r="AR107" s="580"/>
      <c r="AS107" s="580"/>
      <c r="AT107" s="582"/>
      <c r="AU107" s="582"/>
      <c r="AV107" s="582"/>
      <c r="AW107" s="580"/>
      <c r="AX107" s="581"/>
      <c r="AY107" s="581"/>
      <c r="AZ107" s="581"/>
      <c r="BA107" s="580"/>
      <c r="BB107" s="580"/>
    </row>
    <row r="108" spans="1:54" x14ac:dyDescent="0.2">
      <c r="A108" s="581"/>
      <c r="B108" s="581"/>
      <c r="C108" s="581"/>
      <c r="D108" s="581"/>
      <c r="E108" s="580"/>
      <c r="F108" s="581"/>
      <c r="G108" s="581"/>
      <c r="H108" s="581"/>
      <c r="I108" s="581"/>
      <c r="J108" s="581"/>
      <c r="K108" s="581"/>
      <c r="L108" s="582"/>
      <c r="M108" s="582"/>
      <c r="N108" s="582"/>
      <c r="O108" s="582"/>
      <c r="P108" s="582"/>
      <c r="Q108" s="582"/>
      <c r="R108" s="582"/>
      <c r="S108" s="582"/>
      <c r="T108" s="582"/>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2"/>
      <c r="AU108" s="582"/>
      <c r="AV108" s="582"/>
      <c r="AW108" s="580"/>
      <c r="AX108" s="581"/>
      <c r="AY108" s="581"/>
      <c r="AZ108" s="581"/>
      <c r="BA108" s="580"/>
      <c r="BB108" s="580"/>
    </row>
  </sheetData>
  <mergeCells count="48">
    <mergeCell ref="AW12:BB15"/>
    <mergeCell ref="B13:H13"/>
    <mergeCell ref="I13:T13"/>
    <mergeCell ref="U13:AN13"/>
    <mergeCell ref="AP13:AU13"/>
    <mergeCell ref="B14:H14"/>
    <mergeCell ref="I14:T14"/>
    <mergeCell ref="U14:AN14"/>
    <mergeCell ref="AP14:AU14"/>
    <mergeCell ref="B15:H15"/>
    <mergeCell ref="I15:T15"/>
    <mergeCell ref="U15:AN15"/>
    <mergeCell ref="AP15:AU15"/>
    <mergeCell ref="A12:S12"/>
    <mergeCell ref="BC8:BH8"/>
    <mergeCell ref="BD9:BF9"/>
    <mergeCell ref="B10:D10"/>
    <mergeCell ref="F10:H10"/>
    <mergeCell ref="I10:K10"/>
    <mergeCell ref="R10:T10"/>
    <mergeCell ref="AX10:AZ10"/>
    <mergeCell ref="BD10:BF10"/>
    <mergeCell ref="B9:D9"/>
    <mergeCell ref="F9:H9"/>
    <mergeCell ref="I9:K9"/>
    <mergeCell ref="R9:T9"/>
    <mergeCell ref="AX9:AZ9"/>
    <mergeCell ref="AB6:AV6"/>
    <mergeCell ref="B8:K8"/>
    <mergeCell ref="L8:Q8"/>
    <mergeCell ref="R8:AV8"/>
    <mergeCell ref="AW8:BB8"/>
    <mergeCell ref="B6:C6"/>
    <mergeCell ref="D6:H6"/>
    <mergeCell ref="I6:K6"/>
    <mergeCell ref="L6:T6"/>
    <mergeCell ref="U6:Z6"/>
    <mergeCell ref="B1:AS1"/>
    <mergeCell ref="AT1:AV4"/>
    <mergeCell ref="AZ1:BB2"/>
    <mergeCell ref="B2:AS2"/>
    <mergeCell ref="B3:D3"/>
    <mergeCell ref="E3:Z3"/>
    <mergeCell ref="AB3:AS3"/>
    <mergeCell ref="AZ3:BB4"/>
    <mergeCell ref="B4:D4"/>
    <mergeCell ref="E4:Z4"/>
    <mergeCell ref="AB4:AS4"/>
  </mergeCells>
  <dataValidations count="3">
    <dataValidation showInputMessage="1" showErrorMessage="1" sqref="AI10 Y10 AK10:AR10 AC10 AA10 AE10 AG10"/>
    <dataValidation type="list" showInputMessage="1" showErrorMessage="1" sqref="AF10 AB10 AJ10 AD10 U10:X10 AH10 Z10">
      <formula1>Efectividad</formula1>
    </dataValidation>
    <dataValidation type="list" allowBlank="1" showInputMessage="1" sqref="AT10">
      <formula1>Periodo</formula1>
    </dataValidation>
  </dataValidations>
  <printOptions horizontalCentered="1" verticalCentered="1"/>
  <pageMargins left="0.43307086614173229" right="0.23622047244094491" top="0.35433070866141736" bottom="0.35433070866141736" header="0.31496062992125984" footer="0.31496062992125984"/>
  <pageSetup paperSize="5" scale="65" orientation="landscape" r:id="rId1"/>
  <headerFooter>
    <oddFooter xml:space="preserve">&amp;L&amp;9Formato: FO-AC-07 Versión: 2&amp;C&amp;9Página &amp;P&amp;R&amp;9Vo.Bo: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2.85546875" style="353" customWidth="1"/>
    <col min="2" max="2" width="3.5703125" style="353" customWidth="1"/>
    <col min="3" max="5" width="6.5703125" style="370" customWidth="1"/>
    <col min="6" max="6" width="2.7109375" style="353" bestFit="1" customWidth="1"/>
    <col min="7" max="8" width="13.42578125" style="356" customWidth="1"/>
    <col min="9" max="9" width="11.140625" style="356" customWidth="1"/>
    <col min="10" max="10" width="2.5703125" style="356" customWidth="1"/>
    <col min="11" max="12" width="9" style="356"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9.5703125" style="356"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2.85546875" style="329" customWidth="1"/>
    <col min="258" max="258" width="3.5703125" style="329" customWidth="1"/>
    <col min="259" max="261" width="6.5703125" style="329" customWidth="1"/>
    <col min="262" max="262" width="2.7109375" style="329" bestFit="1" customWidth="1"/>
    <col min="263" max="264" width="13.42578125" style="329" customWidth="1"/>
    <col min="265" max="265" width="11.140625"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9.5703125"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2.85546875" style="329" customWidth="1"/>
    <col min="514" max="514" width="3.5703125" style="329" customWidth="1"/>
    <col min="515" max="517" width="6.5703125" style="329" customWidth="1"/>
    <col min="518" max="518" width="2.7109375" style="329" bestFit="1" customWidth="1"/>
    <col min="519" max="520" width="13.42578125" style="329" customWidth="1"/>
    <col min="521" max="521" width="11.140625"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9.5703125"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2.85546875" style="329" customWidth="1"/>
    <col min="770" max="770" width="3.5703125" style="329" customWidth="1"/>
    <col min="771" max="773" width="6.5703125" style="329" customWidth="1"/>
    <col min="774" max="774" width="2.7109375" style="329" bestFit="1" customWidth="1"/>
    <col min="775" max="776" width="13.42578125" style="329" customWidth="1"/>
    <col min="777" max="777" width="11.140625"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9.5703125"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2.85546875" style="329" customWidth="1"/>
    <col min="1026" max="1026" width="3.5703125" style="329" customWidth="1"/>
    <col min="1027" max="1029" width="6.5703125" style="329" customWidth="1"/>
    <col min="1030" max="1030" width="2.7109375" style="329" bestFit="1" customWidth="1"/>
    <col min="1031" max="1032" width="13.42578125" style="329" customWidth="1"/>
    <col min="1033" max="1033" width="11.140625"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9.5703125"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2.85546875" style="329" customWidth="1"/>
    <col min="1282" max="1282" width="3.5703125" style="329" customWidth="1"/>
    <col min="1283" max="1285" width="6.5703125" style="329" customWidth="1"/>
    <col min="1286" max="1286" width="2.7109375" style="329" bestFit="1" customWidth="1"/>
    <col min="1287" max="1288" width="13.42578125" style="329" customWidth="1"/>
    <col min="1289" max="1289" width="11.140625"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9.5703125"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2.85546875" style="329" customWidth="1"/>
    <col min="1538" max="1538" width="3.5703125" style="329" customWidth="1"/>
    <col min="1539" max="1541" width="6.5703125" style="329" customWidth="1"/>
    <col min="1542" max="1542" width="2.7109375" style="329" bestFit="1" customWidth="1"/>
    <col min="1543" max="1544" width="13.42578125" style="329" customWidth="1"/>
    <col min="1545" max="1545" width="11.140625"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9.5703125"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2.85546875" style="329" customWidth="1"/>
    <col min="1794" max="1794" width="3.5703125" style="329" customWidth="1"/>
    <col min="1795" max="1797" width="6.5703125" style="329" customWidth="1"/>
    <col min="1798" max="1798" width="2.7109375" style="329" bestFit="1" customWidth="1"/>
    <col min="1799" max="1800" width="13.42578125" style="329" customWidth="1"/>
    <col min="1801" max="1801" width="11.140625"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9.5703125"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2.85546875" style="329" customWidth="1"/>
    <col min="2050" max="2050" width="3.5703125" style="329" customWidth="1"/>
    <col min="2051" max="2053" width="6.5703125" style="329" customWidth="1"/>
    <col min="2054" max="2054" width="2.7109375" style="329" bestFit="1" customWidth="1"/>
    <col min="2055" max="2056" width="13.42578125" style="329" customWidth="1"/>
    <col min="2057" max="2057" width="11.140625"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9.5703125"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2.85546875" style="329" customWidth="1"/>
    <col min="2306" max="2306" width="3.5703125" style="329" customWidth="1"/>
    <col min="2307" max="2309" width="6.5703125" style="329" customWidth="1"/>
    <col min="2310" max="2310" width="2.7109375" style="329" bestFit="1" customWidth="1"/>
    <col min="2311" max="2312" width="13.42578125" style="329" customWidth="1"/>
    <col min="2313" max="2313" width="11.140625"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9.5703125"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2.85546875" style="329" customWidth="1"/>
    <col min="2562" max="2562" width="3.5703125" style="329" customWidth="1"/>
    <col min="2563" max="2565" width="6.5703125" style="329" customWidth="1"/>
    <col min="2566" max="2566" width="2.7109375" style="329" bestFit="1" customWidth="1"/>
    <col min="2567" max="2568" width="13.42578125" style="329" customWidth="1"/>
    <col min="2569" max="2569" width="11.140625"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9.5703125"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2.85546875" style="329" customWidth="1"/>
    <col min="2818" max="2818" width="3.5703125" style="329" customWidth="1"/>
    <col min="2819" max="2821" width="6.5703125" style="329" customWidth="1"/>
    <col min="2822" max="2822" width="2.7109375" style="329" bestFit="1" customWidth="1"/>
    <col min="2823" max="2824" width="13.42578125" style="329" customWidth="1"/>
    <col min="2825" max="2825" width="11.140625"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9.5703125"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2.85546875" style="329" customWidth="1"/>
    <col min="3074" max="3074" width="3.5703125" style="329" customWidth="1"/>
    <col min="3075" max="3077" width="6.5703125" style="329" customWidth="1"/>
    <col min="3078" max="3078" width="2.7109375" style="329" bestFit="1" customWidth="1"/>
    <col min="3079" max="3080" width="13.42578125" style="329" customWidth="1"/>
    <col min="3081" max="3081" width="11.140625"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9.5703125"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2.85546875" style="329" customWidth="1"/>
    <col min="3330" max="3330" width="3.5703125" style="329" customWidth="1"/>
    <col min="3331" max="3333" width="6.5703125" style="329" customWidth="1"/>
    <col min="3334" max="3334" width="2.7109375" style="329" bestFit="1" customWidth="1"/>
    <col min="3335" max="3336" width="13.42578125" style="329" customWidth="1"/>
    <col min="3337" max="3337" width="11.140625"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9.5703125"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2.85546875" style="329" customWidth="1"/>
    <col min="3586" max="3586" width="3.5703125" style="329" customWidth="1"/>
    <col min="3587" max="3589" width="6.5703125" style="329" customWidth="1"/>
    <col min="3590" max="3590" width="2.7109375" style="329" bestFit="1" customWidth="1"/>
    <col min="3591" max="3592" width="13.42578125" style="329" customWidth="1"/>
    <col min="3593" max="3593" width="11.140625"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9.5703125"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2.85546875" style="329" customWidth="1"/>
    <col min="3842" max="3842" width="3.5703125" style="329" customWidth="1"/>
    <col min="3843" max="3845" width="6.5703125" style="329" customWidth="1"/>
    <col min="3846" max="3846" width="2.7109375" style="329" bestFit="1" customWidth="1"/>
    <col min="3847" max="3848" width="13.42578125" style="329" customWidth="1"/>
    <col min="3849" max="3849" width="11.140625"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9.5703125"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2.85546875" style="329" customWidth="1"/>
    <col min="4098" max="4098" width="3.5703125" style="329" customWidth="1"/>
    <col min="4099" max="4101" width="6.5703125" style="329" customWidth="1"/>
    <col min="4102" max="4102" width="2.7109375" style="329" bestFit="1" customWidth="1"/>
    <col min="4103" max="4104" width="13.42578125" style="329" customWidth="1"/>
    <col min="4105" max="4105" width="11.140625"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9.5703125"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2.85546875" style="329" customWidth="1"/>
    <col min="4354" max="4354" width="3.5703125" style="329" customWidth="1"/>
    <col min="4355" max="4357" width="6.5703125" style="329" customWidth="1"/>
    <col min="4358" max="4358" width="2.7109375" style="329" bestFit="1" customWidth="1"/>
    <col min="4359" max="4360" width="13.42578125" style="329" customWidth="1"/>
    <col min="4361" max="4361" width="11.140625"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9.5703125"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2.85546875" style="329" customWidth="1"/>
    <col min="4610" max="4610" width="3.5703125" style="329" customWidth="1"/>
    <col min="4611" max="4613" width="6.5703125" style="329" customWidth="1"/>
    <col min="4614" max="4614" width="2.7109375" style="329" bestFit="1" customWidth="1"/>
    <col min="4615" max="4616" width="13.42578125" style="329" customWidth="1"/>
    <col min="4617" max="4617" width="11.140625"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9.5703125"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2.85546875" style="329" customWidth="1"/>
    <col min="4866" max="4866" width="3.5703125" style="329" customWidth="1"/>
    <col min="4867" max="4869" width="6.5703125" style="329" customWidth="1"/>
    <col min="4870" max="4870" width="2.7109375" style="329" bestFit="1" customWidth="1"/>
    <col min="4871" max="4872" width="13.42578125" style="329" customWidth="1"/>
    <col min="4873" max="4873" width="11.140625"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9.5703125"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2.85546875" style="329" customWidth="1"/>
    <col min="5122" max="5122" width="3.5703125" style="329" customWidth="1"/>
    <col min="5123" max="5125" width="6.5703125" style="329" customWidth="1"/>
    <col min="5126" max="5126" width="2.7109375" style="329" bestFit="1" customWidth="1"/>
    <col min="5127" max="5128" width="13.42578125" style="329" customWidth="1"/>
    <col min="5129" max="5129" width="11.140625"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9.5703125"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2.85546875" style="329" customWidth="1"/>
    <col min="5378" max="5378" width="3.5703125" style="329" customWidth="1"/>
    <col min="5379" max="5381" width="6.5703125" style="329" customWidth="1"/>
    <col min="5382" max="5382" width="2.7109375" style="329" bestFit="1" customWidth="1"/>
    <col min="5383" max="5384" width="13.42578125" style="329" customWidth="1"/>
    <col min="5385" max="5385" width="11.140625"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9.5703125"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2.85546875" style="329" customWidth="1"/>
    <col min="5634" max="5634" width="3.5703125" style="329" customWidth="1"/>
    <col min="5635" max="5637" width="6.5703125" style="329" customWidth="1"/>
    <col min="5638" max="5638" width="2.7109375" style="329" bestFit="1" customWidth="1"/>
    <col min="5639" max="5640" width="13.42578125" style="329" customWidth="1"/>
    <col min="5641" max="5641" width="11.140625"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9.5703125"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2.85546875" style="329" customWidth="1"/>
    <col min="5890" max="5890" width="3.5703125" style="329" customWidth="1"/>
    <col min="5891" max="5893" width="6.5703125" style="329" customWidth="1"/>
    <col min="5894" max="5894" width="2.7109375" style="329" bestFit="1" customWidth="1"/>
    <col min="5895" max="5896" width="13.42578125" style="329" customWidth="1"/>
    <col min="5897" max="5897" width="11.140625"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9.5703125"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2.85546875" style="329" customWidth="1"/>
    <col min="6146" max="6146" width="3.5703125" style="329" customWidth="1"/>
    <col min="6147" max="6149" width="6.5703125" style="329" customWidth="1"/>
    <col min="6150" max="6150" width="2.7109375" style="329" bestFit="1" customWidth="1"/>
    <col min="6151" max="6152" width="13.42578125" style="329" customWidth="1"/>
    <col min="6153" max="6153" width="11.140625"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9.5703125"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2.85546875" style="329" customWidth="1"/>
    <col min="6402" max="6402" width="3.5703125" style="329" customWidth="1"/>
    <col min="6403" max="6405" width="6.5703125" style="329" customWidth="1"/>
    <col min="6406" max="6406" width="2.7109375" style="329" bestFit="1" customWidth="1"/>
    <col min="6407" max="6408" width="13.42578125" style="329" customWidth="1"/>
    <col min="6409" max="6409" width="11.140625"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9.5703125"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2.85546875" style="329" customWidth="1"/>
    <col min="6658" max="6658" width="3.5703125" style="329" customWidth="1"/>
    <col min="6659" max="6661" width="6.5703125" style="329" customWidth="1"/>
    <col min="6662" max="6662" width="2.7109375" style="329" bestFit="1" customWidth="1"/>
    <col min="6663" max="6664" width="13.42578125" style="329" customWidth="1"/>
    <col min="6665" max="6665" width="11.140625"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9.5703125"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2.85546875" style="329" customWidth="1"/>
    <col min="6914" max="6914" width="3.5703125" style="329" customWidth="1"/>
    <col min="6915" max="6917" width="6.5703125" style="329" customWidth="1"/>
    <col min="6918" max="6918" width="2.7109375" style="329" bestFit="1" customWidth="1"/>
    <col min="6919" max="6920" width="13.42578125" style="329" customWidth="1"/>
    <col min="6921" max="6921" width="11.140625"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9.5703125"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2.85546875" style="329" customWidth="1"/>
    <col min="7170" max="7170" width="3.5703125" style="329" customWidth="1"/>
    <col min="7171" max="7173" width="6.5703125" style="329" customWidth="1"/>
    <col min="7174" max="7174" width="2.7109375" style="329" bestFit="1" customWidth="1"/>
    <col min="7175" max="7176" width="13.42578125" style="329" customWidth="1"/>
    <col min="7177" max="7177" width="11.140625"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9.5703125"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2.85546875" style="329" customWidth="1"/>
    <col min="7426" max="7426" width="3.5703125" style="329" customWidth="1"/>
    <col min="7427" max="7429" width="6.5703125" style="329" customWidth="1"/>
    <col min="7430" max="7430" width="2.7109375" style="329" bestFit="1" customWidth="1"/>
    <col min="7431" max="7432" width="13.42578125" style="329" customWidth="1"/>
    <col min="7433" max="7433" width="11.140625"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9.5703125"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2.85546875" style="329" customWidth="1"/>
    <col min="7682" max="7682" width="3.5703125" style="329" customWidth="1"/>
    <col min="7683" max="7685" width="6.5703125" style="329" customWidth="1"/>
    <col min="7686" max="7686" width="2.7109375" style="329" bestFit="1" customWidth="1"/>
    <col min="7687" max="7688" width="13.42578125" style="329" customWidth="1"/>
    <col min="7689" max="7689" width="11.140625"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9.5703125"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2.85546875" style="329" customWidth="1"/>
    <col min="7938" max="7938" width="3.5703125" style="329" customWidth="1"/>
    <col min="7939" max="7941" width="6.5703125" style="329" customWidth="1"/>
    <col min="7942" max="7942" width="2.7109375" style="329" bestFit="1" customWidth="1"/>
    <col min="7943" max="7944" width="13.42578125" style="329" customWidth="1"/>
    <col min="7945" max="7945" width="11.140625"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9.5703125"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2.85546875" style="329" customWidth="1"/>
    <col min="8194" max="8194" width="3.5703125" style="329" customWidth="1"/>
    <col min="8195" max="8197" width="6.5703125" style="329" customWidth="1"/>
    <col min="8198" max="8198" width="2.7109375" style="329" bestFit="1" customWidth="1"/>
    <col min="8199" max="8200" width="13.42578125" style="329" customWidth="1"/>
    <col min="8201" max="8201" width="11.140625"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9.5703125"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2.85546875" style="329" customWidth="1"/>
    <col min="8450" max="8450" width="3.5703125" style="329" customWidth="1"/>
    <col min="8451" max="8453" width="6.5703125" style="329" customWidth="1"/>
    <col min="8454" max="8454" width="2.7109375" style="329" bestFit="1" customWidth="1"/>
    <col min="8455" max="8456" width="13.42578125" style="329" customWidth="1"/>
    <col min="8457" max="8457" width="11.140625"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9.5703125"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2.85546875" style="329" customWidth="1"/>
    <col min="8706" max="8706" width="3.5703125" style="329" customWidth="1"/>
    <col min="8707" max="8709" width="6.5703125" style="329" customWidth="1"/>
    <col min="8710" max="8710" width="2.7109375" style="329" bestFit="1" customWidth="1"/>
    <col min="8711" max="8712" width="13.42578125" style="329" customWidth="1"/>
    <col min="8713" max="8713" width="11.140625"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9.5703125"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2.85546875" style="329" customWidth="1"/>
    <col min="8962" max="8962" width="3.5703125" style="329" customWidth="1"/>
    <col min="8963" max="8965" width="6.5703125" style="329" customWidth="1"/>
    <col min="8966" max="8966" width="2.7109375" style="329" bestFit="1" customWidth="1"/>
    <col min="8967" max="8968" width="13.42578125" style="329" customWidth="1"/>
    <col min="8969" max="8969" width="11.140625"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9.5703125"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2.85546875" style="329" customWidth="1"/>
    <col min="9218" max="9218" width="3.5703125" style="329" customWidth="1"/>
    <col min="9219" max="9221" width="6.5703125" style="329" customWidth="1"/>
    <col min="9222" max="9222" width="2.7109375" style="329" bestFit="1" customWidth="1"/>
    <col min="9223" max="9224" width="13.42578125" style="329" customWidth="1"/>
    <col min="9225" max="9225" width="11.140625"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9.5703125"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2.85546875" style="329" customWidth="1"/>
    <col min="9474" max="9474" width="3.5703125" style="329" customWidth="1"/>
    <col min="9475" max="9477" width="6.5703125" style="329" customWidth="1"/>
    <col min="9478" max="9478" width="2.7109375" style="329" bestFit="1" customWidth="1"/>
    <col min="9479" max="9480" width="13.42578125" style="329" customWidth="1"/>
    <col min="9481" max="9481" width="11.140625"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9.5703125"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2.85546875" style="329" customWidth="1"/>
    <col min="9730" max="9730" width="3.5703125" style="329" customWidth="1"/>
    <col min="9731" max="9733" width="6.5703125" style="329" customWidth="1"/>
    <col min="9734" max="9734" width="2.7109375" style="329" bestFit="1" customWidth="1"/>
    <col min="9735" max="9736" width="13.42578125" style="329" customWidth="1"/>
    <col min="9737" max="9737" width="11.140625"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9.5703125"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2.85546875" style="329" customWidth="1"/>
    <col min="9986" max="9986" width="3.5703125" style="329" customWidth="1"/>
    <col min="9987" max="9989" width="6.5703125" style="329" customWidth="1"/>
    <col min="9990" max="9990" width="2.7109375" style="329" bestFit="1" customWidth="1"/>
    <col min="9991" max="9992" width="13.42578125" style="329" customWidth="1"/>
    <col min="9993" max="9993" width="11.140625"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9.5703125"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2.85546875" style="329" customWidth="1"/>
    <col min="10242" max="10242" width="3.5703125" style="329" customWidth="1"/>
    <col min="10243" max="10245" width="6.5703125" style="329" customWidth="1"/>
    <col min="10246" max="10246" width="2.7109375" style="329" bestFit="1" customWidth="1"/>
    <col min="10247" max="10248" width="13.42578125" style="329" customWidth="1"/>
    <col min="10249" max="10249" width="11.140625"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9.5703125"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2.85546875" style="329" customWidth="1"/>
    <col min="10498" max="10498" width="3.5703125" style="329" customWidth="1"/>
    <col min="10499" max="10501" width="6.5703125" style="329" customWidth="1"/>
    <col min="10502" max="10502" width="2.7109375" style="329" bestFit="1" customWidth="1"/>
    <col min="10503" max="10504" width="13.42578125" style="329" customWidth="1"/>
    <col min="10505" max="10505" width="11.140625"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9.5703125"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2.85546875" style="329" customWidth="1"/>
    <col min="10754" max="10754" width="3.5703125" style="329" customWidth="1"/>
    <col min="10755" max="10757" width="6.5703125" style="329" customWidth="1"/>
    <col min="10758" max="10758" width="2.7109375" style="329" bestFit="1" customWidth="1"/>
    <col min="10759" max="10760" width="13.42578125" style="329" customWidth="1"/>
    <col min="10761" max="10761" width="11.140625"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9.5703125"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2.85546875" style="329" customWidth="1"/>
    <col min="11010" max="11010" width="3.5703125" style="329" customWidth="1"/>
    <col min="11011" max="11013" width="6.5703125" style="329" customWidth="1"/>
    <col min="11014" max="11014" width="2.7109375" style="329" bestFit="1" customWidth="1"/>
    <col min="11015" max="11016" width="13.42578125" style="329" customWidth="1"/>
    <col min="11017" max="11017" width="11.140625"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9.5703125"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2.85546875" style="329" customWidth="1"/>
    <col min="11266" max="11266" width="3.5703125" style="329" customWidth="1"/>
    <col min="11267" max="11269" width="6.5703125" style="329" customWidth="1"/>
    <col min="11270" max="11270" width="2.7109375" style="329" bestFit="1" customWidth="1"/>
    <col min="11271" max="11272" width="13.42578125" style="329" customWidth="1"/>
    <col min="11273" max="11273" width="11.140625"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9.5703125"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2.85546875" style="329" customWidth="1"/>
    <col min="11522" max="11522" width="3.5703125" style="329" customWidth="1"/>
    <col min="11523" max="11525" width="6.5703125" style="329" customWidth="1"/>
    <col min="11526" max="11526" width="2.7109375" style="329" bestFit="1" customWidth="1"/>
    <col min="11527" max="11528" width="13.42578125" style="329" customWidth="1"/>
    <col min="11529" max="11529" width="11.140625"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9.5703125"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2.85546875" style="329" customWidth="1"/>
    <col min="11778" max="11778" width="3.5703125" style="329" customWidth="1"/>
    <col min="11779" max="11781" width="6.5703125" style="329" customWidth="1"/>
    <col min="11782" max="11782" width="2.7109375" style="329" bestFit="1" customWidth="1"/>
    <col min="11783" max="11784" width="13.42578125" style="329" customWidth="1"/>
    <col min="11785" max="11785" width="11.140625"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9.5703125"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2.85546875" style="329" customWidth="1"/>
    <col min="12034" max="12034" width="3.5703125" style="329" customWidth="1"/>
    <col min="12035" max="12037" width="6.5703125" style="329" customWidth="1"/>
    <col min="12038" max="12038" width="2.7109375" style="329" bestFit="1" customWidth="1"/>
    <col min="12039" max="12040" width="13.42578125" style="329" customWidth="1"/>
    <col min="12041" max="12041" width="11.140625"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9.5703125"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2.85546875" style="329" customWidth="1"/>
    <col min="12290" max="12290" width="3.5703125" style="329" customWidth="1"/>
    <col min="12291" max="12293" width="6.5703125" style="329" customWidth="1"/>
    <col min="12294" max="12294" width="2.7109375" style="329" bestFit="1" customWidth="1"/>
    <col min="12295" max="12296" width="13.42578125" style="329" customWidth="1"/>
    <col min="12297" max="12297" width="11.140625"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9.5703125"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2.85546875" style="329" customWidth="1"/>
    <col min="12546" max="12546" width="3.5703125" style="329" customWidth="1"/>
    <col min="12547" max="12549" width="6.5703125" style="329" customWidth="1"/>
    <col min="12550" max="12550" width="2.7109375" style="329" bestFit="1" customWidth="1"/>
    <col min="12551" max="12552" width="13.42578125" style="329" customWidth="1"/>
    <col min="12553" max="12553" width="11.140625"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9.5703125"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2.85546875" style="329" customWidth="1"/>
    <col min="12802" max="12802" width="3.5703125" style="329" customWidth="1"/>
    <col min="12803" max="12805" width="6.5703125" style="329" customWidth="1"/>
    <col min="12806" max="12806" width="2.7109375" style="329" bestFit="1" customWidth="1"/>
    <col min="12807" max="12808" width="13.42578125" style="329" customWidth="1"/>
    <col min="12809" max="12809" width="11.140625"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9.5703125"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2.85546875" style="329" customWidth="1"/>
    <col min="13058" max="13058" width="3.5703125" style="329" customWidth="1"/>
    <col min="13059" max="13061" width="6.5703125" style="329" customWidth="1"/>
    <col min="13062" max="13062" width="2.7109375" style="329" bestFit="1" customWidth="1"/>
    <col min="13063" max="13064" width="13.42578125" style="329" customWidth="1"/>
    <col min="13065" max="13065" width="11.140625"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9.5703125"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2.85546875" style="329" customWidth="1"/>
    <col min="13314" max="13314" width="3.5703125" style="329" customWidth="1"/>
    <col min="13315" max="13317" width="6.5703125" style="329" customWidth="1"/>
    <col min="13318" max="13318" width="2.7109375" style="329" bestFit="1" customWidth="1"/>
    <col min="13319" max="13320" width="13.42578125" style="329" customWidth="1"/>
    <col min="13321" max="13321" width="11.140625"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9.5703125"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2.85546875" style="329" customWidth="1"/>
    <col min="13570" max="13570" width="3.5703125" style="329" customWidth="1"/>
    <col min="13571" max="13573" width="6.5703125" style="329" customWidth="1"/>
    <col min="13574" max="13574" width="2.7109375" style="329" bestFit="1" customWidth="1"/>
    <col min="13575" max="13576" width="13.42578125" style="329" customWidth="1"/>
    <col min="13577" max="13577" width="11.140625"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9.5703125"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2.85546875" style="329" customWidth="1"/>
    <col min="13826" max="13826" width="3.5703125" style="329" customWidth="1"/>
    <col min="13827" max="13829" width="6.5703125" style="329" customWidth="1"/>
    <col min="13830" max="13830" width="2.7109375" style="329" bestFit="1" customWidth="1"/>
    <col min="13831" max="13832" width="13.42578125" style="329" customWidth="1"/>
    <col min="13833" max="13833" width="11.140625"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9.5703125"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2.85546875" style="329" customWidth="1"/>
    <col min="14082" max="14082" width="3.5703125" style="329" customWidth="1"/>
    <col min="14083" max="14085" width="6.5703125" style="329" customWidth="1"/>
    <col min="14086" max="14086" width="2.7109375" style="329" bestFit="1" customWidth="1"/>
    <col min="14087" max="14088" width="13.42578125" style="329" customWidth="1"/>
    <col min="14089" max="14089" width="11.140625"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9.5703125"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2.85546875" style="329" customWidth="1"/>
    <col min="14338" max="14338" width="3.5703125" style="329" customWidth="1"/>
    <col min="14339" max="14341" width="6.5703125" style="329" customWidth="1"/>
    <col min="14342" max="14342" width="2.7109375" style="329" bestFit="1" customWidth="1"/>
    <col min="14343" max="14344" width="13.42578125" style="329" customWidth="1"/>
    <col min="14345" max="14345" width="11.140625"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9.5703125"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2.85546875" style="329" customWidth="1"/>
    <col min="14594" max="14594" width="3.5703125" style="329" customWidth="1"/>
    <col min="14595" max="14597" width="6.5703125" style="329" customWidth="1"/>
    <col min="14598" max="14598" width="2.7109375" style="329" bestFit="1" customWidth="1"/>
    <col min="14599" max="14600" width="13.42578125" style="329" customWidth="1"/>
    <col min="14601" max="14601" width="11.140625"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9.5703125"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2.85546875" style="329" customWidth="1"/>
    <col min="14850" max="14850" width="3.5703125" style="329" customWidth="1"/>
    <col min="14851" max="14853" width="6.5703125" style="329" customWidth="1"/>
    <col min="14854" max="14854" width="2.7109375" style="329" bestFit="1" customWidth="1"/>
    <col min="14855" max="14856" width="13.42578125" style="329" customWidth="1"/>
    <col min="14857" max="14857" width="11.140625"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9.5703125"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2.85546875" style="329" customWidth="1"/>
    <col min="15106" max="15106" width="3.5703125" style="329" customWidth="1"/>
    <col min="15107" max="15109" width="6.5703125" style="329" customWidth="1"/>
    <col min="15110" max="15110" width="2.7109375" style="329" bestFit="1" customWidth="1"/>
    <col min="15111" max="15112" width="13.42578125" style="329" customWidth="1"/>
    <col min="15113" max="15113" width="11.140625"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9.5703125"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2.85546875" style="329" customWidth="1"/>
    <col min="15362" max="15362" width="3.5703125" style="329" customWidth="1"/>
    <col min="15363" max="15365" width="6.5703125" style="329" customWidth="1"/>
    <col min="15366" max="15366" width="2.7109375" style="329" bestFit="1" customWidth="1"/>
    <col min="15367" max="15368" width="13.42578125" style="329" customWidth="1"/>
    <col min="15369" max="15369" width="11.140625"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9.5703125"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2.85546875" style="329" customWidth="1"/>
    <col min="15618" max="15618" width="3.5703125" style="329" customWidth="1"/>
    <col min="15619" max="15621" width="6.5703125" style="329" customWidth="1"/>
    <col min="15622" max="15622" width="2.7109375" style="329" bestFit="1" customWidth="1"/>
    <col min="15623" max="15624" width="13.42578125" style="329" customWidth="1"/>
    <col min="15625" max="15625" width="11.140625"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9.5703125"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2.85546875" style="329" customWidth="1"/>
    <col min="15874" max="15874" width="3.5703125" style="329" customWidth="1"/>
    <col min="15875" max="15877" width="6.5703125" style="329" customWidth="1"/>
    <col min="15878" max="15878" width="2.7109375" style="329" bestFit="1" customWidth="1"/>
    <col min="15879" max="15880" width="13.42578125" style="329" customWidth="1"/>
    <col min="15881" max="15881" width="11.140625"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9.5703125"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2.85546875" style="329" customWidth="1"/>
    <col min="16130" max="16130" width="3.5703125" style="329" customWidth="1"/>
    <col min="16131" max="16133" width="6.5703125" style="329" customWidth="1"/>
    <col min="16134" max="16134" width="2.7109375" style="329" bestFit="1" customWidth="1"/>
    <col min="16135" max="16136" width="13.42578125" style="329" customWidth="1"/>
    <col min="16137" max="16137" width="11.140625"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9.5703125"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841"/>
      <c r="L1" s="842"/>
      <c r="M1" s="306"/>
      <c r="N1" s="782" t="s">
        <v>301</v>
      </c>
      <c r="O1" s="783"/>
      <c r="P1" s="783"/>
      <c r="Q1" s="783"/>
      <c r="R1" s="783"/>
      <c r="S1" s="783"/>
      <c r="T1" s="783"/>
      <c r="U1" s="784"/>
      <c r="V1" s="307"/>
      <c r="W1" s="788" t="s">
        <v>1706</v>
      </c>
      <c r="X1" s="790" t="s">
        <v>2042</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843"/>
      <c r="L2" s="844"/>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843"/>
      <c r="L3" s="844"/>
      <c r="M3" s="316"/>
      <c r="N3" s="795">
        <v>42895</v>
      </c>
      <c r="O3" s="796"/>
      <c r="P3" s="796"/>
      <c r="Q3" s="796"/>
      <c r="R3" s="796"/>
      <c r="S3" s="796"/>
      <c r="T3" s="796"/>
      <c r="U3" s="797"/>
      <c r="V3" s="307"/>
      <c r="W3" s="801" t="s">
        <v>1708</v>
      </c>
      <c r="X3" s="751" t="s">
        <v>2043</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845"/>
      <c r="L4" s="846"/>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4"/>
      <c r="K5" s="324"/>
      <c r="L5" s="324"/>
      <c r="M5" s="323"/>
      <c r="N5" s="323"/>
      <c r="O5" s="323"/>
      <c r="P5" s="323"/>
      <c r="Q5" s="323"/>
      <c r="R5" s="323"/>
      <c r="S5" s="323"/>
      <c r="T5" s="323"/>
      <c r="U5" s="323"/>
      <c r="V5" s="323"/>
      <c r="W5" s="324"/>
      <c r="X5" s="324"/>
      <c r="Y5" s="324"/>
      <c r="Z5" s="324"/>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47" t="s">
        <v>312</v>
      </c>
      <c r="K7" s="847"/>
      <c r="L7" s="847"/>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47"/>
      <c r="K8" s="847"/>
      <c r="L8" s="847"/>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404" customFormat="1" ht="46.5" customHeight="1" x14ac:dyDescent="0.2">
      <c r="A9" s="848" t="s">
        <v>328</v>
      </c>
      <c r="B9" s="851" t="s">
        <v>329</v>
      </c>
      <c r="C9" s="854" t="s">
        <v>330</v>
      </c>
      <c r="D9" s="855"/>
      <c r="E9" s="856"/>
      <c r="F9" s="863">
        <v>1</v>
      </c>
      <c r="G9" s="865" t="s">
        <v>331</v>
      </c>
      <c r="H9" s="866"/>
      <c r="I9" s="867"/>
      <c r="J9" s="865" t="s">
        <v>938</v>
      </c>
      <c r="K9" s="866"/>
      <c r="L9" s="867"/>
      <c r="M9" s="851" t="s">
        <v>23</v>
      </c>
      <c r="N9" s="851"/>
      <c r="O9" s="344"/>
      <c r="P9" s="851" t="s">
        <v>1773</v>
      </c>
      <c r="Q9" s="851" t="s">
        <v>645</v>
      </c>
      <c r="R9" s="402"/>
      <c r="S9" s="851">
        <f>VLOOKUP(P9,[51]Listas!$D$6:$E$10,2,0)</f>
        <v>2</v>
      </c>
      <c r="T9" s="851">
        <f>HLOOKUP(Q9,[51]Listas!$F$4:$J$5,2,0)</f>
        <v>4</v>
      </c>
      <c r="U9" s="880" t="str">
        <f>INDEX([51]Listas!$F$6:$J$10,MATCH(P9,[51]Listas!$D$6:$D$10,0),MATCH(Q9,[51]Listas!$F$4:$J$4,0))</f>
        <v>8
MODERADO</v>
      </c>
      <c r="V9" s="402"/>
      <c r="W9" s="874" t="s">
        <v>2044</v>
      </c>
      <c r="X9" s="875"/>
      <c r="Y9" s="876"/>
      <c r="Z9" s="403" t="s">
        <v>939</v>
      </c>
      <c r="AA9" s="851" t="s">
        <v>322</v>
      </c>
      <c r="AB9" s="851">
        <v>84</v>
      </c>
      <c r="AC9" s="402"/>
      <c r="AD9" s="851">
        <f t="shared" ref="AD9:AD25" si="0">IF(AB9&lt;=33,0,IF(AB9&gt;81,2,1))</f>
        <v>2</v>
      </c>
      <c r="AE9" s="851">
        <f t="shared" ref="AE9:AE25" si="1">IF(OR(AA9="Probabilidad",AA9="Ambos"),S9-AD9,S9)</f>
        <v>0</v>
      </c>
      <c r="AF9" s="880" t="str">
        <f>IF(AE9&lt;=1,"Remota",VLOOKUP(AE9,[51]Listas!$C$6:$D$10,2,0))</f>
        <v>Remota</v>
      </c>
      <c r="AG9" s="880">
        <f t="shared" ref="AG9:AG25" si="2">IF(OR(AA9="Impacto",AA9="Ambos"),T9-AD9,T9)</f>
        <v>2</v>
      </c>
      <c r="AH9" s="880" t="str">
        <f>IF(AG9&lt;=1,"Insignificante",HLOOKUP(AG9,[51]Listas!$F$3:$J$4,2,0))</f>
        <v>Menor</v>
      </c>
      <c r="AI9" s="880">
        <f t="shared" ref="AI9:AI25" si="3">AE9*AG9</f>
        <v>0</v>
      </c>
      <c r="AJ9" s="880" t="str">
        <f>INDEX([51]Listas!$F$6:$J$10,MATCH(AF9,[51]Listas!$D$6:$D$10,0),MATCH(AH9,[51]Listas!$F$4:$J$4,0))</f>
        <v>2
INFERIOR</v>
      </c>
    </row>
    <row r="10" spans="1:45" s="404" customFormat="1" ht="45" customHeight="1" x14ac:dyDescent="0.2">
      <c r="A10" s="849"/>
      <c r="B10" s="852"/>
      <c r="C10" s="857"/>
      <c r="D10" s="858"/>
      <c r="E10" s="859"/>
      <c r="F10" s="864"/>
      <c r="G10" s="868"/>
      <c r="H10" s="869"/>
      <c r="I10" s="870"/>
      <c r="J10" s="871"/>
      <c r="K10" s="872"/>
      <c r="L10" s="873"/>
      <c r="M10" s="852"/>
      <c r="N10" s="852"/>
      <c r="O10" s="344"/>
      <c r="P10" s="852"/>
      <c r="Q10" s="852"/>
      <c r="R10" s="402"/>
      <c r="S10" s="852"/>
      <c r="T10" s="852"/>
      <c r="U10" s="881"/>
      <c r="V10" s="402"/>
      <c r="W10" s="877" t="s">
        <v>2045</v>
      </c>
      <c r="X10" s="878"/>
      <c r="Y10" s="879"/>
      <c r="Z10" s="403" t="s">
        <v>942</v>
      </c>
      <c r="AA10" s="852"/>
      <c r="AB10" s="852"/>
      <c r="AC10" s="402"/>
      <c r="AD10" s="852"/>
      <c r="AE10" s="852"/>
      <c r="AF10" s="881"/>
      <c r="AG10" s="881"/>
      <c r="AH10" s="881"/>
      <c r="AI10" s="881"/>
      <c r="AJ10" s="881"/>
    </row>
    <row r="11" spans="1:45" s="404" customFormat="1" ht="54" customHeight="1" x14ac:dyDescent="0.2">
      <c r="A11" s="849"/>
      <c r="B11" s="852"/>
      <c r="C11" s="857"/>
      <c r="D11" s="858"/>
      <c r="E11" s="859"/>
      <c r="F11" s="344">
        <v>2</v>
      </c>
      <c r="G11" s="874" t="s">
        <v>940</v>
      </c>
      <c r="H11" s="875"/>
      <c r="I11" s="876"/>
      <c r="J11" s="871"/>
      <c r="K11" s="872"/>
      <c r="L11" s="873"/>
      <c r="M11" s="852"/>
      <c r="N11" s="852"/>
      <c r="O11" s="344"/>
      <c r="P11" s="852"/>
      <c r="Q11" s="852"/>
      <c r="R11" s="402"/>
      <c r="S11" s="852" t="e">
        <f>VLOOKUP(P11,[51]Listas!$D$6:$E$10,2,0)</f>
        <v>#N/A</v>
      </c>
      <c r="T11" s="852" t="e">
        <f>HLOOKUP(Q11,[51]Listas!$F$4:$J$5,2,0)</f>
        <v>#N/A</v>
      </c>
      <c r="U11" s="881"/>
      <c r="V11" s="402"/>
      <c r="W11" s="874" t="s">
        <v>941</v>
      </c>
      <c r="X11" s="875"/>
      <c r="Y11" s="876"/>
      <c r="Z11" s="403" t="s">
        <v>2046</v>
      </c>
      <c r="AA11" s="852"/>
      <c r="AB11" s="852"/>
      <c r="AC11" s="402"/>
      <c r="AD11" s="852">
        <f t="shared" si="0"/>
        <v>0</v>
      </c>
      <c r="AE11" s="852" t="e">
        <f t="shared" si="1"/>
        <v>#N/A</v>
      </c>
      <c r="AF11" s="881"/>
      <c r="AG11" s="881" t="e">
        <f t="shared" si="2"/>
        <v>#N/A</v>
      </c>
      <c r="AH11" s="881"/>
      <c r="AI11" s="881" t="e">
        <f t="shared" si="3"/>
        <v>#N/A</v>
      </c>
      <c r="AJ11" s="881"/>
    </row>
    <row r="12" spans="1:45" s="404" customFormat="1" ht="36" customHeight="1" x14ac:dyDescent="0.2">
      <c r="A12" s="849"/>
      <c r="B12" s="852"/>
      <c r="C12" s="857"/>
      <c r="D12" s="858"/>
      <c r="E12" s="859"/>
      <c r="F12" s="344">
        <v>3</v>
      </c>
      <c r="G12" s="874" t="s">
        <v>332</v>
      </c>
      <c r="H12" s="875"/>
      <c r="I12" s="876"/>
      <c r="J12" s="871"/>
      <c r="K12" s="872"/>
      <c r="L12" s="873"/>
      <c r="M12" s="852"/>
      <c r="N12" s="852"/>
      <c r="O12" s="344"/>
      <c r="P12" s="852"/>
      <c r="Q12" s="852"/>
      <c r="R12" s="402"/>
      <c r="S12" s="853" t="e">
        <f>VLOOKUP(P12,[51]Listas!$D$6:$E$10,2,0)</f>
        <v>#N/A</v>
      </c>
      <c r="T12" s="853" t="e">
        <f>HLOOKUP(Q12,[51]Listas!$F$4:$J$5,2,0)</f>
        <v>#N/A</v>
      </c>
      <c r="U12" s="881"/>
      <c r="V12" s="402"/>
      <c r="W12" s="874" t="s">
        <v>2047</v>
      </c>
      <c r="X12" s="875"/>
      <c r="Y12" s="876"/>
      <c r="Z12" s="403" t="s">
        <v>2048</v>
      </c>
      <c r="AA12" s="852"/>
      <c r="AB12" s="852"/>
      <c r="AC12" s="402"/>
      <c r="AD12" s="853">
        <f t="shared" si="0"/>
        <v>0</v>
      </c>
      <c r="AE12" s="853" t="e">
        <f t="shared" si="1"/>
        <v>#N/A</v>
      </c>
      <c r="AF12" s="881"/>
      <c r="AG12" s="882" t="e">
        <f t="shared" si="2"/>
        <v>#N/A</v>
      </c>
      <c r="AH12" s="881"/>
      <c r="AI12" s="882" t="e">
        <f t="shared" si="3"/>
        <v>#N/A</v>
      </c>
      <c r="AJ12" s="881"/>
    </row>
    <row r="13" spans="1:45" s="404" customFormat="1" ht="36" customHeight="1" x14ac:dyDescent="0.2">
      <c r="A13" s="850"/>
      <c r="B13" s="853"/>
      <c r="C13" s="860"/>
      <c r="D13" s="861"/>
      <c r="E13" s="862"/>
      <c r="F13" s="344">
        <v>4</v>
      </c>
      <c r="G13" s="877" t="s">
        <v>2049</v>
      </c>
      <c r="H13" s="878"/>
      <c r="I13" s="879"/>
      <c r="J13" s="868"/>
      <c r="K13" s="869"/>
      <c r="L13" s="870"/>
      <c r="M13" s="853"/>
      <c r="N13" s="853"/>
      <c r="O13" s="344"/>
      <c r="P13" s="853"/>
      <c r="Q13" s="853"/>
      <c r="R13" s="402"/>
      <c r="S13" s="405"/>
      <c r="T13" s="405"/>
      <c r="U13" s="882"/>
      <c r="V13" s="402"/>
      <c r="W13" s="877" t="s">
        <v>2050</v>
      </c>
      <c r="X13" s="878"/>
      <c r="Y13" s="879"/>
      <c r="Z13" s="403" t="s">
        <v>2051</v>
      </c>
      <c r="AA13" s="853"/>
      <c r="AB13" s="853"/>
      <c r="AC13" s="402"/>
      <c r="AD13" s="405"/>
      <c r="AE13" s="405"/>
      <c r="AF13" s="882"/>
      <c r="AG13" s="406"/>
      <c r="AH13" s="882"/>
      <c r="AI13" s="406"/>
      <c r="AJ13" s="882"/>
    </row>
    <row r="14" spans="1:45" s="404" customFormat="1" ht="94.5" customHeight="1" x14ac:dyDescent="0.2">
      <c r="A14" s="407" t="s">
        <v>2052</v>
      </c>
      <c r="B14" s="408" t="s">
        <v>333</v>
      </c>
      <c r="C14" s="865" t="s">
        <v>2053</v>
      </c>
      <c r="D14" s="866"/>
      <c r="E14" s="867"/>
      <c r="F14" s="344">
        <v>1</v>
      </c>
      <c r="G14" s="883" t="s">
        <v>2054</v>
      </c>
      <c r="H14" s="883"/>
      <c r="I14" s="883"/>
      <c r="J14" s="884" t="s">
        <v>943</v>
      </c>
      <c r="K14" s="884"/>
      <c r="L14" s="884"/>
      <c r="M14" s="408"/>
      <c r="N14" s="408" t="s">
        <v>23</v>
      </c>
      <c r="O14" s="344"/>
      <c r="P14" s="408" t="s">
        <v>1746</v>
      </c>
      <c r="Q14" s="408" t="s">
        <v>645</v>
      </c>
      <c r="R14" s="402"/>
      <c r="S14" s="408">
        <f>VLOOKUP(P14,[51]Listas!$D$6:$E$10,2,0)</f>
        <v>1</v>
      </c>
      <c r="T14" s="408">
        <f>HLOOKUP(Q14,[51]Listas!$F$4:$J$5,2,0)</f>
        <v>4</v>
      </c>
      <c r="U14" s="409" t="str">
        <f>INDEX([51]Listas!$F$6:$J$10,MATCH(P14,[51]Listas!$D$6:$D$10,0),MATCH(Q14,[51]Listas!$F$4:$J$4,0))</f>
        <v>4
MODERADO</v>
      </c>
      <c r="V14" s="402"/>
      <c r="W14" s="885" t="s">
        <v>2055</v>
      </c>
      <c r="X14" s="885"/>
      <c r="Y14" s="885"/>
      <c r="Z14" s="403" t="s">
        <v>944</v>
      </c>
      <c r="AA14" s="408" t="s">
        <v>322</v>
      </c>
      <c r="AB14" s="408">
        <v>76</v>
      </c>
      <c r="AC14" s="402"/>
      <c r="AD14" s="408">
        <f t="shared" si="0"/>
        <v>1</v>
      </c>
      <c r="AE14" s="408">
        <f t="shared" si="1"/>
        <v>0</v>
      </c>
      <c r="AF14" s="409" t="str">
        <f>IF(AE14&lt;=1,"Remota",VLOOKUP(AE14,[51]Listas!$C$6:$D$10,2,0))</f>
        <v>Remota</v>
      </c>
      <c r="AG14" s="409">
        <f t="shared" si="2"/>
        <v>3</v>
      </c>
      <c r="AH14" s="409" t="str">
        <f>IF(AG14&lt;=1,"Insignificante",HLOOKUP(AG14,[51]Listas!$F$3:$J$4,2,0))</f>
        <v>Moderado</v>
      </c>
      <c r="AI14" s="409">
        <f t="shared" si="3"/>
        <v>0</v>
      </c>
      <c r="AJ14" s="409" t="str">
        <f>INDEX([51]Listas!$F$6:$J$10,MATCH(AF14,[51]Listas!$D$6:$D$10,0),MATCH(AH14,[51]Listas!$F$4:$J$4,0))</f>
        <v>3
INFERIOR</v>
      </c>
    </row>
    <row r="15" spans="1:45" s="404" customFormat="1" ht="47.25" customHeight="1" x14ac:dyDescent="0.2">
      <c r="A15" s="848" t="s">
        <v>335</v>
      </c>
      <c r="B15" s="851" t="s">
        <v>336</v>
      </c>
      <c r="C15" s="886" t="s">
        <v>945</v>
      </c>
      <c r="D15" s="887"/>
      <c r="E15" s="888"/>
      <c r="F15" s="344">
        <v>1</v>
      </c>
      <c r="G15" s="874" t="s">
        <v>508</v>
      </c>
      <c r="H15" s="875"/>
      <c r="I15" s="876"/>
      <c r="J15" s="865" t="s">
        <v>2056</v>
      </c>
      <c r="K15" s="866"/>
      <c r="L15" s="867"/>
      <c r="M15" s="851" t="s">
        <v>23</v>
      </c>
      <c r="N15" s="851" t="s">
        <v>23</v>
      </c>
      <c r="O15" s="344"/>
      <c r="P15" s="851" t="s">
        <v>101</v>
      </c>
      <c r="Q15" s="851" t="s">
        <v>645</v>
      </c>
      <c r="R15" s="402"/>
      <c r="S15" s="851">
        <f>VLOOKUP(P15,[51]Listas!$D$6:$E$10,2,0)</f>
        <v>3</v>
      </c>
      <c r="T15" s="851">
        <f>HLOOKUP(Q15,[51]Listas!$F$4:$J$5,2,0)</f>
        <v>4</v>
      </c>
      <c r="U15" s="880" t="str">
        <f>INDEX([51]Listas!$F$6:$J$10,MATCH(P15,[51]Listas!$D$6:$D$10,0),MATCH(Q15,[51]Listas!$F$4:$J$4,0))</f>
        <v>12
ALTO</v>
      </c>
      <c r="V15" s="402"/>
      <c r="W15" s="874" t="s">
        <v>2057</v>
      </c>
      <c r="X15" s="875"/>
      <c r="Y15" s="876"/>
      <c r="Z15" s="403" t="s">
        <v>946</v>
      </c>
      <c r="AA15" s="851" t="s">
        <v>322</v>
      </c>
      <c r="AB15" s="851">
        <v>76</v>
      </c>
      <c r="AC15" s="402"/>
      <c r="AD15" s="851">
        <f t="shared" si="0"/>
        <v>1</v>
      </c>
      <c r="AE15" s="851">
        <f t="shared" si="1"/>
        <v>2</v>
      </c>
      <c r="AF15" s="880" t="str">
        <f>IF(AE15&lt;=1,"Remota",VLOOKUP(AE15,[51]Listas!$C$6:$D$10,2,0))</f>
        <v>Baja</v>
      </c>
      <c r="AG15" s="880">
        <f t="shared" si="2"/>
        <v>3</v>
      </c>
      <c r="AH15" s="880" t="str">
        <f>IF(AG15&lt;=1,"Insignificante",HLOOKUP(AG15,[51]Listas!$F$3:$J$4,2,0))</f>
        <v>Moderado</v>
      </c>
      <c r="AI15" s="880">
        <f t="shared" si="3"/>
        <v>6</v>
      </c>
      <c r="AJ15" s="880" t="str">
        <f>INDEX([51]Listas!$F$6:$J$10,MATCH(AF15,[51]Listas!$D$6:$D$10,0),MATCH(AH15,[51]Listas!$F$4:$J$4,0))</f>
        <v>6
MODERADO</v>
      </c>
    </row>
    <row r="16" spans="1:45" s="404" customFormat="1" ht="58.5" customHeight="1" x14ac:dyDescent="0.2">
      <c r="A16" s="849"/>
      <c r="B16" s="852"/>
      <c r="C16" s="889"/>
      <c r="D16" s="890"/>
      <c r="E16" s="891"/>
      <c r="F16" s="344">
        <v>2</v>
      </c>
      <c r="G16" s="874" t="s">
        <v>509</v>
      </c>
      <c r="H16" s="875"/>
      <c r="I16" s="876"/>
      <c r="J16" s="871"/>
      <c r="K16" s="872"/>
      <c r="L16" s="873"/>
      <c r="M16" s="852"/>
      <c r="N16" s="852"/>
      <c r="O16" s="344"/>
      <c r="P16" s="852"/>
      <c r="Q16" s="852"/>
      <c r="R16" s="402"/>
      <c r="S16" s="852" t="e">
        <f>VLOOKUP(P16,[51]Listas!$D$6:$E$10,2,0)</f>
        <v>#N/A</v>
      </c>
      <c r="T16" s="852" t="e">
        <f>HLOOKUP(Q16,[51]Listas!$F$4:$J$5,2,0)</f>
        <v>#N/A</v>
      </c>
      <c r="U16" s="881" t="e">
        <f>INDEX([51]Listas!$F$6:$J$10,MATCH(P16,[51]Listas!$D$6:$D$10,0),MATCH(Q16,[51]Listas!$F$4:$J$4,0))</f>
        <v>#N/A</v>
      </c>
      <c r="V16" s="402"/>
      <c r="W16" s="874" t="s">
        <v>2058</v>
      </c>
      <c r="X16" s="875"/>
      <c r="Y16" s="876"/>
      <c r="Z16" s="403" t="s">
        <v>947</v>
      </c>
      <c r="AA16" s="852"/>
      <c r="AB16" s="852"/>
      <c r="AC16" s="402"/>
      <c r="AD16" s="852">
        <f t="shared" si="0"/>
        <v>0</v>
      </c>
      <c r="AE16" s="852" t="e">
        <f t="shared" si="1"/>
        <v>#N/A</v>
      </c>
      <c r="AF16" s="881" t="e">
        <f>IF(AE16&lt;=1,"Remota",VLOOKUP(AE16,[51]Listas!$C$6:$D$10,2,0))</f>
        <v>#N/A</v>
      </c>
      <c r="AG16" s="881" t="e">
        <f t="shared" si="2"/>
        <v>#N/A</v>
      </c>
      <c r="AH16" s="881" t="e">
        <f>IF(AG16&lt;=1,"Insignificante",HLOOKUP(AG16,[51]Listas!$F$3:$J$4,2,0))</f>
        <v>#N/A</v>
      </c>
      <c r="AI16" s="881" t="e">
        <f t="shared" si="3"/>
        <v>#N/A</v>
      </c>
      <c r="AJ16" s="881" t="e">
        <f>INDEX([51]Listas!$F$6:$J$10,MATCH(AF16,[51]Listas!$D$6:$D$10,0),MATCH(AH16,[51]Listas!$F$4:$J$4,0))</f>
        <v>#N/A</v>
      </c>
    </row>
    <row r="17" spans="1:36" s="404" customFormat="1" ht="51" customHeight="1" x14ac:dyDescent="0.2">
      <c r="A17" s="849"/>
      <c r="B17" s="852"/>
      <c r="C17" s="889"/>
      <c r="D17" s="890"/>
      <c r="E17" s="891"/>
      <c r="F17" s="344">
        <v>3</v>
      </c>
      <c r="G17" s="874" t="s">
        <v>948</v>
      </c>
      <c r="H17" s="875"/>
      <c r="I17" s="876"/>
      <c r="J17" s="871"/>
      <c r="K17" s="872"/>
      <c r="L17" s="873"/>
      <c r="M17" s="852"/>
      <c r="N17" s="852"/>
      <c r="O17" s="344"/>
      <c r="P17" s="852"/>
      <c r="Q17" s="852"/>
      <c r="R17" s="402"/>
      <c r="S17" s="852" t="e">
        <f>VLOOKUP(P17,[51]Listas!$D$6:$E$10,2,0)</f>
        <v>#N/A</v>
      </c>
      <c r="T17" s="852" t="e">
        <f>HLOOKUP(Q17,[51]Listas!$F$4:$J$5,2,0)</f>
        <v>#N/A</v>
      </c>
      <c r="U17" s="881" t="e">
        <f>INDEX([51]Listas!$F$6:$J$10,MATCH(P17,[51]Listas!$D$6:$D$10,0),MATCH(Q17,[51]Listas!$F$4:$J$4,0))</f>
        <v>#N/A</v>
      </c>
      <c r="V17" s="402"/>
      <c r="W17" s="874" t="s">
        <v>2059</v>
      </c>
      <c r="X17" s="875"/>
      <c r="Y17" s="876"/>
      <c r="Z17" s="403" t="s">
        <v>2060</v>
      </c>
      <c r="AA17" s="852"/>
      <c r="AB17" s="852"/>
      <c r="AC17" s="402"/>
      <c r="AD17" s="852">
        <f t="shared" si="0"/>
        <v>0</v>
      </c>
      <c r="AE17" s="852" t="e">
        <f t="shared" si="1"/>
        <v>#N/A</v>
      </c>
      <c r="AF17" s="881" t="e">
        <f>IF(AE17&lt;=1,"Remota",VLOOKUP(AE17,[51]Listas!$C$6:$D$10,2,0))</f>
        <v>#N/A</v>
      </c>
      <c r="AG17" s="881" t="e">
        <f t="shared" si="2"/>
        <v>#N/A</v>
      </c>
      <c r="AH17" s="881" t="e">
        <f>IF(AG17&lt;=1,"Insignificante",HLOOKUP(AG17,[51]Listas!$F$3:$J$4,2,0))</f>
        <v>#N/A</v>
      </c>
      <c r="AI17" s="881" t="e">
        <f t="shared" si="3"/>
        <v>#N/A</v>
      </c>
      <c r="AJ17" s="881" t="e">
        <f>INDEX([51]Listas!$F$6:$J$10,MATCH(AF17,[51]Listas!$D$6:$D$10,0),MATCH(AH17,[51]Listas!$F$4:$J$4,0))</f>
        <v>#N/A</v>
      </c>
    </row>
    <row r="18" spans="1:36" s="404" customFormat="1" ht="53.25" customHeight="1" x14ac:dyDescent="0.2">
      <c r="A18" s="849"/>
      <c r="B18" s="852"/>
      <c r="C18" s="889"/>
      <c r="D18" s="890"/>
      <c r="E18" s="891"/>
      <c r="F18" s="344">
        <v>4</v>
      </c>
      <c r="G18" s="874" t="s">
        <v>510</v>
      </c>
      <c r="H18" s="875"/>
      <c r="I18" s="876"/>
      <c r="J18" s="871"/>
      <c r="K18" s="872"/>
      <c r="L18" s="873"/>
      <c r="M18" s="852"/>
      <c r="N18" s="852"/>
      <c r="O18" s="344"/>
      <c r="P18" s="852"/>
      <c r="Q18" s="852"/>
      <c r="R18" s="402"/>
      <c r="S18" s="852" t="e">
        <f>VLOOKUP(P18,[51]Listas!$D$6:$E$10,2,0)</f>
        <v>#N/A</v>
      </c>
      <c r="T18" s="852" t="e">
        <f>HLOOKUP(Q18,[51]Listas!$F$4:$J$5,2,0)</f>
        <v>#N/A</v>
      </c>
      <c r="U18" s="881" t="e">
        <f>INDEX([51]Listas!$F$6:$J$10,MATCH(P18,[51]Listas!$D$6:$D$10,0),MATCH(Q18,[51]Listas!$F$4:$J$4,0))</f>
        <v>#N/A</v>
      </c>
      <c r="V18" s="402"/>
      <c r="W18" s="874" t="s">
        <v>2061</v>
      </c>
      <c r="X18" s="875"/>
      <c r="Y18" s="876"/>
      <c r="Z18" s="403" t="s">
        <v>511</v>
      </c>
      <c r="AA18" s="852"/>
      <c r="AB18" s="852"/>
      <c r="AC18" s="402"/>
      <c r="AD18" s="852">
        <f t="shared" si="0"/>
        <v>0</v>
      </c>
      <c r="AE18" s="852" t="e">
        <f t="shared" si="1"/>
        <v>#N/A</v>
      </c>
      <c r="AF18" s="881" t="e">
        <f>IF(AE18&lt;=1,"Remota",VLOOKUP(AE18,[51]Listas!$C$6:$D$10,2,0))</f>
        <v>#N/A</v>
      </c>
      <c r="AG18" s="881" t="e">
        <f t="shared" si="2"/>
        <v>#N/A</v>
      </c>
      <c r="AH18" s="881" t="e">
        <f>IF(AG18&lt;=1,"Insignificante",HLOOKUP(AG18,[51]Listas!$F$3:$J$4,2,0))</f>
        <v>#N/A</v>
      </c>
      <c r="AI18" s="881" t="e">
        <f t="shared" si="3"/>
        <v>#N/A</v>
      </c>
      <c r="AJ18" s="881" t="e">
        <f>INDEX([51]Listas!$F$6:$J$10,MATCH(AF18,[51]Listas!$D$6:$D$10,0),MATCH(AH18,[51]Listas!$F$4:$J$4,0))</f>
        <v>#N/A</v>
      </c>
    </row>
    <row r="19" spans="1:36" s="404" customFormat="1" ht="53.25" customHeight="1" x14ac:dyDescent="0.2">
      <c r="A19" s="849"/>
      <c r="B19" s="852"/>
      <c r="C19" s="889"/>
      <c r="D19" s="890"/>
      <c r="E19" s="891"/>
      <c r="F19" s="344">
        <v>5</v>
      </c>
      <c r="G19" s="874" t="s">
        <v>949</v>
      </c>
      <c r="H19" s="875"/>
      <c r="I19" s="876"/>
      <c r="J19" s="871"/>
      <c r="K19" s="872"/>
      <c r="L19" s="873"/>
      <c r="M19" s="852"/>
      <c r="N19" s="852"/>
      <c r="O19" s="344"/>
      <c r="P19" s="852"/>
      <c r="Q19" s="852"/>
      <c r="R19" s="402"/>
      <c r="S19" s="852" t="e">
        <f>VLOOKUP(P19,[51]Listas!$D$6:$E$10,2,0)</f>
        <v>#N/A</v>
      </c>
      <c r="T19" s="852" t="e">
        <f>HLOOKUP(Q19,[51]Listas!$F$4:$J$5,2,0)</f>
        <v>#N/A</v>
      </c>
      <c r="U19" s="881" t="e">
        <f>INDEX([51]Listas!$F$6:$J$10,MATCH(P19,[51]Listas!$D$6:$D$10,0),MATCH(Q19,[51]Listas!$F$4:$J$4,0))</f>
        <v>#N/A</v>
      </c>
      <c r="V19" s="402"/>
      <c r="W19" s="885" t="s">
        <v>2062</v>
      </c>
      <c r="X19" s="885"/>
      <c r="Y19" s="885"/>
      <c r="Z19" s="403" t="s">
        <v>512</v>
      </c>
      <c r="AA19" s="852"/>
      <c r="AB19" s="852"/>
      <c r="AC19" s="402"/>
      <c r="AD19" s="852">
        <f t="shared" si="0"/>
        <v>0</v>
      </c>
      <c r="AE19" s="852" t="e">
        <f t="shared" si="1"/>
        <v>#N/A</v>
      </c>
      <c r="AF19" s="881" t="e">
        <f>IF(AE19&lt;=1,"Remota",VLOOKUP(AE19,[51]Listas!$C$6:$D$10,2,0))</f>
        <v>#N/A</v>
      </c>
      <c r="AG19" s="881" t="e">
        <f t="shared" si="2"/>
        <v>#N/A</v>
      </c>
      <c r="AH19" s="881" t="e">
        <f>IF(AG19&lt;=1,"Insignificante",HLOOKUP(AG19,[51]Listas!$F$3:$J$4,2,0))</f>
        <v>#N/A</v>
      </c>
      <c r="AI19" s="881" t="e">
        <f t="shared" si="3"/>
        <v>#N/A</v>
      </c>
      <c r="AJ19" s="881" t="e">
        <f>INDEX([51]Listas!$F$6:$J$10,MATCH(AF19,[51]Listas!$D$6:$D$10,0),MATCH(AH19,[51]Listas!$F$4:$J$4,0))</f>
        <v>#N/A</v>
      </c>
    </row>
    <row r="20" spans="1:36" s="404" customFormat="1" ht="78" customHeight="1" x14ac:dyDescent="0.2">
      <c r="A20" s="850"/>
      <c r="B20" s="853"/>
      <c r="C20" s="892"/>
      <c r="D20" s="893"/>
      <c r="E20" s="894"/>
      <c r="F20" s="344">
        <v>6</v>
      </c>
      <c r="G20" s="874" t="s">
        <v>2063</v>
      </c>
      <c r="H20" s="875"/>
      <c r="I20" s="876"/>
      <c r="J20" s="871"/>
      <c r="K20" s="872"/>
      <c r="L20" s="873"/>
      <c r="M20" s="853"/>
      <c r="N20" s="853"/>
      <c r="O20" s="344"/>
      <c r="P20" s="853"/>
      <c r="Q20" s="853"/>
      <c r="R20" s="402"/>
      <c r="S20" s="853" t="e">
        <f>VLOOKUP(P20,[51]Listas!$D$6:$E$10,2,0)</f>
        <v>#N/A</v>
      </c>
      <c r="T20" s="853" t="e">
        <f>HLOOKUP(Q20,[51]Listas!$F$4:$J$5,2,0)</f>
        <v>#N/A</v>
      </c>
      <c r="U20" s="882" t="e">
        <f>INDEX([51]Listas!$F$6:$J$10,MATCH(P20,[51]Listas!$D$6:$D$10,0),MATCH(Q20,[51]Listas!$F$4:$J$4,0))</f>
        <v>#N/A</v>
      </c>
      <c r="V20" s="402"/>
      <c r="W20" s="886" t="s">
        <v>2064</v>
      </c>
      <c r="X20" s="887"/>
      <c r="Y20" s="888"/>
      <c r="Z20" s="403" t="s">
        <v>951</v>
      </c>
      <c r="AA20" s="853"/>
      <c r="AB20" s="853"/>
      <c r="AC20" s="402"/>
      <c r="AD20" s="853">
        <f t="shared" si="0"/>
        <v>0</v>
      </c>
      <c r="AE20" s="853" t="e">
        <f t="shared" si="1"/>
        <v>#N/A</v>
      </c>
      <c r="AF20" s="882" t="e">
        <f>IF(AE20&lt;=1,"Remota",VLOOKUP(AE20,[51]Listas!$C$6:$D$10,2,0))</f>
        <v>#N/A</v>
      </c>
      <c r="AG20" s="882" t="e">
        <f t="shared" si="2"/>
        <v>#N/A</v>
      </c>
      <c r="AH20" s="882" t="e">
        <f>IF(AG20&lt;=1,"Insignificante",HLOOKUP(AG20,[51]Listas!$F$3:$J$4,2,0))</f>
        <v>#N/A</v>
      </c>
      <c r="AI20" s="882" t="e">
        <f t="shared" si="3"/>
        <v>#N/A</v>
      </c>
      <c r="AJ20" s="882" t="e">
        <f>INDEX([51]Listas!$F$6:$J$10,MATCH(AF20,[51]Listas!$D$6:$D$10,0),MATCH(AH20,[51]Listas!$F$4:$J$4,0))</f>
        <v>#N/A</v>
      </c>
    </row>
    <row r="21" spans="1:36" s="404" customFormat="1" ht="51.75" customHeight="1" x14ac:dyDescent="0.2">
      <c r="A21" s="848" t="s">
        <v>337</v>
      </c>
      <c r="B21" s="851" t="s">
        <v>338</v>
      </c>
      <c r="C21" s="865" t="s">
        <v>339</v>
      </c>
      <c r="D21" s="866"/>
      <c r="E21" s="867"/>
      <c r="F21" s="344">
        <v>1</v>
      </c>
      <c r="G21" s="874" t="s">
        <v>513</v>
      </c>
      <c r="H21" s="875"/>
      <c r="I21" s="876" t="s">
        <v>513</v>
      </c>
      <c r="J21" s="865" t="s">
        <v>2065</v>
      </c>
      <c r="K21" s="866"/>
      <c r="L21" s="867"/>
      <c r="M21" s="851"/>
      <c r="N21" s="851" t="s">
        <v>23</v>
      </c>
      <c r="O21" s="344"/>
      <c r="P21" s="851" t="s">
        <v>101</v>
      </c>
      <c r="Q21" s="851" t="s">
        <v>652</v>
      </c>
      <c r="R21" s="402"/>
      <c r="S21" s="851">
        <f>VLOOKUP(P21,[51]Listas!$D$6:$E$10,2,0)</f>
        <v>3</v>
      </c>
      <c r="T21" s="851">
        <f>HLOOKUP(Q21,[51]Listas!$F$4:$J$5,2,0)</f>
        <v>3</v>
      </c>
      <c r="U21" s="880" t="str">
        <f>INDEX([51]Listas!$F$6:$J$10,MATCH(P21,[51]Listas!$D$6:$D$10,0),MATCH(Q21,[51]Listas!$F$4:$J$4,0))</f>
        <v>9
MODERADO</v>
      </c>
      <c r="V21" s="402"/>
      <c r="W21" s="874" t="s">
        <v>950</v>
      </c>
      <c r="X21" s="875"/>
      <c r="Y21" s="876"/>
      <c r="Z21" s="403" t="s">
        <v>514</v>
      </c>
      <c r="AA21" s="851" t="s">
        <v>322</v>
      </c>
      <c r="AB21" s="851">
        <v>87</v>
      </c>
      <c r="AC21" s="402"/>
      <c r="AD21" s="851">
        <f t="shared" si="0"/>
        <v>2</v>
      </c>
      <c r="AE21" s="851">
        <f t="shared" si="1"/>
        <v>1</v>
      </c>
      <c r="AF21" s="880" t="str">
        <f>IF(AE21&lt;=1,"Remota",VLOOKUP(AE21,[51]Listas!$C$6:$D$10,2,0))</f>
        <v>Remota</v>
      </c>
      <c r="AG21" s="880">
        <f t="shared" si="2"/>
        <v>1</v>
      </c>
      <c r="AH21" s="880" t="str">
        <f>IF(AG21&lt;=1,"Insignificante",HLOOKUP(AG21,[51]Listas!$F$3:$J$4,2,0))</f>
        <v>Insignificante</v>
      </c>
      <c r="AI21" s="880">
        <f t="shared" si="3"/>
        <v>1</v>
      </c>
      <c r="AJ21" s="880" t="str">
        <f>INDEX([51]Listas!$F$6:$J$10,MATCH(AF21,[51]Listas!$D$6:$D$10,0),MATCH(AH21,[51]Listas!$F$4:$J$4,0))</f>
        <v>1
INFERIOR</v>
      </c>
    </row>
    <row r="22" spans="1:36" s="404" customFormat="1" ht="70.5" customHeight="1" x14ac:dyDescent="0.2">
      <c r="A22" s="849"/>
      <c r="B22" s="852"/>
      <c r="C22" s="871"/>
      <c r="D22" s="872"/>
      <c r="E22" s="873"/>
      <c r="F22" s="344">
        <v>2</v>
      </c>
      <c r="G22" s="874" t="s">
        <v>2066</v>
      </c>
      <c r="H22" s="875"/>
      <c r="I22" s="876" t="s">
        <v>340</v>
      </c>
      <c r="J22" s="871"/>
      <c r="K22" s="872"/>
      <c r="L22" s="873"/>
      <c r="M22" s="852"/>
      <c r="N22" s="852"/>
      <c r="O22" s="344"/>
      <c r="P22" s="852"/>
      <c r="Q22" s="852"/>
      <c r="R22" s="402"/>
      <c r="S22" s="852" t="e">
        <f>VLOOKUP(P22,[51]Listas!$D$6:$E$10,2,0)</f>
        <v>#N/A</v>
      </c>
      <c r="T22" s="852" t="e">
        <f>HLOOKUP(Q22,[51]Listas!$F$4:$J$5,2,0)</f>
        <v>#N/A</v>
      </c>
      <c r="U22" s="881" t="e">
        <f>INDEX([51]Listas!$F$6:$J$10,MATCH(P22,[51]Listas!$D$6:$D$10,0),MATCH(Q22,[51]Listas!$F$4:$J$4,0))</f>
        <v>#N/A</v>
      </c>
      <c r="V22" s="402"/>
      <c r="W22" s="865" t="s">
        <v>2067</v>
      </c>
      <c r="X22" s="866"/>
      <c r="Y22" s="867"/>
      <c r="Z22" s="895" t="s">
        <v>515</v>
      </c>
      <c r="AA22" s="852"/>
      <c r="AB22" s="852"/>
      <c r="AC22" s="402"/>
      <c r="AD22" s="852">
        <f t="shared" si="0"/>
        <v>0</v>
      </c>
      <c r="AE22" s="852" t="e">
        <f t="shared" si="1"/>
        <v>#N/A</v>
      </c>
      <c r="AF22" s="881" t="e">
        <f>IF(AE22&lt;=1,"Remota",VLOOKUP(AE22,[51]Listas!$C$6:$D$10,2,0))</f>
        <v>#N/A</v>
      </c>
      <c r="AG22" s="881" t="e">
        <f t="shared" si="2"/>
        <v>#N/A</v>
      </c>
      <c r="AH22" s="881" t="e">
        <f>IF(AG22&lt;=1,"Insignificante",HLOOKUP(AG22,[51]Listas!$F$3:$J$4,2,0))</f>
        <v>#N/A</v>
      </c>
      <c r="AI22" s="881" t="e">
        <f t="shared" si="3"/>
        <v>#N/A</v>
      </c>
      <c r="AJ22" s="881" t="e">
        <f>INDEX([51]Listas!$F$6:$J$10,MATCH(AF22,[51]Listas!$D$6:$D$10,0),MATCH(AH22,[51]Listas!$F$4:$J$4,0))</f>
        <v>#N/A</v>
      </c>
    </row>
    <row r="23" spans="1:36" s="404" customFormat="1" ht="42.75" customHeight="1" x14ac:dyDescent="0.2">
      <c r="A23" s="850"/>
      <c r="B23" s="853"/>
      <c r="C23" s="410"/>
      <c r="D23" s="411"/>
      <c r="E23" s="412"/>
      <c r="F23" s="344">
        <v>3</v>
      </c>
      <c r="G23" s="877" t="s">
        <v>2068</v>
      </c>
      <c r="H23" s="878"/>
      <c r="I23" s="879"/>
      <c r="J23" s="860"/>
      <c r="K23" s="861"/>
      <c r="L23" s="862"/>
      <c r="M23" s="405"/>
      <c r="N23" s="405"/>
      <c r="O23" s="344"/>
      <c r="P23" s="405"/>
      <c r="Q23" s="405"/>
      <c r="R23" s="402"/>
      <c r="S23" s="405"/>
      <c r="T23" s="405"/>
      <c r="U23" s="406"/>
      <c r="V23" s="402"/>
      <c r="W23" s="868"/>
      <c r="X23" s="869"/>
      <c r="Y23" s="870"/>
      <c r="Z23" s="896"/>
      <c r="AA23" s="405"/>
      <c r="AB23" s="405"/>
      <c r="AC23" s="402"/>
      <c r="AD23" s="405"/>
      <c r="AE23" s="405"/>
      <c r="AF23" s="406"/>
      <c r="AG23" s="406"/>
      <c r="AH23" s="406"/>
      <c r="AI23" s="406"/>
      <c r="AJ23" s="406"/>
    </row>
    <row r="24" spans="1:36" s="404" customFormat="1" ht="45.75" customHeight="1" x14ac:dyDescent="0.2">
      <c r="A24" s="848" t="s">
        <v>337</v>
      </c>
      <c r="B24" s="851" t="s">
        <v>341</v>
      </c>
      <c r="C24" s="886" t="s">
        <v>2069</v>
      </c>
      <c r="D24" s="887"/>
      <c r="E24" s="888"/>
      <c r="F24" s="344">
        <v>1</v>
      </c>
      <c r="G24" s="874" t="s">
        <v>2070</v>
      </c>
      <c r="H24" s="875"/>
      <c r="I24" s="876"/>
      <c r="J24" s="865" t="s">
        <v>2071</v>
      </c>
      <c r="K24" s="866"/>
      <c r="L24" s="867"/>
      <c r="M24" s="851" t="s">
        <v>23</v>
      </c>
      <c r="N24" s="851"/>
      <c r="O24" s="344"/>
      <c r="P24" s="851" t="s">
        <v>1773</v>
      </c>
      <c r="Q24" s="851" t="s">
        <v>1717</v>
      </c>
      <c r="R24" s="402"/>
      <c r="S24" s="851">
        <f>VLOOKUP(P24,[51]Listas!$D$6:$E$10,2,0)</f>
        <v>2</v>
      </c>
      <c r="T24" s="851">
        <f>HLOOKUP(Q24,[51]Listas!$F$4:$J$5,2,0)</f>
        <v>2</v>
      </c>
      <c r="U24" s="880" t="str">
        <f>INDEX([51]Listas!$F$6:$J$10,MATCH(P24,[51]Listas!$D$6:$D$10,0),MATCH(Q24,[51]Listas!$F$4:$J$4,0))</f>
        <v>4
INFERIOR</v>
      </c>
      <c r="V24" s="402"/>
      <c r="W24" s="877" t="s">
        <v>2072</v>
      </c>
      <c r="X24" s="878"/>
      <c r="Y24" s="879"/>
      <c r="Z24" s="403" t="s">
        <v>2073</v>
      </c>
      <c r="AA24" s="851" t="s">
        <v>323</v>
      </c>
      <c r="AB24" s="851">
        <v>87</v>
      </c>
      <c r="AC24" s="402"/>
      <c r="AD24" s="851">
        <f t="shared" si="0"/>
        <v>2</v>
      </c>
      <c r="AE24" s="851">
        <f t="shared" si="1"/>
        <v>0</v>
      </c>
      <c r="AF24" s="880" t="str">
        <f>IF(AE24&lt;=1,"Remota",VLOOKUP(AE24,[51]Listas!$C$6:$D$10,2,0))</f>
        <v>Remota</v>
      </c>
      <c r="AG24" s="880">
        <f t="shared" si="2"/>
        <v>2</v>
      </c>
      <c r="AH24" s="880" t="str">
        <f>IF(AG24&lt;=1,"Insignificante",HLOOKUP(AG24,[51]Listas!$F$3:$J$4,2,0))</f>
        <v>Menor</v>
      </c>
      <c r="AI24" s="880">
        <f t="shared" si="3"/>
        <v>0</v>
      </c>
      <c r="AJ24" s="880" t="str">
        <f>INDEX([51]Listas!$F$6:$J$10,MATCH(AF24,[51]Listas!$D$6:$D$10,0),MATCH(AH24,[51]Listas!$F$4:$J$4,0))</f>
        <v>2
INFERIOR</v>
      </c>
    </row>
    <row r="25" spans="1:36" s="404" customFormat="1" ht="62.25" customHeight="1" x14ac:dyDescent="0.2">
      <c r="A25" s="849"/>
      <c r="B25" s="852"/>
      <c r="C25" s="889"/>
      <c r="D25" s="890"/>
      <c r="E25" s="891"/>
      <c r="F25" s="344">
        <v>2</v>
      </c>
      <c r="G25" s="874" t="s">
        <v>2074</v>
      </c>
      <c r="H25" s="875"/>
      <c r="I25" s="876"/>
      <c r="J25" s="871"/>
      <c r="K25" s="872"/>
      <c r="L25" s="873"/>
      <c r="M25" s="852"/>
      <c r="N25" s="852"/>
      <c r="O25" s="344"/>
      <c r="P25" s="852"/>
      <c r="Q25" s="852"/>
      <c r="R25" s="402"/>
      <c r="S25" s="852" t="e">
        <f>VLOOKUP(P25,[51]Listas!$D$6:$E$10,2,0)</f>
        <v>#N/A</v>
      </c>
      <c r="T25" s="852" t="e">
        <f>HLOOKUP(Q25,[51]Listas!$F$4:$J$5,2,0)</f>
        <v>#N/A</v>
      </c>
      <c r="U25" s="881" t="e">
        <f>INDEX([51]Listas!$F$6:$J$10,MATCH(P25,[51]Listas!$D$6:$D$10,0),MATCH(Q25,[51]Listas!$F$4:$J$4,0))</f>
        <v>#N/A</v>
      </c>
      <c r="V25" s="402"/>
      <c r="W25" s="874" t="s">
        <v>2075</v>
      </c>
      <c r="X25" s="875"/>
      <c r="Y25" s="876"/>
      <c r="Z25" s="403" t="s">
        <v>518</v>
      </c>
      <c r="AA25" s="852"/>
      <c r="AB25" s="852"/>
      <c r="AC25" s="402"/>
      <c r="AD25" s="852">
        <f t="shared" si="0"/>
        <v>0</v>
      </c>
      <c r="AE25" s="852" t="e">
        <f t="shared" si="1"/>
        <v>#N/A</v>
      </c>
      <c r="AF25" s="881" t="e">
        <f>IF(AE25&lt;=1,"Remota",VLOOKUP(AE25,[51]Listas!$C$6:$D$10,2,0))</f>
        <v>#N/A</v>
      </c>
      <c r="AG25" s="881" t="e">
        <f t="shared" si="2"/>
        <v>#N/A</v>
      </c>
      <c r="AH25" s="881" t="e">
        <f>IF(AG25&lt;=1,"Insignificante",HLOOKUP(AG25,[51]Listas!$F$3:$J$4,2,0))</f>
        <v>#N/A</v>
      </c>
      <c r="AI25" s="881" t="e">
        <f t="shared" si="3"/>
        <v>#N/A</v>
      </c>
      <c r="AJ25" s="881" t="e">
        <f>INDEX([51]Listas!$F$6:$J$10,MATCH(AF25,[51]Listas!$D$6:$D$10,0),MATCH(AH25,[51]Listas!$F$4:$J$4,0))</f>
        <v>#N/A</v>
      </c>
    </row>
    <row r="26" spans="1:36" s="404" customFormat="1" ht="33.75" customHeight="1" x14ac:dyDescent="0.2">
      <c r="A26" s="849"/>
      <c r="B26" s="852"/>
      <c r="C26" s="889"/>
      <c r="D26" s="890"/>
      <c r="E26" s="891"/>
      <c r="F26" s="344">
        <v>3</v>
      </c>
      <c r="G26" s="874" t="s">
        <v>2076</v>
      </c>
      <c r="H26" s="875"/>
      <c r="I26" s="876"/>
      <c r="J26" s="871"/>
      <c r="K26" s="872"/>
      <c r="L26" s="873"/>
      <c r="M26" s="852"/>
      <c r="N26" s="852"/>
      <c r="O26" s="344"/>
      <c r="P26" s="852"/>
      <c r="Q26" s="852"/>
      <c r="R26" s="402"/>
      <c r="S26" s="852" t="e">
        <f>VLOOKUP(P26,[51]Listas!$D$6:$E$10,2,0)</f>
        <v>#N/A</v>
      </c>
      <c r="T26" s="852" t="e">
        <f>HLOOKUP(Q26,[51]Listas!$F$4:$J$5,2,0)</f>
        <v>#N/A</v>
      </c>
      <c r="U26" s="881" t="e">
        <f>INDEX([51]Listas!$F$6:$J$10,MATCH(P26,[51]Listas!$D$6:$D$10,0),MATCH(Q26,[51]Listas!$F$4:$J$4,0))</f>
        <v>#N/A</v>
      </c>
      <c r="V26" s="402"/>
      <c r="W26" s="877" t="s">
        <v>2077</v>
      </c>
      <c r="X26" s="878"/>
      <c r="Y26" s="879"/>
      <c r="Z26" s="403" t="s">
        <v>2078</v>
      </c>
      <c r="AA26" s="852"/>
      <c r="AB26" s="852"/>
      <c r="AC26" s="402"/>
      <c r="AD26" s="852">
        <f>IF(AB26&lt;=33,0,IF(AB26&gt;81,2,1))</f>
        <v>0</v>
      </c>
      <c r="AE26" s="852" t="e">
        <f>IF(OR(AA26="Probabilidad",AA26="Ambos"),S26-AD26,S26)</f>
        <v>#N/A</v>
      </c>
      <c r="AF26" s="881" t="e">
        <f>IF(AE26&lt;=1,"Remota",VLOOKUP(AE26,[51]Listas!$C$6:$D$10,2,0))</f>
        <v>#N/A</v>
      </c>
      <c r="AG26" s="881" t="e">
        <f>IF(OR(AA26="Impacto",AA26="Ambos"),T26-AD26,T26)</f>
        <v>#N/A</v>
      </c>
      <c r="AH26" s="881" t="e">
        <f>IF(AG26&lt;=1,"Insignificante",HLOOKUP(AG26,[51]Listas!$F$3:$J$4,2,0))</f>
        <v>#N/A</v>
      </c>
      <c r="AI26" s="881" t="e">
        <f>AE26*AG26</f>
        <v>#N/A</v>
      </c>
      <c r="AJ26" s="881" t="e">
        <f>INDEX([51]Listas!$F$6:$J$10,MATCH(AF26,[51]Listas!$D$6:$D$10,0),MATCH(AH26,[51]Listas!$F$4:$J$4,0))</f>
        <v>#N/A</v>
      </c>
    </row>
    <row r="27" spans="1:36" s="404" customFormat="1" ht="63.75" customHeight="1" x14ac:dyDescent="0.2">
      <c r="A27" s="848" t="s">
        <v>2079</v>
      </c>
      <c r="B27" s="851" t="s">
        <v>342</v>
      </c>
      <c r="C27" s="865" t="s">
        <v>2080</v>
      </c>
      <c r="D27" s="866"/>
      <c r="E27" s="867"/>
      <c r="F27" s="344">
        <v>1</v>
      </c>
      <c r="G27" s="874" t="s">
        <v>952</v>
      </c>
      <c r="H27" s="875"/>
      <c r="I27" s="876"/>
      <c r="J27" s="865" t="s">
        <v>953</v>
      </c>
      <c r="K27" s="866"/>
      <c r="L27" s="867"/>
      <c r="M27" s="851" t="s">
        <v>23</v>
      </c>
      <c r="N27" s="851" t="s">
        <v>23</v>
      </c>
      <c r="O27" s="344"/>
      <c r="P27" s="851" t="s">
        <v>101</v>
      </c>
      <c r="Q27" s="851" t="s">
        <v>652</v>
      </c>
      <c r="R27" s="402"/>
      <c r="S27" s="851">
        <f>VLOOKUP(P27,[51]Listas!$D$6:$E$10,2,0)</f>
        <v>3</v>
      </c>
      <c r="T27" s="851">
        <f>HLOOKUP(Q27,[51]Listas!$F$4:$J$5,2,0)</f>
        <v>3</v>
      </c>
      <c r="U27" s="880" t="str">
        <f>INDEX([51]Listas!$F$6:$J$10,MATCH(P27,[51]Listas!$D$6:$D$10,0),MATCH(Q27,[51]Listas!$F$4:$J$4,0))</f>
        <v>9
MODERADO</v>
      </c>
      <c r="V27" s="402"/>
      <c r="W27" s="885" t="s">
        <v>954</v>
      </c>
      <c r="X27" s="885"/>
      <c r="Y27" s="885"/>
      <c r="Z27" s="403" t="s">
        <v>955</v>
      </c>
      <c r="AA27" s="851" t="s">
        <v>322</v>
      </c>
      <c r="AB27" s="851">
        <v>84</v>
      </c>
      <c r="AC27" s="402"/>
      <c r="AD27" s="851">
        <f>IF(AB27&lt;=33,0,IF(AB27&gt;81,2,1))</f>
        <v>2</v>
      </c>
      <c r="AE27" s="851">
        <f>IF(OR(AA27="Probabilidad",AA27="Ambos"),S27-AD27,S27)</f>
        <v>1</v>
      </c>
      <c r="AF27" s="880" t="str">
        <f>IF(AE27&lt;=1,"Remota",VLOOKUP(AE27,[51]Listas!$C$6:$D$10,2,0))</f>
        <v>Remota</v>
      </c>
      <c r="AG27" s="880">
        <f>IF(OR(AA27="Impacto",AA27="Ambos"),T27-AD27,T27)</f>
        <v>1</v>
      </c>
      <c r="AH27" s="880" t="str">
        <f>IF(AG27&lt;=1,"Insignificante",HLOOKUP(AG27,[51]Listas!$F$3:$J$4,2,0))</f>
        <v>Insignificante</v>
      </c>
      <c r="AI27" s="880">
        <f>AE27*AG27</f>
        <v>1</v>
      </c>
      <c r="AJ27" s="880" t="str">
        <f>INDEX([51]Listas!$F$6:$J$10,MATCH(AF27,[51]Listas!$D$6:$D$10,0),MATCH(AH27,[51]Listas!$F$4:$J$4,0))</f>
        <v>1
INFERIOR</v>
      </c>
    </row>
    <row r="28" spans="1:36" s="404" customFormat="1" ht="60" customHeight="1" x14ac:dyDescent="0.2">
      <c r="A28" s="849"/>
      <c r="B28" s="852"/>
      <c r="C28" s="871"/>
      <c r="D28" s="872"/>
      <c r="E28" s="873"/>
      <c r="F28" s="344">
        <v>2</v>
      </c>
      <c r="G28" s="874" t="s">
        <v>2081</v>
      </c>
      <c r="H28" s="875"/>
      <c r="I28" s="876"/>
      <c r="J28" s="871"/>
      <c r="K28" s="872"/>
      <c r="L28" s="873"/>
      <c r="M28" s="852"/>
      <c r="N28" s="852"/>
      <c r="O28" s="344"/>
      <c r="P28" s="852"/>
      <c r="Q28" s="852"/>
      <c r="R28" s="402"/>
      <c r="S28" s="852" t="e">
        <f>VLOOKUP(P28,[51]Listas!$D$6:$E$10,2,0)</f>
        <v>#N/A</v>
      </c>
      <c r="T28" s="852" t="e">
        <f>HLOOKUP(Q28,[51]Listas!$F$4:$J$5,2,0)</f>
        <v>#N/A</v>
      </c>
      <c r="U28" s="881" t="e">
        <f>INDEX([51]Listas!$F$6:$J$10,MATCH(P28,[51]Listas!$D$6:$D$10,0),MATCH(Q28,[51]Listas!$F$4:$J$4,0))</f>
        <v>#N/A</v>
      </c>
      <c r="V28" s="402"/>
      <c r="W28" s="885" t="s">
        <v>516</v>
      </c>
      <c r="X28" s="885"/>
      <c r="Y28" s="885"/>
      <c r="Z28" s="403" t="s">
        <v>517</v>
      </c>
      <c r="AA28" s="852"/>
      <c r="AB28" s="852"/>
      <c r="AC28" s="402"/>
      <c r="AD28" s="852">
        <f t="shared" ref="AD28:AD35" si="4">IF(AB28&lt;=33,0,IF(AB28&gt;81,2,1))</f>
        <v>0</v>
      </c>
      <c r="AE28" s="852" t="e">
        <f t="shared" ref="AE28:AE35" si="5">IF(OR(AA28="Probabilidad",AA28="Ambos"),S28-AD28,S28)</f>
        <v>#N/A</v>
      </c>
      <c r="AF28" s="881" t="e">
        <f>IF(AE28&lt;=1,"Remota",VLOOKUP(AE28,[51]Listas!$C$6:$D$10,2,0))</f>
        <v>#N/A</v>
      </c>
      <c r="AG28" s="881" t="e">
        <f t="shared" ref="AG28:AG35" si="6">IF(OR(AA28="Impacto",AA28="Ambos"),T28-AD28,T28)</f>
        <v>#N/A</v>
      </c>
      <c r="AH28" s="881" t="e">
        <f>IF(AG28&lt;=1,"Insignificante",HLOOKUP(AG28,[51]Listas!$F$3:$J$4,2,0))</f>
        <v>#N/A</v>
      </c>
      <c r="AI28" s="881" t="e">
        <f t="shared" ref="AI28:AI35" si="7">AE28*AG28</f>
        <v>#N/A</v>
      </c>
      <c r="AJ28" s="881" t="e">
        <f>INDEX([51]Listas!$F$6:$J$10,MATCH(AF28,[51]Listas!$D$6:$D$10,0),MATCH(AH28,[51]Listas!$F$4:$J$4,0))</f>
        <v>#N/A</v>
      </c>
    </row>
    <row r="29" spans="1:36" s="404" customFormat="1" ht="100.5" customHeight="1" x14ac:dyDescent="0.2">
      <c r="A29" s="850"/>
      <c r="B29" s="853"/>
      <c r="C29" s="871"/>
      <c r="D29" s="872"/>
      <c r="E29" s="873"/>
      <c r="F29" s="344">
        <v>3</v>
      </c>
      <c r="G29" s="885" t="s">
        <v>280</v>
      </c>
      <c r="H29" s="885"/>
      <c r="I29" s="885"/>
      <c r="J29" s="868"/>
      <c r="K29" s="869"/>
      <c r="L29" s="870"/>
      <c r="M29" s="853"/>
      <c r="N29" s="853"/>
      <c r="O29" s="344"/>
      <c r="P29" s="853"/>
      <c r="Q29" s="853"/>
      <c r="R29" s="402"/>
      <c r="S29" s="853" t="e">
        <f>VLOOKUP(P29,[51]Listas!$D$6:$E$10,2,0)</f>
        <v>#N/A</v>
      </c>
      <c r="T29" s="853" t="e">
        <f>HLOOKUP(Q29,[51]Listas!$F$4:$J$5,2,0)</f>
        <v>#N/A</v>
      </c>
      <c r="U29" s="882" t="e">
        <f>INDEX([51]Listas!$F$6:$J$10,MATCH(P29,[51]Listas!$D$6:$D$10,0),MATCH(Q29,[51]Listas!$F$4:$J$4,0))</f>
        <v>#N/A</v>
      </c>
      <c r="V29" s="402"/>
      <c r="W29" s="885" t="s">
        <v>2082</v>
      </c>
      <c r="X29" s="885"/>
      <c r="Y29" s="885"/>
      <c r="Z29" s="403" t="s">
        <v>2083</v>
      </c>
      <c r="AA29" s="853"/>
      <c r="AB29" s="853"/>
      <c r="AC29" s="402"/>
      <c r="AD29" s="853">
        <f t="shared" si="4"/>
        <v>0</v>
      </c>
      <c r="AE29" s="853" t="e">
        <f t="shared" si="5"/>
        <v>#N/A</v>
      </c>
      <c r="AF29" s="882" t="e">
        <f>IF(AE29&lt;=1,"Remota",VLOOKUP(AE29,[51]Listas!$C$6:$D$10,2,0))</f>
        <v>#N/A</v>
      </c>
      <c r="AG29" s="882" t="e">
        <f t="shared" si="6"/>
        <v>#N/A</v>
      </c>
      <c r="AH29" s="882" t="e">
        <f>IF(AG29&lt;=1,"Insignificante",HLOOKUP(AG29,[51]Listas!$F$3:$J$4,2,0))</f>
        <v>#N/A</v>
      </c>
      <c r="AI29" s="882" t="e">
        <f t="shared" si="7"/>
        <v>#N/A</v>
      </c>
      <c r="AJ29" s="882" t="e">
        <f>INDEX([51]Listas!$F$6:$J$10,MATCH(AF29,[51]Listas!$D$6:$D$10,0),MATCH(AH29,[51]Listas!$F$4:$J$4,0))</f>
        <v>#N/A</v>
      </c>
    </row>
    <row r="30" spans="1:36" s="404" customFormat="1" ht="51" customHeight="1" x14ac:dyDescent="0.2">
      <c r="A30" s="848" t="s">
        <v>956</v>
      </c>
      <c r="B30" s="851" t="s">
        <v>957</v>
      </c>
      <c r="C30" s="886" t="s">
        <v>2084</v>
      </c>
      <c r="D30" s="887"/>
      <c r="E30" s="888"/>
      <c r="F30" s="344">
        <v>1</v>
      </c>
      <c r="G30" s="885" t="s">
        <v>281</v>
      </c>
      <c r="H30" s="885"/>
      <c r="I30" s="885"/>
      <c r="J30" s="865" t="s">
        <v>2085</v>
      </c>
      <c r="K30" s="866"/>
      <c r="L30" s="867"/>
      <c r="M30" s="851"/>
      <c r="N30" s="851"/>
      <c r="O30" s="344"/>
      <c r="P30" s="851" t="s">
        <v>1773</v>
      </c>
      <c r="Q30" s="851" t="s">
        <v>652</v>
      </c>
      <c r="R30" s="402"/>
      <c r="S30" s="851">
        <f>VLOOKUP(P30,[51]Listas!$D$6:$E$10,2,0)</f>
        <v>2</v>
      </c>
      <c r="T30" s="851">
        <f>HLOOKUP(Q30,[51]Listas!$F$4:$J$5,2,0)</f>
        <v>3</v>
      </c>
      <c r="U30" s="880" t="str">
        <f>INDEX([51]Listas!$F$6:$J$10,MATCH(P30,[51]Listas!$D$6:$D$10,0),MATCH(Q30,[51]Listas!$F$4:$J$4,0))</f>
        <v>6
MODERADO</v>
      </c>
      <c r="V30" s="402"/>
      <c r="W30" s="885" t="s">
        <v>2086</v>
      </c>
      <c r="X30" s="885"/>
      <c r="Y30" s="885"/>
      <c r="Z30" s="403" t="s">
        <v>958</v>
      </c>
      <c r="AA30" s="851" t="s">
        <v>323</v>
      </c>
      <c r="AB30" s="851">
        <v>87</v>
      </c>
      <c r="AC30" s="402"/>
      <c r="AD30" s="851">
        <f t="shared" si="4"/>
        <v>2</v>
      </c>
      <c r="AE30" s="851">
        <f t="shared" si="5"/>
        <v>0</v>
      </c>
      <c r="AF30" s="880" t="str">
        <f>IF(AE30&lt;=1,"Remota",VLOOKUP(AE30,[51]Listas!$C$6:$D$10,2,0))</f>
        <v>Remota</v>
      </c>
      <c r="AG30" s="880">
        <f t="shared" si="6"/>
        <v>3</v>
      </c>
      <c r="AH30" s="880" t="str">
        <f>IF(AG30&lt;=1,"Insignificante",HLOOKUP(AG30,[51]Listas!$F$3:$J$4,2,0))</f>
        <v>Moderado</v>
      </c>
      <c r="AI30" s="880">
        <f t="shared" si="7"/>
        <v>0</v>
      </c>
      <c r="AJ30" s="880" t="str">
        <f>INDEX([51]Listas!$F$6:$J$10,MATCH(AF30,[51]Listas!$D$6:$D$10,0),MATCH(AH30,[51]Listas!$F$4:$J$4,0))</f>
        <v>3
INFERIOR</v>
      </c>
    </row>
    <row r="31" spans="1:36" s="404" customFormat="1" ht="56.25" customHeight="1" x14ac:dyDescent="0.2">
      <c r="A31" s="849"/>
      <c r="B31" s="852"/>
      <c r="C31" s="889"/>
      <c r="D31" s="890"/>
      <c r="E31" s="891"/>
      <c r="F31" s="344">
        <v>2</v>
      </c>
      <c r="G31" s="885" t="s">
        <v>2087</v>
      </c>
      <c r="H31" s="885"/>
      <c r="I31" s="885"/>
      <c r="J31" s="871"/>
      <c r="K31" s="872"/>
      <c r="L31" s="873"/>
      <c r="M31" s="852"/>
      <c r="N31" s="852"/>
      <c r="O31" s="344"/>
      <c r="P31" s="852"/>
      <c r="Q31" s="852"/>
      <c r="R31" s="402"/>
      <c r="S31" s="852" t="e">
        <f>VLOOKUP(P31,[51]Listas!$D$6:$E$10,2,0)</f>
        <v>#N/A</v>
      </c>
      <c r="T31" s="852" t="e">
        <f>HLOOKUP(Q31,[51]Listas!$F$4:$J$5,2,0)</f>
        <v>#N/A</v>
      </c>
      <c r="U31" s="881" t="e">
        <f>INDEX([51]Listas!$F$6:$J$10,MATCH(P31,[51]Listas!$D$6:$D$10,0),MATCH(Q31,[51]Listas!$F$4:$J$4,0))</f>
        <v>#N/A</v>
      </c>
      <c r="V31" s="402"/>
      <c r="W31" s="885" t="s">
        <v>2088</v>
      </c>
      <c r="X31" s="885"/>
      <c r="Y31" s="885"/>
      <c r="Z31" s="403" t="s">
        <v>2089</v>
      </c>
      <c r="AA31" s="852"/>
      <c r="AB31" s="852"/>
      <c r="AC31" s="402"/>
      <c r="AD31" s="852">
        <f t="shared" si="4"/>
        <v>0</v>
      </c>
      <c r="AE31" s="852" t="e">
        <f t="shared" si="5"/>
        <v>#N/A</v>
      </c>
      <c r="AF31" s="881" t="e">
        <f>IF(AE31&lt;=1,"Remota",VLOOKUP(AE31,[51]Listas!$C$6:$D$10,2,0))</f>
        <v>#N/A</v>
      </c>
      <c r="AG31" s="881" t="e">
        <f t="shared" si="6"/>
        <v>#N/A</v>
      </c>
      <c r="AH31" s="881" t="e">
        <f>IF(AG31&lt;=1,"Insignificante",HLOOKUP(AG31,[51]Listas!$F$3:$J$4,2,0))</f>
        <v>#N/A</v>
      </c>
      <c r="AI31" s="881" t="e">
        <f t="shared" si="7"/>
        <v>#N/A</v>
      </c>
      <c r="AJ31" s="881" t="e">
        <f>INDEX([51]Listas!$F$6:$J$10,MATCH(AF31,[51]Listas!$D$6:$D$10,0),MATCH(AH31,[51]Listas!$F$4:$J$4,0))</f>
        <v>#N/A</v>
      </c>
    </row>
    <row r="32" spans="1:36" s="404" customFormat="1" ht="92.25" customHeight="1" x14ac:dyDescent="0.2">
      <c r="A32" s="849"/>
      <c r="B32" s="852"/>
      <c r="C32" s="889"/>
      <c r="D32" s="890"/>
      <c r="E32" s="891"/>
      <c r="F32" s="344">
        <v>4</v>
      </c>
      <c r="G32" s="874" t="s">
        <v>520</v>
      </c>
      <c r="H32" s="875"/>
      <c r="I32" s="876"/>
      <c r="J32" s="871"/>
      <c r="K32" s="872"/>
      <c r="L32" s="873"/>
      <c r="M32" s="852"/>
      <c r="N32" s="852"/>
      <c r="O32" s="344"/>
      <c r="P32" s="852"/>
      <c r="Q32" s="852"/>
      <c r="R32" s="402"/>
      <c r="S32" s="852" t="e">
        <f>VLOOKUP(P32,[51]Listas!$D$6:$E$10,2,0)</f>
        <v>#N/A</v>
      </c>
      <c r="T32" s="852" t="e">
        <f>HLOOKUP(Q32,[51]Listas!$F$4:$J$5,2,0)</f>
        <v>#N/A</v>
      </c>
      <c r="U32" s="881" t="e">
        <f>INDEX([51]Listas!$F$6:$J$10,MATCH(P32,[51]Listas!$D$6:$D$10,0),MATCH(Q32,[51]Listas!$F$4:$J$4,0))</f>
        <v>#N/A</v>
      </c>
      <c r="V32" s="402"/>
      <c r="W32" s="885" t="s">
        <v>2090</v>
      </c>
      <c r="X32" s="885"/>
      <c r="Y32" s="885"/>
      <c r="Z32" s="403" t="s">
        <v>2091</v>
      </c>
      <c r="AA32" s="852"/>
      <c r="AB32" s="852"/>
      <c r="AC32" s="402"/>
      <c r="AD32" s="852">
        <f t="shared" si="4"/>
        <v>0</v>
      </c>
      <c r="AE32" s="852" t="e">
        <f t="shared" si="5"/>
        <v>#N/A</v>
      </c>
      <c r="AF32" s="881" t="e">
        <f>IF(AE32&lt;=1,"Remota",VLOOKUP(AE32,[51]Listas!$C$6:$D$10,2,0))</f>
        <v>#N/A</v>
      </c>
      <c r="AG32" s="881" t="e">
        <f t="shared" si="6"/>
        <v>#N/A</v>
      </c>
      <c r="AH32" s="881" t="e">
        <f>IF(AG32&lt;=1,"Insignificante",HLOOKUP(AG32,[51]Listas!$F$3:$J$4,2,0))</f>
        <v>#N/A</v>
      </c>
      <c r="AI32" s="881" t="e">
        <f t="shared" si="7"/>
        <v>#N/A</v>
      </c>
      <c r="AJ32" s="881" t="e">
        <f>INDEX([51]Listas!$F$6:$J$10,MATCH(AF32,[51]Listas!$D$6:$D$10,0),MATCH(AH32,[51]Listas!$F$4:$J$4,0))</f>
        <v>#N/A</v>
      </c>
    </row>
    <row r="33" spans="1:36" s="404" customFormat="1" ht="51.75" customHeight="1" x14ac:dyDescent="0.2">
      <c r="A33" s="849"/>
      <c r="B33" s="852"/>
      <c r="C33" s="889"/>
      <c r="D33" s="890"/>
      <c r="E33" s="891"/>
      <c r="F33" s="344">
        <v>5</v>
      </c>
      <c r="G33" s="874" t="s">
        <v>2092</v>
      </c>
      <c r="H33" s="875"/>
      <c r="I33" s="876"/>
      <c r="J33" s="871"/>
      <c r="K33" s="872"/>
      <c r="L33" s="873"/>
      <c r="M33" s="852"/>
      <c r="N33" s="852"/>
      <c r="O33" s="344"/>
      <c r="P33" s="852"/>
      <c r="Q33" s="852"/>
      <c r="R33" s="402"/>
      <c r="S33" s="852" t="e">
        <f>VLOOKUP(P33,[51]Listas!$D$6:$E$10,2,0)</f>
        <v>#N/A</v>
      </c>
      <c r="T33" s="852" t="e">
        <f>HLOOKUP(Q33,[51]Listas!$F$4:$J$5,2,0)</f>
        <v>#N/A</v>
      </c>
      <c r="U33" s="881" t="e">
        <f>INDEX([51]Listas!$F$6:$J$10,MATCH(P33,[51]Listas!$D$6:$D$10,0),MATCH(Q33,[51]Listas!$F$4:$J$4,0))</f>
        <v>#N/A</v>
      </c>
      <c r="V33" s="402"/>
      <c r="W33" s="885" t="s">
        <v>2093</v>
      </c>
      <c r="X33" s="885"/>
      <c r="Y33" s="885"/>
      <c r="Z33" s="403" t="s">
        <v>2094</v>
      </c>
      <c r="AA33" s="852"/>
      <c r="AB33" s="852"/>
      <c r="AC33" s="402"/>
      <c r="AD33" s="852">
        <f t="shared" si="4"/>
        <v>0</v>
      </c>
      <c r="AE33" s="852" t="e">
        <f t="shared" si="5"/>
        <v>#N/A</v>
      </c>
      <c r="AF33" s="881" t="e">
        <f>IF(AE33&lt;=1,"Remota",VLOOKUP(AE33,[51]Listas!$C$6:$D$10,2,0))</f>
        <v>#N/A</v>
      </c>
      <c r="AG33" s="881" t="e">
        <f t="shared" si="6"/>
        <v>#N/A</v>
      </c>
      <c r="AH33" s="881" t="e">
        <f>IF(AG33&lt;=1,"Insignificante",HLOOKUP(AG33,[51]Listas!$F$3:$J$4,2,0))</f>
        <v>#N/A</v>
      </c>
      <c r="AI33" s="881" t="e">
        <f t="shared" si="7"/>
        <v>#N/A</v>
      </c>
      <c r="AJ33" s="881" t="e">
        <f>INDEX([51]Listas!$F$6:$J$10,MATCH(AF33,[51]Listas!$D$6:$D$10,0),MATCH(AH33,[51]Listas!$F$4:$J$4,0))</f>
        <v>#N/A</v>
      </c>
    </row>
    <row r="34" spans="1:36" s="404" customFormat="1" ht="56.25" customHeight="1" x14ac:dyDescent="0.2">
      <c r="A34" s="849"/>
      <c r="B34" s="852"/>
      <c r="C34" s="889"/>
      <c r="D34" s="890"/>
      <c r="E34" s="891"/>
      <c r="F34" s="344">
        <v>6</v>
      </c>
      <c r="G34" s="874" t="s">
        <v>522</v>
      </c>
      <c r="H34" s="875"/>
      <c r="I34" s="876"/>
      <c r="J34" s="871"/>
      <c r="K34" s="872"/>
      <c r="L34" s="873"/>
      <c r="M34" s="852"/>
      <c r="N34" s="852"/>
      <c r="O34" s="344"/>
      <c r="P34" s="852"/>
      <c r="Q34" s="852"/>
      <c r="R34" s="402"/>
      <c r="S34" s="852" t="e">
        <f>VLOOKUP(P34,[51]Listas!$D$6:$E$10,2,0)</f>
        <v>#N/A</v>
      </c>
      <c r="T34" s="852" t="e">
        <f>HLOOKUP(Q34,[51]Listas!$F$4:$J$5,2,0)</f>
        <v>#N/A</v>
      </c>
      <c r="U34" s="881" t="e">
        <f>INDEX([51]Listas!$F$6:$J$10,MATCH(P34,[51]Listas!$D$6:$D$10,0),MATCH(Q34,[51]Listas!$F$4:$J$4,0))</f>
        <v>#N/A</v>
      </c>
      <c r="V34" s="402"/>
      <c r="W34" s="885" t="s">
        <v>2095</v>
      </c>
      <c r="X34" s="885"/>
      <c r="Y34" s="885"/>
      <c r="Z34" s="403" t="s">
        <v>523</v>
      </c>
      <c r="AA34" s="852"/>
      <c r="AB34" s="852"/>
      <c r="AC34" s="402"/>
      <c r="AD34" s="852">
        <f t="shared" si="4"/>
        <v>0</v>
      </c>
      <c r="AE34" s="852" t="e">
        <f t="shared" si="5"/>
        <v>#N/A</v>
      </c>
      <c r="AF34" s="881" t="e">
        <f>IF(AE34&lt;=1,"Remota",VLOOKUP(AE34,[51]Listas!$C$6:$D$10,2,0))</f>
        <v>#N/A</v>
      </c>
      <c r="AG34" s="881" t="e">
        <f t="shared" si="6"/>
        <v>#N/A</v>
      </c>
      <c r="AH34" s="881" t="e">
        <f>IF(AG34&lt;=1,"Insignificante",HLOOKUP(AG34,[51]Listas!$F$3:$J$4,2,0))</f>
        <v>#N/A</v>
      </c>
      <c r="AI34" s="881" t="e">
        <f t="shared" si="7"/>
        <v>#N/A</v>
      </c>
      <c r="AJ34" s="881" t="e">
        <f>INDEX([51]Listas!$F$6:$J$10,MATCH(AF34,[51]Listas!$D$6:$D$10,0),MATCH(AH34,[51]Listas!$F$4:$J$4,0))</f>
        <v>#N/A</v>
      </c>
    </row>
    <row r="35" spans="1:36" s="404" customFormat="1" ht="44.25" customHeight="1" x14ac:dyDescent="0.2">
      <c r="A35" s="848" t="s">
        <v>282</v>
      </c>
      <c r="B35" s="851" t="s">
        <v>519</v>
      </c>
      <c r="C35" s="886" t="s">
        <v>2096</v>
      </c>
      <c r="D35" s="887"/>
      <c r="E35" s="888"/>
      <c r="F35" s="344">
        <v>1</v>
      </c>
      <c r="G35" s="885" t="s">
        <v>959</v>
      </c>
      <c r="H35" s="885"/>
      <c r="I35" s="885"/>
      <c r="J35" s="865" t="s">
        <v>2097</v>
      </c>
      <c r="K35" s="866"/>
      <c r="L35" s="867"/>
      <c r="M35" s="851"/>
      <c r="N35" s="851" t="s">
        <v>23</v>
      </c>
      <c r="O35" s="344"/>
      <c r="P35" s="851" t="s">
        <v>1773</v>
      </c>
      <c r="Q35" s="851" t="s">
        <v>652</v>
      </c>
      <c r="R35" s="402"/>
      <c r="S35" s="851">
        <f>VLOOKUP(P35,[51]Listas!$D$6:$E$10,2,0)</f>
        <v>2</v>
      </c>
      <c r="T35" s="851">
        <f>HLOOKUP(Q35,[51]Listas!$F$4:$J$5,2,0)</f>
        <v>3</v>
      </c>
      <c r="U35" s="880" t="str">
        <f>INDEX([51]Listas!$F$6:$J$10,MATCH(P35,[51]Listas!$D$6:$D$10,0),MATCH(Q35,[51]Listas!$F$4:$J$4,0))</f>
        <v>6
MODERADO</v>
      </c>
      <c r="V35" s="402"/>
      <c r="W35" s="885" t="s">
        <v>2098</v>
      </c>
      <c r="X35" s="885"/>
      <c r="Y35" s="885"/>
      <c r="Z35" s="403" t="s">
        <v>955</v>
      </c>
      <c r="AA35" s="851" t="s">
        <v>322</v>
      </c>
      <c r="AB35" s="851">
        <v>87</v>
      </c>
      <c r="AC35" s="402"/>
      <c r="AD35" s="851">
        <f t="shared" si="4"/>
        <v>2</v>
      </c>
      <c r="AE35" s="851">
        <f t="shared" si="5"/>
        <v>0</v>
      </c>
      <c r="AF35" s="880" t="str">
        <f>IF(AE35&lt;=1,"Remota",VLOOKUP(AE35,[51]Listas!$C$6:$D$10,2,0))</f>
        <v>Remota</v>
      </c>
      <c r="AG35" s="880">
        <f t="shared" si="6"/>
        <v>1</v>
      </c>
      <c r="AH35" s="880" t="str">
        <f>IF(AG35&lt;=1,"Insignificante",HLOOKUP(AG35,[51]Listas!$F$3:$J$4,2,0))</f>
        <v>Insignificante</v>
      </c>
      <c r="AI35" s="880">
        <f t="shared" si="7"/>
        <v>0</v>
      </c>
      <c r="AJ35" s="880" t="str">
        <f>INDEX([51]Listas!$F$6:$J$10,MATCH(AF35,[51]Listas!$D$6:$D$10,0),MATCH(AH35,[51]Listas!$F$4:$J$4,0))</f>
        <v>1
INFERIOR</v>
      </c>
    </row>
    <row r="36" spans="1:36" s="404" customFormat="1" ht="43.5" customHeight="1" x14ac:dyDescent="0.2">
      <c r="A36" s="849"/>
      <c r="B36" s="852"/>
      <c r="C36" s="889"/>
      <c r="D36" s="890"/>
      <c r="E36" s="891"/>
      <c r="F36" s="344">
        <v>2</v>
      </c>
      <c r="G36" s="885" t="s">
        <v>2099</v>
      </c>
      <c r="H36" s="885"/>
      <c r="I36" s="885"/>
      <c r="J36" s="871"/>
      <c r="K36" s="872"/>
      <c r="L36" s="873"/>
      <c r="M36" s="852"/>
      <c r="N36" s="852"/>
      <c r="O36" s="344"/>
      <c r="P36" s="852"/>
      <c r="Q36" s="852"/>
      <c r="R36" s="402"/>
      <c r="S36" s="852" t="e">
        <f>VLOOKUP(P36,[51]Listas!$D$6:$E$10,2,0)</f>
        <v>#N/A</v>
      </c>
      <c r="T36" s="852" t="e">
        <f>HLOOKUP(Q36,[51]Listas!$F$4:$J$5,2,0)</f>
        <v>#N/A</v>
      </c>
      <c r="U36" s="881" t="e">
        <f>INDEX([51]Listas!$F$6:$J$10,MATCH(P36,[51]Listas!$D$6:$D$10,0),MATCH(Q36,[51]Listas!$F$4:$J$4,0))</f>
        <v>#N/A</v>
      </c>
      <c r="V36" s="402"/>
      <c r="W36" s="885" t="s">
        <v>2100</v>
      </c>
      <c r="X36" s="885"/>
      <c r="Y36" s="885"/>
      <c r="Z36" s="403" t="s">
        <v>525</v>
      </c>
      <c r="AA36" s="852"/>
      <c r="AB36" s="852"/>
      <c r="AC36" s="402"/>
      <c r="AD36" s="852">
        <f>IF(AB36&lt;=33,0,IF(AB36&gt;81,2,1))</f>
        <v>0</v>
      </c>
      <c r="AE36" s="852" t="e">
        <f>IF(OR(AA36="Probabilidad",AA36="Ambos"),S36-AD36,S36)</f>
        <v>#N/A</v>
      </c>
      <c r="AF36" s="881" t="e">
        <f>IF(AE36&lt;=1,"Remota",VLOOKUP(AE36,[51]Listas!$C$6:$D$10,2,0))</f>
        <v>#N/A</v>
      </c>
      <c r="AG36" s="881" t="e">
        <f>IF(OR(AA36="Impacto",AA36="Ambos"),T36-AD36,T36)</f>
        <v>#N/A</v>
      </c>
      <c r="AH36" s="881" t="e">
        <f>IF(AG36&lt;=1,"Insignificante",HLOOKUP(AG36,[51]Listas!$F$3:$J$4,2,0))</f>
        <v>#N/A</v>
      </c>
      <c r="AI36" s="881" t="e">
        <f>AE36*AG36</f>
        <v>#N/A</v>
      </c>
      <c r="AJ36" s="881" t="e">
        <f>INDEX([51]Listas!$F$6:$J$10,MATCH(AF36,[51]Listas!$D$6:$D$10,0),MATCH(AH36,[51]Listas!$F$4:$J$4,0))</f>
        <v>#N/A</v>
      </c>
    </row>
    <row r="37" spans="1:36" s="404" customFormat="1" ht="70.5" customHeight="1" x14ac:dyDescent="0.2">
      <c r="A37" s="850"/>
      <c r="B37" s="853"/>
      <c r="C37" s="892"/>
      <c r="D37" s="893"/>
      <c r="E37" s="894"/>
      <c r="F37" s="344">
        <v>3</v>
      </c>
      <c r="G37" s="885" t="s">
        <v>960</v>
      </c>
      <c r="H37" s="885"/>
      <c r="I37" s="885"/>
      <c r="J37" s="868"/>
      <c r="K37" s="869"/>
      <c r="L37" s="870"/>
      <c r="M37" s="853"/>
      <c r="N37" s="853"/>
      <c r="O37" s="344"/>
      <c r="P37" s="853"/>
      <c r="Q37" s="853"/>
      <c r="R37" s="402"/>
      <c r="S37" s="853" t="e">
        <f>VLOOKUP(P37,[51]Listas!$D$6:$E$10,2,0)</f>
        <v>#N/A</v>
      </c>
      <c r="T37" s="853" t="e">
        <f>HLOOKUP(Q37,[51]Listas!$F$4:$J$5,2,0)</f>
        <v>#N/A</v>
      </c>
      <c r="U37" s="882" t="e">
        <f>INDEX([51]Listas!$F$6:$J$10,MATCH(P37,[51]Listas!$D$6:$D$10,0),MATCH(Q37,[51]Listas!$F$4:$J$4,0))</f>
        <v>#N/A</v>
      </c>
      <c r="V37" s="402"/>
      <c r="W37" s="885" t="s">
        <v>2101</v>
      </c>
      <c r="X37" s="885"/>
      <c r="Y37" s="885"/>
      <c r="Z37" s="403" t="s">
        <v>526</v>
      </c>
      <c r="AA37" s="853"/>
      <c r="AB37" s="853"/>
      <c r="AC37" s="402"/>
      <c r="AD37" s="853">
        <f t="shared" ref="AD37:AD43" si="8">IF(AB37&lt;=33,0,IF(AB37&gt;81,2,1))</f>
        <v>0</v>
      </c>
      <c r="AE37" s="853" t="e">
        <f t="shared" ref="AE37:AE43" si="9">IF(OR(AA37="Probabilidad",AA37="Ambos"),S37-AD37,S37)</f>
        <v>#N/A</v>
      </c>
      <c r="AF37" s="882" t="e">
        <f>IF(AE37&lt;=1,"Remota",VLOOKUP(AE37,[51]Listas!$C$6:$D$10,2,0))</f>
        <v>#N/A</v>
      </c>
      <c r="AG37" s="882" t="e">
        <f t="shared" ref="AG37:AG43" si="10">IF(OR(AA37="Impacto",AA37="Ambos"),T37-AD37,T37)</f>
        <v>#N/A</v>
      </c>
      <c r="AH37" s="882" t="e">
        <f>IF(AG37&lt;=1,"Insignificante",HLOOKUP(AG37,[51]Listas!$F$3:$J$4,2,0))</f>
        <v>#N/A</v>
      </c>
      <c r="AI37" s="882" t="e">
        <f t="shared" ref="AI37:AI43" si="11">AE37*AG37</f>
        <v>#N/A</v>
      </c>
      <c r="AJ37" s="882" t="e">
        <f>INDEX([51]Listas!$F$6:$J$10,MATCH(AF37,[51]Listas!$D$6:$D$10,0),MATCH(AH37,[51]Listas!$F$4:$J$4,0))</f>
        <v>#N/A</v>
      </c>
    </row>
    <row r="38" spans="1:36" s="404" customFormat="1" ht="45" customHeight="1" x14ac:dyDescent="0.2">
      <c r="A38" s="848" t="s">
        <v>282</v>
      </c>
      <c r="B38" s="851" t="s">
        <v>521</v>
      </c>
      <c r="C38" s="886" t="s">
        <v>527</v>
      </c>
      <c r="D38" s="887"/>
      <c r="E38" s="888"/>
      <c r="F38" s="344">
        <v>1</v>
      </c>
      <c r="G38" s="874" t="s">
        <v>961</v>
      </c>
      <c r="H38" s="875"/>
      <c r="I38" s="876"/>
      <c r="J38" s="865" t="s">
        <v>2102</v>
      </c>
      <c r="K38" s="866"/>
      <c r="L38" s="867"/>
      <c r="M38" s="851"/>
      <c r="N38" s="851"/>
      <c r="O38" s="344"/>
      <c r="P38" s="851" t="s">
        <v>1773</v>
      </c>
      <c r="Q38" s="851" t="s">
        <v>652</v>
      </c>
      <c r="R38" s="402"/>
      <c r="S38" s="851">
        <f>VLOOKUP(P38,[51]Listas!$D$6:$E$10,2,0)</f>
        <v>2</v>
      </c>
      <c r="T38" s="851">
        <f>HLOOKUP(Q38,[51]Listas!$F$4:$J$5,2,0)</f>
        <v>3</v>
      </c>
      <c r="U38" s="880" t="str">
        <f>INDEX([51]Listas!$F$6:$J$10,MATCH(P38,[51]Listas!$D$6:$D$10,0),MATCH(Q38,[51]Listas!$F$4:$J$4,0))</f>
        <v>6
MODERADO</v>
      </c>
      <c r="V38" s="402"/>
      <c r="W38" s="885" t="s">
        <v>2103</v>
      </c>
      <c r="X38" s="885"/>
      <c r="Y38" s="885"/>
      <c r="Z38" s="403" t="s">
        <v>334</v>
      </c>
      <c r="AA38" s="851" t="s">
        <v>322</v>
      </c>
      <c r="AB38" s="851">
        <v>87</v>
      </c>
      <c r="AC38" s="402"/>
      <c r="AD38" s="851">
        <f t="shared" si="8"/>
        <v>2</v>
      </c>
      <c r="AE38" s="851">
        <f t="shared" si="9"/>
        <v>0</v>
      </c>
      <c r="AF38" s="880" t="str">
        <f>IF(AE38&lt;=1,"Remota",VLOOKUP(AE38,[51]Listas!$C$6:$D$10,2,0))</f>
        <v>Remota</v>
      </c>
      <c r="AG38" s="880">
        <f t="shared" si="10"/>
        <v>1</v>
      </c>
      <c r="AH38" s="880" t="str">
        <f>IF(AG38&lt;=1,"Insignificante",HLOOKUP(AG38,[51]Listas!$F$3:$J$4,2,0))</f>
        <v>Insignificante</v>
      </c>
      <c r="AI38" s="880">
        <f t="shared" si="11"/>
        <v>0</v>
      </c>
      <c r="AJ38" s="880" t="str">
        <f>INDEX([51]Listas!$F$6:$J$10,MATCH(AF38,[51]Listas!$D$6:$D$10,0),MATCH(AH38,[51]Listas!$F$4:$J$4,0))</f>
        <v>1
INFERIOR</v>
      </c>
    </row>
    <row r="39" spans="1:36" s="404" customFormat="1" ht="51" customHeight="1" x14ac:dyDescent="0.2">
      <c r="A39" s="850"/>
      <c r="B39" s="853"/>
      <c r="C39" s="892"/>
      <c r="D39" s="893"/>
      <c r="E39" s="894"/>
      <c r="F39" s="344">
        <v>2</v>
      </c>
      <c r="G39" s="883" t="s">
        <v>962</v>
      </c>
      <c r="H39" s="883"/>
      <c r="I39" s="883"/>
      <c r="J39" s="868"/>
      <c r="K39" s="869"/>
      <c r="L39" s="870"/>
      <c r="M39" s="853"/>
      <c r="N39" s="853"/>
      <c r="O39" s="344"/>
      <c r="P39" s="853"/>
      <c r="Q39" s="853"/>
      <c r="R39" s="402"/>
      <c r="S39" s="853" t="e">
        <f>VLOOKUP(P39,[51]Listas!$D$6:$E$10,2,0)</f>
        <v>#N/A</v>
      </c>
      <c r="T39" s="853" t="e">
        <f>HLOOKUP(Q39,[51]Listas!$F$4:$J$5,2,0)</f>
        <v>#N/A</v>
      </c>
      <c r="U39" s="882" t="e">
        <f>INDEX([51]Listas!$F$6:$J$10,MATCH(P39,[51]Listas!$D$6:$D$10,0),MATCH(Q39,[51]Listas!$F$4:$J$4,0))</f>
        <v>#N/A</v>
      </c>
      <c r="V39" s="402"/>
      <c r="W39" s="885" t="s">
        <v>2104</v>
      </c>
      <c r="X39" s="885"/>
      <c r="Y39" s="885"/>
      <c r="Z39" s="403" t="s">
        <v>963</v>
      </c>
      <c r="AA39" s="853"/>
      <c r="AB39" s="853"/>
      <c r="AC39" s="402"/>
      <c r="AD39" s="853">
        <f t="shared" si="8"/>
        <v>0</v>
      </c>
      <c r="AE39" s="853" t="e">
        <f t="shared" si="9"/>
        <v>#N/A</v>
      </c>
      <c r="AF39" s="882" t="e">
        <f>IF(AE39&lt;=1,"Remota",VLOOKUP(AE39,[51]Listas!$C$6:$D$10,2,0))</f>
        <v>#N/A</v>
      </c>
      <c r="AG39" s="882" t="e">
        <f t="shared" si="10"/>
        <v>#N/A</v>
      </c>
      <c r="AH39" s="882" t="e">
        <f>IF(AG39&lt;=1,"Insignificante",HLOOKUP(AG39,[51]Listas!$F$3:$J$4,2,0))</f>
        <v>#N/A</v>
      </c>
      <c r="AI39" s="882" t="e">
        <f t="shared" si="11"/>
        <v>#N/A</v>
      </c>
      <c r="AJ39" s="882" t="e">
        <f>INDEX([51]Listas!$F$6:$J$10,MATCH(AF39,[51]Listas!$D$6:$D$10,0),MATCH(AH39,[51]Listas!$F$4:$J$4,0))</f>
        <v>#N/A</v>
      </c>
    </row>
    <row r="40" spans="1:36" s="404" customFormat="1" ht="45" customHeight="1" x14ac:dyDescent="0.2">
      <c r="A40" s="883" t="s">
        <v>283</v>
      </c>
      <c r="B40" s="851" t="s">
        <v>524</v>
      </c>
      <c r="C40" s="899" t="s">
        <v>2105</v>
      </c>
      <c r="D40" s="900"/>
      <c r="E40" s="901"/>
      <c r="F40" s="344">
        <v>1</v>
      </c>
      <c r="G40" s="874" t="s">
        <v>2106</v>
      </c>
      <c r="H40" s="875"/>
      <c r="I40" s="876"/>
      <c r="J40" s="865" t="s">
        <v>964</v>
      </c>
      <c r="K40" s="866"/>
      <c r="L40" s="867"/>
      <c r="M40" s="851"/>
      <c r="N40" s="851" t="s">
        <v>23</v>
      </c>
      <c r="O40" s="344"/>
      <c r="P40" s="851" t="s">
        <v>1773</v>
      </c>
      <c r="Q40" s="851" t="s">
        <v>652</v>
      </c>
      <c r="R40" s="402"/>
      <c r="S40" s="851">
        <f>VLOOKUP(P40,[51]Listas!$D$6:$E$10,2,0)</f>
        <v>2</v>
      </c>
      <c r="T40" s="851">
        <f>HLOOKUP(Q40,[51]Listas!$F$4:$J$5,2,0)</f>
        <v>3</v>
      </c>
      <c r="U40" s="880" t="str">
        <f>INDEX([51]Listas!$F$6:$J$10,MATCH(P40,[51]Listas!$D$6:$D$10,0),MATCH(Q40,[51]Listas!$F$4:$J$4,0))</f>
        <v>6
MODERADO</v>
      </c>
      <c r="V40" s="402"/>
      <c r="W40" s="886" t="s">
        <v>2107</v>
      </c>
      <c r="X40" s="887"/>
      <c r="Y40" s="888"/>
      <c r="Z40" s="895" t="s">
        <v>965</v>
      </c>
      <c r="AA40" s="851" t="s">
        <v>323</v>
      </c>
      <c r="AB40" s="851">
        <v>87</v>
      </c>
      <c r="AC40" s="402"/>
      <c r="AD40" s="851">
        <f t="shared" si="8"/>
        <v>2</v>
      </c>
      <c r="AE40" s="851">
        <f t="shared" si="9"/>
        <v>0</v>
      </c>
      <c r="AF40" s="880" t="str">
        <f>IF(AE40&lt;=1,"Remota",VLOOKUP(AE40,[51]Listas!$C$6:$D$10,2,0))</f>
        <v>Remota</v>
      </c>
      <c r="AG40" s="880">
        <f t="shared" si="10"/>
        <v>3</v>
      </c>
      <c r="AH40" s="880" t="str">
        <f>IF(AG40&lt;=1,"Insignificante",HLOOKUP(AG40,[51]Listas!$F$3:$J$4,2,0))</f>
        <v>Moderado</v>
      </c>
      <c r="AI40" s="880">
        <f t="shared" si="11"/>
        <v>0</v>
      </c>
      <c r="AJ40" s="880" t="str">
        <f>INDEX([51]Listas!$F$6:$J$10,MATCH(AF40,[51]Listas!$D$6:$D$10,0),MATCH(AH40,[51]Listas!$F$4:$J$4,0))</f>
        <v>3
INFERIOR</v>
      </c>
    </row>
    <row r="41" spans="1:36" s="404" customFormat="1" ht="33.75" customHeight="1" x14ac:dyDescent="0.2">
      <c r="A41" s="897"/>
      <c r="B41" s="852"/>
      <c r="C41" s="902"/>
      <c r="D41" s="903"/>
      <c r="E41" s="904"/>
      <c r="F41" s="344">
        <v>2</v>
      </c>
      <c r="G41" s="874" t="s">
        <v>966</v>
      </c>
      <c r="H41" s="875"/>
      <c r="I41" s="876"/>
      <c r="J41" s="871"/>
      <c r="K41" s="872"/>
      <c r="L41" s="873"/>
      <c r="M41" s="852"/>
      <c r="N41" s="852"/>
      <c r="O41" s="344"/>
      <c r="P41" s="852"/>
      <c r="Q41" s="852"/>
      <c r="R41" s="402"/>
      <c r="S41" s="852" t="e">
        <f>VLOOKUP(P41,[51]Listas!$D$6:$E$10,2,0)</f>
        <v>#N/A</v>
      </c>
      <c r="T41" s="852" t="e">
        <f>HLOOKUP(Q41,[51]Listas!$F$4:$J$5,2,0)</f>
        <v>#N/A</v>
      </c>
      <c r="U41" s="881" t="e">
        <f>INDEX([51]Listas!$F$6:$J$10,MATCH(P41,[51]Listas!$D$6:$D$10,0),MATCH(Q41,[51]Listas!$F$4:$J$4,0))</f>
        <v>#N/A</v>
      </c>
      <c r="V41" s="402"/>
      <c r="W41" s="892"/>
      <c r="X41" s="893"/>
      <c r="Y41" s="894"/>
      <c r="Z41" s="896"/>
      <c r="AA41" s="852"/>
      <c r="AB41" s="852"/>
      <c r="AC41" s="402"/>
      <c r="AD41" s="852">
        <f t="shared" si="8"/>
        <v>0</v>
      </c>
      <c r="AE41" s="852" t="e">
        <f t="shared" si="9"/>
        <v>#N/A</v>
      </c>
      <c r="AF41" s="881" t="e">
        <f>IF(AE41&lt;=1,"Remota",VLOOKUP(AE41,[51]Listas!$C$6:$D$10,2,0))</f>
        <v>#N/A</v>
      </c>
      <c r="AG41" s="881" t="e">
        <f t="shared" si="10"/>
        <v>#N/A</v>
      </c>
      <c r="AH41" s="881" t="e">
        <f>IF(AG41&lt;=1,"Insignificante",HLOOKUP(AG41,[51]Listas!$F$3:$J$4,2,0))</f>
        <v>#N/A</v>
      </c>
      <c r="AI41" s="881" t="e">
        <f t="shared" si="11"/>
        <v>#N/A</v>
      </c>
      <c r="AJ41" s="881" t="e">
        <f>INDEX([51]Listas!$F$6:$J$10,MATCH(AF41,[51]Listas!$D$6:$D$10,0),MATCH(AH41,[51]Listas!$F$4:$J$4,0))</f>
        <v>#N/A</v>
      </c>
    </row>
    <row r="42" spans="1:36" s="404" customFormat="1" ht="39" customHeight="1" x14ac:dyDescent="0.2">
      <c r="A42" s="897"/>
      <c r="B42" s="852"/>
      <c r="C42" s="902"/>
      <c r="D42" s="903"/>
      <c r="E42" s="904"/>
      <c r="F42" s="344">
        <v>3</v>
      </c>
      <c r="G42" s="874" t="s">
        <v>2108</v>
      </c>
      <c r="H42" s="875"/>
      <c r="I42" s="876"/>
      <c r="J42" s="871"/>
      <c r="K42" s="872"/>
      <c r="L42" s="873"/>
      <c r="M42" s="852"/>
      <c r="N42" s="852"/>
      <c r="O42" s="344"/>
      <c r="P42" s="852"/>
      <c r="Q42" s="852"/>
      <c r="R42" s="402"/>
      <c r="S42" s="852" t="e">
        <f>VLOOKUP(P42,[51]Listas!$D$6:$E$10,2,0)</f>
        <v>#N/A</v>
      </c>
      <c r="T42" s="852" t="e">
        <f>HLOOKUP(Q42,[51]Listas!$F$4:$J$5,2,0)</f>
        <v>#N/A</v>
      </c>
      <c r="U42" s="881" t="e">
        <f>INDEX([51]Listas!$F$6:$J$10,MATCH(P42,[51]Listas!$D$6:$D$10,0),MATCH(Q42,[51]Listas!$F$4:$J$4,0))</f>
        <v>#N/A</v>
      </c>
      <c r="V42" s="402"/>
      <c r="W42" s="874" t="s">
        <v>2109</v>
      </c>
      <c r="X42" s="875"/>
      <c r="Y42" s="876"/>
      <c r="Z42" s="403" t="s">
        <v>507</v>
      </c>
      <c r="AA42" s="852"/>
      <c r="AB42" s="852"/>
      <c r="AC42" s="402"/>
      <c r="AD42" s="852">
        <f t="shared" si="8"/>
        <v>0</v>
      </c>
      <c r="AE42" s="852" t="e">
        <f t="shared" si="9"/>
        <v>#N/A</v>
      </c>
      <c r="AF42" s="881" t="e">
        <f>IF(AE42&lt;=1,"Remota",VLOOKUP(AE42,[51]Listas!$C$6:$D$10,2,0))</f>
        <v>#N/A</v>
      </c>
      <c r="AG42" s="881" t="e">
        <f t="shared" si="10"/>
        <v>#N/A</v>
      </c>
      <c r="AH42" s="881" t="e">
        <f>IF(AG42&lt;=1,"Insignificante",HLOOKUP(AG42,[51]Listas!$F$3:$J$4,2,0))</f>
        <v>#N/A</v>
      </c>
      <c r="AI42" s="881" t="e">
        <f t="shared" si="11"/>
        <v>#N/A</v>
      </c>
      <c r="AJ42" s="881" t="e">
        <f>INDEX([51]Listas!$F$6:$J$10,MATCH(AF42,[51]Listas!$D$6:$D$10,0),MATCH(AH42,[51]Listas!$F$4:$J$4,0))</f>
        <v>#N/A</v>
      </c>
    </row>
    <row r="43" spans="1:36" s="404" customFormat="1" ht="35.25" customHeight="1" x14ac:dyDescent="0.2">
      <c r="A43" s="898"/>
      <c r="B43" s="853"/>
      <c r="C43" s="905"/>
      <c r="D43" s="906"/>
      <c r="E43" s="907"/>
      <c r="F43" s="344">
        <v>4</v>
      </c>
      <c r="G43" s="874" t="s">
        <v>2110</v>
      </c>
      <c r="H43" s="875"/>
      <c r="I43" s="876"/>
      <c r="J43" s="868"/>
      <c r="K43" s="869"/>
      <c r="L43" s="870"/>
      <c r="M43" s="853"/>
      <c r="N43" s="853"/>
      <c r="O43" s="344"/>
      <c r="P43" s="853"/>
      <c r="Q43" s="853"/>
      <c r="R43" s="402"/>
      <c r="S43" s="853" t="e">
        <f>VLOOKUP(P43,[51]Listas!$D$6:$E$10,2,0)</f>
        <v>#N/A</v>
      </c>
      <c r="T43" s="853" t="e">
        <f>HLOOKUP(Q43,[51]Listas!$F$4:$J$5,2,0)</f>
        <v>#N/A</v>
      </c>
      <c r="U43" s="882" t="e">
        <f>INDEX([51]Listas!$F$6:$J$10,MATCH(P43,[51]Listas!$D$6:$D$10,0),MATCH(Q43,[51]Listas!$F$4:$J$4,0))</f>
        <v>#N/A</v>
      </c>
      <c r="V43" s="402"/>
      <c r="W43" s="885" t="s">
        <v>2111</v>
      </c>
      <c r="X43" s="885"/>
      <c r="Y43" s="885"/>
      <c r="Z43" s="403" t="s">
        <v>2112</v>
      </c>
      <c r="AA43" s="853"/>
      <c r="AB43" s="853"/>
      <c r="AC43" s="402"/>
      <c r="AD43" s="853">
        <f t="shared" si="8"/>
        <v>0</v>
      </c>
      <c r="AE43" s="853" t="e">
        <f t="shared" si="9"/>
        <v>#N/A</v>
      </c>
      <c r="AF43" s="882" t="e">
        <f>IF(AE43&lt;=1,"Remota",VLOOKUP(AE43,[51]Listas!$C$6:$D$10,2,0))</f>
        <v>#N/A</v>
      </c>
      <c r="AG43" s="882" t="e">
        <f t="shared" si="10"/>
        <v>#N/A</v>
      </c>
      <c r="AH43" s="882" t="e">
        <f>IF(AG43&lt;=1,"Insignificante",HLOOKUP(AG43,[51]Listas!$F$3:$J$4,2,0))</f>
        <v>#N/A</v>
      </c>
      <c r="AI43" s="882" t="e">
        <f t="shared" si="11"/>
        <v>#N/A</v>
      </c>
      <c r="AJ43" s="882" t="e">
        <f>INDEX([51]Listas!$F$6:$J$10,MATCH(AF43,[51]Listas!$D$6:$D$10,0),MATCH(AH43,[51]Listas!$F$4:$J$4,0))</f>
        <v>#N/A</v>
      </c>
    </row>
    <row r="44" spans="1:36" s="404" customFormat="1" ht="97.5" customHeight="1" x14ac:dyDescent="0.2">
      <c r="A44" s="413" t="s">
        <v>2113</v>
      </c>
      <c r="B44" s="388" t="s">
        <v>2114</v>
      </c>
      <c r="C44" s="908" t="s">
        <v>2115</v>
      </c>
      <c r="D44" s="908"/>
      <c r="E44" s="908"/>
      <c r="F44" s="344">
        <v>1</v>
      </c>
      <c r="G44" s="909" t="s">
        <v>2116</v>
      </c>
      <c r="H44" s="909"/>
      <c r="I44" s="909"/>
      <c r="J44" s="877" t="s">
        <v>2117</v>
      </c>
      <c r="K44" s="878"/>
      <c r="L44" s="879"/>
      <c r="M44" s="344"/>
      <c r="N44" s="344"/>
      <c r="O44" s="344"/>
      <c r="P44" s="414" t="s">
        <v>101</v>
      </c>
      <c r="Q44" s="414" t="s">
        <v>645</v>
      </c>
      <c r="R44" s="402"/>
      <c r="S44" s="415">
        <f>VLOOKUP(P44,[51]Listas!$D$6:$E$10,2,0)</f>
        <v>3</v>
      </c>
      <c r="T44" s="415">
        <f>HLOOKUP(Q44,[51]Listas!$F$4:$J$5,2,0)</f>
        <v>4</v>
      </c>
      <c r="U44" s="339" t="str">
        <f>INDEX([51]Listas!$F$6:$J$10,MATCH(P44,[51]Listas!$D$6:$D$10,0),MATCH(Q44,[51]Listas!$F$4:$J$4,0))</f>
        <v>12
ALTO</v>
      </c>
      <c r="V44" s="402"/>
      <c r="W44" s="877" t="s">
        <v>2118</v>
      </c>
      <c r="X44" s="878"/>
      <c r="Y44" s="879"/>
      <c r="Z44" s="403" t="s">
        <v>2119</v>
      </c>
      <c r="AA44" s="388" t="s">
        <v>323</v>
      </c>
      <c r="AB44" s="344">
        <v>84</v>
      </c>
      <c r="AC44" s="402"/>
      <c r="AD44" s="415">
        <f>IF(AB44&lt;=33,0,IF(AB44&gt;81,2,1))</f>
        <v>2</v>
      </c>
      <c r="AE44" s="416">
        <f>IF(OR(AA44="Probabilidad",AA44="Ambos"),S44-AD44,S44)</f>
        <v>1</v>
      </c>
      <c r="AF44" s="336" t="str">
        <f>IF(AE44&lt;=1,"Remota",VLOOKUP(AE44,[51]Listas!$C$6:$D$10,2,0))</f>
        <v>Remota</v>
      </c>
      <c r="AG44" s="337">
        <f>IF(OR(AA44="Impacto",AA44="Ambos"),T44-AD44,T44)</f>
        <v>4</v>
      </c>
      <c r="AH44" s="336" t="str">
        <f>IF(AG44&lt;=1,"Insignificante",HLOOKUP(AG44,[51]Listas!$F$3:$J$4,2,0))</f>
        <v>Mayor</v>
      </c>
      <c r="AI44" s="338">
        <f>AE44*AG44</f>
        <v>4</v>
      </c>
      <c r="AJ44" s="339" t="str">
        <f>INDEX([51]Listas!$F$6:$J$10,MATCH(AF44,[51]Listas!$D$6:$D$10,0),MATCH(AH44,[51]Listas!$F$4:$J$4,0))</f>
        <v>4
MODERADO</v>
      </c>
    </row>
    <row r="45" spans="1:36" s="340" customFormat="1" ht="78" hidden="1" customHeight="1" x14ac:dyDescent="0.2">
      <c r="A45" s="330"/>
      <c r="B45" s="331" t="s">
        <v>1230</v>
      </c>
      <c r="C45" s="814"/>
      <c r="D45" s="814"/>
      <c r="E45" s="814"/>
      <c r="F45" s="330"/>
      <c r="G45" s="815"/>
      <c r="H45" s="816"/>
      <c r="I45" s="817"/>
      <c r="J45" s="910"/>
      <c r="K45" s="910"/>
      <c r="L45" s="910"/>
      <c r="M45" s="330"/>
      <c r="N45" s="330"/>
      <c r="O45" s="330"/>
      <c r="P45" s="332"/>
      <c r="Q45" s="332"/>
      <c r="R45" s="333"/>
      <c r="S45" s="334" t="e">
        <f>VLOOKUP(P45,[51]Listas!$D$6:$E$10,2,0)</f>
        <v>#N/A</v>
      </c>
      <c r="T45" s="334" t="e">
        <f>HLOOKUP(Q45,[51]Listas!$F$4:$J$5,2,0)</f>
        <v>#N/A</v>
      </c>
      <c r="U45" s="417" t="e">
        <f>INDEX([51]Listas!$F$6:$J$10,MATCH(P45,[51]Listas!$D$6:$D$10,0),MATCH(Q45,[51]Listas!$F$4:$J$4,0))</f>
        <v>#N/A</v>
      </c>
      <c r="V45" s="333"/>
      <c r="W45" s="818"/>
      <c r="X45" s="818"/>
      <c r="Y45" s="818"/>
      <c r="Z45" s="389"/>
      <c r="AA45" s="331"/>
      <c r="AB45" s="330"/>
      <c r="AC45" s="333"/>
      <c r="AD45" s="334">
        <f>IF(AB45&lt;=33,0,IF(AB45&gt;81,2,1))</f>
        <v>0</v>
      </c>
      <c r="AE45" s="335" t="e">
        <f>IF(OR(AA45="Probabilidad",AA45="Ambos"),S45-AD45,S45)</f>
        <v>#N/A</v>
      </c>
      <c r="AF45" s="418" t="e">
        <f>IF(AE45&lt;=1,"Remota",VLOOKUP(AE45,[51]Listas!$C$6:$D$10,2,0))</f>
        <v>#N/A</v>
      </c>
      <c r="AG45" s="335" t="e">
        <f>IF(OR(AA45="Impacto",AA45="Ambos"),T45-AD45,T45)</f>
        <v>#N/A</v>
      </c>
      <c r="AH45" s="418" t="e">
        <f>IF(AG45&lt;=1,"Insignificante",HLOOKUP(AG45,[51]Listas!$F$3:$J$4,2,0))</f>
        <v>#N/A</v>
      </c>
      <c r="AI45" s="419" t="e">
        <f>AE45*AG45</f>
        <v>#N/A</v>
      </c>
      <c r="AJ45" s="417" t="e">
        <f>INDEX([51]Listas!$F$6:$J$10,MATCH(AF45,[51]Listas!$D$6:$D$10,0),MATCH(AH45,[51]Listas!$F$4:$J$4,0))</f>
        <v>#N/A</v>
      </c>
    </row>
    <row r="46" spans="1:36" s="340" customFormat="1" ht="78" hidden="1" customHeight="1" x14ac:dyDescent="0.2">
      <c r="A46" s="330"/>
      <c r="B46" s="331" t="s">
        <v>1230</v>
      </c>
      <c r="C46" s="814"/>
      <c r="D46" s="814"/>
      <c r="E46" s="814"/>
      <c r="F46" s="330"/>
      <c r="G46" s="815"/>
      <c r="H46" s="816"/>
      <c r="I46" s="817"/>
      <c r="J46" s="910"/>
      <c r="K46" s="910"/>
      <c r="L46" s="910"/>
      <c r="M46" s="330"/>
      <c r="N46" s="330"/>
      <c r="O46" s="330"/>
      <c r="P46" s="332"/>
      <c r="Q46" s="332"/>
      <c r="R46" s="333"/>
      <c r="S46" s="334" t="e">
        <f>VLOOKUP(P46,[51]Listas!$D$6:$E$10,2,0)</f>
        <v>#N/A</v>
      </c>
      <c r="T46" s="334" t="e">
        <f>HLOOKUP(Q46,[51]Listas!$F$4:$J$5,2,0)</f>
        <v>#N/A</v>
      </c>
      <c r="U46" s="417" t="e">
        <f>INDEX([51]Listas!$F$6:$J$10,MATCH(P46,[51]Listas!$D$6:$D$10,0),MATCH(Q46,[51]Listas!$F$4:$J$4,0))</f>
        <v>#N/A</v>
      </c>
      <c r="V46" s="333"/>
      <c r="W46" s="818"/>
      <c r="X46" s="818"/>
      <c r="Y46" s="818"/>
      <c r="Z46" s="389"/>
      <c r="AA46" s="331"/>
      <c r="AB46" s="330"/>
      <c r="AC46" s="333"/>
      <c r="AD46" s="334">
        <f>IF(AB46&lt;=33,0,IF(AB46&gt;81,2,1))</f>
        <v>0</v>
      </c>
      <c r="AE46" s="335" t="e">
        <f>IF(OR(AA46="Probabilidad",AA46="Ambos"),S46-AD46,S46)</f>
        <v>#N/A</v>
      </c>
      <c r="AF46" s="418" t="e">
        <f>IF(AE46&lt;=1,"Remota",VLOOKUP(AE46,[51]Listas!$C$6:$D$10,2,0))</f>
        <v>#N/A</v>
      </c>
      <c r="AG46" s="335" t="e">
        <f>IF(OR(AA46="Impacto",AA46="Ambos"),T46-AD46,T46)</f>
        <v>#N/A</v>
      </c>
      <c r="AH46" s="418" t="e">
        <f>IF(AG46&lt;=1,"Insignificante",HLOOKUP(AG46,[51]Listas!$F$3:$J$4,2,0))</f>
        <v>#N/A</v>
      </c>
      <c r="AI46" s="419" t="e">
        <f>AE46*AG46</f>
        <v>#N/A</v>
      </c>
      <c r="AJ46" s="417" t="e">
        <f>INDEX([51]Listas!$F$6:$J$10,MATCH(AF46,[51]Listas!$D$6:$D$10,0),MATCH(AH46,[51]Listas!$F$4:$J$4,0))</f>
        <v>#N/A</v>
      </c>
    </row>
    <row r="47" spans="1:36" s="340" customFormat="1" ht="78" hidden="1" customHeight="1" x14ac:dyDescent="0.2">
      <c r="A47" s="330"/>
      <c r="B47" s="331" t="s">
        <v>1230</v>
      </c>
      <c r="C47" s="814"/>
      <c r="D47" s="814"/>
      <c r="E47" s="814"/>
      <c r="F47" s="330"/>
      <c r="G47" s="815"/>
      <c r="H47" s="816"/>
      <c r="I47" s="817"/>
      <c r="J47" s="910"/>
      <c r="K47" s="910"/>
      <c r="L47" s="910"/>
      <c r="M47" s="330"/>
      <c r="N47" s="330"/>
      <c r="O47" s="330"/>
      <c r="P47" s="332"/>
      <c r="Q47" s="332"/>
      <c r="R47" s="333"/>
      <c r="S47" s="334" t="e">
        <f>VLOOKUP(P47,[51]Listas!$D$6:$E$10,2,0)</f>
        <v>#N/A</v>
      </c>
      <c r="T47" s="334" t="e">
        <f>HLOOKUP(Q47,[51]Listas!$F$4:$J$5,2,0)</f>
        <v>#N/A</v>
      </c>
      <c r="U47" s="417" t="e">
        <f>INDEX([51]Listas!$F$6:$J$10,MATCH(P47,[51]Listas!$D$6:$D$10,0),MATCH(Q47,[51]Listas!$F$4:$J$4,0))</f>
        <v>#N/A</v>
      </c>
      <c r="V47" s="333"/>
      <c r="W47" s="818"/>
      <c r="X47" s="818"/>
      <c r="Y47" s="818"/>
      <c r="Z47" s="389"/>
      <c r="AA47" s="331"/>
      <c r="AB47" s="330"/>
      <c r="AC47" s="333"/>
      <c r="AD47" s="334">
        <f>IF(AB47&lt;=33,0,IF(AB47&gt;81,2,1))</f>
        <v>0</v>
      </c>
      <c r="AE47" s="335" t="e">
        <f>IF(OR(AA47="Probabilidad",AA47="Ambos"),S47-AD47,S47)</f>
        <v>#N/A</v>
      </c>
      <c r="AF47" s="418" t="e">
        <f>IF(AE47&lt;=1,"Remota",VLOOKUP(AE47,[51]Listas!$C$6:$D$10,2,0))</f>
        <v>#N/A</v>
      </c>
      <c r="AG47" s="335" t="e">
        <f>IF(OR(AA47="Impacto",AA47="Ambos"),T47-AD47,T47)</f>
        <v>#N/A</v>
      </c>
      <c r="AH47" s="418" t="e">
        <f>IF(AG47&lt;=1,"Insignificante",HLOOKUP(AG47,[51]Listas!$F$3:$J$4,2,0))</f>
        <v>#N/A</v>
      </c>
      <c r="AI47" s="419" t="e">
        <f>AE47*AG47</f>
        <v>#N/A</v>
      </c>
      <c r="AJ47" s="417" t="e">
        <f>INDEX([51]Listas!$F$6:$J$10,MATCH(AF47,[51]Listas!$D$6:$D$10,0),MATCH(AH47,[51]Listas!$F$4:$J$4,0))</f>
        <v>#N/A</v>
      </c>
    </row>
    <row r="48" spans="1:36" s="340" customFormat="1" ht="78" hidden="1" customHeight="1" x14ac:dyDescent="0.2">
      <c r="A48" s="330"/>
      <c r="B48" s="331" t="s">
        <v>1230</v>
      </c>
      <c r="C48" s="814"/>
      <c r="D48" s="814"/>
      <c r="E48" s="814"/>
      <c r="F48" s="330"/>
      <c r="G48" s="815"/>
      <c r="H48" s="816"/>
      <c r="I48" s="817"/>
      <c r="J48" s="910"/>
      <c r="K48" s="910"/>
      <c r="L48" s="910"/>
      <c r="M48" s="330"/>
      <c r="N48" s="330"/>
      <c r="O48" s="330"/>
      <c r="P48" s="332"/>
      <c r="Q48" s="332"/>
      <c r="R48" s="333"/>
      <c r="S48" s="334" t="e">
        <f>VLOOKUP(P48,[51]Listas!$D$6:$E$10,2,0)</f>
        <v>#N/A</v>
      </c>
      <c r="T48" s="334" t="e">
        <f>HLOOKUP(Q48,[51]Listas!$F$4:$J$5,2,0)</f>
        <v>#N/A</v>
      </c>
      <c r="U48" s="417" t="e">
        <f>INDEX([51]Listas!$F$6:$J$10,MATCH(P48,[51]Listas!$D$6:$D$10,0),MATCH(Q48,[51]Listas!$F$4:$J$4,0))</f>
        <v>#N/A</v>
      </c>
      <c r="V48" s="333"/>
      <c r="W48" s="818"/>
      <c r="X48" s="818"/>
      <c r="Y48" s="818"/>
      <c r="Z48" s="389"/>
      <c r="AA48" s="331"/>
      <c r="AB48" s="330"/>
      <c r="AC48" s="333"/>
      <c r="AD48" s="334">
        <f t="shared" ref="AD48:AD56" si="12">IF(AB48&lt;=33,0,IF(AB48&gt;81,2,1))</f>
        <v>0</v>
      </c>
      <c r="AE48" s="335" t="e">
        <f t="shared" ref="AE48:AE56" si="13">IF(OR(AA48="Probabilidad",AA48="Ambos"),S48-AD48,S48)</f>
        <v>#N/A</v>
      </c>
      <c r="AF48" s="418" t="e">
        <f>IF(AE48&lt;=1,"Remota",VLOOKUP(AE48,[51]Listas!$C$6:$D$10,2,0))</f>
        <v>#N/A</v>
      </c>
      <c r="AG48" s="335" t="e">
        <f t="shared" ref="AG48:AG56" si="14">IF(OR(AA48="Impacto",AA48="Ambos"),T48-AD48,T48)</f>
        <v>#N/A</v>
      </c>
      <c r="AH48" s="418" t="e">
        <f>IF(AG48&lt;=1,"Insignificante",HLOOKUP(AG48,[51]Listas!$F$3:$J$4,2,0))</f>
        <v>#N/A</v>
      </c>
      <c r="AI48" s="419" t="e">
        <f t="shared" ref="AI48:AI56" si="15">AE48*AG48</f>
        <v>#N/A</v>
      </c>
      <c r="AJ48" s="417" t="e">
        <f>INDEX([51]Listas!$F$6:$J$10,MATCH(AF48,[51]Listas!$D$6:$D$10,0),MATCH(AH48,[51]Listas!$F$4:$J$4,0))</f>
        <v>#N/A</v>
      </c>
    </row>
    <row r="49" spans="1:36" s="340" customFormat="1" ht="78" hidden="1" customHeight="1" x14ac:dyDescent="0.2">
      <c r="A49" s="330"/>
      <c r="B49" s="331" t="s">
        <v>1230</v>
      </c>
      <c r="C49" s="814"/>
      <c r="D49" s="814"/>
      <c r="E49" s="814"/>
      <c r="F49" s="330"/>
      <c r="G49" s="815"/>
      <c r="H49" s="816"/>
      <c r="I49" s="817"/>
      <c r="J49" s="910"/>
      <c r="K49" s="910"/>
      <c r="L49" s="910"/>
      <c r="M49" s="330"/>
      <c r="N49" s="330"/>
      <c r="O49" s="330"/>
      <c r="P49" s="332"/>
      <c r="Q49" s="332"/>
      <c r="R49" s="333"/>
      <c r="S49" s="334" t="e">
        <f>VLOOKUP(P49,[51]Listas!$D$6:$E$10,2,0)</f>
        <v>#N/A</v>
      </c>
      <c r="T49" s="334" t="e">
        <f>HLOOKUP(Q49,[51]Listas!$F$4:$J$5,2,0)</f>
        <v>#N/A</v>
      </c>
      <c r="U49" s="417" t="e">
        <f>INDEX([51]Listas!$F$6:$J$10,MATCH(P49,[51]Listas!$D$6:$D$10,0),MATCH(Q49,[51]Listas!$F$4:$J$4,0))</f>
        <v>#N/A</v>
      </c>
      <c r="V49" s="333"/>
      <c r="W49" s="818"/>
      <c r="X49" s="818"/>
      <c r="Y49" s="818"/>
      <c r="Z49" s="389"/>
      <c r="AA49" s="331"/>
      <c r="AB49" s="330"/>
      <c r="AC49" s="333"/>
      <c r="AD49" s="334">
        <f>IF(AB49&lt;=33,0,IF(AB49&gt;81,2,1))</f>
        <v>0</v>
      </c>
      <c r="AE49" s="335" t="e">
        <f>IF(OR(AA49="Probabilidad",AA49="Ambos"),S49-AD49,S49)</f>
        <v>#N/A</v>
      </c>
      <c r="AF49" s="418" t="e">
        <f>IF(AE49&lt;=1,"Remota",VLOOKUP(AE49,[51]Listas!$C$6:$D$10,2,0))</f>
        <v>#N/A</v>
      </c>
      <c r="AG49" s="335" t="e">
        <f>IF(OR(AA49="Impacto",AA49="Ambos"),T49-AD49,T49)</f>
        <v>#N/A</v>
      </c>
      <c r="AH49" s="418" t="e">
        <f>IF(AG49&lt;=1,"Insignificante",HLOOKUP(AG49,[51]Listas!$F$3:$J$4,2,0))</f>
        <v>#N/A</v>
      </c>
      <c r="AI49" s="419" t="e">
        <f>AE49*AG49</f>
        <v>#N/A</v>
      </c>
      <c r="AJ49" s="417" t="e">
        <f>INDEX([51]Listas!$F$6:$J$10,MATCH(AF49,[51]Listas!$D$6:$D$10,0),MATCH(AH49,[51]Listas!$F$4:$J$4,0))</f>
        <v>#N/A</v>
      </c>
    </row>
    <row r="50" spans="1:36" s="340" customFormat="1" ht="78" hidden="1" customHeight="1" x14ac:dyDescent="0.2">
      <c r="A50" s="330"/>
      <c r="B50" s="331" t="s">
        <v>1230</v>
      </c>
      <c r="C50" s="814"/>
      <c r="D50" s="814"/>
      <c r="E50" s="814"/>
      <c r="F50" s="330"/>
      <c r="G50" s="815"/>
      <c r="H50" s="816"/>
      <c r="I50" s="817"/>
      <c r="J50" s="910"/>
      <c r="K50" s="910"/>
      <c r="L50" s="910"/>
      <c r="M50" s="330"/>
      <c r="N50" s="330"/>
      <c r="O50" s="330"/>
      <c r="P50" s="332"/>
      <c r="Q50" s="332"/>
      <c r="R50" s="333"/>
      <c r="S50" s="334" t="e">
        <f>VLOOKUP(P50,[51]Listas!$D$6:$E$10,2,0)</f>
        <v>#N/A</v>
      </c>
      <c r="T50" s="334" t="e">
        <f>HLOOKUP(Q50,[51]Listas!$F$4:$J$5,2,0)</f>
        <v>#N/A</v>
      </c>
      <c r="U50" s="417" t="e">
        <f>INDEX([51]Listas!$F$6:$J$10,MATCH(P50,[51]Listas!$D$6:$D$10,0),MATCH(Q50,[51]Listas!$F$4:$J$4,0))</f>
        <v>#N/A</v>
      </c>
      <c r="V50" s="333"/>
      <c r="W50" s="818"/>
      <c r="X50" s="818"/>
      <c r="Y50" s="818"/>
      <c r="Z50" s="389"/>
      <c r="AA50" s="331"/>
      <c r="AB50" s="330"/>
      <c r="AC50" s="333"/>
      <c r="AD50" s="334">
        <f>IF(AB50&lt;=33,0,IF(AB50&gt;81,2,1))</f>
        <v>0</v>
      </c>
      <c r="AE50" s="335" t="e">
        <f>IF(OR(AA50="Probabilidad",AA50="Ambos"),S50-AD50,S50)</f>
        <v>#N/A</v>
      </c>
      <c r="AF50" s="418" t="e">
        <f>IF(AE50&lt;=1,"Remota",VLOOKUP(AE50,[51]Listas!$C$6:$D$10,2,0))</f>
        <v>#N/A</v>
      </c>
      <c r="AG50" s="335" t="e">
        <f>IF(OR(AA50="Impacto",AA50="Ambos"),T50-AD50,T50)</f>
        <v>#N/A</v>
      </c>
      <c r="AH50" s="418" t="e">
        <f>IF(AG50&lt;=1,"Insignificante",HLOOKUP(AG50,[51]Listas!$F$3:$J$4,2,0))</f>
        <v>#N/A</v>
      </c>
      <c r="AI50" s="419" t="e">
        <f>AE50*AG50</f>
        <v>#N/A</v>
      </c>
      <c r="AJ50" s="417" t="e">
        <f>INDEX([51]Listas!$F$6:$J$10,MATCH(AF50,[51]Listas!$D$6:$D$10,0),MATCH(AH50,[51]Listas!$F$4:$J$4,0))</f>
        <v>#N/A</v>
      </c>
    </row>
    <row r="51" spans="1:36" s="340" customFormat="1" ht="78" hidden="1" customHeight="1" x14ac:dyDescent="0.2">
      <c r="A51" s="330"/>
      <c r="B51" s="331" t="s">
        <v>1230</v>
      </c>
      <c r="C51" s="814"/>
      <c r="D51" s="814"/>
      <c r="E51" s="814"/>
      <c r="F51" s="330"/>
      <c r="G51" s="815"/>
      <c r="H51" s="816"/>
      <c r="I51" s="817"/>
      <c r="J51" s="910"/>
      <c r="K51" s="910"/>
      <c r="L51" s="910"/>
      <c r="M51" s="330"/>
      <c r="N51" s="330"/>
      <c r="O51" s="330"/>
      <c r="P51" s="332"/>
      <c r="Q51" s="332"/>
      <c r="R51" s="333"/>
      <c r="S51" s="334" t="e">
        <f>VLOOKUP(P51,[51]Listas!$D$6:$E$10,2,0)</f>
        <v>#N/A</v>
      </c>
      <c r="T51" s="334" t="e">
        <f>HLOOKUP(Q51,[51]Listas!$F$4:$J$5,2,0)</f>
        <v>#N/A</v>
      </c>
      <c r="U51" s="417" t="e">
        <f>INDEX([51]Listas!$F$6:$J$10,MATCH(P51,[51]Listas!$D$6:$D$10,0),MATCH(Q51,[51]Listas!$F$4:$J$4,0))</f>
        <v>#N/A</v>
      </c>
      <c r="V51" s="333"/>
      <c r="W51" s="818"/>
      <c r="X51" s="818"/>
      <c r="Y51" s="818"/>
      <c r="Z51" s="389"/>
      <c r="AA51" s="331"/>
      <c r="AB51" s="330"/>
      <c r="AC51" s="333"/>
      <c r="AD51" s="334">
        <f>IF(AB51&lt;=33,0,IF(AB51&gt;81,2,1))</f>
        <v>0</v>
      </c>
      <c r="AE51" s="335" t="e">
        <f>IF(OR(AA51="Probabilidad",AA51="Ambos"),S51-AD51,S51)</f>
        <v>#N/A</v>
      </c>
      <c r="AF51" s="418" t="e">
        <f>IF(AE51&lt;=1,"Remota",VLOOKUP(AE51,[51]Listas!$C$6:$D$10,2,0))</f>
        <v>#N/A</v>
      </c>
      <c r="AG51" s="335" t="e">
        <f>IF(OR(AA51="Impacto",AA51="Ambos"),T51-AD51,T51)</f>
        <v>#N/A</v>
      </c>
      <c r="AH51" s="418" t="e">
        <f>IF(AG51&lt;=1,"Insignificante",HLOOKUP(AG51,[51]Listas!$F$3:$J$4,2,0))</f>
        <v>#N/A</v>
      </c>
      <c r="AI51" s="419" t="e">
        <f>AE51*AG51</f>
        <v>#N/A</v>
      </c>
      <c r="AJ51" s="417" t="e">
        <f>INDEX([51]Listas!$F$6:$J$10,MATCH(AF51,[51]Listas!$D$6:$D$10,0),MATCH(AH51,[51]Listas!$F$4:$J$4,0))</f>
        <v>#N/A</v>
      </c>
    </row>
    <row r="52" spans="1:36" s="340" customFormat="1" ht="78" hidden="1" customHeight="1" x14ac:dyDescent="0.2">
      <c r="A52" s="330"/>
      <c r="B52" s="331" t="s">
        <v>1230</v>
      </c>
      <c r="C52" s="814"/>
      <c r="D52" s="814"/>
      <c r="E52" s="814"/>
      <c r="F52" s="330"/>
      <c r="G52" s="815"/>
      <c r="H52" s="816"/>
      <c r="I52" s="817"/>
      <c r="J52" s="910"/>
      <c r="K52" s="910"/>
      <c r="L52" s="910"/>
      <c r="M52" s="330"/>
      <c r="N52" s="330"/>
      <c r="O52" s="330"/>
      <c r="P52" s="332"/>
      <c r="Q52" s="332"/>
      <c r="R52" s="333"/>
      <c r="S52" s="334" t="e">
        <f>VLOOKUP(P52,[51]Listas!$D$6:$E$10,2,0)</f>
        <v>#N/A</v>
      </c>
      <c r="T52" s="334" t="e">
        <f>HLOOKUP(Q52,[51]Listas!$F$4:$J$5,2,0)</f>
        <v>#N/A</v>
      </c>
      <c r="U52" s="417" t="e">
        <f>INDEX([51]Listas!$F$6:$J$10,MATCH(P52,[51]Listas!$D$6:$D$10,0),MATCH(Q52,[51]Listas!$F$4:$J$4,0))</f>
        <v>#N/A</v>
      </c>
      <c r="V52" s="333"/>
      <c r="W52" s="818"/>
      <c r="X52" s="818"/>
      <c r="Y52" s="818"/>
      <c r="Z52" s="389"/>
      <c r="AA52" s="331"/>
      <c r="AB52" s="330"/>
      <c r="AC52" s="333"/>
      <c r="AD52" s="334">
        <f>IF(AB52&lt;=33,0,IF(AB52&gt;81,2,1))</f>
        <v>0</v>
      </c>
      <c r="AE52" s="335" t="e">
        <f>IF(OR(AA52="Probabilidad",AA52="Ambos"),S52-AD52,S52)</f>
        <v>#N/A</v>
      </c>
      <c r="AF52" s="418" t="e">
        <f>IF(AE52&lt;=1,"Remota",VLOOKUP(AE52,[51]Listas!$C$6:$D$10,2,0))</f>
        <v>#N/A</v>
      </c>
      <c r="AG52" s="335" t="e">
        <f>IF(OR(AA52="Impacto",AA52="Ambos"),T52-AD52,T52)</f>
        <v>#N/A</v>
      </c>
      <c r="AH52" s="418" t="e">
        <f>IF(AG52&lt;=1,"Insignificante",HLOOKUP(AG52,[51]Listas!$F$3:$J$4,2,0))</f>
        <v>#N/A</v>
      </c>
      <c r="AI52" s="419" t="e">
        <f>AE52*AG52</f>
        <v>#N/A</v>
      </c>
      <c r="AJ52" s="417" t="e">
        <f>INDEX([51]Listas!$F$6:$J$10,MATCH(AF52,[51]Listas!$D$6:$D$10,0),MATCH(AH52,[51]Listas!$F$4:$J$4,0))</f>
        <v>#N/A</v>
      </c>
    </row>
    <row r="53" spans="1:36" s="340" customFormat="1" ht="78" hidden="1" customHeight="1" x14ac:dyDescent="0.2">
      <c r="A53" s="330"/>
      <c r="B53" s="331" t="s">
        <v>1230</v>
      </c>
      <c r="C53" s="814"/>
      <c r="D53" s="814"/>
      <c r="E53" s="814"/>
      <c r="F53" s="330"/>
      <c r="G53" s="815"/>
      <c r="H53" s="816"/>
      <c r="I53" s="817"/>
      <c r="J53" s="910"/>
      <c r="K53" s="910"/>
      <c r="L53" s="910"/>
      <c r="M53" s="330"/>
      <c r="N53" s="330"/>
      <c r="O53" s="330"/>
      <c r="P53" s="332"/>
      <c r="Q53" s="332"/>
      <c r="R53" s="333"/>
      <c r="S53" s="334" t="e">
        <f>VLOOKUP(P53,[51]Listas!$D$6:$E$10,2,0)</f>
        <v>#N/A</v>
      </c>
      <c r="T53" s="334" t="e">
        <f>HLOOKUP(Q53,[51]Listas!$F$4:$J$5,2,0)</f>
        <v>#N/A</v>
      </c>
      <c r="U53" s="417" t="e">
        <f>INDEX([51]Listas!$F$6:$J$10,MATCH(P53,[51]Listas!$D$6:$D$10,0),MATCH(Q53,[51]Listas!$F$4:$J$4,0))</f>
        <v>#N/A</v>
      </c>
      <c r="V53" s="333"/>
      <c r="W53" s="818"/>
      <c r="X53" s="818"/>
      <c r="Y53" s="818"/>
      <c r="Z53" s="389"/>
      <c r="AA53" s="331"/>
      <c r="AB53" s="330"/>
      <c r="AC53" s="333"/>
      <c r="AD53" s="334">
        <f t="shared" si="12"/>
        <v>0</v>
      </c>
      <c r="AE53" s="335" t="e">
        <f t="shared" si="13"/>
        <v>#N/A</v>
      </c>
      <c r="AF53" s="418" t="e">
        <f>IF(AE53&lt;=1,"Remota",VLOOKUP(AE53,[51]Listas!$C$6:$D$10,2,0))</f>
        <v>#N/A</v>
      </c>
      <c r="AG53" s="335" t="e">
        <f t="shared" si="14"/>
        <v>#N/A</v>
      </c>
      <c r="AH53" s="418" t="e">
        <f>IF(AG53&lt;=1,"Insignificante",HLOOKUP(AG53,[51]Listas!$F$3:$J$4,2,0))</f>
        <v>#N/A</v>
      </c>
      <c r="AI53" s="419" t="e">
        <f t="shared" si="15"/>
        <v>#N/A</v>
      </c>
      <c r="AJ53" s="417" t="e">
        <f>INDEX([51]Listas!$F$6:$J$10,MATCH(AF53,[51]Listas!$D$6:$D$10,0),MATCH(AH53,[51]Listas!$F$4:$J$4,0))</f>
        <v>#N/A</v>
      </c>
    </row>
    <row r="54" spans="1:36" s="340" customFormat="1" ht="78" hidden="1" customHeight="1" x14ac:dyDescent="0.2">
      <c r="A54" s="330"/>
      <c r="B54" s="331" t="s">
        <v>1230</v>
      </c>
      <c r="C54" s="814"/>
      <c r="D54" s="814"/>
      <c r="E54" s="814"/>
      <c r="F54" s="330"/>
      <c r="G54" s="815"/>
      <c r="H54" s="816"/>
      <c r="I54" s="817"/>
      <c r="J54" s="910"/>
      <c r="K54" s="910"/>
      <c r="L54" s="910"/>
      <c r="M54" s="330"/>
      <c r="N54" s="330"/>
      <c r="O54" s="330"/>
      <c r="P54" s="332"/>
      <c r="Q54" s="332"/>
      <c r="R54" s="333"/>
      <c r="S54" s="334" t="e">
        <f>VLOOKUP(P54,[51]Listas!$D$6:$E$10,2,0)</f>
        <v>#N/A</v>
      </c>
      <c r="T54" s="334" t="e">
        <f>HLOOKUP(Q54,[51]Listas!$F$4:$J$5,2,0)</f>
        <v>#N/A</v>
      </c>
      <c r="U54" s="417" t="e">
        <f>INDEX([51]Listas!$F$6:$J$10,MATCH(P54,[51]Listas!$D$6:$D$10,0),MATCH(Q54,[51]Listas!$F$4:$J$4,0))</f>
        <v>#N/A</v>
      </c>
      <c r="V54" s="333"/>
      <c r="W54" s="818"/>
      <c r="X54" s="818"/>
      <c r="Y54" s="818"/>
      <c r="Z54" s="389"/>
      <c r="AA54" s="331"/>
      <c r="AB54" s="330"/>
      <c r="AC54" s="333"/>
      <c r="AD54" s="334">
        <f t="shared" si="12"/>
        <v>0</v>
      </c>
      <c r="AE54" s="335" t="e">
        <f t="shared" si="13"/>
        <v>#N/A</v>
      </c>
      <c r="AF54" s="418" t="e">
        <f>IF(AE54&lt;=1,"Remota",VLOOKUP(AE54,[51]Listas!$C$6:$D$10,2,0))</f>
        <v>#N/A</v>
      </c>
      <c r="AG54" s="335" t="e">
        <f t="shared" si="14"/>
        <v>#N/A</v>
      </c>
      <c r="AH54" s="418" t="e">
        <f>IF(AG54&lt;=1,"Insignificante",HLOOKUP(AG54,[51]Listas!$F$3:$J$4,2,0))</f>
        <v>#N/A</v>
      </c>
      <c r="AI54" s="419" t="e">
        <f t="shared" si="15"/>
        <v>#N/A</v>
      </c>
      <c r="AJ54" s="417" t="e">
        <f>INDEX([51]Listas!$F$6:$J$10,MATCH(AF54,[51]Listas!$D$6:$D$10,0),MATCH(AH54,[51]Listas!$F$4:$J$4,0))</f>
        <v>#N/A</v>
      </c>
    </row>
    <row r="55" spans="1:36" s="340" customFormat="1" ht="78" hidden="1" customHeight="1" x14ac:dyDescent="0.2">
      <c r="A55" s="330"/>
      <c r="B55" s="331" t="s">
        <v>1230</v>
      </c>
      <c r="C55" s="814"/>
      <c r="D55" s="814"/>
      <c r="E55" s="814"/>
      <c r="F55" s="330"/>
      <c r="G55" s="815"/>
      <c r="H55" s="816"/>
      <c r="I55" s="817"/>
      <c r="J55" s="910"/>
      <c r="K55" s="910"/>
      <c r="L55" s="910"/>
      <c r="M55" s="330"/>
      <c r="N55" s="330"/>
      <c r="O55" s="330"/>
      <c r="P55" s="332"/>
      <c r="Q55" s="332"/>
      <c r="R55" s="333"/>
      <c r="S55" s="334" t="e">
        <f>VLOOKUP(P55,[51]Listas!$D$6:$E$10,2,0)</f>
        <v>#N/A</v>
      </c>
      <c r="T55" s="334" t="e">
        <f>HLOOKUP(Q55,[51]Listas!$F$4:$J$5,2,0)</f>
        <v>#N/A</v>
      </c>
      <c r="U55" s="417" t="e">
        <f>INDEX([51]Listas!$F$6:$J$10,MATCH(P55,[51]Listas!$D$6:$D$10,0),MATCH(Q55,[51]Listas!$F$4:$J$4,0))</f>
        <v>#N/A</v>
      </c>
      <c r="V55" s="333"/>
      <c r="W55" s="818"/>
      <c r="X55" s="818"/>
      <c r="Y55" s="818"/>
      <c r="Z55" s="389"/>
      <c r="AA55" s="331"/>
      <c r="AB55" s="330"/>
      <c r="AC55" s="333"/>
      <c r="AD55" s="334">
        <f t="shared" si="12"/>
        <v>0</v>
      </c>
      <c r="AE55" s="335" t="e">
        <f t="shared" si="13"/>
        <v>#N/A</v>
      </c>
      <c r="AF55" s="418" t="e">
        <f>IF(AE55&lt;=1,"Remota",VLOOKUP(AE55,[51]Listas!$C$6:$D$10,2,0))</f>
        <v>#N/A</v>
      </c>
      <c r="AG55" s="335" t="e">
        <f t="shared" si="14"/>
        <v>#N/A</v>
      </c>
      <c r="AH55" s="418" t="e">
        <f>IF(AG55&lt;=1,"Insignificante",HLOOKUP(AG55,[51]Listas!$F$3:$J$4,2,0))</f>
        <v>#N/A</v>
      </c>
      <c r="AI55" s="419" t="e">
        <f t="shared" si="15"/>
        <v>#N/A</v>
      </c>
      <c r="AJ55" s="417" t="e">
        <f>INDEX([51]Listas!$F$6:$J$10,MATCH(AF55,[51]Listas!$D$6:$D$10,0),MATCH(AH55,[51]Listas!$F$4:$J$4,0))</f>
        <v>#N/A</v>
      </c>
    </row>
    <row r="56" spans="1:36" s="340" customFormat="1" ht="78" hidden="1" customHeight="1" x14ac:dyDescent="0.2">
      <c r="A56" s="330"/>
      <c r="B56" s="331" t="s">
        <v>1230</v>
      </c>
      <c r="C56" s="814"/>
      <c r="D56" s="814"/>
      <c r="E56" s="814"/>
      <c r="F56" s="330"/>
      <c r="G56" s="815"/>
      <c r="H56" s="816"/>
      <c r="I56" s="817"/>
      <c r="J56" s="910"/>
      <c r="K56" s="910"/>
      <c r="L56" s="910"/>
      <c r="M56" s="330"/>
      <c r="N56" s="330"/>
      <c r="O56" s="330"/>
      <c r="P56" s="332"/>
      <c r="Q56" s="332"/>
      <c r="R56" s="333"/>
      <c r="S56" s="334" t="e">
        <f>VLOOKUP(P56,[51]Listas!$D$6:$E$10,2,0)</f>
        <v>#N/A</v>
      </c>
      <c r="T56" s="334" t="e">
        <f>HLOOKUP(Q56,[51]Listas!$F$4:$J$5,2,0)</f>
        <v>#N/A</v>
      </c>
      <c r="U56" s="417" t="e">
        <f>INDEX([51]Listas!$F$6:$J$10,MATCH(P56,[51]Listas!$D$6:$D$10,0),MATCH(Q56,[51]Listas!$F$4:$J$4,0))</f>
        <v>#N/A</v>
      </c>
      <c r="V56" s="333"/>
      <c r="W56" s="818"/>
      <c r="X56" s="818"/>
      <c r="Y56" s="818"/>
      <c r="Z56" s="389"/>
      <c r="AA56" s="331"/>
      <c r="AB56" s="330"/>
      <c r="AC56" s="333"/>
      <c r="AD56" s="334">
        <f t="shared" si="12"/>
        <v>0</v>
      </c>
      <c r="AE56" s="335" t="e">
        <f t="shared" si="13"/>
        <v>#N/A</v>
      </c>
      <c r="AF56" s="418" t="e">
        <f>IF(AE56&lt;=1,"Remota",VLOOKUP(AE56,[51]Listas!$C$6:$D$10,2,0))</f>
        <v>#N/A</v>
      </c>
      <c r="AG56" s="335" t="e">
        <f t="shared" si="14"/>
        <v>#N/A</v>
      </c>
      <c r="AH56" s="418" t="e">
        <f>IF(AG56&lt;=1,"Insignificante",HLOOKUP(AG56,[51]Listas!$F$3:$J$4,2,0))</f>
        <v>#N/A</v>
      </c>
      <c r="AI56" s="419" t="e">
        <f t="shared" si="15"/>
        <v>#N/A</v>
      </c>
      <c r="AJ56" s="417" t="e">
        <f>INDEX([51]Listas!$F$6:$J$10,MATCH(AF56,[51]Listas!$D$6:$D$10,0),MATCH(AH56,[51]Listas!$F$4:$J$4,0))</f>
        <v>#N/A</v>
      </c>
    </row>
    <row r="57" spans="1:36" s="340" customFormat="1" ht="5.25" customHeight="1" x14ac:dyDescent="0.2">
      <c r="A57" s="420"/>
      <c r="B57" s="420"/>
      <c r="C57" s="421"/>
      <c r="D57" s="421"/>
      <c r="E57" s="421"/>
      <c r="F57" s="420"/>
      <c r="G57" s="422"/>
      <c r="H57" s="422"/>
      <c r="I57" s="422"/>
      <c r="J57" s="422"/>
      <c r="K57" s="422"/>
      <c r="L57" s="423"/>
      <c r="M57" s="424"/>
      <c r="N57" s="424"/>
      <c r="O57" s="424"/>
      <c r="P57" s="424"/>
      <c r="Q57" s="424"/>
      <c r="R57" s="424"/>
      <c r="S57" s="424"/>
      <c r="T57" s="424"/>
      <c r="U57" s="420"/>
      <c r="V57" s="420"/>
      <c r="W57" s="422"/>
      <c r="X57" s="422"/>
      <c r="Y57" s="422"/>
      <c r="Z57" s="422"/>
      <c r="AA57" s="420"/>
      <c r="AB57" s="420"/>
      <c r="AC57" s="420"/>
      <c r="AD57" s="420"/>
      <c r="AE57" s="420"/>
      <c r="AF57" s="420"/>
      <c r="AG57" s="420"/>
      <c r="AH57" s="420"/>
      <c r="AI57" s="420"/>
      <c r="AJ57" s="425"/>
    </row>
    <row r="58" spans="1:36" s="340" customFormat="1" ht="11.25" customHeight="1" x14ac:dyDescent="0.2">
      <c r="A58" s="911" t="s">
        <v>2120</v>
      </c>
      <c r="B58" s="912"/>
      <c r="C58" s="912"/>
      <c r="D58" s="912"/>
      <c r="E58" s="912"/>
      <c r="F58" s="912"/>
      <c r="G58" s="912"/>
      <c r="H58" s="912"/>
      <c r="I58" s="912"/>
      <c r="J58" s="912"/>
      <c r="K58" s="912"/>
      <c r="L58" s="913"/>
      <c r="M58" s="420"/>
      <c r="N58" s="424" t="s">
        <v>1727</v>
      </c>
      <c r="O58" s="420"/>
      <c r="P58" s="420"/>
      <c r="Q58" s="420"/>
      <c r="R58" s="420"/>
      <c r="S58" s="420"/>
      <c r="T58" s="420"/>
      <c r="U58" s="420"/>
      <c r="V58" s="420"/>
      <c r="W58" s="422"/>
      <c r="X58" s="422"/>
      <c r="Y58" s="422"/>
      <c r="Z58" s="422"/>
      <c r="AA58" s="420"/>
      <c r="AB58" s="420"/>
      <c r="AC58" s="420"/>
      <c r="AD58" s="420"/>
      <c r="AE58" s="420"/>
      <c r="AF58" s="420"/>
      <c r="AG58" s="420"/>
      <c r="AH58" s="420"/>
      <c r="AI58" s="420"/>
      <c r="AJ58" s="425"/>
    </row>
    <row r="59" spans="1:36" s="340" customFormat="1" x14ac:dyDescent="0.2">
      <c r="A59" s="914"/>
      <c r="B59" s="915"/>
      <c r="C59" s="915"/>
      <c r="D59" s="915"/>
      <c r="E59" s="915"/>
      <c r="F59" s="915"/>
      <c r="G59" s="915"/>
      <c r="H59" s="915"/>
      <c r="I59" s="915"/>
      <c r="J59" s="915"/>
      <c r="K59" s="915"/>
      <c r="L59" s="916"/>
      <c r="M59" s="357"/>
      <c r="N59" s="917" t="s">
        <v>656</v>
      </c>
      <c r="O59" s="918"/>
      <c r="P59" s="918"/>
      <c r="Q59" s="919"/>
      <c r="R59" s="426"/>
      <c r="S59" s="426"/>
      <c r="T59" s="426"/>
      <c r="U59" s="917" t="s">
        <v>368</v>
      </c>
      <c r="V59" s="918"/>
      <c r="W59" s="918"/>
      <c r="X59" s="919"/>
      <c r="Y59" s="917" t="s">
        <v>369</v>
      </c>
      <c r="Z59" s="919"/>
      <c r="AA59" s="922" t="s">
        <v>370</v>
      </c>
      <c r="AB59" s="922"/>
      <c r="AC59" s="922"/>
      <c r="AD59" s="922"/>
      <c r="AE59" s="922"/>
      <c r="AF59" s="922"/>
      <c r="AG59" s="922"/>
      <c r="AH59" s="922"/>
      <c r="AI59" s="922"/>
      <c r="AJ59" s="922"/>
    </row>
    <row r="60" spans="1:36" s="427" customFormat="1" ht="30" customHeight="1" x14ac:dyDescent="0.2">
      <c r="A60" s="871" t="s">
        <v>2121</v>
      </c>
      <c r="B60" s="872"/>
      <c r="C60" s="872"/>
      <c r="D60" s="872"/>
      <c r="E60" s="872"/>
      <c r="F60" s="872"/>
      <c r="G60" s="872"/>
      <c r="H60" s="872"/>
      <c r="I60" s="872"/>
      <c r="J60" s="872"/>
      <c r="K60" s="872"/>
      <c r="L60" s="873"/>
      <c r="M60" s="359"/>
      <c r="N60" s="835" t="s">
        <v>429</v>
      </c>
      <c r="O60" s="836"/>
      <c r="P60" s="836"/>
      <c r="Q60" s="837"/>
      <c r="R60" s="360"/>
      <c r="S60" s="360"/>
      <c r="T60" s="360"/>
      <c r="U60" s="835" t="s">
        <v>2122</v>
      </c>
      <c r="V60" s="836"/>
      <c r="W60" s="836"/>
      <c r="X60" s="837"/>
      <c r="Y60" s="920" t="s">
        <v>2123</v>
      </c>
      <c r="Z60" s="921"/>
      <c r="AA60" s="838"/>
      <c r="AB60" s="838"/>
      <c r="AC60" s="838"/>
      <c r="AD60" s="838"/>
      <c r="AE60" s="838"/>
      <c r="AF60" s="838"/>
      <c r="AG60" s="838"/>
      <c r="AH60" s="838"/>
      <c r="AI60" s="838"/>
      <c r="AJ60" s="838"/>
    </row>
    <row r="61" spans="1:36" s="427" customFormat="1" ht="30" customHeight="1" x14ac:dyDescent="0.2">
      <c r="A61" s="871"/>
      <c r="B61" s="872"/>
      <c r="C61" s="872"/>
      <c r="D61" s="872"/>
      <c r="E61" s="872"/>
      <c r="F61" s="872"/>
      <c r="G61" s="872"/>
      <c r="H61" s="872"/>
      <c r="I61" s="872"/>
      <c r="J61" s="872"/>
      <c r="K61" s="872"/>
      <c r="L61" s="873"/>
      <c r="M61" s="359"/>
      <c r="N61" s="835" t="s">
        <v>528</v>
      </c>
      <c r="O61" s="836"/>
      <c r="P61" s="836"/>
      <c r="Q61" s="837"/>
      <c r="R61" s="360"/>
      <c r="S61" s="360"/>
      <c r="T61" s="360"/>
      <c r="U61" s="835" t="s">
        <v>863</v>
      </c>
      <c r="V61" s="836"/>
      <c r="W61" s="836"/>
      <c r="X61" s="837"/>
      <c r="Y61" s="920" t="s">
        <v>2124</v>
      </c>
      <c r="Z61" s="921"/>
      <c r="AA61" s="838"/>
      <c r="AB61" s="838"/>
      <c r="AC61" s="838"/>
      <c r="AD61" s="838"/>
      <c r="AE61" s="838"/>
      <c r="AF61" s="838"/>
      <c r="AG61" s="838"/>
      <c r="AH61" s="838"/>
      <c r="AI61" s="838"/>
      <c r="AJ61" s="838"/>
    </row>
    <row r="62" spans="1:36" s="427" customFormat="1" ht="30" customHeight="1" x14ac:dyDescent="0.2">
      <c r="A62" s="871"/>
      <c r="B62" s="872"/>
      <c r="C62" s="872"/>
      <c r="D62" s="872"/>
      <c r="E62" s="872"/>
      <c r="F62" s="872"/>
      <c r="G62" s="872"/>
      <c r="H62" s="872"/>
      <c r="I62" s="872"/>
      <c r="J62" s="872"/>
      <c r="K62" s="872"/>
      <c r="L62" s="873"/>
      <c r="M62" s="359"/>
      <c r="N62" s="835" t="s">
        <v>65</v>
      </c>
      <c r="O62" s="836"/>
      <c r="P62" s="836"/>
      <c r="Q62" s="837"/>
      <c r="R62" s="360"/>
      <c r="S62" s="360"/>
      <c r="T62" s="360"/>
      <c r="U62" s="835" t="s">
        <v>2125</v>
      </c>
      <c r="V62" s="836"/>
      <c r="W62" s="836"/>
      <c r="X62" s="837"/>
      <c r="Y62" s="920" t="s">
        <v>2126</v>
      </c>
      <c r="Z62" s="921"/>
      <c r="AA62" s="838"/>
      <c r="AB62" s="838"/>
      <c r="AC62" s="838"/>
      <c r="AD62" s="838"/>
      <c r="AE62" s="838"/>
      <c r="AF62" s="838"/>
      <c r="AG62" s="838"/>
      <c r="AH62" s="838"/>
      <c r="AI62" s="838"/>
      <c r="AJ62" s="838"/>
    </row>
    <row r="63" spans="1:36" s="427" customFormat="1" ht="30" customHeight="1" x14ac:dyDescent="0.2">
      <c r="A63" s="868"/>
      <c r="B63" s="869"/>
      <c r="C63" s="869"/>
      <c r="D63" s="869"/>
      <c r="E63" s="869"/>
      <c r="F63" s="869"/>
      <c r="G63" s="869"/>
      <c r="H63" s="869"/>
      <c r="I63" s="869"/>
      <c r="J63" s="869"/>
      <c r="K63" s="869"/>
      <c r="L63" s="870"/>
      <c r="M63" s="359"/>
      <c r="N63" s="835" t="s">
        <v>67</v>
      </c>
      <c r="O63" s="836"/>
      <c r="P63" s="836"/>
      <c r="Q63" s="837"/>
      <c r="R63" s="360"/>
      <c r="S63" s="360"/>
      <c r="T63" s="360"/>
      <c r="U63" s="835" t="s">
        <v>865</v>
      </c>
      <c r="V63" s="836"/>
      <c r="W63" s="836"/>
      <c r="X63" s="837"/>
      <c r="Y63" s="920" t="s">
        <v>2127</v>
      </c>
      <c r="Z63" s="921"/>
      <c r="AA63" s="838"/>
      <c r="AB63" s="838"/>
      <c r="AC63" s="838"/>
      <c r="AD63" s="838"/>
      <c r="AE63" s="838"/>
      <c r="AF63" s="838"/>
      <c r="AG63" s="838"/>
      <c r="AH63" s="838"/>
      <c r="AI63" s="838"/>
      <c r="AJ63" s="838"/>
    </row>
    <row r="64" spans="1:36" s="325" customFormat="1" ht="30" customHeight="1" x14ac:dyDescent="0.2">
      <c r="A64" s="361"/>
      <c r="B64" s="361"/>
      <c r="C64" s="361"/>
      <c r="D64" s="361"/>
      <c r="E64" s="361"/>
      <c r="F64" s="361"/>
      <c r="G64" s="361"/>
      <c r="H64" s="361"/>
      <c r="I64" s="361"/>
      <c r="J64" s="428"/>
      <c r="K64" s="428"/>
      <c r="L64" s="428"/>
      <c r="M64" s="359"/>
      <c r="N64" s="839"/>
      <c r="O64" s="839"/>
      <c r="P64" s="839"/>
      <c r="Q64" s="839"/>
      <c r="R64" s="362"/>
      <c r="S64" s="362"/>
      <c r="T64" s="362"/>
      <c r="U64" s="839"/>
      <c r="V64" s="839"/>
      <c r="W64" s="839"/>
      <c r="X64" s="839"/>
      <c r="Y64" s="839"/>
      <c r="Z64" s="839"/>
      <c r="AA64" s="839"/>
      <c r="AB64" s="839"/>
      <c r="AC64" s="839"/>
      <c r="AD64" s="839"/>
      <c r="AE64" s="839"/>
      <c r="AF64" s="839"/>
      <c r="AG64" s="839"/>
      <c r="AH64" s="839"/>
      <c r="AI64" s="839"/>
      <c r="AJ64" s="839"/>
    </row>
    <row r="65" spans="1:36" s="325" customFormat="1" ht="30" customHeight="1" x14ac:dyDescent="0.2">
      <c r="A65" s="361"/>
      <c r="B65" s="361"/>
      <c r="C65" s="361"/>
      <c r="D65" s="361"/>
      <c r="E65" s="361"/>
      <c r="F65" s="361"/>
      <c r="G65" s="361"/>
      <c r="H65" s="361"/>
      <c r="I65" s="361"/>
      <c r="J65" s="428"/>
      <c r="K65" s="428"/>
      <c r="L65" s="428"/>
      <c r="M65" s="359"/>
      <c r="N65" s="840"/>
      <c r="O65" s="840"/>
      <c r="P65" s="840"/>
      <c r="Q65" s="840"/>
      <c r="R65" s="359"/>
      <c r="S65" s="359"/>
      <c r="T65" s="359"/>
      <c r="U65" s="840"/>
      <c r="V65" s="840"/>
      <c r="W65" s="840"/>
      <c r="X65" s="840"/>
      <c r="Y65" s="840"/>
      <c r="Z65" s="840"/>
      <c r="AA65" s="840"/>
      <c r="AB65" s="840"/>
      <c r="AC65" s="840"/>
      <c r="AD65" s="840"/>
      <c r="AE65" s="840"/>
      <c r="AF65" s="840"/>
      <c r="AG65" s="840"/>
      <c r="AH65" s="840"/>
      <c r="AI65" s="840"/>
      <c r="AJ65" s="840"/>
    </row>
    <row r="66" spans="1:36" s="325" customFormat="1" ht="30" customHeight="1" x14ac:dyDescent="0.2">
      <c r="A66" s="361"/>
      <c r="B66" s="361"/>
      <c r="C66" s="361"/>
      <c r="D66" s="361"/>
      <c r="E66" s="361"/>
      <c r="F66" s="361"/>
      <c r="G66" s="361"/>
      <c r="H66" s="361"/>
      <c r="I66" s="361"/>
      <c r="J66" s="428"/>
      <c r="K66" s="428"/>
      <c r="L66" s="428"/>
      <c r="M66" s="359"/>
      <c r="N66" s="840"/>
      <c r="O66" s="840"/>
      <c r="P66" s="840"/>
      <c r="Q66" s="840"/>
      <c r="R66" s="359"/>
      <c r="S66" s="359"/>
      <c r="T66" s="359"/>
      <c r="U66" s="840"/>
      <c r="V66" s="840"/>
      <c r="W66" s="840"/>
      <c r="X66" s="840"/>
      <c r="Y66" s="840"/>
      <c r="Z66" s="840"/>
      <c r="AA66" s="840"/>
      <c r="AB66" s="840"/>
      <c r="AC66" s="840"/>
      <c r="AD66" s="840"/>
      <c r="AE66" s="840"/>
      <c r="AF66" s="840"/>
      <c r="AG66" s="840"/>
      <c r="AH66" s="840"/>
      <c r="AI66" s="840"/>
      <c r="AJ66" s="840"/>
    </row>
    <row r="67" spans="1:36" s="325" customFormat="1" ht="30" customHeight="1" x14ac:dyDescent="0.2">
      <c r="A67" s="363"/>
      <c r="B67" s="363"/>
      <c r="C67" s="363"/>
      <c r="D67" s="363"/>
      <c r="E67" s="363"/>
      <c r="F67" s="364"/>
      <c r="G67" s="364"/>
      <c r="H67" s="364"/>
      <c r="I67" s="364"/>
      <c r="J67" s="429"/>
      <c r="K67" s="430"/>
      <c r="L67" s="430"/>
      <c r="M67" s="359"/>
      <c r="N67" s="840"/>
      <c r="O67" s="840"/>
      <c r="P67" s="840"/>
      <c r="Q67" s="840"/>
      <c r="R67" s="359"/>
      <c r="S67" s="359"/>
      <c r="T67" s="359"/>
      <c r="U67" s="840"/>
      <c r="V67" s="840"/>
      <c r="W67" s="840"/>
      <c r="X67" s="840"/>
      <c r="Y67" s="840"/>
      <c r="Z67" s="840"/>
      <c r="AA67" s="840"/>
      <c r="AB67" s="840"/>
      <c r="AC67" s="840"/>
      <c r="AD67" s="840"/>
      <c r="AE67" s="840"/>
      <c r="AF67" s="840"/>
      <c r="AG67" s="840"/>
      <c r="AH67" s="840"/>
      <c r="AI67" s="840"/>
      <c r="AJ67" s="840"/>
    </row>
    <row r="68" spans="1:36" x14ac:dyDescent="0.2">
      <c r="A68" s="366"/>
      <c r="B68" s="366"/>
      <c r="C68" s="367"/>
      <c r="D68" s="367"/>
      <c r="E68" s="367"/>
      <c r="F68" s="366"/>
      <c r="G68" s="368"/>
      <c r="H68" s="368"/>
      <c r="I68" s="368"/>
      <c r="J68" s="368"/>
      <c r="K68" s="368"/>
      <c r="L68" s="368"/>
      <c r="M68" s="366"/>
      <c r="N68" s="366"/>
      <c r="O68" s="366"/>
      <c r="P68" s="366"/>
      <c r="Q68" s="366"/>
      <c r="R68" s="366"/>
      <c r="S68" s="366"/>
      <c r="T68" s="366"/>
      <c r="U68" s="366"/>
      <c r="V68" s="366"/>
      <c r="W68" s="368"/>
      <c r="X68" s="368"/>
      <c r="Y68" s="368"/>
      <c r="Z68" s="368"/>
      <c r="AA68" s="366"/>
      <c r="AB68" s="366"/>
      <c r="AC68" s="366"/>
      <c r="AD68" s="366"/>
      <c r="AE68" s="366"/>
      <c r="AF68" s="366"/>
      <c r="AG68" s="366"/>
      <c r="AH68" s="366"/>
      <c r="AI68" s="366"/>
      <c r="AJ68" s="369"/>
    </row>
    <row r="69" spans="1:36" x14ac:dyDescent="0.2">
      <c r="A69" s="366"/>
      <c r="B69" s="366"/>
      <c r="C69" s="367"/>
      <c r="D69" s="367"/>
      <c r="E69" s="367"/>
      <c r="F69" s="366"/>
      <c r="G69" s="368"/>
      <c r="H69" s="368"/>
      <c r="I69" s="368"/>
      <c r="J69" s="368"/>
      <c r="K69" s="368"/>
      <c r="L69" s="368"/>
      <c r="M69" s="366"/>
      <c r="N69" s="366"/>
      <c r="O69" s="366"/>
      <c r="P69" s="366"/>
      <c r="Q69" s="366"/>
      <c r="R69" s="366"/>
      <c r="S69" s="366"/>
      <c r="T69" s="366"/>
      <c r="U69" s="366"/>
      <c r="V69" s="366"/>
      <c r="W69" s="368"/>
      <c r="X69" s="368"/>
      <c r="Y69" s="368"/>
      <c r="Z69" s="368"/>
      <c r="AA69" s="366"/>
      <c r="AB69" s="366"/>
      <c r="AC69" s="366"/>
      <c r="AD69" s="366"/>
      <c r="AE69" s="366"/>
      <c r="AF69" s="366"/>
      <c r="AG69" s="366"/>
      <c r="AH69" s="366"/>
      <c r="AI69" s="366"/>
      <c r="AJ69" s="369"/>
    </row>
    <row r="70" spans="1:36" x14ac:dyDescent="0.2">
      <c r="A70" s="366"/>
      <c r="B70" s="366"/>
      <c r="C70" s="367"/>
      <c r="D70" s="367"/>
      <c r="E70" s="367"/>
      <c r="F70" s="366"/>
      <c r="G70" s="368"/>
      <c r="H70" s="368"/>
      <c r="I70" s="368"/>
      <c r="J70" s="368"/>
      <c r="K70" s="368"/>
      <c r="L70" s="368"/>
      <c r="M70" s="366"/>
      <c r="N70" s="366"/>
      <c r="O70" s="366"/>
      <c r="P70" s="366"/>
      <c r="Q70" s="366"/>
      <c r="R70" s="366"/>
      <c r="S70" s="366"/>
      <c r="T70" s="366"/>
      <c r="U70" s="366"/>
      <c r="V70" s="366"/>
      <c r="W70" s="368"/>
      <c r="X70" s="368"/>
      <c r="Y70" s="368"/>
      <c r="Z70" s="368"/>
      <c r="AA70" s="366"/>
      <c r="AB70" s="366"/>
      <c r="AC70" s="366"/>
      <c r="AD70" s="366"/>
      <c r="AE70" s="366"/>
      <c r="AF70" s="366"/>
      <c r="AG70" s="366"/>
      <c r="AH70" s="366"/>
      <c r="AI70" s="366"/>
      <c r="AJ70" s="369"/>
    </row>
    <row r="71" spans="1:36" x14ac:dyDescent="0.2">
      <c r="A71" s="366"/>
      <c r="B71" s="366"/>
      <c r="C71" s="367"/>
      <c r="D71" s="367"/>
      <c r="E71" s="367"/>
      <c r="F71" s="366"/>
      <c r="G71" s="368"/>
      <c r="H71" s="368"/>
      <c r="I71" s="368"/>
      <c r="J71" s="368"/>
      <c r="K71" s="368"/>
      <c r="L71" s="368"/>
      <c r="M71" s="366"/>
      <c r="N71" s="366"/>
      <c r="O71" s="366"/>
      <c r="P71" s="366"/>
      <c r="Q71" s="366"/>
      <c r="R71" s="366"/>
      <c r="S71" s="366"/>
      <c r="T71" s="366"/>
      <c r="U71" s="366"/>
      <c r="V71" s="366"/>
      <c r="W71" s="368"/>
      <c r="X71" s="368"/>
      <c r="Y71" s="368"/>
      <c r="Z71" s="368"/>
      <c r="AA71" s="366"/>
      <c r="AB71" s="366"/>
      <c r="AC71" s="366"/>
      <c r="AD71" s="366"/>
      <c r="AE71" s="366"/>
      <c r="AF71" s="366"/>
      <c r="AG71" s="366"/>
      <c r="AH71" s="366"/>
      <c r="AI71" s="366"/>
      <c r="AJ71" s="369"/>
    </row>
    <row r="72" spans="1:36" x14ac:dyDescent="0.2">
      <c r="A72" s="366"/>
      <c r="B72" s="366"/>
      <c r="C72" s="367"/>
      <c r="D72" s="367"/>
      <c r="E72" s="367"/>
      <c r="F72" s="366"/>
      <c r="G72" s="368"/>
      <c r="H72" s="368"/>
      <c r="I72" s="368"/>
      <c r="J72" s="368"/>
      <c r="K72" s="368"/>
      <c r="L72" s="368"/>
      <c r="M72" s="366"/>
      <c r="N72" s="366"/>
      <c r="O72" s="366"/>
      <c r="P72" s="366"/>
      <c r="Q72" s="366"/>
      <c r="R72" s="366"/>
      <c r="S72" s="366"/>
      <c r="T72" s="366"/>
      <c r="U72" s="366"/>
      <c r="V72" s="366"/>
      <c r="W72" s="368"/>
      <c r="X72" s="368"/>
      <c r="Y72" s="368"/>
      <c r="Z72" s="368"/>
      <c r="AA72" s="366"/>
      <c r="AB72" s="366"/>
      <c r="AC72" s="366"/>
      <c r="AD72" s="366"/>
      <c r="AE72" s="366"/>
      <c r="AF72" s="366"/>
      <c r="AG72" s="366"/>
      <c r="AH72" s="366"/>
      <c r="AI72" s="366"/>
      <c r="AJ72" s="369"/>
    </row>
  </sheetData>
  <sheetProtection formatCells="0" formatColumns="0" formatRows="0" insertRows="0" sort="0" autoFilter="0" pivotTables="0"/>
  <mergeCells count="370">
    <mergeCell ref="AA59:AJ59"/>
    <mergeCell ref="N66:Q66"/>
    <mergeCell ref="U66:X66"/>
    <mergeCell ref="Y66:Z66"/>
    <mergeCell ref="AA66:AJ66"/>
    <mergeCell ref="N67:Q67"/>
    <mergeCell ref="U67:X67"/>
    <mergeCell ref="Y67:Z67"/>
    <mergeCell ref="AA67:AJ67"/>
    <mergeCell ref="N64:Q64"/>
    <mergeCell ref="U64:X64"/>
    <mergeCell ref="Y64:Z64"/>
    <mergeCell ref="AA64:AJ64"/>
    <mergeCell ref="N65:Q65"/>
    <mergeCell ref="U65:X65"/>
    <mergeCell ref="Y65:Z65"/>
    <mergeCell ref="AA65:AJ65"/>
    <mergeCell ref="A60:L63"/>
    <mergeCell ref="N60:Q60"/>
    <mergeCell ref="U60:X60"/>
    <mergeCell ref="Y60:Z60"/>
    <mergeCell ref="AA60:AJ60"/>
    <mergeCell ref="N61:Q61"/>
    <mergeCell ref="U61:X61"/>
    <mergeCell ref="Y61:Z61"/>
    <mergeCell ref="AA61:AJ61"/>
    <mergeCell ref="N62:Q62"/>
    <mergeCell ref="U62:X62"/>
    <mergeCell ref="Y62:Z62"/>
    <mergeCell ref="AA62:AJ62"/>
    <mergeCell ref="N63:Q63"/>
    <mergeCell ref="U63:X63"/>
    <mergeCell ref="Y63:Z63"/>
    <mergeCell ref="AA63:AJ63"/>
    <mergeCell ref="C56:E56"/>
    <mergeCell ref="G56:I56"/>
    <mergeCell ref="J56:L56"/>
    <mergeCell ref="W56:Y56"/>
    <mergeCell ref="A58:L59"/>
    <mergeCell ref="N59:Q59"/>
    <mergeCell ref="U59:X59"/>
    <mergeCell ref="Y59:Z59"/>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AF40:AF43"/>
    <mergeCell ref="AJ40:AJ43"/>
    <mergeCell ref="G41:I41"/>
    <mergeCell ref="G42:I42"/>
    <mergeCell ref="W42:Y42"/>
    <mergeCell ref="G43:I43"/>
    <mergeCell ref="W43:Y43"/>
    <mergeCell ref="W40:Y41"/>
    <mergeCell ref="Z40:Z41"/>
    <mergeCell ref="AA40:AA43"/>
    <mergeCell ref="AB40:AB43"/>
    <mergeCell ref="AD40:AD43"/>
    <mergeCell ref="AE40:AE43"/>
    <mergeCell ref="N40:N43"/>
    <mergeCell ref="P40:P43"/>
    <mergeCell ref="Q40:Q43"/>
    <mergeCell ref="S40:S43"/>
    <mergeCell ref="T40:T43"/>
    <mergeCell ref="U40:U43"/>
    <mergeCell ref="A40:A43"/>
    <mergeCell ref="B40:B43"/>
    <mergeCell ref="C40:E43"/>
    <mergeCell ref="G40:I40"/>
    <mergeCell ref="J40:L43"/>
    <mergeCell ref="M40:M43"/>
    <mergeCell ref="AG38:AG39"/>
    <mergeCell ref="AH38:AH39"/>
    <mergeCell ref="AI38:AI39"/>
    <mergeCell ref="A38:A39"/>
    <mergeCell ref="B38:B39"/>
    <mergeCell ref="C38:E39"/>
    <mergeCell ref="AG40:AG43"/>
    <mergeCell ref="AH40:AH43"/>
    <mergeCell ref="AI40:AI43"/>
    <mergeCell ref="AJ38:AJ39"/>
    <mergeCell ref="G39:I39"/>
    <mergeCell ref="W39:Y39"/>
    <mergeCell ref="W38:Y38"/>
    <mergeCell ref="AA38:AA39"/>
    <mergeCell ref="AB38:AB39"/>
    <mergeCell ref="AD38:AD39"/>
    <mergeCell ref="AE38:AE39"/>
    <mergeCell ref="AF38:AF39"/>
    <mergeCell ref="N38:N39"/>
    <mergeCell ref="P38:P39"/>
    <mergeCell ref="Q38:Q39"/>
    <mergeCell ref="S38:S39"/>
    <mergeCell ref="T38:T39"/>
    <mergeCell ref="U38:U39"/>
    <mergeCell ref="G38:I38"/>
    <mergeCell ref="J38:L39"/>
    <mergeCell ref="M38:M39"/>
    <mergeCell ref="AJ35:AJ37"/>
    <mergeCell ref="G36:I36"/>
    <mergeCell ref="W36:Y36"/>
    <mergeCell ref="G37:I37"/>
    <mergeCell ref="W37:Y37"/>
    <mergeCell ref="W35:Y35"/>
    <mergeCell ref="AA35:AA37"/>
    <mergeCell ref="AB35:AB37"/>
    <mergeCell ref="AD35:AD37"/>
    <mergeCell ref="AE35:AE37"/>
    <mergeCell ref="AF35:AF37"/>
    <mergeCell ref="N35:N37"/>
    <mergeCell ref="P35:P37"/>
    <mergeCell ref="Q35:Q37"/>
    <mergeCell ref="S35:S37"/>
    <mergeCell ref="T35:T37"/>
    <mergeCell ref="U35:U37"/>
    <mergeCell ref="A35:A37"/>
    <mergeCell ref="B35:B37"/>
    <mergeCell ref="C35:E37"/>
    <mergeCell ref="G35:I35"/>
    <mergeCell ref="J35:L37"/>
    <mergeCell ref="M35:M37"/>
    <mergeCell ref="AG30:AG34"/>
    <mergeCell ref="AH30:AH34"/>
    <mergeCell ref="AI30:AI34"/>
    <mergeCell ref="A30:A34"/>
    <mergeCell ref="B30:B34"/>
    <mergeCell ref="C30:E34"/>
    <mergeCell ref="AG35:AG37"/>
    <mergeCell ref="AH35:AH37"/>
    <mergeCell ref="AI35:AI37"/>
    <mergeCell ref="AJ30:AJ34"/>
    <mergeCell ref="G31:I31"/>
    <mergeCell ref="W31:Y31"/>
    <mergeCell ref="G32:I32"/>
    <mergeCell ref="W32:Y32"/>
    <mergeCell ref="G33:I33"/>
    <mergeCell ref="W33:Y33"/>
    <mergeCell ref="W30:Y30"/>
    <mergeCell ref="AA30:AA34"/>
    <mergeCell ref="AB30:AB34"/>
    <mergeCell ref="AD30:AD34"/>
    <mergeCell ref="AE30:AE34"/>
    <mergeCell ref="AF30:AF34"/>
    <mergeCell ref="W34:Y34"/>
    <mergeCell ref="N30:N34"/>
    <mergeCell ref="P30:P34"/>
    <mergeCell ref="Q30:Q34"/>
    <mergeCell ref="S30:S34"/>
    <mergeCell ref="T30:T34"/>
    <mergeCell ref="U30:U34"/>
    <mergeCell ref="G30:I30"/>
    <mergeCell ref="J30:L34"/>
    <mergeCell ref="M30:M34"/>
    <mergeCell ref="G34:I34"/>
    <mergeCell ref="AJ27:AJ29"/>
    <mergeCell ref="G28:I28"/>
    <mergeCell ref="W28:Y28"/>
    <mergeCell ref="G29:I29"/>
    <mergeCell ref="W29:Y29"/>
    <mergeCell ref="W27:Y27"/>
    <mergeCell ref="AA27:AA29"/>
    <mergeCell ref="AB27:AB29"/>
    <mergeCell ref="AD27:AD29"/>
    <mergeCell ref="AE27:AE29"/>
    <mergeCell ref="AF27:AF29"/>
    <mergeCell ref="N27:N29"/>
    <mergeCell ref="P27:P29"/>
    <mergeCell ref="Q27:Q29"/>
    <mergeCell ref="S27:S29"/>
    <mergeCell ref="T27:T29"/>
    <mergeCell ref="U27:U29"/>
    <mergeCell ref="A27:A29"/>
    <mergeCell ref="B27:B29"/>
    <mergeCell ref="C27:E29"/>
    <mergeCell ref="G27:I27"/>
    <mergeCell ref="J27:L29"/>
    <mergeCell ref="M27:M29"/>
    <mergeCell ref="AG24:AG26"/>
    <mergeCell ref="AH24:AH26"/>
    <mergeCell ref="AI24:AI26"/>
    <mergeCell ref="A24:A26"/>
    <mergeCell ref="B24:B26"/>
    <mergeCell ref="C24:E26"/>
    <mergeCell ref="AG27:AG29"/>
    <mergeCell ref="AH27:AH29"/>
    <mergeCell ref="AI27:AI29"/>
    <mergeCell ref="AJ24:AJ26"/>
    <mergeCell ref="G25:I25"/>
    <mergeCell ref="W25:Y25"/>
    <mergeCell ref="G26:I26"/>
    <mergeCell ref="W26:Y26"/>
    <mergeCell ref="W24:Y24"/>
    <mergeCell ref="AA24:AA26"/>
    <mergeCell ref="AB24:AB26"/>
    <mergeCell ref="AD24:AD26"/>
    <mergeCell ref="AE24:AE26"/>
    <mergeCell ref="AF24:AF26"/>
    <mergeCell ref="N24:N26"/>
    <mergeCell ref="P24:P26"/>
    <mergeCell ref="Q24:Q26"/>
    <mergeCell ref="S24:S26"/>
    <mergeCell ref="T24:T26"/>
    <mergeCell ref="U24:U26"/>
    <mergeCell ref="G24:I24"/>
    <mergeCell ref="J24:L26"/>
    <mergeCell ref="M24:M26"/>
    <mergeCell ref="AJ21:AJ22"/>
    <mergeCell ref="G22:I22"/>
    <mergeCell ref="W22:Y23"/>
    <mergeCell ref="Z22:Z23"/>
    <mergeCell ref="G23:I23"/>
    <mergeCell ref="J23:L23"/>
    <mergeCell ref="W21:Y21"/>
    <mergeCell ref="AA21:AA22"/>
    <mergeCell ref="AB21:AB22"/>
    <mergeCell ref="AD21:AD22"/>
    <mergeCell ref="AE21:AE22"/>
    <mergeCell ref="AF21:AF22"/>
    <mergeCell ref="N21:N22"/>
    <mergeCell ref="P21:P22"/>
    <mergeCell ref="Q21:Q22"/>
    <mergeCell ref="S21:S22"/>
    <mergeCell ref="T21:T22"/>
    <mergeCell ref="U21:U22"/>
    <mergeCell ref="A21:A23"/>
    <mergeCell ref="B21:B23"/>
    <mergeCell ref="C21:E22"/>
    <mergeCell ref="G21:I21"/>
    <mergeCell ref="J21:L22"/>
    <mergeCell ref="M21:M22"/>
    <mergeCell ref="AG21:AG22"/>
    <mergeCell ref="AH21:AH22"/>
    <mergeCell ref="AI21:AI22"/>
    <mergeCell ref="AG15:AG20"/>
    <mergeCell ref="AH15:AH20"/>
    <mergeCell ref="AI15:AI20"/>
    <mergeCell ref="AJ15:AJ20"/>
    <mergeCell ref="G16:I16"/>
    <mergeCell ref="W16:Y16"/>
    <mergeCell ref="G17:I17"/>
    <mergeCell ref="W17:Y17"/>
    <mergeCell ref="G18:I18"/>
    <mergeCell ref="W18:Y18"/>
    <mergeCell ref="W15:Y15"/>
    <mergeCell ref="AA15:AA20"/>
    <mergeCell ref="AB15:AB20"/>
    <mergeCell ref="AD15:AD20"/>
    <mergeCell ref="AE15:AE20"/>
    <mergeCell ref="AF15:AF20"/>
    <mergeCell ref="N15:N20"/>
    <mergeCell ref="P15:P20"/>
    <mergeCell ref="Q15:Q20"/>
    <mergeCell ref="S15:S20"/>
    <mergeCell ref="T15:T20"/>
    <mergeCell ref="U15:U20"/>
    <mergeCell ref="G19:I19"/>
    <mergeCell ref="W19:Y19"/>
    <mergeCell ref="C14:E14"/>
    <mergeCell ref="G14:I14"/>
    <mergeCell ref="J14:L14"/>
    <mergeCell ref="W14:Y14"/>
    <mergeCell ref="A15:A20"/>
    <mergeCell ref="B15:B20"/>
    <mergeCell ref="C15:E20"/>
    <mergeCell ref="G15:I15"/>
    <mergeCell ref="J15:L20"/>
    <mergeCell ref="M15:M20"/>
    <mergeCell ref="G20:I20"/>
    <mergeCell ref="W20:Y20"/>
    <mergeCell ref="AF9:AF13"/>
    <mergeCell ref="AG9:AG12"/>
    <mergeCell ref="AH9:AH13"/>
    <mergeCell ref="AI9:AI12"/>
    <mergeCell ref="AJ9:AJ13"/>
    <mergeCell ref="W10:Y10"/>
    <mergeCell ref="W11:Y11"/>
    <mergeCell ref="W12:Y12"/>
    <mergeCell ref="W13:Y13"/>
    <mergeCell ref="U9:U13"/>
    <mergeCell ref="W9:Y9"/>
    <mergeCell ref="AA9:AA13"/>
    <mergeCell ref="AB9:AB13"/>
    <mergeCell ref="AD9:AD12"/>
    <mergeCell ref="AE9:AE12"/>
    <mergeCell ref="M9:M13"/>
    <mergeCell ref="N9:N13"/>
    <mergeCell ref="P9:P13"/>
    <mergeCell ref="Q9:Q13"/>
    <mergeCell ref="S9:S12"/>
    <mergeCell ref="T9:T12"/>
    <mergeCell ref="A9:A13"/>
    <mergeCell ref="B9:B13"/>
    <mergeCell ref="C9:E13"/>
    <mergeCell ref="F9:F10"/>
    <mergeCell ref="G9:I10"/>
    <mergeCell ref="J9:L13"/>
    <mergeCell ref="G11:I11"/>
    <mergeCell ref="G12:I12"/>
    <mergeCell ref="G13:I13"/>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4:P56 JL14:JL56 TH14:TH56 ADD14:ADD56 AMZ14:AMZ56 AWV14:AWV56 BGR14:BGR56 BQN14:BQN56 CAJ14:CAJ56 CKF14:CKF56 CUB14:CUB56 DDX14:DDX56 DNT14:DNT56 DXP14:DXP56 EHL14:EHL56 ERH14:ERH56 FBD14:FBD56 FKZ14:FKZ56 FUV14:FUV56 GER14:GER56 GON14:GON56 GYJ14:GYJ56 HIF14:HIF56 HSB14:HSB56 IBX14:IBX56 ILT14:ILT56 IVP14:IVP56 JFL14:JFL56 JPH14:JPH56 JZD14:JZD56 KIZ14:KIZ56 KSV14:KSV56 LCR14:LCR56 LMN14:LMN56 LWJ14:LWJ56 MGF14:MGF56 MQB14:MQB56 MZX14:MZX56 NJT14:NJT56 NTP14:NTP56 ODL14:ODL56 ONH14:ONH56 OXD14:OXD56 PGZ14:PGZ56 PQV14:PQV56 QAR14:QAR56 QKN14:QKN56 QUJ14:QUJ56 REF14:REF56 ROB14:ROB56 RXX14:RXX56 SHT14:SHT56 SRP14:SRP56 TBL14:TBL56 TLH14:TLH56 TVD14:TVD56 UEZ14:UEZ56 UOV14:UOV56 UYR14:UYR56 VIN14:VIN56 VSJ14:VSJ56 WCF14:WCF56 WMB14:WMB56 WVX14:WVX56 P65550:P65592 JL65550:JL65592 TH65550:TH65592 ADD65550:ADD65592 AMZ65550:AMZ65592 AWV65550:AWV65592 BGR65550:BGR65592 BQN65550:BQN65592 CAJ65550:CAJ65592 CKF65550:CKF65592 CUB65550:CUB65592 DDX65550:DDX65592 DNT65550:DNT65592 DXP65550:DXP65592 EHL65550:EHL65592 ERH65550:ERH65592 FBD65550:FBD65592 FKZ65550:FKZ65592 FUV65550:FUV65592 GER65550:GER65592 GON65550:GON65592 GYJ65550:GYJ65592 HIF65550:HIF65592 HSB65550:HSB65592 IBX65550:IBX65592 ILT65550:ILT65592 IVP65550:IVP65592 JFL65550:JFL65592 JPH65550:JPH65592 JZD65550:JZD65592 KIZ65550:KIZ65592 KSV65550:KSV65592 LCR65550:LCR65592 LMN65550:LMN65592 LWJ65550:LWJ65592 MGF65550:MGF65592 MQB65550:MQB65592 MZX65550:MZX65592 NJT65550:NJT65592 NTP65550:NTP65592 ODL65550:ODL65592 ONH65550:ONH65592 OXD65550:OXD65592 PGZ65550:PGZ65592 PQV65550:PQV65592 QAR65550:QAR65592 QKN65550:QKN65592 QUJ65550:QUJ65592 REF65550:REF65592 ROB65550:ROB65592 RXX65550:RXX65592 SHT65550:SHT65592 SRP65550:SRP65592 TBL65550:TBL65592 TLH65550:TLH65592 TVD65550:TVD65592 UEZ65550:UEZ65592 UOV65550:UOV65592 UYR65550:UYR65592 VIN65550:VIN65592 VSJ65550:VSJ65592 WCF65550:WCF65592 WMB65550:WMB65592 WVX65550:WVX65592 P131086:P131128 JL131086:JL131128 TH131086:TH131128 ADD131086:ADD131128 AMZ131086:AMZ131128 AWV131086:AWV131128 BGR131086:BGR131128 BQN131086:BQN131128 CAJ131086:CAJ131128 CKF131086:CKF131128 CUB131086:CUB131128 DDX131086:DDX131128 DNT131086:DNT131128 DXP131086:DXP131128 EHL131086:EHL131128 ERH131086:ERH131128 FBD131086:FBD131128 FKZ131086:FKZ131128 FUV131086:FUV131128 GER131086:GER131128 GON131086:GON131128 GYJ131086:GYJ131128 HIF131086:HIF131128 HSB131086:HSB131128 IBX131086:IBX131128 ILT131086:ILT131128 IVP131086:IVP131128 JFL131086:JFL131128 JPH131086:JPH131128 JZD131086:JZD131128 KIZ131086:KIZ131128 KSV131086:KSV131128 LCR131086:LCR131128 LMN131086:LMN131128 LWJ131086:LWJ131128 MGF131086:MGF131128 MQB131086:MQB131128 MZX131086:MZX131128 NJT131086:NJT131128 NTP131086:NTP131128 ODL131086:ODL131128 ONH131086:ONH131128 OXD131086:OXD131128 PGZ131086:PGZ131128 PQV131086:PQV131128 QAR131086:QAR131128 QKN131086:QKN131128 QUJ131086:QUJ131128 REF131086:REF131128 ROB131086:ROB131128 RXX131086:RXX131128 SHT131086:SHT131128 SRP131086:SRP131128 TBL131086:TBL131128 TLH131086:TLH131128 TVD131086:TVD131128 UEZ131086:UEZ131128 UOV131086:UOV131128 UYR131086:UYR131128 VIN131086:VIN131128 VSJ131086:VSJ131128 WCF131086:WCF131128 WMB131086:WMB131128 WVX131086:WVX131128 P196622:P196664 JL196622:JL196664 TH196622:TH196664 ADD196622:ADD196664 AMZ196622:AMZ196664 AWV196622:AWV196664 BGR196622:BGR196664 BQN196622:BQN196664 CAJ196622:CAJ196664 CKF196622:CKF196664 CUB196622:CUB196664 DDX196622:DDX196664 DNT196622:DNT196664 DXP196622:DXP196664 EHL196622:EHL196664 ERH196622:ERH196664 FBD196622:FBD196664 FKZ196622:FKZ196664 FUV196622:FUV196664 GER196622:GER196664 GON196622:GON196664 GYJ196622:GYJ196664 HIF196622:HIF196664 HSB196622:HSB196664 IBX196622:IBX196664 ILT196622:ILT196664 IVP196622:IVP196664 JFL196622:JFL196664 JPH196622:JPH196664 JZD196622:JZD196664 KIZ196622:KIZ196664 KSV196622:KSV196664 LCR196622:LCR196664 LMN196622:LMN196664 LWJ196622:LWJ196664 MGF196622:MGF196664 MQB196622:MQB196664 MZX196622:MZX196664 NJT196622:NJT196664 NTP196622:NTP196664 ODL196622:ODL196664 ONH196622:ONH196664 OXD196622:OXD196664 PGZ196622:PGZ196664 PQV196622:PQV196664 QAR196622:QAR196664 QKN196622:QKN196664 QUJ196622:QUJ196664 REF196622:REF196664 ROB196622:ROB196664 RXX196622:RXX196664 SHT196622:SHT196664 SRP196622:SRP196664 TBL196622:TBL196664 TLH196622:TLH196664 TVD196622:TVD196664 UEZ196622:UEZ196664 UOV196622:UOV196664 UYR196622:UYR196664 VIN196622:VIN196664 VSJ196622:VSJ196664 WCF196622:WCF196664 WMB196622:WMB196664 WVX196622:WVX196664 P262158:P262200 JL262158:JL262200 TH262158:TH262200 ADD262158:ADD262200 AMZ262158:AMZ262200 AWV262158:AWV262200 BGR262158:BGR262200 BQN262158:BQN262200 CAJ262158:CAJ262200 CKF262158:CKF262200 CUB262158:CUB262200 DDX262158:DDX262200 DNT262158:DNT262200 DXP262158:DXP262200 EHL262158:EHL262200 ERH262158:ERH262200 FBD262158:FBD262200 FKZ262158:FKZ262200 FUV262158:FUV262200 GER262158:GER262200 GON262158:GON262200 GYJ262158:GYJ262200 HIF262158:HIF262200 HSB262158:HSB262200 IBX262158:IBX262200 ILT262158:ILT262200 IVP262158:IVP262200 JFL262158:JFL262200 JPH262158:JPH262200 JZD262158:JZD262200 KIZ262158:KIZ262200 KSV262158:KSV262200 LCR262158:LCR262200 LMN262158:LMN262200 LWJ262158:LWJ262200 MGF262158:MGF262200 MQB262158:MQB262200 MZX262158:MZX262200 NJT262158:NJT262200 NTP262158:NTP262200 ODL262158:ODL262200 ONH262158:ONH262200 OXD262158:OXD262200 PGZ262158:PGZ262200 PQV262158:PQV262200 QAR262158:QAR262200 QKN262158:QKN262200 QUJ262158:QUJ262200 REF262158:REF262200 ROB262158:ROB262200 RXX262158:RXX262200 SHT262158:SHT262200 SRP262158:SRP262200 TBL262158:TBL262200 TLH262158:TLH262200 TVD262158:TVD262200 UEZ262158:UEZ262200 UOV262158:UOV262200 UYR262158:UYR262200 VIN262158:VIN262200 VSJ262158:VSJ262200 WCF262158:WCF262200 WMB262158:WMB262200 WVX262158:WVX262200 P327694:P327736 JL327694:JL327736 TH327694:TH327736 ADD327694:ADD327736 AMZ327694:AMZ327736 AWV327694:AWV327736 BGR327694:BGR327736 BQN327694:BQN327736 CAJ327694:CAJ327736 CKF327694:CKF327736 CUB327694:CUB327736 DDX327694:DDX327736 DNT327694:DNT327736 DXP327694:DXP327736 EHL327694:EHL327736 ERH327694:ERH327736 FBD327694:FBD327736 FKZ327694:FKZ327736 FUV327694:FUV327736 GER327694:GER327736 GON327694:GON327736 GYJ327694:GYJ327736 HIF327694:HIF327736 HSB327694:HSB327736 IBX327694:IBX327736 ILT327694:ILT327736 IVP327694:IVP327736 JFL327694:JFL327736 JPH327694:JPH327736 JZD327694:JZD327736 KIZ327694:KIZ327736 KSV327694:KSV327736 LCR327694:LCR327736 LMN327694:LMN327736 LWJ327694:LWJ327736 MGF327694:MGF327736 MQB327694:MQB327736 MZX327694:MZX327736 NJT327694:NJT327736 NTP327694:NTP327736 ODL327694:ODL327736 ONH327694:ONH327736 OXD327694:OXD327736 PGZ327694:PGZ327736 PQV327694:PQV327736 QAR327694:QAR327736 QKN327694:QKN327736 QUJ327694:QUJ327736 REF327694:REF327736 ROB327694:ROB327736 RXX327694:RXX327736 SHT327694:SHT327736 SRP327694:SRP327736 TBL327694:TBL327736 TLH327694:TLH327736 TVD327694:TVD327736 UEZ327694:UEZ327736 UOV327694:UOV327736 UYR327694:UYR327736 VIN327694:VIN327736 VSJ327694:VSJ327736 WCF327694:WCF327736 WMB327694:WMB327736 WVX327694:WVX327736 P393230:P393272 JL393230:JL393272 TH393230:TH393272 ADD393230:ADD393272 AMZ393230:AMZ393272 AWV393230:AWV393272 BGR393230:BGR393272 BQN393230:BQN393272 CAJ393230:CAJ393272 CKF393230:CKF393272 CUB393230:CUB393272 DDX393230:DDX393272 DNT393230:DNT393272 DXP393230:DXP393272 EHL393230:EHL393272 ERH393230:ERH393272 FBD393230:FBD393272 FKZ393230:FKZ393272 FUV393230:FUV393272 GER393230:GER393272 GON393230:GON393272 GYJ393230:GYJ393272 HIF393230:HIF393272 HSB393230:HSB393272 IBX393230:IBX393272 ILT393230:ILT393272 IVP393230:IVP393272 JFL393230:JFL393272 JPH393230:JPH393272 JZD393230:JZD393272 KIZ393230:KIZ393272 KSV393230:KSV393272 LCR393230:LCR393272 LMN393230:LMN393272 LWJ393230:LWJ393272 MGF393230:MGF393272 MQB393230:MQB393272 MZX393230:MZX393272 NJT393230:NJT393272 NTP393230:NTP393272 ODL393230:ODL393272 ONH393230:ONH393272 OXD393230:OXD393272 PGZ393230:PGZ393272 PQV393230:PQV393272 QAR393230:QAR393272 QKN393230:QKN393272 QUJ393230:QUJ393272 REF393230:REF393272 ROB393230:ROB393272 RXX393230:RXX393272 SHT393230:SHT393272 SRP393230:SRP393272 TBL393230:TBL393272 TLH393230:TLH393272 TVD393230:TVD393272 UEZ393230:UEZ393272 UOV393230:UOV393272 UYR393230:UYR393272 VIN393230:VIN393272 VSJ393230:VSJ393272 WCF393230:WCF393272 WMB393230:WMB393272 WVX393230:WVX393272 P458766:P458808 JL458766:JL458808 TH458766:TH458808 ADD458766:ADD458808 AMZ458766:AMZ458808 AWV458766:AWV458808 BGR458766:BGR458808 BQN458766:BQN458808 CAJ458766:CAJ458808 CKF458766:CKF458808 CUB458766:CUB458808 DDX458766:DDX458808 DNT458766:DNT458808 DXP458766:DXP458808 EHL458766:EHL458808 ERH458766:ERH458808 FBD458766:FBD458808 FKZ458766:FKZ458808 FUV458766:FUV458808 GER458766:GER458808 GON458766:GON458808 GYJ458766:GYJ458808 HIF458766:HIF458808 HSB458766:HSB458808 IBX458766:IBX458808 ILT458766:ILT458808 IVP458766:IVP458808 JFL458766:JFL458808 JPH458766:JPH458808 JZD458766:JZD458808 KIZ458766:KIZ458808 KSV458766:KSV458808 LCR458766:LCR458808 LMN458766:LMN458808 LWJ458766:LWJ458808 MGF458766:MGF458808 MQB458766:MQB458808 MZX458766:MZX458808 NJT458766:NJT458808 NTP458766:NTP458808 ODL458766:ODL458808 ONH458766:ONH458808 OXD458766:OXD458808 PGZ458766:PGZ458808 PQV458766:PQV458808 QAR458766:QAR458808 QKN458766:QKN458808 QUJ458766:QUJ458808 REF458766:REF458808 ROB458766:ROB458808 RXX458766:RXX458808 SHT458766:SHT458808 SRP458766:SRP458808 TBL458766:TBL458808 TLH458766:TLH458808 TVD458766:TVD458808 UEZ458766:UEZ458808 UOV458766:UOV458808 UYR458766:UYR458808 VIN458766:VIN458808 VSJ458766:VSJ458808 WCF458766:WCF458808 WMB458766:WMB458808 WVX458766:WVX458808 P524302:P524344 JL524302:JL524344 TH524302:TH524344 ADD524302:ADD524344 AMZ524302:AMZ524344 AWV524302:AWV524344 BGR524302:BGR524344 BQN524302:BQN524344 CAJ524302:CAJ524344 CKF524302:CKF524344 CUB524302:CUB524344 DDX524302:DDX524344 DNT524302:DNT524344 DXP524302:DXP524344 EHL524302:EHL524344 ERH524302:ERH524344 FBD524302:FBD524344 FKZ524302:FKZ524344 FUV524302:FUV524344 GER524302:GER524344 GON524302:GON524344 GYJ524302:GYJ524344 HIF524302:HIF524344 HSB524302:HSB524344 IBX524302:IBX524344 ILT524302:ILT524344 IVP524302:IVP524344 JFL524302:JFL524344 JPH524302:JPH524344 JZD524302:JZD524344 KIZ524302:KIZ524344 KSV524302:KSV524344 LCR524302:LCR524344 LMN524302:LMN524344 LWJ524302:LWJ524344 MGF524302:MGF524344 MQB524302:MQB524344 MZX524302:MZX524344 NJT524302:NJT524344 NTP524302:NTP524344 ODL524302:ODL524344 ONH524302:ONH524344 OXD524302:OXD524344 PGZ524302:PGZ524344 PQV524302:PQV524344 QAR524302:QAR524344 QKN524302:QKN524344 QUJ524302:QUJ524344 REF524302:REF524344 ROB524302:ROB524344 RXX524302:RXX524344 SHT524302:SHT524344 SRP524302:SRP524344 TBL524302:TBL524344 TLH524302:TLH524344 TVD524302:TVD524344 UEZ524302:UEZ524344 UOV524302:UOV524344 UYR524302:UYR524344 VIN524302:VIN524344 VSJ524302:VSJ524344 WCF524302:WCF524344 WMB524302:WMB524344 WVX524302:WVX524344 P589838:P589880 JL589838:JL589880 TH589838:TH589880 ADD589838:ADD589880 AMZ589838:AMZ589880 AWV589838:AWV589880 BGR589838:BGR589880 BQN589838:BQN589880 CAJ589838:CAJ589880 CKF589838:CKF589880 CUB589838:CUB589880 DDX589838:DDX589880 DNT589838:DNT589880 DXP589838:DXP589880 EHL589838:EHL589880 ERH589838:ERH589880 FBD589838:FBD589880 FKZ589838:FKZ589880 FUV589838:FUV589880 GER589838:GER589880 GON589838:GON589880 GYJ589838:GYJ589880 HIF589838:HIF589880 HSB589838:HSB589880 IBX589838:IBX589880 ILT589838:ILT589880 IVP589838:IVP589880 JFL589838:JFL589880 JPH589838:JPH589880 JZD589838:JZD589880 KIZ589838:KIZ589880 KSV589838:KSV589880 LCR589838:LCR589880 LMN589838:LMN589880 LWJ589838:LWJ589880 MGF589838:MGF589880 MQB589838:MQB589880 MZX589838:MZX589880 NJT589838:NJT589880 NTP589838:NTP589880 ODL589838:ODL589880 ONH589838:ONH589880 OXD589838:OXD589880 PGZ589838:PGZ589880 PQV589838:PQV589880 QAR589838:QAR589880 QKN589838:QKN589880 QUJ589838:QUJ589880 REF589838:REF589880 ROB589838:ROB589880 RXX589838:RXX589880 SHT589838:SHT589880 SRP589838:SRP589880 TBL589838:TBL589880 TLH589838:TLH589880 TVD589838:TVD589880 UEZ589838:UEZ589880 UOV589838:UOV589880 UYR589838:UYR589880 VIN589838:VIN589880 VSJ589838:VSJ589880 WCF589838:WCF589880 WMB589838:WMB589880 WVX589838:WVX589880 P655374:P655416 JL655374:JL655416 TH655374:TH655416 ADD655374:ADD655416 AMZ655374:AMZ655416 AWV655374:AWV655416 BGR655374:BGR655416 BQN655374:BQN655416 CAJ655374:CAJ655416 CKF655374:CKF655416 CUB655374:CUB655416 DDX655374:DDX655416 DNT655374:DNT655416 DXP655374:DXP655416 EHL655374:EHL655416 ERH655374:ERH655416 FBD655374:FBD655416 FKZ655374:FKZ655416 FUV655374:FUV655416 GER655374:GER655416 GON655374:GON655416 GYJ655374:GYJ655416 HIF655374:HIF655416 HSB655374:HSB655416 IBX655374:IBX655416 ILT655374:ILT655416 IVP655374:IVP655416 JFL655374:JFL655416 JPH655374:JPH655416 JZD655374:JZD655416 KIZ655374:KIZ655416 KSV655374:KSV655416 LCR655374:LCR655416 LMN655374:LMN655416 LWJ655374:LWJ655416 MGF655374:MGF655416 MQB655374:MQB655416 MZX655374:MZX655416 NJT655374:NJT655416 NTP655374:NTP655416 ODL655374:ODL655416 ONH655374:ONH655416 OXD655374:OXD655416 PGZ655374:PGZ655416 PQV655374:PQV655416 QAR655374:QAR655416 QKN655374:QKN655416 QUJ655374:QUJ655416 REF655374:REF655416 ROB655374:ROB655416 RXX655374:RXX655416 SHT655374:SHT655416 SRP655374:SRP655416 TBL655374:TBL655416 TLH655374:TLH655416 TVD655374:TVD655416 UEZ655374:UEZ655416 UOV655374:UOV655416 UYR655374:UYR655416 VIN655374:VIN655416 VSJ655374:VSJ655416 WCF655374:WCF655416 WMB655374:WMB655416 WVX655374:WVX655416 P720910:P720952 JL720910:JL720952 TH720910:TH720952 ADD720910:ADD720952 AMZ720910:AMZ720952 AWV720910:AWV720952 BGR720910:BGR720952 BQN720910:BQN720952 CAJ720910:CAJ720952 CKF720910:CKF720952 CUB720910:CUB720952 DDX720910:DDX720952 DNT720910:DNT720952 DXP720910:DXP720952 EHL720910:EHL720952 ERH720910:ERH720952 FBD720910:FBD720952 FKZ720910:FKZ720952 FUV720910:FUV720952 GER720910:GER720952 GON720910:GON720952 GYJ720910:GYJ720952 HIF720910:HIF720952 HSB720910:HSB720952 IBX720910:IBX720952 ILT720910:ILT720952 IVP720910:IVP720952 JFL720910:JFL720952 JPH720910:JPH720952 JZD720910:JZD720952 KIZ720910:KIZ720952 KSV720910:KSV720952 LCR720910:LCR720952 LMN720910:LMN720952 LWJ720910:LWJ720952 MGF720910:MGF720952 MQB720910:MQB720952 MZX720910:MZX720952 NJT720910:NJT720952 NTP720910:NTP720952 ODL720910:ODL720952 ONH720910:ONH720952 OXD720910:OXD720952 PGZ720910:PGZ720952 PQV720910:PQV720952 QAR720910:QAR720952 QKN720910:QKN720952 QUJ720910:QUJ720952 REF720910:REF720952 ROB720910:ROB720952 RXX720910:RXX720952 SHT720910:SHT720952 SRP720910:SRP720952 TBL720910:TBL720952 TLH720910:TLH720952 TVD720910:TVD720952 UEZ720910:UEZ720952 UOV720910:UOV720952 UYR720910:UYR720952 VIN720910:VIN720952 VSJ720910:VSJ720952 WCF720910:WCF720952 WMB720910:WMB720952 WVX720910:WVX720952 P786446:P786488 JL786446:JL786488 TH786446:TH786488 ADD786446:ADD786488 AMZ786446:AMZ786488 AWV786446:AWV786488 BGR786446:BGR786488 BQN786446:BQN786488 CAJ786446:CAJ786488 CKF786446:CKF786488 CUB786446:CUB786488 DDX786446:DDX786488 DNT786446:DNT786488 DXP786446:DXP786488 EHL786446:EHL786488 ERH786446:ERH786488 FBD786446:FBD786488 FKZ786446:FKZ786488 FUV786446:FUV786488 GER786446:GER786488 GON786446:GON786488 GYJ786446:GYJ786488 HIF786446:HIF786488 HSB786446:HSB786488 IBX786446:IBX786488 ILT786446:ILT786488 IVP786446:IVP786488 JFL786446:JFL786488 JPH786446:JPH786488 JZD786446:JZD786488 KIZ786446:KIZ786488 KSV786446:KSV786488 LCR786446:LCR786488 LMN786446:LMN786488 LWJ786446:LWJ786488 MGF786446:MGF786488 MQB786446:MQB786488 MZX786446:MZX786488 NJT786446:NJT786488 NTP786446:NTP786488 ODL786446:ODL786488 ONH786446:ONH786488 OXD786446:OXD786488 PGZ786446:PGZ786488 PQV786446:PQV786488 QAR786446:QAR786488 QKN786446:QKN786488 QUJ786446:QUJ786488 REF786446:REF786488 ROB786446:ROB786488 RXX786446:RXX786488 SHT786446:SHT786488 SRP786446:SRP786488 TBL786446:TBL786488 TLH786446:TLH786488 TVD786446:TVD786488 UEZ786446:UEZ786488 UOV786446:UOV786488 UYR786446:UYR786488 VIN786446:VIN786488 VSJ786446:VSJ786488 WCF786446:WCF786488 WMB786446:WMB786488 WVX786446:WVX786488 P851982:P852024 JL851982:JL852024 TH851982:TH852024 ADD851982:ADD852024 AMZ851982:AMZ852024 AWV851982:AWV852024 BGR851982:BGR852024 BQN851982:BQN852024 CAJ851982:CAJ852024 CKF851982:CKF852024 CUB851982:CUB852024 DDX851982:DDX852024 DNT851982:DNT852024 DXP851982:DXP852024 EHL851982:EHL852024 ERH851982:ERH852024 FBD851982:FBD852024 FKZ851982:FKZ852024 FUV851982:FUV852024 GER851982:GER852024 GON851982:GON852024 GYJ851982:GYJ852024 HIF851982:HIF852024 HSB851982:HSB852024 IBX851982:IBX852024 ILT851982:ILT852024 IVP851982:IVP852024 JFL851982:JFL852024 JPH851982:JPH852024 JZD851982:JZD852024 KIZ851982:KIZ852024 KSV851982:KSV852024 LCR851982:LCR852024 LMN851982:LMN852024 LWJ851982:LWJ852024 MGF851982:MGF852024 MQB851982:MQB852024 MZX851982:MZX852024 NJT851982:NJT852024 NTP851982:NTP852024 ODL851982:ODL852024 ONH851982:ONH852024 OXD851982:OXD852024 PGZ851982:PGZ852024 PQV851982:PQV852024 QAR851982:QAR852024 QKN851982:QKN852024 QUJ851982:QUJ852024 REF851982:REF852024 ROB851982:ROB852024 RXX851982:RXX852024 SHT851982:SHT852024 SRP851982:SRP852024 TBL851982:TBL852024 TLH851982:TLH852024 TVD851982:TVD852024 UEZ851982:UEZ852024 UOV851982:UOV852024 UYR851982:UYR852024 VIN851982:VIN852024 VSJ851982:VSJ852024 WCF851982:WCF852024 WMB851982:WMB852024 WVX851982:WVX852024 P917518:P917560 JL917518:JL917560 TH917518:TH917560 ADD917518:ADD917560 AMZ917518:AMZ917560 AWV917518:AWV917560 BGR917518:BGR917560 BQN917518:BQN917560 CAJ917518:CAJ917560 CKF917518:CKF917560 CUB917518:CUB917560 DDX917518:DDX917560 DNT917518:DNT917560 DXP917518:DXP917560 EHL917518:EHL917560 ERH917518:ERH917560 FBD917518:FBD917560 FKZ917518:FKZ917560 FUV917518:FUV917560 GER917518:GER917560 GON917518:GON917560 GYJ917518:GYJ917560 HIF917518:HIF917560 HSB917518:HSB917560 IBX917518:IBX917560 ILT917518:ILT917560 IVP917518:IVP917560 JFL917518:JFL917560 JPH917518:JPH917560 JZD917518:JZD917560 KIZ917518:KIZ917560 KSV917518:KSV917560 LCR917518:LCR917560 LMN917518:LMN917560 LWJ917518:LWJ917560 MGF917518:MGF917560 MQB917518:MQB917560 MZX917518:MZX917560 NJT917518:NJT917560 NTP917518:NTP917560 ODL917518:ODL917560 ONH917518:ONH917560 OXD917518:OXD917560 PGZ917518:PGZ917560 PQV917518:PQV917560 QAR917518:QAR917560 QKN917518:QKN917560 QUJ917518:QUJ917560 REF917518:REF917560 ROB917518:ROB917560 RXX917518:RXX917560 SHT917518:SHT917560 SRP917518:SRP917560 TBL917518:TBL917560 TLH917518:TLH917560 TVD917518:TVD917560 UEZ917518:UEZ917560 UOV917518:UOV917560 UYR917518:UYR917560 VIN917518:VIN917560 VSJ917518:VSJ917560 WCF917518:WCF917560 WMB917518:WMB917560 WVX917518:WVX917560 P983054:P983096 JL983054:JL983096 TH983054:TH983096 ADD983054:ADD983096 AMZ983054:AMZ983096 AWV983054:AWV983096 BGR983054:BGR983096 BQN983054:BQN983096 CAJ983054:CAJ983096 CKF983054:CKF983096 CUB983054:CUB983096 DDX983054:DDX983096 DNT983054:DNT983096 DXP983054:DXP983096 EHL983054:EHL983096 ERH983054:ERH983096 FBD983054:FBD983096 FKZ983054:FKZ983096 FUV983054:FUV983096 GER983054:GER983096 GON983054:GON983096 GYJ983054:GYJ983096 HIF983054:HIF983096 HSB983054:HSB983096 IBX983054:IBX983096 ILT983054:ILT983096 IVP983054:IVP983096 JFL983054:JFL983096 JPH983054:JPH983096 JZD983054:JZD983096 KIZ983054:KIZ983096 KSV983054:KSV983096 LCR983054:LCR983096 LMN983054:LMN983096 LWJ983054:LWJ983096 MGF983054:MGF983096 MQB983054:MQB983096 MZX983054:MZX983096 NJT983054:NJT983096 NTP983054:NTP983096 ODL983054:ODL983096 ONH983054:ONH983096 OXD983054:OXD983096 PGZ983054:PGZ983096 PQV983054:PQV983096 QAR983054:QAR983096 QKN983054:QKN983096 QUJ983054:QUJ983096 REF983054:REF983096 ROB983054:ROB983096 RXX983054:RXX983096 SHT983054:SHT983096 SRP983054:SRP983096 TBL983054:TBL983096 TLH983054:TLH983096 TVD983054:TVD983096 UEZ983054:UEZ983096 UOV983054:UOV983096 UYR983054:UYR983096 VIN983054:VIN983096 VSJ983054:VSJ983096 WCF983054:WCF983096 WMB983054:WMB983096 WVX983054:WVX983096">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4:Q56 JM14:JM56 TI14:TI56 ADE14:ADE56 ANA14:ANA56 AWW14:AWW56 BGS14:BGS56 BQO14:BQO56 CAK14:CAK56 CKG14:CKG56 CUC14:CUC56 DDY14:DDY56 DNU14:DNU56 DXQ14:DXQ56 EHM14:EHM56 ERI14:ERI56 FBE14:FBE56 FLA14:FLA56 FUW14:FUW56 GES14:GES56 GOO14:GOO56 GYK14:GYK56 HIG14:HIG56 HSC14:HSC56 IBY14:IBY56 ILU14:ILU56 IVQ14:IVQ56 JFM14:JFM56 JPI14:JPI56 JZE14:JZE56 KJA14:KJA56 KSW14:KSW56 LCS14:LCS56 LMO14:LMO56 LWK14:LWK56 MGG14:MGG56 MQC14:MQC56 MZY14:MZY56 NJU14:NJU56 NTQ14:NTQ56 ODM14:ODM56 ONI14:ONI56 OXE14:OXE56 PHA14:PHA56 PQW14:PQW56 QAS14:QAS56 QKO14:QKO56 QUK14:QUK56 REG14:REG56 ROC14:ROC56 RXY14:RXY56 SHU14:SHU56 SRQ14:SRQ56 TBM14:TBM56 TLI14:TLI56 TVE14:TVE56 UFA14:UFA56 UOW14:UOW56 UYS14:UYS56 VIO14:VIO56 VSK14:VSK56 WCG14:WCG56 WMC14:WMC56 WVY14:WVY56 Q65550:Q65592 JM65550:JM65592 TI65550:TI65592 ADE65550:ADE65592 ANA65550:ANA65592 AWW65550:AWW65592 BGS65550:BGS65592 BQO65550:BQO65592 CAK65550:CAK65592 CKG65550:CKG65592 CUC65550:CUC65592 DDY65550:DDY65592 DNU65550:DNU65592 DXQ65550:DXQ65592 EHM65550:EHM65592 ERI65550:ERI65592 FBE65550:FBE65592 FLA65550:FLA65592 FUW65550:FUW65592 GES65550:GES65592 GOO65550:GOO65592 GYK65550:GYK65592 HIG65550:HIG65592 HSC65550:HSC65592 IBY65550:IBY65592 ILU65550:ILU65592 IVQ65550:IVQ65592 JFM65550:JFM65592 JPI65550:JPI65592 JZE65550:JZE65592 KJA65550:KJA65592 KSW65550:KSW65592 LCS65550:LCS65592 LMO65550:LMO65592 LWK65550:LWK65592 MGG65550:MGG65592 MQC65550:MQC65592 MZY65550:MZY65592 NJU65550:NJU65592 NTQ65550:NTQ65592 ODM65550:ODM65592 ONI65550:ONI65592 OXE65550:OXE65592 PHA65550:PHA65592 PQW65550:PQW65592 QAS65550:QAS65592 QKO65550:QKO65592 QUK65550:QUK65592 REG65550:REG65592 ROC65550:ROC65592 RXY65550:RXY65592 SHU65550:SHU65592 SRQ65550:SRQ65592 TBM65550:TBM65592 TLI65550:TLI65592 TVE65550:TVE65592 UFA65550:UFA65592 UOW65550:UOW65592 UYS65550:UYS65592 VIO65550:VIO65592 VSK65550:VSK65592 WCG65550:WCG65592 WMC65550:WMC65592 WVY65550:WVY65592 Q131086:Q131128 JM131086:JM131128 TI131086:TI131128 ADE131086:ADE131128 ANA131086:ANA131128 AWW131086:AWW131128 BGS131086:BGS131128 BQO131086:BQO131128 CAK131086:CAK131128 CKG131086:CKG131128 CUC131086:CUC131128 DDY131086:DDY131128 DNU131086:DNU131128 DXQ131086:DXQ131128 EHM131086:EHM131128 ERI131086:ERI131128 FBE131086:FBE131128 FLA131086:FLA131128 FUW131086:FUW131128 GES131086:GES131128 GOO131086:GOO131128 GYK131086:GYK131128 HIG131086:HIG131128 HSC131086:HSC131128 IBY131086:IBY131128 ILU131086:ILU131128 IVQ131086:IVQ131128 JFM131086:JFM131128 JPI131086:JPI131128 JZE131086:JZE131128 KJA131086:KJA131128 KSW131086:KSW131128 LCS131086:LCS131128 LMO131086:LMO131128 LWK131086:LWK131128 MGG131086:MGG131128 MQC131086:MQC131128 MZY131086:MZY131128 NJU131086:NJU131128 NTQ131086:NTQ131128 ODM131086:ODM131128 ONI131086:ONI131128 OXE131086:OXE131128 PHA131086:PHA131128 PQW131086:PQW131128 QAS131086:QAS131128 QKO131086:QKO131128 QUK131086:QUK131128 REG131086:REG131128 ROC131086:ROC131128 RXY131086:RXY131128 SHU131086:SHU131128 SRQ131086:SRQ131128 TBM131086:TBM131128 TLI131086:TLI131128 TVE131086:TVE131128 UFA131086:UFA131128 UOW131086:UOW131128 UYS131086:UYS131128 VIO131086:VIO131128 VSK131086:VSK131128 WCG131086:WCG131128 WMC131086:WMC131128 WVY131086:WVY131128 Q196622:Q196664 JM196622:JM196664 TI196622:TI196664 ADE196622:ADE196664 ANA196622:ANA196664 AWW196622:AWW196664 BGS196622:BGS196664 BQO196622:BQO196664 CAK196622:CAK196664 CKG196622:CKG196664 CUC196622:CUC196664 DDY196622:DDY196664 DNU196622:DNU196664 DXQ196622:DXQ196664 EHM196622:EHM196664 ERI196622:ERI196664 FBE196622:FBE196664 FLA196622:FLA196664 FUW196622:FUW196664 GES196622:GES196664 GOO196622:GOO196664 GYK196622:GYK196664 HIG196622:HIG196664 HSC196622:HSC196664 IBY196622:IBY196664 ILU196622:ILU196664 IVQ196622:IVQ196664 JFM196622:JFM196664 JPI196622:JPI196664 JZE196622:JZE196664 KJA196622:KJA196664 KSW196622:KSW196664 LCS196622:LCS196664 LMO196622:LMO196664 LWK196622:LWK196664 MGG196622:MGG196664 MQC196622:MQC196664 MZY196622:MZY196664 NJU196622:NJU196664 NTQ196622:NTQ196664 ODM196622:ODM196664 ONI196622:ONI196664 OXE196622:OXE196664 PHA196622:PHA196664 PQW196622:PQW196664 QAS196622:QAS196664 QKO196622:QKO196664 QUK196622:QUK196664 REG196622:REG196664 ROC196622:ROC196664 RXY196622:RXY196664 SHU196622:SHU196664 SRQ196622:SRQ196664 TBM196622:TBM196664 TLI196622:TLI196664 TVE196622:TVE196664 UFA196622:UFA196664 UOW196622:UOW196664 UYS196622:UYS196664 VIO196622:VIO196664 VSK196622:VSK196664 WCG196622:WCG196664 WMC196622:WMC196664 WVY196622:WVY196664 Q262158:Q262200 JM262158:JM262200 TI262158:TI262200 ADE262158:ADE262200 ANA262158:ANA262200 AWW262158:AWW262200 BGS262158:BGS262200 BQO262158:BQO262200 CAK262158:CAK262200 CKG262158:CKG262200 CUC262158:CUC262200 DDY262158:DDY262200 DNU262158:DNU262200 DXQ262158:DXQ262200 EHM262158:EHM262200 ERI262158:ERI262200 FBE262158:FBE262200 FLA262158:FLA262200 FUW262158:FUW262200 GES262158:GES262200 GOO262158:GOO262200 GYK262158:GYK262200 HIG262158:HIG262200 HSC262158:HSC262200 IBY262158:IBY262200 ILU262158:ILU262200 IVQ262158:IVQ262200 JFM262158:JFM262200 JPI262158:JPI262200 JZE262158:JZE262200 KJA262158:KJA262200 KSW262158:KSW262200 LCS262158:LCS262200 LMO262158:LMO262200 LWK262158:LWK262200 MGG262158:MGG262200 MQC262158:MQC262200 MZY262158:MZY262200 NJU262158:NJU262200 NTQ262158:NTQ262200 ODM262158:ODM262200 ONI262158:ONI262200 OXE262158:OXE262200 PHA262158:PHA262200 PQW262158:PQW262200 QAS262158:QAS262200 QKO262158:QKO262200 QUK262158:QUK262200 REG262158:REG262200 ROC262158:ROC262200 RXY262158:RXY262200 SHU262158:SHU262200 SRQ262158:SRQ262200 TBM262158:TBM262200 TLI262158:TLI262200 TVE262158:TVE262200 UFA262158:UFA262200 UOW262158:UOW262200 UYS262158:UYS262200 VIO262158:VIO262200 VSK262158:VSK262200 WCG262158:WCG262200 WMC262158:WMC262200 WVY262158:WVY262200 Q327694:Q327736 JM327694:JM327736 TI327694:TI327736 ADE327694:ADE327736 ANA327694:ANA327736 AWW327694:AWW327736 BGS327694:BGS327736 BQO327694:BQO327736 CAK327694:CAK327736 CKG327694:CKG327736 CUC327694:CUC327736 DDY327694:DDY327736 DNU327694:DNU327736 DXQ327694:DXQ327736 EHM327694:EHM327736 ERI327694:ERI327736 FBE327694:FBE327736 FLA327694:FLA327736 FUW327694:FUW327736 GES327694:GES327736 GOO327694:GOO327736 GYK327694:GYK327736 HIG327694:HIG327736 HSC327694:HSC327736 IBY327694:IBY327736 ILU327694:ILU327736 IVQ327694:IVQ327736 JFM327694:JFM327736 JPI327694:JPI327736 JZE327694:JZE327736 KJA327694:KJA327736 KSW327694:KSW327736 LCS327694:LCS327736 LMO327694:LMO327736 LWK327694:LWK327736 MGG327694:MGG327736 MQC327694:MQC327736 MZY327694:MZY327736 NJU327694:NJU327736 NTQ327694:NTQ327736 ODM327694:ODM327736 ONI327694:ONI327736 OXE327694:OXE327736 PHA327694:PHA327736 PQW327694:PQW327736 QAS327694:QAS327736 QKO327694:QKO327736 QUK327694:QUK327736 REG327694:REG327736 ROC327694:ROC327736 RXY327694:RXY327736 SHU327694:SHU327736 SRQ327694:SRQ327736 TBM327694:TBM327736 TLI327694:TLI327736 TVE327694:TVE327736 UFA327694:UFA327736 UOW327694:UOW327736 UYS327694:UYS327736 VIO327694:VIO327736 VSK327694:VSK327736 WCG327694:WCG327736 WMC327694:WMC327736 WVY327694:WVY327736 Q393230:Q393272 JM393230:JM393272 TI393230:TI393272 ADE393230:ADE393272 ANA393230:ANA393272 AWW393230:AWW393272 BGS393230:BGS393272 BQO393230:BQO393272 CAK393230:CAK393272 CKG393230:CKG393272 CUC393230:CUC393272 DDY393230:DDY393272 DNU393230:DNU393272 DXQ393230:DXQ393272 EHM393230:EHM393272 ERI393230:ERI393272 FBE393230:FBE393272 FLA393230:FLA393272 FUW393230:FUW393272 GES393230:GES393272 GOO393230:GOO393272 GYK393230:GYK393272 HIG393230:HIG393272 HSC393230:HSC393272 IBY393230:IBY393272 ILU393230:ILU393272 IVQ393230:IVQ393272 JFM393230:JFM393272 JPI393230:JPI393272 JZE393230:JZE393272 KJA393230:KJA393272 KSW393230:KSW393272 LCS393230:LCS393272 LMO393230:LMO393272 LWK393230:LWK393272 MGG393230:MGG393272 MQC393230:MQC393272 MZY393230:MZY393272 NJU393230:NJU393272 NTQ393230:NTQ393272 ODM393230:ODM393272 ONI393230:ONI393272 OXE393230:OXE393272 PHA393230:PHA393272 PQW393230:PQW393272 QAS393230:QAS393272 QKO393230:QKO393272 QUK393230:QUK393272 REG393230:REG393272 ROC393230:ROC393272 RXY393230:RXY393272 SHU393230:SHU393272 SRQ393230:SRQ393272 TBM393230:TBM393272 TLI393230:TLI393272 TVE393230:TVE393272 UFA393230:UFA393272 UOW393230:UOW393272 UYS393230:UYS393272 VIO393230:VIO393272 VSK393230:VSK393272 WCG393230:WCG393272 WMC393230:WMC393272 WVY393230:WVY393272 Q458766:Q458808 JM458766:JM458808 TI458766:TI458808 ADE458766:ADE458808 ANA458766:ANA458808 AWW458766:AWW458808 BGS458766:BGS458808 BQO458766:BQO458808 CAK458766:CAK458808 CKG458766:CKG458808 CUC458766:CUC458808 DDY458766:DDY458808 DNU458766:DNU458808 DXQ458766:DXQ458808 EHM458766:EHM458808 ERI458766:ERI458808 FBE458766:FBE458808 FLA458766:FLA458808 FUW458766:FUW458808 GES458766:GES458808 GOO458766:GOO458808 GYK458766:GYK458808 HIG458766:HIG458808 HSC458766:HSC458808 IBY458766:IBY458808 ILU458766:ILU458808 IVQ458766:IVQ458808 JFM458766:JFM458808 JPI458766:JPI458808 JZE458766:JZE458808 KJA458766:KJA458808 KSW458766:KSW458808 LCS458766:LCS458808 LMO458766:LMO458808 LWK458766:LWK458808 MGG458766:MGG458808 MQC458766:MQC458808 MZY458766:MZY458808 NJU458766:NJU458808 NTQ458766:NTQ458808 ODM458766:ODM458808 ONI458766:ONI458808 OXE458766:OXE458808 PHA458766:PHA458808 PQW458766:PQW458808 QAS458766:QAS458808 QKO458766:QKO458808 QUK458766:QUK458808 REG458766:REG458808 ROC458766:ROC458808 RXY458766:RXY458808 SHU458766:SHU458808 SRQ458766:SRQ458808 TBM458766:TBM458808 TLI458766:TLI458808 TVE458766:TVE458808 UFA458766:UFA458808 UOW458766:UOW458808 UYS458766:UYS458808 VIO458766:VIO458808 VSK458766:VSK458808 WCG458766:WCG458808 WMC458766:WMC458808 WVY458766:WVY458808 Q524302:Q524344 JM524302:JM524344 TI524302:TI524344 ADE524302:ADE524344 ANA524302:ANA524344 AWW524302:AWW524344 BGS524302:BGS524344 BQO524302:BQO524344 CAK524302:CAK524344 CKG524302:CKG524344 CUC524302:CUC524344 DDY524302:DDY524344 DNU524302:DNU524344 DXQ524302:DXQ524344 EHM524302:EHM524344 ERI524302:ERI524344 FBE524302:FBE524344 FLA524302:FLA524344 FUW524302:FUW524344 GES524302:GES524344 GOO524302:GOO524344 GYK524302:GYK524344 HIG524302:HIG524344 HSC524302:HSC524344 IBY524302:IBY524344 ILU524302:ILU524344 IVQ524302:IVQ524344 JFM524302:JFM524344 JPI524302:JPI524344 JZE524302:JZE524344 KJA524302:KJA524344 KSW524302:KSW524344 LCS524302:LCS524344 LMO524302:LMO524344 LWK524302:LWK524344 MGG524302:MGG524344 MQC524302:MQC524344 MZY524302:MZY524344 NJU524302:NJU524344 NTQ524302:NTQ524344 ODM524302:ODM524344 ONI524302:ONI524344 OXE524302:OXE524344 PHA524302:PHA524344 PQW524302:PQW524344 QAS524302:QAS524344 QKO524302:QKO524344 QUK524302:QUK524344 REG524302:REG524344 ROC524302:ROC524344 RXY524302:RXY524344 SHU524302:SHU524344 SRQ524302:SRQ524344 TBM524302:TBM524344 TLI524302:TLI524344 TVE524302:TVE524344 UFA524302:UFA524344 UOW524302:UOW524344 UYS524302:UYS524344 VIO524302:VIO524344 VSK524302:VSK524344 WCG524302:WCG524344 WMC524302:WMC524344 WVY524302:WVY524344 Q589838:Q589880 JM589838:JM589880 TI589838:TI589880 ADE589838:ADE589880 ANA589838:ANA589880 AWW589838:AWW589880 BGS589838:BGS589880 BQO589838:BQO589880 CAK589838:CAK589880 CKG589838:CKG589880 CUC589838:CUC589880 DDY589838:DDY589880 DNU589838:DNU589880 DXQ589838:DXQ589880 EHM589838:EHM589880 ERI589838:ERI589880 FBE589838:FBE589880 FLA589838:FLA589880 FUW589838:FUW589880 GES589838:GES589880 GOO589838:GOO589880 GYK589838:GYK589880 HIG589838:HIG589880 HSC589838:HSC589880 IBY589838:IBY589880 ILU589838:ILU589880 IVQ589838:IVQ589880 JFM589838:JFM589880 JPI589838:JPI589880 JZE589838:JZE589880 KJA589838:KJA589880 KSW589838:KSW589880 LCS589838:LCS589880 LMO589838:LMO589880 LWK589838:LWK589880 MGG589838:MGG589880 MQC589838:MQC589880 MZY589838:MZY589880 NJU589838:NJU589880 NTQ589838:NTQ589880 ODM589838:ODM589880 ONI589838:ONI589880 OXE589838:OXE589880 PHA589838:PHA589880 PQW589838:PQW589880 QAS589838:QAS589880 QKO589838:QKO589880 QUK589838:QUK589880 REG589838:REG589880 ROC589838:ROC589880 RXY589838:RXY589880 SHU589838:SHU589880 SRQ589838:SRQ589880 TBM589838:TBM589880 TLI589838:TLI589880 TVE589838:TVE589880 UFA589838:UFA589880 UOW589838:UOW589880 UYS589838:UYS589880 VIO589838:VIO589880 VSK589838:VSK589880 WCG589838:WCG589880 WMC589838:WMC589880 WVY589838:WVY589880 Q655374:Q655416 JM655374:JM655416 TI655374:TI655416 ADE655374:ADE655416 ANA655374:ANA655416 AWW655374:AWW655416 BGS655374:BGS655416 BQO655374:BQO655416 CAK655374:CAK655416 CKG655374:CKG655416 CUC655374:CUC655416 DDY655374:DDY655416 DNU655374:DNU655416 DXQ655374:DXQ655416 EHM655374:EHM655416 ERI655374:ERI655416 FBE655374:FBE655416 FLA655374:FLA655416 FUW655374:FUW655416 GES655374:GES655416 GOO655374:GOO655416 GYK655374:GYK655416 HIG655374:HIG655416 HSC655374:HSC655416 IBY655374:IBY655416 ILU655374:ILU655416 IVQ655374:IVQ655416 JFM655374:JFM655416 JPI655374:JPI655416 JZE655374:JZE655416 KJA655374:KJA655416 KSW655374:KSW655416 LCS655374:LCS655416 LMO655374:LMO655416 LWK655374:LWK655416 MGG655374:MGG655416 MQC655374:MQC655416 MZY655374:MZY655416 NJU655374:NJU655416 NTQ655374:NTQ655416 ODM655374:ODM655416 ONI655374:ONI655416 OXE655374:OXE655416 PHA655374:PHA655416 PQW655374:PQW655416 QAS655374:QAS655416 QKO655374:QKO655416 QUK655374:QUK655416 REG655374:REG655416 ROC655374:ROC655416 RXY655374:RXY655416 SHU655374:SHU655416 SRQ655374:SRQ655416 TBM655374:TBM655416 TLI655374:TLI655416 TVE655374:TVE655416 UFA655374:UFA655416 UOW655374:UOW655416 UYS655374:UYS655416 VIO655374:VIO655416 VSK655374:VSK655416 WCG655374:WCG655416 WMC655374:WMC655416 WVY655374:WVY655416 Q720910:Q720952 JM720910:JM720952 TI720910:TI720952 ADE720910:ADE720952 ANA720910:ANA720952 AWW720910:AWW720952 BGS720910:BGS720952 BQO720910:BQO720952 CAK720910:CAK720952 CKG720910:CKG720952 CUC720910:CUC720952 DDY720910:DDY720952 DNU720910:DNU720952 DXQ720910:DXQ720952 EHM720910:EHM720952 ERI720910:ERI720952 FBE720910:FBE720952 FLA720910:FLA720952 FUW720910:FUW720952 GES720910:GES720952 GOO720910:GOO720952 GYK720910:GYK720952 HIG720910:HIG720952 HSC720910:HSC720952 IBY720910:IBY720952 ILU720910:ILU720952 IVQ720910:IVQ720952 JFM720910:JFM720952 JPI720910:JPI720952 JZE720910:JZE720952 KJA720910:KJA720952 KSW720910:KSW720952 LCS720910:LCS720952 LMO720910:LMO720952 LWK720910:LWK720952 MGG720910:MGG720952 MQC720910:MQC720952 MZY720910:MZY720952 NJU720910:NJU720952 NTQ720910:NTQ720952 ODM720910:ODM720952 ONI720910:ONI720952 OXE720910:OXE720952 PHA720910:PHA720952 PQW720910:PQW720952 QAS720910:QAS720952 QKO720910:QKO720952 QUK720910:QUK720952 REG720910:REG720952 ROC720910:ROC720952 RXY720910:RXY720952 SHU720910:SHU720952 SRQ720910:SRQ720952 TBM720910:TBM720952 TLI720910:TLI720952 TVE720910:TVE720952 UFA720910:UFA720952 UOW720910:UOW720952 UYS720910:UYS720952 VIO720910:VIO720952 VSK720910:VSK720952 WCG720910:WCG720952 WMC720910:WMC720952 WVY720910:WVY720952 Q786446:Q786488 JM786446:JM786488 TI786446:TI786488 ADE786446:ADE786488 ANA786446:ANA786488 AWW786446:AWW786488 BGS786446:BGS786488 BQO786446:BQO786488 CAK786446:CAK786488 CKG786446:CKG786488 CUC786446:CUC786488 DDY786446:DDY786488 DNU786446:DNU786488 DXQ786446:DXQ786488 EHM786446:EHM786488 ERI786446:ERI786488 FBE786446:FBE786488 FLA786446:FLA786488 FUW786446:FUW786488 GES786446:GES786488 GOO786446:GOO786488 GYK786446:GYK786488 HIG786446:HIG786488 HSC786446:HSC786488 IBY786446:IBY786488 ILU786446:ILU786488 IVQ786446:IVQ786488 JFM786446:JFM786488 JPI786446:JPI786488 JZE786446:JZE786488 KJA786446:KJA786488 KSW786446:KSW786488 LCS786446:LCS786488 LMO786446:LMO786488 LWK786446:LWK786488 MGG786446:MGG786488 MQC786446:MQC786488 MZY786446:MZY786488 NJU786446:NJU786488 NTQ786446:NTQ786488 ODM786446:ODM786488 ONI786446:ONI786488 OXE786446:OXE786488 PHA786446:PHA786488 PQW786446:PQW786488 QAS786446:QAS786488 QKO786446:QKO786488 QUK786446:QUK786488 REG786446:REG786488 ROC786446:ROC786488 RXY786446:RXY786488 SHU786446:SHU786488 SRQ786446:SRQ786488 TBM786446:TBM786488 TLI786446:TLI786488 TVE786446:TVE786488 UFA786446:UFA786488 UOW786446:UOW786488 UYS786446:UYS786488 VIO786446:VIO786488 VSK786446:VSK786488 WCG786446:WCG786488 WMC786446:WMC786488 WVY786446:WVY786488 Q851982:Q852024 JM851982:JM852024 TI851982:TI852024 ADE851982:ADE852024 ANA851982:ANA852024 AWW851982:AWW852024 BGS851982:BGS852024 BQO851982:BQO852024 CAK851982:CAK852024 CKG851982:CKG852024 CUC851982:CUC852024 DDY851982:DDY852024 DNU851982:DNU852024 DXQ851982:DXQ852024 EHM851982:EHM852024 ERI851982:ERI852024 FBE851982:FBE852024 FLA851982:FLA852024 FUW851982:FUW852024 GES851982:GES852024 GOO851982:GOO852024 GYK851982:GYK852024 HIG851982:HIG852024 HSC851982:HSC852024 IBY851982:IBY852024 ILU851982:ILU852024 IVQ851982:IVQ852024 JFM851982:JFM852024 JPI851982:JPI852024 JZE851982:JZE852024 KJA851982:KJA852024 KSW851982:KSW852024 LCS851982:LCS852024 LMO851982:LMO852024 LWK851982:LWK852024 MGG851982:MGG852024 MQC851982:MQC852024 MZY851982:MZY852024 NJU851982:NJU852024 NTQ851982:NTQ852024 ODM851982:ODM852024 ONI851982:ONI852024 OXE851982:OXE852024 PHA851982:PHA852024 PQW851982:PQW852024 QAS851982:QAS852024 QKO851982:QKO852024 QUK851982:QUK852024 REG851982:REG852024 ROC851982:ROC852024 RXY851982:RXY852024 SHU851982:SHU852024 SRQ851982:SRQ852024 TBM851982:TBM852024 TLI851982:TLI852024 TVE851982:TVE852024 UFA851982:UFA852024 UOW851982:UOW852024 UYS851982:UYS852024 VIO851982:VIO852024 VSK851982:VSK852024 WCG851982:WCG852024 WMC851982:WMC852024 WVY851982:WVY852024 Q917518:Q917560 JM917518:JM917560 TI917518:TI917560 ADE917518:ADE917560 ANA917518:ANA917560 AWW917518:AWW917560 BGS917518:BGS917560 BQO917518:BQO917560 CAK917518:CAK917560 CKG917518:CKG917560 CUC917518:CUC917560 DDY917518:DDY917560 DNU917518:DNU917560 DXQ917518:DXQ917560 EHM917518:EHM917560 ERI917518:ERI917560 FBE917518:FBE917560 FLA917518:FLA917560 FUW917518:FUW917560 GES917518:GES917560 GOO917518:GOO917560 GYK917518:GYK917560 HIG917518:HIG917560 HSC917518:HSC917560 IBY917518:IBY917560 ILU917518:ILU917560 IVQ917518:IVQ917560 JFM917518:JFM917560 JPI917518:JPI917560 JZE917518:JZE917560 KJA917518:KJA917560 KSW917518:KSW917560 LCS917518:LCS917560 LMO917518:LMO917560 LWK917518:LWK917560 MGG917518:MGG917560 MQC917518:MQC917560 MZY917518:MZY917560 NJU917518:NJU917560 NTQ917518:NTQ917560 ODM917518:ODM917560 ONI917518:ONI917560 OXE917518:OXE917560 PHA917518:PHA917560 PQW917518:PQW917560 QAS917518:QAS917560 QKO917518:QKO917560 QUK917518:QUK917560 REG917518:REG917560 ROC917518:ROC917560 RXY917518:RXY917560 SHU917518:SHU917560 SRQ917518:SRQ917560 TBM917518:TBM917560 TLI917518:TLI917560 TVE917518:TVE917560 UFA917518:UFA917560 UOW917518:UOW917560 UYS917518:UYS917560 VIO917518:VIO917560 VSK917518:VSK917560 WCG917518:WCG917560 WMC917518:WMC917560 WVY917518:WVY917560 Q983054:Q983096 JM983054:JM983096 TI983054:TI983096 ADE983054:ADE983096 ANA983054:ANA983096 AWW983054:AWW983096 BGS983054:BGS983096 BQO983054:BQO983096 CAK983054:CAK983096 CKG983054:CKG983096 CUC983054:CUC983096 DDY983054:DDY983096 DNU983054:DNU983096 DXQ983054:DXQ983096 EHM983054:EHM983096 ERI983054:ERI983096 FBE983054:FBE983096 FLA983054:FLA983096 FUW983054:FUW983096 GES983054:GES983096 GOO983054:GOO983096 GYK983054:GYK983096 HIG983054:HIG983096 HSC983054:HSC983096 IBY983054:IBY983096 ILU983054:ILU983096 IVQ983054:IVQ983096 JFM983054:JFM983096 JPI983054:JPI983096 JZE983054:JZE983096 KJA983054:KJA983096 KSW983054:KSW983096 LCS983054:LCS983096 LMO983054:LMO983096 LWK983054:LWK983096 MGG983054:MGG983096 MQC983054:MQC983096 MZY983054:MZY983096 NJU983054:NJU983096 NTQ983054:NTQ983096 ODM983054:ODM983096 ONI983054:ONI983096 OXE983054:OXE983096 PHA983054:PHA983096 PQW983054:PQW983096 QAS983054:QAS983096 QKO983054:QKO983096 QUK983054:QUK983096 REG983054:REG983096 ROC983054:ROC983096 RXY983054:RXY983096 SHU983054:SHU983096 SRQ983054:SRQ983096 TBM983054:TBM983096 TLI983054:TLI983096 TVE983054:TVE983096 UFA983054:UFA983096 UOW983054:UOW983096 UYS983054:UYS983096 VIO983054:VIO983096 VSK983054:VSK983096 WCG983054:WCG983096 WMC983054:WMC983096 WVY983054:WVY983096">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4:AA56 JW14:JW56 TS14:TS56 ADO14:ADO56 ANK14:ANK56 AXG14:AXG56 BHC14:BHC56 BQY14:BQY56 CAU14:CAU56 CKQ14:CKQ56 CUM14:CUM56 DEI14:DEI56 DOE14:DOE56 DYA14:DYA56 EHW14:EHW56 ERS14:ERS56 FBO14:FBO56 FLK14:FLK56 FVG14:FVG56 GFC14:GFC56 GOY14:GOY56 GYU14:GYU56 HIQ14:HIQ56 HSM14:HSM56 ICI14:ICI56 IME14:IME56 IWA14:IWA56 JFW14:JFW56 JPS14:JPS56 JZO14:JZO56 KJK14:KJK56 KTG14:KTG56 LDC14:LDC56 LMY14:LMY56 LWU14:LWU56 MGQ14:MGQ56 MQM14:MQM56 NAI14:NAI56 NKE14:NKE56 NUA14:NUA56 ODW14:ODW56 ONS14:ONS56 OXO14:OXO56 PHK14:PHK56 PRG14:PRG56 QBC14:QBC56 QKY14:QKY56 QUU14:QUU56 REQ14:REQ56 ROM14:ROM56 RYI14:RYI56 SIE14:SIE56 SSA14:SSA56 TBW14:TBW56 TLS14:TLS56 TVO14:TVO56 UFK14:UFK56 UPG14:UPG56 UZC14:UZC56 VIY14:VIY56 VSU14:VSU56 WCQ14:WCQ56 WMM14:WMM56 WWI14:WWI56 AA65550:AA65592 JW65550:JW65592 TS65550:TS65592 ADO65550:ADO65592 ANK65550:ANK65592 AXG65550:AXG65592 BHC65550:BHC65592 BQY65550:BQY65592 CAU65550:CAU65592 CKQ65550:CKQ65592 CUM65550:CUM65592 DEI65550:DEI65592 DOE65550:DOE65592 DYA65550:DYA65592 EHW65550:EHW65592 ERS65550:ERS65592 FBO65550:FBO65592 FLK65550:FLK65592 FVG65550:FVG65592 GFC65550:GFC65592 GOY65550:GOY65592 GYU65550:GYU65592 HIQ65550:HIQ65592 HSM65550:HSM65592 ICI65550:ICI65592 IME65550:IME65592 IWA65550:IWA65592 JFW65550:JFW65592 JPS65550:JPS65592 JZO65550:JZO65592 KJK65550:KJK65592 KTG65550:KTG65592 LDC65550:LDC65592 LMY65550:LMY65592 LWU65550:LWU65592 MGQ65550:MGQ65592 MQM65550:MQM65592 NAI65550:NAI65592 NKE65550:NKE65592 NUA65550:NUA65592 ODW65550:ODW65592 ONS65550:ONS65592 OXO65550:OXO65592 PHK65550:PHK65592 PRG65550:PRG65592 QBC65550:QBC65592 QKY65550:QKY65592 QUU65550:QUU65592 REQ65550:REQ65592 ROM65550:ROM65592 RYI65550:RYI65592 SIE65550:SIE65592 SSA65550:SSA65592 TBW65550:TBW65592 TLS65550:TLS65592 TVO65550:TVO65592 UFK65550:UFK65592 UPG65550:UPG65592 UZC65550:UZC65592 VIY65550:VIY65592 VSU65550:VSU65592 WCQ65550:WCQ65592 WMM65550:WMM65592 WWI65550:WWI65592 AA131086:AA131128 JW131086:JW131128 TS131086:TS131128 ADO131086:ADO131128 ANK131086:ANK131128 AXG131086:AXG131128 BHC131086:BHC131128 BQY131086:BQY131128 CAU131086:CAU131128 CKQ131086:CKQ131128 CUM131086:CUM131128 DEI131086:DEI131128 DOE131086:DOE131128 DYA131086:DYA131128 EHW131086:EHW131128 ERS131086:ERS131128 FBO131086:FBO131128 FLK131086:FLK131128 FVG131086:FVG131128 GFC131086:GFC131128 GOY131086:GOY131128 GYU131086:GYU131128 HIQ131086:HIQ131128 HSM131086:HSM131128 ICI131086:ICI131128 IME131086:IME131128 IWA131086:IWA131128 JFW131086:JFW131128 JPS131086:JPS131128 JZO131086:JZO131128 KJK131086:KJK131128 KTG131086:KTG131128 LDC131086:LDC131128 LMY131086:LMY131128 LWU131086:LWU131128 MGQ131086:MGQ131128 MQM131086:MQM131128 NAI131086:NAI131128 NKE131086:NKE131128 NUA131086:NUA131128 ODW131086:ODW131128 ONS131086:ONS131128 OXO131086:OXO131128 PHK131086:PHK131128 PRG131086:PRG131128 QBC131086:QBC131128 QKY131086:QKY131128 QUU131086:QUU131128 REQ131086:REQ131128 ROM131086:ROM131128 RYI131086:RYI131128 SIE131086:SIE131128 SSA131086:SSA131128 TBW131086:TBW131128 TLS131086:TLS131128 TVO131086:TVO131128 UFK131086:UFK131128 UPG131086:UPG131128 UZC131086:UZC131128 VIY131086:VIY131128 VSU131086:VSU131128 WCQ131086:WCQ131128 WMM131086:WMM131128 WWI131086:WWI131128 AA196622:AA196664 JW196622:JW196664 TS196622:TS196664 ADO196622:ADO196664 ANK196622:ANK196664 AXG196622:AXG196664 BHC196622:BHC196664 BQY196622:BQY196664 CAU196622:CAU196664 CKQ196622:CKQ196664 CUM196622:CUM196664 DEI196622:DEI196664 DOE196622:DOE196664 DYA196622:DYA196664 EHW196622:EHW196664 ERS196622:ERS196664 FBO196622:FBO196664 FLK196622:FLK196664 FVG196622:FVG196664 GFC196622:GFC196664 GOY196622:GOY196664 GYU196622:GYU196664 HIQ196622:HIQ196664 HSM196622:HSM196664 ICI196622:ICI196664 IME196622:IME196664 IWA196622:IWA196664 JFW196622:JFW196664 JPS196622:JPS196664 JZO196622:JZO196664 KJK196622:KJK196664 KTG196622:KTG196664 LDC196622:LDC196664 LMY196622:LMY196664 LWU196622:LWU196664 MGQ196622:MGQ196664 MQM196622:MQM196664 NAI196622:NAI196664 NKE196622:NKE196664 NUA196622:NUA196664 ODW196622:ODW196664 ONS196622:ONS196664 OXO196622:OXO196664 PHK196622:PHK196664 PRG196622:PRG196664 QBC196622:QBC196664 QKY196622:QKY196664 QUU196622:QUU196664 REQ196622:REQ196664 ROM196622:ROM196664 RYI196622:RYI196664 SIE196622:SIE196664 SSA196622:SSA196664 TBW196622:TBW196664 TLS196622:TLS196664 TVO196622:TVO196664 UFK196622:UFK196664 UPG196622:UPG196664 UZC196622:UZC196664 VIY196622:VIY196664 VSU196622:VSU196664 WCQ196622:WCQ196664 WMM196622:WMM196664 WWI196622:WWI196664 AA262158:AA262200 JW262158:JW262200 TS262158:TS262200 ADO262158:ADO262200 ANK262158:ANK262200 AXG262158:AXG262200 BHC262158:BHC262200 BQY262158:BQY262200 CAU262158:CAU262200 CKQ262158:CKQ262200 CUM262158:CUM262200 DEI262158:DEI262200 DOE262158:DOE262200 DYA262158:DYA262200 EHW262158:EHW262200 ERS262158:ERS262200 FBO262158:FBO262200 FLK262158:FLK262200 FVG262158:FVG262200 GFC262158:GFC262200 GOY262158:GOY262200 GYU262158:GYU262200 HIQ262158:HIQ262200 HSM262158:HSM262200 ICI262158:ICI262200 IME262158:IME262200 IWA262158:IWA262200 JFW262158:JFW262200 JPS262158:JPS262200 JZO262158:JZO262200 KJK262158:KJK262200 KTG262158:KTG262200 LDC262158:LDC262200 LMY262158:LMY262200 LWU262158:LWU262200 MGQ262158:MGQ262200 MQM262158:MQM262200 NAI262158:NAI262200 NKE262158:NKE262200 NUA262158:NUA262200 ODW262158:ODW262200 ONS262158:ONS262200 OXO262158:OXO262200 PHK262158:PHK262200 PRG262158:PRG262200 QBC262158:QBC262200 QKY262158:QKY262200 QUU262158:QUU262200 REQ262158:REQ262200 ROM262158:ROM262200 RYI262158:RYI262200 SIE262158:SIE262200 SSA262158:SSA262200 TBW262158:TBW262200 TLS262158:TLS262200 TVO262158:TVO262200 UFK262158:UFK262200 UPG262158:UPG262200 UZC262158:UZC262200 VIY262158:VIY262200 VSU262158:VSU262200 WCQ262158:WCQ262200 WMM262158:WMM262200 WWI262158:WWI262200 AA327694:AA327736 JW327694:JW327736 TS327694:TS327736 ADO327694:ADO327736 ANK327694:ANK327736 AXG327694:AXG327736 BHC327694:BHC327736 BQY327694:BQY327736 CAU327694:CAU327736 CKQ327694:CKQ327736 CUM327694:CUM327736 DEI327694:DEI327736 DOE327694:DOE327736 DYA327694:DYA327736 EHW327694:EHW327736 ERS327694:ERS327736 FBO327694:FBO327736 FLK327694:FLK327736 FVG327694:FVG327736 GFC327694:GFC327736 GOY327694:GOY327736 GYU327694:GYU327736 HIQ327694:HIQ327736 HSM327694:HSM327736 ICI327694:ICI327736 IME327694:IME327736 IWA327694:IWA327736 JFW327694:JFW327736 JPS327694:JPS327736 JZO327694:JZO327736 KJK327694:KJK327736 KTG327694:KTG327736 LDC327694:LDC327736 LMY327694:LMY327736 LWU327694:LWU327736 MGQ327694:MGQ327736 MQM327694:MQM327736 NAI327694:NAI327736 NKE327694:NKE327736 NUA327694:NUA327736 ODW327694:ODW327736 ONS327694:ONS327736 OXO327694:OXO327736 PHK327694:PHK327736 PRG327694:PRG327736 QBC327694:QBC327736 QKY327694:QKY327736 QUU327694:QUU327736 REQ327694:REQ327736 ROM327694:ROM327736 RYI327694:RYI327736 SIE327694:SIE327736 SSA327694:SSA327736 TBW327694:TBW327736 TLS327694:TLS327736 TVO327694:TVO327736 UFK327694:UFK327736 UPG327694:UPG327736 UZC327694:UZC327736 VIY327694:VIY327736 VSU327694:VSU327736 WCQ327694:WCQ327736 WMM327694:WMM327736 WWI327694:WWI327736 AA393230:AA393272 JW393230:JW393272 TS393230:TS393272 ADO393230:ADO393272 ANK393230:ANK393272 AXG393230:AXG393272 BHC393230:BHC393272 BQY393230:BQY393272 CAU393230:CAU393272 CKQ393230:CKQ393272 CUM393230:CUM393272 DEI393230:DEI393272 DOE393230:DOE393272 DYA393230:DYA393272 EHW393230:EHW393272 ERS393230:ERS393272 FBO393230:FBO393272 FLK393230:FLK393272 FVG393230:FVG393272 GFC393230:GFC393272 GOY393230:GOY393272 GYU393230:GYU393272 HIQ393230:HIQ393272 HSM393230:HSM393272 ICI393230:ICI393272 IME393230:IME393272 IWA393230:IWA393272 JFW393230:JFW393272 JPS393230:JPS393272 JZO393230:JZO393272 KJK393230:KJK393272 KTG393230:KTG393272 LDC393230:LDC393272 LMY393230:LMY393272 LWU393230:LWU393272 MGQ393230:MGQ393272 MQM393230:MQM393272 NAI393230:NAI393272 NKE393230:NKE393272 NUA393230:NUA393272 ODW393230:ODW393272 ONS393230:ONS393272 OXO393230:OXO393272 PHK393230:PHK393272 PRG393230:PRG393272 QBC393230:QBC393272 QKY393230:QKY393272 QUU393230:QUU393272 REQ393230:REQ393272 ROM393230:ROM393272 RYI393230:RYI393272 SIE393230:SIE393272 SSA393230:SSA393272 TBW393230:TBW393272 TLS393230:TLS393272 TVO393230:TVO393272 UFK393230:UFK393272 UPG393230:UPG393272 UZC393230:UZC393272 VIY393230:VIY393272 VSU393230:VSU393272 WCQ393230:WCQ393272 WMM393230:WMM393272 WWI393230:WWI393272 AA458766:AA458808 JW458766:JW458808 TS458766:TS458808 ADO458766:ADO458808 ANK458766:ANK458808 AXG458766:AXG458808 BHC458766:BHC458808 BQY458766:BQY458808 CAU458766:CAU458808 CKQ458766:CKQ458808 CUM458766:CUM458808 DEI458766:DEI458808 DOE458766:DOE458808 DYA458766:DYA458808 EHW458766:EHW458808 ERS458766:ERS458808 FBO458766:FBO458808 FLK458766:FLK458808 FVG458766:FVG458808 GFC458766:GFC458808 GOY458766:GOY458808 GYU458766:GYU458808 HIQ458766:HIQ458808 HSM458766:HSM458808 ICI458766:ICI458808 IME458766:IME458808 IWA458766:IWA458808 JFW458766:JFW458808 JPS458766:JPS458808 JZO458766:JZO458808 KJK458766:KJK458808 KTG458766:KTG458808 LDC458766:LDC458808 LMY458766:LMY458808 LWU458766:LWU458808 MGQ458766:MGQ458808 MQM458766:MQM458808 NAI458766:NAI458808 NKE458766:NKE458808 NUA458766:NUA458808 ODW458766:ODW458808 ONS458766:ONS458808 OXO458766:OXO458808 PHK458766:PHK458808 PRG458766:PRG458808 QBC458766:QBC458808 QKY458766:QKY458808 QUU458766:QUU458808 REQ458766:REQ458808 ROM458766:ROM458808 RYI458766:RYI458808 SIE458766:SIE458808 SSA458766:SSA458808 TBW458766:TBW458808 TLS458766:TLS458808 TVO458766:TVO458808 UFK458766:UFK458808 UPG458766:UPG458808 UZC458766:UZC458808 VIY458766:VIY458808 VSU458766:VSU458808 WCQ458766:WCQ458808 WMM458766:WMM458808 WWI458766:WWI458808 AA524302:AA524344 JW524302:JW524344 TS524302:TS524344 ADO524302:ADO524344 ANK524302:ANK524344 AXG524302:AXG524344 BHC524302:BHC524344 BQY524302:BQY524344 CAU524302:CAU524344 CKQ524302:CKQ524344 CUM524302:CUM524344 DEI524302:DEI524344 DOE524302:DOE524344 DYA524302:DYA524344 EHW524302:EHW524344 ERS524302:ERS524344 FBO524302:FBO524344 FLK524302:FLK524344 FVG524302:FVG524344 GFC524302:GFC524344 GOY524302:GOY524344 GYU524302:GYU524344 HIQ524302:HIQ524344 HSM524302:HSM524344 ICI524302:ICI524344 IME524302:IME524344 IWA524302:IWA524344 JFW524302:JFW524344 JPS524302:JPS524344 JZO524302:JZO524344 KJK524302:KJK524344 KTG524302:KTG524344 LDC524302:LDC524344 LMY524302:LMY524344 LWU524302:LWU524344 MGQ524302:MGQ524344 MQM524302:MQM524344 NAI524302:NAI524344 NKE524302:NKE524344 NUA524302:NUA524344 ODW524302:ODW524344 ONS524302:ONS524344 OXO524302:OXO524344 PHK524302:PHK524344 PRG524302:PRG524344 QBC524302:QBC524344 QKY524302:QKY524344 QUU524302:QUU524344 REQ524302:REQ524344 ROM524302:ROM524344 RYI524302:RYI524344 SIE524302:SIE524344 SSA524302:SSA524344 TBW524302:TBW524344 TLS524302:TLS524344 TVO524302:TVO524344 UFK524302:UFK524344 UPG524302:UPG524344 UZC524302:UZC524344 VIY524302:VIY524344 VSU524302:VSU524344 WCQ524302:WCQ524344 WMM524302:WMM524344 WWI524302:WWI524344 AA589838:AA589880 JW589838:JW589880 TS589838:TS589880 ADO589838:ADO589880 ANK589838:ANK589880 AXG589838:AXG589880 BHC589838:BHC589880 BQY589838:BQY589880 CAU589838:CAU589880 CKQ589838:CKQ589880 CUM589838:CUM589880 DEI589838:DEI589880 DOE589838:DOE589880 DYA589838:DYA589880 EHW589838:EHW589880 ERS589838:ERS589880 FBO589838:FBO589880 FLK589838:FLK589880 FVG589838:FVG589880 GFC589838:GFC589880 GOY589838:GOY589880 GYU589838:GYU589880 HIQ589838:HIQ589880 HSM589838:HSM589880 ICI589838:ICI589880 IME589838:IME589880 IWA589838:IWA589880 JFW589838:JFW589880 JPS589838:JPS589880 JZO589838:JZO589880 KJK589838:KJK589880 KTG589838:KTG589880 LDC589838:LDC589880 LMY589838:LMY589880 LWU589838:LWU589880 MGQ589838:MGQ589880 MQM589838:MQM589880 NAI589838:NAI589880 NKE589838:NKE589880 NUA589838:NUA589880 ODW589838:ODW589880 ONS589838:ONS589880 OXO589838:OXO589880 PHK589838:PHK589880 PRG589838:PRG589880 QBC589838:QBC589880 QKY589838:QKY589880 QUU589838:QUU589880 REQ589838:REQ589880 ROM589838:ROM589880 RYI589838:RYI589880 SIE589838:SIE589880 SSA589838:SSA589880 TBW589838:TBW589880 TLS589838:TLS589880 TVO589838:TVO589880 UFK589838:UFK589880 UPG589838:UPG589880 UZC589838:UZC589880 VIY589838:VIY589880 VSU589838:VSU589880 WCQ589838:WCQ589880 WMM589838:WMM589880 WWI589838:WWI589880 AA655374:AA655416 JW655374:JW655416 TS655374:TS655416 ADO655374:ADO655416 ANK655374:ANK655416 AXG655374:AXG655416 BHC655374:BHC655416 BQY655374:BQY655416 CAU655374:CAU655416 CKQ655374:CKQ655416 CUM655374:CUM655416 DEI655374:DEI655416 DOE655374:DOE655416 DYA655374:DYA655416 EHW655374:EHW655416 ERS655374:ERS655416 FBO655374:FBO655416 FLK655374:FLK655416 FVG655374:FVG655416 GFC655374:GFC655416 GOY655374:GOY655416 GYU655374:GYU655416 HIQ655374:HIQ655416 HSM655374:HSM655416 ICI655374:ICI655416 IME655374:IME655416 IWA655374:IWA655416 JFW655374:JFW655416 JPS655374:JPS655416 JZO655374:JZO655416 KJK655374:KJK655416 KTG655374:KTG655416 LDC655374:LDC655416 LMY655374:LMY655416 LWU655374:LWU655416 MGQ655374:MGQ655416 MQM655374:MQM655416 NAI655374:NAI655416 NKE655374:NKE655416 NUA655374:NUA655416 ODW655374:ODW655416 ONS655374:ONS655416 OXO655374:OXO655416 PHK655374:PHK655416 PRG655374:PRG655416 QBC655374:QBC655416 QKY655374:QKY655416 QUU655374:QUU655416 REQ655374:REQ655416 ROM655374:ROM655416 RYI655374:RYI655416 SIE655374:SIE655416 SSA655374:SSA655416 TBW655374:TBW655416 TLS655374:TLS655416 TVO655374:TVO655416 UFK655374:UFK655416 UPG655374:UPG655416 UZC655374:UZC655416 VIY655374:VIY655416 VSU655374:VSU655416 WCQ655374:WCQ655416 WMM655374:WMM655416 WWI655374:WWI655416 AA720910:AA720952 JW720910:JW720952 TS720910:TS720952 ADO720910:ADO720952 ANK720910:ANK720952 AXG720910:AXG720952 BHC720910:BHC720952 BQY720910:BQY720952 CAU720910:CAU720952 CKQ720910:CKQ720952 CUM720910:CUM720952 DEI720910:DEI720952 DOE720910:DOE720952 DYA720910:DYA720952 EHW720910:EHW720952 ERS720910:ERS720952 FBO720910:FBO720952 FLK720910:FLK720952 FVG720910:FVG720952 GFC720910:GFC720952 GOY720910:GOY720952 GYU720910:GYU720952 HIQ720910:HIQ720952 HSM720910:HSM720952 ICI720910:ICI720952 IME720910:IME720952 IWA720910:IWA720952 JFW720910:JFW720952 JPS720910:JPS720952 JZO720910:JZO720952 KJK720910:KJK720952 KTG720910:KTG720952 LDC720910:LDC720952 LMY720910:LMY720952 LWU720910:LWU720952 MGQ720910:MGQ720952 MQM720910:MQM720952 NAI720910:NAI720952 NKE720910:NKE720952 NUA720910:NUA720952 ODW720910:ODW720952 ONS720910:ONS720952 OXO720910:OXO720952 PHK720910:PHK720952 PRG720910:PRG720952 QBC720910:QBC720952 QKY720910:QKY720952 QUU720910:QUU720952 REQ720910:REQ720952 ROM720910:ROM720952 RYI720910:RYI720952 SIE720910:SIE720952 SSA720910:SSA720952 TBW720910:TBW720952 TLS720910:TLS720952 TVO720910:TVO720952 UFK720910:UFK720952 UPG720910:UPG720952 UZC720910:UZC720952 VIY720910:VIY720952 VSU720910:VSU720952 WCQ720910:WCQ720952 WMM720910:WMM720952 WWI720910:WWI720952 AA786446:AA786488 JW786446:JW786488 TS786446:TS786488 ADO786446:ADO786488 ANK786446:ANK786488 AXG786446:AXG786488 BHC786446:BHC786488 BQY786446:BQY786488 CAU786446:CAU786488 CKQ786446:CKQ786488 CUM786446:CUM786488 DEI786446:DEI786488 DOE786446:DOE786488 DYA786446:DYA786488 EHW786446:EHW786488 ERS786446:ERS786488 FBO786446:FBO786488 FLK786446:FLK786488 FVG786446:FVG786488 GFC786446:GFC786488 GOY786446:GOY786488 GYU786446:GYU786488 HIQ786446:HIQ786488 HSM786446:HSM786488 ICI786446:ICI786488 IME786446:IME786488 IWA786446:IWA786488 JFW786446:JFW786488 JPS786446:JPS786488 JZO786446:JZO786488 KJK786446:KJK786488 KTG786446:KTG786488 LDC786446:LDC786488 LMY786446:LMY786488 LWU786446:LWU786488 MGQ786446:MGQ786488 MQM786446:MQM786488 NAI786446:NAI786488 NKE786446:NKE786488 NUA786446:NUA786488 ODW786446:ODW786488 ONS786446:ONS786488 OXO786446:OXO786488 PHK786446:PHK786488 PRG786446:PRG786488 QBC786446:QBC786488 QKY786446:QKY786488 QUU786446:QUU786488 REQ786446:REQ786488 ROM786446:ROM786488 RYI786446:RYI786488 SIE786446:SIE786488 SSA786446:SSA786488 TBW786446:TBW786488 TLS786446:TLS786488 TVO786446:TVO786488 UFK786446:UFK786488 UPG786446:UPG786488 UZC786446:UZC786488 VIY786446:VIY786488 VSU786446:VSU786488 WCQ786446:WCQ786488 WMM786446:WMM786488 WWI786446:WWI786488 AA851982:AA852024 JW851982:JW852024 TS851982:TS852024 ADO851982:ADO852024 ANK851982:ANK852024 AXG851982:AXG852024 BHC851982:BHC852024 BQY851982:BQY852024 CAU851982:CAU852024 CKQ851982:CKQ852024 CUM851982:CUM852024 DEI851982:DEI852024 DOE851982:DOE852024 DYA851982:DYA852024 EHW851982:EHW852024 ERS851982:ERS852024 FBO851982:FBO852024 FLK851982:FLK852024 FVG851982:FVG852024 GFC851982:GFC852024 GOY851982:GOY852024 GYU851982:GYU852024 HIQ851982:HIQ852024 HSM851982:HSM852024 ICI851982:ICI852024 IME851982:IME852024 IWA851982:IWA852024 JFW851982:JFW852024 JPS851982:JPS852024 JZO851982:JZO852024 KJK851982:KJK852024 KTG851982:KTG852024 LDC851982:LDC852024 LMY851982:LMY852024 LWU851982:LWU852024 MGQ851982:MGQ852024 MQM851982:MQM852024 NAI851982:NAI852024 NKE851982:NKE852024 NUA851982:NUA852024 ODW851982:ODW852024 ONS851982:ONS852024 OXO851982:OXO852024 PHK851982:PHK852024 PRG851982:PRG852024 QBC851982:QBC852024 QKY851982:QKY852024 QUU851982:QUU852024 REQ851982:REQ852024 ROM851982:ROM852024 RYI851982:RYI852024 SIE851982:SIE852024 SSA851982:SSA852024 TBW851982:TBW852024 TLS851982:TLS852024 TVO851982:TVO852024 UFK851982:UFK852024 UPG851982:UPG852024 UZC851982:UZC852024 VIY851982:VIY852024 VSU851982:VSU852024 WCQ851982:WCQ852024 WMM851982:WMM852024 WWI851982:WWI852024 AA917518:AA917560 JW917518:JW917560 TS917518:TS917560 ADO917518:ADO917560 ANK917518:ANK917560 AXG917518:AXG917560 BHC917518:BHC917560 BQY917518:BQY917560 CAU917518:CAU917560 CKQ917518:CKQ917560 CUM917518:CUM917560 DEI917518:DEI917560 DOE917518:DOE917560 DYA917518:DYA917560 EHW917518:EHW917560 ERS917518:ERS917560 FBO917518:FBO917560 FLK917518:FLK917560 FVG917518:FVG917560 GFC917518:GFC917560 GOY917518:GOY917560 GYU917518:GYU917560 HIQ917518:HIQ917560 HSM917518:HSM917560 ICI917518:ICI917560 IME917518:IME917560 IWA917518:IWA917560 JFW917518:JFW917560 JPS917518:JPS917560 JZO917518:JZO917560 KJK917518:KJK917560 KTG917518:KTG917560 LDC917518:LDC917560 LMY917518:LMY917560 LWU917518:LWU917560 MGQ917518:MGQ917560 MQM917518:MQM917560 NAI917518:NAI917560 NKE917518:NKE917560 NUA917518:NUA917560 ODW917518:ODW917560 ONS917518:ONS917560 OXO917518:OXO917560 PHK917518:PHK917560 PRG917518:PRG917560 QBC917518:QBC917560 QKY917518:QKY917560 QUU917518:QUU917560 REQ917518:REQ917560 ROM917518:ROM917560 RYI917518:RYI917560 SIE917518:SIE917560 SSA917518:SSA917560 TBW917518:TBW917560 TLS917518:TLS917560 TVO917518:TVO917560 UFK917518:UFK917560 UPG917518:UPG917560 UZC917518:UZC917560 VIY917518:VIY917560 VSU917518:VSU917560 WCQ917518:WCQ917560 WMM917518:WMM917560 WWI917518:WWI917560 AA983054:AA983096 JW983054:JW983096 TS983054:TS983096 ADO983054:ADO983096 ANK983054:ANK983096 AXG983054:AXG983096 BHC983054:BHC983096 BQY983054:BQY983096 CAU983054:CAU983096 CKQ983054:CKQ983096 CUM983054:CUM983096 DEI983054:DEI983096 DOE983054:DOE983096 DYA983054:DYA983096 EHW983054:EHW983096 ERS983054:ERS983096 FBO983054:FBO983096 FLK983054:FLK983096 FVG983054:FVG983096 GFC983054:GFC983096 GOY983054:GOY983096 GYU983054:GYU983096 HIQ983054:HIQ983096 HSM983054:HSM983096 ICI983054:ICI983096 IME983054:IME983096 IWA983054:IWA983096 JFW983054:JFW983096 JPS983054:JPS983096 JZO983054:JZO983096 KJK983054:KJK983096 KTG983054:KTG983096 LDC983054:LDC983096 LMY983054:LMY983096 LWU983054:LWU983096 MGQ983054:MGQ983096 MQM983054:MQM983096 NAI983054:NAI983096 NKE983054:NKE983096 NUA983054:NUA983096 ODW983054:ODW983096 ONS983054:ONS983096 OXO983054:OXO983096 PHK983054:PHK983096 PRG983054:PRG983096 QBC983054:QBC983096 QKY983054:QKY983096 QUU983054:QUU983096 REQ983054:REQ983096 ROM983054:ROM983096 RYI983054:RYI983096 SIE983054:SIE983096 SSA983054:SSA983096 TBW983054:TBW983096 TLS983054:TLS983096 TVO983054:TVO983096 UFK983054:UFK983096 UPG983054:UPG983096 UZC983054:UZC983096 VIY983054:VIY983096 VSU983054:VSU983096 WCQ983054:WCQ983096 WMM983054:WMM983096 WWI983054:WWI983096">
      <formula1>Efecto</formula1>
    </dataValidation>
    <dataValidation showInputMessage="1" showErrorMessage="1" sqref="AD9:AE56 JZ9:KA56 TV9:TW56 ADR9:ADS56 ANN9:ANO56 AXJ9:AXK56 BHF9:BHG56 BRB9:BRC56 CAX9:CAY56 CKT9:CKU56 CUP9:CUQ56 DEL9:DEM56 DOH9:DOI56 DYD9:DYE56 EHZ9:EIA56 ERV9:ERW56 FBR9:FBS56 FLN9:FLO56 FVJ9:FVK56 GFF9:GFG56 GPB9:GPC56 GYX9:GYY56 HIT9:HIU56 HSP9:HSQ56 ICL9:ICM56 IMH9:IMI56 IWD9:IWE56 JFZ9:JGA56 JPV9:JPW56 JZR9:JZS56 KJN9:KJO56 KTJ9:KTK56 LDF9:LDG56 LNB9:LNC56 LWX9:LWY56 MGT9:MGU56 MQP9:MQQ56 NAL9:NAM56 NKH9:NKI56 NUD9:NUE56 ODZ9:OEA56 ONV9:ONW56 OXR9:OXS56 PHN9:PHO56 PRJ9:PRK56 QBF9:QBG56 QLB9:QLC56 QUX9:QUY56 RET9:REU56 ROP9:ROQ56 RYL9:RYM56 SIH9:SII56 SSD9:SSE56 TBZ9:TCA56 TLV9:TLW56 TVR9:TVS56 UFN9:UFO56 UPJ9:UPK56 UZF9:UZG56 VJB9:VJC56 VSX9:VSY56 WCT9:WCU56 WMP9:WMQ56 WWL9:WWM56 AD65545:AE65592 JZ65545:KA65592 TV65545:TW65592 ADR65545:ADS65592 ANN65545:ANO65592 AXJ65545:AXK65592 BHF65545:BHG65592 BRB65545:BRC65592 CAX65545:CAY65592 CKT65545:CKU65592 CUP65545:CUQ65592 DEL65545:DEM65592 DOH65545:DOI65592 DYD65545:DYE65592 EHZ65545:EIA65592 ERV65545:ERW65592 FBR65545:FBS65592 FLN65545:FLO65592 FVJ65545:FVK65592 GFF65545:GFG65592 GPB65545:GPC65592 GYX65545:GYY65592 HIT65545:HIU65592 HSP65545:HSQ65592 ICL65545:ICM65592 IMH65545:IMI65592 IWD65545:IWE65592 JFZ65545:JGA65592 JPV65545:JPW65592 JZR65545:JZS65592 KJN65545:KJO65592 KTJ65545:KTK65592 LDF65545:LDG65592 LNB65545:LNC65592 LWX65545:LWY65592 MGT65545:MGU65592 MQP65545:MQQ65592 NAL65545:NAM65592 NKH65545:NKI65592 NUD65545:NUE65592 ODZ65545:OEA65592 ONV65545:ONW65592 OXR65545:OXS65592 PHN65545:PHO65592 PRJ65545:PRK65592 QBF65545:QBG65592 QLB65545:QLC65592 QUX65545:QUY65592 RET65545:REU65592 ROP65545:ROQ65592 RYL65545:RYM65592 SIH65545:SII65592 SSD65545:SSE65592 TBZ65545:TCA65592 TLV65545:TLW65592 TVR65545:TVS65592 UFN65545:UFO65592 UPJ65545:UPK65592 UZF65545:UZG65592 VJB65545:VJC65592 VSX65545:VSY65592 WCT65545:WCU65592 WMP65545:WMQ65592 WWL65545:WWM65592 AD131081:AE131128 JZ131081:KA131128 TV131081:TW131128 ADR131081:ADS131128 ANN131081:ANO131128 AXJ131081:AXK131128 BHF131081:BHG131128 BRB131081:BRC131128 CAX131081:CAY131128 CKT131081:CKU131128 CUP131081:CUQ131128 DEL131081:DEM131128 DOH131081:DOI131128 DYD131081:DYE131128 EHZ131081:EIA131128 ERV131081:ERW131128 FBR131081:FBS131128 FLN131081:FLO131128 FVJ131081:FVK131128 GFF131081:GFG131128 GPB131081:GPC131128 GYX131081:GYY131128 HIT131081:HIU131128 HSP131081:HSQ131128 ICL131081:ICM131128 IMH131081:IMI131128 IWD131081:IWE131128 JFZ131081:JGA131128 JPV131081:JPW131128 JZR131081:JZS131128 KJN131081:KJO131128 KTJ131081:KTK131128 LDF131081:LDG131128 LNB131081:LNC131128 LWX131081:LWY131128 MGT131081:MGU131128 MQP131081:MQQ131128 NAL131081:NAM131128 NKH131081:NKI131128 NUD131081:NUE131128 ODZ131081:OEA131128 ONV131081:ONW131128 OXR131081:OXS131128 PHN131081:PHO131128 PRJ131081:PRK131128 QBF131081:QBG131128 QLB131081:QLC131128 QUX131081:QUY131128 RET131081:REU131128 ROP131081:ROQ131128 RYL131081:RYM131128 SIH131081:SII131128 SSD131081:SSE131128 TBZ131081:TCA131128 TLV131081:TLW131128 TVR131081:TVS131128 UFN131081:UFO131128 UPJ131081:UPK131128 UZF131081:UZG131128 VJB131081:VJC131128 VSX131081:VSY131128 WCT131081:WCU131128 WMP131081:WMQ131128 WWL131081:WWM131128 AD196617:AE196664 JZ196617:KA196664 TV196617:TW196664 ADR196617:ADS196664 ANN196617:ANO196664 AXJ196617:AXK196664 BHF196617:BHG196664 BRB196617:BRC196664 CAX196617:CAY196664 CKT196617:CKU196664 CUP196617:CUQ196664 DEL196617:DEM196664 DOH196617:DOI196664 DYD196617:DYE196664 EHZ196617:EIA196664 ERV196617:ERW196664 FBR196617:FBS196664 FLN196617:FLO196664 FVJ196617:FVK196664 GFF196617:GFG196664 GPB196617:GPC196664 GYX196617:GYY196664 HIT196617:HIU196664 HSP196617:HSQ196664 ICL196617:ICM196664 IMH196617:IMI196664 IWD196617:IWE196664 JFZ196617:JGA196664 JPV196617:JPW196664 JZR196617:JZS196664 KJN196617:KJO196664 KTJ196617:KTK196664 LDF196617:LDG196664 LNB196617:LNC196664 LWX196617:LWY196664 MGT196617:MGU196664 MQP196617:MQQ196664 NAL196617:NAM196664 NKH196617:NKI196664 NUD196617:NUE196664 ODZ196617:OEA196664 ONV196617:ONW196664 OXR196617:OXS196664 PHN196617:PHO196664 PRJ196617:PRK196664 QBF196617:QBG196664 QLB196617:QLC196664 QUX196617:QUY196664 RET196617:REU196664 ROP196617:ROQ196664 RYL196617:RYM196664 SIH196617:SII196664 SSD196617:SSE196664 TBZ196617:TCA196664 TLV196617:TLW196664 TVR196617:TVS196664 UFN196617:UFO196664 UPJ196617:UPK196664 UZF196617:UZG196664 VJB196617:VJC196664 VSX196617:VSY196664 WCT196617:WCU196664 WMP196617:WMQ196664 WWL196617:WWM196664 AD262153:AE262200 JZ262153:KA262200 TV262153:TW262200 ADR262153:ADS262200 ANN262153:ANO262200 AXJ262153:AXK262200 BHF262153:BHG262200 BRB262153:BRC262200 CAX262153:CAY262200 CKT262153:CKU262200 CUP262153:CUQ262200 DEL262153:DEM262200 DOH262153:DOI262200 DYD262153:DYE262200 EHZ262153:EIA262200 ERV262153:ERW262200 FBR262153:FBS262200 FLN262153:FLO262200 FVJ262153:FVK262200 GFF262153:GFG262200 GPB262153:GPC262200 GYX262153:GYY262200 HIT262153:HIU262200 HSP262153:HSQ262200 ICL262153:ICM262200 IMH262153:IMI262200 IWD262153:IWE262200 JFZ262153:JGA262200 JPV262153:JPW262200 JZR262153:JZS262200 KJN262153:KJO262200 KTJ262153:KTK262200 LDF262153:LDG262200 LNB262153:LNC262200 LWX262153:LWY262200 MGT262153:MGU262200 MQP262153:MQQ262200 NAL262153:NAM262200 NKH262153:NKI262200 NUD262153:NUE262200 ODZ262153:OEA262200 ONV262153:ONW262200 OXR262153:OXS262200 PHN262153:PHO262200 PRJ262153:PRK262200 QBF262153:QBG262200 QLB262153:QLC262200 QUX262153:QUY262200 RET262153:REU262200 ROP262153:ROQ262200 RYL262153:RYM262200 SIH262153:SII262200 SSD262153:SSE262200 TBZ262153:TCA262200 TLV262153:TLW262200 TVR262153:TVS262200 UFN262153:UFO262200 UPJ262153:UPK262200 UZF262153:UZG262200 VJB262153:VJC262200 VSX262153:VSY262200 WCT262153:WCU262200 WMP262153:WMQ262200 WWL262153:WWM262200 AD327689:AE327736 JZ327689:KA327736 TV327689:TW327736 ADR327689:ADS327736 ANN327689:ANO327736 AXJ327689:AXK327736 BHF327689:BHG327736 BRB327689:BRC327736 CAX327689:CAY327736 CKT327689:CKU327736 CUP327689:CUQ327736 DEL327689:DEM327736 DOH327689:DOI327736 DYD327689:DYE327736 EHZ327689:EIA327736 ERV327689:ERW327736 FBR327689:FBS327736 FLN327689:FLO327736 FVJ327689:FVK327736 GFF327689:GFG327736 GPB327689:GPC327736 GYX327689:GYY327736 HIT327689:HIU327736 HSP327689:HSQ327736 ICL327689:ICM327736 IMH327689:IMI327736 IWD327689:IWE327736 JFZ327689:JGA327736 JPV327689:JPW327736 JZR327689:JZS327736 KJN327689:KJO327736 KTJ327689:KTK327736 LDF327689:LDG327736 LNB327689:LNC327736 LWX327689:LWY327736 MGT327689:MGU327736 MQP327689:MQQ327736 NAL327689:NAM327736 NKH327689:NKI327736 NUD327689:NUE327736 ODZ327689:OEA327736 ONV327689:ONW327736 OXR327689:OXS327736 PHN327689:PHO327736 PRJ327689:PRK327736 QBF327689:QBG327736 QLB327689:QLC327736 QUX327689:QUY327736 RET327689:REU327736 ROP327689:ROQ327736 RYL327689:RYM327736 SIH327689:SII327736 SSD327689:SSE327736 TBZ327689:TCA327736 TLV327689:TLW327736 TVR327689:TVS327736 UFN327689:UFO327736 UPJ327689:UPK327736 UZF327689:UZG327736 VJB327689:VJC327736 VSX327689:VSY327736 WCT327689:WCU327736 WMP327689:WMQ327736 WWL327689:WWM327736 AD393225:AE393272 JZ393225:KA393272 TV393225:TW393272 ADR393225:ADS393272 ANN393225:ANO393272 AXJ393225:AXK393272 BHF393225:BHG393272 BRB393225:BRC393272 CAX393225:CAY393272 CKT393225:CKU393272 CUP393225:CUQ393272 DEL393225:DEM393272 DOH393225:DOI393272 DYD393225:DYE393272 EHZ393225:EIA393272 ERV393225:ERW393272 FBR393225:FBS393272 FLN393225:FLO393272 FVJ393225:FVK393272 GFF393225:GFG393272 GPB393225:GPC393272 GYX393225:GYY393272 HIT393225:HIU393272 HSP393225:HSQ393272 ICL393225:ICM393272 IMH393225:IMI393272 IWD393225:IWE393272 JFZ393225:JGA393272 JPV393225:JPW393272 JZR393225:JZS393272 KJN393225:KJO393272 KTJ393225:KTK393272 LDF393225:LDG393272 LNB393225:LNC393272 LWX393225:LWY393272 MGT393225:MGU393272 MQP393225:MQQ393272 NAL393225:NAM393272 NKH393225:NKI393272 NUD393225:NUE393272 ODZ393225:OEA393272 ONV393225:ONW393272 OXR393225:OXS393272 PHN393225:PHO393272 PRJ393225:PRK393272 QBF393225:QBG393272 QLB393225:QLC393272 QUX393225:QUY393272 RET393225:REU393272 ROP393225:ROQ393272 RYL393225:RYM393272 SIH393225:SII393272 SSD393225:SSE393272 TBZ393225:TCA393272 TLV393225:TLW393272 TVR393225:TVS393272 UFN393225:UFO393272 UPJ393225:UPK393272 UZF393225:UZG393272 VJB393225:VJC393272 VSX393225:VSY393272 WCT393225:WCU393272 WMP393225:WMQ393272 WWL393225:WWM393272 AD458761:AE458808 JZ458761:KA458808 TV458761:TW458808 ADR458761:ADS458808 ANN458761:ANO458808 AXJ458761:AXK458808 BHF458761:BHG458808 BRB458761:BRC458808 CAX458761:CAY458808 CKT458761:CKU458808 CUP458761:CUQ458808 DEL458761:DEM458808 DOH458761:DOI458808 DYD458761:DYE458808 EHZ458761:EIA458808 ERV458761:ERW458808 FBR458761:FBS458808 FLN458761:FLO458808 FVJ458761:FVK458808 GFF458761:GFG458808 GPB458761:GPC458808 GYX458761:GYY458808 HIT458761:HIU458808 HSP458761:HSQ458808 ICL458761:ICM458808 IMH458761:IMI458808 IWD458761:IWE458808 JFZ458761:JGA458808 JPV458761:JPW458808 JZR458761:JZS458808 KJN458761:KJO458808 KTJ458761:KTK458808 LDF458761:LDG458808 LNB458761:LNC458808 LWX458761:LWY458808 MGT458761:MGU458808 MQP458761:MQQ458808 NAL458761:NAM458808 NKH458761:NKI458808 NUD458761:NUE458808 ODZ458761:OEA458808 ONV458761:ONW458808 OXR458761:OXS458808 PHN458761:PHO458808 PRJ458761:PRK458808 QBF458761:QBG458808 QLB458761:QLC458808 QUX458761:QUY458808 RET458761:REU458808 ROP458761:ROQ458808 RYL458761:RYM458808 SIH458761:SII458808 SSD458761:SSE458808 TBZ458761:TCA458808 TLV458761:TLW458808 TVR458761:TVS458808 UFN458761:UFO458808 UPJ458761:UPK458808 UZF458761:UZG458808 VJB458761:VJC458808 VSX458761:VSY458808 WCT458761:WCU458808 WMP458761:WMQ458808 WWL458761:WWM458808 AD524297:AE524344 JZ524297:KA524344 TV524297:TW524344 ADR524297:ADS524344 ANN524297:ANO524344 AXJ524297:AXK524344 BHF524297:BHG524344 BRB524297:BRC524344 CAX524297:CAY524344 CKT524297:CKU524344 CUP524297:CUQ524344 DEL524297:DEM524344 DOH524297:DOI524344 DYD524297:DYE524344 EHZ524297:EIA524344 ERV524297:ERW524344 FBR524297:FBS524344 FLN524297:FLO524344 FVJ524297:FVK524344 GFF524297:GFG524344 GPB524297:GPC524344 GYX524297:GYY524344 HIT524297:HIU524344 HSP524297:HSQ524344 ICL524297:ICM524344 IMH524297:IMI524344 IWD524297:IWE524344 JFZ524297:JGA524344 JPV524297:JPW524344 JZR524297:JZS524344 KJN524297:KJO524344 KTJ524297:KTK524344 LDF524297:LDG524344 LNB524297:LNC524344 LWX524297:LWY524344 MGT524297:MGU524344 MQP524297:MQQ524344 NAL524297:NAM524344 NKH524297:NKI524344 NUD524297:NUE524344 ODZ524297:OEA524344 ONV524297:ONW524344 OXR524297:OXS524344 PHN524297:PHO524344 PRJ524297:PRK524344 QBF524297:QBG524344 QLB524297:QLC524344 QUX524297:QUY524344 RET524297:REU524344 ROP524297:ROQ524344 RYL524297:RYM524344 SIH524297:SII524344 SSD524297:SSE524344 TBZ524297:TCA524344 TLV524297:TLW524344 TVR524297:TVS524344 UFN524297:UFO524344 UPJ524297:UPK524344 UZF524297:UZG524344 VJB524297:VJC524344 VSX524297:VSY524344 WCT524297:WCU524344 WMP524297:WMQ524344 WWL524297:WWM524344 AD589833:AE589880 JZ589833:KA589880 TV589833:TW589880 ADR589833:ADS589880 ANN589833:ANO589880 AXJ589833:AXK589880 BHF589833:BHG589880 BRB589833:BRC589880 CAX589833:CAY589880 CKT589833:CKU589880 CUP589833:CUQ589880 DEL589833:DEM589880 DOH589833:DOI589880 DYD589833:DYE589880 EHZ589833:EIA589880 ERV589833:ERW589880 FBR589833:FBS589880 FLN589833:FLO589880 FVJ589833:FVK589880 GFF589833:GFG589880 GPB589833:GPC589880 GYX589833:GYY589880 HIT589833:HIU589880 HSP589833:HSQ589880 ICL589833:ICM589880 IMH589833:IMI589880 IWD589833:IWE589880 JFZ589833:JGA589880 JPV589833:JPW589880 JZR589833:JZS589880 KJN589833:KJO589880 KTJ589833:KTK589880 LDF589833:LDG589880 LNB589833:LNC589880 LWX589833:LWY589880 MGT589833:MGU589880 MQP589833:MQQ589880 NAL589833:NAM589880 NKH589833:NKI589880 NUD589833:NUE589880 ODZ589833:OEA589880 ONV589833:ONW589880 OXR589833:OXS589880 PHN589833:PHO589880 PRJ589833:PRK589880 QBF589833:QBG589880 QLB589833:QLC589880 QUX589833:QUY589880 RET589833:REU589880 ROP589833:ROQ589880 RYL589833:RYM589880 SIH589833:SII589880 SSD589833:SSE589880 TBZ589833:TCA589880 TLV589833:TLW589880 TVR589833:TVS589880 UFN589833:UFO589880 UPJ589833:UPK589880 UZF589833:UZG589880 VJB589833:VJC589880 VSX589833:VSY589880 WCT589833:WCU589880 WMP589833:WMQ589880 WWL589833:WWM589880 AD655369:AE655416 JZ655369:KA655416 TV655369:TW655416 ADR655369:ADS655416 ANN655369:ANO655416 AXJ655369:AXK655416 BHF655369:BHG655416 BRB655369:BRC655416 CAX655369:CAY655416 CKT655369:CKU655416 CUP655369:CUQ655416 DEL655369:DEM655416 DOH655369:DOI655416 DYD655369:DYE655416 EHZ655369:EIA655416 ERV655369:ERW655416 FBR655369:FBS655416 FLN655369:FLO655416 FVJ655369:FVK655416 GFF655369:GFG655416 GPB655369:GPC655416 GYX655369:GYY655416 HIT655369:HIU655416 HSP655369:HSQ655416 ICL655369:ICM655416 IMH655369:IMI655416 IWD655369:IWE655416 JFZ655369:JGA655416 JPV655369:JPW655416 JZR655369:JZS655416 KJN655369:KJO655416 KTJ655369:KTK655416 LDF655369:LDG655416 LNB655369:LNC655416 LWX655369:LWY655416 MGT655369:MGU655416 MQP655369:MQQ655416 NAL655369:NAM655416 NKH655369:NKI655416 NUD655369:NUE655416 ODZ655369:OEA655416 ONV655369:ONW655416 OXR655369:OXS655416 PHN655369:PHO655416 PRJ655369:PRK655416 QBF655369:QBG655416 QLB655369:QLC655416 QUX655369:QUY655416 RET655369:REU655416 ROP655369:ROQ655416 RYL655369:RYM655416 SIH655369:SII655416 SSD655369:SSE655416 TBZ655369:TCA655416 TLV655369:TLW655416 TVR655369:TVS655416 UFN655369:UFO655416 UPJ655369:UPK655416 UZF655369:UZG655416 VJB655369:VJC655416 VSX655369:VSY655416 WCT655369:WCU655416 WMP655369:WMQ655416 WWL655369:WWM655416 AD720905:AE720952 JZ720905:KA720952 TV720905:TW720952 ADR720905:ADS720952 ANN720905:ANO720952 AXJ720905:AXK720952 BHF720905:BHG720952 BRB720905:BRC720952 CAX720905:CAY720952 CKT720905:CKU720952 CUP720905:CUQ720952 DEL720905:DEM720952 DOH720905:DOI720952 DYD720905:DYE720952 EHZ720905:EIA720952 ERV720905:ERW720952 FBR720905:FBS720952 FLN720905:FLO720952 FVJ720905:FVK720952 GFF720905:GFG720952 GPB720905:GPC720952 GYX720905:GYY720952 HIT720905:HIU720952 HSP720905:HSQ720952 ICL720905:ICM720952 IMH720905:IMI720952 IWD720905:IWE720952 JFZ720905:JGA720952 JPV720905:JPW720952 JZR720905:JZS720952 KJN720905:KJO720952 KTJ720905:KTK720952 LDF720905:LDG720952 LNB720905:LNC720952 LWX720905:LWY720952 MGT720905:MGU720952 MQP720905:MQQ720952 NAL720905:NAM720952 NKH720905:NKI720952 NUD720905:NUE720952 ODZ720905:OEA720952 ONV720905:ONW720952 OXR720905:OXS720952 PHN720905:PHO720952 PRJ720905:PRK720952 QBF720905:QBG720952 QLB720905:QLC720952 QUX720905:QUY720952 RET720905:REU720952 ROP720905:ROQ720952 RYL720905:RYM720952 SIH720905:SII720952 SSD720905:SSE720952 TBZ720905:TCA720952 TLV720905:TLW720952 TVR720905:TVS720952 UFN720905:UFO720952 UPJ720905:UPK720952 UZF720905:UZG720952 VJB720905:VJC720952 VSX720905:VSY720952 WCT720905:WCU720952 WMP720905:WMQ720952 WWL720905:WWM720952 AD786441:AE786488 JZ786441:KA786488 TV786441:TW786488 ADR786441:ADS786488 ANN786441:ANO786488 AXJ786441:AXK786488 BHF786441:BHG786488 BRB786441:BRC786488 CAX786441:CAY786488 CKT786441:CKU786488 CUP786441:CUQ786488 DEL786441:DEM786488 DOH786441:DOI786488 DYD786441:DYE786488 EHZ786441:EIA786488 ERV786441:ERW786488 FBR786441:FBS786488 FLN786441:FLO786488 FVJ786441:FVK786488 GFF786441:GFG786488 GPB786441:GPC786488 GYX786441:GYY786488 HIT786441:HIU786488 HSP786441:HSQ786488 ICL786441:ICM786488 IMH786441:IMI786488 IWD786441:IWE786488 JFZ786441:JGA786488 JPV786441:JPW786488 JZR786441:JZS786488 KJN786441:KJO786488 KTJ786441:KTK786488 LDF786441:LDG786488 LNB786441:LNC786488 LWX786441:LWY786488 MGT786441:MGU786488 MQP786441:MQQ786488 NAL786441:NAM786488 NKH786441:NKI786488 NUD786441:NUE786488 ODZ786441:OEA786488 ONV786441:ONW786488 OXR786441:OXS786488 PHN786441:PHO786488 PRJ786441:PRK786488 QBF786441:QBG786488 QLB786441:QLC786488 QUX786441:QUY786488 RET786441:REU786488 ROP786441:ROQ786488 RYL786441:RYM786488 SIH786441:SII786488 SSD786441:SSE786488 TBZ786441:TCA786488 TLV786441:TLW786488 TVR786441:TVS786488 UFN786441:UFO786488 UPJ786441:UPK786488 UZF786441:UZG786488 VJB786441:VJC786488 VSX786441:VSY786488 WCT786441:WCU786488 WMP786441:WMQ786488 WWL786441:WWM786488 AD851977:AE852024 JZ851977:KA852024 TV851977:TW852024 ADR851977:ADS852024 ANN851977:ANO852024 AXJ851977:AXK852024 BHF851977:BHG852024 BRB851977:BRC852024 CAX851977:CAY852024 CKT851977:CKU852024 CUP851977:CUQ852024 DEL851977:DEM852024 DOH851977:DOI852024 DYD851977:DYE852024 EHZ851977:EIA852024 ERV851977:ERW852024 FBR851977:FBS852024 FLN851977:FLO852024 FVJ851977:FVK852024 GFF851977:GFG852024 GPB851977:GPC852024 GYX851977:GYY852024 HIT851977:HIU852024 HSP851977:HSQ852024 ICL851977:ICM852024 IMH851977:IMI852024 IWD851977:IWE852024 JFZ851977:JGA852024 JPV851977:JPW852024 JZR851977:JZS852024 KJN851977:KJO852024 KTJ851977:KTK852024 LDF851977:LDG852024 LNB851977:LNC852024 LWX851977:LWY852024 MGT851977:MGU852024 MQP851977:MQQ852024 NAL851977:NAM852024 NKH851977:NKI852024 NUD851977:NUE852024 ODZ851977:OEA852024 ONV851977:ONW852024 OXR851977:OXS852024 PHN851977:PHO852024 PRJ851977:PRK852024 QBF851977:QBG852024 QLB851977:QLC852024 QUX851977:QUY852024 RET851977:REU852024 ROP851977:ROQ852024 RYL851977:RYM852024 SIH851977:SII852024 SSD851977:SSE852024 TBZ851977:TCA852024 TLV851977:TLW852024 TVR851977:TVS852024 UFN851977:UFO852024 UPJ851977:UPK852024 UZF851977:UZG852024 VJB851977:VJC852024 VSX851977:VSY852024 WCT851977:WCU852024 WMP851977:WMQ852024 WWL851977:WWM852024 AD917513:AE917560 JZ917513:KA917560 TV917513:TW917560 ADR917513:ADS917560 ANN917513:ANO917560 AXJ917513:AXK917560 BHF917513:BHG917560 BRB917513:BRC917560 CAX917513:CAY917560 CKT917513:CKU917560 CUP917513:CUQ917560 DEL917513:DEM917560 DOH917513:DOI917560 DYD917513:DYE917560 EHZ917513:EIA917560 ERV917513:ERW917560 FBR917513:FBS917560 FLN917513:FLO917560 FVJ917513:FVK917560 GFF917513:GFG917560 GPB917513:GPC917560 GYX917513:GYY917560 HIT917513:HIU917560 HSP917513:HSQ917560 ICL917513:ICM917560 IMH917513:IMI917560 IWD917513:IWE917560 JFZ917513:JGA917560 JPV917513:JPW917560 JZR917513:JZS917560 KJN917513:KJO917560 KTJ917513:KTK917560 LDF917513:LDG917560 LNB917513:LNC917560 LWX917513:LWY917560 MGT917513:MGU917560 MQP917513:MQQ917560 NAL917513:NAM917560 NKH917513:NKI917560 NUD917513:NUE917560 ODZ917513:OEA917560 ONV917513:ONW917560 OXR917513:OXS917560 PHN917513:PHO917560 PRJ917513:PRK917560 QBF917513:QBG917560 QLB917513:QLC917560 QUX917513:QUY917560 RET917513:REU917560 ROP917513:ROQ917560 RYL917513:RYM917560 SIH917513:SII917560 SSD917513:SSE917560 TBZ917513:TCA917560 TLV917513:TLW917560 TVR917513:TVS917560 UFN917513:UFO917560 UPJ917513:UPK917560 UZF917513:UZG917560 VJB917513:VJC917560 VSX917513:VSY917560 WCT917513:WCU917560 WMP917513:WMQ917560 WWL917513:WWM917560 AD983049:AE983096 JZ983049:KA983096 TV983049:TW983096 ADR983049:ADS983096 ANN983049:ANO983096 AXJ983049:AXK983096 BHF983049:BHG983096 BRB983049:BRC983096 CAX983049:CAY983096 CKT983049:CKU983096 CUP983049:CUQ983096 DEL983049:DEM983096 DOH983049:DOI983096 DYD983049:DYE983096 EHZ983049:EIA983096 ERV983049:ERW983096 FBR983049:FBS983096 FLN983049:FLO983096 FVJ983049:FVK983096 GFF983049:GFG983096 GPB983049:GPC983096 GYX983049:GYY983096 HIT983049:HIU983096 HSP983049:HSQ983096 ICL983049:ICM983096 IMH983049:IMI983096 IWD983049:IWE983096 JFZ983049:JGA983096 JPV983049:JPW983096 JZR983049:JZS983096 KJN983049:KJO983096 KTJ983049:KTK983096 LDF983049:LDG983096 LNB983049:LNC983096 LWX983049:LWY983096 MGT983049:MGU983096 MQP983049:MQQ983096 NAL983049:NAM983096 NKH983049:NKI983096 NUD983049:NUE983096 ODZ983049:OEA983096 ONV983049:ONW983096 OXR983049:OXS983096 PHN983049:PHO983096 PRJ983049:PRK983096 QBF983049:QBG983096 QLB983049:QLC983096 QUX983049:QUY983096 RET983049:REU983096 ROP983049:ROQ983096 RYL983049:RYM983096 SIH983049:SII983096 SSD983049:SSE983096 TBZ983049:TCA983096 TLV983049:TLW983096 TVR983049:TVS983096 UFN983049:UFO983096 UPJ983049:UPK983096 UZF983049:UZG983096 VJB983049:VJC983096 VSX983049:VSY983096 WCT983049:WCU983096 WMP983049:WMQ983096 WWL983049:WWM983096 AF14:AF56 KB14:KB56 TX14:TX56 ADT14:ADT56 ANP14:ANP56 AXL14:AXL56 BHH14:BHH56 BRD14:BRD56 CAZ14:CAZ56 CKV14:CKV56 CUR14:CUR56 DEN14:DEN56 DOJ14:DOJ56 DYF14:DYF56 EIB14:EIB56 ERX14:ERX56 FBT14:FBT56 FLP14:FLP56 FVL14:FVL56 GFH14:GFH56 GPD14:GPD56 GYZ14:GYZ56 HIV14:HIV56 HSR14:HSR56 ICN14:ICN56 IMJ14:IMJ56 IWF14:IWF56 JGB14:JGB56 JPX14:JPX56 JZT14:JZT56 KJP14:KJP56 KTL14:KTL56 LDH14:LDH56 LND14:LND56 LWZ14:LWZ56 MGV14:MGV56 MQR14:MQR56 NAN14:NAN56 NKJ14:NKJ56 NUF14:NUF56 OEB14:OEB56 ONX14:ONX56 OXT14:OXT56 PHP14:PHP56 PRL14:PRL56 QBH14:QBH56 QLD14:QLD56 QUZ14:QUZ56 REV14:REV56 ROR14:ROR56 RYN14:RYN56 SIJ14:SIJ56 SSF14:SSF56 TCB14:TCB56 TLX14:TLX56 TVT14:TVT56 UFP14:UFP56 UPL14:UPL56 UZH14:UZH56 VJD14:VJD56 VSZ14:VSZ56 WCV14:WCV56 WMR14:WMR56 WWN14:WWN56 AF65550:AF65592 KB65550:KB65592 TX65550:TX65592 ADT65550:ADT65592 ANP65550:ANP65592 AXL65550:AXL65592 BHH65550:BHH65592 BRD65550:BRD65592 CAZ65550:CAZ65592 CKV65550:CKV65592 CUR65550:CUR65592 DEN65550:DEN65592 DOJ65550:DOJ65592 DYF65550:DYF65592 EIB65550:EIB65592 ERX65550:ERX65592 FBT65550:FBT65592 FLP65550:FLP65592 FVL65550:FVL65592 GFH65550:GFH65592 GPD65550:GPD65592 GYZ65550:GYZ65592 HIV65550:HIV65592 HSR65550:HSR65592 ICN65550:ICN65592 IMJ65550:IMJ65592 IWF65550:IWF65592 JGB65550:JGB65592 JPX65550:JPX65592 JZT65550:JZT65592 KJP65550:KJP65592 KTL65550:KTL65592 LDH65550:LDH65592 LND65550:LND65592 LWZ65550:LWZ65592 MGV65550:MGV65592 MQR65550:MQR65592 NAN65550:NAN65592 NKJ65550:NKJ65592 NUF65550:NUF65592 OEB65550:OEB65592 ONX65550:ONX65592 OXT65550:OXT65592 PHP65550:PHP65592 PRL65550:PRL65592 QBH65550:QBH65592 QLD65550:QLD65592 QUZ65550:QUZ65592 REV65550:REV65592 ROR65550:ROR65592 RYN65550:RYN65592 SIJ65550:SIJ65592 SSF65550:SSF65592 TCB65550:TCB65592 TLX65550:TLX65592 TVT65550:TVT65592 UFP65550:UFP65592 UPL65550:UPL65592 UZH65550:UZH65592 VJD65550:VJD65592 VSZ65550:VSZ65592 WCV65550:WCV65592 WMR65550:WMR65592 WWN65550:WWN65592 AF131086:AF131128 KB131086:KB131128 TX131086:TX131128 ADT131086:ADT131128 ANP131086:ANP131128 AXL131086:AXL131128 BHH131086:BHH131128 BRD131086:BRD131128 CAZ131086:CAZ131128 CKV131086:CKV131128 CUR131086:CUR131128 DEN131086:DEN131128 DOJ131086:DOJ131128 DYF131086:DYF131128 EIB131086:EIB131128 ERX131086:ERX131128 FBT131086:FBT131128 FLP131086:FLP131128 FVL131086:FVL131128 GFH131086:GFH131128 GPD131086:GPD131128 GYZ131086:GYZ131128 HIV131086:HIV131128 HSR131086:HSR131128 ICN131086:ICN131128 IMJ131086:IMJ131128 IWF131086:IWF131128 JGB131086:JGB131128 JPX131086:JPX131128 JZT131086:JZT131128 KJP131086:KJP131128 KTL131086:KTL131128 LDH131086:LDH131128 LND131086:LND131128 LWZ131086:LWZ131128 MGV131086:MGV131128 MQR131086:MQR131128 NAN131086:NAN131128 NKJ131086:NKJ131128 NUF131086:NUF131128 OEB131086:OEB131128 ONX131086:ONX131128 OXT131086:OXT131128 PHP131086:PHP131128 PRL131086:PRL131128 QBH131086:QBH131128 QLD131086:QLD131128 QUZ131086:QUZ131128 REV131086:REV131128 ROR131086:ROR131128 RYN131086:RYN131128 SIJ131086:SIJ131128 SSF131086:SSF131128 TCB131086:TCB131128 TLX131086:TLX131128 TVT131086:TVT131128 UFP131086:UFP131128 UPL131086:UPL131128 UZH131086:UZH131128 VJD131086:VJD131128 VSZ131086:VSZ131128 WCV131086:WCV131128 WMR131086:WMR131128 WWN131086:WWN131128 AF196622:AF196664 KB196622:KB196664 TX196622:TX196664 ADT196622:ADT196664 ANP196622:ANP196664 AXL196622:AXL196664 BHH196622:BHH196664 BRD196622:BRD196664 CAZ196622:CAZ196664 CKV196622:CKV196664 CUR196622:CUR196664 DEN196622:DEN196664 DOJ196622:DOJ196664 DYF196622:DYF196664 EIB196622:EIB196664 ERX196622:ERX196664 FBT196622:FBT196664 FLP196622:FLP196664 FVL196622:FVL196664 GFH196622:GFH196664 GPD196622:GPD196664 GYZ196622:GYZ196664 HIV196622:HIV196664 HSR196622:HSR196664 ICN196622:ICN196664 IMJ196622:IMJ196664 IWF196622:IWF196664 JGB196622:JGB196664 JPX196622:JPX196664 JZT196622:JZT196664 KJP196622:KJP196664 KTL196622:KTL196664 LDH196622:LDH196664 LND196622:LND196664 LWZ196622:LWZ196664 MGV196622:MGV196664 MQR196622:MQR196664 NAN196622:NAN196664 NKJ196622:NKJ196664 NUF196622:NUF196664 OEB196622:OEB196664 ONX196622:ONX196664 OXT196622:OXT196664 PHP196622:PHP196664 PRL196622:PRL196664 QBH196622:QBH196664 QLD196622:QLD196664 QUZ196622:QUZ196664 REV196622:REV196664 ROR196622:ROR196664 RYN196622:RYN196664 SIJ196622:SIJ196664 SSF196622:SSF196664 TCB196622:TCB196664 TLX196622:TLX196664 TVT196622:TVT196664 UFP196622:UFP196664 UPL196622:UPL196664 UZH196622:UZH196664 VJD196622:VJD196664 VSZ196622:VSZ196664 WCV196622:WCV196664 WMR196622:WMR196664 WWN196622:WWN196664 AF262158:AF262200 KB262158:KB262200 TX262158:TX262200 ADT262158:ADT262200 ANP262158:ANP262200 AXL262158:AXL262200 BHH262158:BHH262200 BRD262158:BRD262200 CAZ262158:CAZ262200 CKV262158:CKV262200 CUR262158:CUR262200 DEN262158:DEN262200 DOJ262158:DOJ262200 DYF262158:DYF262200 EIB262158:EIB262200 ERX262158:ERX262200 FBT262158:FBT262200 FLP262158:FLP262200 FVL262158:FVL262200 GFH262158:GFH262200 GPD262158:GPD262200 GYZ262158:GYZ262200 HIV262158:HIV262200 HSR262158:HSR262200 ICN262158:ICN262200 IMJ262158:IMJ262200 IWF262158:IWF262200 JGB262158:JGB262200 JPX262158:JPX262200 JZT262158:JZT262200 KJP262158:KJP262200 KTL262158:KTL262200 LDH262158:LDH262200 LND262158:LND262200 LWZ262158:LWZ262200 MGV262158:MGV262200 MQR262158:MQR262200 NAN262158:NAN262200 NKJ262158:NKJ262200 NUF262158:NUF262200 OEB262158:OEB262200 ONX262158:ONX262200 OXT262158:OXT262200 PHP262158:PHP262200 PRL262158:PRL262200 QBH262158:QBH262200 QLD262158:QLD262200 QUZ262158:QUZ262200 REV262158:REV262200 ROR262158:ROR262200 RYN262158:RYN262200 SIJ262158:SIJ262200 SSF262158:SSF262200 TCB262158:TCB262200 TLX262158:TLX262200 TVT262158:TVT262200 UFP262158:UFP262200 UPL262158:UPL262200 UZH262158:UZH262200 VJD262158:VJD262200 VSZ262158:VSZ262200 WCV262158:WCV262200 WMR262158:WMR262200 WWN262158:WWN262200 AF327694:AF327736 KB327694:KB327736 TX327694:TX327736 ADT327694:ADT327736 ANP327694:ANP327736 AXL327694:AXL327736 BHH327694:BHH327736 BRD327694:BRD327736 CAZ327694:CAZ327736 CKV327694:CKV327736 CUR327694:CUR327736 DEN327694:DEN327736 DOJ327694:DOJ327736 DYF327694:DYF327736 EIB327694:EIB327736 ERX327694:ERX327736 FBT327694:FBT327736 FLP327694:FLP327736 FVL327694:FVL327736 GFH327694:GFH327736 GPD327694:GPD327736 GYZ327694:GYZ327736 HIV327694:HIV327736 HSR327694:HSR327736 ICN327694:ICN327736 IMJ327694:IMJ327736 IWF327694:IWF327736 JGB327694:JGB327736 JPX327694:JPX327736 JZT327694:JZT327736 KJP327694:KJP327736 KTL327694:KTL327736 LDH327694:LDH327736 LND327694:LND327736 LWZ327694:LWZ327736 MGV327694:MGV327736 MQR327694:MQR327736 NAN327694:NAN327736 NKJ327694:NKJ327736 NUF327694:NUF327736 OEB327694:OEB327736 ONX327694:ONX327736 OXT327694:OXT327736 PHP327694:PHP327736 PRL327694:PRL327736 QBH327694:QBH327736 QLD327694:QLD327736 QUZ327694:QUZ327736 REV327694:REV327736 ROR327694:ROR327736 RYN327694:RYN327736 SIJ327694:SIJ327736 SSF327694:SSF327736 TCB327694:TCB327736 TLX327694:TLX327736 TVT327694:TVT327736 UFP327694:UFP327736 UPL327694:UPL327736 UZH327694:UZH327736 VJD327694:VJD327736 VSZ327694:VSZ327736 WCV327694:WCV327736 WMR327694:WMR327736 WWN327694:WWN327736 AF393230:AF393272 KB393230:KB393272 TX393230:TX393272 ADT393230:ADT393272 ANP393230:ANP393272 AXL393230:AXL393272 BHH393230:BHH393272 BRD393230:BRD393272 CAZ393230:CAZ393272 CKV393230:CKV393272 CUR393230:CUR393272 DEN393230:DEN393272 DOJ393230:DOJ393272 DYF393230:DYF393272 EIB393230:EIB393272 ERX393230:ERX393272 FBT393230:FBT393272 FLP393230:FLP393272 FVL393230:FVL393272 GFH393230:GFH393272 GPD393230:GPD393272 GYZ393230:GYZ393272 HIV393230:HIV393272 HSR393230:HSR393272 ICN393230:ICN393272 IMJ393230:IMJ393272 IWF393230:IWF393272 JGB393230:JGB393272 JPX393230:JPX393272 JZT393230:JZT393272 KJP393230:KJP393272 KTL393230:KTL393272 LDH393230:LDH393272 LND393230:LND393272 LWZ393230:LWZ393272 MGV393230:MGV393272 MQR393230:MQR393272 NAN393230:NAN393272 NKJ393230:NKJ393272 NUF393230:NUF393272 OEB393230:OEB393272 ONX393230:ONX393272 OXT393230:OXT393272 PHP393230:PHP393272 PRL393230:PRL393272 QBH393230:QBH393272 QLD393230:QLD393272 QUZ393230:QUZ393272 REV393230:REV393272 ROR393230:ROR393272 RYN393230:RYN393272 SIJ393230:SIJ393272 SSF393230:SSF393272 TCB393230:TCB393272 TLX393230:TLX393272 TVT393230:TVT393272 UFP393230:UFP393272 UPL393230:UPL393272 UZH393230:UZH393272 VJD393230:VJD393272 VSZ393230:VSZ393272 WCV393230:WCV393272 WMR393230:WMR393272 WWN393230:WWN393272 AF458766:AF458808 KB458766:KB458808 TX458766:TX458808 ADT458766:ADT458808 ANP458766:ANP458808 AXL458766:AXL458808 BHH458766:BHH458808 BRD458766:BRD458808 CAZ458766:CAZ458808 CKV458766:CKV458808 CUR458766:CUR458808 DEN458766:DEN458808 DOJ458766:DOJ458808 DYF458766:DYF458808 EIB458766:EIB458808 ERX458766:ERX458808 FBT458766:FBT458808 FLP458766:FLP458808 FVL458766:FVL458808 GFH458766:GFH458808 GPD458766:GPD458808 GYZ458766:GYZ458808 HIV458766:HIV458808 HSR458766:HSR458808 ICN458766:ICN458808 IMJ458766:IMJ458808 IWF458766:IWF458808 JGB458766:JGB458808 JPX458766:JPX458808 JZT458766:JZT458808 KJP458766:KJP458808 KTL458766:KTL458808 LDH458766:LDH458808 LND458766:LND458808 LWZ458766:LWZ458808 MGV458766:MGV458808 MQR458766:MQR458808 NAN458766:NAN458808 NKJ458766:NKJ458808 NUF458766:NUF458808 OEB458766:OEB458808 ONX458766:ONX458808 OXT458766:OXT458808 PHP458766:PHP458808 PRL458766:PRL458808 QBH458766:QBH458808 QLD458766:QLD458808 QUZ458766:QUZ458808 REV458766:REV458808 ROR458766:ROR458808 RYN458766:RYN458808 SIJ458766:SIJ458808 SSF458766:SSF458808 TCB458766:TCB458808 TLX458766:TLX458808 TVT458766:TVT458808 UFP458766:UFP458808 UPL458766:UPL458808 UZH458766:UZH458808 VJD458766:VJD458808 VSZ458766:VSZ458808 WCV458766:WCV458808 WMR458766:WMR458808 WWN458766:WWN458808 AF524302:AF524344 KB524302:KB524344 TX524302:TX524344 ADT524302:ADT524344 ANP524302:ANP524344 AXL524302:AXL524344 BHH524302:BHH524344 BRD524302:BRD524344 CAZ524302:CAZ524344 CKV524302:CKV524344 CUR524302:CUR524344 DEN524302:DEN524344 DOJ524302:DOJ524344 DYF524302:DYF524344 EIB524302:EIB524344 ERX524302:ERX524344 FBT524302:FBT524344 FLP524302:FLP524344 FVL524302:FVL524344 GFH524302:GFH524344 GPD524302:GPD524344 GYZ524302:GYZ524344 HIV524302:HIV524344 HSR524302:HSR524344 ICN524302:ICN524344 IMJ524302:IMJ524344 IWF524302:IWF524344 JGB524302:JGB524344 JPX524302:JPX524344 JZT524302:JZT524344 KJP524302:KJP524344 KTL524302:KTL524344 LDH524302:LDH524344 LND524302:LND524344 LWZ524302:LWZ524344 MGV524302:MGV524344 MQR524302:MQR524344 NAN524302:NAN524344 NKJ524302:NKJ524344 NUF524302:NUF524344 OEB524302:OEB524344 ONX524302:ONX524344 OXT524302:OXT524344 PHP524302:PHP524344 PRL524302:PRL524344 QBH524302:QBH524344 QLD524302:QLD524344 QUZ524302:QUZ524344 REV524302:REV524344 ROR524302:ROR524344 RYN524302:RYN524344 SIJ524302:SIJ524344 SSF524302:SSF524344 TCB524302:TCB524344 TLX524302:TLX524344 TVT524302:TVT524344 UFP524302:UFP524344 UPL524302:UPL524344 UZH524302:UZH524344 VJD524302:VJD524344 VSZ524302:VSZ524344 WCV524302:WCV524344 WMR524302:WMR524344 WWN524302:WWN524344 AF589838:AF589880 KB589838:KB589880 TX589838:TX589880 ADT589838:ADT589880 ANP589838:ANP589880 AXL589838:AXL589880 BHH589838:BHH589880 BRD589838:BRD589880 CAZ589838:CAZ589880 CKV589838:CKV589880 CUR589838:CUR589880 DEN589838:DEN589880 DOJ589838:DOJ589880 DYF589838:DYF589880 EIB589838:EIB589880 ERX589838:ERX589880 FBT589838:FBT589880 FLP589838:FLP589880 FVL589838:FVL589880 GFH589838:GFH589880 GPD589838:GPD589880 GYZ589838:GYZ589880 HIV589838:HIV589880 HSR589838:HSR589880 ICN589838:ICN589880 IMJ589838:IMJ589880 IWF589838:IWF589880 JGB589838:JGB589880 JPX589838:JPX589880 JZT589838:JZT589880 KJP589838:KJP589880 KTL589838:KTL589880 LDH589838:LDH589880 LND589838:LND589880 LWZ589838:LWZ589880 MGV589838:MGV589880 MQR589838:MQR589880 NAN589838:NAN589880 NKJ589838:NKJ589880 NUF589838:NUF589880 OEB589838:OEB589880 ONX589838:ONX589880 OXT589838:OXT589880 PHP589838:PHP589880 PRL589838:PRL589880 QBH589838:QBH589880 QLD589838:QLD589880 QUZ589838:QUZ589880 REV589838:REV589880 ROR589838:ROR589880 RYN589838:RYN589880 SIJ589838:SIJ589880 SSF589838:SSF589880 TCB589838:TCB589880 TLX589838:TLX589880 TVT589838:TVT589880 UFP589838:UFP589880 UPL589838:UPL589880 UZH589838:UZH589880 VJD589838:VJD589880 VSZ589838:VSZ589880 WCV589838:WCV589880 WMR589838:WMR589880 WWN589838:WWN589880 AF655374:AF655416 KB655374:KB655416 TX655374:TX655416 ADT655374:ADT655416 ANP655374:ANP655416 AXL655374:AXL655416 BHH655374:BHH655416 BRD655374:BRD655416 CAZ655374:CAZ655416 CKV655374:CKV655416 CUR655374:CUR655416 DEN655374:DEN655416 DOJ655374:DOJ655416 DYF655374:DYF655416 EIB655374:EIB655416 ERX655374:ERX655416 FBT655374:FBT655416 FLP655374:FLP655416 FVL655374:FVL655416 GFH655374:GFH655416 GPD655374:GPD655416 GYZ655374:GYZ655416 HIV655374:HIV655416 HSR655374:HSR655416 ICN655374:ICN655416 IMJ655374:IMJ655416 IWF655374:IWF655416 JGB655374:JGB655416 JPX655374:JPX655416 JZT655374:JZT655416 KJP655374:KJP655416 KTL655374:KTL655416 LDH655374:LDH655416 LND655374:LND655416 LWZ655374:LWZ655416 MGV655374:MGV655416 MQR655374:MQR655416 NAN655374:NAN655416 NKJ655374:NKJ655416 NUF655374:NUF655416 OEB655374:OEB655416 ONX655374:ONX655416 OXT655374:OXT655416 PHP655374:PHP655416 PRL655374:PRL655416 QBH655374:QBH655416 QLD655374:QLD655416 QUZ655374:QUZ655416 REV655374:REV655416 ROR655374:ROR655416 RYN655374:RYN655416 SIJ655374:SIJ655416 SSF655374:SSF655416 TCB655374:TCB655416 TLX655374:TLX655416 TVT655374:TVT655416 UFP655374:UFP655416 UPL655374:UPL655416 UZH655374:UZH655416 VJD655374:VJD655416 VSZ655374:VSZ655416 WCV655374:WCV655416 WMR655374:WMR655416 WWN655374:WWN655416 AF720910:AF720952 KB720910:KB720952 TX720910:TX720952 ADT720910:ADT720952 ANP720910:ANP720952 AXL720910:AXL720952 BHH720910:BHH720952 BRD720910:BRD720952 CAZ720910:CAZ720952 CKV720910:CKV720952 CUR720910:CUR720952 DEN720910:DEN720952 DOJ720910:DOJ720952 DYF720910:DYF720952 EIB720910:EIB720952 ERX720910:ERX720952 FBT720910:FBT720952 FLP720910:FLP720952 FVL720910:FVL720952 GFH720910:GFH720952 GPD720910:GPD720952 GYZ720910:GYZ720952 HIV720910:HIV720952 HSR720910:HSR720952 ICN720910:ICN720952 IMJ720910:IMJ720952 IWF720910:IWF720952 JGB720910:JGB720952 JPX720910:JPX720952 JZT720910:JZT720952 KJP720910:KJP720952 KTL720910:KTL720952 LDH720910:LDH720952 LND720910:LND720952 LWZ720910:LWZ720952 MGV720910:MGV720952 MQR720910:MQR720952 NAN720910:NAN720952 NKJ720910:NKJ720952 NUF720910:NUF720952 OEB720910:OEB720952 ONX720910:ONX720952 OXT720910:OXT720952 PHP720910:PHP720952 PRL720910:PRL720952 QBH720910:QBH720952 QLD720910:QLD720952 QUZ720910:QUZ720952 REV720910:REV720952 ROR720910:ROR720952 RYN720910:RYN720952 SIJ720910:SIJ720952 SSF720910:SSF720952 TCB720910:TCB720952 TLX720910:TLX720952 TVT720910:TVT720952 UFP720910:UFP720952 UPL720910:UPL720952 UZH720910:UZH720952 VJD720910:VJD720952 VSZ720910:VSZ720952 WCV720910:WCV720952 WMR720910:WMR720952 WWN720910:WWN720952 AF786446:AF786488 KB786446:KB786488 TX786446:TX786488 ADT786446:ADT786488 ANP786446:ANP786488 AXL786446:AXL786488 BHH786446:BHH786488 BRD786446:BRD786488 CAZ786446:CAZ786488 CKV786446:CKV786488 CUR786446:CUR786488 DEN786446:DEN786488 DOJ786446:DOJ786488 DYF786446:DYF786488 EIB786446:EIB786488 ERX786446:ERX786488 FBT786446:FBT786488 FLP786446:FLP786488 FVL786446:FVL786488 GFH786446:GFH786488 GPD786446:GPD786488 GYZ786446:GYZ786488 HIV786446:HIV786488 HSR786446:HSR786488 ICN786446:ICN786488 IMJ786446:IMJ786488 IWF786446:IWF786488 JGB786446:JGB786488 JPX786446:JPX786488 JZT786446:JZT786488 KJP786446:KJP786488 KTL786446:KTL786488 LDH786446:LDH786488 LND786446:LND786488 LWZ786446:LWZ786488 MGV786446:MGV786488 MQR786446:MQR786488 NAN786446:NAN786488 NKJ786446:NKJ786488 NUF786446:NUF786488 OEB786446:OEB786488 ONX786446:ONX786488 OXT786446:OXT786488 PHP786446:PHP786488 PRL786446:PRL786488 QBH786446:QBH786488 QLD786446:QLD786488 QUZ786446:QUZ786488 REV786446:REV786488 ROR786446:ROR786488 RYN786446:RYN786488 SIJ786446:SIJ786488 SSF786446:SSF786488 TCB786446:TCB786488 TLX786446:TLX786488 TVT786446:TVT786488 UFP786446:UFP786488 UPL786446:UPL786488 UZH786446:UZH786488 VJD786446:VJD786488 VSZ786446:VSZ786488 WCV786446:WCV786488 WMR786446:WMR786488 WWN786446:WWN786488 AF851982:AF852024 KB851982:KB852024 TX851982:TX852024 ADT851982:ADT852024 ANP851982:ANP852024 AXL851982:AXL852024 BHH851982:BHH852024 BRD851982:BRD852024 CAZ851982:CAZ852024 CKV851982:CKV852024 CUR851982:CUR852024 DEN851982:DEN852024 DOJ851982:DOJ852024 DYF851982:DYF852024 EIB851982:EIB852024 ERX851982:ERX852024 FBT851982:FBT852024 FLP851982:FLP852024 FVL851982:FVL852024 GFH851982:GFH852024 GPD851982:GPD852024 GYZ851982:GYZ852024 HIV851982:HIV852024 HSR851982:HSR852024 ICN851982:ICN852024 IMJ851982:IMJ852024 IWF851982:IWF852024 JGB851982:JGB852024 JPX851982:JPX852024 JZT851982:JZT852024 KJP851982:KJP852024 KTL851982:KTL852024 LDH851982:LDH852024 LND851982:LND852024 LWZ851982:LWZ852024 MGV851982:MGV852024 MQR851982:MQR852024 NAN851982:NAN852024 NKJ851982:NKJ852024 NUF851982:NUF852024 OEB851982:OEB852024 ONX851982:ONX852024 OXT851982:OXT852024 PHP851982:PHP852024 PRL851982:PRL852024 QBH851982:QBH852024 QLD851982:QLD852024 QUZ851982:QUZ852024 REV851982:REV852024 ROR851982:ROR852024 RYN851982:RYN852024 SIJ851982:SIJ852024 SSF851982:SSF852024 TCB851982:TCB852024 TLX851982:TLX852024 TVT851982:TVT852024 UFP851982:UFP852024 UPL851982:UPL852024 UZH851982:UZH852024 VJD851982:VJD852024 VSZ851982:VSZ852024 WCV851982:WCV852024 WMR851982:WMR852024 WWN851982:WWN852024 AF917518:AF917560 KB917518:KB917560 TX917518:TX917560 ADT917518:ADT917560 ANP917518:ANP917560 AXL917518:AXL917560 BHH917518:BHH917560 BRD917518:BRD917560 CAZ917518:CAZ917560 CKV917518:CKV917560 CUR917518:CUR917560 DEN917518:DEN917560 DOJ917518:DOJ917560 DYF917518:DYF917560 EIB917518:EIB917560 ERX917518:ERX917560 FBT917518:FBT917560 FLP917518:FLP917560 FVL917518:FVL917560 GFH917518:GFH917560 GPD917518:GPD917560 GYZ917518:GYZ917560 HIV917518:HIV917560 HSR917518:HSR917560 ICN917518:ICN917560 IMJ917518:IMJ917560 IWF917518:IWF917560 JGB917518:JGB917560 JPX917518:JPX917560 JZT917518:JZT917560 KJP917518:KJP917560 KTL917518:KTL917560 LDH917518:LDH917560 LND917518:LND917560 LWZ917518:LWZ917560 MGV917518:MGV917560 MQR917518:MQR917560 NAN917518:NAN917560 NKJ917518:NKJ917560 NUF917518:NUF917560 OEB917518:OEB917560 ONX917518:ONX917560 OXT917518:OXT917560 PHP917518:PHP917560 PRL917518:PRL917560 QBH917518:QBH917560 QLD917518:QLD917560 QUZ917518:QUZ917560 REV917518:REV917560 ROR917518:ROR917560 RYN917518:RYN917560 SIJ917518:SIJ917560 SSF917518:SSF917560 TCB917518:TCB917560 TLX917518:TLX917560 TVT917518:TVT917560 UFP917518:UFP917560 UPL917518:UPL917560 UZH917518:UZH917560 VJD917518:VJD917560 VSZ917518:VSZ917560 WCV917518:WCV917560 WMR917518:WMR917560 WWN917518:WWN917560 AF983054:AF983096 KB983054:KB983096 TX983054:TX983096 ADT983054:ADT983096 ANP983054:ANP983096 AXL983054:AXL983096 BHH983054:BHH983096 BRD983054:BRD983096 CAZ983054:CAZ983096 CKV983054:CKV983096 CUR983054:CUR983096 DEN983054:DEN983096 DOJ983054:DOJ983096 DYF983054:DYF983096 EIB983054:EIB983096 ERX983054:ERX983096 FBT983054:FBT983096 FLP983054:FLP983096 FVL983054:FVL983096 GFH983054:GFH983096 GPD983054:GPD983096 GYZ983054:GYZ983096 HIV983054:HIV983096 HSR983054:HSR983096 ICN983054:ICN983096 IMJ983054:IMJ983096 IWF983054:IWF983096 JGB983054:JGB983096 JPX983054:JPX983096 JZT983054:JZT983096 KJP983054:KJP983096 KTL983054:KTL983096 LDH983054:LDH983096 LND983054:LND983096 LWZ983054:LWZ983096 MGV983054:MGV983096 MQR983054:MQR983096 NAN983054:NAN983096 NKJ983054:NKJ983096 NUF983054:NUF983096 OEB983054:OEB983096 ONX983054:ONX983096 OXT983054:OXT983096 PHP983054:PHP983096 PRL983054:PRL983096 QBH983054:QBH983096 QLD983054:QLD983096 QUZ983054:QUZ983096 REV983054:REV983096 ROR983054:ROR983096 RYN983054:RYN983096 SIJ983054:SIJ983096 SSF983054:SSF983096 TCB983054:TCB983096 TLX983054:TLX983096 TVT983054:TVT983096 UFP983054:UFP983096 UPL983054:UPL983096 UZH983054:UZH983096 VJD983054:VJD983096 VSZ983054:VSZ983096 WCV983054:WCV983096 WMR983054:WMR983096 WWN983054:WWN983096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G9:AG56 KC9:KC56 TY9:TY56 ADU9:ADU56 ANQ9:ANQ56 AXM9:AXM56 BHI9:BHI56 BRE9:BRE56 CBA9:CBA56 CKW9:CKW56 CUS9:CUS56 DEO9:DEO56 DOK9:DOK56 DYG9:DYG56 EIC9:EIC56 ERY9:ERY56 FBU9:FBU56 FLQ9:FLQ56 FVM9:FVM56 GFI9:GFI56 GPE9:GPE56 GZA9:GZA56 HIW9:HIW56 HSS9:HSS56 ICO9:ICO56 IMK9:IMK56 IWG9:IWG56 JGC9:JGC56 JPY9:JPY56 JZU9:JZU56 KJQ9:KJQ56 KTM9:KTM56 LDI9:LDI56 LNE9:LNE56 LXA9:LXA56 MGW9:MGW56 MQS9:MQS56 NAO9:NAO56 NKK9:NKK56 NUG9:NUG56 OEC9:OEC56 ONY9:ONY56 OXU9:OXU56 PHQ9:PHQ56 PRM9:PRM56 QBI9:QBI56 QLE9:QLE56 QVA9:QVA56 REW9:REW56 ROS9:ROS56 RYO9:RYO56 SIK9:SIK56 SSG9:SSG56 TCC9:TCC56 TLY9:TLY56 TVU9:TVU56 UFQ9:UFQ56 UPM9:UPM56 UZI9:UZI56 VJE9:VJE56 VTA9:VTA56 WCW9:WCW56 WMS9:WMS56 WWO9:WWO56 AG65545:AG65592 KC65545:KC65592 TY65545:TY65592 ADU65545:ADU65592 ANQ65545:ANQ65592 AXM65545:AXM65592 BHI65545:BHI65592 BRE65545:BRE65592 CBA65545:CBA65592 CKW65545:CKW65592 CUS65545:CUS65592 DEO65545:DEO65592 DOK65545:DOK65592 DYG65545:DYG65592 EIC65545:EIC65592 ERY65545:ERY65592 FBU65545:FBU65592 FLQ65545:FLQ65592 FVM65545:FVM65592 GFI65545:GFI65592 GPE65545:GPE65592 GZA65545:GZA65592 HIW65545:HIW65592 HSS65545:HSS65592 ICO65545:ICO65592 IMK65545:IMK65592 IWG65545:IWG65592 JGC65545:JGC65592 JPY65545:JPY65592 JZU65545:JZU65592 KJQ65545:KJQ65592 KTM65545:KTM65592 LDI65545:LDI65592 LNE65545:LNE65592 LXA65545:LXA65592 MGW65545:MGW65592 MQS65545:MQS65592 NAO65545:NAO65592 NKK65545:NKK65592 NUG65545:NUG65592 OEC65545:OEC65592 ONY65545:ONY65592 OXU65545:OXU65592 PHQ65545:PHQ65592 PRM65545:PRM65592 QBI65545:QBI65592 QLE65545:QLE65592 QVA65545:QVA65592 REW65545:REW65592 ROS65545:ROS65592 RYO65545:RYO65592 SIK65545:SIK65592 SSG65545:SSG65592 TCC65545:TCC65592 TLY65545:TLY65592 TVU65545:TVU65592 UFQ65545:UFQ65592 UPM65545:UPM65592 UZI65545:UZI65592 VJE65545:VJE65592 VTA65545:VTA65592 WCW65545:WCW65592 WMS65545:WMS65592 WWO65545:WWO65592 AG131081:AG131128 KC131081:KC131128 TY131081:TY131128 ADU131081:ADU131128 ANQ131081:ANQ131128 AXM131081:AXM131128 BHI131081:BHI131128 BRE131081:BRE131128 CBA131081:CBA131128 CKW131081:CKW131128 CUS131081:CUS131128 DEO131081:DEO131128 DOK131081:DOK131128 DYG131081:DYG131128 EIC131081:EIC131128 ERY131081:ERY131128 FBU131081:FBU131128 FLQ131081:FLQ131128 FVM131081:FVM131128 GFI131081:GFI131128 GPE131081:GPE131128 GZA131081:GZA131128 HIW131081:HIW131128 HSS131081:HSS131128 ICO131081:ICO131128 IMK131081:IMK131128 IWG131081:IWG131128 JGC131081:JGC131128 JPY131081:JPY131128 JZU131081:JZU131128 KJQ131081:KJQ131128 KTM131081:KTM131128 LDI131081:LDI131128 LNE131081:LNE131128 LXA131081:LXA131128 MGW131081:MGW131128 MQS131081:MQS131128 NAO131081:NAO131128 NKK131081:NKK131128 NUG131081:NUG131128 OEC131081:OEC131128 ONY131081:ONY131128 OXU131081:OXU131128 PHQ131081:PHQ131128 PRM131081:PRM131128 QBI131081:QBI131128 QLE131081:QLE131128 QVA131081:QVA131128 REW131081:REW131128 ROS131081:ROS131128 RYO131081:RYO131128 SIK131081:SIK131128 SSG131081:SSG131128 TCC131081:TCC131128 TLY131081:TLY131128 TVU131081:TVU131128 UFQ131081:UFQ131128 UPM131081:UPM131128 UZI131081:UZI131128 VJE131081:VJE131128 VTA131081:VTA131128 WCW131081:WCW131128 WMS131081:WMS131128 WWO131081:WWO131128 AG196617:AG196664 KC196617:KC196664 TY196617:TY196664 ADU196617:ADU196664 ANQ196617:ANQ196664 AXM196617:AXM196664 BHI196617:BHI196664 BRE196617:BRE196664 CBA196617:CBA196664 CKW196617:CKW196664 CUS196617:CUS196664 DEO196617:DEO196664 DOK196617:DOK196664 DYG196617:DYG196664 EIC196617:EIC196664 ERY196617:ERY196664 FBU196617:FBU196664 FLQ196617:FLQ196664 FVM196617:FVM196664 GFI196617:GFI196664 GPE196617:GPE196664 GZA196617:GZA196664 HIW196617:HIW196664 HSS196617:HSS196664 ICO196617:ICO196664 IMK196617:IMK196664 IWG196617:IWG196664 JGC196617:JGC196664 JPY196617:JPY196664 JZU196617:JZU196664 KJQ196617:KJQ196664 KTM196617:KTM196664 LDI196617:LDI196664 LNE196617:LNE196664 LXA196617:LXA196664 MGW196617:MGW196664 MQS196617:MQS196664 NAO196617:NAO196664 NKK196617:NKK196664 NUG196617:NUG196664 OEC196617:OEC196664 ONY196617:ONY196664 OXU196617:OXU196664 PHQ196617:PHQ196664 PRM196617:PRM196664 QBI196617:QBI196664 QLE196617:QLE196664 QVA196617:QVA196664 REW196617:REW196664 ROS196617:ROS196664 RYO196617:RYO196664 SIK196617:SIK196664 SSG196617:SSG196664 TCC196617:TCC196664 TLY196617:TLY196664 TVU196617:TVU196664 UFQ196617:UFQ196664 UPM196617:UPM196664 UZI196617:UZI196664 VJE196617:VJE196664 VTA196617:VTA196664 WCW196617:WCW196664 WMS196617:WMS196664 WWO196617:WWO196664 AG262153:AG262200 KC262153:KC262200 TY262153:TY262200 ADU262153:ADU262200 ANQ262153:ANQ262200 AXM262153:AXM262200 BHI262153:BHI262200 BRE262153:BRE262200 CBA262153:CBA262200 CKW262153:CKW262200 CUS262153:CUS262200 DEO262153:DEO262200 DOK262153:DOK262200 DYG262153:DYG262200 EIC262153:EIC262200 ERY262153:ERY262200 FBU262153:FBU262200 FLQ262153:FLQ262200 FVM262153:FVM262200 GFI262153:GFI262200 GPE262153:GPE262200 GZA262153:GZA262200 HIW262153:HIW262200 HSS262153:HSS262200 ICO262153:ICO262200 IMK262153:IMK262200 IWG262153:IWG262200 JGC262153:JGC262200 JPY262153:JPY262200 JZU262153:JZU262200 KJQ262153:KJQ262200 KTM262153:KTM262200 LDI262153:LDI262200 LNE262153:LNE262200 LXA262153:LXA262200 MGW262153:MGW262200 MQS262153:MQS262200 NAO262153:NAO262200 NKK262153:NKK262200 NUG262153:NUG262200 OEC262153:OEC262200 ONY262153:ONY262200 OXU262153:OXU262200 PHQ262153:PHQ262200 PRM262153:PRM262200 QBI262153:QBI262200 QLE262153:QLE262200 QVA262153:QVA262200 REW262153:REW262200 ROS262153:ROS262200 RYO262153:RYO262200 SIK262153:SIK262200 SSG262153:SSG262200 TCC262153:TCC262200 TLY262153:TLY262200 TVU262153:TVU262200 UFQ262153:UFQ262200 UPM262153:UPM262200 UZI262153:UZI262200 VJE262153:VJE262200 VTA262153:VTA262200 WCW262153:WCW262200 WMS262153:WMS262200 WWO262153:WWO262200 AG327689:AG327736 KC327689:KC327736 TY327689:TY327736 ADU327689:ADU327736 ANQ327689:ANQ327736 AXM327689:AXM327736 BHI327689:BHI327736 BRE327689:BRE327736 CBA327689:CBA327736 CKW327689:CKW327736 CUS327689:CUS327736 DEO327689:DEO327736 DOK327689:DOK327736 DYG327689:DYG327736 EIC327689:EIC327736 ERY327689:ERY327736 FBU327689:FBU327736 FLQ327689:FLQ327736 FVM327689:FVM327736 GFI327689:GFI327736 GPE327689:GPE327736 GZA327689:GZA327736 HIW327689:HIW327736 HSS327689:HSS327736 ICO327689:ICO327736 IMK327689:IMK327736 IWG327689:IWG327736 JGC327689:JGC327736 JPY327689:JPY327736 JZU327689:JZU327736 KJQ327689:KJQ327736 KTM327689:KTM327736 LDI327689:LDI327736 LNE327689:LNE327736 LXA327689:LXA327736 MGW327689:MGW327736 MQS327689:MQS327736 NAO327689:NAO327736 NKK327689:NKK327736 NUG327689:NUG327736 OEC327689:OEC327736 ONY327689:ONY327736 OXU327689:OXU327736 PHQ327689:PHQ327736 PRM327689:PRM327736 QBI327689:QBI327736 QLE327689:QLE327736 QVA327689:QVA327736 REW327689:REW327736 ROS327689:ROS327736 RYO327689:RYO327736 SIK327689:SIK327736 SSG327689:SSG327736 TCC327689:TCC327736 TLY327689:TLY327736 TVU327689:TVU327736 UFQ327689:UFQ327736 UPM327689:UPM327736 UZI327689:UZI327736 VJE327689:VJE327736 VTA327689:VTA327736 WCW327689:WCW327736 WMS327689:WMS327736 WWO327689:WWO327736 AG393225:AG393272 KC393225:KC393272 TY393225:TY393272 ADU393225:ADU393272 ANQ393225:ANQ393272 AXM393225:AXM393272 BHI393225:BHI393272 BRE393225:BRE393272 CBA393225:CBA393272 CKW393225:CKW393272 CUS393225:CUS393272 DEO393225:DEO393272 DOK393225:DOK393272 DYG393225:DYG393272 EIC393225:EIC393272 ERY393225:ERY393272 FBU393225:FBU393272 FLQ393225:FLQ393272 FVM393225:FVM393272 GFI393225:GFI393272 GPE393225:GPE393272 GZA393225:GZA393272 HIW393225:HIW393272 HSS393225:HSS393272 ICO393225:ICO393272 IMK393225:IMK393272 IWG393225:IWG393272 JGC393225:JGC393272 JPY393225:JPY393272 JZU393225:JZU393272 KJQ393225:KJQ393272 KTM393225:KTM393272 LDI393225:LDI393272 LNE393225:LNE393272 LXA393225:LXA393272 MGW393225:MGW393272 MQS393225:MQS393272 NAO393225:NAO393272 NKK393225:NKK393272 NUG393225:NUG393272 OEC393225:OEC393272 ONY393225:ONY393272 OXU393225:OXU393272 PHQ393225:PHQ393272 PRM393225:PRM393272 QBI393225:QBI393272 QLE393225:QLE393272 QVA393225:QVA393272 REW393225:REW393272 ROS393225:ROS393272 RYO393225:RYO393272 SIK393225:SIK393272 SSG393225:SSG393272 TCC393225:TCC393272 TLY393225:TLY393272 TVU393225:TVU393272 UFQ393225:UFQ393272 UPM393225:UPM393272 UZI393225:UZI393272 VJE393225:VJE393272 VTA393225:VTA393272 WCW393225:WCW393272 WMS393225:WMS393272 WWO393225:WWO393272 AG458761:AG458808 KC458761:KC458808 TY458761:TY458808 ADU458761:ADU458808 ANQ458761:ANQ458808 AXM458761:AXM458808 BHI458761:BHI458808 BRE458761:BRE458808 CBA458761:CBA458808 CKW458761:CKW458808 CUS458761:CUS458808 DEO458761:DEO458808 DOK458761:DOK458808 DYG458761:DYG458808 EIC458761:EIC458808 ERY458761:ERY458808 FBU458761:FBU458808 FLQ458761:FLQ458808 FVM458761:FVM458808 GFI458761:GFI458808 GPE458761:GPE458808 GZA458761:GZA458808 HIW458761:HIW458808 HSS458761:HSS458808 ICO458761:ICO458808 IMK458761:IMK458808 IWG458761:IWG458808 JGC458761:JGC458808 JPY458761:JPY458808 JZU458761:JZU458808 KJQ458761:KJQ458808 KTM458761:KTM458808 LDI458761:LDI458808 LNE458761:LNE458808 LXA458761:LXA458808 MGW458761:MGW458808 MQS458761:MQS458808 NAO458761:NAO458808 NKK458761:NKK458808 NUG458761:NUG458808 OEC458761:OEC458808 ONY458761:ONY458808 OXU458761:OXU458808 PHQ458761:PHQ458808 PRM458761:PRM458808 QBI458761:QBI458808 QLE458761:QLE458808 QVA458761:QVA458808 REW458761:REW458808 ROS458761:ROS458808 RYO458761:RYO458808 SIK458761:SIK458808 SSG458761:SSG458808 TCC458761:TCC458808 TLY458761:TLY458808 TVU458761:TVU458808 UFQ458761:UFQ458808 UPM458761:UPM458808 UZI458761:UZI458808 VJE458761:VJE458808 VTA458761:VTA458808 WCW458761:WCW458808 WMS458761:WMS458808 WWO458761:WWO458808 AG524297:AG524344 KC524297:KC524344 TY524297:TY524344 ADU524297:ADU524344 ANQ524297:ANQ524344 AXM524297:AXM524344 BHI524297:BHI524344 BRE524297:BRE524344 CBA524297:CBA524344 CKW524297:CKW524344 CUS524297:CUS524344 DEO524297:DEO524344 DOK524297:DOK524344 DYG524297:DYG524344 EIC524297:EIC524344 ERY524297:ERY524344 FBU524297:FBU524344 FLQ524297:FLQ524344 FVM524297:FVM524344 GFI524297:GFI524344 GPE524297:GPE524344 GZA524297:GZA524344 HIW524297:HIW524344 HSS524297:HSS524344 ICO524297:ICO524344 IMK524297:IMK524344 IWG524297:IWG524344 JGC524297:JGC524344 JPY524297:JPY524344 JZU524297:JZU524344 KJQ524297:KJQ524344 KTM524297:KTM524344 LDI524297:LDI524344 LNE524297:LNE524344 LXA524297:LXA524344 MGW524297:MGW524344 MQS524297:MQS524344 NAO524297:NAO524344 NKK524297:NKK524344 NUG524297:NUG524344 OEC524297:OEC524344 ONY524297:ONY524344 OXU524297:OXU524344 PHQ524297:PHQ524344 PRM524297:PRM524344 QBI524297:QBI524344 QLE524297:QLE524344 QVA524297:QVA524344 REW524297:REW524344 ROS524297:ROS524344 RYO524297:RYO524344 SIK524297:SIK524344 SSG524297:SSG524344 TCC524297:TCC524344 TLY524297:TLY524344 TVU524297:TVU524344 UFQ524297:UFQ524344 UPM524297:UPM524344 UZI524297:UZI524344 VJE524297:VJE524344 VTA524297:VTA524344 WCW524297:WCW524344 WMS524297:WMS524344 WWO524297:WWO524344 AG589833:AG589880 KC589833:KC589880 TY589833:TY589880 ADU589833:ADU589880 ANQ589833:ANQ589880 AXM589833:AXM589880 BHI589833:BHI589880 BRE589833:BRE589880 CBA589833:CBA589880 CKW589833:CKW589880 CUS589833:CUS589880 DEO589833:DEO589880 DOK589833:DOK589880 DYG589833:DYG589880 EIC589833:EIC589880 ERY589833:ERY589880 FBU589833:FBU589880 FLQ589833:FLQ589880 FVM589833:FVM589880 GFI589833:GFI589880 GPE589833:GPE589880 GZA589833:GZA589880 HIW589833:HIW589880 HSS589833:HSS589880 ICO589833:ICO589880 IMK589833:IMK589880 IWG589833:IWG589880 JGC589833:JGC589880 JPY589833:JPY589880 JZU589833:JZU589880 KJQ589833:KJQ589880 KTM589833:KTM589880 LDI589833:LDI589880 LNE589833:LNE589880 LXA589833:LXA589880 MGW589833:MGW589880 MQS589833:MQS589880 NAO589833:NAO589880 NKK589833:NKK589880 NUG589833:NUG589880 OEC589833:OEC589880 ONY589833:ONY589880 OXU589833:OXU589880 PHQ589833:PHQ589880 PRM589833:PRM589880 QBI589833:QBI589880 QLE589833:QLE589880 QVA589833:QVA589880 REW589833:REW589880 ROS589833:ROS589880 RYO589833:RYO589880 SIK589833:SIK589880 SSG589833:SSG589880 TCC589833:TCC589880 TLY589833:TLY589880 TVU589833:TVU589880 UFQ589833:UFQ589880 UPM589833:UPM589880 UZI589833:UZI589880 VJE589833:VJE589880 VTA589833:VTA589880 WCW589833:WCW589880 WMS589833:WMS589880 WWO589833:WWO589880 AG655369:AG655416 KC655369:KC655416 TY655369:TY655416 ADU655369:ADU655416 ANQ655369:ANQ655416 AXM655369:AXM655416 BHI655369:BHI655416 BRE655369:BRE655416 CBA655369:CBA655416 CKW655369:CKW655416 CUS655369:CUS655416 DEO655369:DEO655416 DOK655369:DOK655416 DYG655369:DYG655416 EIC655369:EIC655416 ERY655369:ERY655416 FBU655369:FBU655416 FLQ655369:FLQ655416 FVM655369:FVM655416 GFI655369:GFI655416 GPE655369:GPE655416 GZA655369:GZA655416 HIW655369:HIW655416 HSS655369:HSS655416 ICO655369:ICO655416 IMK655369:IMK655416 IWG655369:IWG655416 JGC655369:JGC655416 JPY655369:JPY655416 JZU655369:JZU655416 KJQ655369:KJQ655416 KTM655369:KTM655416 LDI655369:LDI655416 LNE655369:LNE655416 LXA655369:LXA655416 MGW655369:MGW655416 MQS655369:MQS655416 NAO655369:NAO655416 NKK655369:NKK655416 NUG655369:NUG655416 OEC655369:OEC655416 ONY655369:ONY655416 OXU655369:OXU655416 PHQ655369:PHQ655416 PRM655369:PRM655416 QBI655369:QBI655416 QLE655369:QLE655416 QVA655369:QVA655416 REW655369:REW655416 ROS655369:ROS655416 RYO655369:RYO655416 SIK655369:SIK655416 SSG655369:SSG655416 TCC655369:TCC655416 TLY655369:TLY655416 TVU655369:TVU655416 UFQ655369:UFQ655416 UPM655369:UPM655416 UZI655369:UZI655416 VJE655369:VJE655416 VTA655369:VTA655416 WCW655369:WCW655416 WMS655369:WMS655416 WWO655369:WWO655416 AG720905:AG720952 KC720905:KC720952 TY720905:TY720952 ADU720905:ADU720952 ANQ720905:ANQ720952 AXM720905:AXM720952 BHI720905:BHI720952 BRE720905:BRE720952 CBA720905:CBA720952 CKW720905:CKW720952 CUS720905:CUS720952 DEO720905:DEO720952 DOK720905:DOK720952 DYG720905:DYG720952 EIC720905:EIC720952 ERY720905:ERY720952 FBU720905:FBU720952 FLQ720905:FLQ720952 FVM720905:FVM720952 GFI720905:GFI720952 GPE720905:GPE720952 GZA720905:GZA720952 HIW720905:HIW720952 HSS720905:HSS720952 ICO720905:ICO720952 IMK720905:IMK720952 IWG720905:IWG720952 JGC720905:JGC720952 JPY720905:JPY720952 JZU720905:JZU720952 KJQ720905:KJQ720952 KTM720905:KTM720952 LDI720905:LDI720952 LNE720905:LNE720952 LXA720905:LXA720952 MGW720905:MGW720952 MQS720905:MQS720952 NAO720905:NAO720952 NKK720905:NKK720952 NUG720905:NUG720952 OEC720905:OEC720952 ONY720905:ONY720952 OXU720905:OXU720952 PHQ720905:PHQ720952 PRM720905:PRM720952 QBI720905:QBI720952 QLE720905:QLE720952 QVA720905:QVA720952 REW720905:REW720952 ROS720905:ROS720952 RYO720905:RYO720952 SIK720905:SIK720952 SSG720905:SSG720952 TCC720905:TCC720952 TLY720905:TLY720952 TVU720905:TVU720952 UFQ720905:UFQ720952 UPM720905:UPM720952 UZI720905:UZI720952 VJE720905:VJE720952 VTA720905:VTA720952 WCW720905:WCW720952 WMS720905:WMS720952 WWO720905:WWO720952 AG786441:AG786488 KC786441:KC786488 TY786441:TY786488 ADU786441:ADU786488 ANQ786441:ANQ786488 AXM786441:AXM786488 BHI786441:BHI786488 BRE786441:BRE786488 CBA786441:CBA786488 CKW786441:CKW786488 CUS786441:CUS786488 DEO786441:DEO786488 DOK786441:DOK786488 DYG786441:DYG786488 EIC786441:EIC786488 ERY786441:ERY786488 FBU786441:FBU786488 FLQ786441:FLQ786488 FVM786441:FVM786488 GFI786441:GFI786488 GPE786441:GPE786488 GZA786441:GZA786488 HIW786441:HIW786488 HSS786441:HSS786488 ICO786441:ICO786488 IMK786441:IMK786488 IWG786441:IWG786488 JGC786441:JGC786488 JPY786441:JPY786488 JZU786441:JZU786488 KJQ786441:KJQ786488 KTM786441:KTM786488 LDI786441:LDI786488 LNE786441:LNE786488 LXA786441:LXA786488 MGW786441:MGW786488 MQS786441:MQS786488 NAO786441:NAO786488 NKK786441:NKK786488 NUG786441:NUG786488 OEC786441:OEC786488 ONY786441:ONY786488 OXU786441:OXU786488 PHQ786441:PHQ786488 PRM786441:PRM786488 QBI786441:QBI786488 QLE786441:QLE786488 QVA786441:QVA786488 REW786441:REW786488 ROS786441:ROS786488 RYO786441:RYO786488 SIK786441:SIK786488 SSG786441:SSG786488 TCC786441:TCC786488 TLY786441:TLY786488 TVU786441:TVU786488 UFQ786441:UFQ786488 UPM786441:UPM786488 UZI786441:UZI786488 VJE786441:VJE786488 VTA786441:VTA786488 WCW786441:WCW786488 WMS786441:WMS786488 WWO786441:WWO786488 AG851977:AG852024 KC851977:KC852024 TY851977:TY852024 ADU851977:ADU852024 ANQ851977:ANQ852024 AXM851977:AXM852024 BHI851977:BHI852024 BRE851977:BRE852024 CBA851977:CBA852024 CKW851977:CKW852024 CUS851977:CUS852024 DEO851977:DEO852024 DOK851977:DOK852024 DYG851977:DYG852024 EIC851977:EIC852024 ERY851977:ERY852024 FBU851977:FBU852024 FLQ851977:FLQ852024 FVM851977:FVM852024 GFI851977:GFI852024 GPE851977:GPE852024 GZA851977:GZA852024 HIW851977:HIW852024 HSS851977:HSS852024 ICO851977:ICO852024 IMK851977:IMK852024 IWG851977:IWG852024 JGC851977:JGC852024 JPY851977:JPY852024 JZU851977:JZU852024 KJQ851977:KJQ852024 KTM851977:KTM852024 LDI851977:LDI852024 LNE851977:LNE852024 LXA851977:LXA852024 MGW851977:MGW852024 MQS851977:MQS852024 NAO851977:NAO852024 NKK851977:NKK852024 NUG851977:NUG852024 OEC851977:OEC852024 ONY851977:ONY852024 OXU851977:OXU852024 PHQ851977:PHQ852024 PRM851977:PRM852024 QBI851977:QBI852024 QLE851977:QLE852024 QVA851977:QVA852024 REW851977:REW852024 ROS851977:ROS852024 RYO851977:RYO852024 SIK851977:SIK852024 SSG851977:SSG852024 TCC851977:TCC852024 TLY851977:TLY852024 TVU851977:TVU852024 UFQ851977:UFQ852024 UPM851977:UPM852024 UZI851977:UZI852024 VJE851977:VJE852024 VTA851977:VTA852024 WCW851977:WCW852024 WMS851977:WMS852024 WWO851977:WWO852024 AG917513:AG917560 KC917513:KC917560 TY917513:TY917560 ADU917513:ADU917560 ANQ917513:ANQ917560 AXM917513:AXM917560 BHI917513:BHI917560 BRE917513:BRE917560 CBA917513:CBA917560 CKW917513:CKW917560 CUS917513:CUS917560 DEO917513:DEO917560 DOK917513:DOK917560 DYG917513:DYG917560 EIC917513:EIC917560 ERY917513:ERY917560 FBU917513:FBU917560 FLQ917513:FLQ917560 FVM917513:FVM917560 GFI917513:GFI917560 GPE917513:GPE917560 GZA917513:GZA917560 HIW917513:HIW917560 HSS917513:HSS917560 ICO917513:ICO917560 IMK917513:IMK917560 IWG917513:IWG917560 JGC917513:JGC917560 JPY917513:JPY917560 JZU917513:JZU917560 KJQ917513:KJQ917560 KTM917513:KTM917560 LDI917513:LDI917560 LNE917513:LNE917560 LXA917513:LXA917560 MGW917513:MGW917560 MQS917513:MQS917560 NAO917513:NAO917560 NKK917513:NKK917560 NUG917513:NUG917560 OEC917513:OEC917560 ONY917513:ONY917560 OXU917513:OXU917560 PHQ917513:PHQ917560 PRM917513:PRM917560 QBI917513:QBI917560 QLE917513:QLE917560 QVA917513:QVA917560 REW917513:REW917560 ROS917513:ROS917560 RYO917513:RYO917560 SIK917513:SIK917560 SSG917513:SSG917560 TCC917513:TCC917560 TLY917513:TLY917560 TVU917513:TVU917560 UFQ917513:UFQ917560 UPM917513:UPM917560 UZI917513:UZI917560 VJE917513:VJE917560 VTA917513:VTA917560 WCW917513:WCW917560 WMS917513:WMS917560 WWO917513:WWO917560 AG983049:AG983096 KC983049:KC983096 TY983049:TY983096 ADU983049:ADU983096 ANQ983049:ANQ983096 AXM983049:AXM983096 BHI983049:BHI983096 BRE983049:BRE983096 CBA983049:CBA983096 CKW983049:CKW983096 CUS983049:CUS983096 DEO983049:DEO983096 DOK983049:DOK983096 DYG983049:DYG983096 EIC983049:EIC983096 ERY983049:ERY983096 FBU983049:FBU983096 FLQ983049:FLQ983096 FVM983049:FVM983096 GFI983049:GFI983096 GPE983049:GPE983096 GZA983049:GZA983096 HIW983049:HIW983096 HSS983049:HSS983096 ICO983049:ICO983096 IMK983049:IMK983096 IWG983049:IWG983096 JGC983049:JGC983096 JPY983049:JPY983096 JZU983049:JZU983096 KJQ983049:KJQ983096 KTM983049:KTM983096 LDI983049:LDI983096 LNE983049:LNE983096 LXA983049:LXA983096 MGW983049:MGW983096 MQS983049:MQS983096 NAO983049:NAO983096 NKK983049:NKK983096 NUG983049:NUG983096 OEC983049:OEC983096 ONY983049:ONY983096 OXU983049:OXU983096 PHQ983049:PHQ983096 PRM983049:PRM983096 QBI983049:QBI983096 QLE983049:QLE983096 QVA983049:QVA983096 REW983049:REW983096 ROS983049:ROS983096 RYO983049:RYO983096 SIK983049:SIK983096 SSG983049:SSG983096 TCC983049:TCC983096 TLY983049:TLY983096 TVU983049:TVU983096 UFQ983049:UFQ983096 UPM983049:UPM983096 UZI983049:UZI983096 VJE983049:VJE983096 VTA983049:VTA983096 WCW983049:WCW983096 WMS983049:WMS983096 WWO983049:WWO983096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14:AH56 KD14:KD56 TZ14:TZ56 ADV14:ADV56 ANR14:ANR56 AXN14:AXN56 BHJ14:BHJ56 BRF14:BRF56 CBB14:CBB56 CKX14:CKX56 CUT14:CUT56 DEP14:DEP56 DOL14:DOL56 DYH14:DYH56 EID14:EID56 ERZ14:ERZ56 FBV14:FBV56 FLR14:FLR56 FVN14:FVN56 GFJ14:GFJ56 GPF14:GPF56 GZB14:GZB56 HIX14:HIX56 HST14:HST56 ICP14:ICP56 IML14:IML56 IWH14:IWH56 JGD14:JGD56 JPZ14:JPZ56 JZV14:JZV56 KJR14:KJR56 KTN14:KTN56 LDJ14:LDJ56 LNF14:LNF56 LXB14:LXB56 MGX14:MGX56 MQT14:MQT56 NAP14:NAP56 NKL14:NKL56 NUH14:NUH56 OED14:OED56 ONZ14:ONZ56 OXV14:OXV56 PHR14:PHR56 PRN14:PRN56 QBJ14:QBJ56 QLF14:QLF56 QVB14:QVB56 REX14:REX56 ROT14:ROT56 RYP14:RYP56 SIL14:SIL56 SSH14:SSH56 TCD14:TCD56 TLZ14:TLZ56 TVV14:TVV56 UFR14:UFR56 UPN14:UPN56 UZJ14:UZJ56 VJF14:VJF56 VTB14:VTB56 WCX14:WCX56 WMT14:WMT56 WWP14:WWP56 AH65550:AH65592 KD65550:KD65592 TZ65550:TZ65592 ADV65550:ADV65592 ANR65550:ANR65592 AXN65550:AXN65592 BHJ65550:BHJ65592 BRF65550:BRF65592 CBB65550:CBB65592 CKX65550:CKX65592 CUT65550:CUT65592 DEP65550:DEP65592 DOL65550:DOL65592 DYH65550:DYH65592 EID65550:EID65592 ERZ65550:ERZ65592 FBV65550:FBV65592 FLR65550:FLR65592 FVN65550:FVN65592 GFJ65550:GFJ65592 GPF65550:GPF65592 GZB65550:GZB65592 HIX65550:HIX65592 HST65550:HST65592 ICP65550:ICP65592 IML65550:IML65592 IWH65550:IWH65592 JGD65550:JGD65592 JPZ65550:JPZ65592 JZV65550:JZV65592 KJR65550:KJR65592 KTN65550:KTN65592 LDJ65550:LDJ65592 LNF65550:LNF65592 LXB65550:LXB65592 MGX65550:MGX65592 MQT65550:MQT65592 NAP65550:NAP65592 NKL65550:NKL65592 NUH65550:NUH65592 OED65550:OED65592 ONZ65550:ONZ65592 OXV65550:OXV65592 PHR65550:PHR65592 PRN65550:PRN65592 QBJ65550:QBJ65592 QLF65550:QLF65592 QVB65550:QVB65592 REX65550:REX65592 ROT65550:ROT65592 RYP65550:RYP65592 SIL65550:SIL65592 SSH65550:SSH65592 TCD65550:TCD65592 TLZ65550:TLZ65592 TVV65550:TVV65592 UFR65550:UFR65592 UPN65550:UPN65592 UZJ65550:UZJ65592 VJF65550:VJF65592 VTB65550:VTB65592 WCX65550:WCX65592 WMT65550:WMT65592 WWP65550:WWP65592 AH131086:AH131128 KD131086:KD131128 TZ131086:TZ131128 ADV131086:ADV131128 ANR131086:ANR131128 AXN131086:AXN131128 BHJ131086:BHJ131128 BRF131086:BRF131128 CBB131086:CBB131128 CKX131086:CKX131128 CUT131086:CUT131128 DEP131086:DEP131128 DOL131086:DOL131128 DYH131086:DYH131128 EID131086:EID131128 ERZ131086:ERZ131128 FBV131086:FBV131128 FLR131086:FLR131128 FVN131086:FVN131128 GFJ131086:GFJ131128 GPF131086:GPF131128 GZB131086:GZB131128 HIX131086:HIX131128 HST131086:HST131128 ICP131086:ICP131128 IML131086:IML131128 IWH131086:IWH131128 JGD131086:JGD131128 JPZ131086:JPZ131128 JZV131086:JZV131128 KJR131086:KJR131128 KTN131086:KTN131128 LDJ131086:LDJ131128 LNF131086:LNF131128 LXB131086:LXB131128 MGX131086:MGX131128 MQT131086:MQT131128 NAP131086:NAP131128 NKL131086:NKL131128 NUH131086:NUH131128 OED131086:OED131128 ONZ131086:ONZ131128 OXV131086:OXV131128 PHR131086:PHR131128 PRN131086:PRN131128 QBJ131086:QBJ131128 QLF131086:QLF131128 QVB131086:QVB131128 REX131086:REX131128 ROT131086:ROT131128 RYP131086:RYP131128 SIL131086:SIL131128 SSH131086:SSH131128 TCD131086:TCD131128 TLZ131086:TLZ131128 TVV131086:TVV131128 UFR131086:UFR131128 UPN131086:UPN131128 UZJ131086:UZJ131128 VJF131086:VJF131128 VTB131086:VTB131128 WCX131086:WCX131128 WMT131086:WMT131128 WWP131086:WWP131128 AH196622:AH196664 KD196622:KD196664 TZ196622:TZ196664 ADV196622:ADV196664 ANR196622:ANR196664 AXN196622:AXN196664 BHJ196622:BHJ196664 BRF196622:BRF196664 CBB196622:CBB196664 CKX196622:CKX196664 CUT196622:CUT196664 DEP196622:DEP196664 DOL196622:DOL196664 DYH196622:DYH196664 EID196622:EID196664 ERZ196622:ERZ196664 FBV196622:FBV196664 FLR196622:FLR196664 FVN196622:FVN196664 GFJ196622:GFJ196664 GPF196622:GPF196664 GZB196622:GZB196664 HIX196622:HIX196664 HST196622:HST196664 ICP196622:ICP196664 IML196622:IML196664 IWH196622:IWH196664 JGD196622:JGD196664 JPZ196622:JPZ196664 JZV196622:JZV196664 KJR196622:KJR196664 KTN196622:KTN196664 LDJ196622:LDJ196664 LNF196622:LNF196664 LXB196622:LXB196664 MGX196622:MGX196664 MQT196622:MQT196664 NAP196622:NAP196664 NKL196622:NKL196664 NUH196622:NUH196664 OED196622:OED196664 ONZ196622:ONZ196664 OXV196622:OXV196664 PHR196622:PHR196664 PRN196622:PRN196664 QBJ196622:QBJ196664 QLF196622:QLF196664 QVB196622:QVB196664 REX196622:REX196664 ROT196622:ROT196664 RYP196622:RYP196664 SIL196622:SIL196664 SSH196622:SSH196664 TCD196622:TCD196664 TLZ196622:TLZ196664 TVV196622:TVV196664 UFR196622:UFR196664 UPN196622:UPN196664 UZJ196622:UZJ196664 VJF196622:VJF196664 VTB196622:VTB196664 WCX196622:WCX196664 WMT196622:WMT196664 WWP196622:WWP196664 AH262158:AH262200 KD262158:KD262200 TZ262158:TZ262200 ADV262158:ADV262200 ANR262158:ANR262200 AXN262158:AXN262200 BHJ262158:BHJ262200 BRF262158:BRF262200 CBB262158:CBB262200 CKX262158:CKX262200 CUT262158:CUT262200 DEP262158:DEP262200 DOL262158:DOL262200 DYH262158:DYH262200 EID262158:EID262200 ERZ262158:ERZ262200 FBV262158:FBV262200 FLR262158:FLR262200 FVN262158:FVN262200 GFJ262158:GFJ262200 GPF262158:GPF262200 GZB262158:GZB262200 HIX262158:HIX262200 HST262158:HST262200 ICP262158:ICP262200 IML262158:IML262200 IWH262158:IWH262200 JGD262158:JGD262200 JPZ262158:JPZ262200 JZV262158:JZV262200 KJR262158:KJR262200 KTN262158:KTN262200 LDJ262158:LDJ262200 LNF262158:LNF262200 LXB262158:LXB262200 MGX262158:MGX262200 MQT262158:MQT262200 NAP262158:NAP262200 NKL262158:NKL262200 NUH262158:NUH262200 OED262158:OED262200 ONZ262158:ONZ262200 OXV262158:OXV262200 PHR262158:PHR262200 PRN262158:PRN262200 QBJ262158:QBJ262200 QLF262158:QLF262200 QVB262158:QVB262200 REX262158:REX262200 ROT262158:ROT262200 RYP262158:RYP262200 SIL262158:SIL262200 SSH262158:SSH262200 TCD262158:TCD262200 TLZ262158:TLZ262200 TVV262158:TVV262200 UFR262158:UFR262200 UPN262158:UPN262200 UZJ262158:UZJ262200 VJF262158:VJF262200 VTB262158:VTB262200 WCX262158:WCX262200 WMT262158:WMT262200 WWP262158:WWP262200 AH327694:AH327736 KD327694:KD327736 TZ327694:TZ327736 ADV327694:ADV327736 ANR327694:ANR327736 AXN327694:AXN327736 BHJ327694:BHJ327736 BRF327694:BRF327736 CBB327694:CBB327736 CKX327694:CKX327736 CUT327694:CUT327736 DEP327694:DEP327736 DOL327694:DOL327736 DYH327694:DYH327736 EID327694:EID327736 ERZ327694:ERZ327736 FBV327694:FBV327736 FLR327694:FLR327736 FVN327694:FVN327736 GFJ327694:GFJ327736 GPF327694:GPF327736 GZB327694:GZB327736 HIX327694:HIX327736 HST327694:HST327736 ICP327694:ICP327736 IML327694:IML327736 IWH327694:IWH327736 JGD327694:JGD327736 JPZ327694:JPZ327736 JZV327694:JZV327736 KJR327694:KJR327736 KTN327694:KTN327736 LDJ327694:LDJ327736 LNF327694:LNF327736 LXB327694:LXB327736 MGX327694:MGX327736 MQT327694:MQT327736 NAP327694:NAP327736 NKL327694:NKL327736 NUH327694:NUH327736 OED327694:OED327736 ONZ327694:ONZ327736 OXV327694:OXV327736 PHR327694:PHR327736 PRN327694:PRN327736 QBJ327694:QBJ327736 QLF327694:QLF327736 QVB327694:QVB327736 REX327694:REX327736 ROT327694:ROT327736 RYP327694:RYP327736 SIL327694:SIL327736 SSH327694:SSH327736 TCD327694:TCD327736 TLZ327694:TLZ327736 TVV327694:TVV327736 UFR327694:UFR327736 UPN327694:UPN327736 UZJ327694:UZJ327736 VJF327694:VJF327736 VTB327694:VTB327736 WCX327694:WCX327736 WMT327694:WMT327736 WWP327694:WWP327736 AH393230:AH393272 KD393230:KD393272 TZ393230:TZ393272 ADV393230:ADV393272 ANR393230:ANR393272 AXN393230:AXN393272 BHJ393230:BHJ393272 BRF393230:BRF393272 CBB393230:CBB393272 CKX393230:CKX393272 CUT393230:CUT393272 DEP393230:DEP393272 DOL393230:DOL393272 DYH393230:DYH393272 EID393230:EID393272 ERZ393230:ERZ393272 FBV393230:FBV393272 FLR393230:FLR393272 FVN393230:FVN393272 GFJ393230:GFJ393272 GPF393230:GPF393272 GZB393230:GZB393272 HIX393230:HIX393272 HST393230:HST393272 ICP393230:ICP393272 IML393230:IML393272 IWH393230:IWH393272 JGD393230:JGD393272 JPZ393230:JPZ393272 JZV393230:JZV393272 KJR393230:KJR393272 KTN393230:KTN393272 LDJ393230:LDJ393272 LNF393230:LNF393272 LXB393230:LXB393272 MGX393230:MGX393272 MQT393230:MQT393272 NAP393230:NAP393272 NKL393230:NKL393272 NUH393230:NUH393272 OED393230:OED393272 ONZ393230:ONZ393272 OXV393230:OXV393272 PHR393230:PHR393272 PRN393230:PRN393272 QBJ393230:QBJ393272 QLF393230:QLF393272 QVB393230:QVB393272 REX393230:REX393272 ROT393230:ROT393272 RYP393230:RYP393272 SIL393230:SIL393272 SSH393230:SSH393272 TCD393230:TCD393272 TLZ393230:TLZ393272 TVV393230:TVV393272 UFR393230:UFR393272 UPN393230:UPN393272 UZJ393230:UZJ393272 VJF393230:VJF393272 VTB393230:VTB393272 WCX393230:WCX393272 WMT393230:WMT393272 WWP393230:WWP393272 AH458766:AH458808 KD458766:KD458808 TZ458766:TZ458808 ADV458766:ADV458808 ANR458766:ANR458808 AXN458766:AXN458808 BHJ458766:BHJ458808 BRF458766:BRF458808 CBB458766:CBB458808 CKX458766:CKX458808 CUT458766:CUT458808 DEP458766:DEP458808 DOL458766:DOL458808 DYH458766:DYH458808 EID458766:EID458808 ERZ458766:ERZ458808 FBV458766:FBV458808 FLR458766:FLR458808 FVN458766:FVN458808 GFJ458766:GFJ458808 GPF458766:GPF458808 GZB458766:GZB458808 HIX458766:HIX458808 HST458766:HST458808 ICP458766:ICP458808 IML458766:IML458808 IWH458766:IWH458808 JGD458766:JGD458808 JPZ458766:JPZ458808 JZV458766:JZV458808 KJR458766:KJR458808 KTN458766:KTN458808 LDJ458766:LDJ458808 LNF458766:LNF458808 LXB458766:LXB458808 MGX458766:MGX458808 MQT458766:MQT458808 NAP458766:NAP458808 NKL458766:NKL458808 NUH458766:NUH458808 OED458766:OED458808 ONZ458766:ONZ458808 OXV458766:OXV458808 PHR458766:PHR458808 PRN458766:PRN458808 QBJ458766:QBJ458808 QLF458766:QLF458808 QVB458766:QVB458808 REX458766:REX458808 ROT458766:ROT458808 RYP458766:RYP458808 SIL458766:SIL458808 SSH458766:SSH458808 TCD458766:TCD458808 TLZ458766:TLZ458808 TVV458766:TVV458808 UFR458766:UFR458808 UPN458766:UPN458808 UZJ458766:UZJ458808 VJF458766:VJF458808 VTB458766:VTB458808 WCX458766:WCX458808 WMT458766:WMT458808 WWP458766:WWP458808 AH524302:AH524344 KD524302:KD524344 TZ524302:TZ524344 ADV524302:ADV524344 ANR524302:ANR524344 AXN524302:AXN524344 BHJ524302:BHJ524344 BRF524302:BRF524344 CBB524302:CBB524344 CKX524302:CKX524344 CUT524302:CUT524344 DEP524302:DEP524344 DOL524302:DOL524344 DYH524302:DYH524344 EID524302:EID524344 ERZ524302:ERZ524344 FBV524302:FBV524344 FLR524302:FLR524344 FVN524302:FVN524344 GFJ524302:GFJ524344 GPF524302:GPF524344 GZB524302:GZB524344 HIX524302:HIX524344 HST524302:HST524344 ICP524302:ICP524344 IML524302:IML524344 IWH524302:IWH524344 JGD524302:JGD524344 JPZ524302:JPZ524344 JZV524302:JZV524344 KJR524302:KJR524344 KTN524302:KTN524344 LDJ524302:LDJ524344 LNF524302:LNF524344 LXB524302:LXB524344 MGX524302:MGX524344 MQT524302:MQT524344 NAP524302:NAP524344 NKL524302:NKL524344 NUH524302:NUH524344 OED524302:OED524344 ONZ524302:ONZ524344 OXV524302:OXV524344 PHR524302:PHR524344 PRN524302:PRN524344 QBJ524302:QBJ524344 QLF524302:QLF524344 QVB524302:QVB524344 REX524302:REX524344 ROT524302:ROT524344 RYP524302:RYP524344 SIL524302:SIL524344 SSH524302:SSH524344 TCD524302:TCD524344 TLZ524302:TLZ524344 TVV524302:TVV524344 UFR524302:UFR524344 UPN524302:UPN524344 UZJ524302:UZJ524344 VJF524302:VJF524344 VTB524302:VTB524344 WCX524302:WCX524344 WMT524302:WMT524344 WWP524302:WWP524344 AH589838:AH589880 KD589838:KD589880 TZ589838:TZ589880 ADV589838:ADV589880 ANR589838:ANR589880 AXN589838:AXN589880 BHJ589838:BHJ589880 BRF589838:BRF589880 CBB589838:CBB589880 CKX589838:CKX589880 CUT589838:CUT589880 DEP589838:DEP589880 DOL589838:DOL589880 DYH589838:DYH589880 EID589838:EID589880 ERZ589838:ERZ589880 FBV589838:FBV589880 FLR589838:FLR589880 FVN589838:FVN589880 GFJ589838:GFJ589880 GPF589838:GPF589880 GZB589838:GZB589880 HIX589838:HIX589880 HST589838:HST589880 ICP589838:ICP589880 IML589838:IML589880 IWH589838:IWH589880 JGD589838:JGD589880 JPZ589838:JPZ589880 JZV589838:JZV589880 KJR589838:KJR589880 KTN589838:KTN589880 LDJ589838:LDJ589880 LNF589838:LNF589880 LXB589838:LXB589880 MGX589838:MGX589880 MQT589838:MQT589880 NAP589838:NAP589880 NKL589838:NKL589880 NUH589838:NUH589880 OED589838:OED589880 ONZ589838:ONZ589880 OXV589838:OXV589880 PHR589838:PHR589880 PRN589838:PRN589880 QBJ589838:QBJ589880 QLF589838:QLF589880 QVB589838:QVB589880 REX589838:REX589880 ROT589838:ROT589880 RYP589838:RYP589880 SIL589838:SIL589880 SSH589838:SSH589880 TCD589838:TCD589880 TLZ589838:TLZ589880 TVV589838:TVV589880 UFR589838:UFR589880 UPN589838:UPN589880 UZJ589838:UZJ589880 VJF589838:VJF589880 VTB589838:VTB589880 WCX589838:WCX589880 WMT589838:WMT589880 WWP589838:WWP589880 AH655374:AH655416 KD655374:KD655416 TZ655374:TZ655416 ADV655374:ADV655416 ANR655374:ANR655416 AXN655374:AXN655416 BHJ655374:BHJ655416 BRF655374:BRF655416 CBB655374:CBB655416 CKX655374:CKX655416 CUT655374:CUT655416 DEP655374:DEP655416 DOL655374:DOL655416 DYH655374:DYH655416 EID655374:EID655416 ERZ655374:ERZ655416 FBV655374:FBV655416 FLR655374:FLR655416 FVN655374:FVN655416 GFJ655374:GFJ655416 GPF655374:GPF655416 GZB655374:GZB655416 HIX655374:HIX655416 HST655374:HST655416 ICP655374:ICP655416 IML655374:IML655416 IWH655374:IWH655416 JGD655374:JGD655416 JPZ655374:JPZ655416 JZV655374:JZV655416 KJR655374:KJR655416 KTN655374:KTN655416 LDJ655374:LDJ655416 LNF655374:LNF655416 LXB655374:LXB655416 MGX655374:MGX655416 MQT655374:MQT655416 NAP655374:NAP655416 NKL655374:NKL655416 NUH655374:NUH655416 OED655374:OED655416 ONZ655374:ONZ655416 OXV655374:OXV655416 PHR655374:PHR655416 PRN655374:PRN655416 QBJ655374:QBJ655416 QLF655374:QLF655416 QVB655374:QVB655416 REX655374:REX655416 ROT655374:ROT655416 RYP655374:RYP655416 SIL655374:SIL655416 SSH655374:SSH655416 TCD655374:TCD655416 TLZ655374:TLZ655416 TVV655374:TVV655416 UFR655374:UFR655416 UPN655374:UPN655416 UZJ655374:UZJ655416 VJF655374:VJF655416 VTB655374:VTB655416 WCX655374:WCX655416 WMT655374:WMT655416 WWP655374:WWP655416 AH720910:AH720952 KD720910:KD720952 TZ720910:TZ720952 ADV720910:ADV720952 ANR720910:ANR720952 AXN720910:AXN720952 BHJ720910:BHJ720952 BRF720910:BRF720952 CBB720910:CBB720952 CKX720910:CKX720952 CUT720910:CUT720952 DEP720910:DEP720952 DOL720910:DOL720952 DYH720910:DYH720952 EID720910:EID720952 ERZ720910:ERZ720952 FBV720910:FBV720952 FLR720910:FLR720952 FVN720910:FVN720952 GFJ720910:GFJ720952 GPF720910:GPF720952 GZB720910:GZB720952 HIX720910:HIX720952 HST720910:HST720952 ICP720910:ICP720952 IML720910:IML720952 IWH720910:IWH720952 JGD720910:JGD720952 JPZ720910:JPZ720952 JZV720910:JZV720952 KJR720910:KJR720952 KTN720910:KTN720952 LDJ720910:LDJ720952 LNF720910:LNF720952 LXB720910:LXB720952 MGX720910:MGX720952 MQT720910:MQT720952 NAP720910:NAP720952 NKL720910:NKL720952 NUH720910:NUH720952 OED720910:OED720952 ONZ720910:ONZ720952 OXV720910:OXV720952 PHR720910:PHR720952 PRN720910:PRN720952 QBJ720910:QBJ720952 QLF720910:QLF720952 QVB720910:QVB720952 REX720910:REX720952 ROT720910:ROT720952 RYP720910:RYP720952 SIL720910:SIL720952 SSH720910:SSH720952 TCD720910:TCD720952 TLZ720910:TLZ720952 TVV720910:TVV720952 UFR720910:UFR720952 UPN720910:UPN720952 UZJ720910:UZJ720952 VJF720910:VJF720952 VTB720910:VTB720952 WCX720910:WCX720952 WMT720910:WMT720952 WWP720910:WWP720952 AH786446:AH786488 KD786446:KD786488 TZ786446:TZ786488 ADV786446:ADV786488 ANR786446:ANR786488 AXN786446:AXN786488 BHJ786446:BHJ786488 BRF786446:BRF786488 CBB786446:CBB786488 CKX786446:CKX786488 CUT786446:CUT786488 DEP786446:DEP786488 DOL786446:DOL786488 DYH786446:DYH786488 EID786446:EID786488 ERZ786446:ERZ786488 FBV786446:FBV786488 FLR786446:FLR786488 FVN786446:FVN786488 GFJ786446:GFJ786488 GPF786446:GPF786488 GZB786446:GZB786488 HIX786446:HIX786488 HST786446:HST786488 ICP786446:ICP786488 IML786446:IML786488 IWH786446:IWH786488 JGD786446:JGD786488 JPZ786446:JPZ786488 JZV786446:JZV786488 KJR786446:KJR786488 KTN786446:KTN786488 LDJ786446:LDJ786488 LNF786446:LNF786488 LXB786446:LXB786488 MGX786446:MGX786488 MQT786446:MQT786488 NAP786446:NAP786488 NKL786446:NKL786488 NUH786446:NUH786488 OED786446:OED786488 ONZ786446:ONZ786488 OXV786446:OXV786488 PHR786446:PHR786488 PRN786446:PRN786488 QBJ786446:QBJ786488 QLF786446:QLF786488 QVB786446:QVB786488 REX786446:REX786488 ROT786446:ROT786488 RYP786446:RYP786488 SIL786446:SIL786488 SSH786446:SSH786488 TCD786446:TCD786488 TLZ786446:TLZ786488 TVV786446:TVV786488 UFR786446:UFR786488 UPN786446:UPN786488 UZJ786446:UZJ786488 VJF786446:VJF786488 VTB786446:VTB786488 WCX786446:WCX786488 WMT786446:WMT786488 WWP786446:WWP786488 AH851982:AH852024 KD851982:KD852024 TZ851982:TZ852024 ADV851982:ADV852024 ANR851982:ANR852024 AXN851982:AXN852024 BHJ851982:BHJ852024 BRF851982:BRF852024 CBB851982:CBB852024 CKX851982:CKX852024 CUT851982:CUT852024 DEP851982:DEP852024 DOL851982:DOL852024 DYH851982:DYH852024 EID851982:EID852024 ERZ851982:ERZ852024 FBV851982:FBV852024 FLR851982:FLR852024 FVN851982:FVN852024 GFJ851982:GFJ852024 GPF851982:GPF852024 GZB851982:GZB852024 HIX851982:HIX852024 HST851982:HST852024 ICP851982:ICP852024 IML851982:IML852024 IWH851982:IWH852024 JGD851982:JGD852024 JPZ851982:JPZ852024 JZV851982:JZV852024 KJR851982:KJR852024 KTN851982:KTN852024 LDJ851982:LDJ852024 LNF851982:LNF852024 LXB851982:LXB852024 MGX851982:MGX852024 MQT851982:MQT852024 NAP851982:NAP852024 NKL851982:NKL852024 NUH851982:NUH852024 OED851982:OED852024 ONZ851982:ONZ852024 OXV851982:OXV852024 PHR851982:PHR852024 PRN851982:PRN852024 QBJ851982:QBJ852024 QLF851982:QLF852024 QVB851982:QVB852024 REX851982:REX852024 ROT851982:ROT852024 RYP851982:RYP852024 SIL851982:SIL852024 SSH851982:SSH852024 TCD851982:TCD852024 TLZ851982:TLZ852024 TVV851982:TVV852024 UFR851982:UFR852024 UPN851982:UPN852024 UZJ851982:UZJ852024 VJF851982:VJF852024 VTB851982:VTB852024 WCX851982:WCX852024 WMT851982:WMT852024 WWP851982:WWP852024 AH917518:AH917560 KD917518:KD917560 TZ917518:TZ917560 ADV917518:ADV917560 ANR917518:ANR917560 AXN917518:AXN917560 BHJ917518:BHJ917560 BRF917518:BRF917560 CBB917518:CBB917560 CKX917518:CKX917560 CUT917518:CUT917560 DEP917518:DEP917560 DOL917518:DOL917560 DYH917518:DYH917560 EID917518:EID917560 ERZ917518:ERZ917560 FBV917518:FBV917560 FLR917518:FLR917560 FVN917518:FVN917560 GFJ917518:GFJ917560 GPF917518:GPF917560 GZB917518:GZB917560 HIX917518:HIX917560 HST917518:HST917560 ICP917518:ICP917560 IML917518:IML917560 IWH917518:IWH917560 JGD917518:JGD917560 JPZ917518:JPZ917560 JZV917518:JZV917560 KJR917518:KJR917560 KTN917518:KTN917560 LDJ917518:LDJ917560 LNF917518:LNF917560 LXB917518:LXB917560 MGX917518:MGX917560 MQT917518:MQT917560 NAP917518:NAP917560 NKL917518:NKL917560 NUH917518:NUH917560 OED917518:OED917560 ONZ917518:ONZ917560 OXV917518:OXV917560 PHR917518:PHR917560 PRN917518:PRN917560 QBJ917518:QBJ917560 QLF917518:QLF917560 QVB917518:QVB917560 REX917518:REX917560 ROT917518:ROT917560 RYP917518:RYP917560 SIL917518:SIL917560 SSH917518:SSH917560 TCD917518:TCD917560 TLZ917518:TLZ917560 TVV917518:TVV917560 UFR917518:UFR917560 UPN917518:UPN917560 UZJ917518:UZJ917560 VJF917518:VJF917560 VTB917518:VTB917560 WCX917518:WCX917560 WMT917518:WMT917560 WWP917518:WWP917560 AH983054:AH983096 KD983054:KD983096 TZ983054:TZ983096 ADV983054:ADV983096 ANR983054:ANR983096 AXN983054:AXN983096 BHJ983054:BHJ983096 BRF983054:BRF983096 CBB983054:CBB983096 CKX983054:CKX983096 CUT983054:CUT983096 DEP983054:DEP983096 DOL983054:DOL983096 DYH983054:DYH983096 EID983054:EID983096 ERZ983054:ERZ983096 FBV983054:FBV983096 FLR983054:FLR983096 FVN983054:FVN983096 GFJ983054:GFJ983096 GPF983054:GPF983096 GZB983054:GZB983096 HIX983054:HIX983096 HST983054:HST983096 ICP983054:ICP983096 IML983054:IML983096 IWH983054:IWH983096 JGD983054:JGD983096 JPZ983054:JPZ983096 JZV983054:JZV983096 KJR983054:KJR983096 KTN983054:KTN983096 LDJ983054:LDJ983096 LNF983054:LNF983096 LXB983054:LXB983096 MGX983054:MGX983096 MQT983054:MQT983096 NAP983054:NAP983096 NKL983054:NKL983096 NUH983054:NUH983096 OED983054:OED983096 ONZ983054:ONZ983096 OXV983054:OXV983096 PHR983054:PHR983096 PRN983054:PRN983096 QBJ983054:QBJ983096 QLF983054:QLF983096 QVB983054:QVB983096 REX983054:REX983096 ROT983054:ROT983096 RYP983054:RYP983096 SIL983054:SIL983096 SSH983054:SSH983096 TCD983054:TCD983096 TLZ983054:TLZ983096 TVV983054:TVV983096 UFR983054:UFR983096 UPN983054:UPN983096 UZJ983054:UZJ983096 VJF983054:VJF983096 VTB983054:VTB983096 WCX983054:WCX983096 WMT983054:WMT983096 WWP983054:WWP983096"/>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4:AB56 JX14:JX56 TT14:TT56 ADP14:ADP56 ANL14:ANL56 AXH14:AXH56 BHD14:BHD56 BQZ14:BQZ56 CAV14:CAV56 CKR14:CKR56 CUN14:CUN56 DEJ14:DEJ56 DOF14:DOF56 DYB14:DYB56 EHX14:EHX56 ERT14:ERT56 FBP14:FBP56 FLL14:FLL56 FVH14:FVH56 GFD14:GFD56 GOZ14:GOZ56 GYV14:GYV56 HIR14:HIR56 HSN14:HSN56 ICJ14:ICJ56 IMF14:IMF56 IWB14:IWB56 JFX14:JFX56 JPT14:JPT56 JZP14:JZP56 KJL14:KJL56 KTH14:KTH56 LDD14:LDD56 LMZ14:LMZ56 LWV14:LWV56 MGR14:MGR56 MQN14:MQN56 NAJ14:NAJ56 NKF14:NKF56 NUB14:NUB56 ODX14:ODX56 ONT14:ONT56 OXP14:OXP56 PHL14:PHL56 PRH14:PRH56 QBD14:QBD56 QKZ14:QKZ56 QUV14:QUV56 RER14:RER56 RON14:RON56 RYJ14:RYJ56 SIF14:SIF56 SSB14:SSB56 TBX14:TBX56 TLT14:TLT56 TVP14:TVP56 UFL14:UFL56 UPH14:UPH56 UZD14:UZD56 VIZ14:VIZ56 VSV14:VSV56 WCR14:WCR56 WMN14:WMN56 WWJ14:WWJ56 AB65550:AB65592 JX65550:JX65592 TT65550:TT65592 ADP65550:ADP65592 ANL65550:ANL65592 AXH65550:AXH65592 BHD65550:BHD65592 BQZ65550:BQZ65592 CAV65550:CAV65592 CKR65550:CKR65592 CUN65550:CUN65592 DEJ65550:DEJ65592 DOF65550:DOF65592 DYB65550:DYB65592 EHX65550:EHX65592 ERT65550:ERT65592 FBP65550:FBP65592 FLL65550:FLL65592 FVH65550:FVH65592 GFD65550:GFD65592 GOZ65550:GOZ65592 GYV65550:GYV65592 HIR65550:HIR65592 HSN65550:HSN65592 ICJ65550:ICJ65592 IMF65550:IMF65592 IWB65550:IWB65592 JFX65550:JFX65592 JPT65550:JPT65592 JZP65550:JZP65592 KJL65550:KJL65592 KTH65550:KTH65592 LDD65550:LDD65592 LMZ65550:LMZ65592 LWV65550:LWV65592 MGR65550:MGR65592 MQN65550:MQN65592 NAJ65550:NAJ65592 NKF65550:NKF65592 NUB65550:NUB65592 ODX65550:ODX65592 ONT65550:ONT65592 OXP65550:OXP65592 PHL65550:PHL65592 PRH65550:PRH65592 QBD65550:QBD65592 QKZ65550:QKZ65592 QUV65550:QUV65592 RER65550:RER65592 RON65550:RON65592 RYJ65550:RYJ65592 SIF65550:SIF65592 SSB65550:SSB65592 TBX65550:TBX65592 TLT65550:TLT65592 TVP65550:TVP65592 UFL65550:UFL65592 UPH65550:UPH65592 UZD65550:UZD65592 VIZ65550:VIZ65592 VSV65550:VSV65592 WCR65550:WCR65592 WMN65550:WMN65592 WWJ65550:WWJ65592 AB131086:AB131128 JX131086:JX131128 TT131086:TT131128 ADP131086:ADP131128 ANL131086:ANL131128 AXH131086:AXH131128 BHD131086:BHD131128 BQZ131086:BQZ131128 CAV131086:CAV131128 CKR131086:CKR131128 CUN131086:CUN131128 DEJ131086:DEJ131128 DOF131086:DOF131128 DYB131086:DYB131128 EHX131086:EHX131128 ERT131086:ERT131128 FBP131086:FBP131128 FLL131086:FLL131128 FVH131086:FVH131128 GFD131086:GFD131128 GOZ131086:GOZ131128 GYV131086:GYV131128 HIR131086:HIR131128 HSN131086:HSN131128 ICJ131086:ICJ131128 IMF131086:IMF131128 IWB131086:IWB131128 JFX131086:JFX131128 JPT131086:JPT131128 JZP131086:JZP131128 KJL131086:KJL131128 KTH131086:KTH131128 LDD131086:LDD131128 LMZ131086:LMZ131128 LWV131086:LWV131128 MGR131086:MGR131128 MQN131086:MQN131128 NAJ131086:NAJ131128 NKF131086:NKF131128 NUB131086:NUB131128 ODX131086:ODX131128 ONT131086:ONT131128 OXP131086:OXP131128 PHL131086:PHL131128 PRH131086:PRH131128 QBD131086:QBD131128 QKZ131086:QKZ131128 QUV131086:QUV131128 RER131086:RER131128 RON131086:RON131128 RYJ131086:RYJ131128 SIF131086:SIF131128 SSB131086:SSB131128 TBX131086:TBX131128 TLT131086:TLT131128 TVP131086:TVP131128 UFL131086:UFL131128 UPH131086:UPH131128 UZD131086:UZD131128 VIZ131086:VIZ131128 VSV131086:VSV131128 WCR131086:WCR131128 WMN131086:WMN131128 WWJ131086:WWJ131128 AB196622:AB196664 JX196622:JX196664 TT196622:TT196664 ADP196622:ADP196664 ANL196622:ANL196664 AXH196622:AXH196664 BHD196622:BHD196664 BQZ196622:BQZ196664 CAV196622:CAV196664 CKR196622:CKR196664 CUN196622:CUN196664 DEJ196622:DEJ196664 DOF196622:DOF196664 DYB196622:DYB196664 EHX196622:EHX196664 ERT196622:ERT196664 FBP196622:FBP196664 FLL196622:FLL196664 FVH196622:FVH196664 GFD196622:GFD196664 GOZ196622:GOZ196664 GYV196622:GYV196664 HIR196622:HIR196664 HSN196622:HSN196664 ICJ196622:ICJ196664 IMF196622:IMF196664 IWB196622:IWB196664 JFX196622:JFX196664 JPT196622:JPT196664 JZP196622:JZP196664 KJL196622:KJL196664 KTH196622:KTH196664 LDD196622:LDD196664 LMZ196622:LMZ196664 LWV196622:LWV196664 MGR196622:MGR196664 MQN196622:MQN196664 NAJ196622:NAJ196664 NKF196622:NKF196664 NUB196622:NUB196664 ODX196622:ODX196664 ONT196622:ONT196664 OXP196622:OXP196664 PHL196622:PHL196664 PRH196622:PRH196664 QBD196622:QBD196664 QKZ196622:QKZ196664 QUV196622:QUV196664 RER196622:RER196664 RON196622:RON196664 RYJ196622:RYJ196664 SIF196622:SIF196664 SSB196622:SSB196664 TBX196622:TBX196664 TLT196622:TLT196664 TVP196622:TVP196664 UFL196622:UFL196664 UPH196622:UPH196664 UZD196622:UZD196664 VIZ196622:VIZ196664 VSV196622:VSV196664 WCR196622:WCR196664 WMN196622:WMN196664 WWJ196622:WWJ196664 AB262158:AB262200 JX262158:JX262200 TT262158:TT262200 ADP262158:ADP262200 ANL262158:ANL262200 AXH262158:AXH262200 BHD262158:BHD262200 BQZ262158:BQZ262200 CAV262158:CAV262200 CKR262158:CKR262200 CUN262158:CUN262200 DEJ262158:DEJ262200 DOF262158:DOF262200 DYB262158:DYB262200 EHX262158:EHX262200 ERT262158:ERT262200 FBP262158:FBP262200 FLL262158:FLL262200 FVH262158:FVH262200 GFD262158:GFD262200 GOZ262158:GOZ262200 GYV262158:GYV262200 HIR262158:HIR262200 HSN262158:HSN262200 ICJ262158:ICJ262200 IMF262158:IMF262200 IWB262158:IWB262200 JFX262158:JFX262200 JPT262158:JPT262200 JZP262158:JZP262200 KJL262158:KJL262200 KTH262158:KTH262200 LDD262158:LDD262200 LMZ262158:LMZ262200 LWV262158:LWV262200 MGR262158:MGR262200 MQN262158:MQN262200 NAJ262158:NAJ262200 NKF262158:NKF262200 NUB262158:NUB262200 ODX262158:ODX262200 ONT262158:ONT262200 OXP262158:OXP262200 PHL262158:PHL262200 PRH262158:PRH262200 QBD262158:QBD262200 QKZ262158:QKZ262200 QUV262158:QUV262200 RER262158:RER262200 RON262158:RON262200 RYJ262158:RYJ262200 SIF262158:SIF262200 SSB262158:SSB262200 TBX262158:TBX262200 TLT262158:TLT262200 TVP262158:TVP262200 UFL262158:UFL262200 UPH262158:UPH262200 UZD262158:UZD262200 VIZ262158:VIZ262200 VSV262158:VSV262200 WCR262158:WCR262200 WMN262158:WMN262200 WWJ262158:WWJ262200 AB327694:AB327736 JX327694:JX327736 TT327694:TT327736 ADP327694:ADP327736 ANL327694:ANL327736 AXH327694:AXH327736 BHD327694:BHD327736 BQZ327694:BQZ327736 CAV327694:CAV327736 CKR327694:CKR327736 CUN327694:CUN327736 DEJ327694:DEJ327736 DOF327694:DOF327736 DYB327694:DYB327736 EHX327694:EHX327736 ERT327694:ERT327736 FBP327694:FBP327736 FLL327694:FLL327736 FVH327694:FVH327736 GFD327694:GFD327736 GOZ327694:GOZ327736 GYV327694:GYV327736 HIR327694:HIR327736 HSN327694:HSN327736 ICJ327694:ICJ327736 IMF327694:IMF327736 IWB327694:IWB327736 JFX327694:JFX327736 JPT327694:JPT327736 JZP327694:JZP327736 KJL327694:KJL327736 KTH327694:KTH327736 LDD327694:LDD327736 LMZ327694:LMZ327736 LWV327694:LWV327736 MGR327694:MGR327736 MQN327694:MQN327736 NAJ327694:NAJ327736 NKF327694:NKF327736 NUB327694:NUB327736 ODX327694:ODX327736 ONT327694:ONT327736 OXP327694:OXP327736 PHL327694:PHL327736 PRH327694:PRH327736 QBD327694:QBD327736 QKZ327694:QKZ327736 QUV327694:QUV327736 RER327694:RER327736 RON327694:RON327736 RYJ327694:RYJ327736 SIF327694:SIF327736 SSB327694:SSB327736 TBX327694:TBX327736 TLT327694:TLT327736 TVP327694:TVP327736 UFL327694:UFL327736 UPH327694:UPH327736 UZD327694:UZD327736 VIZ327694:VIZ327736 VSV327694:VSV327736 WCR327694:WCR327736 WMN327694:WMN327736 WWJ327694:WWJ327736 AB393230:AB393272 JX393230:JX393272 TT393230:TT393272 ADP393230:ADP393272 ANL393230:ANL393272 AXH393230:AXH393272 BHD393230:BHD393272 BQZ393230:BQZ393272 CAV393230:CAV393272 CKR393230:CKR393272 CUN393230:CUN393272 DEJ393230:DEJ393272 DOF393230:DOF393272 DYB393230:DYB393272 EHX393230:EHX393272 ERT393230:ERT393272 FBP393230:FBP393272 FLL393230:FLL393272 FVH393230:FVH393272 GFD393230:GFD393272 GOZ393230:GOZ393272 GYV393230:GYV393272 HIR393230:HIR393272 HSN393230:HSN393272 ICJ393230:ICJ393272 IMF393230:IMF393272 IWB393230:IWB393272 JFX393230:JFX393272 JPT393230:JPT393272 JZP393230:JZP393272 KJL393230:KJL393272 KTH393230:KTH393272 LDD393230:LDD393272 LMZ393230:LMZ393272 LWV393230:LWV393272 MGR393230:MGR393272 MQN393230:MQN393272 NAJ393230:NAJ393272 NKF393230:NKF393272 NUB393230:NUB393272 ODX393230:ODX393272 ONT393230:ONT393272 OXP393230:OXP393272 PHL393230:PHL393272 PRH393230:PRH393272 QBD393230:QBD393272 QKZ393230:QKZ393272 QUV393230:QUV393272 RER393230:RER393272 RON393230:RON393272 RYJ393230:RYJ393272 SIF393230:SIF393272 SSB393230:SSB393272 TBX393230:TBX393272 TLT393230:TLT393272 TVP393230:TVP393272 UFL393230:UFL393272 UPH393230:UPH393272 UZD393230:UZD393272 VIZ393230:VIZ393272 VSV393230:VSV393272 WCR393230:WCR393272 WMN393230:WMN393272 WWJ393230:WWJ393272 AB458766:AB458808 JX458766:JX458808 TT458766:TT458808 ADP458766:ADP458808 ANL458766:ANL458808 AXH458766:AXH458808 BHD458766:BHD458808 BQZ458766:BQZ458808 CAV458766:CAV458808 CKR458766:CKR458808 CUN458766:CUN458808 DEJ458766:DEJ458808 DOF458766:DOF458808 DYB458766:DYB458808 EHX458766:EHX458808 ERT458766:ERT458808 FBP458766:FBP458808 FLL458766:FLL458808 FVH458766:FVH458808 GFD458766:GFD458808 GOZ458766:GOZ458808 GYV458766:GYV458808 HIR458766:HIR458808 HSN458766:HSN458808 ICJ458766:ICJ458808 IMF458766:IMF458808 IWB458766:IWB458808 JFX458766:JFX458808 JPT458766:JPT458808 JZP458766:JZP458808 KJL458766:KJL458808 KTH458766:KTH458808 LDD458766:LDD458808 LMZ458766:LMZ458808 LWV458766:LWV458808 MGR458766:MGR458808 MQN458766:MQN458808 NAJ458766:NAJ458808 NKF458766:NKF458808 NUB458766:NUB458808 ODX458766:ODX458808 ONT458766:ONT458808 OXP458766:OXP458808 PHL458766:PHL458808 PRH458766:PRH458808 QBD458766:QBD458808 QKZ458766:QKZ458808 QUV458766:QUV458808 RER458766:RER458808 RON458766:RON458808 RYJ458766:RYJ458808 SIF458766:SIF458808 SSB458766:SSB458808 TBX458766:TBX458808 TLT458766:TLT458808 TVP458766:TVP458808 UFL458766:UFL458808 UPH458766:UPH458808 UZD458766:UZD458808 VIZ458766:VIZ458808 VSV458766:VSV458808 WCR458766:WCR458808 WMN458766:WMN458808 WWJ458766:WWJ458808 AB524302:AB524344 JX524302:JX524344 TT524302:TT524344 ADP524302:ADP524344 ANL524302:ANL524344 AXH524302:AXH524344 BHD524302:BHD524344 BQZ524302:BQZ524344 CAV524302:CAV524344 CKR524302:CKR524344 CUN524302:CUN524344 DEJ524302:DEJ524344 DOF524302:DOF524344 DYB524302:DYB524344 EHX524302:EHX524344 ERT524302:ERT524344 FBP524302:FBP524344 FLL524302:FLL524344 FVH524302:FVH524344 GFD524302:GFD524344 GOZ524302:GOZ524344 GYV524302:GYV524344 HIR524302:HIR524344 HSN524302:HSN524344 ICJ524302:ICJ524344 IMF524302:IMF524344 IWB524302:IWB524344 JFX524302:JFX524344 JPT524302:JPT524344 JZP524302:JZP524344 KJL524302:KJL524344 KTH524302:KTH524344 LDD524302:LDD524344 LMZ524302:LMZ524344 LWV524302:LWV524344 MGR524302:MGR524344 MQN524302:MQN524344 NAJ524302:NAJ524344 NKF524302:NKF524344 NUB524302:NUB524344 ODX524302:ODX524344 ONT524302:ONT524344 OXP524302:OXP524344 PHL524302:PHL524344 PRH524302:PRH524344 QBD524302:QBD524344 QKZ524302:QKZ524344 QUV524302:QUV524344 RER524302:RER524344 RON524302:RON524344 RYJ524302:RYJ524344 SIF524302:SIF524344 SSB524302:SSB524344 TBX524302:TBX524344 TLT524302:TLT524344 TVP524302:TVP524344 UFL524302:UFL524344 UPH524302:UPH524344 UZD524302:UZD524344 VIZ524302:VIZ524344 VSV524302:VSV524344 WCR524302:WCR524344 WMN524302:WMN524344 WWJ524302:WWJ524344 AB589838:AB589880 JX589838:JX589880 TT589838:TT589880 ADP589838:ADP589880 ANL589838:ANL589880 AXH589838:AXH589880 BHD589838:BHD589880 BQZ589838:BQZ589880 CAV589838:CAV589880 CKR589838:CKR589880 CUN589838:CUN589880 DEJ589838:DEJ589880 DOF589838:DOF589880 DYB589838:DYB589880 EHX589838:EHX589880 ERT589838:ERT589880 FBP589838:FBP589880 FLL589838:FLL589880 FVH589838:FVH589880 GFD589838:GFD589880 GOZ589838:GOZ589880 GYV589838:GYV589880 HIR589838:HIR589880 HSN589838:HSN589880 ICJ589838:ICJ589880 IMF589838:IMF589880 IWB589838:IWB589880 JFX589838:JFX589880 JPT589838:JPT589880 JZP589838:JZP589880 KJL589838:KJL589880 KTH589838:KTH589880 LDD589838:LDD589880 LMZ589838:LMZ589880 LWV589838:LWV589880 MGR589838:MGR589880 MQN589838:MQN589880 NAJ589838:NAJ589880 NKF589838:NKF589880 NUB589838:NUB589880 ODX589838:ODX589880 ONT589838:ONT589880 OXP589838:OXP589880 PHL589838:PHL589880 PRH589838:PRH589880 QBD589838:QBD589880 QKZ589838:QKZ589880 QUV589838:QUV589880 RER589838:RER589880 RON589838:RON589880 RYJ589838:RYJ589880 SIF589838:SIF589880 SSB589838:SSB589880 TBX589838:TBX589880 TLT589838:TLT589880 TVP589838:TVP589880 UFL589838:UFL589880 UPH589838:UPH589880 UZD589838:UZD589880 VIZ589838:VIZ589880 VSV589838:VSV589880 WCR589838:WCR589880 WMN589838:WMN589880 WWJ589838:WWJ589880 AB655374:AB655416 JX655374:JX655416 TT655374:TT655416 ADP655374:ADP655416 ANL655374:ANL655416 AXH655374:AXH655416 BHD655374:BHD655416 BQZ655374:BQZ655416 CAV655374:CAV655416 CKR655374:CKR655416 CUN655374:CUN655416 DEJ655374:DEJ655416 DOF655374:DOF655416 DYB655374:DYB655416 EHX655374:EHX655416 ERT655374:ERT655416 FBP655374:FBP655416 FLL655374:FLL655416 FVH655374:FVH655416 GFD655374:GFD655416 GOZ655374:GOZ655416 GYV655374:GYV655416 HIR655374:HIR655416 HSN655374:HSN655416 ICJ655374:ICJ655416 IMF655374:IMF655416 IWB655374:IWB655416 JFX655374:JFX655416 JPT655374:JPT655416 JZP655374:JZP655416 KJL655374:KJL655416 KTH655374:KTH655416 LDD655374:LDD655416 LMZ655374:LMZ655416 LWV655374:LWV655416 MGR655374:MGR655416 MQN655374:MQN655416 NAJ655374:NAJ655416 NKF655374:NKF655416 NUB655374:NUB655416 ODX655374:ODX655416 ONT655374:ONT655416 OXP655374:OXP655416 PHL655374:PHL655416 PRH655374:PRH655416 QBD655374:QBD655416 QKZ655374:QKZ655416 QUV655374:QUV655416 RER655374:RER655416 RON655374:RON655416 RYJ655374:RYJ655416 SIF655374:SIF655416 SSB655374:SSB655416 TBX655374:TBX655416 TLT655374:TLT655416 TVP655374:TVP655416 UFL655374:UFL655416 UPH655374:UPH655416 UZD655374:UZD655416 VIZ655374:VIZ655416 VSV655374:VSV655416 WCR655374:WCR655416 WMN655374:WMN655416 WWJ655374:WWJ655416 AB720910:AB720952 JX720910:JX720952 TT720910:TT720952 ADP720910:ADP720952 ANL720910:ANL720952 AXH720910:AXH720952 BHD720910:BHD720952 BQZ720910:BQZ720952 CAV720910:CAV720952 CKR720910:CKR720952 CUN720910:CUN720952 DEJ720910:DEJ720952 DOF720910:DOF720952 DYB720910:DYB720952 EHX720910:EHX720952 ERT720910:ERT720952 FBP720910:FBP720952 FLL720910:FLL720952 FVH720910:FVH720952 GFD720910:GFD720952 GOZ720910:GOZ720952 GYV720910:GYV720952 HIR720910:HIR720952 HSN720910:HSN720952 ICJ720910:ICJ720952 IMF720910:IMF720952 IWB720910:IWB720952 JFX720910:JFX720952 JPT720910:JPT720952 JZP720910:JZP720952 KJL720910:KJL720952 KTH720910:KTH720952 LDD720910:LDD720952 LMZ720910:LMZ720952 LWV720910:LWV720952 MGR720910:MGR720952 MQN720910:MQN720952 NAJ720910:NAJ720952 NKF720910:NKF720952 NUB720910:NUB720952 ODX720910:ODX720952 ONT720910:ONT720952 OXP720910:OXP720952 PHL720910:PHL720952 PRH720910:PRH720952 QBD720910:QBD720952 QKZ720910:QKZ720952 QUV720910:QUV720952 RER720910:RER720952 RON720910:RON720952 RYJ720910:RYJ720952 SIF720910:SIF720952 SSB720910:SSB720952 TBX720910:TBX720952 TLT720910:TLT720952 TVP720910:TVP720952 UFL720910:UFL720952 UPH720910:UPH720952 UZD720910:UZD720952 VIZ720910:VIZ720952 VSV720910:VSV720952 WCR720910:WCR720952 WMN720910:WMN720952 WWJ720910:WWJ720952 AB786446:AB786488 JX786446:JX786488 TT786446:TT786488 ADP786446:ADP786488 ANL786446:ANL786488 AXH786446:AXH786488 BHD786446:BHD786488 BQZ786446:BQZ786488 CAV786446:CAV786488 CKR786446:CKR786488 CUN786446:CUN786488 DEJ786446:DEJ786488 DOF786446:DOF786488 DYB786446:DYB786488 EHX786446:EHX786488 ERT786446:ERT786488 FBP786446:FBP786488 FLL786446:FLL786488 FVH786446:FVH786488 GFD786446:GFD786488 GOZ786446:GOZ786488 GYV786446:GYV786488 HIR786446:HIR786488 HSN786446:HSN786488 ICJ786446:ICJ786488 IMF786446:IMF786488 IWB786446:IWB786488 JFX786446:JFX786488 JPT786446:JPT786488 JZP786446:JZP786488 KJL786446:KJL786488 KTH786446:KTH786488 LDD786446:LDD786488 LMZ786446:LMZ786488 LWV786446:LWV786488 MGR786446:MGR786488 MQN786446:MQN786488 NAJ786446:NAJ786488 NKF786446:NKF786488 NUB786446:NUB786488 ODX786446:ODX786488 ONT786446:ONT786488 OXP786446:OXP786488 PHL786446:PHL786488 PRH786446:PRH786488 QBD786446:QBD786488 QKZ786446:QKZ786488 QUV786446:QUV786488 RER786446:RER786488 RON786446:RON786488 RYJ786446:RYJ786488 SIF786446:SIF786488 SSB786446:SSB786488 TBX786446:TBX786488 TLT786446:TLT786488 TVP786446:TVP786488 UFL786446:UFL786488 UPH786446:UPH786488 UZD786446:UZD786488 VIZ786446:VIZ786488 VSV786446:VSV786488 WCR786446:WCR786488 WMN786446:WMN786488 WWJ786446:WWJ786488 AB851982:AB852024 JX851982:JX852024 TT851982:TT852024 ADP851982:ADP852024 ANL851982:ANL852024 AXH851982:AXH852024 BHD851982:BHD852024 BQZ851982:BQZ852024 CAV851982:CAV852024 CKR851982:CKR852024 CUN851982:CUN852024 DEJ851982:DEJ852024 DOF851982:DOF852024 DYB851982:DYB852024 EHX851982:EHX852024 ERT851982:ERT852024 FBP851982:FBP852024 FLL851982:FLL852024 FVH851982:FVH852024 GFD851982:GFD852024 GOZ851982:GOZ852024 GYV851982:GYV852024 HIR851982:HIR852024 HSN851982:HSN852024 ICJ851982:ICJ852024 IMF851982:IMF852024 IWB851982:IWB852024 JFX851982:JFX852024 JPT851982:JPT852024 JZP851982:JZP852024 KJL851982:KJL852024 KTH851982:KTH852024 LDD851982:LDD852024 LMZ851982:LMZ852024 LWV851982:LWV852024 MGR851982:MGR852024 MQN851982:MQN852024 NAJ851982:NAJ852024 NKF851982:NKF852024 NUB851982:NUB852024 ODX851982:ODX852024 ONT851982:ONT852024 OXP851982:OXP852024 PHL851982:PHL852024 PRH851982:PRH852024 QBD851982:QBD852024 QKZ851982:QKZ852024 QUV851982:QUV852024 RER851982:RER852024 RON851982:RON852024 RYJ851982:RYJ852024 SIF851982:SIF852024 SSB851982:SSB852024 TBX851982:TBX852024 TLT851982:TLT852024 TVP851982:TVP852024 UFL851982:UFL852024 UPH851982:UPH852024 UZD851982:UZD852024 VIZ851982:VIZ852024 VSV851982:VSV852024 WCR851982:WCR852024 WMN851982:WMN852024 WWJ851982:WWJ852024 AB917518:AB917560 JX917518:JX917560 TT917518:TT917560 ADP917518:ADP917560 ANL917518:ANL917560 AXH917518:AXH917560 BHD917518:BHD917560 BQZ917518:BQZ917560 CAV917518:CAV917560 CKR917518:CKR917560 CUN917518:CUN917560 DEJ917518:DEJ917560 DOF917518:DOF917560 DYB917518:DYB917560 EHX917518:EHX917560 ERT917518:ERT917560 FBP917518:FBP917560 FLL917518:FLL917560 FVH917518:FVH917560 GFD917518:GFD917560 GOZ917518:GOZ917560 GYV917518:GYV917560 HIR917518:HIR917560 HSN917518:HSN917560 ICJ917518:ICJ917560 IMF917518:IMF917560 IWB917518:IWB917560 JFX917518:JFX917560 JPT917518:JPT917560 JZP917518:JZP917560 KJL917518:KJL917560 KTH917518:KTH917560 LDD917518:LDD917560 LMZ917518:LMZ917560 LWV917518:LWV917560 MGR917518:MGR917560 MQN917518:MQN917560 NAJ917518:NAJ917560 NKF917518:NKF917560 NUB917518:NUB917560 ODX917518:ODX917560 ONT917518:ONT917560 OXP917518:OXP917560 PHL917518:PHL917560 PRH917518:PRH917560 QBD917518:QBD917560 QKZ917518:QKZ917560 QUV917518:QUV917560 RER917518:RER917560 RON917518:RON917560 RYJ917518:RYJ917560 SIF917518:SIF917560 SSB917518:SSB917560 TBX917518:TBX917560 TLT917518:TLT917560 TVP917518:TVP917560 UFL917518:UFL917560 UPH917518:UPH917560 UZD917518:UZD917560 VIZ917518:VIZ917560 VSV917518:VSV917560 WCR917518:WCR917560 WMN917518:WMN917560 WWJ917518:WWJ917560 AB983054:AB983096 JX983054:JX983096 TT983054:TT983096 ADP983054:ADP983096 ANL983054:ANL983096 AXH983054:AXH983096 BHD983054:BHD983096 BQZ983054:BQZ983096 CAV983054:CAV983096 CKR983054:CKR983096 CUN983054:CUN983096 DEJ983054:DEJ983096 DOF983054:DOF983096 DYB983054:DYB983096 EHX983054:EHX983096 ERT983054:ERT983096 FBP983054:FBP983096 FLL983054:FLL983096 FVH983054:FVH983096 GFD983054:GFD983096 GOZ983054:GOZ983096 GYV983054:GYV983096 HIR983054:HIR983096 HSN983054:HSN983096 ICJ983054:ICJ983096 IMF983054:IMF983096 IWB983054:IWB983096 JFX983054:JFX983096 JPT983054:JPT983096 JZP983054:JZP983096 KJL983054:KJL983096 KTH983054:KTH983096 LDD983054:LDD983096 LMZ983054:LMZ983096 LWV983054:LWV983096 MGR983054:MGR983096 MQN983054:MQN983096 NAJ983054:NAJ983096 NKF983054:NKF983096 NUB983054:NUB983096 ODX983054:ODX983096 ONT983054:ONT983096 OXP983054:OXP983096 PHL983054:PHL983096 PRH983054:PRH983096 QBD983054:QBD983096 QKZ983054:QKZ983096 QUV983054:QUV983096 RER983054:RER983096 RON983054:RON983096 RYJ983054:RYJ983096 SIF983054:SIF983096 SSB983054:SSB983096 TBX983054:TBX983096 TLT983054:TLT983096 TVP983054:TVP983096 UFL983054:UFL983096 UPH983054:UPH983096 UZD983054:UZD983096 VIZ983054:VIZ983096 VSV983054:VSV983096 WCR983054:WCR983096 WMN983054:WMN983096 WWJ983054:WWJ983096">
      <formula1>0</formula1>
      <formula2>100</formula2>
    </dataValidation>
  </dataValidations>
  <printOptions horizontalCentered="1" verticalCentered="1"/>
  <pageMargins left="0.19685039370078741" right="0.19685039370078741" top="0.59055118110236227" bottom="0.39370078740157483" header="0" footer="0.19685039370078741"/>
  <pageSetup scale="60" orientation="landscape" r:id="rId1"/>
  <headerFooter alignWithMargins="0">
    <oddFooter xml:space="preserve">&amp;LFormato: FO-AC-07 Versión: 2&amp;CPágina &amp;P&amp;R </oddFooter>
  </headerFooter>
  <rowBreaks count="1" manualBreakCount="1">
    <brk id="64" max="3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20"/>
  <sheetViews>
    <sheetView view="pageBreakPreview" zoomScaleNormal="82" zoomScaleSheetLayoutView="100" workbookViewId="0">
      <pane xSplit="8" ySplit="8" topLeftCell="I9" activePane="bottomRight" state="frozen"/>
      <selection pane="topRight" activeCell="I1" sqref="I1"/>
      <selection pane="bottomLeft" activeCell="A9" sqref="A9"/>
      <selection pane="bottomRight" activeCell="BF6" sqref="BF6"/>
    </sheetView>
  </sheetViews>
  <sheetFormatPr baseColWidth="10" defaultRowHeight="11.25" x14ac:dyDescent="0.2"/>
  <cols>
    <col min="1" max="1" width="1.140625" style="63" customWidth="1"/>
    <col min="2" max="4" width="5.140625" style="63" customWidth="1"/>
    <col min="5" max="5" width="3.42578125" style="64" customWidth="1"/>
    <col min="6" max="8" width="5.14062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5.710937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6.8554687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50" width="14.5703125" style="65" customWidth="1"/>
    <col min="51" max="51" width="5" style="64" hidden="1" customWidth="1"/>
    <col min="52" max="53" width="7" style="63" hidden="1" customWidth="1"/>
    <col min="54" max="54" width="10.140625" style="63" hidden="1" customWidth="1"/>
    <col min="55" max="55" width="6.7109375" style="64" hidden="1" customWidth="1"/>
    <col min="56" max="56" width="43.42578125" style="64" hidden="1" customWidth="1"/>
    <col min="57" max="57" width="5" style="64" customWidth="1"/>
    <col min="58" max="59" width="7" style="63" customWidth="1"/>
    <col min="60" max="60" width="10.140625" style="63" customWidth="1"/>
    <col min="61" max="61" width="6.7109375" style="64" customWidth="1"/>
    <col min="62" max="62" width="43.42578125" style="64" customWidth="1"/>
    <col min="63" max="256" width="11.42578125" style="42"/>
    <col min="257" max="257" width="1.140625" style="42" customWidth="1"/>
    <col min="258" max="260" width="5.140625" style="42" customWidth="1"/>
    <col min="261" max="261" width="3.42578125" style="42" customWidth="1"/>
    <col min="262" max="264" width="5.140625" style="42" customWidth="1"/>
    <col min="265" max="267" width="4.5703125" style="42" customWidth="1"/>
    <col min="268" max="269" width="3.28515625" style="42" bestFit="1" customWidth="1"/>
    <col min="270" max="273" width="0" style="42" hidden="1" customWidth="1"/>
    <col min="274" max="274" width="4.28515625" style="42" customWidth="1"/>
    <col min="275" max="277" width="5.7109375" style="42" customWidth="1"/>
    <col min="278" max="280" width="2.7109375" style="42" customWidth="1"/>
    <col min="281" max="281" width="2.85546875" style="42" customWidth="1"/>
    <col min="282" max="287" width="2.7109375" style="42" customWidth="1"/>
    <col min="288" max="297" width="0" style="42" hidden="1" customWidth="1"/>
    <col min="298" max="298" width="6.8554687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6" width="14.5703125" style="42" customWidth="1"/>
    <col min="307" max="312" width="0" style="42" hidden="1" customWidth="1"/>
    <col min="313" max="313" width="5" style="42" customWidth="1"/>
    <col min="314" max="315" width="7" style="42" customWidth="1"/>
    <col min="316" max="316" width="10.140625" style="42" customWidth="1"/>
    <col min="317" max="317" width="6.7109375" style="42" customWidth="1"/>
    <col min="318" max="318" width="43.42578125" style="42" customWidth="1"/>
    <col min="319" max="512" width="11.42578125" style="42"/>
    <col min="513" max="513" width="1.140625" style="42" customWidth="1"/>
    <col min="514" max="516" width="5.140625" style="42" customWidth="1"/>
    <col min="517" max="517" width="3.42578125" style="42" customWidth="1"/>
    <col min="518" max="520" width="5.140625" style="42" customWidth="1"/>
    <col min="521" max="523" width="4.5703125" style="42" customWidth="1"/>
    <col min="524" max="525" width="3.28515625" style="42" bestFit="1" customWidth="1"/>
    <col min="526" max="529" width="0" style="42" hidden="1" customWidth="1"/>
    <col min="530" max="530" width="4.28515625" style="42" customWidth="1"/>
    <col min="531" max="533" width="5.7109375" style="42" customWidth="1"/>
    <col min="534" max="536" width="2.7109375" style="42" customWidth="1"/>
    <col min="537" max="537" width="2.85546875" style="42" customWidth="1"/>
    <col min="538" max="543" width="2.7109375" style="42" customWidth="1"/>
    <col min="544" max="553" width="0" style="42" hidden="1" customWidth="1"/>
    <col min="554" max="554" width="6.8554687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2" width="14.5703125" style="42" customWidth="1"/>
    <col min="563" max="568" width="0" style="42" hidden="1" customWidth="1"/>
    <col min="569" max="569" width="5" style="42" customWidth="1"/>
    <col min="570" max="571" width="7" style="42" customWidth="1"/>
    <col min="572" max="572" width="10.140625" style="42" customWidth="1"/>
    <col min="573" max="573" width="6.7109375" style="42" customWidth="1"/>
    <col min="574" max="574" width="43.42578125" style="42" customWidth="1"/>
    <col min="575" max="768" width="11.42578125" style="42"/>
    <col min="769" max="769" width="1.140625" style="42" customWidth="1"/>
    <col min="770" max="772" width="5.140625" style="42" customWidth="1"/>
    <col min="773" max="773" width="3.42578125" style="42" customWidth="1"/>
    <col min="774" max="776" width="5.140625" style="42" customWidth="1"/>
    <col min="777" max="779" width="4.5703125" style="42" customWidth="1"/>
    <col min="780" max="781" width="3.28515625" style="42" bestFit="1" customWidth="1"/>
    <col min="782" max="785" width="0" style="42" hidden="1" customWidth="1"/>
    <col min="786" max="786" width="4.28515625" style="42" customWidth="1"/>
    <col min="787" max="789" width="5.7109375" style="42" customWidth="1"/>
    <col min="790" max="792" width="2.7109375" style="42" customWidth="1"/>
    <col min="793" max="793" width="2.85546875" style="42" customWidth="1"/>
    <col min="794" max="799" width="2.7109375" style="42" customWidth="1"/>
    <col min="800" max="809" width="0" style="42" hidden="1" customWidth="1"/>
    <col min="810" max="810" width="6.8554687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8" width="14.5703125" style="42" customWidth="1"/>
    <col min="819" max="824" width="0" style="42" hidden="1" customWidth="1"/>
    <col min="825" max="825" width="5" style="42" customWidth="1"/>
    <col min="826" max="827" width="7" style="42" customWidth="1"/>
    <col min="828" max="828" width="10.140625" style="42" customWidth="1"/>
    <col min="829" max="829" width="6.7109375" style="42" customWidth="1"/>
    <col min="830" max="830" width="43.42578125" style="42" customWidth="1"/>
    <col min="831" max="1024" width="11.42578125" style="42"/>
    <col min="1025" max="1025" width="1.140625" style="42" customWidth="1"/>
    <col min="1026" max="1028" width="5.140625" style="42" customWidth="1"/>
    <col min="1029" max="1029" width="3.42578125" style="42" customWidth="1"/>
    <col min="1030" max="1032" width="5.140625" style="42" customWidth="1"/>
    <col min="1033" max="1035" width="4.5703125" style="42" customWidth="1"/>
    <col min="1036" max="1037" width="3.28515625" style="42" bestFit="1" customWidth="1"/>
    <col min="1038" max="1041" width="0" style="42" hidden="1" customWidth="1"/>
    <col min="1042" max="1042" width="4.28515625" style="42" customWidth="1"/>
    <col min="1043" max="1045" width="5.7109375" style="42" customWidth="1"/>
    <col min="1046" max="1048" width="2.7109375" style="42" customWidth="1"/>
    <col min="1049" max="1049" width="2.85546875" style="42" customWidth="1"/>
    <col min="1050" max="1055" width="2.7109375" style="42" customWidth="1"/>
    <col min="1056" max="1065" width="0" style="42" hidden="1" customWidth="1"/>
    <col min="1066" max="1066" width="6.8554687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4" width="14.5703125" style="42" customWidth="1"/>
    <col min="1075" max="1080" width="0" style="42" hidden="1" customWidth="1"/>
    <col min="1081" max="1081" width="5" style="42" customWidth="1"/>
    <col min="1082" max="1083" width="7" style="42" customWidth="1"/>
    <col min="1084" max="1084" width="10.140625" style="42" customWidth="1"/>
    <col min="1085" max="1085" width="6.7109375" style="42" customWidth="1"/>
    <col min="1086" max="1086" width="43.42578125" style="42" customWidth="1"/>
    <col min="1087" max="1280" width="11.42578125" style="42"/>
    <col min="1281" max="1281" width="1.140625" style="42" customWidth="1"/>
    <col min="1282" max="1284" width="5.140625" style="42" customWidth="1"/>
    <col min="1285" max="1285" width="3.42578125" style="42" customWidth="1"/>
    <col min="1286" max="1288" width="5.140625" style="42" customWidth="1"/>
    <col min="1289" max="1291" width="4.5703125" style="42" customWidth="1"/>
    <col min="1292" max="1293" width="3.28515625" style="42" bestFit="1" customWidth="1"/>
    <col min="1294" max="1297" width="0" style="42" hidden="1" customWidth="1"/>
    <col min="1298" max="1298" width="4.28515625" style="42" customWidth="1"/>
    <col min="1299" max="1301" width="5.7109375" style="42" customWidth="1"/>
    <col min="1302" max="1304" width="2.7109375" style="42" customWidth="1"/>
    <col min="1305" max="1305" width="2.85546875" style="42" customWidth="1"/>
    <col min="1306" max="1311" width="2.7109375" style="42" customWidth="1"/>
    <col min="1312" max="1321" width="0" style="42" hidden="1" customWidth="1"/>
    <col min="1322" max="1322" width="6.8554687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30" width="14.5703125" style="42" customWidth="1"/>
    <col min="1331" max="1336" width="0" style="42" hidden="1" customWidth="1"/>
    <col min="1337" max="1337" width="5" style="42" customWidth="1"/>
    <col min="1338" max="1339" width="7" style="42" customWidth="1"/>
    <col min="1340" max="1340" width="10.140625" style="42" customWidth="1"/>
    <col min="1341" max="1341" width="6.7109375" style="42" customWidth="1"/>
    <col min="1342" max="1342" width="43.42578125" style="42" customWidth="1"/>
    <col min="1343" max="1536" width="11.42578125" style="42"/>
    <col min="1537" max="1537" width="1.140625" style="42" customWidth="1"/>
    <col min="1538" max="1540" width="5.140625" style="42" customWidth="1"/>
    <col min="1541" max="1541" width="3.42578125" style="42" customWidth="1"/>
    <col min="1542" max="1544" width="5.140625" style="42" customWidth="1"/>
    <col min="1545" max="1547" width="4.5703125" style="42" customWidth="1"/>
    <col min="1548" max="1549" width="3.28515625" style="42" bestFit="1" customWidth="1"/>
    <col min="1550" max="1553" width="0" style="42" hidden="1" customWidth="1"/>
    <col min="1554" max="1554" width="4.28515625" style="42" customWidth="1"/>
    <col min="1555" max="1557" width="5.7109375" style="42" customWidth="1"/>
    <col min="1558" max="1560" width="2.7109375" style="42" customWidth="1"/>
    <col min="1561" max="1561" width="2.85546875" style="42" customWidth="1"/>
    <col min="1562" max="1567" width="2.7109375" style="42" customWidth="1"/>
    <col min="1568" max="1577" width="0" style="42" hidden="1" customWidth="1"/>
    <col min="1578" max="1578" width="6.8554687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6" width="14.5703125" style="42" customWidth="1"/>
    <col min="1587" max="1592" width="0" style="42" hidden="1" customWidth="1"/>
    <col min="1593" max="1593" width="5" style="42" customWidth="1"/>
    <col min="1594" max="1595" width="7" style="42" customWidth="1"/>
    <col min="1596" max="1596" width="10.140625" style="42" customWidth="1"/>
    <col min="1597" max="1597" width="6.7109375" style="42" customWidth="1"/>
    <col min="1598" max="1598" width="43.42578125" style="42" customWidth="1"/>
    <col min="1599" max="1792" width="11.42578125" style="42"/>
    <col min="1793" max="1793" width="1.140625" style="42" customWidth="1"/>
    <col min="1794" max="1796" width="5.140625" style="42" customWidth="1"/>
    <col min="1797" max="1797" width="3.42578125" style="42" customWidth="1"/>
    <col min="1798" max="1800" width="5.140625" style="42" customWidth="1"/>
    <col min="1801" max="1803" width="4.5703125" style="42" customWidth="1"/>
    <col min="1804" max="1805" width="3.28515625" style="42" bestFit="1" customWidth="1"/>
    <col min="1806" max="1809" width="0" style="42" hidden="1" customWidth="1"/>
    <col min="1810" max="1810" width="4.28515625" style="42" customWidth="1"/>
    <col min="1811" max="1813" width="5.7109375" style="42" customWidth="1"/>
    <col min="1814" max="1816" width="2.7109375" style="42" customWidth="1"/>
    <col min="1817" max="1817" width="2.85546875" style="42" customWidth="1"/>
    <col min="1818" max="1823" width="2.7109375" style="42" customWidth="1"/>
    <col min="1824" max="1833" width="0" style="42" hidden="1" customWidth="1"/>
    <col min="1834" max="1834" width="6.8554687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2" width="14.5703125" style="42" customWidth="1"/>
    <col min="1843" max="1848" width="0" style="42" hidden="1" customWidth="1"/>
    <col min="1849" max="1849" width="5" style="42" customWidth="1"/>
    <col min="1850" max="1851" width="7" style="42" customWidth="1"/>
    <col min="1852" max="1852" width="10.140625" style="42" customWidth="1"/>
    <col min="1853" max="1853" width="6.7109375" style="42" customWidth="1"/>
    <col min="1854" max="1854" width="43.42578125" style="42" customWidth="1"/>
    <col min="1855" max="2048" width="11.42578125" style="42"/>
    <col min="2049" max="2049" width="1.140625" style="42" customWidth="1"/>
    <col min="2050" max="2052" width="5.140625" style="42" customWidth="1"/>
    <col min="2053" max="2053" width="3.42578125" style="42" customWidth="1"/>
    <col min="2054" max="2056" width="5.140625" style="42" customWidth="1"/>
    <col min="2057" max="2059" width="4.5703125" style="42" customWidth="1"/>
    <col min="2060" max="2061" width="3.28515625" style="42" bestFit="1" customWidth="1"/>
    <col min="2062" max="2065" width="0" style="42" hidden="1" customWidth="1"/>
    <col min="2066" max="2066" width="4.28515625" style="42" customWidth="1"/>
    <col min="2067" max="2069" width="5.7109375" style="42" customWidth="1"/>
    <col min="2070" max="2072" width="2.7109375" style="42" customWidth="1"/>
    <col min="2073" max="2073" width="2.85546875" style="42" customWidth="1"/>
    <col min="2074" max="2079" width="2.7109375" style="42" customWidth="1"/>
    <col min="2080" max="2089" width="0" style="42" hidden="1" customWidth="1"/>
    <col min="2090" max="2090" width="6.8554687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8" width="14.5703125" style="42" customWidth="1"/>
    <col min="2099" max="2104" width="0" style="42" hidden="1" customWidth="1"/>
    <col min="2105" max="2105" width="5" style="42" customWidth="1"/>
    <col min="2106" max="2107" width="7" style="42" customWidth="1"/>
    <col min="2108" max="2108" width="10.140625" style="42" customWidth="1"/>
    <col min="2109" max="2109" width="6.7109375" style="42" customWidth="1"/>
    <col min="2110" max="2110" width="43.42578125" style="42" customWidth="1"/>
    <col min="2111" max="2304" width="11.42578125" style="42"/>
    <col min="2305" max="2305" width="1.140625" style="42" customWidth="1"/>
    <col min="2306" max="2308" width="5.140625" style="42" customWidth="1"/>
    <col min="2309" max="2309" width="3.42578125" style="42" customWidth="1"/>
    <col min="2310" max="2312" width="5.140625" style="42" customWidth="1"/>
    <col min="2313" max="2315" width="4.5703125" style="42" customWidth="1"/>
    <col min="2316" max="2317" width="3.28515625" style="42" bestFit="1" customWidth="1"/>
    <col min="2318" max="2321" width="0" style="42" hidden="1" customWidth="1"/>
    <col min="2322" max="2322" width="4.28515625" style="42" customWidth="1"/>
    <col min="2323" max="2325" width="5.7109375" style="42" customWidth="1"/>
    <col min="2326" max="2328" width="2.7109375" style="42" customWidth="1"/>
    <col min="2329" max="2329" width="2.85546875" style="42" customWidth="1"/>
    <col min="2330" max="2335" width="2.7109375" style="42" customWidth="1"/>
    <col min="2336" max="2345" width="0" style="42" hidden="1" customWidth="1"/>
    <col min="2346" max="2346" width="6.8554687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4" width="14.5703125" style="42" customWidth="1"/>
    <col min="2355" max="2360" width="0" style="42" hidden="1" customWidth="1"/>
    <col min="2361" max="2361" width="5" style="42" customWidth="1"/>
    <col min="2362" max="2363" width="7" style="42" customWidth="1"/>
    <col min="2364" max="2364" width="10.140625" style="42" customWidth="1"/>
    <col min="2365" max="2365" width="6.7109375" style="42" customWidth="1"/>
    <col min="2366" max="2366" width="43.42578125" style="42" customWidth="1"/>
    <col min="2367" max="2560" width="11.42578125" style="42"/>
    <col min="2561" max="2561" width="1.140625" style="42" customWidth="1"/>
    <col min="2562" max="2564" width="5.140625" style="42" customWidth="1"/>
    <col min="2565" max="2565" width="3.42578125" style="42" customWidth="1"/>
    <col min="2566" max="2568" width="5.140625" style="42" customWidth="1"/>
    <col min="2569" max="2571" width="4.5703125" style="42" customWidth="1"/>
    <col min="2572" max="2573" width="3.28515625" style="42" bestFit="1" customWidth="1"/>
    <col min="2574" max="2577" width="0" style="42" hidden="1" customWidth="1"/>
    <col min="2578" max="2578" width="4.28515625" style="42" customWidth="1"/>
    <col min="2579" max="2581" width="5.7109375" style="42" customWidth="1"/>
    <col min="2582" max="2584" width="2.7109375" style="42" customWidth="1"/>
    <col min="2585" max="2585" width="2.85546875" style="42" customWidth="1"/>
    <col min="2586" max="2591" width="2.7109375" style="42" customWidth="1"/>
    <col min="2592" max="2601" width="0" style="42" hidden="1" customWidth="1"/>
    <col min="2602" max="2602" width="6.8554687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10" width="14.5703125" style="42" customWidth="1"/>
    <col min="2611" max="2616" width="0" style="42" hidden="1" customWidth="1"/>
    <col min="2617" max="2617" width="5" style="42" customWidth="1"/>
    <col min="2618" max="2619" width="7" style="42" customWidth="1"/>
    <col min="2620" max="2620" width="10.140625" style="42" customWidth="1"/>
    <col min="2621" max="2621" width="6.7109375" style="42" customWidth="1"/>
    <col min="2622" max="2622" width="43.42578125" style="42" customWidth="1"/>
    <col min="2623" max="2816" width="11.42578125" style="42"/>
    <col min="2817" max="2817" width="1.140625" style="42" customWidth="1"/>
    <col min="2818" max="2820" width="5.140625" style="42" customWidth="1"/>
    <col min="2821" max="2821" width="3.42578125" style="42" customWidth="1"/>
    <col min="2822" max="2824" width="5.140625" style="42" customWidth="1"/>
    <col min="2825" max="2827" width="4.5703125" style="42" customWidth="1"/>
    <col min="2828" max="2829" width="3.28515625" style="42" bestFit="1" customWidth="1"/>
    <col min="2830" max="2833" width="0" style="42" hidden="1" customWidth="1"/>
    <col min="2834" max="2834" width="4.28515625" style="42" customWidth="1"/>
    <col min="2835" max="2837" width="5.7109375" style="42" customWidth="1"/>
    <col min="2838" max="2840" width="2.7109375" style="42" customWidth="1"/>
    <col min="2841" max="2841" width="2.85546875" style="42" customWidth="1"/>
    <col min="2842" max="2847" width="2.7109375" style="42" customWidth="1"/>
    <col min="2848" max="2857" width="0" style="42" hidden="1" customWidth="1"/>
    <col min="2858" max="2858" width="6.8554687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6" width="14.5703125" style="42" customWidth="1"/>
    <col min="2867" max="2872" width="0" style="42" hidden="1" customWidth="1"/>
    <col min="2873" max="2873" width="5" style="42" customWidth="1"/>
    <col min="2874" max="2875" width="7" style="42" customWidth="1"/>
    <col min="2876" max="2876" width="10.140625" style="42" customWidth="1"/>
    <col min="2877" max="2877" width="6.7109375" style="42" customWidth="1"/>
    <col min="2878" max="2878" width="43.42578125" style="42" customWidth="1"/>
    <col min="2879" max="3072" width="11.42578125" style="42"/>
    <col min="3073" max="3073" width="1.140625" style="42" customWidth="1"/>
    <col min="3074" max="3076" width="5.140625" style="42" customWidth="1"/>
    <col min="3077" max="3077" width="3.42578125" style="42" customWidth="1"/>
    <col min="3078" max="3080" width="5.140625" style="42" customWidth="1"/>
    <col min="3081" max="3083" width="4.5703125" style="42" customWidth="1"/>
    <col min="3084" max="3085" width="3.28515625" style="42" bestFit="1" customWidth="1"/>
    <col min="3086" max="3089" width="0" style="42" hidden="1" customWidth="1"/>
    <col min="3090" max="3090" width="4.28515625" style="42" customWidth="1"/>
    <col min="3091" max="3093" width="5.7109375" style="42" customWidth="1"/>
    <col min="3094" max="3096" width="2.7109375" style="42" customWidth="1"/>
    <col min="3097" max="3097" width="2.85546875" style="42" customWidth="1"/>
    <col min="3098" max="3103" width="2.7109375" style="42" customWidth="1"/>
    <col min="3104" max="3113" width="0" style="42" hidden="1" customWidth="1"/>
    <col min="3114" max="3114" width="6.8554687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2" width="14.5703125" style="42" customWidth="1"/>
    <col min="3123" max="3128" width="0" style="42" hidden="1" customWidth="1"/>
    <col min="3129" max="3129" width="5" style="42" customWidth="1"/>
    <col min="3130" max="3131" width="7" style="42" customWidth="1"/>
    <col min="3132" max="3132" width="10.140625" style="42" customWidth="1"/>
    <col min="3133" max="3133" width="6.7109375" style="42" customWidth="1"/>
    <col min="3134" max="3134" width="43.42578125" style="42" customWidth="1"/>
    <col min="3135" max="3328" width="11.42578125" style="42"/>
    <col min="3329" max="3329" width="1.140625" style="42" customWidth="1"/>
    <col min="3330" max="3332" width="5.140625" style="42" customWidth="1"/>
    <col min="3333" max="3333" width="3.42578125" style="42" customWidth="1"/>
    <col min="3334" max="3336" width="5.140625" style="42" customWidth="1"/>
    <col min="3337" max="3339" width="4.5703125" style="42" customWidth="1"/>
    <col min="3340" max="3341" width="3.28515625" style="42" bestFit="1" customWidth="1"/>
    <col min="3342" max="3345" width="0" style="42" hidden="1" customWidth="1"/>
    <col min="3346" max="3346" width="4.28515625" style="42" customWidth="1"/>
    <col min="3347" max="3349" width="5.7109375" style="42" customWidth="1"/>
    <col min="3350" max="3352" width="2.7109375" style="42" customWidth="1"/>
    <col min="3353" max="3353" width="2.85546875" style="42" customWidth="1"/>
    <col min="3354" max="3359" width="2.7109375" style="42" customWidth="1"/>
    <col min="3360" max="3369" width="0" style="42" hidden="1" customWidth="1"/>
    <col min="3370" max="3370" width="6.8554687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8" width="14.5703125" style="42" customWidth="1"/>
    <col min="3379" max="3384" width="0" style="42" hidden="1" customWidth="1"/>
    <col min="3385" max="3385" width="5" style="42" customWidth="1"/>
    <col min="3386" max="3387" width="7" style="42" customWidth="1"/>
    <col min="3388" max="3388" width="10.140625" style="42" customWidth="1"/>
    <col min="3389" max="3389" width="6.7109375" style="42" customWidth="1"/>
    <col min="3390" max="3390" width="43.42578125" style="42" customWidth="1"/>
    <col min="3391" max="3584" width="11.42578125" style="42"/>
    <col min="3585" max="3585" width="1.140625" style="42" customWidth="1"/>
    <col min="3586" max="3588" width="5.140625" style="42" customWidth="1"/>
    <col min="3589" max="3589" width="3.42578125" style="42" customWidth="1"/>
    <col min="3590" max="3592" width="5.140625" style="42" customWidth="1"/>
    <col min="3593" max="3595" width="4.5703125" style="42" customWidth="1"/>
    <col min="3596" max="3597" width="3.28515625" style="42" bestFit="1" customWidth="1"/>
    <col min="3598" max="3601" width="0" style="42" hidden="1" customWidth="1"/>
    <col min="3602" max="3602" width="4.28515625" style="42" customWidth="1"/>
    <col min="3603" max="3605" width="5.7109375" style="42" customWidth="1"/>
    <col min="3606" max="3608" width="2.7109375" style="42" customWidth="1"/>
    <col min="3609" max="3609" width="2.85546875" style="42" customWidth="1"/>
    <col min="3610" max="3615" width="2.7109375" style="42" customWidth="1"/>
    <col min="3616" max="3625" width="0" style="42" hidden="1" customWidth="1"/>
    <col min="3626" max="3626" width="6.8554687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4" width="14.5703125" style="42" customWidth="1"/>
    <col min="3635" max="3640" width="0" style="42" hidden="1" customWidth="1"/>
    <col min="3641" max="3641" width="5" style="42" customWidth="1"/>
    <col min="3642" max="3643" width="7" style="42" customWidth="1"/>
    <col min="3644" max="3644" width="10.140625" style="42" customWidth="1"/>
    <col min="3645" max="3645" width="6.7109375" style="42" customWidth="1"/>
    <col min="3646" max="3646" width="43.42578125" style="42" customWidth="1"/>
    <col min="3647" max="3840" width="11.42578125" style="42"/>
    <col min="3841" max="3841" width="1.140625" style="42" customWidth="1"/>
    <col min="3842" max="3844" width="5.140625" style="42" customWidth="1"/>
    <col min="3845" max="3845" width="3.42578125" style="42" customWidth="1"/>
    <col min="3846" max="3848" width="5.140625" style="42" customWidth="1"/>
    <col min="3849" max="3851" width="4.5703125" style="42" customWidth="1"/>
    <col min="3852" max="3853" width="3.28515625" style="42" bestFit="1" customWidth="1"/>
    <col min="3854" max="3857" width="0" style="42" hidden="1" customWidth="1"/>
    <col min="3858" max="3858" width="4.28515625" style="42" customWidth="1"/>
    <col min="3859" max="3861" width="5.7109375" style="42" customWidth="1"/>
    <col min="3862" max="3864" width="2.7109375" style="42" customWidth="1"/>
    <col min="3865" max="3865" width="2.85546875" style="42" customWidth="1"/>
    <col min="3866" max="3871" width="2.7109375" style="42" customWidth="1"/>
    <col min="3872" max="3881" width="0" style="42" hidden="1" customWidth="1"/>
    <col min="3882" max="3882" width="6.8554687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90" width="14.5703125" style="42" customWidth="1"/>
    <col min="3891" max="3896" width="0" style="42" hidden="1" customWidth="1"/>
    <col min="3897" max="3897" width="5" style="42" customWidth="1"/>
    <col min="3898" max="3899" width="7" style="42" customWidth="1"/>
    <col min="3900" max="3900" width="10.140625" style="42" customWidth="1"/>
    <col min="3901" max="3901" width="6.7109375" style="42" customWidth="1"/>
    <col min="3902" max="3902" width="43.42578125" style="42" customWidth="1"/>
    <col min="3903" max="4096" width="11.42578125" style="42"/>
    <col min="4097" max="4097" width="1.140625" style="42" customWidth="1"/>
    <col min="4098" max="4100" width="5.140625" style="42" customWidth="1"/>
    <col min="4101" max="4101" width="3.42578125" style="42" customWidth="1"/>
    <col min="4102" max="4104" width="5.140625" style="42" customWidth="1"/>
    <col min="4105" max="4107" width="4.5703125" style="42" customWidth="1"/>
    <col min="4108" max="4109" width="3.28515625" style="42" bestFit="1" customWidth="1"/>
    <col min="4110" max="4113" width="0" style="42" hidden="1" customWidth="1"/>
    <col min="4114" max="4114" width="4.28515625" style="42" customWidth="1"/>
    <col min="4115" max="4117" width="5.7109375" style="42" customWidth="1"/>
    <col min="4118" max="4120" width="2.7109375" style="42" customWidth="1"/>
    <col min="4121" max="4121" width="2.85546875" style="42" customWidth="1"/>
    <col min="4122" max="4127" width="2.7109375" style="42" customWidth="1"/>
    <col min="4128" max="4137" width="0" style="42" hidden="1" customWidth="1"/>
    <col min="4138" max="4138" width="6.8554687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6" width="14.5703125" style="42" customWidth="1"/>
    <col min="4147" max="4152" width="0" style="42" hidden="1" customWidth="1"/>
    <col min="4153" max="4153" width="5" style="42" customWidth="1"/>
    <col min="4154" max="4155" width="7" style="42" customWidth="1"/>
    <col min="4156" max="4156" width="10.140625" style="42" customWidth="1"/>
    <col min="4157" max="4157" width="6.7109375" style="42" customWidth="1"/>
    <col min="4158" max="4158" width="43.42578125" style="42" customWidth="1"/>
    <col min="4159" max="4352" width="11.42578125" style="42"/>
    <col min="4353" max="4353" width="1.140625" style="42" customWidth="1"/>
    <col min="4354" max="4356" width="5.140625" style="42" customWidth="1"/>
    <col min="4357" max="4357" width="3.42578125" style="42" customWidth="1"/>
    <col min="4358" max="4360" width="5.140625" style="42" customWidth="1"/>
    <col min="4361" max="4363" width="4.5703125" style="42" customWidth="1"/>
    <col min="4364" max="4365" width="3.28515625" style="42" bestFit="1" customWidth="1"/>
    <col min="4366" max="4369" width="0" style="42" hidden="1" customWidth="1"/>
    <col min="4370" max="4370" width="4.28515625" style="42" customWidth="1"/>
    <col min="4371" max="4373" width="5.7109375" style="42" customWidth="1"/>
    <col min="4374" max="4376" width="2.7109375" style="42" customWidth="1"/>
    <col min="4377" max="4377" width="2.85546875" style="42" customWidth="1"/>
    <col min="4378" max="4383" width="2.7109375" style="42" customWidth="1"/>
    <col min="4384" max="4393" width="0" style="42" hidden="1" customWidth="1"/>
    <col min="4394" max="4394" width="6.8554687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2" width="14.5703125" style="42" customWidth="1"/>
    <col min="4403" max="4408" width="0" style="42" hidden="1" customWidth="1"/>
    <col min="4409" max="4409" width="5" style="42" customWidth="1"/>
    <col min="4410" max="4411" width="7" style="42" customWidth="1"/>
    <col min="4412" max="4412" width="10.140625" style="42" customWidth="1"/>
    <col min="4413" max="4413" width="6.7109375" style="42" customWidth="1"/>
    <col min="4414" max="4414" width="43.42578125" style="42" customWidth="1"/>
    <col min="4415" max="4608" width="11.42578125" style="42"/>
    <col min="4609" max="4609" width="1.140625" style="42" customWidth="1"/>
    <col min="4610" max="4612" width="5.140625" style="42" customWidth="1"/>
    <col min="4613" max="4613" width="3.42578125" style="42" customWidth="1"/>
    <col min="4614" max="4616" width="5.140625" style="42" customWidth="1"/>
    <col min="4617" max="4619" width="4.5703125" style="42" customWidth="1"/>
    <col min="4620" max="4621" width="3.28515625" style="42" bestFit="1" customWidth="1"/>
    <col min="4622" max="4625" width="0" style="42" hidden="1" customWidth="1"/>
    <col min="4626" max="4626" width="4.28515625" style="42" customWidth="1"/>
    <col min="4627" max="4629" width="5.7109375" style="42" customWidth="1"/>
    <col min="4630" max="4632" width="2.7109375" style="42" customWidth="1"/>
    <col min="4633" max="4633" width="2.85546875" style="42" customWidth="1"/>
    <col min="4634" max="4639" width="2.7109375" style="42" customWidth="1"/>
    <col min="4640" max="4649" width="0" style="42" hidden="1" customWidth="1"/>
    <col min="4650" max="4650" width="6.8554687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8" width="14.5703125" style="42" customWidth="1"/>
    <col min="4659" max="4664" width="0" style="42" hidden="1" customWidth="1"/>
    <col min="4665" max="4665" width="5" style="42" customWidth="1"/>
    <col min="4666" max="4667" width="7" style="42" customWidth="1"/>
    <col min="4668" max="4668" width="10.140625" style="42" customWidth="1"/>
    <col min="4669" max="4669" width="6.7109375" style="42" customWidth="1"/>
    <col min="4670" max="4670" width="43.42578125" style="42" customWidth="1"/>
    <col min="4671" max="4864" width="11.42578125" style="42"/>
    <col min="4865" max="4865" width="1.140625" style="42" customWidth="1"/>
    <col min="4866" max="4868" width="5.140625" style="42" customWidth="1"/>
    <col min="4869" max="4869" width="3.42578125" style="42" customWidth="1"/>
    <col min="4870" max="4872" width="5.140625" style="42" customWidth="1"/>
    <col min="4873" max="4875" width="4.5703125" style="42" customWidth="1"/>
    <col min="4876" max="4877" width="3.28515625" style="42" bestFit="1" customWidth="1"/>
    <col min="4878" max="4881" width="0" style="42" hidden="1" customWidth="1"/>
    <col min="4882" max="4882" width="4.28515625" style="42" customWidth="1"/>
    <col min="4883" max="4885" width="5.7109375" style="42" customWidth="1"/>
    <col min="4886" max="4888" width="2.7109375" style="42" customWidth="1"/>
    <col min="4889" max="4889" width="2.85546875" style="42" customWidth="1"/>
    <col min="4890" max="4895" width="2.7109375" style="42" customWidth="1"/>
    <col min="4896" max="4905" width="0" style="42" hidden="1" customWidth="1"/>
    <col min="4906" max="4906" width="6.8554687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4" width="14.5703125" style="42" customWidth="1"/>
    <col min="4915" max="4920" width="0" style="42" hidden="1" customWidth="1"/>
    <col min="4921" max="4921" width="5" style="42" customWidth="1"/>
    <col min="4922" max="4923" width="7" style="42" customWidth="1"/>
    <col min="4924" max="4924" width="10.140625" style="42" customWidth="1"/>
    <col min="4925" max="4925" width="6.7109375" style="42" customWidth="1"/>
    <col min="4926" max="4926" width="43.42578125" style="42" customWidth="1"/>
    <col min="4927" max="5120" width="11.42578125" style="42"/>
    <col min="5121" max="5121" width="1.140625" style="42" customWidth="1"/>
    <col min="5122" max="5124" width="5.140625" style="42" customWidth="1"/>
    <col min="5125" max="5125" width="3.42578125" style="42" customWidth="1"/>
    <col min="5126" max="5128" width="5.140625" style="42" customWidth="1"/>
    <col min="5129" max="5131" width="4.5703125" style="42" customWidth="1"/>
    <col min="5132" max="5133" width="3.28515625" style="42" bestFit="1" customWidth="1"/>
    <col min="5134" max="5137" width="0" style="42" hidden="1" customWidth="1"/>
    <col min="5138" max="5138" width="4.28515625" style="42" customWidth="1"/>
    <col min="5139" max="5141" width="5.7109375" style="42" customWidth="1"/>
    <col min="5142" max="5144" width="2.7109375" style="42" customWidth="1"/>
    <col min="5145" max="5145" width="2.85546875" style="42" customWidth="1"/>
    <col min="5146" max="5151" width="2.7109375" style="42" customWidth="1"/>
    <col min="5152" max="5161" width="0" style="42" hidden="1" customWidth="1"/>
    <col min="5162" max="5162" width="6.8554687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70" width="14.5703125" style="42" customWidth="1"/>
    <col min="5171" max="5176" width="0" style="42" hidden="1" customWidth="1"/>
    <col min="5177" max="5177" width="5" style="42" customWidth="1"/>
    <col min="5178" max="5179" width="7" style="42" customWidth="1"/>
    <col min="5180" max="5180" width="10.140625" style="42" customWidth="1"/>
    <col min="5181" max="5181" width="6.7109375" style="42" customWidth="1"/>
    <col min="5182" max="5182" width="43.42578125" style="42" customWidth="1"/>
    <col min="5183" max="5376" width="11.42578125" style="42"/>
    <col min="5377" max="5377" width="1.140625" style="42" customWidth="1"/>
    <col min="5378" max="5380" width="5.140625" style="42" customWidth="1"/>
    <col min="5381" max="5381" width="3.42578125" style="42" customWidth="1"/>
    <col min="5382" max="5384" width="5.140625" style="42" customWidth="1"/>
    <col min="5385" max="5387" width="4.5703125" style="42" customWidth="1"/>
    <col min="5388" max="5389" width="3.28515625" style="42" bestFit="1" customWidth="1"/>
    <col min="5390" max="5393" width="0" style="42" hidden="1" customWidth="1"/>
    <col min="5394" max="5394" width="4.28515625" style="42" customWidth="1"/>
    <col min="5395" max="5397" width="5.7109375" style="42" customWidth="1"/>
    <col min="5398" max="5400" width="2.7109375" style="42" customWidth="1"/>
    <col min="5401" max="5401" width="2.85546875" style="42" customWidth="1"/>
    <col min="5402" max="5407" width="2.7109375" style="42" customWidth="1"/>
    <col min="5408" max="5417" width="0" style="42" hidden="1" customWidth="1"/>
    <col min="5418" max="5418" width="6.8554687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6" width="14.5703125" style="42" customWidth="1"/>
    <col min="5427" max="5432" width="0" style="42" hidden="1" customWidth="1"/>
    <col min="5433" max="5433" width="5" style="42" customWidth="1"/>
    <col min="5434" max="5435" width="7" style="42" customWidth="1"/>
    <col min="5436" max="5436" width="10.140625" style="42" customWidth="1"/>
    <col min="5437" max="5437" width="6.7109375" style="42" customWidth="1"/>
    <col min="5438" max="5438" width="43.42578125" style="42" customWidth="1"/>
    <col min="5439" max="5632" width="11.42578125" style="42"/>
    <col min="5633" max="5633" width="1.140625" style="42" customWidth="1"/>
    <col min="5634" max="5636" width="5.140625" style="42" customWidth="1"/>
    <col min="5637" max="5637" width="3.42578125" style="42" customWidth="1"/>
    <col min="5638" max="5640" width="5.140625" style="42" customWidth="1"/>
    <col min="5641" max="5643" width="4.5703125" style="42" customWidth="1"/>
    <col min="5644" max="5645" width="3.28515625" style="42" bestFit="1" customWidth="1"/>
    <col min="5646" max="5649" width="0" style="42" hidden="1" customWidth="1"/>
    <col min="5650" max="5650" width="4.28515625" style="42" customWidth="1"/>
    <col min="5651" max="5653" width="5.7109375" style="42" customWidth="1"/>
    <col min="5654" max="5656" width="2.7109375" style="42" customWidth="1"/>
    <col min="5657" max="5657" width="2.85546875" style="42" customWidth="1"/>
    <col min="5658" max="5663" width="2.7109375" style="42" customWidth="1"/>
    <col min="5664" max="5673" width="0" style="42" hidden="1" customWidth="1"/>
    <col min="5674" max="5674" width="6.8554687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2" width="14.5703125" style="42" customWidth="1"/>
    <col min="5683" max="5688" width="0" style="42" hidden="1" customWidth="1"/>
    <col min="5689" max="5689" width="5" style="42" customWidth="1"/>
    <col min="5690" max="5691" width="7" style="42" customWidth="1"/>
    <col min="5692" max="5692" width="10.140625" style="42" customWidth="1"/>
    <col min="5693" max="5693" width="6.7109375" style="42" customWidth="1"/>
    <col min="5694" max="5694" width="43.42578125" style="42" customWidth="1"/>
    <col min="5695" max="5888" width="11.42578125" style="42"/>
    <col min="5889" max="5889" width="1.140625" style="42" customWidth="1"/>
    <col min="5890" max="5892" width="5.140625" style="42" customWidth="1"/>
    <col min="5893" max="5893" width="3.42578125" style="42" customWidth="1"/>
    <col min="5894" max="5896" width="5.140625" style="42" customWidth="1"/>
    <col min="5897" max="5899" width="4.5703125" style="42" customWidth="1"/>
    <col min="5900" max="5901" width="3.28515625" style="42" bestFit="1" customWidth="1"/>
    <col min="5902" max="5905" width="0" style="42" hidden="1" customWidth="1"/>
    <col min="5906" max="5906" width="4.28515625" style="42" customWidth="1"/>
    <col min="5907" max="5909" width="5.7109375" style="42" customWidth="1"/>
    <col min="5910" max="5912" width="2.7109375" style="42" customWidth="1"/>
    <col min="5913" max="5913" width="2.85546875" style="42" customWidth="1"/>
    <col min="5914" max="5919" width="2.7109375" style="42" customWidth="1"/>
    <col min="5920" max="5929" width="0" style="42" hidden="1" customWidth="1"/>
    <col min="5930" max="5930" width="6.8554687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8" width="14.5703125" style="42" customWidth="1"/>
    <col min="5939" max="5944" width="0" style="42" hidden="1" customWidth="1"/>
    <col min="5945" max="5945" width="5" style="42" customWidth="1"/>
    <col min="5946" max="5947" width="7" style="42" customWidth="1"/>
    <col min="5948" max="5948" width="10.140625" style="42" customWidth="1"/>
    <col min="5949" max="5949" width="6.7109375" style="42" customWidth="1"/>
    <col min="5950" max="5950" width="43.42578125" style="42" customWidth="1"/>
    <col min="5951" max="6144" width="11.42578125" style="42"/>
    <col min="6145" max="6145" width="1.140625" style="42" customWidth="1"/>
    <col min="6146" max="6148" width="5.140625" style="42" customWidth="1"/>
    <col min="6149" max="6149" width="3.42578125" style="42" customWidth="1"/>
    <col min="6150" max="6152" width="5.140625" style="42" customWidth="1"/>
    <col min="6153" max="6155" width="4.5703125" style="42" customWidth="1"/>
    <col min="6156" max="6157" width="3.28515625" style="42" bestFit="1" customWidth="1"/>
    <col min="6158" max="6161" width="0" style="42" hidden="1" customWidth="1"/>
    <col min="6162" max="6162" width="4.28515625" style="42" customWidth="1"/>
    <col min="6163" max="6165" width="5.7109375" style="42" customWidth="1"/>
    <col min="6166" max="6168" width="2.7109375" style="42" customWidth="1"/>
    <col min="6169" max="6169" width="2.85546875" style="42" customWidth="1"/>
    <col min="6170" max="6175" width="2.7109375" style="42" customWidth="1"/>
    <col min="6176" max="6185" width="0" style="42" hidden="1" customWidth="1"/>
    <col min="6186" max="6186" width="6.8554687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4" width="14.5703125" style="42" customWidth="1"/>
    <col min="6195" max="6200" width="0" style="42" hidden="1" customWidth="1"/>
    <col min="6201" max="6201" width="5" style="42" customWidth="1"/>
    <col min="6202" max="6203" width="7" style="42" customWidth="1"/>
    <col min="6204" max="6204" width="10.140625" style="42" customWidth="1"/>
    <col min="6205" max="6205" width="6.7109375" style="42" customWidth="1"/>
    <col min="6206" max="6206" width="43.42578125" style="42" customWidth="1"/>
    <col min="6207" max="6400" width="11.42578125" style="42"/>
    <col min="6401" max="6401" width="1.140625" style="42" customWidth="1"/>
    <col min="6402" max="6404" width="5.140625" style="42" customWidth="1"/>
    <col min="6405" max="6405" width="3.42578125" style="42" customWidth="1"/>
    <col min="6406" max="6408" width="5.140625" style="42" customWidth="1"/>
    <col min="6409" max="6411" width="4.5703125" style="42" customWidth="1"/>
    <col min="6412" max="6413" width="3.28515625" style="42" bestFit="1" customWidth="1"/>
    <col min="6414" max="6417" width="0" style="42" hidden="1" customWidth="1"/>
    <col min="6418" max="6418" width="4.28515625" style="42" customWidth="1"/>
    <col min="6419" max="6421" width="5.7109375" style="42" customWidth="1"/>
    <col min="6422" max="6424" width="2.7109375" style="42" customWidth="1"/>
    <col min="6425" max="6425" width="2.85546875" style="42" customWidth="1"/>
    <col min="6426" max="6431" width="2.7109375" style="42" customWidth="1"/>
    <col min="6432" max="6441" width="0" style="42" hidden="1" customWidth="1"/>
    <col min="6442" max="6442" width="6.8554687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50" width="14.5703125" style="42" customWidth="1"/>
    <col min="6451" max="6456" width="0" style="42" hidden="1" customWidth="1"/>
    <col min="6457" max="6457" width="5" style="42" customWidth="1"/>
    <col min="6458" max="6459" width="7" style="42" customWidth="1"/>
    <col min="6460" max="6460" width="10.140625" style="42" customWidth="1"/>
    <col min="6461" max="6461" width="6.7109375" style="42" customWidth="1"/>
    <col min="6462" max="6462" width="43.42578125" style="42" customWidth="1"/>
    <col min="6463" max="6656" width="11.42578125" style="42"/>
    <col min="6657" max="6657" width="1.140625" style="42" customWidth="1"/>
    <col min="6658" max="6660" width="5.140625" style="42" customWidth="1"/>
    <col min="6661" max="6661" width="3.42578125" style="42" customWidth="1"/>
    <col min="6662" max="6664" width="5.140625" style="42" customWidth="1"/>
    <col min="6665" max="6667" width="4.5703125" style="42" customWidth="1"/>
    <col min="6668" max="6669" width="3.28515625" style="42" bestFit="1" customWidth="1"/>
    <col min="6670" max="6673" width="0" style="42" hidden="1" customWidth="1"/>
    <col min="6674" max="6674" width="4.28515625" style="42" customWidth="1"/>
    <col min="6675" max="6677" width="5.7109375" style="42" customWidth="1"/>
    <col min="6678" max="6680" width="2.7109375" style="42" customWidth="1"/>
    <col min="6681" max="6681" width="2.85546875" style="42" customWidth="1"/>
    <col min="6682" max="6687" width="2.7109375" style="42" customWidth="1"/>
    <col min="6688" max="6697" width="0" style="42" hidden="1" customWidth="1"/>
    <col min="6698" max="6698" width="6.8554687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6" width="14.5703125" style="42" customWidth="1"/>
    <col min="6707" max="6712" width="0" style="42" hidden="1" customWidth="1"/>
    <col min="6713" max="6713" width="5" style="42" customWidth="1"/>
    <col min="6714" max="6715" width="7" style="42" customWidth="1"/>
    <col min="6716" max="6716" width="10.140625" style="42" customWidth="1"/>
    <col min="6717" max="6717" width="6.7109375" style="42" customWidth="1"/>
    <col min="6718" max="6718" width="43.42578125" style="42" customWidth="1"/>
    <col min="6719" max="6912" width="11.42578125" style="42"/>
    <col min="6913" max="6913" width="1.140625" style="42" customWidth="1"/>
    <col min="6914" max="6916" width="5.140625" style="42" customWidth="1"/>
    <col min="6917" max="6917" width="3.42578125" style="42" customWidth="1"/>
    <col min="6918" max="6920" width="5.140625" style="42" customWidth="1"/>
    <col min="6921" max="6923" width="4.5703125" style="42" customWidth="1"/>
    <col min="6924" max="6925" width="3.28515625" style="42" bestFit="1" customWidth="1"/>
    <col min="6926" max="6929" width="0" style="42" hidden="1" customWidth="1"/>
    <col min="6930" max="6930" width="4.28515625" style="42" customWidth="1"/>
    <col min="6931" max="6933" width="5.7109375" style="42" customWidth="1"/>
    <col min="6934" max="6936" width="2.7109375" style="42" customWidth="1"/>
    <col min="6937" max="6937" width="2.85546875" style="42" customWidth="1"/>
    <col min="6938" max="6943" width="2.7109375" style="42" customWidth="1"/>
    <col min="6944" max="6953" width="0" style="42" hidden="1" customWidth="1"/>
    <col min="6954" max="6954" width="6.8554687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2" width="14.5703125" style="42" customWidth="1"/>
    <col min="6963" max="6968" width="0" style="42" hidden="1" customWidth="1"/>
    <col min="6969" max="6969" width="5" style="42" customWidth="1"/>
    <col min="6970" max="6971" width="7" style="42" customWidth="1"/>
    <col min="6972" max="6972" width="10.140625" style="42" customWidth="1"/>
    <col min="6973" max="6973" width="6.7109375" style="42" customWidth="1"/>
    <col min="6974" max="6974" width="43.42578125" style="42" customWidth="1"/>
    <col min="6975" max="7168" width="11.42578125" style="42"/>
    <col min="7169" max="7169" width="1.140625" style="42" customWidth="1"/>
    <col min="7170" max="7172" width="5.140625" style="42" customWidth="1"/>
    <col min="7173" max="7173" width="3.42578125" style="42" customWidth="1"/>
    <col min="7174" max="7176" width="5.140625" style="42" customWidth="1"/>
    <col min="7177" max="7179" width="4.5703125" style="42" customWidth="1"/>
    <col min="7180" max="7181" width="3.28515625" style="42" bestFit="1" customWidth="1"/>
    <col min="7182" max="7185" width="0" style="42" hidden="1" customWidth="1"/>
    <col min="7186" max="7186" width="4.28515625" style="42" customWidth="1"/>
    <col min="7187" max="7189" width="5.7109375" style="42" customWidth="1"/>
    <col min="7190" max="7192" width="2.7109375" style="42" customWidth="1"/>
    <col min="7193" max="7193" width="2.85546875" style="42" customWidth="1"/>
    <col min="7194" max="7199" width="2.7109375" style="42" customWidth="1"/>
    <col min="7200" max="7209" width="0" style="42" hidden="1" customWidth="1"/>
    <col min="7210" max="7210" width="6.8554687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8" width="14.5703125" style="42" customWidth="1"/>
    <col min="7219" max="7224" width="0" style="42" hidden="1" customWidth="1"/>
    <col min="7225" max="7225" width="5" style="42" customWidth="1"/>
    <col min="7226" max="7227" width="7" style="42" customWidth="1"/>
    <col min="7228" max="7228" width="10.140625" style="42" customWidth="1"/>
    <col min="7229" max="7229" width="6.7109375" style="42" customWidth="1"/>
    <col min="7230" max="7230" width="43.42578125" style="42" customWidth="1"/>
    <col min="7231" max="7424" width="11.42578125" style="42"/>
    <col min="7425" max="7425" width="1.140625" style="42" customWidth="1"/>
    <col min="7426" max="7428" width="5.140625" style="42" customWidth="1"/>
    <col min="7429" max="7429" width="3.42578125" style="42" customWidth="1"/>
    <col min="7430" max="7432" width="5.140625" style="42" customWidth="1"/>
    <col min="7433" max="7435" width="4.5703125" style="42" customWidth="1"/>
    <col min="7436" max="7437" width="3.28515625" style="42" bestFit="1" customWidth="1"/>
    <col min="7438" max="7441" width="0" style="42" hidden="1" customWidth="1"/>
    <col min="7442" max="7442" width="4.28515625" style="42" customWidth="1"/>
    <col min="7443" max="7445" width="5.7109375" style="42" customWidth="1"/>
    <col min="7446" max="7448" width="2.7109375" style="42" customWidth="1"/>
    <col min="7449" max="7449" width="2.85546875" style="42" customWidth="1"/>
    <col min="7450" max="7455" width="2.7109375" style="42" customWidth="1"/>
    <col min="7456" max="7465" width="0" style="42" hidden="1" customWidth="1"/>
    <col min="7466" max="7466" width="6.8554687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4" width="14.5703125" style="42" customWidth="1"/>
    <col min="7475" max="7480" width="0" style="42" hidden="1" customWidth="1"/>
    <col min="7481" max="7481" width="5" style="42" customWidth="1"/>
    <col min="7482" max="7483" width="7" style="42" customWidth="1"/>
    <col min="7484" max="7484" width="10.140625" style="42" customWidth="1"/>
    <col min="7485" max="7485" width="6.7109375" style="42" customWidth="1"/>
    <col min="7486" max="7486" width="43.42578125" style="42" customWidth="1"/>
    <col min="7487" max="7680" width="11.42578125" style="42"/>
    <col min="7681" max="7681" width="1.140625" style="42" customWidth="1"/>
    <col min="7682" max="7684" width="5.140625" style="42" customWidth="1"/>
    <col min="7685" max="7685" width="3.42578125" style="42" customWidth="1"/>
    <col min="7686" max="7688" width="5.140625" style="42" customWidth="1"/>
    <col min="7689" max="7691" width="4.5703125" style="42" customWidth="1"/>
    <col min="7692" max="7693" width="3.28515625" style="42" bestFit="1" customWidth="1"/>
    <col min="7694" max="7697" width="0" style="42" hidden="1" customWidth="1"/>
    <col min="7698" max="7698" width="4.28515625" style="42" customWidth="1"/>
    <col min="7699" max="7701" width="5.7109375" style="42" customWidth="1"/>
    <col min="7702" max="7704" width="2.7109375" style="42" customWidth="1"/>
    <col min="7705" max="7705" width="2.85546875" style="42" customWidth="1"/>
    <col min="7706" max="7711" width="2.7109375" style="42" customWidth="1"/>
    <col min="7712" max="7721" width="0" style="42" hidden="1" customWidth="1"/>
    <col min="7722" max="7722" width="6.8554687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30" width="14.5703125" style="42" customWidth="1"/>
    <col min="7731" max="7736" width="0" style="42" hidden="1" customWidth="1"/>
    <col min="7737" max="7737" width="5" style="42" customWidth="1"/>
    <col min="7738" max="7739" width="7" style="42" customWidth="1"/>
    <col min="7740" max="7740" width="10.140625" style="42" customWidth="1"/>
    <col min="7741" max="7741" width="6.7109375" style="42" customWidth="1"/>
    <col min="7742" max="7742" width="43.42578125" style="42" customWidth="1"/>
    <col min="7743" max="7936" width="11.42578125" style="42"/>
    <col min="7937" max="7937" width="1.140625" style="42" customWidth="1"/>
    <col min="7938" max="7940" width="5.140625" style="42" customWidth="1"/>
    <col min="7941" max="7941" width="3.42578125" style="42" customWidth="1"/>
    <col min="7942" max="7944" width="5.140625" style="42" customWidth="1"/>
    <col min="7945" max="7947" width="4.5703125" style="42" customWidth="1"/>
    <col min="7948" max="7949" width="3.28515625" style="42" bestFit="1" customWidth="1"/>
    <col min="7950" max="7953" width="0" style="42" hidden="1" customWidth="1"/>
    <col min="7954" max="7954" width="4.28515625" style="42" customWidth="1"/>
    <col min="7955" max="7957" width="5.7109375" style="42" customWidth="1"/>
    <col min="7958" max="7960" width="2.7109375" style="42" customWidth="1"/>
    <col min="7961" max="7961" width="2.85546875" style="42" customWidth="1"/>
    <col min="7962" max="7967" width="2.7109375" style="42" customWidth="1"/>
    <col min="7968" max="7977" width="0" style="42" hidden="1" customWidth="1"/>
    <col min="7978" max="7978" width="6.8554687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6" width="14.5703125" style="42" customWidth="1"/>
    <col min="7987" max="7992" width="0" style="42" hidden="1" customWidth="1"/>
    <col min="7993" max="7993" width="5" style="42" customWidth="1"/>
    <col min="7994" max="7995" width="7" style="42" customWidth="1"/>
    <col min="7996" max="7996" width="10.140625" style="42" customWidth="1"/>
    <col min="7997" max="7997" width="6.7109375" style="42" customWidth="1"/>
    <col min="7998" max="7998" width="43.42578125" style="42" customWidth="1"/>
    <col min="7999" max="8192" width="11.42578125" style="42"/>
    <col min="8193" max="8193" width="1.140625" style="42" customWidth="1"/>
    <col min="8194" max="8196" width="5.140625" style="42" customWidth="1"/>
    <col min="8197" max="8197" width="3.42578125" style="42" customWidth="1"/>
    <col min="8198" max="8200" width="5.140625" style="42" customWidth="1"/>
    <col min="8201" max="8203" width="4.5703125" style="42" customWidth="1"/>
    <col min="8204" max="8205" width="3.28515625" style="42" bestFit="1" customWidth="1"/>
    <col min="8206" max="8209" width="0" style="42" hidden="1" customWidth="1"/>
    <col min="8210" max="8210" width="4.28515625" style="42" customWidth="1"/>
    <col min="8211" max="8213" width="5.7109375" style="42" customWidth="1"/>
    <col min="8214" max="8216" width="2.7109375" style="42" customWidth="1"/>
    <col min="8217" max="8217" width="2.85546875" style="42" customWidth="1"/>
    <col min="8218" max="8223" width="2.7109375" style="42" customWidth="1"/>
    <col min="8224" max="8233" width="0" style="42" hidden="1" customWidth="1"/>
    <col min="8234" max="8234" width="6.8554687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2" width="14.5703125" style="42" customWidth="1"/>
    <col min="8243" max="8248" width="0" style="42" hidden="1" customWidth="1"/>
    <col min="8249" max="8249" width="5" style="42" customWidth="1"/>
    <col min="8250" max="8251" width="7" style="42" customWidth="1"/>
    <col min="8252" max="8252" width="10.140625" style="42" customWidth="1"/>
    <col min="8253" max="8253" width="6.7109375" style="42" customWidth="1"/>
    <col min="8254" max="8254" width="43.42578125" style="42" customWidth="1"/>
    <col min="8255" max="8448" width="11.42578125" style="42"/>
    <col min="8449" max="8449" width="1.140625" style="42" customWidth="1"/>
    <col min="8450" max="8452" width="5.140625" style="42" customWidth="1"/>
    <col min="8453" max="8453" width="3.42578125" style="42" customWidth="1"/>
    <col min="8454" max="8456" width="5.140625" style="42" customWidth="1"/>
    <col min="8457" max="8459" width="4.5703125" style="42" customWidth="1"/>
    <col min="8460" max="8461" width="3.28515625" style="42" bestFit="1" customWidth="1"/>
    <col min="8462" max="8465" width="0" style="42" hidden="1" customWidth="1"/>
    <col min="8466" max="8466" width="4.28515625" style="42" customWidth="1"/>
    <col min="8467" max="8469" width="5.7109375" style="42" customWidth="1"/>
    <col min="8470" max="8472" width="2.7109375" style="42" customWidth="1"/>
    <col min="8473" max="8473" width="2.85546875" style="42" customWidth="1"/>
    <col min="8474" max="8479" width="2.7109375" style="42" customWidth="1"/>
    <col min="8480" max="8489" width="0" style="42" hidden="1" customWidth="1"/>
    <col min="8490" max="8490" width="6.8554687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8" width="14.5703125" style="42" customWidth="1"/>
    <col min="8499" max="8504" width="0" style="42" hidden="1" customWidth="1"/>
    <col min="8505" max="8505" width="5" style="42" customWidth="1"/>
    <col min="8506" max="8507" width="7" style="42" customWidth="1"/>
    <col min="8508" max="8508" width="10.140625" style="42" customWidth="1"/>
    <col min="8509" max="8509" width="6.7109375" style="42" customWidth="1"/>
    <col min="8510" max="8510" width="43.42578125" style="42" customWidth="1"/>
    <col min="8511" max="8704" width="11.42578125" style="42"/>
    <col min="8705" max="8705" width="1.140625" style="42" customWidth="1"/>
    <col min="8706" max="8708" width="5.140625" style="42" customWidth="1"/>
    <col min="8709" max="8709" width="3.42578125" style="42" customWidth="1"/>
    <col min="8710" max="8712" width="5.140625" style="42" customWidth="1"/>
    <col min="8713" max="8715" width="4.5703125" style="42" customWidth="1"/>
    <col min="8716" max="8717" width="3.28515625" style="42" bestFit="1" customWidth="1"/>
    <col min="8718" max="8721" width="0" style="42" hidden="1" customWidth="1"/>
    <col min="8722" max="8722" width="4.28515625" style="42" customWidth="1"/>
    <col min="8723" max="8725" width="5.7109375" style="42" customWidth="1"/>
    <col min="8726" max="8728" width="2.7109375" style="42" customWidth="1"/>
    <col min="8729" max="8729" width="2.85546875" style="42" customWidth="1"/>
    <col min="8730" max="8735" width="2.7109375" style="42" customWidth="1"/>
    <col min="8736" max="8745" width="0" style="42" hidden="1" customWidth="1"/>
    <col min="8746" max="8746" width="6.8554687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4" width="14.5703125" style="42" customWidth="1"/>
    <col min="8755" max="8760" width="0" style="42" hidden="1" customWidth="1"/>
    <col min="8761" max="8761" width="5" style="42" customWidth="1"/>
    <col min="8762" max="8763" width="7" style="42" customWidth="1"/>
    <col min="8764" max="8764" width="10.140625" style="42" customWidth="1"/>
    <col min="8765" max="8765" width="6.7109375" style="42" customWidth="1"/>
    <col min="8766" max="8766" width="43.42578125" style="42" customWidth="1"/>
    <col min="8767" max="8960" width="11.42578125" style="42"/>
    <col min="8961" max="8961" width="1.140625" style="42" customWidth="1"/>
    <col min="8962" max="8964" width="5.140625" style="42" customWidth="1"/>
    <col min="8965" max="8965" width="3.42578125" style="42" customWidth="1"/>
    <col min="8966" max="8968" width="5.140625" style="42" customWidth="1"/>
    <col min="8969" max="8971" width="4.5703125" style="42" customWidth="1"/>
    <col min="8972" max="8973" width="3.28515625" style="42" bestFit="1" customWidth="1"/>
    <col min="8974" max="8977" width="0" style="42" hidden="1" customWidth="1"/>
    <col min="8978" max="8978" width="4.28515625" style="42" customWidth="1"/>
    <col min="8979" max="8981" width="5.7109375" style="42" customWidth="1"/>
    <col min="8982" max="8984" width="2.7109375" style="42" customWidth="1"/>
    <col min="8985" max="8985" width="2.85546875" style="42" customWidth="1"/>
    <col min="8986" max="8991" width="2.7109375" style="42" customWidth="1"/>
    <col min="8992" max="9001" width="0" style="42" hidden="1" customWidth="1"/>
    <col min="9002" max="9002" width="6.8554687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10" width="14.5703125" style="42" customWidth="1"/>
    <col min="9011" max="9016" width="0" style="42" hidden="1" customWidth="1"/>
    <col min="9017" max="9017" width="5" style="42" customWidth="1"/>
    <col min="9018" max="9019" width="7" style="42" customWidth="1"/>
    <col min="9020" max="9020" width="10.140625" style="42" customWidth="1"/>
    <col min="9021" max="9021" width="6.7109375" style="42" customWidth="1"/>
    <col min="9022" max="9022" width="43.42578125" style="42" customWidth="1"/>
    <col min="9023" max="9216" width="11.42578125" style="42"/>
    <col min="9217" max="9217" width="1.140625" style="42" customWidth="1"/>
    <col min="9218" max="9220" width="5.140625" style="42" customWidth="1"/>
    <col min="9221" max="9221" width="3.42578125" style="42" customWidth="1"/>
    <col min="9222" max="9224" width="5.140625" style="42" customWidth="1"/>
    <col min="9225" max="9227" width="4.5703125" style="42" customWidth="1"/>
    <col min="9228" max="9229" width="3.28515625" style="42" bestFit="1" customWidth="1"/>
    <col min="9230" max="9233" width="0" style="42" hidden="1" customWidth="1"/>
    <col min="9234" max="9234" width="4.28515625" style="42" customWidth="1"/>
    <col min="9235" max="9237" width="5.7109375" style="42" customWidth="1"/>
    <col min="9238" max="9240" width="2.7109375" style="42" customWidth="1"/>
    <col min="9241" max="9241" width="2.85546875" style="42" customWidth="1"/>
    <col min="9242" max="9247" width="2.7109375" style="42" customWidth="1"/>
    <col min="9248" max="9257" width="0" style="42" hidden="1" customWidth="1"/>
    <col min="9258" max="9258" width="6.8554687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6" width="14.5703125" style="42" customWidth="1"/>
    <col min="9267" max="9272" width="0" style="42" hidden="1" customWidth="1"/>
    <col min="9273" max="9273" width="5" style="42" customWidth="1"/>
    <col min="9274" max="9275" width="7" style="42" customWidth="1"/>
    <col min="9276" max="9276" width="10.140625" style="42" customWidth="1"/>
    <col min="9277" max="9277" width="6.7109375" style="42" customWidth="1"/>
    <col min="9278" max="9278" width="43.42578125" style="42" customWidth="1"/>
    <col min="9279" max="9472" width="11.42578125" style="42"/>
    <col min="9473" max="9473" width="1.140625" style="42" customWidth="1"/>
    <col min="9474" max="9476" width="5.140625" style="42" customWidth="1"/>
    <col min="9477" max="9477" width="3.42578125" style="42" customWidth="1"/>
    <col min="9478" max="9480" width="5.140625" style="42" customWidth="1"/>
    <col min="9481" max="9483" width="4.5703125" style="42" customWidth="1"/>
    <col min="9484" max="9485" width="3.28515625" style="42" bestFit="1" customWidth="1"/>
    <col min="9486" max="9489" width="0" style="42" hidden="1" customWidth="1"/>
    <col min="9490" max="9490" width="4.28515625" style="42" customWidth="1"/>
    <col min="9491" max="9493" width="5.7109375" style="42" customWidth="1"/>
    <col min="9494" max="9496" width="2.7109375" style="42" customWidth="1"/>
    <col min="9497" max="9497" width="2.85546875" style="42" customWidth="1"/>
    <col min="9498" max="9503" width="2.7109375" style="42" customWidth="1"/>
    <col min="9504" max="9513" width="0" style="42" hidden="1" customWidth="1"/>
    <col min="9514" max="9514" width="6.8554687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2" width="14.5703125" style="42" customWidth="1"/>
    <col min="9523" max="9528" width="0" style="42" hidden="1" customWidth="1"/>
    <col min="9529" max="9529" width="5" style="42" customWidth="1"/>
    <col min="9530" max="9531" width="7" style="42" customWidth="1"/>
    <col min="9532" max="9532" width="10.140625" style="42" customWidth="1"/>
    <col min="9533" max="9533" width="6.7109375" style="42" customWidth="1"/>
    <col min="9534" max="9534" width="43.42578125" style="42" customWidth="1"/>
    <col min="9535" max="9728" width="11.42578125" style="42"/>
    <col min="9729" max="9729" width="1.140625" style="42" customWidth="1"/>
    <col min="9730" max="9732" width="5.140625" style="42" customWidth="1"/>
    <col min="9733" max="9733" width="3.42578125" style="42" customWidth="1"/>
    <col min="9734" max="9736" width="5.140625" style="42" customWidth="1"/>
    <col min="9737" max="9739" width="4.5703125" style="42" customWidth="1"/>
    <col min="9740" max="9741" width="3.28515625" style="42" bestFit="1" customWidth="1"/>
    <col min="9742" max="9745" width="0" style="42" hidden="1" customWidth="1"/>
    <col min="9746" max="9746" width="4.28515625" style="42" customWidth="1"/>
    <col min="9747" max="9749" width="5.7109375" style="42" customWidth="1"/>
    <col min="9750" max="9752" width="2.7109375" style="42" customWidth="1"/>
    <col min="9753" max="9753" width="2.85546875" style="42" customWidth="1"/>
    <col min="9754" max="9759" width="2.7109375" style="42" customWidth="1"/>
    <col min="9760" max="9769" width="0" style="42" hidden="1" customWidth="1"/>
    <col min="9770" max="9770" width="6.8554687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8" width="14.5703125" style="42" customWidth="1"/>
    <col min="9779" max="9784" width="0" style="42" hidden="1" customWidth="1"/>
    <col min="9785" max="9785" width="5" style="42" customWidth="1"/>
    <col min="9786" max="9787" width="7" style="42" customWidth="1"/>
    <col min="9788" max="9788" width="10.140625" style="42" customWidth="1"/>
    <col min="9789" max="9789" width="6.7109375" style="42" customWidth="1"/>
    <col min="9790" max="9790" width="43.42578125" style="42" customWidth="1"/>
    <col min="9791" max="9984" width="11.42578125" style="42"/>
    <col min="9985" max="9985" width="1.140625" style="42" customWidth="1"/>
    <col min="9986" max="9988" width="5.140625" style="42" customWidth="1"/>
    <col min="9989" max="9989" width="3.42578125" style="42" customWidth="1"/>
    <col min="9990" max="9992" width="5.140625" style="42" customWidth="1"/>
    <col min="9993" max="9995" width="4.5703125" style="42" customWidth="1"/>
    <col min="9996" max="9997" width="3.28515625" style="42" bestFit="1" customWidth="1"/>
    <col min="9998" max="10001" width="0" style="42" hidden="1" customWidth="1"/>
    <col min="10002" max="10002" width="4.28515625" style="42" customWidth="1"/>
    <col min="10003" max="10005" width="5.710937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6.8554687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4" width="14.5703125" style="42" customWidth="1"/>
    <col min="10035" max="10040" width="0" style="42" hidden="1" customWidth="1"/>
    <col min="10041" max="10041" width="5" style="42" customWidth="1"/>
    <col min="10042" max="10043" width="7" style="42" customWidth="1"/>
    <col min="10044" max="10044" width="10.140625" style="42" customWidth="1"/>
    <col min="10045" max="10045" width="6.7109375" style="42" customWidth="1"/>
    <col min="10046" max="10046" width="43.42578125" style="42" customWidth="1"/>
    <col min="10047" max="10240" width="11.42578125" style="42"/>
    <col min="10241" max="10241" width="1.140625" style="42" customWidth="1"/>
    <col min="10242" max="10244" width="5.140625" style="42" customWidth="1"/>
    <col min="10245" max="10245" width="3.42578125" style="42" customWidth="1"/>
    <col min="10246" max="10248" width="5.140625" style="42" customWidth="1"/>
    <col min="10249" max="10251" width="4.5703125" style="42" customWidth="1"/>
    <col min="10252" max="10253" width="3.28515625" style="42" bestFit="1" customWidth="1"/>
    <col min="10254" max="10257" width="0" style="42" hidden="1" customWidth="1"/>
    <col min="10258" max="10258" width="4.28515625" style="42" customWidth="1"/>
    <col min="10259" max="10261" width="5.710937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6.8554687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90" width="14.5703125" style="42" customWidth="1"/>
    <col min="10291" max="10296" width="0" style="42" hidden="1" customWidth="1"/>
    <col min="10297" max="10297" width="5" style="42" customWidth="1"/>
    <col min="10298" max="10299" width="7" style="42" customWidth="1"/>
    <col min="10300" max="10300" width="10.140625" style="42" customWidth="1"/>
    <col min="10301" max="10301" width="6.7109375" style="42" customWidth="1"/>
    <col min="10302" max="10302" width="43.42578125" style="42" customWidth="1"/>
    <col min="10303" max="10496" width="11.42578125" style="42"/>
    <col min="10497" max="10497" width="1.140625" style="42" customWidth="1"/>
    <col min="10498" max="10500" width="5.140625" style="42" customWidth="1"/>
    <col min="10501" max="10501" width="3.42578125" style="42" customWidth="1"/>
    <col min="10502" max="10504" width="5.140625" style="42" customWidth="1"/>
    <col min="10505" max="10507" width="4.5703125" style="42" customWidth="1"/>
    <col min="10508" max="10509" width="3.28515625" style="42" bestFit="1" customWidth="1"/>
    <col min="10510" max="10513" width="0" style="42" hidden="1" customWidth="1"/>
    <col min="10514" max="10514" width="4.28515625" style="42" customWidth="1"/>
    <col min="10515" max="10517" width="5.710937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6.8554687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6" width="14.5703125" style="42" customWidth="1"/>
    <col min="10547" max="10552" width="0" style="42" hidden="1" customWidth="1"/>
    <col min="10553" max="10553" width="5" style="42" customWidth="1"/>
    <col min="10554" max="10555" width="7" style="42" customWidth="1"/>
    <col min="10556" max="10556" width="10.140625" style="42" customWidth="1"/>
    <col min="10557" max="10557" width="6.7109375" style="42" customWidth="1"/>
    <col min="10558" max="10558" width="43.42578125" style="42" customWidth="1"/>
    <col min="10559" max="10752" width="11.42578125" style="42"/>
    <col min="10753" max="10753" width="1.140625" style="42" customWidth="1"/>
    <col min="10754" max="10756" width="5.140625" style="42" customWidth="1"/>
    <col min="10757" max="10757" width="3.42578125" style="42" customWidth="1"/>
    <col min="10758" max="10760" width="5.140625" style="42" customWidth="1"/>
    <col min="10761" max="10763" width="4.5703125" style="42" customWidth="1"/>
    <col min="10764" max="10765" width="3.28515625" style="42" bestFit="1" customWidth="1"/>
    <col min="10766" max="10769" width="0" style="42" hidden="1" customWidth="1"/>
    <col min="10770" max="10770" width="4.28515625" style="42" customWidth="1"/>
    <col min="10771" max="10773" width="5.710937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6.8554687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2" width="14.5703125" style="42" customWidth="1"/>
    <col min="10803" max="10808" width="0" style="42" hidden="1" customWidth="1"/>
    <col min="10809" max="10809" width="5" style="42" customWidth="1"/>
    <col min="10810" max="10811" width="7" style="42" customWidth="1"/>
    <col min="10812" max="10812" width="10.140625" style="42" customWidth="1"/>
    <col min="10813" max="10813" width="6.7109375" style="42" customWidth="1"/>
    <col min="10814" max="10814" width="43.42578125" style="42" customWidth="1"/>
    <col min="10815" max="11008" width="11.42578125" style="42"/>
    <col min="11009" max="11009" width="1.140625" style="42" customWidth="1"/>
    <col min="11010" max="11012" width="5.140625" style="42" customWidth="1"/>
    <col min="11013" max="11013" width="3.42578125" style="42" customWidth="1"/>
    <col min="11014" max="11016" width="5.140625" style="42" customWidth="1"/>
    <col min="11017" max="11019" width="4.5703125" style="42" customWidth="1"/>
    <col min="11020" max="11021" width="3.28515625" style="42" bestFit="1" customWidth="1"/>
    <col min="11022" max="11025" width="0" style="42" hidden="1" customWidth="1"/>
    <col min="11026" max="11026" width="4.28515625" style="42" customWidth="1"/>
    <col min="11027" max="11029" width="5.710937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6.8554687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8" width="14.5703125" style="42" customWidth="1"/>
    <col min="11059" max="11064" width="0" style="42" hidden="1" customWidth="1"/>
    <col min="11065" max="11065" width="5" style="42" customWidth="1"/>
    <col min="11066" max="11067" width="7" style="42" customWidth="1"/>
    <col min="11068" max="11068" width="10.140625" style="42" customWidth="1"/>
    <col min="11069" max="11069" width="6.7109375" style="42" customWidth="1"/>
    <col min="11070" max="11070" width="43.42578125" style="42" customWidth="1"/>
    <col min="11071" max="11264" width="11.42578125" style="42"/>
    <col min="11265" max="11265" width="1.140625" style="42" customWidth="1"/>
    <col min="11266" max="11268" width="5.140625" style="42" customWidth="1"/>
    <col min="11269" max="11269" width="3.42578125" style="42" customWidth="1"/>
    <col min="11270" max="11272" width="5.140625" style="42" customWidth="1"/>
    <col min="11273" max="11275" width="4.5703125" style="42" customWidth="1"/>
    <col min="11276" max="11277" width="3.28515625" style="42" bestFit="1" customWidth="1"/>
    <col min="11278" max="11281" width="0" style="42" hidden="1" customWidth="1"/>
    <col min="11282" max="11282" width="4.28515625" style="42" customWidth="1"/>
    <col min="11283" max="11285" width="5.710937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6.8554687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4" width="14.5703125" style="42" customWidth="1"/>
    <col min="11315" max="11320" width="0" style="42" hidden="1" customWidth="1"/>
    <col min="11321" max="11321" width="5" style="42" customWidth="1"/>
    <col min="11322" max="11323" width="7" style="42" customWidth="1"/>
    <col min="11324" max="11324" width="10.140625" style="42" customWidth="1"/>
    <col min="11325" max="11325" width="6.7109375" style="42" customWidth="1"/>
    <col min="11326" max="11326" width="43.42578125" style="42" customWidth="1"/>
    <col min="11327" max="11520" width="11.42578125" style="42"/>
    <col min="11521" max="11521" width="1.140625" style="42" customWidth="1"/>
    <col min="11522" max="11524" width="5.140625" style="42" customWidth="1"/>
    <col min="11525" max="11525" width="3.42578125" style="42" customWidth="1"/>
    <col min="11526" max="11528" width="5.140625" style="42" customWidth="1"/>
    <col min="11529" max="11531" width="4.5703125" style="42" customWidth="1"/>
    <col min="11532" max="11533" width="3.28515625" style="42" bestFit="1" customWidth="1"/>
    <col min="11534" max="11537" width="0" style="42" hidden="1" customWidth="1"/>
    <col min="11538" max="11538" width="4.28515625" style="42" customWidth="1"/>
    <col min="11539" max="11541" width="5.710937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6.8554687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70" width="14.5703125" style="42" customWidth="1"/>
    <col min="11571" max="11576" width="0" style="42" hidden="1" customWidth="1"/>
    <col min="11577" max="11577" width="5" style="42" customWidth="1"/>
    <col min="11578" max="11579" width="7" style="42" customWidth="1"/>
    <col min="11580" max="11580" width="10.140625" style="42" customWidth="1"/>
    <col min="11581" max="11581" width="6.7109375" style="42" customWidth="1"/>
    <col min="11582" max="11582" width="43.42578125" style="42" customWidth="1"/>
    <col min="11583" max="11776" width="11.42578125" style="42"/>
    <col min="11777" max="11777" width="1.140625" style="42" customWidth="1"/>
    <col min="11778" max="11780" width="5.140625" style="42" customWidth="1"/>
    <col min="11781" max="11781" width="3.42578125" style="42" customWidth="1"/>
    <col min="11782" max="11784" width="5.140625" style="42" customWidth="1"/>
    <col min="11785" max="11787" width="4.5703125" style="42" customWidth="1"/>
    <col min="11788" max="11789" width="3.28515625" style="42" bestFit="1" customWidth="1"/>
    <col min="11790" max="11793" width="0" style="42" hidden="1" customWidth="1"/>
    <col min="11794" max="11794" width="4.28515625" style="42" customWidth="1"/>
    <col min="11795" max="11797" width="5.710937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6.8554687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6" width="14.5703125" style="42" customWidth="1"/>
    <col min="11827" max="11832" width="0" style="42" hidden="1" customWidth="1"/>
    <col min="11833" max="11833" width="5" style="42" customWidth="1"/>
    <col min="11834" max="11835" width="7" style="42" customWidth="1"/>
    <col min="11836" max="11836" width="10.140625" style="42" customWidth="1"/>
    <col min="11837" max="11837" width="6.7109375" style="42" customWidth="1"/>
    <col min="11838" max="11838" width="43.42578125" style="42" customWidth="1"/>
    <col min="11839" max="12032" width="11.42578125" style="42"/>
    <col min="12033" max="12033" width="1.140625" style="42" customWidth="1"/>
    <col min="12034" max="12036" width="5.140625" style="42" customWidth="1"/>
    <col min="12037" max="12037" width="3.42578125" style="42" customWidth="1"/>
    <col min="12038" max="12040" width="5.140625" style="42" customWidth="1"/>
    <col min="12041" max="12043" width="4.5703125" style="42" customWidth="1"/>
    <col min="12044" max="12045" width="3.28515625" style="42" bestFit="1" customWidth="1"/>
    <col min="12046" max="12049" width="0" style="42" hidden="1" customWidth="1"/>
    <col min="12050" max="12050" width="4.28515625" style="42" customWidth="1"/>
    <col min="12051" max="12053" width="5.710937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6.8554687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2" width="14.5703125" style="42" customWidth="1"/>
    <col min="12083" max="12088" width="0" style="42" hidden="1" customWidth="1"/>
    <col min="12089" max="12089" width="5" style="42" customWidth="1"/>
    <col min="12090" max="12091" width="7" style="42" customWidth="1"/>
    <col min="12092" max="12092" width="10.140625" style="42" customWidth="1"/>
    <col min="12093" max="12093" width="6.7109375" style="42" customWidth="1"/>
    <col min="12094" max="12094" width="43.42578125" style="42" customWidth="1"/>
    <col min="12095" max="12288" width="11.42578125" style="42"/>
    <col min="12289" max="12289" width="1.140625" style="42" customWidth="1"/>
    <col min="12290" max="12292" width="5.140625" style="42" customWidth="1"/>
    <col min="12293" max="12293" width="3.42578125" style="42" customWidth="1"/>
    <col min="12294" max="12296" width="5.140625" style="42" customWidth="1"/>
    <col min="12297" max="12299" width="4.5703125" style="42" customWidth="1"/>
    <col min="12300" max="12301" width="3.28515625" style="42" bestFit="1" customWidth="1"/>
    <col min="12302" max="12305" width="0" style="42" hidden="1" customWidth="1"/>
    <col min="12306" max="12306" width="4.28515625" style="42" customWidth="1"/>
    <col min="12307" max="12309" width="5.710937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6.8554687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8" width="14.5703125" style="42" customWidth="1"/>
    <col min="12339" max="12344" width="0" style="42" hidden="1" customWidth="1"/>
    <col min="12345" max="12345" width="5" style="42" customWidth="1"/>
    <col min="12346" max="12347" width="7" style="42" customWidth="1"/>
    <col min="12348" max="12348" width="10.140625" style="42" customWidth="1"/>
    <col min="12349" max="12349" width="6.7109375" style="42" customWidth="1"/>
    <col min="12350" max="12350" width="43.42578125" style="42" customWidth="1"/>
    <col min="12351" max="12544" width="11.42578125" style="42"/>
    <col min="12545" max="12545" width="1.140625" style="42" customWidth="1"/>
    <col min="12546" max="12548" width="5.140625" style="42" customWidth="1"/>
    <col min="12549" max="12549" width="3.42578125" style="42" customWidth="1"/>
    <col min="12550" max="12552" width="5.140625" style="42" customWidth="1"/>
    <col min="12553" max="12555" width="4.5703125" style="42" customWidth="1"/>
    <col min="12556" max="12557" width="3.28515625" style="42" bestFit="1" customWidth="1"/>
    <col min="12558" max="12561" width="0" style="42" hidden="1" customWidth="1"/>
    <col min="12562" max="12562" width="4.28515625" style="42" customWidth="1"/>
    <col min="12563" max="12565" width="5.710937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6.8554687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4" width="14.5703125" style="42" customWidth="1"/>
    <col min="12595" max="12600" width="0" style="42" hidden="1" customWidth="1"/>
    <col min="12601" max="12601" width="5" style="42" customWidth="1"/>
    <col min="12602" max="12603" width="7" style="42" customWidth="1"/>
    <col min="12604" max="12604" width="10.140625" style="42" customWidth="1"/>
    <col min="12605" max="12605" width="6.7109375" style="42" customWidth="1"/>
    <col min="12606" max="12606" width="43.42578125" style="42" customWidth="1"/>
    <col min="12607" max="12800" width="11.42578125" style="42"/>
    <col min="12801" max="12801" width="1.140625" style="42" customWidth="1"/>
    <col min="12802" max="12804" width="5.140625" style="42" customWidth="1"/>
    <col min="12805" max="12805" width="3.42578125" style="42" customWidth="1"/>
    <col min="12806" max="12808" width="5.140625" style="42" customWidth="1"/>
    <col min="12809" max="12811" width="4.5703125" style="42" customWidth="1"/>
    <col min="12812" max="12813" width="3.28515625" style="42" bestFit="1" customWidth="1"/>
    <col min="12814" max="12817" width="0" style="42" hidden="1" customWidth="1"/>
    <col min="12818" max="12818" width="4.28515625" style="42" customWidth="1"/>
    <col min="12819" max="12821" width="5.710937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6.8554687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50" width="14.5703125" style="42" customWidth="1"/>
    <col min="12851" max="12856" width="0" style="42" hidden="1" customWidth="1"/>
    <col min="12857" max="12857" width="5" style="42" customWidth="1"/>
    <col min="12858" max="12859" width="7" style="42" customWidth="1"/>
    <col min="12860" max="12860" width="10.140625" style="42" customWidth="1"/>
    <col min="12861" max="12861" width="6.7109375" style="42" customWidth="1"/>
    <col min="12862" max="12862" width="43.42578125" style="42" customWidth="1"/>
    <col min="12863" max="13056" width="11.42578125" style="42"/>
    <col min="13057" max="13057" width="1.140625" style="42" customWidth="1"/>
    <col min="13058" max="13060" width="5.140625" style="42" customWidth="1"/>
    <col min="13061" max="13061" width="3.42578125" style="42" customWidth="1"/>
    <col min="13062" max="13064" width="5.140625" style="42" customWidth="1"/>
    <col min="13065" max="13067" width="4.5703125" style="42" customWidth="1"/>
    <col min="13068" max="13069" width="3.28515625" style="42" bestFit="1" customWidth="1"/>
    <col min="13070" max="13073" width="0" style="42" hidden="1" customWidth="1"/>
    <col min="13074" max="13074" width="4.28515625" style="42" customWidth="1"/>
    <col min="13075" max="13077" width="5.710937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6.8554687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6" width="14.5703125" style="42" customWidth="1"/>
    <col min="13107" max="13112" width="0" style="42" hidden="1" customWidth="1"/>
    <col min="13113" max="13113" width="5" style="42" customWidth="1"/>
    <col min="13114" max="13115" width="7" style="42" customWidth="1"/>
    <col min="13116" max="13116" width="10.140625" style="42" customWidth="1"/>
    <col min="13117" max="13117" width="6.7109375" style="42" customWidth="1"/>
    <col min="13118" max="13118" width="43.42578125" style="42" customWidth="1"/>
    <col min="13119" max="13312" width="11.42578125" style="42"/>
    <col min="13313" max="13313" width="1.140625" style="42" customWidth="1"/>
    <col min="13314" max="13316" width="5.140625" style="42" customWidth="1"/>
    <col min="13317" max="13317" width="3.42578125" style="42" customWidth="1"/>
    <col min="13318" max="13320" width="5.140625" style="42" customWidth="1"/>
    <col min="13321" max="13323" width="4.5703125" style="42" customWidth="1"/>
    <col min="13324" max="13325" width="3.28515625" style="42" bestFit="1" customWidth="1"/>
    <col min="13326" max="13329" width="0" style="42" hidden="1" customWidth="1"/>
    <col min="13330" max="13330" width="4.28515625" style="42" customWidth="1"/>
    <col min="13331" max="13333" width="5.710937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6.8554687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2" width="14.5703125" style="42" customWidth="1"/>
    <col min="13363" max="13368" width="0" style="42" hidden="1" customWidth="1"/>
    <col min="13369" max="13369" width="5" style="42" customWidth="1"/>
    <col min="13370" max="13371" width="7" style="42" customWidth="1"/>
    <col min="13372" max="13372" width="10.140625" style="42" customWidth="1"/>
    <col min="13373" max="13373" width="6.7109375" style="42" customWidth="1"/>
    <col min="13374" max="13374" width="43.42578125" style="42" customWidth="1"/>
    <col min="13375" max="13568" width="11.42578125" style="42"/>
    <col min="13569" max="13569" width="1.140625" style="42" customWidth="1"/>
    <col min="13570" max="13572" width="5.140625" style="42" customWidth="1"/>
    <col min="13573" max="13573" width="3.42578125" style="42" customWidth="1"/>
    <col min="13574" max="13576" width="5.140625" style="42" customWidth="1"/>
    <col min="13577" max="13579" width="4.5703125" style="42" customWidth="1"/>
    <col min="13580" max="13581" width="3.28515625" style="42" bestFit="1" customWidth="1"/>
    <col min="13582" max="13585" width="0" style="42" hidden="1" customWidth="1"/>
    <col min="13586" max="13586" width="4.28515625" style="42" customWidth="1"/>
    <col min="13587" max="13589" width="5.710937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6.8554687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8" width="14.5703125" style="42" customWidth="1"/>
    <col min="13619" max="13624" width="0" style="42" hidden="1" customWidth="1"/>
    <col min="13625" max="13625" width="5" style="42" customWidth="1"/>
    <col min="13626" max="13627" width="7" style="42" customWidth="1"/>
    <col min="13628" max="13628" width="10.140625" style="42" customWidth="1"/>
    <col min="13629" max="13629" width="6.7109375" style="42" customWidth="1"/>
    <col min="13630" max="13630" width="43.42578125" style="42" customWidth="1"/>
    <col min="13631" max="13824" width="11.42578125" style="42"/>
    <col min="13825" max="13825" width="1.140625" style="42" customWidth="1"/>
    <col min="13826" max="13828" width="5.140625" style="42" customWidth="1"/>
    <col min="13829" max="13829" width="3.42578125" style="42" customWidth="1"/>
    <col min="13830" max="13832" width="5.140625" style="42" customWidth="1"/>
    <col min="13833" max="13835" width="4.5703125" style="42" customWidth="1"/>
    <col min="13836" max="13837" width="3.28515625" style="42" bestFit="1" customWidth="1"/>
    <col min="13838" max="13841" width="0" style="42" hidden="1" customWidth="1"/>
    <col min="13842" max="13842" width="4.28515625" style="42" customWidth="1"/>
    <col min="13843" max="13845" width="5.710937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6.8554687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4" width="14.5703125" style="42" customWidth="1"/>
    <col min="13875" max="13880" width="0" style="42" hidden="1" customWidth="1"/>
    <col min="13881" max="13881" width="5" style="42" customWidth="1"/>
    <col min="13882" max="13883" width="7" style="42" customWidth="1"/>
    <col min="13884" max="13884" width="10.140625" style="42" customWidth="1"/>
    <col min="13885" max="13885" width="6.7109375" style="42" customWidth="1"/>
    <col min="13886" max="13886" width="43.42578125" style="42" customWidth="1"/>
    <col min="13887" max="14080" width="11.42578125" style="42"/>
    <col min="14081" max="14081" width="1.140625" style="42" customWidth="1"/>
    <col min="14082" max="14084" width="5.140625" style="42" customWidth="1"/>
    <col min="14085" max="14085" width="3.42578125" style="42" customWidth="1"/>
    <col min="14086" max="14088" width="5.140625" style="42" customWidth="1"/>
    <col min="14089" max="14091" width="4.5703125" style="42" customWidth="1"/>
    <col min="14092" max="14093" width="3.28515625" style="42" bestFit="1" customWidth="1"/>
    <col min="14094" max="14097" width="0" style="42" hidden="1" customWidth="1"/>
    <col min="14098" max="14098" width="4.28515625" style="42" customWidth="1"/>
    <col min="14099" max="14101" width="5.710937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6.8554687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30" width="14.5703125" style="42" customWidth="1"/>
    <col min="14131" max="14136" width="0" style="42" hidden="1" customWidth="1"/>
    <col min="14137" max="14137" width="5" style="42" customWidth="1"/>
    <col min="14138" max="14139" width="7" style="42" customWidth="1"/>
    <col min="14140" max="14140" width="10.140625" style="42" customWidth="1"/>
    <col min="14141" max="14141" width="6.7109375" style="42" customWidth="1"/>
    <col min="14142" max="14142" width="43.42578125" style="42" customWidth="1"/>
    <col min="14143" max="14336" width="11.42578125" style="42"/>
    <col min="14337" max="14337" width="1.140625" style="42" customWidth="1"/>
    <col min="14338" max="14340" width="5.140625" style="42" customWidth="1"/>
    <col min="14341" max="14341" width="3.42578125" style="42" customWidth="1"/>
    <col min="14342" max="14344" width="5.140625" style="42" customWidth="1"/>
    <col min="14345" max="14347" width="4.5703125" style="42" customWidth="1"/>
    <col min="14348" max="14349" width="3.28515625" style="42" bestFit="1" customWidth="1"/>
    <col min="14350" max="14353" width="0" style="42" hidden="1" customWidth="1"/>
    <col min="14354" max="14354" width="4.28515625" style="42" customWidth="1"/>
    <col min="14355" max="14357" width="5.710937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6.8554687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6" width="14.5703125" style="42" customWidth="1"/>
    <col min="14387" max="14392" width="0" style="42" hidden="1" customWidth="1"/>
    <col min="14393" max="14393" width="5" style="42" customWidth="1"/>
    <col min="14394" max="14395" width="7" style="42" customWidth="1"/>
    <col min="14396" max="14396" width="10.140625" style="42" customWidth="1"/>
    <col min="14397" max="14397" width="6.7109375" style="42" customWidth="1"/>
    <col min="14398" max="14398" width="43.42578125" style="42" customWidth="1"/>
    <col min="14399" max="14592" width="11.42578125" style="42"/>
    <col min="14593" max="14593" width="1.140625" style="42" customWidth="1"/>
    <col min="14594" max="14596" width="5.140625" style="42" customWidth="1"/>
    <col min="14597" max="14597" width="3.42578125" style="42" customWidth="1"/>
    <col min="14598" max="14600" width="5.140625" style="42" customWidth="1"/>
    <col min="14601" max="14603" width="4.5703125" style="42" customWidth="1"/>
    <col min="14604" max="14605" width="3.28515625" style="42" bestFit="1" customWidth="1"/>
    <col min="14606" max="14609" width="0" style="42" hidden="1" customWidth="1"/>
    <col min="14610" max="14610" width="4.28515625" style="42" customWidth="1"/>
    <col min="14611" max="14613" width="5.710937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6.8554687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2" width="14.5703125" style="42" customWidth="1"/>
    <col min="14643" max="14648" width="0" style="42" hidden="1" customWidth="1"/>
    <col min="14649" max="14649" width="5" style="42" customWidth="1"/>
    <col min="14650" max="14651" width="7" style="42" customWidth="1"/>
    <col min="14652" max="14652" width="10.140625" style="42" customWidth="1"/>
    <col min="14653" max="14653" width="6.7109375" style="42" customWidth="1"/>
    <col min="14654" max="14654" width="43.42578125" style="42" customWidth="1"/>
    <col min="14655" max="14848" width="11.42578125" style="42"/>
    <col min="14849" max="14849" width="1.140625" style="42" customWidth="1"/>
    <col min="14850" max="14852" width="5.140625" style="42" customWidth="1"/>
    <col min="14853" max="14853" width="3.42578125" style="42" customWidth="1"/>
    <col min="14854" max="14856" width="5.140625" style="42" customWidth="1"/>
    <col min="14857" max="14859" width="4.5703125" style="42" customWidth="1"/>
    <col min="14860" max="14861" width="3.28515625" style="42" bestFit="1" customWidth="1"/>
    <col min="14862" max="14865" width="0" style="42" hidden="1" customWidth="1"/>
    <col min="14866" max="14866" width="4.28515625" style="42" customWidth="1"/>
    <col min="14867" max="14869" width="5.710937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6.8554687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8" width="14.5703125" style="42" customWidth="1"/>
    <col min="14899" max="14904" width="0" style="42" hidden="1" customWidth="1"/>
    <col min="14905" max="14905" width="5" style="42" customWidth="1"/>
    <col min="14906" max="14907" width="7" style="42" customWidth="1"/>
    <col min="14908" max="14908" width="10.140625" style="42" customWidth="1"/>
    <col min="14909" max="14909" width="6.7109375" style="42" customWidth="1"/>
    <col min="14910" max="14910" width="43.42578125" style="42" customWidth="1"/>
    <col min="14911" max="15104" width="11.42578125" style="42"/>
    <col min="15105" max="15105" width="1.140625" style="42" customWidth="1"/>
    <col min="15106" max="15108" width="5.140625" style="42" customWidth="1"/>
    <col min="15109" max="15109" width="3.42578125" style="42" customWidth="1"/>
    <col min="15110" max="15112" width="5.140625" style="42" customWidth="1"/>
    <col min="15113" max="15115" width="4.5703125" style="42" customWidth="1"/>
    <col min="15116" max="15117" width="3.28515625" style="42" bestFit="1" customWidth="1"/>
    <col min="15118" max="15121" width="0" style="42" hidden="1" customWidth="1"/>
    <col min="15122" max="15122" width="4.28515625" style="42" customWidth="1"/>
    <col min="15123" max="15125" width="5.710937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6.8554687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4" width="14.5703125" style="42" customWidth="1"/>
    <col min="15155" max="15160" width="0" style="42" hidden="1" customWidth="1"/>
    <col min="15161" max="15161" width="5" style="42" customWidth="1"/>
    <col min="15162" max="15163" width="7" style="42" customWidth="1"/>
    <col min="15164" max="15164" width="10.140625" style="42" customWidth="1"/>
    <col min="15165" max="15165" width="6.7109375" style="42" customWidth="1"/>
    <col min="15166" max="15166" width="43.42578125" style="42" customWidth="1"/>
    <col min="15167" max="15360" width="11.42578125" style="42"/>
    <col min="15361" max="15361" width="1.140625" style="42" customWidth="1"/>
    <col min="15362" max="15364" width="5.140625" style="42" customWidth="1"/>
    <col min="15365" max="15365" width="3.42578125" style="42" customWidth="1"/>
    <col min="15366" max="15368" width="5.140625" style="42" customWidth="1"/>
    <col min="15369" max="15371" width="4.5703125" style="42" customWidth="1"/>
    <col min="15372" max="15373" width="3.28515625" style="42" bestFit="1" customWidth="1"/>
    <col min="15374" max="15377" width="0" style="42" hidden="1" customWidth="1"/>
    <col min="15378" max="15378" width="4.28515625" style="42" customWidth="1"/>
    <col min="15379" max="15381" width="5.710937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6.8554687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10" width="14.5703125" style="42" customWidth="1"/>
    <col min="15411" max="15416" width="0" style="42" hidden="1" customWidth="1"/>
    <col min="15417" max="15417" width="5" style="42" customWidth="1"/>
    <col min="15418" max="15419" width="7" style="42" customWidth="1"/>
    <col min="15420" max="15420" width="10.140625" style="42" customWidth="1"/>
    <col min="15421" max="15421" width="6.7109375" style="42" customWidth="1"/>
    <col min="15422" max="15422" width="43.42578125" style="42" customWidth="1"/>
    <col min="15423" max="15616" width="11.42578125" style="42"/>
    <col min="15617" max="15617" width="1.140625" style="42" customWidth="1"/>
    <col min="15618" max="15620" width="5.140625" style="42" customWidth="1"/>
    <col min="15621" max="15621" width="3.42578125" style="42" customWidth="1"/>
    <col min="15622" max="15624" width="5.140625" style="42" customWidth="1"/>
    <col min="15625" max="15627" width="4.5703125" style="42" customWidth="1"/>
    <col min="15628" max="15629" width="3.28515625" style="42" bestFit="1" customWidth="1"/>
    <col min="15630" max="15633" width="0" style="42" hidden="1" customWidth="1"/>
    <col min="15634" max="15634" width="4.28515625" style="42" customWidth="1"/>
    <col min="15635" max="15637" width="5.710937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6.8554687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6" width="14.5703125" style="42" customWidth="1"/>
    <col min="15667" max="15672" width="0" style="42" hidden="1" customWidth="1"/>
    <col min="15673" max="15673" width="5" style="42" customWidth="1"/>
    <col min="15674" max="15675" width="7" style="42" customWidth="1"/>
    <col min="15676" max="15676" width="10.140625" style="42" customWidth="1"/>
    <col min="15677" max="15677" width="6.7109375" style="42" customWidth="1"/>
    <col min="15678" max="15678" width="43.42578125" style="42" customWidth="1"/>
    <col min="15679" max="15872" width="11.42578125" style="42"/>
    <col min="15873" max="15873" width="1.140625" style="42" customWidth="1"/>
    <col min="15874" max="15876" width="5.140625" style="42" customWidth="1"/>
    <col min="15877" max="15877" width="3.42578125" style="42" customWidth="1"/>
    <col min="15878" max="15880" width="5.140625" style="42" customWidth="1"/>
    <col min="15881" max="15883" width="4.5703125" style="42" customWidth="1"/>
    <col min="15884" max="15885" width="3.28515625" style="42" bestFit="1" customWidth="1"/>
    <col min="15886" max="15889" width="0" style="42" hidden="1" customWidth="1"/>
    <col min="15890" max="15890" width="4.28515625" style="42" customWidth="1"/>
    <col min="15891" max="15893" width="5.710937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6.8554687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2" width="14.5703125" style="42" customWidth="1"/>
    <col min="15923" max="15928" width="0" style="42" hidden="1" customWidth="1"/>
    <col min="15929" max="15929" width="5" style="42" customWidth="1"/>
    <col min="15930" max="15931" width="7" style="42" customWidth="1"/>
    <col min="15932" max="15932" width="10.140625" style="42" customWidth="1"/>
    <col min="15933" max="15933" width="6.7109375" style="42" customWidth="1"/>
    <col min="15934" max="15934" width="43.42578125" style="42" customWidth="1"/>
    <col min="15935" max="16128" width="11.42578125" style="42"/>
    <col min="16129" max="16129" width="1.140625" style="42" customWidth="1"/>
    <col min="16130" max="16132" width="5.140625" style="42" customWidth="1"/>
    <col min="16133" max="16133" width="3.42578125" style="42" customWidth="1"/>
    <col min="16134" max="16136" width="5.140625" style="42" customWidth="1"/>
    <col min="16137" max="16139" width="4.5703125" style="42" customWidth="1"/>
    <col min="16140" max="16141" width="3.28515625" style="42" bestFit="1" customWidth="1"/>
    <col min="16142" max="16145" width="0" style="42" hidden="1" customWidth="1"/>
    <col min="16146" max="16146" width="4.28515625" style="42" customWidth="1"/>
    <col min="16147" max="16149" width="5.710937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6.8554687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8" width="14.5703125" style="42" customWidth="1"/>
    <col min="16179" max="16184" width="0" style="42" hidden="1" customWidth="1"/>
    <col min="16185" max="16185" width="5" style="42" customWidth="1"/>
    <col min="16186" max="16187" width="7" style="42" customWidth="1"/>
    <col min="16188" max="16188" width="10.140625" style="42" customWidth="1"/>
    <col min="16189" max="16189" width="6.7109375" style="42" customWidth="1"/>
    <col min="16190" max="16190" width="43.42578125" style="42" customWidth="1"/>
    <col min="16191" max="16384" width="11.42578125" style="42"/>
  </cols>
  <sheetData>
    <row r="1" spans="1:62" ht="11.25" customHeight="1" x14ac:dyDescent="0.2">
      <c r="A1" s="40"/>
      <c r="B1" s="1897"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c r="BE1" s="41"/>
      <c r="BF1" s="40"/>
      <c r="BG1" s="40"/>
      <c r="BH1" s="1714" t="s">
        <v>89</v>
      </c>
      <c r="BI1" s="1714"/>
      <c r="BJ1" s="1714"/>
    </row>
    <row r="2" spans="1:62"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c r="BE2" s="41"/>
      <c r="BF2" s="40"/>
      <c r="BG2" s="40"/>
      <c r="BH2" s="1714"/>
      <c r="BI2" s="1714"/>
      <c r="BJ2" s="1714"/>
    </row>
    <row r="3" spans="1:62"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42853</v>
      </c>
      <c r="BC3" s="1718"/>
      <c r="BD3" s="1718"/>
      <c r="BE3" s="41"/>
      <c r="BF3" s="40"/>
      <c r="BG3" s="40"/>
      <c r="BH3" s="1718">
        <v>43100</v>
      </c>
      <c r="BI3" s="1718"/>
      <c r="BJ3" s="1718"/>
    </row>
    <row r="4" spans="1:62"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c r="BE4" s="41"/>
      <c r="BF4" s="40"/>
      <c r="BG4" s="40"/>
      <c r="BH4" s="1718"/>
      <c r="BI4" s="1718"/>
      <c r="BJ4" s="1718"/>
    </row>
    <row r="5" spans="1:62"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c r="BE5" s="651"/>
      <c r="BF5" s="651"/>
      <c r="BG5" s="651"/>
      <c r="BH5" s="40"/>
      <c r="BI5" s="43"/>
      <c r="BJ5" s="43"/>
    </row>
    <row r="6" spans="1:62" ht="27" customHeight="1" x14ac:dyDescent="0.2">
      <c r="A6" s="40"/>
      <c r="B6" s="1719" t="s">
        <v>92</v>
      </c>
      <c r="C6" s="1720"/>
      <c r="D6" s="1721" t="s">
        <v>93</v>
      </c>
      <c r="E6" s="1722"/>
      <c r="F6" s="1722"/>
      <c r="G6" s="1722"/>
      <c r="H6" s="1723"/>
      <c r="I6" s="1719" t="s">
        <v>300</v>
      </c>
      <c r="J6" s="1724"/>
      <c r="K6" s="1720"/>
      <c r="L6" s="1721" t="s">
        <v>327</v>
      </c>
      <c r="M6" s="1722"/>
      <c r="N6" s="1722"/>
      <c r="O6" s="1722"/>
      <c r="P6" s="1722"/>
      <c r="Q6" s="1722"/>
      <c r="R6" s="1722"/>
      <c r="S6" s="1722"/>
      <c r="T6" s="1722"/>
      <c r="U6" s="1723"/>
      <c r="V6" s="1719" t="s">
        <v>94</v>
      </c>
      <c r="W6" s="1724"/>
      <c r="X6" s="1724"/>
      <c r="Y6" s="1724"/>
      <c r="Z6" s="1724"/>
      <c r="AA6" s="1725" t="s">
        <v>685</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c r="BE6" s="44"/>
      <c r="BF6" s="44"/>
      <c r="BG6" s="44"/>
      <c r="BH6" s="44"/>
      <c r="BI6" s="44"/>
      <c r="BJ6" s="44"/>
    </row>
    <row r="7" spans="1:62"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c r="BE7" s="47"/>
      <c r="BF7" s="47"/>
      <c r="BG7" s="47"/>
      <c r="BH7" s="47"/>
      <c r="BI7" s="47"/>
      <c r="BJ7" s="47"/>
    </row>
    <row r="8" spans="1:62" ht="11.25" customHeight="1" x14ac:dyDescent="0.2">
      <c r="A8" s="48"/>
      <c r="B8" s="1727" t="s">
        <v>307</v>
      </c>
      <c r="C8" s="1728"/>
      <c r="D8" s="1728"/>
      <c r="E8" s="1728"/>
      <c r="F8" s="1728"/>
      <c r="G8" s="1728"/>
      <c r="H8" s="1728"/>
      <c r="I8" s="1728"/>
      <c r="J8" s="1728"/>
      <c r="K8" s="1729"/>
      <c r="L8" s="1898" t="s">
        <v>605</v>
      </c>
      <c r="M8" s="1899"/>
      <c r="N8" s="1899"/>
      <c r="O8" s="1899"/>
      <c r="P8" s="1899"/>
      <c r="Q8" s="1899"/>
      <c r="R8" s="1900"/>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904" t="s">
        <v>607</v>
      </c>
      <c r="AZ8" s="1904"/>
      <c r="BA8" s="1904"/>
      <c r="BB8" s="1904"/>
      <c r="BC8" s="1904"/>
      <c r="BD8" s="1904"/>
      <c r="BE8" s="1730" t="s">
        <v>607</v>
      </c>
      <c r="BF8" s="1730"/>
      <c r="BG8" s="1730"/>
      <c r="BH8" s="1730"/>
      <c r="BI8" s="1730"/>
      <c r="BJ8" s="1730"/>
    </row>
    <row r="9" spans="1:62"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574" t="s">
        <v>641</v>
      </c>
      <c r="AZ9" s="1904" t="s">
        <v>642</v>
      </c>
      <c r="BA9" s="1904"/>
      <c r="BB9" s="1904"/>
      <c r="BC9" s="574" t="s">
        <v>97</v>
      </c>
      <c r="BD9" s="671" t="s">
        <v>98</v>
      </c>
      <c r="BE9" s="137" t="s">
        <v>641</v>
      </c>
      <c r="BF9" s="1730" t="s">
        <v>642</v>
      </c>
      <c r="BG9" s="1730"/>
      <c r="BH9" s="1730"/>
      <c r="BI9" s="137" t="s">
        <v>97</v>
      </c>
      <c r="BJ9" s="642" t="s">
        <v>98</v>
      </c>
    </row>
    <row r="10" spans="1:62" ht="264" customHeight="1" x14ac:dyDescent="0.2">
      <c r="A10" s="651"/>
      <c r="B10" s="1734" t="s">
        <v>2716</v>
      </c>
      <c r="C10" s="1734"/>
      <c r="D10" s="1734"/>
      <c r="E10" s="93" t="s">
        <v>1370</v>
      </c>
      <c r="F10" s="1911" t="s">
        <v>2717</v>
      </c>
      <c r="G10" s="1912"/>
      <c r="H10" s="1913"/>
      <c r="I10" s="1761" t="s">
        <v>686</v>
      </c>
      <c r="J10" s="1762"/>
      <c r="K10" s="1763"/>
      <c r="L10" s="652" t="s">
        <v>663</v>
      </c>
      <c r="M10" s="169" t="s">
        <v>668</v>
      </c>
      <c r="N10" s="140"/>
      <c r="O10" s="49">
        <f>VLOOKUP(L10,[29]Listas!$M$69:$N$73,2,0)</f>
        <v>1</v>
      </c>
      <c r="P10" s="49"/>
      <c r="Q10" s="49">
        <f>HLOOKUP(M10,[29]Listas!$O$67:$Q$68,2,0)</f>
        <v>20</v>
      </c>
      <c r="R10" s="656" t="str">
        <f>INDEX([29]Listas!$O$69:$Q$73,MATCH(L10,[29]Listas!$M$69:$M$73,0),MATCH(M10,[29]Listas!$O$67:$Q$67,0))</f>
        <v>20
MODERADA</v>
      </c>
      <c r="S10" s="1914" t="s">
        <v>2718</v>
      </c>
      <c r="T10" s="1914"/>
      <c r="U10" s="1914"/>
      <c r="V10" s="649" t="s">
        <v>102</v>
      </c>
      <c r="W10" s="649" t="s">
        <v>62</v>
      </c>
      <c r="X10" s="649" t="s">
        <v>62</v>
      </c>
      <c r="Y10" s="649" t="s">
        <v>102</v>
      </c>
      <c r="Z10" s="649" t="s">
        <v>102</v>
      </c>
      <c r="AA10" s="649" t="s">
        <v>62</v>
      </c>
      <c r="AB10" s="649" t="s">
        <v>102</v>
      </c>
      <c r="AC10" s="649" t="s">
        <v>102</v>
      </c>
      <c r="AD10" s="649" t="s">
        <v>102</v>
      </c>
      <c r="AE10" s="649" t="s">
        <v>102</v>
      </c>
      <c r="AF10" s="141"/>
      <c r="AG10" s="49">
        <f>IF(Y10="SI",15,0)</f>
        <v>15</v>
      </c>
      <c r="AH10" s="49">
        <f>IF(Z10="SI",5,0)</f>
        <v>5</v>
      </c>
      <c r="AI10" s="49">
        <f>IF(AA10="SI",15,0)</f>
        <v>0</v>
      </c>
      <c r="AJ10" s="49">
        <f>IF(AB10="SI",10,0)</f>
        <v>10</v>
      </c>
      <c r="AK10" s="49">
        <f>IF(AC10="SI",15,0)</f>
        <v>15</v>
      </c>
      <c r="AL10" s="49">
        <f>IF(AD10="SI",10,0)</f>
        <v>10</v>
      </c>
      <c r="AM10" s="49">
        <f>IF(AE10="SI",30,0)</f>
        <v>30</v>
      </c>
      <c r="AN10" s="49">
        <f>SUM(AG10+AH10+AI10+AJ10+AK10+AL10+AM10)</f>
        <v>85</v>
      </c>
      <c r="AO10" s="49">
        <f>IF(AN10&lt;=50,0,IF(AN10&gt;=76,2,1))</f>
        <v>2</v>
      </c>
      <c r="AP10" s="656" t="str">
        <f>CONCATENATE(AN10,"- disminuye ",AO10)</f>
        <v>85- disminuye 2</v>
      </c>
      <c r="AQ10" s="49">
        <f>IF(V10="SI",O10-AO10,O10)</f>
        <v>-1</v>
      </c>
      <c r="AR10" s="656" t="str">
        <f>IF(AQ10&lt;=1,"Rara vez",VLOOKUP(AQ10,[29]Listas!$L$69:$M$73,2,0))</f>
        <v>Rara vez</v>
      </c>
      <c r="AS10" s="49">
        <f>IF(W10="SI",Q10-AO10,Q10)</f>
        <v>20</v>
      </c>
      <c r="AT10" s="656" t="str">
        <f>IF(AS10&lt;=9,"Moderado",IF(AS10=20,"Catastrófico",IF(AS10=18,"Moderado","Mayor")))</f>
        <v>Catastrófico</v>
      </c>
      <c r="AU10" s="656" t="str">
        <f>INDEX([29]Listas!$O$69:$Q$73,MATCH(AR10,[29]Listas!$M$69:$M$73,0),MATCH(AT10,[29]Listas!$O$67:$Q$67,0))</f>
        <v>20
MODERADA</v>
      </c>
      <c r="AV10" s="652" t="s">
        <v>647</v>
      </c>
      <c r="AW10" s="647" t="s">
        <v>2719</v>
      </c>
      <c r="AX10" s="647" t="s">
        <v>1678</v>
      </c>
      <c r="AY10" s="652" t="s">
        <v>763</v>
      </c>
      <c r="AZ10" s="1754" t="s">
        <v>2720</v>
      </c>
      <c r="BA10" s="1754"/>
      <c r="BB10" s="1754"/>
      <c r="BC10" s="649" t="s">
        <v>528</v>
      </c>
      <c r="BD10" s="250" t="s">
        <v>2721</v>
      </c>
      <c r="BE10" s="652" t="s">
        <v>1423</v>
      </c>
      <c r="BF10" s="1754" t="s">
        <v>2722</v>
      </c>
      <c r="BG10" s="1754"/>
      <c r="BH10" s="1754"/>
      <c r="BI10" s="649" t="s">
        <v>528</v>
      </c>
      <c r="BJ10" s="250" t="s">
        <v>2831</v>
      </c>
    </row>
    <row r="11" spans="1:62" ht="222" customHeight="1" x14ac:dyDescent="0.2">
      <c r="A11" s="651"/>
      <c r="B11" s="1836" t="s">
        <v>687</v>
      </c>
      <c r="C11" s="1837"/>
      <c r="D11" s="1838"/>
      <c r="E11" s="93" t="s">
        <v>1679</v>
      </c>
      <c r="F11" s="1905" t="s">
        <v>1371</v>
      </c>
      <c r="G11" s="1906"/>
      <c r="H11" s="1907"/>
      <c r="I11" s="1836" t="s">
        <v>688</v>
      </c>
      <c r="J11" s="1837"/>
      <c r="K11" s="1838"/>
      <c r="L11" s="652" t="s">
        <v>667</v>
      </c>
      <c r="M11" s="169" t="s">
        <v>668</v>
      </c>
      <c r="N11" s="140"/>
      <c r="O11" s="49">
        <f>VLOOKUP(L11,[29]Listas!$M$69:$N$73,2,0)</f>
        <v>2</v>
      </c>
      <c r="P11" s="49"/>
      <c r="Q11" s="49">
        <f>HLOOKUP(M11,[29]Listas!$O$67:$Q$68,2,0)</f>
        <v>20</v>
      </c>
      <c r="R11" s="656" t="str">
        <f>INDEX([29]Listas!$O$69:$Q$73,MATCH(L11,[29]Listas!$M$69:$M$73,0),MATCH(M11,[29]Listas!$O$67:$Q$67,0))</f>
        <v>40
ALTA</v>
      </c>
      <c r="S11" s="1908" t="s">
        <v>1680</v>
      </c>
      <c r="T11" s="1909"/>
      <c r="U11" s="1910"/>
      <c r="V11" s="649" t="s">
        <v>102</v>
      </c>
      <c r="W11" s="649" t="s">
        <v>62</v>
      </c>
      <c r="X11" s="649" t="s">
        <v>102</v>
      </c>
      <c r="Y11" s="649" t="s">
        <v>102</v>
      </c>
      <c r="Z11" s="649" t="s">
        <v>102</v>
      </c>
      <c r="AA11" s="649" t="s">
        <v>62</v>
      </c>
      <c r="AB11" s="649" t="s">
        <v>102</v>
      </c>
      <c r="AC11" s="649" t="s">
        <v>102</v>
      </c>
      <c r="AD11" s="649" t="s">
        <v>102</v>
      </c>
      <c r="AE11" s="649" t="s">
        <v>102</v>
      </c>
      <c r="AF11" s="141"/>
      <c r="AG11" s="49">
        <f>IF(Y11="SI",15,0)</f>
        <v>15</v>
      </c>
      <c r="AH11" s="49">
        <f>IF(Z11="SI",5,0)</f>
        <v>5</v>
      </c>
      <c r="AI11" s="49">
        <f>IF(AA11="SI",15,0)</f>
        <v>0</v>
      </c>
      <c r="AJ11" s="49">
        <f>IF(AB11="SI",10,0)</f>
        <v>10</v>
      </c>
      <c r="AK11" s="49">
        <f>IF(AC11="SI",15,0)</f>
        <v>15</v>
      </c>
      <c r="AL11" s="49">
        <f>IF(AD11="SI",10,0)</f>
        <v>10</v>
      </c>
      <c r="AM11" s="49">
        <f>IF(AE11="SI",30,0)</f>
        <v>30</v>
      </c>
      <c r="AN11" s="49">
        <f>SUM(AG11+AH11+AI11+AJ11+AK11+AL11+AM11)</f>
        <v>85</v>
      </c>
      <c r="AO11" s="49">
        <f>IF(AN11&lt;=50,0,IF(AN11&gt;=76,2,1))</f>
        <v>2</v>
      </c>
      <c r="AP11" s="656" t="str">
        <f>CONCATENATE(AN11,"- disminuye ",AO11)</f>
        <v>85- disminuye 2</v>
      </c>
      <c r="AQ11" s="49">
        <f>IF(V11="SI",O11-AO11,O11)</f>
        <v>0</v>
      </c>
      <c r="AR11" s="656" t="str">
        <f>IF(AQ11&lt;=1,"Rara vez",VLOOKUP(AQ11,[29]Listas!$L$69:$M$73,2,0))</f>
        <v>Rara vez</v>
      </c>
      <c r="AS11" s="49">
        <f>IF(W11="SI",Q11-AO11,Q11)</f>
        <v>20</v>
      </c>
      <c r="AT11" s="656" t="str">
        <f>IF(AS11&lt;=9,"Moderado",IF(AS11=20,"Catastrófico",IF(AS11=18,"Moderado","Mayor")))</f>
        <v>Catastrófico</v>
      </c>
      <c r="AU11" s="656" t="str">
        <f>INDEX([29]Listas!$O$69:$Q$73,MATCH(AR11,[29]Listas!$M$69:$M$73,0),MATCH(AT11,[29]Listas!$O$67:$Q$67,0))</f>
        <v>20
MODERADA</v>
      </c>
      <c r="AV11" s="652" t="s">
        <v>647</v>
      </c>
      <c r="AW11" s="647" t="s">
        <v>1372</v>
      </c>
      <c r="AX11" s="565" t="s">
        <v>1373</v>
      </c>
      <c r="AY11" s="652" t="s">
        <v>763</v>
      </c>
      <c r="AZ11" s="1738" t="s">
        <v>1681</v>
      </c>
      <c r="BA11" s="1739"/>
      <c r="BB11" s="1740"/>
      <c r="BC11" s="680" t="s">
        <v>65</v>
      </c>
      <c r="BD11" s="250" t="s">
        <v>1682</v>
      </c>
      <c r="BE11" s="652" t="s">
        <v>1423</v>
      </c>
      <c r="BF11" s="1738" t="s">
        <v>1681</v>
      </c>
      <c r="BG11" s="1739"/>
      <c r="BH11" s="1740"/>
      <c r="BI11" s="680" t="s">
        <v>65</v>
      </c>
      <c r="BJ11" s="250" t="s">
        <v>2832</v>
      </c>
    </row>
    <row r="12" spans="1:62" ht="221.25" customHeight="1" x14ac:dyDescent="0.2">
      <c r="A12" s="651"/>
      <c r="B12" s="1721" t="s">
        <v>66</v>
      </c>
      <c r="C12" s="1722"/>
      <c r="D12" s="1723"/>
      <c r="E12" s="93" t="s">
        <v>1374</v>
      </c>
      <c r="F12" s="1905" t="s">
        <v>1375</v>
      </c>
      <c r="G12" s="1906"/>
      <c r="H12" s="1907"/>
      <c r="I12" s="1734" t="s">
        <v>689</v>
      </c>
      <c r="J12" s="1734"/>
      <c r="K12" s="1734"/>
      <c r="L12" s="652" t="s">
        <v>101</v>
      </c>
      <c r="M12" s="169" t="s">
        <v>645</v>
      </c>
      <c r="N12" s="140"/>
      <c r="O12" s="49">
        <f>VLOOKUP(L12,[29]Listas!$M$69:$N$73,2,0)</f>
        <v>3</v>
      </c>
      <c r="P12" s="49"/>
      <c r="Q12" s="49">
        <f>HLOOKUP(M12,[29]Listas!$O$67:$Q$68,2,0)</f>
        <v>10</v>
      </c>
      <c r="R12" s="656" t="str">
        <f>INDEX([29]Listas!$O$69:$Q$73,MATCH(L12,[29]Listas!$M$69:$M$73,0),MATCH(M12,[29]Listas!$O$67:$Q$67,0))</f>
        <v>30
ALTA</v>
      </c>
      <c r="S12" s="1915" t="s">
        <v>1683</v>
      </c>
      <c r="T12" s="1915"/>
      <c r="U12" s="1915"/>
      <c r="V12" s="649" t="s">
        <v>102</v>
      </c>
      <c r="W12" s="649" t="s">
        <v>102</v>
      </c>
      <c r="X12" s="649" t="s">
        <v>62</v>
      </c>
      <c r="Y12" s="649" t="s">
        <v>102</v>
      </c>
      <c r="Z12" s="649" t="s">
        <v>102</v>
      </c>
      <c r="AA12" s="649" t="s">
        <v>102</v>
      </c>
      <c r="AB12" s="649" t="s">
        <v>102</v>
      </c>
      <c r="AC12" s="649" t="s">
        <v>102</v>
      </c>
      <c r="AD12" s="649" t="s">
        <v>102</v>
      </c>
      <c r="AE12" s="649" t="s">
        <v>102</v>
      </c>
      <c r="AF12" s="141"/>
      <c r="AG12" s="49">
        <f>IF(Y12="SI",15,0)</f>
        <v>15</v>
      </c>
      <c r="AH12" s="49">
        <f>IF(Z12="SI",5,0)</f>
        <v>5</v>
      </c>
      <c r="AI12" s="49">
        <f>IF(AA12="SI",15,0)</f>
        <v>15</v>
      </c>
      <c r="AJ12" s="49">
        <f>IF(AB12="SI",10,0)</f>
        <v>10</v>
      </c>
      <c r="AK12" s="49">
        <f>IF(AC12="SI",15,0)</f>
        <v>15</v>
      </c>
      <c r="AL12" s="49">
        <f>IF(AD12="SI",10,0)</f>
        <v>10</v>
      </c>
      <c r="AM12" s="49">
        <f>IF(AE12="SI",30,0)</f>
        <v>30</v>
      </c>
      <c r="AN12" s="49">
        <f>SUM(AG12+AH12+AI12+AJ12+AK12+AL12+AM12)</f>
        <v>100</v>
      </c>
      <c r="AO12" s="49">
        <f>IF(AN12&lt;=50,0,IF(AN12&gt;=76,2,1))</f>
        <v>2</v>
      </c>
      <c r="AP12" s="656" t="str">
        <f>CONCATENATE(AN12,"- disminuye ",AO12)</f>
        <v>100- disminuye 2</v>
      </c>
      <c r="AQ12" s="49">
        <f>IF(V12="SI",O12-AO12,O12)</f>
        <v>1</v>
      </c>
      <c r="AR12" s="656" t="str">
        <f>IF(AQ12&lt;=1,"Rara vez",VLOOKUP(AQ12,[29]Listas!$L$69:$M$73,2,0))</f>
        <v>Rara vez</v>
      </c>
      <c r="AS12" s="49">
        <f>IF(W12="SI",Q12-AO12,Q12)</f>
        <v>8</v>
      </c>
      <c r="AT12" s="656" t="str">
        <f>IF(AS12&lt;=9,"Moderado",IF(AS12=20,"Catastrófico",IF(AS12=18,"Moderado","Mayor")))</f>
        <v>Moderado</v>
      </c>
      <c r="AU12" s="656" t="str">
        <f>INDEX([29]Listas!$O$69:$Q$73,MATCH(AR12,[29]Listas!$M$69:$M$73,0),MATCH(AT12,[29]Listas!$O$67:$Q$67,0))</f>
        <v>5
BAJA</v>
      </c>
      <c r="AV12" s="652" t="s">
        <v>647</v>
      </c>
      <c r="AW12" s="647" t="s">
        <v>690</v>
      </c>
      <c r="AX12" s="647" t="s">
        <v>691</v>
      </c>
      <c r="AY12" s="652" t="s">
        <v>763</v>
      </c>
      <c r="AZ12" s="1754" t="s">
        <v>1681</v>
      </c>
      <c r="BA12" s="1754"/>
      <c r="BB12" s="1754"/>
      <c r="BC12" s="649" t="s">
        <v>65</v>
      </c>
      <c r="BD12" s="646" t="s">
        <v>2723</v>
      </c>
      <c r="BE12" s="652" t="s">
        <v>1423</v>
      </c>
      <c r="BF12" s="1754" t="s">
        <v>1681</v>
      </c>
      <c r="BG12" s="1754"/>
      <c r="BH12" s="1754"/>
      <c r="BI12" s="649" t="s">
        <v>65</v>
      </c>
      <c r="BJ12" s="646" t="s">
        <v>2833</v>
      </c>
    </row>
    <row r="13" spans="1:62" ht="250.5" customHeight="1" x14ac:dyDescent="0.2">
      <c r="A13" s="651"/>
      <c r="B13" s="1734" t="s">
        <v>64</v>
      </c>
      <c r="C13" s="1734"/>
      <c r="D13" s="1734"/>
      <c r="E13" s="93" t="s">
        <v>1376</v>
      </c>
      <c r="F13" s="1905" t="s">
        <v>854</v>
      </c>
      <c r="G13" s="1906"/>
      <c r="H13" s="1907"/>
      <c r="I13" s="1734" t="s">
        <v>692</v>
      </c>
      <c r="J13" s="1734"/>
      <c r="K13" s="1734"/>
      <c r="L13" s="652" t="s">
        <v>663</v>
      </c>
      <c r="M13" s="169" t="s">
        <v>645</v>
      </c>
      <c r="N13" s="140"/>
      <c r="O13" s="49">
        <f>VLOOKUP(L13,[29]Listas!$M$69:$N$73,2,0)</f>
        <v>1</v>
      </c>
      <c r="P13" s="49"/>
      <c r="Q13" s="49">
        <f>HLOOKUP(M13,[29]Listas!$O$67:$Q$68,2,0)</f>
        <v>10</v>
      </c>
      <c r="R13" s="656" t="str">
        <f>INDEX([29]Listas!$O$69:$Q$73,MATCH(L13,[29]Listas!$M$69:$M$73,0),MATCH(M13,[29]Listas!$O$67:$Q$67,0))</f>
        <v>10
BAJA</v>
      </c>
      <c r="S13" s="1914" t="s">
        <v>693</v>
      </c>
      <c r="T13" s="1914"/>
      <c r="U13" s="1914"/>
      <c r="V13" s="649" t="s">
        <v>102</v>
      </c>
      <c r="W13" s="649" t="s">
        <v>62</v>
      </c>
      <c r="X13" s="649" t="s">
        <v>102</v>
      </c>
      <c r="Y13" s="649" t="s">
        <v>102</v>
      </c>
      <c r="Z13" s="649" t="s">
        <v>102</v>
      </c>
      <c r="AA13" s="649" t="s">
        <v>62</v>
      </c>
      <c r="AB13" s="649" t="s">
        <v>102</v>
      </c>
      <c r="AC13" s="649" t="s">
        <v>102</v>
      </c>
      <c r="AD13" s="649" t="s">
        <v>102</v>
      </c>
      <c r="AE13" s="649" t="s">
        <v>102</v>
      </c>
      <c r="AF13" s="141"/>
      <c r="AG13" s="49">
        <f>IF(Y13="SI",15,0)</f>
        <v>15</v>
      </c>
      <c r="AH13" s="49">
        <f>IF(Z13="SI",5,0)</f>
        <v>5</v>
      </c>
      <c r="AI13" s="49">
        <f>IF(AA13="SI",15,0)</f>
        <v>0</v>
      </c>
      <c r="AJ13" s="49">
        <f>IF(AB13="SI",10,0)</f>
        <v>10</v>
      </c>
      <c r="AK13" s="49">
        <f>IF(AC13="SI",15,0)</f>
        <v>15</v>
      </c>
      <c r="AL13" s="49">
        <f>IF(AD13="SI",10,0)</f>
        <v>10</v>
      </c>
      <c r="AM13" s="49">
        <f>IF(AE13="SI",30,0)</f>
        <v>30</v>
      </c>
      <c r="AN13" s="49">
        <f>SUM(AG13+AH13+AI13+AJ13+AK13+AL13+AM13)</f>
        <v>85</v>
      </c>
      <c r="AO13" s="49">
        <f>IF(AN13&lt;=50,0,IF(AN13&gt;=76,2,1))</f>
        <v>2</v>
      </c>
      <c r="AP13" s="656" t="str">
        <f>CONCATENATE(AN13,"- disminuye ",AO13)</f>
        <v>85- disminuye 2</v>
      </c>
      <c r="AQ13" s="49">
        <f>IF(V13="SI",O13-AO13,O13)</f>
        <v>-1</v>
      </c>
      <c r="AR13" s="656" t="str">
        <f>IF(AQ13&lt;=1,"Rara vez",VLOOKUP(AQ13,[29]Listas!$L$69:$M$73,2,0))</f>
        <v>Rara vez</v>
      </c>
      <c r="AS13" s="49">
        <f>IF(W13="SI",Q13-AO13,Q13)</f>
        <v>10</v>
      </c>
      <c r="AT13" s="656" t="str">
        <f>IF(AS13&lt;=9,"Moderado",IF(AS13=20,"Catastrófico",IF(AS13=18,"Moderado","Mayor")))</f>
        <v>Mayor</v>
      </c>
      <c r="AU13" s="656" t="str">
        <f>INDEX([29]Listas!$O$69:$Q$73,MATCH(AR13,[29]Listas!$M$69:$M$73,0),MATCH(AT13,[29]Listas!$O$67:$Q$67,0))</f>
        <v>10
BAJA</v>
      </c>
      <c r="AV13" s="652" t="s">
        <v>647</v>
      </c>
      <c r="AW13" s="647" t="s">
        <v>694</v>
      </c>
      <c r="AX13" s="565" t="s">
        <v>695</v>
      </c>
      <c r="AY13" s="652" t="s">
        <v>763</v>
      </c>
      <c r="AZ13" s="1754" t="s">
        <v>1684</v>
      </c>
      <c r="BA13" s="1754"/>
      <c r="BB13" s="1754"/>
      <c r="BC13" s="649" t="s">
        <v>65</v>
      </c>
      <c r="BD13" s="646" t="s">
        <v>1685</v>
      </c>
      <c r="BE13" s="652" t="s">
        <v>1423</v>
      </c>
      <c r="BF13" s="1754" t="s">
        <v>2724</v>
      </c>
      <c r="BG13" s="1754"/>
      <c r="BH13" s="1754"/>
      <c r="BI13" s="649" t="s">
        <v>65</v>
      </c>
      <c r="BJ13" s="646" t="s">
        <v>2834</v>
      </c>
    </row>
    <row r="14" spans="1:62" ht="370.5" customHeight="1" x14ac:dyDescent="0.2">
      <c r="A14" s="651"/>
      <c r="B14" s="1721" t="s">
        <v>855</v>
      </c>
      <c r="C14" s="1722"/>
      <c r="D14" s="1723"/>
      <c r="E14" s="93" t="s">
        <v>1377</v>
      </c>
      <c r="F14" s="1905" t="s">
        <v>1686</v>
      </c>
      <c r="G14" s="1906"/>
      <c r="H14" s="1907"/>
      <c r="I14" s="1721" t="s">
        <v>696</v>
      </c>
      <c r="J14" s="1722"/>
      <c r="K14" s="1723"/>
      <c r="L14" s="652" t="s">
        <v>663</v>
      </c>
      <c r="M14" s="169" t="s">
        <v>668</v>
      </c>
      <c r="N14" s="140"/>
      <c r="O14" s="49">
        <f>VLOOKUP(L14,[29]Listas!$M$69:$N$73,2,0)</f>
        <v>1</v>
      </c>
      <c r="P14" s="49"/>
      <c r="Q14" s="49">
        <f>HLOOKUP(M14,[29]Listas!$O$67:$Q$68,2,0)</f>
        <v>20</v>
      </c>
      <c r="R14" s="656" t="str">
        <f>INDEX([29]Listas!$O$69:$Q$73,MATCH(L14,[29]Listas!$M$69:$M$73,0),MATCH(M14,[29]Listas!$O$67:$Q$67,0))</f>
        <v>20
MODERADA</v>
      </c>
      <c r="S14" s="1908" t="s">
        <v>697</v>
      </c>
      <c r="T14" s="1909"/>
      <c r="U14" s="1910"/>
      <c r="V14" s="649" t="s">
        <v>102</v>
      </c>
      <c r="W14" s="649" t="s">
        <v>102</v>
      </c>
      <c r="X14" s="649" t="s">
        <v>102</v>
      </c>
      <c r="Y14" s="649" t="s">
        <v>102</v>
      </c>
      <c r="Z14" s="649" t="s">
        <v>102</v>
      </c>
      <c r="AA14" s="649" t="s">
        <v>102</v>
      </c>
      <c r="AB14" s="649" t="s">
        <v>102</v>
      </c>
      <c r="AC14" s="649" t="s">
        <v>102</v>
      </c>
      <c r="AD14" s="649" t="s">
        <v>102</v>
      </c>
      <c r="AE14" s="649" t="s">
        <v>102</v>
      </c>
      <c r="AF14" s="141"/>
      <c r="AG14" s="49">
        <f>IF(Y14="SI",15,0)</f>
        <v>15</v>
      </c>
      <c r="AH14" s="49">
        <f>IF(Z14="SI",5,0)</f>
        <v>5</v>
      </c>
      <c r="AI14" s="49">
        <f>IF(AA14="SI",15,0)</f>
        <v>15</v>
      </c>
      <c r="AJ14" s="49">
        <f>IF(AB14="SI",10,0)</f>
        <v>10</v>
      </c>
      <c r="AK14" s="49">
        <f>IF(AC14="SI",15,0)</f>
        <v>15</v>
      </c>
      <c r="AL14" s="49">
        <f>IF(AD14="SI",10,0)</f>
        <v>10</v>
      </c>
      <c r="AM14" s="49">
        <f>IF(AE14="SI",30,0)</f>
        <v>30</v>
      </c>
      <c r="AN14" s="49">
        <f>SUM(AG14+AH14+AI14+AJ14+AK14+AL14+AM14)</f>
        <v>100</v>
      </c>
      <c r="AO14" s="49">
        <f>IF(AN14&lt;=50,0,IF(AN14&gt;=76,2,1))</f>
        <v>2</v>
      </c>
      <c r="AP14" s="656" t="str">
        <f>CONCATENATE(AN14,"- disminuye ",AO14)</f>
        <v>100- disminuye 2</v>
      </c>
      <c r="AQ14" s="49">
        <f>IF(V14="SI",O14-AO14,O14)</f>
        <v>-1</v>
      </c>
      <c r="AR14" s="656" t="str">
        <f>IF(AQ14&lt;=1,"Rara vez",VLOOKUP(AQ14,[29]Listas!$L$69:$M$73,2,0))</f>
        <v>Rara vez</v>
      </c>
      <c r="AS14" s="49">
        <f>IF(W14="SI",Q14-AO14,Q14)</f>
        <v>18</v>
      </c>
      <c r="AT14" s="656" t="str">
        <f>IF(AS14&lt;=9,"Moderado",IF(AS14=20,"Catastrófico",IF(AS14=18,"Moderado","Mayor")))</f>
        <v>Moderado</v>
      </c>
      <c r="AU14" s="656" t="str">
        <f>INDEX([29]Listas!$O$69:$Q$73,MATCH(AR14,[29]Listas!$M$69:$M$73,0),MATCH(AT14,[29]Listas!$O$67:$Q$67,0))</f>
        <v>5
BAJA</v>
      </c>
      <c r="AV14" s="652" t="s">
        <v>647</v>
      </c>
      <c r="AW14" s="647" t="s">
        <v>1687</v>
      </c>
      <c r="AX14" s="649" t="s">
        <v>1688</v>
      </c>
      <c r="AY14" s="652" t="s">
        <v>763</v>
      </c>
      <c r="AZ14" s="1754" t="s">
        <v>1689</v>
      </c>
      <c r="BA14" s="1754"/>
      <c r="BB14" s="1754"/>
      <c r="BC14" s="649" t="s">
        <v>65</v>
      </c>
      <c r="BD14" s="694" t="s">
        <v>2725</v>
      </c>
      <c r="BE14" s="652" t="s">
        <v>1423</v>
      </c>
      <c r="BF14" s="1754" t="s">
        <v>2726</v>
      </c>
      <c r="BG14" s="1754"/>
      <c r="BH14" s="1754"/>
      <c r="BI14" s="649" t="s">
        <v>65</v>
      </c>
      <c r="BJ14" s="694" t="s">
        <v>2835</v>
      </c>
    </row>
    <row r="15" spans="1:62" ht="195" customHeight="1" x14ac:dyDescent="0.2">
      <c r="A15" s="651"/>
      <c r="B15" s="1836" t="s">
        <v>856</v>
      </c>
      <c r="C15" s="1837"/>
      <c r="D15" s="1838"/>
      <c r="E15" s="93" t="s">
        <v>1378</v>
      </c>
      <c r="F15" s="1905" t="s">
        <v>857</v>
      </c>
      <c r="G15" s="1906"/>
      <c r="H15" s="1907"/>
      <c r="I15" s="1836" t="s">
        <v>858</v>
      </c>
      <c r="J15" s="1837"/>
      <c r="K15" s="1838"/>
      <c r="L15" s="652" t="s">
        <v>663</v>
      </c>
      <c r="M15" s="169" t="s">
        <v>645</v>
      </c>
      <c r="N15" s="140"/>
      <c r="O15" s="49">
        <f>VLOOKUP(L15,[29]Listas!$M$69:$N$73,2,0)</f>
        <v>1</v>
      </c>
      <c r="P15" s="49"/>
      <c r="Q15" s="49">
        <f>HLOOKUP(M15,[29]Listas!$O$67:$Q$68,2,0)</f>
        <v>10</v>
      </c>
      <c r="R15" s="656" t="str">
        <f>INDEX([29]Listas!$O$69:$Q$73,MATCH(L15,[29]Listas!$M$69:$M$73,0),MATCH(M15,[29]Listas!$O$67:$Q$67,0))</f>
        <v>10
BAJA</v>
      </c>
      <c r="S15" s="1908" t="s">
        <v>698</v>
      </c>
      <c r="T15" s="1909"/>
      <c r="U15" s="1910"/>
      <c r="V15" s="649" t="s">
        <v>102</v>
      </c>
      <c r="W15" s="649" t="s">
        <v>102</v>
      </c>
      <c r="X15" s="649" t="s">
        <v>62</v>
      </c>
      <c r="Y15" s="649" t="s">
        <v>102</v>
      </c>
      <c r="Z15" s="649" t="s">
        <v>102</v>
      </c>
      <c r="AA15" s="649" t="s">
        <v>102</v>
      </c>
      <c r="AB15" s="649" t="s">
        <v>102</v>
      </c>
      <c r="AC15" s="649" t="s">
        <v>102</v>
      </c>
      <c r="AD15" s="649" t="s">
        <v>102</v>
      </c>
      <c r="AE15" s="649" t="s">
        <v>102</v>
      </c>
      <c r="AF15" s="141"/>
      <c r="AG15" s="49">
        <f t="shared" ref="AG15:AG20" si="0">IF(Y15="SI",15,0)</f>
        <v>15</v>
      </c>
      <c r="AH15" s="49">
        <f t="shared" ref="AH15:AH20" si="1">IF(Z15="SI",5,0)</f>
        <v>5</v>
      </c>
      <c r="AI15" s="49">
        <f t="shared" ref="AI15:AI20" si="2">IF(AA15="SI",15,0)</f>
        <v>15</v>
      </c>
      <c r="AJ15" s="49">
        <f t="shared" ref="AJ15:AJ20" si="3">IF(AB15="SI",10,0)</f>
        <v>10</v>
      </c>
      <c r="AK15" s="49">
        <f t="shared" ref="AK15:AK20" si="4">IF(AC15="SI",15,0)</f>
        <v>15</v>
      </c>
      <c r="AL15" s="49">
        <f t="shared" ref="AL15:AL20" si="5">IF(AD15="SI",10,0)</f>
        <v>10</v>
      </c>
      <c r="AM15" s="49">
        <f t="shared" ref="AM15:AM20" si="6">IF(AE15="SI",30,0)</f>
        <v>30</v>
      </c>
      <c r="AN15" s="49">
        <f t="shared" ref="AN15:AN20" si="7">SUM(AG15+AH15+AI15+AJ15+AK15+AL15+AM15)</f>
        <v>100</v>
      </c>
      <c r="AO15" s="49">
        <f t="shared" ref="AO15:AO20" si="8">IF(AN15&lt;=50,0,IF(AN15&gt;=76,2,1))</f>
        <v>2</v>
      </c>
      <c r="AP15" s="656" t="str">
        <f t="shared" ref="AP15:AP20" si="9">CONCATENATE(AN15,"- disminuye ",AO15)</f>
        <v>100- disminuye 2</v>
      </c>
      <c r="AQ15" s="49">
        <f t="shared" ref="AQ15:AQ20" si="10">IF(V15="SI",O15-AO15,O15)</f>
        <v>-1</v>
      </c>
      <c r="AR15" s="656" t="str">
        <f>IF(AQ15&lt;=1,"Rara vez",VLOOKUP(AQ15,[29]Listas!$L$69:$M$73,2,0))</f>
        <v>Rara vez</v>
      </c>
      <c r="AS15" s="49">
        <f t="shared" ref="AS15:AS20" si="11">IF(W15="SI",Q15-AO15,Q15)</f>
        <v>8</v>
      </c>
      <c r="AT15" s="656" t="str">
        <f t="shared" ref="AT15:AT20" si="12">IF(AS15&lt;=9,"Moderado",IF(AS15=20,"Catastrófico",IF(AS15=18,"Moderado","Mayor")))</f>
        <v>Moderado</v>
      </c>
      <c r="AU15" s="656" t="str">
        <f>INDEX([29]Listas!$O$69:$Q$73,MATCH(AR15,[29]Listas!$M$69:$M$73,0),MATCH(AT15,[29]Listas!$O$67:$Q$67,0))</f>
        <v>5
BAJA</v>
      </c>
      <c r="AV15" s="652" t="s">
        <v>647</v>
      </c>
      <c r="AW15" s="565" t="s">
        <v>68</v>
      </c>
      <c r="AX15" s="565" t="s">
        <v>1690</v>
      </c>
      <c r="AY15" s="652" t="s">
        <v>763</v>
      </c>
      <c r="AZ15" s="1916" t="s">
        <v>1691</v>
      </c>
      <c r="BA15" s="1916"/>
      <c r="BB15" s="1916"/>
      <c r="BC15" s="680" t="s">
        <v>67</v>
      </c>
      <c r="BD15" s="575" t="s">
        <v>2727</v>
      </c>
      <c r="BE15" s="652" t="s">
        <v>1423</v>
      </c>
      <c r="BF15" s="1916" t="s">
        <v>2728</v>
      </c>
      <c r="BG15" s="1916"/>
      <c r="BH15" s="1916"/>
      <c r="BI15" s="680" t="s">
        <v>67</v>
      </c>
      <c r="BJ15" s="570" t="s">
        <v>2836</v>
      </c>
    </row>
    <row r="16" spans="1:62" ht="203.25" customHeight="1" x14ac:dyDescent="0.2">
      <c r="A16" s="651"/>
      <c r="B16" s="1836" t="s">
        <v>859</v>
      </c>
      <c r="C16" s="1837"/>
      <c r="D16" s="1838"/>
      <c r="E16" s="93" t="s">
        <v>1379</v>
      </c>
      <c r="F16" s="1905" t="s">
        <v>860</v>
      </c>
      <c r="G16" s="1906"/>
      <c r="H16" s="1907"/>
      <c r="I16" s="1836" t="s">
        <v>692</v>
      </c>
      <c r="J16" s="1837"/>
      <c r="K16" s="1838"/>
      <c r="L16" s="652" t="s">
        <v>663</v>
      </c>
      <c r="M16" s="169" t="s">
        <v>668</v>
      </c>
      <c r="N16" s="140"/>
      <c r="O16" s="49">
        <f>VLOOKUP(L16,[29]Listas!$M$69:$N$73,2,0)</f>
        <v>1</v>
      </c>
      <c r="P16" s="49"/>
      <c r="Q16" s="49">
        <f>HLOOKUP(M16,[29]Listas!$O$67:$Q$68,2,0)</f>
        <v>20</v>
      </c>
      <c r="R16" s="656" t="str">
        <f>INDEX([29]Listas!$O$69:$Q$73,MATCH(L16,[29]Listas!$M$69:$M$73,0),MATCH(M16,[29]Listas!$O$67:$Q$67,0))</f>
        <v>20
MODERADA</v>
      </c>
      <c r="S16" s="1908" t="s">
        <v>1380</v>
      </c>
      <c r="T16" s="1909"/>
      <c r="U16" s="1910"/>
      <c r="V16" s="649" t="s">
        <v>102</v>
      </c>
      <c r="W16" s="649" t="s">
        <v>62</v>
      </c>
      <c r="X16" s="649" t="s">
        <v>62</v>
      </c>
      <c r="Y16" s="649" t="s">
        <v>102</v>
      </c>
      <c r="Z16" s="649" t="s">
        <v>102</v>
      </c>
      <c r="AA16" s="649" t="s">
        <v>62</v>
      </c>
      <c r="AB16" s="649" t="s">
        <v>102</v>
      </c>
      <c r="AC16" s="649" t="s">
        <v>102</v>
      </c>
      <c r="AD16" s="649" t="s">
        <v>102</v>
      </c>
      <c r="AE16" s="649" t="s">
        <v>102</v>
      </c>
      <c r="AF16" s="141"/>
      <c r="AG16" s="49">
        <f t="shared" si="0"/>
        <v>15</v>
      </c>
      <c r="AH16" s="49">
        <f t="shared" si="1"/>
        <v>5</v>
      </c>
      <c r="AI16" s="49">
        <f t="shared" si="2"/>
        <v>0</v>
      </c>
      <c r="AJ16" s="49">
        <f t="shared" si="3"/>
        <v>10</v>
      </c>
      <c r="AK16" s="49">
        <f t="shared" si="4"/>
        <v>15</v>
      </c>
      <c r="AL16" s="49">
        <f t="shared" si="5"/>
        <v>10</v>
      </c>
      <c r="AM16" s="49">
        <f t="shared" si="6"/>
        <v>30</v>
      </c>
      <c r="AN16" s="49">
        <f t="shared" si="7"/>
        <v>85</v>
      </c>
      <c r="AO16" s="49">
        <f t="shared" si="8"/>
        <v>2</v>
      </c>
      <c r="AP16" s="656" t="str">
        <f t="shared" si="9"/>
        <v>85- disminuye 2</v>
      </c>
      <c r="AQ16" s="49">
        <f t="shared" si="10"/>
        <v>-1</v>
      </c>
      <c r="AR16" s="656" t="str">
        <f>IF(AQ16&lt;=1,"Rara vez",VLOOKUP(AQ16,[29]Listas!$L$69:$M$73,2,0))</f>
        <v>Rara vez</v>
      </c>
      <c r="AS16" s="49">
        <f t="shared" si="11"/>
        <v>20</v>
      </c>
      <c r="AT16" s="656" t="str">
        <f t="shared" si="12"/>
        <v>Catastrófico</v>
      </c>
      <c r="AU16" s="656" t="str">
        <f>INDEX([29]Listas!$O$69:$Q$73,MATCH(AR16,[29]Listas!$M$69:$M$73,0),MATCH(AT16,[29]Listas!$O$67:$Q$67,0))</f>
        <v>20
MODERADA</v>
      </c>
      <c r="AV16" s="652" t="s">
        <v>647</v>
      </c>
      <c r="AW16" s="565" t="s">
        <v>861</v>
      </c>
      <c r="AX16" s="565" t="s">
        <v>699</v>
      </c>
      <c r="AY16" s="652" t="s">
        <v>763</v>
      </c>
      <c r="AZ16" s="1916" t="s">
        <v>1692</v>
      </c>
      <c r="BA16" s="1916"/>
      <c r="BB16" s="1916"/>
      <c r="BC16" s="680" t="s">
        <v>67</v>
      </c>
      <c r="BD16" s="570" t="s">
        <v>2729</v>
      </c>
      <c r="BE16" s="652" t="s">
        <v>1423</v>
      </c>
      <c r="BF16" s="1916" t="s">
        <v>2730</v>
      </c>
      <c r="BG16" s="1916"/>
      <c r="BH16" s="1916"/>
      <c r="BI16" s="680" t="s">
        <v>67</v>
      </c>
      <c r="BJ16" s="570" t="s">
        <v>2837</v>
      </c>
    </row>
    <row r="17" spans="1:62" ht="59.25" hidden="1" customHeight="1" x14ac:dyDescent="0.2">
      <c r="A17" s="651"/>
      <c r="B17" s="1721"/>
      <c r="C17" s="1722"/>
      <c r="D17" s="1723"/>
      <c r="E17" s="647"/>
      <c r="F17" s="1735"/>
      <c r="G17" s="1736"/>
      <c r="H17" s="1737"/>
      <c r="I17" s="1721"/>
      <c r="J17" s="1722"/>
      <c r="K17" s="1723"/>
      <c r="L17" s="652"/>
      <c r="M17" s="169"/>
      <c r="N17" s="140"/>
      <c r="O17" s="49" t="e">
        <f>VLOOKUP(L17,[29]Listas!$M$69:$N$73,2,0)</f>
        <v>#N/A</v>
      </c>
      <c r="P17" s="49"/>
      <c r="Q17" s="49" t="e">
        <f>HLOOKUP(M17,[29]Listas!$O$67:$Q$68,2,0)</f>
        <v>#N/A</v>
      </c>
      <c r="R17" s="656" t="e">
        <f>INDEX([29]Listas!$O$69:$Q$73,MATCH(L17,[29]Listas!$M$69:$M$73,0),MATCH(M17,[29]Listas!$O$67:$Q$67,0))</f>
        <v>#N/A</v>
      </c>
      <c r="S17" s="1721"/>
      <c r="T17" s="1722"/>
      <c r="U17" s="1723"/>
      <c r="V17" s="649"/>
      <c r="W17" s="649"/>
      <c r="X17" s="649"/>
      <c r="Y17" s="649"/>
      <c r="Z17" s="649"/>
      <c r="AA17" s="649"/>
      <c r="AB17" s="649"/>
      <c r="AC17" s="649"/>
      <c r="AD17" s="649"/>
      <c r="AE17" s="649"/>
      <c r="AF17" s="141"/>
      <c r="AG17" s="49">
        <f t="shared" si="0"/>
        <v>0</v>
      </c>
      <c r="AH17" s="49">
        <f t="shared" si="1"/>
        <v>0</v>
      </c>
      <c r="AI17" s="49">
        <f t="shared" si="2"/>
        <v>0</v>
      </c>
      <c r="AJ17" s="49">
        <f t="shared" si="3"/>
        <v>0</v>
      </c>
      <c r="AK17" s="49">
        <f t="shared" si="4"/>
        <v>0</v>
      </c>
      <c r="AL17" s="49">
        <f t="shared" si="5"/>
        <v>0</v>
      </c>
      <c r="AM17" s="49">
        <f t="shared" si="6"/>
        <v>0</v>
      </c>
      <c r="AN17" s="49">
        <f t="shared" si="7"/>
        <v>0</v>
      </c>
      <c r="AO17" s="49">
        <f t="shared" si="8"/>
        <v>0</v>
      </c>
      <c r="AP17" s="656" t="str">
        <f t="shared" si="9"/>
        <v>0- disminuye 0</v>
      </c>
      <c r="AQ17" s="49" t="e">
        <f t="shared" si="10"/>
        <v>#N/A</v>
      </c>
      <c r="AR17" s="656" t="e">
        <f>IF(AQ17&lt;=1,"Rara vez",VLOOKUP(AQ17,[29]Listas!$L$69:$M$73,2,0))</f>
        <v>#N/A</v>
      </c>
      <c r="AS17" s="49" t="e">
        <f t="shared" si="11"/>
        <v>#N/A</v>
      </c>
      <c r="AT17" s="656" t="e">
        <f t="shared" si="12"/>
        <v>#N/A</v>
      </c>
      <c r="AU17" s="656" t="e">
        <f>INDEX([29]Listas!$O$69:$Q$73,MATCH(AR17,[29]Listas!$M$69:$M$73,0),MATCH(AT17,[29]Listas!$O$67:$Q$67,0))</f>
        <v>#N/A</v>
      </c>
      <c r="AV17" s="652"/>
      <c r="AW17" s="647"/>
      <c r="AX17" s="647"/>
      <c r="AY17" s="652"/>
      <c r="AZ17" s="1754" t="s">
        <v>649</v>
      </c>
      <c r="BA17" s="1754"/>
      <c r="BB17" s="1754"/>
      <c r="BC17" s="649"/>
      <c r="BD17" s="649"/>
      <c r="BE17" s="652"/>
      <c r="BF17" s="1754" t="s">
        <v>649</v>
      </c>
      <c r="BG17" s="1754"/>
      <c r="BH17" s="1754"/>
      <c r="BI17" s="649"/>
      <c r="BJ17" s="649"/>
    </row>
    <row r="18" spans="1:62" ht="56.25" hidden="1" customHeight="1" x14ac:dyDescent="0.2">
      <c r="A18" s="651"/>
      <c r="B18" s="1721"/>
      <c r="C18" s="1722"/>
      <c r="D18" s="1723"/>
      <c r="E18" s="647"/>
      <c r="F18" s="1735"/>
      <c r="G18" s="1736"/>
      <c r="H18" s="1737"/>
      <c r="I18" s="1721"/>
      <c r="J18" s="1722"/>
      <c r="K18" s="1723"/>
      <c r="L18" s="652"/>
      <c r="M18" s="169"/>
      <c r="N18" s="140"/>
      <c r="O18" s="49" t="e">
        <f>VLOOKUP(L18,[29]Listas!$M$69:$N$73,2,0)</f>
        <v>#N/A</v>
      </c>
      <c r="P18" s="49"/>
      <c r="Q18" s="49" t="e">
        <f>HLOOKUP(M18,[29]Listas!$O$67:$Q$68,2,0)</f>
        <v>#N/A</v>
      </c>
      <c r="R18" s="656" t="e">
        <f>INDEX([29]Listas!$O$69:$Q$73,MATCH(L18,[29]Listas!$M$69:$M$73,0),MATCH(M18,[29]Listas!$O$67:$Q$67,0))</f>
        <v>#N/A</v>
      </c>
      <c r="S18" s="643"/>
      <c r="T18" s="644"/>
      <c r="U18" s="645"/>
      <c r="V18" s="649"/>
      <c r="W18" s="649"/>
      <c r="X18" s="649"/>
      <c r="Y18" s="649"/>
      <c r="Z18" s="649"/>
      <c r="AA18" s="649"/>
      <c r="AB18" s="649"/>
      <c r="AC18" s="649"/>
      <c r="AD18" s="649"/>
      <c r="AE18" s="649"/>
      <c r="AF18" s="141"/>
      <c r="AG18" s="49">
        <f t="shared" si="0"/>
        <v>0</v>
      </c>
      <c r="AH18" s="49">
        <f t="shared" si="1"/>
        <v>0</v>
      </c>
      <c r="AI18" s="49">
        <f t="shared" si="2"/>
        <v>0</v>
      </c>
      <c r="AJ18" s="49">
        <f t="shared" si="3"/>
        <v>0</v>
      </c>
      <c r="AK18" s="49">
        <f t="shared" si="4"/>
        <v>0</v>
      </c>
      <c r="AL18" s="49">
        <f t="shared" si="5"/>
        <v>0</v>
      </c>
      <c r="AM18" s="49">
        <f t="shared" si="6"/>
        <v>0</v>
      </c>
      <c r="AN18" s="49">
        <f t="shared" si="7"/>
        <v>0</v>
      </c>
      <c r="AO18" s="49">
        <f t="shared" si="8"/>
        <v>0</v>
      </c>
      <c r="AP18" s="656" t="str">
        <f t="shared" si="9"/>
        <v>0- disminuye 0</v>
      </c>
      <c r="AQ18" s="49" t="e">
        <f t="shared" si="10"/>
        <v>#N/A</v>
      </c>
      <c r="AR18" s="656" t="e">
        <f>IF(AQ18&lt;=1,"Rara vez",VLOOKUP(AQ18,[29]Listas!$L$69:$M$73,2,0))</f>
        <v>#N/A</v>
      </c>
      <c r="AS18" s="49" t="e">
        <f t="shared" si="11"/>
        <v>#N/A</v>
      </c>
      <c r="AT18" s="656" t="e">
        <f t="shared" si="12"/>
        <v>#N/A</v>
      </c>
      <c r="AU18" s="656" t="e">
        <f>INDEX([29]Listas!$O$69:$Q$73,MATCH(AR18,[29]Listas!$M$69:$M$73,0),MATCH(AT18,[29]Listas!$O$67:$Q$67,0))</f>
        <v>#N/A</v>
      </c>
      <c r="AV18" s="652"/>
      <c r="AW18" s="647"/>
      <c r="AX18" s="647"/>
      <c r="AY18" s="652"/>
      <c r="AZ18" s="1754" t="s">
        <v>649</v>
      </c>
      <c r="BA18" s="1754"/>
      <c r="BB18" s="1754"/>
      <c r="BC18" s="649"/>
      <c r="BD18" s="649"/>
      <c r="BE18" s="652"/>
      <c r="BF18" s="1754" t="s">
        <v>649</v>
      </c>
      <c r="BG18" s="1754"/>
      <c r="BH18" s="1754"/>
      <c r="BI18" s="649"/>
      <c r="BJ18" s="649"/>
    </row>
    <row r="19" spans="1:62" ht="61.5" hidden="1" customHeight="1" x14ac:dyDescent="0.2">
      <c r="A19" s="651"/>
      <c r="B19" s="1721"/>
      <c r="C19" s="1722"/>
      <c r="D19" s="1723"/>
      <c r="E19" s="647"/>
      <c r="F19" s="1735"/>
      <c r="G19" s="1736"/>
      <c r="H19" s="1737"/>
      <c r="I19" s="1721"/>
      <c r="J19" s="1722"/>
      <c r="K19" s="1723"/>
      <c r="L19" s="652"/>
      <c r="M19" s="169"/>
      <c r="N19" s="140"/>
      <c r="O19" s="49" t="e">
        <f>VLOOKUP(L19,[29]Listas!$M$69:$N$73,2,0)</f>
        <v>#N/A</v>
      </c>
      <c r="P19" s="49"/>
      <c r="Q19" s="49" t="e">
        <f>HLOOKUP(M19,[29]Listas!$O$67:$Q$68,2,0)</f>
        <v>#N/A</v>
      </c>
      <c r="R19" s="656" t="e">
        <f>INDEX([29]Listas!$O$69:$Q$73,MATCH(L19,[29]Listas!$M$69:$M$73,0),MATCH(M19,[29]Listas!$O$67:$Q$67,0))</f>
        <v>#N/A</v>
      </c>
      <c r="S19" s="1721"/>
      <c r="T19" s="1722"/>
      <c r="U19" s="1723"/>
      <c r="V19" s="649"/>
      <c r="W19" s="649"/>
      <c r="X19" s="649"/>
      <c r="Y19" s="649"/>
      <c r="Z19" s="649"/>
      <c r="AA19" s="649"/>
      <c r="AB19" s="649"/>
      <c r="AC19" s="649"/>
      <c r="AD19" s="649"/>
      <c r="AE19" s="649"/>
      <c r="AF19" s="141"/>
      <c r="AG19" s="49">
        <f t="shared" si="0"/>
        <v>0</v>
      </c>
      <c r="AH19" s="49">
        <f t="shared" si="1"/>
        <v>0</v>
      </c>
      <c r="AI19" s="49">
        <f t="shared" si="2"/>
        <v>0</v>
      </c>
      <c r="AJ19" s="49">
        <f t="shared" si="3"/>
        <v>0</v>
      </c>
      <c r="AK19" s="49">
        <f t="shared" si="4"/>
        <v>0</v>
      </c>
      <c r="AL19" s="49">
        <f t="shared" si="5"/>
        <v>0</v>
      </c>
      <c r="AM19" s="49">
        <f t="shared" si="6"/>
        <v>0</v>
      </c>
      <c r="AN19" s="49">
        <f t="shared" si="7"/>
        <v>0</v>
      </c>
      <c r="AO19" s="49">
        <f t="shared" si="8"/>
        <v>0</v>
      </c>
      <c r="AP19" s="656" t="str">
        <f t="shared" si="9"/>
        <v>0- disminuye 0</v>
      </c>
      <c r="AQ19" s="49" t="e">
        <f t="shared" si="10"/>
        <v>#N/A</v>
      </c>
      <c r="AR19" s="656" t="e">
        <f>IF(AQ19&lt;=1,"Rara vez",VLOOKUP(AQ19,[29]Listas!$L$69:$M$73,2,0))</f>
        <v>#N/A</v>
      </c>
      <c r="AS19" s="49" t="e">
        <f t="shared" si="11"/>
        <v>#N/A</v>
      </c>
      <c r="AT19" s="656" t="e">
        <f t="shared" si="12"/>
        <v>#N/A</v>
      </c>
      <c r="AU19" s="656" t="e">
        <f>INDEX([29]Listas!$O$69:$Q$73,MATCH(AR19,[29]Listas!$M$69:$M$73,0),MATCH(AT19,[29]Listas!$O$67:$Q$67,0))</f>
        <v>#N/A</v>
      </c>
      <c r="AV19" s="652"/>
      <c r="AW19" s="647"/>
      <c r="AX19" s="647"/>
      <c r="AY19" s="652"/>
      <c r="AZ19" s="1754" t="s">
        <v>649</v>
      </c>
      <c r="BA19" s="1754"/>
      <c r="BB19" s="1754"/>
      <c r="BC19" s="649"/>
      <c r="BD19" s="649"/>
      <c r="BE19" s="652"/>
      <c r="BF19" s="1754" t="s">
        <v>649</v>
      </c>
      <c r="BG19" s="1754"/>
      <c r="BH19" s="1754"/>
      <c r="BI19" s="649"/>
      <c r="BJ19" s="649"/>
    </row>
    <row r="20" spans="1:62" ht="59.25" hidden="1" customHeight="1" x14ac:dyDescent="0.2">
      <c r="A20" s="651"/>
      <c r="B20" s="1721"/>
      <c r="C20" s="1722"/>
      <c r="D20" s="1723"/>
      <c r="E20" s="647"/>
      <c r="F20" s="1735"/>
      <c r="G20" s="1736"/>
      <c r="H20" s="1737"/>
      <c r="I20" s="1721"/>
      <c r="J20" s="1722"/>
      <c r="K20" s="1723"/>
      <c r="L20" s="652"/>
      <c r="M20" s="169"/>
      <c r="N20" s="140"/>
      <c r="O20" s="49" t="e">
        <f>VLOOKUP(L20,[29]Listas!$M$69:$N$73,2,0)</f>
        <v>#N/A</v>
      </c>
      <c r="P20" s="49"/>
      <c r="Q20" s="49" t="e">
        <f>HLOOKUP(M20,[29]Listas!$O$67:$Q$68,2,0)</f>
        <v>#N/A</v>
      </c>
      <c r="R20" s="656" t="e">
        <f>INDEX([29]Listas!$O$69:$Q$73,MATCH(L20,[29]Listas!$M$69:$M$73,0),MATCH(M20,[29]Listas!$O$67:$Q$67,0))</f>
        <v>#N/A</v>
      </c>
      <c r="S20" s="1721"/>
      <c r="T20" s="1722"/>
      <c r="U20" s="1723"/>
      <c r="V20" s="649"/>
      <c r="W20" s="649"/>
      <c r="X20" s="649"/>
      <c r="Y20" s="649"/>
      <c r="Z20" s="649"/>
      <c r="AA20" s="649"/>
      <c r="AB20" s="649"/>
      <c r="AC20" s="649"/>
      <c r="AD20" s="649"/>
      <c r="AE20" s="649"/>
      <c r="AF20" s="141"/>
      <c r="AG20" s="49">
        <f t="shared" si="0"/>
        <v>0</v>
      </c>
      <c r="AH20" s="49">
        <f t="shared" si="1"/>
        <v>0</v>
      </c>
      <c r="AI20" s="49">
        <f t="shared" si="2"/>
        <v>0</v>
      </c>
      <c r="AJ20" s="49">
        <f t="shared" si="3"/>
        <v>0</v>
      </c>
      <c r="AK20" s="49">
        <f t="shared" si="4"/>
        <v>0</v>
      </c>
      <c r="AL20" s="49">
        <f t="shared" si="5"/>
        <v>0</v>
      </c>
      <c r="AM20" s="49">
        <f t="shared" si="6"/>
        <v>0</v>
      </c>
      <c r="AN20" s="49">
        <f t="shared" si="7"/>
        <v>0</v>
      </c>
      <c r="AO20" s="49">
        <f t="shared" si="8"/>
        <v>0</v>
      </c>
      <c r="AP20" s="656" t="str">
        <f t="shared" si="9"/>
        <v>0- disminuye 0</v>
      </c>
      <c r="AQ20" s="49" t="e">
        <f t="shared" si="10"/>
        <v>#N/A</v>
      </c>
      <c r="AR20" s="656" t="e">
        <f>IF(AQ20&lt;=1,"Rara vez",VLOOKUP(AQ20,[29]Listas!$L$69:$M$73,2,0))</f>
        <v>#N/A</v>
      </c>
      <c r="AS20" s="49" t="e">
        <f t="shared" si="11"/>
        <v>#N/A</v>
      </c>
      <c r="AT20" s="656" t="e">
        <f t="shared" si="12"/>
        <v>#N/A</v>
      </c>
      <c r="AU20" s="656" t="e">
        <f>INDEX([29]Listas!$O$69:$Q$73,MATCH(AR20,[29]Listas!$M$69:$M$73,0),MATCH(AT20,[29]Listas!$O$67:$Q$67,0))</f>
        <v>#N/A</v>
      </c>
      <c r="AV20" s="652"/>
      <c r="AW20" s="647"/>
      <c r="AX20" s="647"/>
      <c r="AY20" s="652"/>
      <c r="AZ20" s="1754" t="s">
        <v>649</v>
      </c>
      <c r="BA20" s="1754"/>
      <c r="BB20" s="1754"/>
      <c r="BC20" s="649"/>
      <c r="BD20" s="649"/>
      <c r="BE20" s="652"/>
      <c r="BF20" s="1754" t="s">
        <v>649</v>
      </c>
      <c r="BG20" s="1754"/>
      <c r="BH20" s="1754"/>
      <c r="BI20" s="649"/>
      <c r="BJ20" s="649"/>
    </row>
    <row r="21" spans="1:62" ht="3.75" customHeight="1" x14ac:dyDescent="0.2">
      <c r="A21" s="40"/>
      <c r="B21" s="50"/>
      <c r="C21" s="50"/>
      <c r="D21" s="50"/>
      <c r="E21" s="43"/>
      <c r="F21" s="50"/>
      <c r="G21" s="50"/>
      <c r="H21" s="50"/>
      <c r="I21" s="50"/>
      <c r="J21" s="50"/>
      <c r="K21" s="50"/>
      <c r="L21" s="43"/>
      <c r="M21" s="43"/>
      <c r="N21" s="43"/>
      <c r="O21" s="43"/>
      <c r="P21" s="43"/>
      <c r="Q21" s="43"/>
      <c r="R21" s="43"/>
      <c r="S21" s="50"/>
      <c r="T21" s="50"/>
      <c r="U21" s="50"/>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50"/>
      <c r="AW21" s="50"/>
      <c r="AX21" s="50"/>
      <c r="AY21" s="43"/>
      <c r="AZ21" s="51"/>
      <c r="BA21" s="51"/>
      <c r="BB21" s="51"/>
      <c r="BC21" s="52"/>
      <c r="BD21" s="53"/>
      <c r="BE21" s="43"/>
      <c r="BF21" s="51"/>
      <c r="BG21" s="51"/>
      <c r="BH21" s="51"/>
      <c r="BI21" s="52"/>
      <c r="BJ21" s="53"/>
    </row>
    <row r="22" spans="1:62" ht="15" customHeight="1" x14ac:dyDescent="0.2">
      <c r="A22" s="44"/>
      <c r="B22" s="1755" t="s">
        <v>655</v>
      </c>
      <c r="C22" s="1755"/>
      <c r="D22" s="1755"/>
      <c r="E22" s="1755"/>
      <c r="F22" s="1755"/>
      <c r="G22" s="1755"/>
      <c r="H22" s="1755"/>
      <c r="I22" s="1755"/>
      <c r="J22" s="1755"/>
      <c r="K22" s="1755"/>
      <c r="L22" s="1755"/>
      <c r="M22" s="1755"/>
      <c r="N22" s="1755"/>
      <c r="O22" s="1755"/>
      <c r="P22" s="1755"/>
      <c r="Q22" s="1755"/>
      <c r="R22" s="1755"/>
      <c r="S22" s="1755"/>
      <c r="T22" s="1755"/>
      <c r="U22" s="1755"/>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43"/>
      <c r="AV22" s="55"/>
      <c r="AW22" s="55"/>
      <c r="AX22" s="55"/>
      <c r="AY22" s="1756" t="s">
        <v>2731</v>
      </c>
      <c r="AZ22" s="1757"/>
      <c r="BA22" s="1757"/>
      <c r="BB22" s="1757"/>
      <c r="BC22" s="1757"/>
      <c r="BD22" s="1757"/>
      <c r="BE22" s="1765" t="s">
        <v>2838</v>
      </c>
      <c r="BF22" s="1757"/>
      <c r="BG22" s="1757"/>
      <c r="BH22" s="1757"/>
      <c r="BI22" s="1757"/>
      <c r="BJ22" s="1757"/>
    </row>
    <row r="23" spans="1:62" s="57" customFormat="1" ht="19.5" customHeight="1" x14ac:dyDescent="0.2">
      <c r="A23" s="56"/>
      <c r="B23" s="1758" t="s">
        <v>656</v>
      </c>
      <c r="C23" s="1759"/>
      <c r="D23" s="1759"/>
      <c r="E23" s="1759"/>
      <c r="F23" s="1759"/>
      <c r="G23" s="1759"/>
      <c r="H23" s="1760"/>
      <c r="I23" s="1758" t="s">
        <v>657</v>
      </c>
      <c r="J23" s="1759"/>
      <c r="K23" s="1759"/>
      <c r="L23" s="1759"/>
      <c r="M23" s="1759"/>
      <c r="N23" s="1759"/>
      <c r="O23" s="1759"/>
      <c r="P23" s="1759"/>
      <c r="Q23" s="1759"/>
      <c r="R23" s="1759"/>
      <c r="S23" s="1759"/>
      <c r="T23" s="1759"/>
      <c r="U23" s="1760"/>
      <c r="V23" s="1758" t="s">
        <v>369</v>
      </c>
      <c r="W23" s="1759"/>
      <c r="X23" s="1759"/>
      <c r="Y23" s="1759"/>
      <c r="Z23" s="1759"/>
      <c r="AA23" s="1759"/>
      <c r="AB23" s="1759"/>
      <c r="AC23" s="1759"/>
      <c r="AD23" s="1759"/>
      <c r="AE23" s="1759"/>
      <c r="AF23" s="1759"/>
      <c r="AG23" s="1759"/>
      <c r="AH23" s="1759"/>
      <c r="AI23" s="1759"/>
      <c r="AJ23" s="1759"/>
      <c r="AK23" s="1759"/>
      <c r="AL23" s="1759"/>
      <c r="AM23" s="1759"/>
      <c r="AN23" s="1759"/>
      <c r="AO23" s="1759"/>
      <c r="AP23" s="1760"/>
      <c r="AQ23" s="142" t="s">
        <v>370</v>
      </c>
      <c r="AR23" s="1758" t="s">
        <v>370</v>
      </c>
      <c r="AS23" s="1759"/>
      <c r="AT23" s="1759"/>
      <c r="AU23" s="1759"/>
      <c r="AV23" s="1759"/>
      <c r="AW23" s="1760"/>
      <c r="AX23" s="55"/>
      <c r="AY23" s="1757"/>
      <c r="AZ23" s="1757"/>
      <c r="BA23" s="1757"/>
      <c r="BB23" s="1757"/>
      <c r="BC23" s="1757"/>
      <c r="BD23" s="1757"/>
      <c r="BE23" s="1757"/>
      <c r="BF23" s="1757"/>
      <c r="BG23" s="1757"/>
      <c r="BH23" s="1757"/>
      <c r="BI23" s="1757"/>
      <c r="BJ23" s="1757"/>
    </row>
    <row r="24" spans="1:62" s="57" customFormat="1" ht="25.5" customHeight="1" x14ac:dyDescent="0.2">
      <c r="A24" s="58"/>
      <c r="B24" s="1761" t="s">
        <v>429</v>
      </c>
      <c r="C24" s="1762"/>
      <c r="D24" s="1762"/>
      <c r="E24" s="1762"/>
      <c r="F24" s="1762"/>
      <c r="G24" s="1762"/>
      <c r="H24" s="1763"/>
      <c r="I24" s="1761" t="s">
        <v>862</v>
      </c>
      <c r="J24" s="1762"/>
      <c r="K24" s="1762"/>
      <c r="L24" s="1762"/>
      <c r="M24" s="1762"/>
      <c r="N24" s="1762"/>
      <c r="O24" s="1762"/>
      <c r="P24" s="1762"/>
      <c r="Q24" s="1762"/>
      <c r="R24" s="1762"/>
      <c r="S24" s="1762"/>
      <c r="T24" s="1762"/>
      <c r="U24" s="1763"/>
      <c r="V24" s="1761" t="s">
        <v>348</v>
      </c>
      <c r="W24" s="1762"/>
      <c r="X24" s="1762"/>
      <c r="Y24" s="1762"/>
      <c r="Z24" s="1762"/>
      <c r="AA24" s="1762"/>
      <c r="AB24" s="1762"/>
      <c r="AC24" s="1762"/>
      <c r="AD24" s="1762"/>
      <c r="AE24" s="1762"/>
      <c r="AF24" s="1762"/>
      <c r="AG24" s="1762"/>
      <c r="AH24" s="1762"/>
      <c r="AI24" s="1762"/>
      <c r="AJ24" s="1762"/>
      <c r="AK24" s="1762"/>
      <c r="AL24" s="1762"/>
      <c r="AM24" s="1762"/>
      <c r="AN24" s="1762"/>
      <c r="AO24" s="1762"/>
      <c r="AP24" s="1763"/>
      <c r="AQ24" s="59"/>
      <c r="AR24" s="1761"/>
      <c r="AS24" s="1762"/>
      <c r="AT24" s="1762"/>
      <c r="AU24" s="1762"/>
      <c r="AV24" s="1762"/>
      <c r="AW24" s="1763"/>
      <c r="AX24" s="55"/>
      <c r="AY24" s="1757"/>
      <c r="AZ24" s="1757"/>
      <c r="BA24" s="1757"/>
      <c r="BB24" s="1757"/>
      <c r="BC24" s="1757"/>
      <c r="BD24" s="1757"/>
      <c r="BE24" s="1757"/>
      <c r="BF24" s="1757"/>
      <c r="BG24" s="1757"/>
      <c r="BH24" s="1757"/>
      <c r="BI24" s="1757"/>
      <c r="BJ24" s="1757"/>
    </row>
    <row r="25" spans="1:62" s="57" customFormat="1" ht="25.5" customHeight="1" x14ac:dyDescent="0.2">
      <c r="A25" s="58"/>
      <c r="B25" s="1764" t="s">
        <v>528</v>
      </c>
      <c r="C25" s="1764"/>
      <c r="D25" s="1764"/>
      <c r="E25" s="1764"/>
      <c r="F25" s="1764"/>
      <c r="G25" s="1764"/>
      <c r="H25" s="1764"/>
      <c r="I25" s="1761" t="s">
        <v>863</v>
      </c>
      <c r="J25" s="1762"/>
      <c r="K25" s="1762"/>
      <c r="L25" s="1762"/>
      <c r="M25" s="1762"/>
      <c r="N25" s="1762"/>
      <c r="O25" s="1762"/>
      <c r="P25" s="1762"/>
      <c r="Q25" s="1762"/>
      <c r="R25" s="1762"/>
      <c r="S25" s="1762"/>
      <c r="T25" s="1762"/>
      <c r="U25" s="1763"/>
      <c r="V25" s="1761" t="s">
        <v>864</v>
      </c>
      <c r="W25" s="1762"/>
      <c r="X25" s="1762"/>
      <c r="Y25" s="1762"/>
      <c r="Z25" s="1762"/>
      <c r="AA25" s="1762"/>
      <c r="AB25" s="1762"/>
      <c r="AC25" s="1762"/>
      <c r="AD25" s="1762"/>
      <c r="AE25" s="1762"/>
      <c r="AF25" s="1762"/>
      <c r="AG25" s="1762"/>
      <c r="AH25" s="1762"/>
      <c r="AI25" s="1762"/>
      <c r="AJ25" s="1762"/>
      <c r="AK25" s="1762"/>
      <c r="AL25" s="1762"/>
      <c r="AM25" s="1762"/>
      <c r="AN25" s="1762"/>
      <c r="AO25" s="1762"/>
      <c r="AP25" s="1763"/>
      <c r="AQ25" s="59"/>
      <c r="AR25" s="1761"/>
      <c r="AS25" s="1762"/>
      <c r="AT25" s="1762"/>
      <c r="AU25" s="1762"/>
      <c r="AV25" s="1762"/>
      <c r="AW25" s="1763"/>
      <c r="AX25" s="55"/>
      <c r="AY25" s="1757"/>
      <c r="AZ25" s="1757"/>
      <c r="BA25" s="1757"/>
      <c r="BB25" s="1757"/>
      <c r="BC25" s="1757"/>
      <c r="BD25" s="1757"/>
      <c r="BE25" s="1757"/>
      <c r="BF25" s="1757"/>
      <c r="BG25" s="1757"/>
      <c r="BH25" s="1757"/>
      <c r="BI25" s="1757"/>
      <c r="BJ25" s="1757"/>
    </row>
    <row r="26" spans="1:62" ht="25.5" customHeight="1" x14ac:dyDescent="0.2">
      <c r="A26" s="58"/>
      <c r="B26" s="1764" t="s">
        <v>65</v>
      </c>
      <c r="C26" s="1764"/>
      <c r="D26" s="1764"/>
      <c r="E26" s="1764"/>
      <c r="F26" s="1764"/>
      <c r="G26" s="1764"/>
      <c r="H26" s="1764"/>
      <c r="I26" s="1761" t="s">
        <v>2125</v>
      </c>
      <c r="J26" s="1762"/>
      <c r="K26" s="1762"/>
      <c r="L26" s="1762"/>
      <c r="M26" s="1762"/>
      <c r="N26" s="1762"/>
      <c r="O26" s="1762"/>
      <c r="P26" s="1762"/>
      <c r="Q26" s="1762"/>
      <c r="R26" s="1762"/>
      <c r="S26" s="1762"/>
      <c r="T26" s="1762"/>
      <c r="U26" s="1763"/>
      <c r="V26" s="1917" t="s">
        <v>2839</v>
      </c>
      <c r="W26" s="1918"/>
      <c r="X26" s="1918"/>
      <c r="Y26" s="1918"/>
      <c r="Z26" s="1918"/>
      <c r="AA26" s="1918"/>
      <c r="AB26" s="1918"/>
      <c r="AC26" s="1918"/>
      <c r="AD26" s="1918"/>
      <c r="AE26" s="1918"/>
      <c r="AF26" s="1918"/>
      <c r="AG26" s="1918"/>
      <c r="AH26" s="1918"/>
      <c r="AI26" s="1918"/>
      <c r="AJ26" s="1918"/>
      <c r="AK26" s="1918"/>
      <c r="AL26" s="1918"/>
      <c r="AM26" s="1918"/>
      <c r="AN26" s="1918"/>
      <c r="AO26" s="1918"/>
      <c r="AP26" s="1919"/>
      <c r="AQ26" s="59"/>
      <c r="AR26" s="1761"/>
      <c r="AS26" s="1762"/>
      <c r="AT26" s="1762"/>
      <c r="AU26" s="1762"/>
      <c r="AV26" s="1762"/>
      <c r="AW26" s="1763"/>
      <c r="AX26" s="67"/>
      <c r="AY26" s="68"/>
      <c r="AZ26" s="69"/>
      <c r="BA26" s="69"/>
      <c r="BB26" s="69"/>
      <c r="BC26" s="68"/>
      <c r="BD26" s="61"/>
      <c r="BE26" s="68"/>
      <c r="BF26" s="69"/>
      <c r="BG26" s="69"/>
      <c r="BH26" s="69"/>
      <c r="BI26" s="68"/>
      <c r="BJ26" s="61"/>
    </row>
    <row r="27" spans="1:62" ht="25.5" customHeight="1" x14ac:dyDescent="0.2">
      <c r="A27" s="58"/>
      <c r="B27" s="1764" t="s">
        <v>67</v>
      </c>
      <c r="C27" s="1764"/>
      <c r="D27" s="1764"/>
      <c r="E27" s="1764"/>
      <c r="F27" s="1764"/>
      <c r="G27" s="1764"/>
      <c r="H27" s="1764"/>
      <c r="I27" s="1761" t="s">
        <v>865</v>
      </c>
      <c r="J27" s="1762"/>
      <c r="K27" s="1762"/>
      <c r="L27" s="1762"/>
      <c r="M27" s="1762"/>
      <c r="N27" s="1762"/>
      <c r="O27" s="1762"/>
      <c r="P27" s="1762"/>
      <c r="Q27" s="1762"/>
      <c r="R27" s="1762"/>
      <c r="S27" s="1762"/>
      <c r="T27" s="1762"/>
      <c r="U27" s="1763"/>
      <c r="V27" s="1761" t="s">
        <v>866</v>
      </c>
      <c r="W27" s="1762"/>
      <c r="X27" s="1762"/>
      <c r="Y27" s="1762"/>
      <c r="Z27" s="1762"/>
      <c r="AA27" s="1762"/>
      <c r="AB27" s="1762"/>
      <c r="AC27" s="1762"/>
      <c r="AD27" s="1762"/>
      <c r="AE27" s="1762"/>
      <c r="AF27" s="1762"/>
      <c r="AG27" s="1762"/>
      <c r="AH27" s="1762"/>
      <c r="AI27" s="1762"/>
      <c r="AJ27" s="1762"/>
      <c r="AK27" s="1762"/>
      <c r="AL27" s="1762"/>
      <c r="AM27" s="1762"/>
      <c r="AN27" s="1762"/>
      <c r="AO27" s="1762"/>
      <c r="AP27" s="1763"/>
      <c r="AQ27" s="59"/>
      <c r="AR27" s="1761"/>
      <c r="AS27" s="1762"/>
      <c r="AT27" s="1762"/>
      <c r="AU27" s="1762"/>
      <c r="AV27" s="1762"/>
      <c r="AW27" s="1763"/>
      <c r="AX27" s="70"/>
      <c r="AY27" s="68"/>
      <c r="AZ27" s="69"/>
      <c r="BA27" s="69"/>
      <c r="BB27" s="69"/>
      <c r="BC27" s="68"/>
      <c r="BD27" s="61"/>
      <c r="BE27" s="68"/>
      <c r="BF27" s="69"/>
      <c r="BG27" s="69"/>
      <c r="BH27" s="69"/>
      <c r="BI27" s="68"/>
      <c r="BJ27" s="61"/>
    </row>
    <row r="28" spans="1:62"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c r="BE28" s="61"/>
      <c r="BF28" s="60"/>
      <c r="BG28" s="60"/>
      <c r="BH28" s="60"/>
      <c r="BI28" s="61"/>
      <c r="BJ28" s="61"/>
    </row>
    <row r="29" spans="1:62"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c r="BE29" s="61"/>
      <c r="BF29" s="60"/>
      <c r="BG29" s="60"/>
      <c r="BH29" s="60"/>
      <c r="BI29" s="61"/>
      <c r="BJ29" s="61"/>
    </row>
    <row r="30" spans="1:62"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c r="BE30" s="61"/>
      <c r="BF30" s="60"/>
      <c r="BG30" s="60"/>
      <c r="BH30" s="60"/>
      <c r="BI30" s="61"/>
      <c r="BJ30" s="61"/>
    </row>
    <row r="31" spans="1:62"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c r="BE31" s="61"/>
      <c r="BF31" s="60"/>
      <c r="BG31" s="60"/>
      <c r="BH31" s="60"/>
      <c r="BI31" s="61"/>
      <c r="BJ31" s="61"/>
    </row>
    <row r="32" spans="1:62"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c r="BE32" s="61"/>
      <c r="BF32" s="60"/>
      <c r="BG32" s="60"/>
      <c r="BH32" s="60"/>
      <c r="BI32" s="61"/>
      <c r="BJ32" s="61"/>
    </row>
    <row r="33" spans="1:62"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c r="BE33" s="61"/>
      <c r="BF33" s="60"/>
      <c r="BG33" s="60"/>
      <c r="BH33" s="60"/>
      <c r="BI33" s="61"/>
      <c r="BJ33" s="61"/>
    </row>
    <row r="34" spans="1:62"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c r="BE34" s="61"/>
      <c r="BF34" s="60"/>
      <c r="BG34" s="60"/>
      <c r="BH34" s="60"/>
      <c r="BI34" s="61"/>
      <c r="BJ34" s="61"/>
    </row>
    <row r="35" spans="1:62"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c r="BE35" s="61"/>
      <c r="BF35" s="60"/>
      <c r="BG35" s="60"/>
      <c r="BH35" s="60"/>
      <c r="BI35" s="61"/>
      <c r="BJ35" s="61"/>
    </row>
    <row r="36" spans="1:62"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c r="BE36" s="61"/>
      <c r="BF36" s="60"/>
      <c r="BG36" s="60"/>
      <c r="BH36" s="60"/>
      <c r="BI36" s="61"/>
      <c r="BJ36" s="61"/>
    </row>
    <row r="37" spans="1:62"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c r="BE37" s="61"/>
      <c r="BF37" s="60"/>
      <c r="BG37" s="60"/>
      <c r="BH37" s="60"/>
      <c r="BI37" s="61"/>
      <c r="BJ37" s="61"/>
    </row>
    <row r="38" spans="1:62"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c r="BE38" s="61"/>
      <c r="BF38" s="60"/>
      <c r="BG38" s="60"/>
      <c r="BH38" s="60"/>
      <c r="BI38" s="61"/>
      <c r="BJ38" s="61"/>
    </row>
    <row r="39" spans="1:62"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c r="BE39" s="61"/>
      <c r="BF39" s="60"/>
      <c r="BG39" s="60"/>
      <c r="BH39" s="60"/>
      <c r="BI39" s="61"/>
      <c r="BJ39" s="61"/>
    </row>
    <row r="40" spans="1:62"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c r="BE40" s="61"/>
      <c r="BF40" s="60"/>
      <c r="BG40" s="60"/>
      <c r="BH40" s="60"/>
      <c r="BI40" s="61"/>
      <c r="BJ40" s="61"/>
    </row>
    <row r="41" spans="1:62"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c r="BE41" s="61"/>
      <c r="BF41" s="60"/>
      <c r="BG41" s="60"/>
      <c r="BH41" s="60"/>
      <c r="BI41" s="61"/>
      <c r="BJ41" s="61"/>
    </row>
    <row r="42" spans="1:62"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c r="BE42" s="61"/>
      <c r="BF42" s="60"/>
      <c r="BG42" s="60"/>
      <c r="BH42" s="60"/>
      <c r="BI42" s="61"/>
      <c r="BJ42" s="61"/>
    </row>
    <row r="43" spans="1:62"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c r="BE43" s="61"/>
      <c r="BF43" s="60"/>
      <c r="BG43" s="60"/>
      <c r="BH43" s="60"/>
      <c r="BI43" s="61"/>
      <c r="BJ43" s="61"/>
    </row>
    <row r="44" spans="1:62"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c r="BE44" s="61"/>
      <c r="BF44" s="60"/>
      <c r="BG44" s="60"/>
      <c r="BH44" s="60"/>
      <c r="BI44" s="61"/>
      <c r="BJ44" s="61"/>
    </row>
    <row r="45" spans="1:62"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c r="BE45" s="61"/>
      <c r="BF45" s="60"/>
      <c r="BG45" s="60"/>
      <c r="BH45" s="60"/>
      <c r="BI45" s="61"/>
      <c r="BJ45" s="61"/>
    </row>
    <row r="46" spans="1:62"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c r="BE46" s="61"/>
      <c r="BF46" s="60"/>
      <c r="BG46" s="60"/>
      <c r="BH46" s="60"/>
      <c r="BI46" s="61"/>
      <c r="BJ46" s="61"/>
    </row>
    <row r="47" spans="1:62"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c r="BE47" s="61"/>
      <c r="BF47" s="60"/>
      <c r="BG47" s="60"/>
      <c r="BH47" s="60"/>
      <c r="BI47" s="61"/>
      <c r="BJ47" s="61"/>
    </row>
    <row r="48" spans="1:62"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c r="BE48" s="61"/>
      <c r="BF48" s="60"/>
      <c r="BG48" s="60"/>
      <c r="BH48" s="60"/>
      <c r="BI48" s="61"/>
      <c r="BJ48" s="61"/>
    </row>
    <row r="49" spans="1:62"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c r="BE49" s="61"/>
      <c r="BF49" s="60"/>
      <c r="BG49" s="60"/>
      <c r="BH49" s="60"/>
      <c r="BI49" s="61"/>
      <c r="BJ49" s="61"/>
    </row>
    <row r="50" spans="1:62"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c r="BE50" s="61"/>
      <c r="BF50" s="60"/>
      <c r="BG50" s="60"/>
      <c r="BH50" s="60"/>
      <c r="BI50" s="61"/>
      <c r="BJ50" s="61"/>
    </row>
    <row r="51" spans="1:62"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c r="BE51" s="61"/>
      <c r="BF51" s="60"/>
      <c r="BG51" s="60"/>
      <c r="BH51" s="60"/>
      <c r="BI51" s="61"/>
      <c r="BJ51" s="61"/>
    </row>
    <row r="52" spans="1:62"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c r="BE52" s="61"/>
      <c r="BF52" s="60"/>
      <c r="BG52" s="60"/>
      <c r="BH52" s="60"/>
      <c r="BI52" s="61"/>
      <c r="BJ52" s="61"/>
    </row>
    <row r="53" spans="1:62"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c r="BE53" s="61"/>
      <c r="BF53" s="60"/>
      <c r="BG53" s="60"/>
      <c r="BH53" s="60"/>
      <c r="BI53" s="61"/>
      <c r="BJ53" s="61"/>
    </row>
    <row r="54" spans="1:62"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c r="BE54" s="61"/>
      <c r="BF54" s="60"/>
      <c r="BG54" s="60"/>
      <c r="BH54" s="60"/>
      <c r="BI54" s="61"/>
      <c r="BJ54" s="61"/>
    </row>
    <row r="55" spans="1:62"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c r="BE55" s="61"/>
      <c r="BF55" s="60"/>
      <c r="BG55" s="60"/>
      <c r="BH55" s="60"/>
      <c r="BI55" s="61"/>
      <c r="BJ55" s="61"/>
    </row>
    <row r="56" spans="1:62"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c r="BE56" s="61"/>
      <c r="BF56" s="60"/>
      <c r="BG56" s="60"/>
      <c r="BH56" s="60"/>
      <c r="BI56" s="61"/>
      <c r="BJ56" s="61"/>
    </row>
    <row r="57" spans="1:62"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c r="BE57" s="61"/>
      <c r="BF57" s="60"/>
      <c r="BG57" s="60"/>
      <c r="BH57" s="60"/>
      <c r="BI57" s="61"/>
      <c r="BJ57" s="61"/>
    </row>
    <row r="58" spans="1:62"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c r="BE58" s="61"/>
      <c r="BF58" s="60"/>
      <c r="BG58" s="60"/>
      <c r="BH58" s="60"/>
      <c r="BI58" s="61"/>
      <c r="BJ58" s="61"/>
    </row>
    <row r="59" spans="1:62"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c r="BE59" s="61"/>
      <c r="BF59" s="60"/>
      <c r="BG59" s="60"/>
      <c r="BH59" s="60"/>
      <c r="BI59" s="61"/>
      <c r="BJ59" s="61"/>
    </row>
    <row r="60" spans="1:62"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c r="BE60" s="61"/>
      <c r="BF60" s="60"/>
      <c r="BG60" s="60"/>
      <c r="BH60" s="60"/>
      <c r="BI60" s="61"/>
      <c r="BJ60" s="61"/>
    </row>
    <row r="61" spans="1:62"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c r="BE61" s="61"/>
      <c r="BF61" s="60"/>
      <c r="BG61" s="60"/>
      <c r="BH61" s="60"/>
      <c r="BI61" s="61"/>
      <c r="BJ61" s="61"/>
    </row>
    <row r="62" spans="1:62"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c r="BE62" s="61"/>
      <c r="BF62" s="60"/>
      <c r="BG62" s="60"/>
      <c r="BH62" s="60"/>
      <c r="BI62" s="61"/>
      <c r="BJ62" s="61"/>
    </row>
    <row r="63" spans="1:62"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c r="BE63" s="61"/>
      <c r="BF63" s="60"/>
      <c r="BG63" s="60"/>
      <c r="BH63" s="60"/>
      <c r="BI63" s="61"/>
      <c r="BJ63" s="61"/>
    </row>
    <row r="64" spans="1:62"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c r="BE64" s="61"/>
      <c r="BF64" s="60"/>
      <c r="BG64" s="60"/>
      <c r="BH64" s="60"/>
      <c r="BI64" s="61"/>
      <c r="BJ64" s="61"/>
    </row>
    <row r="65" spans="1:62"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c r="BE65" s="61"/>
      <c r="BF65" s="60"/>
      <c r="BG65" s="60"/>
      <c r="BH65" s="60"/>
      <c r="BI65" s="61"/>
      <c r="BJ65" s="61"/>
    </row>
    <row r="66" spans="1:62"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c r="BE66" s="61"/>
      <c r="BF66" s="60"/>
      <c r="BG66" s="60"/>
      <c r="BH66" s="60"/>
      <c r="BI66" s="61"/>
      <c r="BJ66" s="61"/>
    </row>
    <row r="67" spans="1:62"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c r="BE67" s="61"/>
      <c r="BF67" s="60"/>
      <c r="BG67" s="60"/>
      <c r="BH67" s="60"/>
      <c r="BI67" s="61"/>
      <c r="BJ67" s="61"/>
    </row>
    <row r="68" spans="1:62"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c r="BE68" s="61"/>
      <c r="BF68" s="60"/>
      <c r="BG68" s="60"/>
      <c r="BH68" s="60"/>
      <c r="BI68" s="61"/>
      <c r="BJ68" s="61"/>
    </row>
    <row r="69" spans="1:62"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c r="BE69" s="61"/>
      <c r="BF69" s="60"/>
      <c r="BG69" s="60"/>
      <c r="BH69" s="60"/>
      <c r="BI69" s="61"/>
      <c r="BJ69" s="61"/>
    </row>
    <row r="70" spans="1:62"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c r="BE70" s="61"/>
      <c r="BF70" s="60"/>
      <c r="BG70" s="60"/>
      <c r="BH70" s="60"/>
      <c r="BI70" s="61"/>
      <c r="BJ70" s="61"/>
    </row>
    <row r="71" spans="1:62"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c r="BE71" s="61"/>
      <c r="BF71" s="60"/>
      <c r="BG71" s="60"/>
      <c r="BH71" s="60"/>
      <c r="BI71" s="61"/>
      <c r="BJ71" s="61"/>
    </row>
    <row r="72" spans="1:62"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c r="BE72" s="61"/>
      <c r="BF72" s="60"/>
      <c r="BG72" s="60"/>
      <c r="BH72" s="60"/>
      <c r="BI72" s="61"/>
      <c r="BJ72" s="61"/>
    </row>
    <row r="73" spans="1:62"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c r="BE73" s="61"/>
      <c r="BF73" s="60"/>
      <c r="BG73" s="60"/>
      <c r="BH73" s="60"/>
      <c r="BI73" s="61"/>
      <c r="BJ73" s="61"/>
    </row>
    <row r="74" spans="1:62"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c r="BE74" s="61"/>
      <c r="BF74" s="60"/>
      <c r="BG74" s="60"/>
      <c r="BH74" s="60"/>
      <c r="BI74" s="61"/>
      <c r="BJ74" s="61"/>
    </row>
    <row r="75" spans="1:62"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c r="BE75" s="61"/>
      <c r="BF75" s="60"/>
      <c r="BG75" s="60"/>
      <c r="BH75" s="60"/>
      <c r="BI75" s="61"/>
      <c r="BJ75" s="61"/>
    </row>
    <row r="76" spans="1:62"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c r="BE76" s="61"/>
      <c r="BF76" s="60"/>
      <c r="BG76" s="60"/>
      <c r="BH76" s="60"/>
      <c r="BI76" s="61"/>
      <c r="BJ76" s="61"/>
    </row>
    <row r="77" spans="1:62"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c r="BE77" s="61"/>
      <c r="BF77" s="60"/>
      <c r="BG77" s="60"/>
      <c r="BH77" s="60"/>
      <c r="BI77" s="61"/>
      <c r="BJ77" s="61"/>
    </row>
    <row r="78" spans="1:62"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c r="BE78" s="61"/>
      <c r="BF78" s="60"/>
      <c r="BG78" s="60"/>
      <c r="BH78" s="60"/>
      <c r="BI78" s="61"/>
      <c r="BJ78" s="61"/>
    </row>
    <row r="79" spans="1:62"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c r="BE79" s="61"/>
      <c r="BF79" s="60"/>
      <c r="BG79" s="60"/>
      <c r="BH79" s="60"/>
      <c r="BI79" s="61"/>
      <c r="BJ79" s="61"/>
    </row>
    <row r="80" spans="1:62"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c r="BE80" s="61"/>
      <c r="BF80" s="60"/>
      <c r="BG80" s="60"/>
      <c r="BH80" s="60"/>
      <c r="BI80" s="61"/>
      <c r="BJ80" s="61"/>
    </row>
    <row r="81" spans="1:62"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c r="BE81" s="61"/>
      <c r="BF81" s="60"/>
      <c r="BG81" s="60"/>
      <c r="BH81" s="60"/>
      <c r="BI81" s="61"/>
      <c r="BJ81" s="61"/>
    </row>
    <row r="82" spans="1:62"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c r="BE82" s="61"/>
      <c r="BF82" s="60"/>
      <c r="BG82" s="60"/>
      <c r="BH82" s="60"/>
      <c r="BI82" s="61"/>
      <c r="BJ82" s="61"/>
    </row>
    <row r="83" spans="1:62"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c r="BE83" s="61"/>
      <c r="BF83" s="60"/>
      <c r="BG83" s="60"/>
      <c r="BH83" s="60"/>
      <c r="BI83" s="61"/>
      <c r="BJ83" s="61"/>
    </row>
    <row r="84" spans="1:62"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c r="BE84" s="61"/>
      <c r="BF84" s="60"/>
      <c r="BG84" s="60"/>
      <c r="BH84" s="60"/>
      <c r="BI84" s="61"/>
      <c r="BJ84" s="61"/>
    </row>
    <row r="85" spans="1:62"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c r="BE85" s="61"/>
      <c r="BF85" s="60"/>
      <c r="BG85" s="60"/>
      <c r="BH85" s="60"/>
      <c r="BI85" s="61"/>
      <c r="BJ85" s="61"/>
    </row>
    <row r="86" spans="1:62"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c r="BE86" s="61"/>
      <c r="BF86" s="60"/>
      <c r="BG86" s="60"/>
      <c r="BH86" s="60"/>
      <c r="BI86" s="61"/>
      <c r="BJ86" s="61"/>
    </row>
    <row r="87" spans="1:62"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c r="BE87" s="61"/>
      <c r="BF87" s="60"/>
      <c r="BG87" s="60"/>
      <c r="BH87" s="60"/>
      <c r="BI87" s="61"/>
      <c r="BJ87" s="61"/>
    </row>
    <row r="88" spans="1:62"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c r="BE88" s="61"/>
      <c r="BF88" s="60"/>
      <c r="BG88" s="60"/>
      <c r="BH88" s="60"/>
      <c r="BI88" s="61"/>
      <c r="BJ88" s="61"/>
    </row>
    <row r="89" spans="1:62"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c r="BE89" s="61"/>
      <c r="BF89" s="60"/>
      <c r="BG89" s="60"/>
      <c r="BH89" s="60"/>
      <c r="BI89" s="61"/>
      <c r="BJ89" s="61"/>
    </row>
    <row r="90" spans="1:62"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c r="BE90" s="61"/>
      <c r="BF90" s="60"/>
      <c r="BG90" s="60"/>
      <c r="BH90" s="60"/>
      <c r="BI90" s="61"/>
      <c r="BJ90" s="61"/>
    </row>
    <row r="91" spans="1:62"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c r="BE91" s="61"/>
      <c r="BF91" s="60"/>
      <c r="BG91" s="60"/>
      <c r="BH91" s="60"/>
      <c r="BI91" s="61"/>
      <c r="BJ91" s="61"/>
    </row>
    <row r="92" spans="1:62"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c r="BE92" s="61"/>
      <c r="BF92" s="60"/>
      <c r="BG92" s="60"/>
      <c r="BH92" s="60"/>
      <c r="BI92" s="61"/>
      <c r="BJ92" s="61"/>
    </row>
    <row r="93" spans="1:62"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c r="BE93" s="61"/>
      <c r="BF93" s="60"/>
      <c r="BG93" s="60"/>
      <c r="BH93" s="60"/>
      <c r="BI93" s="61"/>
      <c r="BJ93" s="61"/>
    </row>
    <row r="94" spans="1:62"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c r="BE94" s="61"/>
      <c r="BF94" s="60"/>
      <c r="BG94" s="60"/>
      <c r="BH94" s="60"/>
      <c r="BI94" s="61"/>
      <c r="BJ94" s="61"/>
    </row>
    <row r="95" spans="1:62"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c r="BE95" s="61"/>
      <c r="BF95" s="60"/>
      <c r="BG95" s="60"/>
      <c r="BH95" s="60"/>
      <c r="BI95" s="61"/>
      <c r="BJ95" s="61"/>
    </row>
    <row r="96" spans="1:62"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c r="BE96" s="61"/>
      <c r="BF96" s="60"/>
      <c r="BG96" s="60"/>
      <c r="BH96" s="60"/>
      <c r="BI96" s="61"/>
      <c r="BJ96" s="61"/>
    </row>
    <row r="97" spans="1:62"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c r="BE97" s="61"/>
      <c r="BF97" s="60"/>
      <c r="BG97" s="60"/>
      <c r="BH97" s="60"/>
      <c r="BI97" s="61"/>
      <c r="BJ97" s="61"/>
    </row>
    <row r="98" spans="1:62"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c r="BE98" s="61"/>
      <c r="BF98" s="60"/>
      <c r="BG98" s="60"/>
      <c r="BH98" s="60"/>
      <c r="BI98" s="61"/>
      <c r="BJ98" s="61"/>
    </row>
    <row r="99" spans="1:62"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c r="BE99" s="61"/>
      <c r="BF99" s="60"/>
      <c r="BG99" s="60"/>
      <c r="BH99" s="60"/>
      <c r="BI99" s="61"/>
      <c r="BJ99" s="61"/>
    </row>
    <row r="100" spans="1:62"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c r="BE100" s="61"/>
      <c r="BF100" s="60"/>
      <c r="BG100" s="60"/>
      <c r="BH100" s="60"/>
      <c r="BI100" s="61"/>
      <c r="BJ100" s="61"/>
    </row>
    <row r="101" spans="1:62"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c r="BE101" s="61"/>
      <c r="BF101" s="60"/>
      <c r="BG101" s="60"/>
      <c r="BH101" s="60"/>
      <c r="BI101" s="61"/>
      <c r="BJ101" s="61"/>
    </row>
    <row r="102" spans="1:62"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c r="BE102" s="61"/>
      <c r="BF102" s="60"/>
      <c r="BG102" s="60"/>
      <c r="BH102" s="60"/>
      <c r="BI102" s="61"/>
      <c r="BJ102" s="61"/>
    </row>
    <row r="103" spans="1:62"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c r="BE103" s="61"/>
      <c r="BF103" s="60"/>
      <c r="BG103" s="60"/>
      <c r="BH103" s="60"/>
      <c r="BI103" s="61"/>
      <c r="BJ103" s="61"/>
    </row>
    <row r="104" spans="1:62"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c r="BE104" s="61"/>
      <c r="BF104" s="60"/>
      <c r="BG104" s="60"/>
      <c r="BH104" s="60"/>
      <c r="BI104" s="61"/>
      <c r="BJ104" s="61"/>
    </row>
    <row r="105" spans="1:62"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c r="BE105" s="61"/>
      <c r="BF105" s="60"/>
      <c r="BG105" s="60"/>
      <c r="BH105" s="60"/>
      <c r="BI105" s="61"/>
      <c r="BJ105" s="61"/>
    </row>
    <row r="106" spans="1:62"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c r="BE106" s="61"/>
      <c r="BF106" s="60"/>
      <c r="BG106" s="60"/>
      <c r="BH106" s="60"/>
      <c r="BI106" s="61"/>
      <c r="BJ106" s="61"/>
    </row>
    <row r="107" spans="1:62"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c r="BE107" s="61"/>
      <c r="BF107" s="60"/>
      <c r="BG107" s="60"/>
      <c r="BH107" s="60"/>
      <c r="BI107" s="61"/>
      <c r="BJ107" s="61"/>
    </row>
    <row r="108" spans="1:62"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c r="BE108" s="61"/>
      <c r="BF108" s="60"/>
      <c r="BG108" s="60"/>
      <c r="BH108" s="60"/>
      <c r="BI108" s="61"/>
      <c r="BJ108" s="61"/>
    </row>
    <row r="109" spans="1:62"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c r="BE109" s="61"/>
      <c r="BF109" s="60"/>
      <c r="BG109" s="60"/>
      <c r="BH109" s="60"/>
      <c r="BI109" s="61"/>
      <c r="BJ109" s="61"/>
    </row>
    <row r="110" spans="1:62"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c r="BE110" s="61"/>
      <c r="BF110" s="60"/>
      <c r="BG110" s="60"/>
      <c r="BH110" s="60"/>
      <c r="BI110" s="61"/>
      <c r="BJ110" s="61"/>
    </row>
    <row r="111" spans="1:62"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c r="BE111" s="61"/>
      <c r="BF111" s="60"/>
      <c r="BG111" s="60"/>
      <c r="BH111" s="60"/>
      <c r="BI111" s="61"/>
      <c r="BJ111" s="61"/>
    </row>
    <row r="112" spans="1:62"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c r="BE112" s="61"/>
      <c r="BF112" s="60"/>
      <c r="BG112" s="60"/>
      <c r="BH112" s="60"/>
      <c r="BI112" s="61"/>
      <c r="BJ112" s="61"/>
    </row>
    <row r="113" spans="1:62"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c r="BE113" s="61"/>
      <c r="BF113" s="60"/>
      <c r="BG113" s="60"/>
      <c r="BH113" s="60"/>
      <c r="BI113" s="61"/>
      <c r="BJ113" s="61"/>
    </row>
    <row r="114" spans="1:62"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c r="BE114" s="61"/>
      <c r="BF114" s="60"/>
      <c r="BG114" s="60"/>
      <c r="BH114" s="60"/>
      <c r="BI114" s="61"/>
      <c r="BJ114" s="61"/>
    </row>
    <row r="115" spans="1:62"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c r="BE115" s="61"/>
      <c r="BF115" s="60"/>
      <c r="BG115" s="60"/>
      <c r="BH115" s="60"/>
      <c r="BI115" s="61"/>
      <c r="BJ115" s="61"/>
    </row>
    <row r="116" spans="1:62" x14ac:dyDescent="0.2">
      <c r="A116" s="60"/>
      <c r="B116" s="60"/>
      <c r="C116" s="60"/>
      <c r="D116" s="60"/>
      <c r="E116" s="61"/>
      <c r="F116" s="60"/>
      <c r="G116" s="60"/>
      <c r="H116" s="60"/>
      <c r="I116" s="60"/>
      <c r="J116" s="60"/>
      <c r="K116" s="60"/>
      <c r="L116" s="62"/>
      <c r="M116" s="62"/>
      <c r="N116" s="62"/>
      <c r="O116" s="62"/>
      <c r="P116" s="62"/>
      <c r="Q116" s="62"/>
      <c r="R116" s="62"/>
      <c r="S116" s="62"/>
      <c r="T116" s="62"/>
      <c r="U116" s="62"/>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2"/>
      <c r="AW116" s="62"/>
      <c r="AX116" s="62"/>
      <c r="AY116" s="61"/>
      <c r="AZ116" s="60"/>
      <c r="BA116" s="60"/>
      <c r="BB116" s="60"/>
      <c r="BC116" s="61"/>
      <c r="BD116" s="61"/>
      <c r="BE116" s="61"/>
      <c r="BF116" s="60"/>
      <c r="BG116" s="60"/>
      <c r="BH116" s="60"/>
      <c r="BI116" s="61"/>
      <c r="BJ116" s="61"/>
    </row>
    <row r="117" spans="1:62" x14ac:dyDescent="0.2">
      <c r="A117" s="60"/>
      <c r="B117" s="60"/>
      <c r="C117" s="60"/>
      <c r="D117" s="60"/>
      <c r="E117" s="61"/>
      <c r="F117" s="60"/>
      <c r="G117" s="60"/>
      <c r="H117" s="60"/>
      <c r="I117" s="60"/>
      <c r="J117" s="60"/>
      <c r="K117" s="60"/>
      <c r="L117" s="62"/>
      <c r="M117" s="62"/>
      <c r="N117" s="62"/>
      <c r="O117" s="62"/>
      <c r="P117" s="62"/>
      <c r="Q117" s="62"/>
      <c r="R117" s="62"/>
      <c r="S117" s="62"/>
      <c r="T117" s="62"/>
      <c r="U117" s="62"/>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2"/>
      <c r="AW117" s="62"/>
      <c r="AX117" s="62"/>
      <c r="AY117" s="61"/>
      <c r="AZ117" s="60"/>
      <c r="BA117" s="60"/>
      <c r="BB117" s="60"/>
      <c r="BC117" s="61"/>
      <c r="BD117" s="61"/>
      <c r="BE117" s="61"/>
      <c r="BF117" s="60"/>
      <c r="BG117" s="60"/>
      <c r="BH117" s="60"/>
      <c r="BI117" s="61"/>
      <c r="BJ117" s="61"/>
    </row>
    <row r="118" spans="1:62" x14ac:dyDescent="0.2">
      <c r="A118" s="60"/>
      <c r="B118" s="60"/>
      <c r="C118" s="60"/>
      <c r="D118" s="60"/>
      <c r="E118" s="61"/>
      <c r="F118" s="60"/>
      <c r="G118" s="60"/>
      <c r="H118" s="60"/>
      <c r="I118" s="60"/>
      <c r="J118" s="60"/>
      <c r="K118" s="60"/>
      <c r="L118" s="62"/>
      <c r="M118" s="62"/>
      <c r="N118" s="62"/>
      <c r="O118" s="62"/>
      <c r="P118" s="62"/>
      <c r="Q118" s="62"/>
      <c r="R118" s="62"/>
      <c r="S118" s="62"/>
      <c r="T118" s="62"/>
      <c r="U118" s="62"/>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2"/>
      <c r="AW118" s="62"/>
      <c r="AX118" s="62"/>
      <c r="AY118" s="61"/>
      <c r="AZ118" s="60"/>
      <c r="BA118" s="60"/>
      <c r="BB118" s="60"/>
      <c r="BC118" s="61"/>
      <c r="BD118" s="61"/>
      <c r="BE118" s="61"/>
      <c r="BF118" s="60"/>
      <c r="BG118" s="60"/>
      <c r="BH118" s="60"/>
      <c r="BI118" s="61"/>
      <c r="BJ118" s="61"/>
    </row>
    <row r="119" spans="1:62" x14ac:dyDescent="0.2">
      <c r="A119" s="60"/>
      <c r="B119" s="60"/>
      <c r="C119" s="60"/>
      <c r="D119" s="60"/>
      <c r="E119" s="61"/>
      <c r="F119" s="60"/>
      <c r="G119" s="60"/>
      <c r="H119" s="60"/>
      <c r="I119" s="60"/>
      <c r="J119" s="60"/>
      <c r="K119" s="60"/>
      <c r="L119" s="62"/>
      <c r="M119" s="62"/>
      <c r="N119" s="62"/>
      <c r="O119" s="62"/>
      <c r="P119" s="62"/>
      <c r="Q119" s="62"/>
      <c r="R119" s="62"/>
      <c r="S119" s="62"/>
      <c r="T119" s="62"/>
      <c r="U119" s="62"/>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2"/>
      <c r="AW119" s="62"/>
      <c r="AX119" s="62"/>
      <c r="AY119" s="61"/>
      <c r="AZ119" s="60"/>
      <c r="BA119" s="60"/>
      <c r="BB119" s="60"/>
      <c r="BC119" s="61"/>
      <c r="BD119" s="61"/>
      <c r="BE119" s="61"/>
      <c r="BF119" s="60"/>
      <c r="BG119" s="60"/>
      <c r="BH119" s="60"/>
      <c r="BI119" s="61"/>
      <c r="BJ119" s="61"/>
    </row>
    <row r="120" spans="1:62" x14ac:dyDescent="0.2">
      <c r="A120" s="60"/>
      <c r="B120" s="60"/>
      <c r="C120" s="60"/>
      <c r="D120" s="60"/>
      <c r="E120" s="61"/>
      <c r="F120" s="60"/>
      <c r="G120" s="60"/>
      <c r="H120" s="60"/>
      <c r="I120" s="60"/>
      <c r="J120" s="60"/>
      <c r="K120" s="60"/>
      <c r="L120" s="62"/>
      <c r="M120" s="62"/>
      <c r="N120" s="62"/>
      <c r="O120" s="62"/>
      <c r="P120" s="62"/>
      <c r="Q120" s="62"/>
      <c r="R120" s="62"/>
      <c r="S120" s="62"/>
      <c r="T120" s="62"/>
      <c r="U120" s="62"/>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2"/>
      <c r="AW120" s="62"/>
      <c r="AX120" s="62"/>
      <c r="AY120" s="61"/>
      <c r="AZ120" s="60"/>
      <c r="BA120" s="60"/>
      <c r="BB120" s="60"/>
      <c r="BC120" s="61"/>
      <c r="BD120" s="61"/>
      <c r="BE120" s="61"/>
      <c r="BF120" s="60"/>
      <c r="BG120" s="60"/>
      <c r="BH120" s="60"/>
      <c r="BI120" s="61"/>
      <c r="BJ120" s="61"/>
    </row>
  </sheetData>
  <sheetProtection formatCells="0" formatColumns="0" formatRows="0" insertRows="0" deleteRows="0" sort="0" autoFilter="0" pivotTables="0"/>
  <mergeCells count="118">
    <mergeCell ref="B27:H27"/>
    <mergeCell ref="I27:U27"/>
    <mergeCell ref="V27:AP27"/>
    <mergeCell ref="AR27:AW27"/>
    <mergeCell ref="AR24:AW24"/>
    <mergeCell ref="B25:H25"/>
    <mergeCell ref="I25:U25"/>
    <mergeCell ref="V25:AP25"/>
    <mergeCell ref="AR25:AW25"/>
    <mergeCell ref="B26:H26"/>
    <mergeCell ref="I26:U26"/>
    <mergeCell ref="V26:AP26"/>
    <mergeCell ref="AR26:AW26"/>
    <mergeCell ref="B22:U22"/>
    <mergeCell ref="AY22:BD25"/>
    <mergeCell ref="BE22:BJ25"/>
    <mergeCell ref="B23:H23"/>
    <mergeCell ref="I23:U23"/>
    <mergeCell ref="V23:AP23"/>
    <mergeCell ref="AR23:AW23"/>
    <mergeCell ref="B24:H24"/>
    <mergeCell ref="I24:U24"/>
    <mergeCell ref="V24:AP24"/>
    <mergeCell ref="BF19:BH19"/>
    <mergeCell ref="B20:D20"/>
    <mergeCell ref="F20:H20"/>
    <mergeCell ref="I20:K20"/>
    <mergeCell ref="S20:U20"/>
    <mergeCell ref="AZ20:BB20"/>
    <mergeCell ref="BF20:BH20"/>
    <mergeCell ref="B18:D18"/>
    <mergeCell ref="F18:H18"/>
    <mergeCell ref="I18:K18"/>
    <mergeCell ref="AZ18:BB18"/>
    <mergeCell ref="BF18:BH18"/>
    <mergeCell ref="B19:D19"/>
    <mergeCell ref="F19:H19"/>
    <mergeCell ref="I19:K19"/>
    <mergeCell ref="S19:U19"/>
    <mergeCell ref="AZ19:BB19"/>
    <mergeCell ref="B17:D17"/>
    <mergeCell ref="F17:H17"/>
    <mergeCell ref="I17:K17"/>
    <mergeCell ref="S17:U17"/>
    <mergeCell ref="AZ17:BB17"/>
    <mergeCell ref="BF17:BH17"/>
    <mergeCell ref="B16:D16"/>
    <mergeCell ref="F16:H16"/>
    <mergeCell ref="I16:K16"/>
    <mergeCell ref="S16:U16"/>
    <mergeCell ref="AZ16:BB16"/>
    <mergeCell ref="BF16:BH16"/>
    <mergeCell ref="B15:D15"/>
    <mergeCell ref="F15:H15"/>
    <mergeCell ref="I15:K15"/>
    <mergeCell ref="S15:U15"/>
    <mergeCell ref="AZ15:BB15"/>
    <mergeCell ref="BF15:BH15"/>
    <mergeCell ref="B14:D14"/>
    <mergeCell ref="F14:H14"/>
    <mergeCell ref="I14:K14"/>
    <mergeCell ref="S14:U14"/>
    <mergeCell ref="AZ14:BB14"/>
    <mergeCell ref="BF14:BH14"/>
    <mergeCell ref="B13:D13"/>
    <mergeCell ref="F13:H13"/>
    <mergeCell ref="I13:K13"/>
    <mergeCell ref="S13:U13"/>
    <mergeCell ref="AZ13:BB13"/>
    <mergeCell ref="BF13:BH13"/>
    <mergeCell ref="B12:D12"/>
    <mergeCell ref="F12:H12"/>
    <mergeCell ref="I12:K12"/>
    <mergeCell ref="S12:U12"/>
    <mergeCell ref="AZ12:BB12"/>
    <mergeCell ref="BF12:BH12"/>
    <mergeCell ref="AY8:BD8"/>
    <mergeCell ref="BE8:BJ8"/>
    <mergeCell ref="B9:D9"/>
    <mergeCell ref="F9:H9"/>
    <mergeCell ref="I9:K9"/>
    <mergeCell ref="S9:U9"/>
    <mergeCell ref="AZ9:BB9"/>
    <mergeCell ref="B11:D11"/>
    <mergeCell ref="F11:H11"/>
    <mergeCell ref="I11:K11"/>
    <mergeCell ref="S11:U11"/>
    <mergeCell ref="AZ11:BB11"/>
    <mergeCell ref="BF11:BH11"/>
    <mergeCell ref="BF9:BH9"/>
    <mergeCell ref="B10:D10"/>
    <mergeCell ref="F10:H10"/>
    <mergeCell ref="I10:K10"/>
    <mergeCell ref="S10:U10"/>
    <mergeCell ref="AZ10:BB10"/>
    <mergeCell ref="BF10:BH10"/>
    <mergeCell ref="B6:C6"/>
    <mergeCell ref="D6:H6"/>
    <mergeCell ref="I6:K6"/>
    <mergeCell ref="L6:U6"/>
    <mergeCell ref="V6:Z6"/>
    <mergeCell ref="AA6:AX6"/>
    <mergeCell ref="B8:K8"/>
    <mergeCell ref="L8:R8"/>
    <mergeCell ref="S8:AX8"/>
    <mergeCell ref="B1:AU1"/>
    <mergeCell ref="AV1:AX4"/>
    <mergeCell ref="BB1:BD2"/>
    <mergeCell ref="BH1:BJ2"/>
    <mergeCell ref="B2:AU2"/>
    <mergeCell ref="B3:D3"/>
    <mergeCell ref="E3:Z3"/>
    <mergeCell ref="AA3:AU3"/>
    <mergeCell ref="BB3:BD4"/>
    <mergeCell ref="BH3:BJ4"/>
    <mergeCell ref="B4:D4"/>
    <mergeCell ref="E4:Z4"/>
    <mergeCell ref="AA4:AU4"/>
  </mergeCells>
  <dataValidations count="7">
    <dataValidation type="list" allowBlank="1" showInputMessage="1" showErrorMessage="1" sqref="AY10:AY20 KU10:KU20 UQ10:UQ20 AEM10:AEM20 AOI10:AOI20 AYE10:AYE20 BIA10:BIA20 BRW10:BRW20 CBS10:CBS20 CLO10:CLO20 CVK10:CVK20 DFG10:DFG20 DPC10:DPC20 DYY10:DYY20 EIU10:EIU20 ESQ10:ESQ20 FCM10:FCM20 FMI10:FMI20 FWE10:FWE20 GGA10:GGA20 GPW10:GPW20 GZS10:GZS20 HJO10:HJO20 HTK10:HTK20 IDG10:IDG20 INC10:INC20 IWY10:IWY20 JGU10:JGU20 JQQ10:JQQ20 KAM10:KAM20 KKI10:KKI20 KUE10:KUE20 LEA10:LEA20 LNW10:LNW20 LXS10:LXS20 MHO10:MHO20 MRK10:MRK20 NBG10:NBG20 NLC10:NLC20 NUY10:NUY20 OEU10:OEU20 OOQ10:OOQ20 OYM10:OYM20 PII10:PII20 PSE10:PSE20 QCA10:QCA20 QLW10:QLW20 QVS10:QVS20 RFO10:RFO20 RPK10:RPK20 RZG10:RZG20 SJC10:SJC20 SSY10:SSY20 TCU10:TCU20 TMQ10:TMQ20 TWM10:TWM20 UGI10:UGI20 UQE10:UQE20 VAA10:VAA20 VJW10:VJW20 VTS10:VTS20 WDO10:WDO20 WNK10:WNK20 WXG10:WXG20 AY65546:AY65556 KU65546:KU65556 UQ65546:UQ65556 AEM65546:AEM65556 AOI65546:AOI65556 AYE65546:AYE65556 BIA65546:BIA65556 BRW65546:BRW65556 CBS65546:CBS65556 CLO65546:CLO65556 CVK65546:CVK65556 DFG65546:DFG65556 DPC65546:DPC65556 DYY65546:DYY65556 EIU65546:EIU65556 ESQ65546:ESQ65556 FCM65546:FCM65556 FMI65546:FMI65556 FWE65546:FWE65556 GGA65546:GGA65556 GPW65546:GPW65556 GZS65546:GZS65556 HJO65546:HJO65556 HTK65546:HTK65556 IDG65546:IDG65556 INC65546:INC65556 IWY65546:IWY65556 JGU65546:JGU65556 JQQ65546:JQQ65556 KAM65546:KAM65556 KKI65546:KKI65556 KUE65546:KUE65556 LEA65546:LEA65556 LNW65546:LNW65556 LXS65546:LXS65556 MHO65546:MHO65556 MRK65546:MRK65556 NBG65546:NBG65556 NLC65546:NLC65556 NUY65546:NUY65556 OEU65546:OEU65556 OOQ65546:OOQ65556 OYM65546:OYM65556 PII65546:PII65556 PSE65546:PSE65556 QCA65546:QCA65556 QLW65546:QLW65556 QVS65546:QVS65556 RFO65546:RFO65556 RPK65546:RPK65556 RZG65546:RZG65556 SJC65546:SJC65556 SSY65546:SSY65556 TCU65546:TCU65556 TMQ65546:TMQ65556 TWM65546:TWM65556 UGI65546:UGI65556 UQE65546:UQE65556 VAA65546:VAA65556 VJW65546:VJW65556 VTS65546:VTS65556 WDO65546:WDO65556 WNK65546:WNK65556 WXG65546:WXG65556 AY131082:AY131092 KU131082:KU131092 UQ131082:UQ131092 AEM131082:AEM131092 AOI131082:AOI131092 AYE131082:AYE131092 BIA131082:BIA131092 BRW131082:BRW131092 CBS131082:CBS131092 CLO131082:CLO131092 CVK131082:CVK131092 DFG131082:DFG131092 DPC131082:DPC131092 DYY131082:DYY131092 EIU131082:EIU131092 ESQ131082:ESQ131092 FCM131082:FCM131092 FMI131082:FMI131092 FWE131082:FWE131092 GGA131082:GGA131092 GPW131082:GPW131092 GZS131082:GZS131092 HJO131082:HJO131092 HTK131082:HTK131092 IDG131082:IDG131092 INC131082:INC131092 IWY131082:IWY131092 JGU131082:JGU131092 JQQ131082:JQQ131092 KAM131082:KAM131092 KKI131082:KKI131092 KUE131082:KUE131092 LEA131082:LEA131092 LNW131082:LNW131092 LXS131082:LXS131092 MHO131082:MHO131092 MRK131082:MRK131092 NBG131082:NBG131092 NLC131082:NLC131092 NUY131082:NUY131092 OEU131082:OEU131092 OOQ131082:OOQ131092 OYM131082:OYM131092 PII131082:PII131092 PSE131082:PSE131092 QCA131082:QCA131092 QLW131082:QLW131092 QVS131082:QVS131092 RFO131082:RFO131092 RPK131082:RPK131092 RZG131082:RZG131092 SJC131082:SJC131092 SSY131082:SSY131092 TCU131082:TCU131092 TMQ131082:TMQ131092 TWM131082:TWM131092 UGI131082:UGI131092 UQE131082:UQE131092 VAA131082:VAA131092 VJW131082:VJW131092 VTS131082:VTS131092 WDO131082:WDO131092 WNK131082:WNK131092 WXG131082:WXG131092 AY196618:AY196628 KU196618:KU196628 UQ196618:UQ196628 AEM196618:AEM196628 AOI196618:AOI196628 AYE196618:AYE196628 BIA196618:BIA196628 BRW196618:BRW196628 CBS196618:CBS196628 CLO196618:CLO196628 CVK196618:CVK196628 DFG196618:DFG196628 DPC196618:DPC196628 DYY196618:DYY196628 EIU196618:EIU196628 ESQ196618:ESQ196628 FCM196618:FCM196628 FMI196618:FMI196628 FWE196618:FWE196628 GGA196618:GGA196628 GPW196618:GPW196628 GZS196618:GZS196628 HJO196618:HJO196628 HTK196618:HTK196628 IDG196618:IDG196628 INC196618:INC196628 IWY196618:IWY196628 JGU196618:JGU196628 JQQ196618:JQQ196628 KAM196618:KAM196628 KKI196618:KKI196628 KUE196618:KUE196628 LEA196618:LEA196628 LNW196618:LNW196628 LXS196618:LXS196628 MHO196618:MHO196628 MRK196618:MRK196628 NBG196618:NBG196628 NLC196618:NLC196628 NUY196618:NUY196628 OEU196618:OEU196628 OOQ196618:OOQ196628 OYM196618:OYM196628 PII196618:PII196628 PSE196618:PSE196628 QCA196618:QCA196628 QLW196618:QLW196628 QVS196618:QVS196628 RFO196618:RFO196628 RPK196618:RPK196628 RZG196618:RZG196628 SJC196618:SJC196628 SSY196618:SSY196628 TCU196618:TCU196628 TMQ196618:TMQ196628 TWM196618:TWM196628 UGI196618:UGI196628 UQE196618:UQE196628 VAA196618:VAA196628 VJW196618:VJW196628 VTS196618:VTS196628 WDO196618:WDO196628 WNK196618:WNK196628 WXG196618:WXG196628 AY262154:AY262164 KU262154:KU262164 UQ262154:UQ262164 AEM262154:AEM262164 AOI262154:AOI262164 AYE262154:AYE262164 BIA262154:BIA262164 BRW262154:BRW262164 CBS262154:CBS262164 CLO262154:CLO262164 CVK262154:CVK262164 DFG262154:DFG262164 DPC262154:DPC262164 DYY262154:DYY262164 EIU262154:EIU262164 ESQ262154:ESQ262164 FCM262154:FCM262164 FMI262154:FMI262164 FWE262154:FWE262164 GGA262154:GGA262164 GPW262154:GPW262164 GZS262154:GZS262164 HJO262154:HJO262164 HTK262154:HTK262164 IDG262154:IDG262164 INC262154:INC262164 IWY262154:IWY262164 JGU262154:JGU262164 JQQ262154:JQQ262164 KAM262154:KAM262164 KKI262154:KKI262164 KUE262154:KUE262164 LEA262154:LEA262164 LNW262154:LNW262164 LXS262154:LXS262164 MHO262154:MHO262164 MRK262154:MRK262164 NBG262154:NBG262164 NLC262154:NLC262164 NUY262154:NUY262164 OEU262154:OEU262164 OOQ262154:OOQ262164 OYM262154:OYM262164 PII262154:PII262164 PSE262154:PSE262164 QCA262154:QCA262164 QLW262154:QLW262164 QVS262154:QVS262164 RFO262154:RFO262164 RPK262154:RPK262164 RZG262154:RZG262164 SJC262154:SJC262164 SSY262154:SSY262164 TCU262154:TCU262164 TMQ262154:TMQ262164 TWM262154:TWM262164 UGI262154:UGI262164 UQE262154:UQE262164 VAA262154:VAA262164 VJW262154:VJW262164 VTS262154:VTS262164 WDO262154:WDO262164 WNK262154:WNK262164 WXG262154:WXG262164 AY327690:AY327700 KU327690:KU327700 UQ327690:UQ327700 AEM327690:AEM327700 AOI327690:AOI327700 AYE327690:AYE327700 BIA327690:BIA327700 BRW327690:BRW327700 CBS327690:CBS327700 CLO327690:CLO327700 CVK327690:CVK327700 DFG327690:DFG327700 DPC327690:DPC327700 DYY327690:DYY327700 EIU327690:EIU327700 ESQ327690:ESQ327700 FCM327690:FCM327700 FMI327690:FMI327700 FWE327690:FWE327700 GGA327690:GGA327700 GPW327690:GPW327700 GZS327690:GZS327700 HJO327690:HJO327700 HTK327690:HTK327700 IDG327690:IDG327700 INC327690:INC327700 IWY327690:IWY327700 JGU327690:JGU327700 JQQ327690:JQQ327700 KAM327690:KAM327700 KKI327690:KKI327700 KUE327690:KUE327700 LEA327690:LEA327700 LNW327690:LNW327700 LXS327690:LXS327700 MHO327690:MHO327700 MRK327690:MRK327700 NBG327690:NBG327700 NLC327690:NLC327700 NUY327690:NUY327700 OEU327690:OEU327700 OOQ327690:OOQ327700 OYM327690:OYM327700 PII327690:PII327700 PSE327690:PSE327700 QCA327690:QCA327700 QLW327690:QLW327700 QVS327690:QVS327700 RFO327690:RFO327700 RPK327690:RPK327700 RZG327690:RZG327700 SJC327690:SJC327700 SSY327690:SSY327700 TCU327690:TCU327700 TMQ327690:TMQ327700 TWM327690:TWM327700 UGI327690:UGI327700 UQE327690:UQE327700 VAA327690:VAA327700 VJW327690:VJW327700 VTS327690:VTS327700 WDO327690:WDO327700 WNK327690:WNK327700 WXG327690:WXG327700 AY393226:AY393236 KU393226:KU393236 UQ393226:UQ393236 AEM393226:AEM393236 AOI393226:AOI393236 AYE393226:AYE393236 BIA393226:BIA393236 BRW393226:BRW393236 CBS393226:CBS393236 CLO393226:CLO393236 CVK393226:CVK393236 DFG393226:DFG393236 DPC393226:DPC393236 DYY393226:DYY393236 EIU393226:EIU393236 ESQ393226:ESQ393236 FCM393226:FCM393236 FMI393226:FMI393236 FWE393226:FWE393236 GGA393226:GGA393236 GPW393226:GPW393236 GZS393226:GZS393236 HJO393226:HJO393236 HTK393226:HTK393236 IDG393226:IDG393236 INC393226:INC393236 IWY393226:IWY393236 JGU393226:JGU393236 JQQ393226:JQQ393236 KAM393226:KAM393236 KKI393226:KKI393236 KUE393226:KUE393236 LEA393226:LEA393236 LNW393226:LNW393236 LXS393226:LXS393236 MHO393226:MHO393236 MRK393226:MRK393236 NBG393226:NBG393236 NLC393226:NLC393236 NUY393226:NUY393236 OEU393226:OEU393236 OOQ393226:OOQ393236 OYM393226:OYM393236 PII393226:PII393236 PSE393226:PSE393236 QCA393226:QCA393236 QLW393226:QLW393236 QVS393226:QVS393236 RFO393226:RFO393236 RPK393226:RPK393236 RZG393226:RZG393236 SJC393226:SJC393236 SSY393226:SSY393236 TCU393226:TCU393236 TMQ393226:TMQ393236 TWM393226:TWM393236 UGI393226:UGI393236 UQE393226:UQE393236 VAA393226:VAA393236 VJW393226:VJW393236 VTS393226:VTS393236 WDO393226:WDO393236 WNK393226:WNK393236 WXG393226:WXG393236 AY458762:AY458772 KU458762:KU458772 UQ458762:UQ458772 AEM458762:AEM458772 AOI458762:AOI458772 AYE458762:AYE458772 BIA458762:BIA458772 BRW458762:BRW458772 CBS458762:CBS458772 CLO458762:CLO458772 CVK458762:CVK458772 DFG458762:DFG458772 DPC458762:DPC458772 DYY458762:DYY458772 EIU458762:EIU458772 ESQ458762:ESQ458772 FCM458762:FCM458772 FMI458762:FMI458772 FWE458762:FWE458772 GGA458762:GGA458772 GPW458762:GPW458772 GZS458762:GZS458772 HJO458762:HJO458772 HTK458762:HTK458772 IDG458762:IDG458772 INC458762:INC458772 IWY458762:IWY458772 JGU458762:JGU458772 JQQ458762:JQQ458772 KAM458762:KAM458772 KKI458762:KKI458772 KUE458762:KUE458772 LEA458762:LEA458772 LNW458762:LNW458772 LXS458762:LXS458772 MHO458762:MHO458772 MRK458762:MRK458772 NBG458762:NBG458772 NLC458762:NLC458772 NUY458762:NUY458772 OEU458762:OEU458772 OOQ458762:OOQ458772 OYM458762:OYM458772 PII458762:PII458772 PSE458762:PSE458772 QCA458762:QCA458772 QLW458762:QLW458772 QVS458762:QVS458772 RFO458762:RFO458772 RPK458762:RPK458772 RZG458762:RZG458772 SJC458762:SJC458772 SSY458762:SSY458772 TCU458762:TCU458772 TMQ458762:TMQ458772 TWM458762:TWM458772 UGI458762:UGI458772 UQE458762:UQE458772 VAA458762:VAA458772 VJW458762:VJW458772 VTS458762:VTS458772 WDO458762:WDO458772 WNK458762:WNK458772 WXG458762:WXG458772 AY524298:AY524308 KU524298:KU524308 UQ524298:UQ524308 AEM524298:AEM524308 AOI524298:AOI524308 AYE524298:AYE524308 BIA524298:BIA524308 BRW524298:BRW524308 CBS524298:CBS524308 CLO524298:CLO524308 CVK524298:CVK524308 DFG524298:DFG524308 DPC524298:DPC524308 DYY524298:DYY524308 EIU524298:EIU524308 ESQ524298:ESQ524308 FCM524298:FCM524308 FMI524298:FMI524308 FWE524298:FWE524308 GGA524298:GGA524308 GPW524298:GPW524308 GZS524298:GZS524308 HJO524298:HJO524308 HTK524298:HTK524308 IDG524298:IDG524308 INC524298:INC524308 IWY524298:IWY524308 JGU524298:JGU524308 JQQ524298:JQQ524308 KAM524298:KAM524308 KKI524298:KKI524308 KUE524298:KUE524308 LEA524298:LEA524308 LNW524298:LNW524308 LXS524298:LXS524308 MHO524298:MHO524308 MRK524298:MRK524308 NBG524298:NBG524308 NLC524298:NLC524308 NUY524298:NUY524308 OEU524298:OEU524308 OOQ524298:OOQ524308 OYM524298:OYM524308 PII524298:PII524308 PSE524298:PSE524308 QCA524298:QCA524308 QLW524298:QLW524308 QVS524298:QVS524308 RFO524298:RFO524308 RPK524298:RPK524308 RZG524298:RZG524308 SJC524298:SJC524308 SSY524298:SSY524308 TCU524298:TCU524308 TMQ524298:TMQ524308 TWM524298:TWM524308 UGI524298:UGI524308 UQE524298:UQE524308 VAA524298:VAA524308 VJW524298:VJW524308 VTS524298:VTS524308 WDO524298:WDO524308 WNK524298:WNK524308 WXG524298:WXG524308 AY589834:AY589844 KU589834:KU589844 UQ589834:UQ589844 AEM589834:AEM589844 AOI589834:AOI589844 AYE589834:AYE589844 BIA589834:BIA589844 BRW589834:BRW589844 CBS589834:CBS589844 CLO589834:CLO589844 CVK589834:CVK589844 DFG589834:DFG589844 DPC589834:DPC589844 DYY589834:DYY589844 EIU589834:EIU589844 ESQ589834:ESQ589844 FCM589834:FCM589844 FMI589834:FMI589844 FWE589834:FWE589844 GGA589834:GGA589844 GPW589834:GPW589844 GZS589834:GZS589844 HJO589834:HJO589844 HTK589834:HTK589844 IDG589834:IDG589844 INC589834:INC589844 IWY589834:IWY589844 JGU589834:JGU589844 JQQ589834:JQQ589844 KAM589834:KAM589844 KKI589834:KKI589844 KUE589834:KUE589844 LEA589834:LEA589844 LNW589834:LNW589844 LXS589834:LXS589844 MHO589834:MHO589844 MRK589834:MRK589844 NBG589834:NBG589844 NLC589834:NLC589844 NUY589834:NUY589844 OEU589834:OEU589844 OOQ589834:OOQ589844 OYM589834:OYM589844 PII589834:PII589844 PSE589834:PSE589844 QCA589834:QCA589844 QLW589834:QLW589844 QVS589834:QVS589844 RFO589834:RFO589844 RPK589834:RPK589844 RZG589834:RZG589844 SJC589834:SJC589844 SSY589834:SSY589844 TCU589834:TCU589844 TMQ589834:TMQ589844 TWM589834:TWM589844 UGI589834:UGI589844 UQE589834:UQE589844 VAA589834:VAA589844 VJW589834:VJW589844 VTS589834:VTS589844 WDO589834:WDO589844 WNK589834:WNK589844 WXG589834:WXG589844 AY655370:AY655380 KU655370:KU655380 UQ655370:UQ655380 AEM655370:AEM655380 AOI655370:AOI655380 AYE655370:AYE655380 BIA655370:BIA655380 BRW655370:BRW655380 CBS655370:CBS655380 CLO655370:CLO655380 CVK655370:CVK655380 DFG655370:DFG655380 DPC655370:DPC655380 DYY655370:DYY655380 EIU655370:EIU655380 ESQ655370:ESQ655380 FCM655370:FCM655380 FMI655370:FMI655380 FWE655370:FWE655380 GGA655370:GGA655380 GPW655370:GPW655380 GZS655370:GZS655380 HJO655370:HJO655380 HTK655370:HTK655380 IDG655370:IDG655380 INC655370:INC655380 IWY655370:IWY655380 JGU655370:JGU655380 JQQ655370:JQQ655380 KAM655370:KAM655380 KKI655370:KKI655380 KUE655370:KUE655380 LEA655370:LEA655380 LNW655370:LNW655380 LXS655370:LXS655380 MHO655370:MHO655380 MRK655370:MRK655380 NBG655370:NBG655380 NLC655370:NLC655380 NUY655370:NUY655380 OEU655370:OEU655380 OOQ655370:OOQ655380 OYM655370:OYM655380 PII655370:PII655380 PSE655370:PSE655380 QCA655370:QCA655380 QLW655370:QLW655380 QVS655370:QVS655380 RFO655370:RFO655380 RPK655370:RPK655380 RZG655370:RZG655380 SJC655370:SJC655380 SSY655370:SSY655380 TCU655370:TCU655380 TMQ655370:TMQ655380 TWM655370:TWM655380 UGI655370:UGI655380 UQE655370:UQE655380 VAA655370:VAA655380 VJW655370:VJW655380 VTS655370:VTS655380 WDO655370:WDO655380 WNK655370:WNK655380 WXG655370:WXG655380 AY720906:AY720916 KU720906:KU720916 UQ720906:UQ720916 AEM720906:AEM720916 AOI720906:AOI720916 AYE720906:AYE720916 BIA720906:BIA720916 BRW720906:BRW720916 CBS720906:CBS720916 CLO720906:CLO720916 CVK720906:CVK720916 DFG720906:DFG720916 DPC720906:DPC720916 DYY720906:DYY720916 EIU720906:EIU720916 ESQ720906:ESQ720916 FCM720906:FCM720916 FMI720906:FMI720916 FWE720906:FWE720916 GGA720906:GGA720916 GPW720906:GPW720916 GZS720906:GZS720916 HJO720906:HJO720916 HTK720906:HTK720916 IDG720906:IDG720916 INC720906:INC720916 IWY720906:IWY720916 JGU720906:JGU720916 JQQ720906:JQQ720916 KAM720906:KAM720916 KKI720906:KKI720916 KUE720906:KUE720916 LEA720906:LEA720916 LNW720906:LNW720916 LXS720906:LXS720916 MHO720906:MHO720916 MRK720906:MRK720916 NBG720906:NBG720916 NLC720906:NLC720916 NUY720906:NUY720916 OEU720906:OEU720916 OOQ720906:OOQ720916 OYM720906:OYM720916 PII720906:PII720916 PSE720906:PSE720916 QCA720906:QCA720916 QLW720906:QLW720916 QVS720906:QVS720916 RFO720906:RFO720916 RPK720906:RPK720916 RZG720906:RZG720916 SJC720906:SJC720916 SSY720906:SSY720916 TCU720906:TCU720916 TMQ720906:TMQ720916 TWM720906:TWM720916 UGI720906:UGI720916 UQE720906:UQE720916 VAA720906:VAA720916 VJW720906:VJW720916 VTS720906:VTS720916 WDO720906:WDO720916 WNK720906:WNK720916 WXG720906:WXG720916 AY786442:AY786452 KU786442:KU786452 UQ786442:UQ786452 AEM786442:AEM786452 AOI786442:AOI786452 AYE786442:AYE786452 BIA786442:BIA786452 BRW786442:BRW786452 CBS786442:CBS786452 CLO786442:CLO786452 CVK786442:CVK786452 DFG786442:DFG786452 DPC786442:DPC786452 DYY786442:DYY786452 EIU786442:EIU786452 ESQ786442:ESQ786452 FCM786442:FCM786452 FMI786442:FMI786452 FWE786442:FWE786452 GGA786442:GGA786452 GPW786442:GPW786452 GZS786442:GZS786452 HJO786442:HJO786452 HTK786442:HTK786452 IDG786442:IDG786452 INC786442:INC786452 IWY786442:IWY786452 JGU786442:JGU786452 JQQ786442:JQQ786452 KAM786442:KAM786452 KKI786442:KKI786452 KUE786442:KUE786452 LEA786442:LEA786452 LNW786442:LNW786452 LXS786442:LXS786452 MHO786442:MHO786452 MRK786442:MRK786452 NBG786442:NBG786452 NLC786442:NLC786452 NUY786442:NUY786452 OEU786442:OEU786452 OOQ786442:OOQ786452 OYM786442:OYM786452 PII786442:PII786452 PSE786442:PSE786452 QCA786442:QCA786452 QLW786442:QLW786452 QVS786442:QVS786452 RFO786442:RFO786452 RPK786442:RPK786452 RZG786442:RZG786452 SJC786442:SJC786452 SSY786442:SSY786452 TCU786442:TCU786452 TMQ786442:TMQ786452 TWM786442:TWM786452 UGI786442:UGI786452 UQE786442:UQE786452 VAA786442:VAA786452 VJW786442:VJW786452 VTS786442:VTS786452 WDO786442:WDO786452 WNK786442:WNK786452 WXG786442:WXG786452 AY851978:AY851988 KU851978:KU851988 UQ851978:UQ851988 AEM851978:AEM851988 AOI851978:AOI851988 AYE851978:AYE851988 BIA851978:BIA851988 BRW851978:BRW851988 CBS851978:CBS851988 CLO851978:CLO851988 CVK851978:CVK851988 DFG851978:DFG851988 DPC851978:DPC851988 DYY851978:DYY851988 EIU851978:EIU851988 ESQ851978:ESQ851988 FCM851978:FCM851988 FMI851978:FMI851988 FWE851978:FWE851988 GGA851978:GGA851988 GPW851978:GPW851988 GZS851978:GZS851988 HJO851978:HJO851988 HTK851978:HTK851988 IDG851978:IDG851988 INC851978:INC851988 IWY851978:IWY851988 JGU851978:JGU851988 JQQ851978:JQQ851988 KAM851978:KAM851988 KKI851978:KKI851988 KUE851978:KUE851988 LEA851978:LEA851988 LNW851978:LNW851988 LXS851978:LXS851988 MHO851978:MHO851988 MRK851978:MRK851988 NBG851978:NBG851988 NLC851978:NLC851988 NUY851978:NUY851988 OEU851978:OEU851988 OOQ851978:OOQ851988 OYM851978:OYM851988 PII851978:PII851988 PSE851978:PSE851988 QCA851978:QCA851988 QLW851978:QLW851988 QVS851978:QVS851988 RFO851978:RFO851988 RPK851978:RPK851988 RZG851978:RZG851988 SJC851978:SJC851988 SSY851978:SSY851988 TCU851978:TCU851988 TMQ851978:TMQ851988 TWM851978:TWM851988 UGI851978:UGI851988 UQE851978:UQE851988 VAA851978:VAA851988 VJW851978:VJW851988 VTS851978:VTS851988 WDO851978:WDO851988 WNK851978:WNK851988 WXG851978:WXG851988 AY917514:AY917524 KU917514:KU917524 UQ917514:UQ917524 AEM917514:AEM917524 AOI917514:AOI917524 AYE917514:AYE917524 BIA917514:BIA917524 BRW917514:BRW917524 CBS917514:CBS917524 CLO917514:CLO917524 CVK917514:CVK917524 DFG917514:DFG917524 DPC917514:DPC917524 DYY917514:DYY917524 EIU917514:EIU917524 ESQ917514:ESQ917524 FCM917514:FCM917524 FMI917514:FMI917524 FWE917514:FWE917524 GGA917514:GGA917524 GPW917514:GPW917524 GZS917514:GZS917524 HJO917514:HJO917524 HTK917514:HTK917524 IDG917514:IDG917524 INC917514:INC917524 IWY917514:IWY917524 JGU917514:JGU917524 JQQ917514:JQQ917524 KAM917514:KAM917524 KKI917514:KKI917524 KUE917514:KUE917524 LEA917514:LEA917524 LNW917514:LNW917524 LXS917514:LXS917524 MHO917514:MHO917524 MRK917514:MRK917524 NBG917514:NBG917524 NLC917514:NLC917524 NUY917514:NUY917524 OEU917514:OEU917524 OOQ917514:OOQ917524 OYM917514:OYM917524 PII917514:PII917524 PSE917514:PSE917524 QCA917514:QCA917524 QLW917514:QLW917524 QVS917514:QVS917524 RFO917514:RFO917524 RPK917514:RPK917524 RZG917514:RZG917524 SJC917514:SJC917524 SSY917514:SSY917524 TCU917514:TCU917524 TMQ917514:TMQ917524 TWM917514:TWM917524 UGI917514:UGI917524 UQE917514:UQE917524 VAA917514:VAA917524 VJW917514:VJW917524 VTS917514:VTS917524 WDO917514:WDO917524 WNK917514:WNK917524 WXG917514:WXG917524 AY983050:AY983060 KU983050:KU983060 UQ983050:UQ983060 AEM983050:AEM983060 AOI983050:AOI983060 AYE983050:AYE983060 BIA983050:BIA983060 BRW983050:BRW983060 CBS983050:CBS983060 CLO983050:CLO983060 CVK983050:CVK983060 DFG983050:DFG983060 DPC983050:DPC983060 DYY983050:DYY983060 EIU983050:EIU983060 ESQ983050:ESQ983060 FCM983050:FCM983060 FMI983050:FMI983060 FWE983050:FWE983060 GGA983050:GGA983060 GPW983050:GPW983060 GZS983050:GZS983060 HJO983050:HJO983060 HTK983050:HTK983060 IDG983050:IDG983060 INC983050:INC983060 IWY983050:IWY983060 JGU983050:JGU983060 JQQ983050:JQQ983060 KAM983050:KAM983060 KKI983050:KKI983060 KUE983050:KUE983060 LEA983050:LEA983060 LNW983050:LNW983060 LXS983050:LXS983060 MHO983050:MHO983060 MRK983050:MRK983060 NBG983050:NBG983060 NLC983050:NLC983060 NUY983050:NUY983060 OEU983050:OEU983060 OOQ983050:OOQ983060 OYM983050:OYM983060 PII983050:PII983060 PSE983050:PSE983060 QCA983050:QCA983060 QLW983050:QLW983060 QVS983050:QVS983060 RFO983050:RFO983060 RPK983050:RPK983060 RZG983050:RZG983060 SJC983050:SJC983060 SSY983050:SSY983060 TCU983050:TCU983060 TMQ983050:TMQ983060 TWM983050:TWM983060 UGI983050:UGI983060 UQE983050:UQE983060 VAA983050:VAA983060 VJW983050:VJW983060 VTS983050:VTS983060 WDO983050:WDO983060 WNK983050:WNK983060 WXG983050:WXG983060 BE10:BE20 LA10:LA20 UW10:UW20 AES10:AES20 AOO10:AOO20 AYK10:AYK20 BIG10:BIG20 BSC10:BSC20 CBY10:CBY20 CLU10:CLU20 CVQ10:CVQ20 DFM10:DFM20 DPI10:DPI20 DZE10:DZE20 EJA10:EJA20 ESW10:ESW20 FCS10:FCS20 FMO10:FMO20 FWK10:FWK20 GGG10:GGG20 GQC10:GQC20 GZY10:GZY20 HJU10:HJU20 HTQ10:HTQ20 IDM10:IDM20 INI10:INI20 IXE10:IXE20 JHA10:JHA20 JQW10:JQW20 KAS10:KAS20 KKO10:KKO20 KUK10:KUK20 LEG10:LEG20 LOC10:LOC20 LXY10:LXY20 MHU10:MHU20 MRQ10:MRQ20 NBM10:NBM20 NLI10:NLI20 NVE10:NVE20 OFA10:OFA20 OOW10:OOW20 OYS10:OYS20 PIO10:PIO20 PSK10:PSK20 QCG10:QCG20 QMC10:QMC20 QVY10:QVY20 RFU10:RFU20 RPQ10:RPQ20 RZM10:RZM20 SJI10:SJI20 STE10:STE20 TDA10:TDA20 TMW10:TMW20 TWS10:TWS20 UGO10:UGO20 UQK10:UQK20 VAG10:VAG20 VKC10:VKC20 VTY10:VTY20 WDU10:WDU20 WNQ10:WNQ20 WXM10:WXM20 BE65546:BE65556 LA65546:LA65556 UW65546:UW65556 AES65546:AES65556 AOO65546:AOO65556 AYK65546:AYK65556 BIG65546:BIG65556 BSC65546:BSC65556 CBY65546:CBY65556 CLU65546:CLU65556 CVQ65546:CVQ65556 DFM65546:DFM65556 DPI65546:DPI65556 DZE65546:DZE65556 EJA65546:EJA65556 ESW65546:ESW65556 FCS65546:FCS65556 FMO65546:FMO65556 FWK65546:FWK65556 GGG65546:GGG65556 GQC65546:GQC65556 GZY65546:GZY65556 HJU65546:HJU65556 HTQ65546:HTQ65556 IDM65546:IDM65556 INI65546:INI65556 IXE65546:IXE65556 JHA65546:JHA65556 JQW65546:JQW65556 KAS65546:KAS65556 KKO65546:KKO65556 KUK65546:KUK65556 LEG65546:LEG65556 LOC65546:LOC65556 LXY65546:LXY65556 MHU65546:MHU65556 MRQ65546:MRQ65556 NBM65546:NBM65556 NLI65546:NLI65556 NVE65546:NVE65556 OFA65546:OFA65556 OOW65546:OOW65556 OYS65546:OYS65556 PIO65546:PIO65556 PSK65546:PSK65556 QCG65546:QCG65556 QMC65546:QMC65556 QVY65546:QVY65556 RFU65546:RFU65556 RPQ65546:RPQ65556 RZM65546:RZM65556 SJI65546:SJI65556 STE65546:STE65556 TDA65546:TDA65556 TMW65546:TMW65556 TWS65546:TWS65556 UGO65546:UGO65556 UQK65546:UQK65556 VAG65546:VAG65556 VKC65546:VKC65556 VTY65546:VTY65556 WDU65546:WDU65556 WNQ65546:WNQ65556 WXM65546:WXM65556 BE131082:BE131092 LA131082:LA131092 UW131082:UW131092 AES131082:AES131092 AOO131082:AOO131092 AYK131082:AYK131092 BIG131082:BIG131092 BSC131082:BSC131092 CBY131082:CBY131092 CLU131082:CLU131092 CVQ131082:CVQ131092 DFM131082:DFM131092 DPI131082:DPI131092 DZE131082:DZE131092 EJA131082:EJA131092 ESW131082:ESW131092 FCS131082:FCS131092 FMO131082:FMO131092 FWK131082:FWK131092 GGG131082:GGG131092 GQC131082:GQC131092 GZY131082:GZY131092 HJU131082:HJU131092 HTQ131082:HTQ131092 IDM131082:IDM131092 INI131082:INI131092 IXE131082:IXE131092 JHA131082:JHA131092 JQW131082:JQW131092 KAS131082:KAS131092 KKO131082:KKO131092 KUK131082:KUK131092 LEG131082:LEG131092 LOC131082:LOC131092 LXY131082:LXY131092 MHU131082:MHU131092 MRQ131082:MRQ131092 NBM131082:NBM131092 NLI131082:NLI131092 NVE131082:NVE131092 OFA131082:OFA131092 OOW131082:OOW131092 OYS131082:OYS131092 PIO131082:PIO131092 PSK131082:PSK131092 QCG131082:QCG131092 QMC131082:QMC131092 QVY131082:QVY131092 RFU131082:RFU131092 RPQ131082:RPQ131092 RZM131082:RZM131092 SJI131082:SJI131092 STE131082:STE131092 TDA131082:TDA131092 TMW131082:TMW131092 TWS131082:TWS131092 UGO131082:UGO131092 UQK131082:UQK131092 VAG131082:VAG131092 VKC131082:VKC131092 VTY131082:VTY131092 WDU131082:WDU131092 WNQ131082:WNQ131092 WXM131082:WXM131092 BE196618:BE196628 LA196618:LA196628 UW196618:UW196628 AES196618:AES196628 AOO196618:AOO196628 AYK196618:AYK196628 BIG196618:BIG196628 BSC196618:BSC196628 CBY196618:CBY196628 CLU196618:CLU196628 CVQ196618:CVQ196628 DFM196618:DFM196628 DPI196618:DPI196628 DZE196618:DZE196628 EJA196618:EJA196628 ESW196618:ESW196628 FCS196618:FCS196628 FMO196618:FMO196628 FWK196618:FWK196628 GGG196618:GGG196628 GQC196618:GQC196628 GZY196618:GZY196628 HJU196618:HJU196628 HTQ196618:HTQ196628 IDM196618:IDM196628 INI196618:INI196628 IXE196618:IXE196628 JHA196618:JHA196628 JQW196618:JQW196628 KAS196618:KAS196628 KKO196618:KKO196628 KUK196618:KUK196628 LEG196618:LEG196628 LOC196618:LOC196628 LXY196618:LXY196628 MHU196618:MHU196628 MRQ196618:MRQ196628 NBM196618:NBM196628 NLI196618:NLI196628 NVE196618:NVE196628 OFA196618:OFA196628 OOW196618:OOW196628 OYS196618:OYS196628 PIO196618:PIO196628 PSK196618:PSK196628 QCG196618:QCG196628 QMC196618:QMC196628 QVY196618:QVY196628 RFU196618:RFU196628 RPQ196618:RPQ196628 RZM196618:RZM196628 SJI196618:SJI196628 STE196618:STE196628 TDA196618:TDA196628 TMW196618:TMW196628 TWS196618:TWS196628 UGO196618:UGO196628 UQK196618:UQK196628 VAG196618:VAG196628 VKC196618:VKC196628 VTY196618:VTY196628 WDU196618:WDU196628 WNQ196618:WNQ196628 WXM196618:WXM196628 BE262154:BE262164 LA262154:LA262164 UW262154:UW262164 AES262154:AES262164 AOO262154:AOO262164 AYK262154:AYK262164 BIG262154:BIG262164 BSC262154:BSC262164 CBY262154:CBY262164 CLU262154:CLU262164 CVQ262154:CVQ262164 DFM262154:DFM262164 DPI262154:DPI262164 DZE262154:DZE262164 EJA262154:EJA262164 ESW262154:ESW262164 FCS262154:FCS262164 FMO262154:FMO262164 FWK262154:FWK262164 GGG262154:GGG262164 GQC262154:GQC262164 GZY262154:GZY262164 HJU262154:HJU262164 HTQ262154:HTQ262164 IDM262154:IDM262164 INI262154:INI262164 IXE262154:IXE262164 JHA262154:JHA262164 JQW262154:JQW262164 KAS262154:KAS262164 KKO262154:KKO262164 KUK262154:KUK262164 LEG262154:LEG262164 LOC262154:LOC262164 LXY262154:LXY262164 MHU262154:MHU262164 MRQ262154:MRQ262164 NBM262154:NBM262164 NLI262154:NLI262164 NVE262154:NVE262164 OFA262154:OFA262164 OOW262154:OOW262164 OYS262154:OYS262164 PIO262154:PIO262164 PSK262154:PSK262164 QCG262154:QCG262164 QMC262154:QMC262164 QVY262154:QVY262164 RFU262154:RFU262164 RPQ262154:RPQ262164 RZM262154:RZM262164 SJI262154:SJI262164 STE262154:STE262164 TDA262154:TDA262164 TMW262154:TMW262164 TWS262154:TWS262164 UGO262154:UGO262164 UQK262154:UQK262164 VAG262154:VAG262164 VKC262154:VKC262164 VTY262154:VTY262164 WDU262154:WDU262164 WNQ262154:WNQ262164 WXM262154:WXM262164 BE327690:BE327700 LA327690:LA327700 UW327690:UW327700 AES327690:AES327700 AOO327690:AOO327700 AYK327690:AYK327700 BIG327690:BIG327700 BSC327690:BSC327700 CBY327690:CBY327700 CLU327690:CLU327700 CVQ327690:CVQ327700 DFM327690:DFM327700 DPI327690:DPI327700 DZE327690:DZE327700 EJA327690:EJA327700 ESW327690:ESW327700 FCS327690:FCS327700 FMO327690:FMO327700 FWK327690:FWK327700 GGG327690:GGG327700 GQC327690:GQC327700 GZY327690:GZY327700 HJU327690:HJU327700 HTQ327690:HTQ327700 IDM327690:IDM327700 INI327690:INI327700 IXE327690:IXE327700 JHA327690:JHA327700 JQW327690:JQW327700 KAS327690:KAS327700 KKO327690:KKO327700 KUK327690:KUK327700 LEG327690:LEG327700 LOC327690:LOC327700 LXY327690:LXY327700 MHU327690:MHU327700 MRQ327690:MRQ327700 NBM327690:NBM327700 NLI327690:NLI327700 NVE327690:NVE327700 OFA327690:OFA327700 OOW327690:OOW327700 OYS327690:OYS327700 PIO327690:PIO327700 PSK327690:PSK327700 QCG327690:QCG327700 QMC327690:QMC327700 QVY327690:QVY327700 RFU327690:RFU327700 RPQ327690:RPQ327700 RZM327690:RZM327700 SJI327690:SJI327700 STE327690:STE327700 TDA327690:TDA327700 TMW327690:TMW327700 TWS327690:TWS327700 UGO327690:UGO327700 UQK327690:UQK327700 VAG327690:VAG327700 VKC327690:VKC327700 VTY327690:VTY327700 WDU327690:WDU327700 WNQ327690:WNQ327700 WXM327690:WXM327700 BE393226:BE393236 LA393226:LA393236 UW393226:UW393236 AES393226:AES393236 AOO393226:AOO393236 AYK393226:AYK393236 BIG393226:BIG393236 BSC393226:BSC393236 CBY393226:CBY393236 CLU393226:CLU393236 CVQ393226:CVQ393236 DFM393226:DFM393236 DPI393226:DPI393236 DZE393226:DZE393236 EJA393226:EJA393236 ESW393226:ESW393236 FCS393226:FCS393236 FMO393226:FMO393236 FWK393226:FWK393236 GGG393226:GGG393236 GQC393226:GQC393236 GZY393226:GZY393236 HJU393226:HJU393236 HTQ393226:HTQ393236 IDM393226:IDM393236 INI393226:INI393236 IXE393226:IXE393236 JHA393226:JHA393236 JQW393226:JQW393236 KAS393226:KAS393236 KKO393226:KKO393236 KUK393226:KUK393236 LEG393226:LEG393236 LOC393226:LOC393236 LXY393226:LXY393236 MHU393226:MHU393236 MRQ393226:MRQ393236 NBM393226:NBM393236 NLI393226:NLI393236 NVE393226:NVE393236 OFA393226:OFA393236 OOW393226:OOW393236 OYS393226:OYS393236 PIO393226:PIO393236 PSK393226:PSK393236 QCG393226:QCG393236 QMC393226:QMC393236 QVY393226:QVY393236 RFU393226:RFU393236 RPQ393226:RPQ393236 RZM393226:RZM393236 SJI393226:SJI393236 STE393226:STE393236 TDA393226:TDA393236 TMW393226:TMW393236 TWS393226:TWS393236 UGO393226:UGO393236 UQK393226:UQK393236 VAG393226:VAG393236 VKC393226:VKC393236 VTY393226:VTY393236 WDU393226:WDU393236 WNQ393226:WNQ393236 WXM393226:WXM393236 BE458762:BE458772 LA458762:LA458772 UW458762:UW458772 AES458762:AES458772 AOO458762:AOO458772 AYK458762:AYK458772 BIG458762:BIG458772 BSC458762:BSC458772 CBY458762:CBY458772 CLU458762:CLU458772 CVQ458762:CVQ458772 DFM458762:DFM458772 DPI458762:DPI458772 DZE458762:DZE458772 EJA458762:EJA458772 ESW458762:ESW458772 FCS458762:FCS458772 FMO458762:FMO458772 FWK458762:FWK458772 GGG458762:GGG458772 GQC458762:GQC458772 GZY458762:GZY458772 HJU458762:HJU458772 HTQ458762:HTQ458772 IDM458762:IDM458772 INI458762:INI458772 IXE458762:IXE458772 JHA458762:JHA458772 JQW458762:JQW458772 KAS458762:KAS458772 KKO458762:KKO458772 KUK458762:KUK458772 LEG458762:LEG458772 LOC458762:LOC458772 LXY458762:LXY458772 MHU458762:MHU458772 MRQ458762:MRQ458772 NBM458762:NBM458772 NLI458762:NLI458772 NVE458762:NVE458772 OFA458762:OFA458772 OOW458762:OOW458772 OYS458762:OYS458772 PIO458762:PIO458772 PSK458762:PSK458772 QCG458762:QCG458772 QMC458762:QMC458772 QVY458762:QVY458772 RFU458762:RFU458772 RPQ458762:RPQ458772 RZM458762:RZM458772 SJI458762:SJI458772 STE458762:STE458772 TDA458762:TDA458772 TMW458762:TMW458772 TWS458762:TWS458772 UGO458762:UGO458772 UQK458762:UQK458772 VAG458762:VAG458772 VKC458762:VKC458772 VTY458762:VTY458772 WDU458762:WDU458772 WNQ458762:WNQ458772 WXM458762:WXM458772 BE524298:BE524308 LA524298:LA524308 UW524298:UW524308 AES524298:AES524308 AOO524298:AOO524308 AYK524298:AYK524308 BIG524298:BIG524308 BSC524298:BSC524308 CBY524298:CBY524308 CLU524298:CLU524308 CVQ524298:CVQ524308 DFM524298:DFM524308 DPI524298:DPI524308 DZE524298:DZE524308 EJA524298:EJA524308 ESW524298:ESW524308 FCS524298:FCS524308 FMO524298:FMO524308 FWK524298:FWK524308 GGG524298:GGG524308 GQC524298:GQC524308 GZY524298:GZY524308 HJU524298:HJU524308 HTQ524298:HTQ524308 IDM524298:IDM524308 INI524298:INI524308 IXE524298:IXE524308 JHA524298:JHA524308 JQW524298:JQW524308 KAS524298:KAS524308 KKO524298:KKO524308 KUK524298:KUK524308 LEG524298:LEG524308 LOC524298:LOC524308 LXY524298:LXY524308 MHU524298:MHU524308 MRQ524298:MRQ524308 NBM524298:NBM524308 NLI524298:NLI524308 NVE524298:NVE524308 OFA524298:OFA524308 OOW524298:OOW524308 OYS524298:OYS524308 PIO524298:PIO524308 PSK524298:PSK524308 QCG524298:QCG524308 QMC524298:QMC524308 QVY524298:QVY524308 RFU524298:RFU524308 RPQ524298:RPQ524308 RZM524298:RZM524308 SJI524298:SJI524308 STE524298:STE524308 TDA524298:TDA524308 TMW524298:TMW524308 TWS524298:TWS524308 UGO524298:UGO524308 UQK524298:UQK524308 VAG524298:VAG524308 VKC524298:VKC524308 VTY524298:VTY524308 WDU524298:WDU524308 WNQ524298:WNQ524308 WXM524298:WXM524308 BE589834:BE589844 LA589834:LA589844 UW589834:UW589844 AES589834:AES589844 AOO589834:AOO589844 AYK589834:AYK589844 BIG589834:BIG589844 BSC589834:BSC589844 CBY589834:CBY589844 CLU589834:CLU589844 CVQ589834:CVQ589844 DFM589834:DFM589844 DPI589834:DPI589844 DZE589834:DZE589844 EJA589834:EJA589844 ESW589834:ESW589844 FCS589834:FCS589844 FMO589834:FMO589844 FWK589834:FWK589844 GGG589834:GGG589844 GQC589834:GQC589844 GZY589834:GZY589844 HJU589834:HJU589844 HTQ589834:HTQ589844 IDM589834:IDM589844 INI589834:INI589844 IXE589834:IXE589844 JHA589834:JHA589844 JQW589834:JQW589844 KAS589834:KAS589844 KKO589834:KKO589844 KUK589834:KUK589844 LEG589834:LEG589844 LOC589834:LOC589844 LXY589834:LXY589844 MHU589834:MHU589844 MRQ589834:MRQ589844 NBM589834:NBM589844 NLI589834:NLI589844 NVE589834:NVE589844 OFA589834:OFA589844 OOW589834:OOW589844 OYS589834:OYS589844 PIO589834:PIO589844 PSK589834:PSK589844 QCG589834:QCG589844 QMC589834:QMC589844 QVY589834:QVY589844 RFU589834:RFU589844 RPQ589834:RPQ589844 RZM589834:RZM589844 SJI589834:SJI589844 STE589834:STE589844 TDA589834:TDA589844 TMW589834:TMW589844 TWS589834:TWS589844 UGO589834:UGO589844 UQK589834:UQK589844 VAG589834:VAG589844 VKC589834:VKC589844 VTY589834:VTY589844 WDU589834:WDU589844 WNQ589834:WNQ589844 WXM589834:WXM589844 BE655370:BE655380 LA655370:LA655380 UW655370:UW655380 AES655370:AES655380 AOO655370:AOO655380 AYK655370:AYK655380 BIG655370:BIG655380 BSC655370:BSC655380 CBY655370:CBY655380 CLU655370:CLU655380 CVQ655370:CVQ655380 DFM655370:DFM655380 DPI655370:DPI655380 DZE655370:DZE655380 EJA655370:EJA655380 ESW655370:ESW655380 FCS655370:FCS655380 FMO655370:FMO655380 FWK655370:FWK655380 GGG655370:GGG655380 GQC655370:GQC655380 GZY655370:GZY655380 HJU655370:HJU655380 HTQ655370:HTQ655380 IDM655370:IDM655380 INI655370:INI655380 IXE655370:IXE655380 JHA655370:JHA655380 JQW655370:JQW655380 KAS655370:KAS655380 KKO655370:KKO655380 KUK655370:KUK655380 LEG655370:LEG655380 LOC655370:LOC655380 LXY655370:LXY655380 MHU655370:MHU655380 MRQ655370:MRQ655380 NBM655370:NBM655380 NLI655370:NLI655380 NVE655370:NVE655380 OFA655370:OFA655380 OOW655370:OOW655380 OYS655370:OYS655380 PIO655370:PIO655380 PSK655370:PSK655380 QCG655370:QCG655380 QMC655370:QMC655380 QVY655370:QVY655380 RFU655370:RFU655380 RPQ655370:RPQ655380 RZM655370:RZM655380 SJI655370:SJI655380 STE655370:STE655380 TDA655370:TDA655380 TMW655370:TMW655380 TWS655370:TWS655380 UGO655370:UGO655380 UQK655370:UQK655380 VAG655370:VAG655380 VKC655370:VKC655380 VTY655370:VTY655380 WDU655370:WDU655380 WNQ655370:WNQ655380 WXM655370:WXM655380 BE720906:BE720916 LA720906:LA720916 UW720906:UW720916 AES720906:AES720916 AOO720906:AOO720916 AYK720906:AYK720916 BIG720906:BIG720916 BSC720906:BSC720916 CBY720906:CBY720916 CLU720906:CLU720916 CVQ720906:CVQ720916 DFM720906:DFM720916 DPI720906:DPI720916 DZE720906:DZE720916 EJA720906:EJA720916 ESW720906:ESW720916 FCS720906:FCS720916 FMO720906:FMO720916 FWK720906:FWK720916 GGG720906:GGG720916 GQC720906:GQC720916 GZY720906:GZY720916 HJU720906:HJU720916 HTQ720906:HTQ720916 IDM720906:IDM720916 INI720906:INI720916 IXE720906:IXE720916 JHA720906:JHA720916 JQW720906:JQW720916 KAS720906:KAS720916 KKO720906:KKO720916 KUK720906:KUK720916 LEG720906:LEG720916 LOC720906:LOC720916 LXY720906:LXY720916 MHU720906:MHU720916 MRQ720906:MRQ720916 NBM720906:NBM720916 NLI720906:NLI720916 NVE720906:NVE720916 OFA720906:OFA720916 OOW720906:OOW720916 OYS720906:OYS720916 PIO720906:PIO720916 PSK720906:PSK720916 QCG720906:QCG720916 QMC720906:QMC720916 QVY720906:QVY720916 RFU720906:RFU720916 RPQ720906:RPQ720916 RZM720906:RZM720916 SJI720906:SJI720916 STE720906:STE720916 TDA720906:TDA720916 TMW720906:TMW720916 TWS720906:TWS720916 UGO720906:UGO720916 UQK720906:UQK720916 VAG720906:VAG720916 VKC720906:VKC720916 VTY720906:VTY720916 WDU720906:WDU720916 WNQ720906:WNQ720916 WXM720906:WXM720916 BE786442:BE786452 LA786442:LA786452 UW786442:UW786452 AES786442:AES786452 AOO786442:AOO786452 AYK786442:AYK786452 BIG786442:BIG786452 BSC786442:BSC786452 CBY786442:CBY786452 CLU786442:CLU786452 CVQ786442:CVQ786452 DFM786442:DFM786452 DPI786442:DPI786452 DZE786442:DZE786452 EJA786442:EJA786452 ESW786442:ESW786452 FCS786442:FCS786452 FMO786442:FMO786452 FWK786442:FWK786452 GGG786442:GGG786452 GQC786442:GQC786452 GZY786442:GZY786452 HJU786442:HJU786452 HTQ786442:HTQ786452 IDM786442:IDM786452 INI786442:INI786452 IXE786442:IXE786452 JHA786442:JHA786452 JQW786442:JQW786452 KAS786442:KAS786452 KKO786442:KKO786452 KUK786442:KUK786452 LEG786442:LEG786452 LOC786442:LOC786452 LXY786442:LXY786452 MHU786442:MHU786452 MRQ786442:MRQ786452 NBM786442:NBM786452 NLI786442:NLI786452 NVE786442:NVE786452 OFA786442:OFA786452 OOW786442:OOW786452 OYS786442:OYS786452 PIO786442:PIO786452 PSK786442:PSK786452 QCG786442:QCG786452 QMC786442:QMC786452 QVY786442:QVY786452 RFU786442:RFU786452 RPQ786442:RPQ786452 RZM786442:RZM786452 SJI786442:SJI786452 STE786442:STE786452 TDA786442:TDA786452 TMW786442:TMW786452 TWS786442:TWS786452 UGO786442:UGO786452 UQK786442:UQK786452 VAG786442:VAG786452 VKC786442:VKC786452 VTY786442:VTY786452 WDU786442:WDU786452 WNQ786442:WNQ786452 WXM786442:WXM786452 BE851978:BE851988 LA851978:LA851988 UW851978:UW851988 AES851978:AES851988 AOO851978:AOO851988 AYK851978:AYK851988 BIG851978:BIG851988 BSC851978:BSC851988 CBY851978:CBY851988 CLU851978:CLU851988 CVQ851978:CVQ851988 DFM851978:DFM851988 DPI851978:DPI851988 DZE851978:DZE851988 EJA851978:EJA851988 ESW851978:ESW851988 FCS851978:FCS851988 FMO851978:FMO851988 FWK851978:FWK851988 GGG851978:GGG851988 GQC851978:GQC851988 GZY851978:GZY851988 HJU851978:HJU851988 HTQ851978:HTQ851988 IDM851978:IDM851988 INI851978:INI851988 IXE851978:IXE851988 JHA851978:JHA851988 JQW851978:JQW851988 KAS851978:KAS851988 KKO851978:KKO851988 KUK851978:KUK851988 LEG851978:LEG851988 LOC851978:LOC851988 LXY851978:LXY851988 MHU851978:MHU851988 MRQ851978:MRQ851988 NBM851978:NBM851988 NLI851978:NLI851988 NVE851978:NVE851988 OFA851978:OFA851988 OOW851978:OOW851988 OYS851978:OYS851988 PIO851978:PIO851988 PSK851978:PSK851988 QCG851978:QCG851988 QMC851978:QMC851988 QVY851978:QVY851988 RFU851978:RFU851988 RPQ851978:RPQ851988 RZM851978:RZM851988 SJI851978:SJI851988 STE851978:STE851988 TDA851978:TDA851988 TMW851978:TMW851988 TWS851978:TWS851988 UGO851978:UGO851988 UQK851978:UQK851988 VAG851978:VAG851988 VKC851978:VKC851988 VTY851978:VTY851988 WDU851978:WDU851988 WNQ851978:WNQ851988 WXM851978:WXM851988 BE917514:BE917524 LA917514:LA917524 UW917514:UW917524 AES917514:AES917524 AOO917514:AOO917524 AYK917514:AYK917524 BIG917514:BIG917524 BSC917514:BSC917524 CBY917514:CBY917524 CLU917514:CLU917524 CVQ917514:CVQ917524 DFM917514:DFM917524 DPI917514:DPI917524 DZE917514:DZE917524 EJA917514:EJA917524 ESW917514:ESW917524 FCS917514:FCS917524 FMO917514:FMO917524 FWK917514:FWK917524 GGG917514:GGG917524 GQC917514:GQC917524 GZY917514:GZY917524 HJU917514:HJU917524 HTQ917514:HTQ917524 IDM917514:IDM917524 INI917514:INI917524 IXE917514:IXE917524 JHA917514:JHA917524 JQW917514:JQW917524 KAS917514:KAS917524 KKO917514:KKO917524 KUK917514:KUK917524 LEG917514:LEG917524 LOC917514:LOC917524 LXY917514:LXY917524 MHU917514:MHU917524 MRQ917514:MRQ917524 NBM917514:NBM917524 NLI917514:NLI917524 NVE917514:NVE917524 OFA917514:OFA917524 OOW917514:OOW917524 OYS917514:OYS917524 PIO917514:PIO917524 PSK917514:PSK917524 QCG917514:QCG917524 QMC917514:QMC917524 QVY917514:QVY917524 RFU917514:RFU917524 RPQ917514:RPQ917524 RZM917514:RZM917524 SJI917514:SJI917524 STE917514:STE917524 TDA917514:TDA917524 TMW917514:TMW917524 TWS917514:TWS917524 UGO917514:UGO917524 UQK917514:UQK917524 VAG917514:VAG917524 VKC917514:VKC917524 VTY917514:VTY917524 WDU917514:WDU917524 WNQ917514:WNQ917524 WXM917514:WXM917524 BE983050:BE983060 LA983050:LA983060 UW983050:UW983060 AES983050:AES983060 AOO983050:AOO983060 AYK983050:AYK983060 BIG983050:BIG983060 BSC983050:BSC983060 CBY983050:CBY983060 CLU983050:CLU983060 CVQ983050:CVQ983060 DFM983050:DFM983060 DPI983050:DPI983060 DZE983050:DZE983060 EJA983050:EJA983060 ESW983050:ESW983060 FCS983050:FCS983060 FMO983050:FMO983060 FWK983050:FWK983060 GGG983050:GGG983060 GQC983050:GQC983060 GZY983050:GZY983060 HJU983050:HJU983060 HTQ983050:HTQ983060 IDM983050:IDM983060 INI983050:INI983060 IXE983050:IXE983060 JHA983050:JHA983060 JQW983050:JQW983060 KAS983050:KAS983060 KKO983050:KKO983060 KUK983050:KUK983060 LEG983050:LEG983060 LOC983050:LOC983060 LXY983050:LXY983060 MHU983050:MHU983060 MRQ983050:MRQ983060 NBM983050:NBM983060 NLI983050:NLI983060 NVE983050:NVE983060 OFA983050:OFA983060 OOW983050:OOW983060 OYS983050:OYS983060 PIO983050:PIO983060 PSK983050:PSK983060 QCG983050:QCG983060 QMC983050:QMC983060 QVY983050:QVY983060 RFU983050:RFU983060 RPQ983050:RPQ983060 RZM983050:RZM983060 SJI983050:SJI983060 STE983050:STE983060 TDA983050:TDA983060 TMW983050:TMW983060 TWS983050:TWS983060 UGO983050:UGO983060 UQK983050:UQK983060 VAG983050:VAG983060 VKC983050:VKC983060 VTY983050:VTY983060 WDU983050:WDU983060 WNQ983050:WNQ983060 WXM983050:WXM983060">
      <formula1>Monitoreo</formula1>
    </dataValidation>
    <dataValidation type="list" allowBlank="1" showInputMessage="1" sqref="AV10:AV20 KR10:KR20 UN10:UN20 AEJ10:AEJ20 AOF10:AOF20 AYB10:AYB20 BHX10:BHX20 BRT10:BRT20 CBP10:CBP20 CLL10:CLL20 CVH10:CVH20 DFD10:DFD20 DOZ10:DOZ20 DYV10:DYV20 EIR10:EIR20 ESN10:ESN20 FCJ10:FCJ20 FMF10:FMF20 FWB10:FWB20 GFX10:GFX20 GPT10:GPT20 GZP10:GZP20 HJL10:HJL20 HTH10:HTH20 IDD10:IDD20 IMZ10:IMZ20 IWV10:IWV20 JGR10:JGR20 JQN10:JQN20 KAJ10:KAJ20 KKF10:KKF20 KUB10:KUB20 LDX10:LDX20 LNT10:LNT20 LXP10:LXP20 MHL10:MHL20 MRH10:MRH20 NBD10:NBD20 NKZ10:NKZ20 NUV10:NUV20 OER10:OER20 OON10:OON20 OYJ10:OYJ20 PIF10:PIF20 PSB10:PSB20 QBX10:QBX20 QLT10:QLT20 QVP10:QVP20 RFL10:RFL20 RPH10:RPH20 RZD10:RZD20 SIZ10:SIZ20 SSV10:SSV20 TCR10:TCR20 TMN10:TMN20 TWJ10:TWJ20 UGF10:UGF20 UQB10:UQB20 UZX10:UZX20 VJT10:VJT20 VTP10:VTP20 WDL10:WDL20 WNH10:WNH20 WXD10:WXD20 AV65546:AV65556 KR65546:KR65556 UN65546:UN65556 AEJ65546:AEJ65556 AOF65546:AOF65556 AYB65546:AYB65556 BHX65546:BHX65556 BRT65546:BRT65556 CBP65546:CBP65556 CLL65546:CLL65556 CVH65546:CVH65556 DFD65546:DFD65556 DOZ65546:DOZ65556 DYV65546:DYV65556 EIR65546:EIR65556 ESN65546:ESN65556 FCJ65546:FCJ65556 FMF65546:FMF65556 FWB65546:FWB65556 GFX65546:GFX65556 GPT65546:GPT65556 GZP65546:GZP65556 HJL65546:HJL65556 HTH65546:HTH65556 IDD65546:IDD65556 IMZ65546:IMZ65556 IWV65546:IWV65556 JGR65546:JGR65556 JQN65546:JQN65556 KAJ65546:KAJ65556 KKF65546:KKF65556 KUB65546:KUB65556 LDX65546:LDX65556 LNT65546:LNT65556 LXP65546:LXP65556 MHL65546:MHL65556 MRH65546:MRH65556 NBD65546:NBD65556 NKZ65546:NKZ65556 NUV65546:NUV65556 OER65546:OER65556 OON65546:OON65556 OYJ65546:OYJ65556 PIF65546:PIF65556 PSB65546:PSB65556 QBX65546:QBX65556 QLT65546:QLT65556 QVP65546:QVP65556 RFL65546:RFL65556 RPH65546:RPH65556 RZD65546:RZD65556 SIZ65546:SIZ65556 SSV65546:SSV65556 TCR65546:TCR65556 TMN65546:TMN65556 TWJ65546:TWJ65556 UGF65546:UGF65556 UQB65546:UQB65556 UZX65546:UZX65556 VJT65546:VJT65556 VTP65546:VTP65556 WDL65546:WDL65556 WNH65546:WNH65556 WXD65546:WXD65556 AV131082:AV131092 KR131082:KR131092 UN131082:UN131092 AEJ131082:AEJ131092 AOF131082:AOF131092 AYB131082:AYB131092 BHX131082:BHX131092 BRT131082:BRT131092 CBP131082:CBP131092 CLL131082:CLL131092 CVH131082:CVH131092 DFD131082:DFD131092 DOZ131082:DOZ131092 DYV131082:DYV131092 EIR131082:EIR131092 ESN131082:ESN131092 FCJ131082:FCJ131092 FMF131082:FMF131092 FWB131082:FWB131092 GFX131082:GFX131092 GPT131082:GPT131092 GZP131082:GZP131092 HJL131082:HJL131092 HTH131082:HTH131092 IDD131082:IDD131092 IMZ131082:IMZ131092 IWV131082:IWV131092 JGR131082:JGR131092 JQN131082:JQN131092 KAJ131082:KAJ131092 KKF131082:KKF131092 KUB131082:KUB131092 LDX131082:LDX131092 LNT131082:LNT131092 LXP131082:LXP131092 MHL131082:MHL131092 MRH131082:MRH131092 NBD131082:NBD131092 NKZ131082:NKZ131092 NUV131082:NUV131092 OER131082:OER131092 OON131082:OON131092 OYJ131082:OYJ131092 PIF131082:PIF131092 PSB131082:PSB131092 QBX131082:QBX131092 QLT131082:QLT131092 QVP131082:QVP131092 RFL131082:RFL131092 RPH131082:RPH131092 RZD131082:RZD131092 SIZ131082:SIZ131092 SSV131082:SSV131092 TCR131082:TCR131092 TMN131082:TMN131092 TWJ131082:TWJ131092 UGF131082:UGF131092 UQB131082:UQB131092 UZX131082:UZX131092 VJT131082:VJT131092 VTP131082:VTP131092 WDL131082:WDL131092 WNH131082:WNH131092 WXD131082:WXD131092 AV196618:AV196628 KR196618:KR196628 UN196618:UN196628 AEJ196618:AEJ196628 AOF196618:AOF196628 AYB196618:AYB196628 BHX196618:BHX196628 BRT196618:BRT196628 CBP196618:CBP196628 CLL196618:CLL196628 CVH196618:CVH196628 DFD196618:DFD196628 DOZ196618:DOZ196628 DYV196618:DYV196628 EIR196618:EIR196628 ESN196618:ESN196628 FCJ196618:FCJ196628 FMF196618:FMF196628 FWB196618:FWB196628 GFX196618:GFX196628 GPT196618:GPT196628 GZP196618:GZP196628 HJL196618:HJL196628 HTH196618:HTH196628 IDD196618:IDD196628 IMZ196618:IMZ196628 IWV196618:IWV196628 JGR196618:JGR196628 JQN196618:JQN196628 KAJ196618:KAJ196628 KKF196618:KKF196628 KUB196618:KUB196628 LDX196618:LDX196628 LNT196618:LNT196628 LXP196618:LXP196628 MHL196618:MHL196628 MRH196618:MRH196628 NBD196618:NBD196628 NKZ196618:NKZ196628 NUV196618:NUV196628 OER196618:OER196628 OON196618:OON196628 OYJ196618:OYJ196628 PIF196618:PIF196628 PSB196618:PSB196628 QBX196618:QBX196628 QLT196618:QLT196628 QVP196618:QVP196628 RFL196618:RFL196628 RPH196618:RPH196628 RZD196618:RZD196628 SIZ196618:SIZ196628 SSV196618:SSV196628 TCR196618:TCR196628 TMN196618:TMN196628 TWJ196618:TWJ196628 UGF196618:UGF196628 UQB196618:UQB196628 UZX196618:UZX196628 VJT196618:VJT196628 VTP196618:VTP196628 WDL196618:WDL196628 WNH196618:WNH196628 WXD196618:WXD196628 AV262154:AV262164 KR262154:KR262164 UN262154:UN262164 AEJ262154:AEJ262164 AOF262154:AOF262164 AYB262154:AYB262164 BHX262154:BHX262164 BRT262154:BRT262164 CBP262154:CBP262164 CLL262154:CLL262164 CVH262154:CVH262164 DFD262154:DFD262164 DOZ262154:DOZ262164 DYV262154:DYV262164 EIR262154:EIR262164 ESN262154:ESN262164 FCJ262154:FCJ262164 FMF262154:FMF262164 FWB262154:FWB262164 GFX262154:GFX262164 GPT262154:GPT262164 GZP262154:GZP262164 HJL262154:HJL262164 HTH262154:HTH262164 IDD262154:IDD262164 IMZ262154:IMZ262164 IWV262154:IWV262164 JGR262154:JGR262164 JQN262154:JQN262164 KAJ262154:KAJ262164 KKF262154:KKF262164 KUB262154:KUB262164 LDX262154:LDX262164 LNT262154:LNT262164 LXP262154:LXP262164 MHL262154:MHL262164 MRH262154:MRH262164 NBD262154:NBD262164 NKZ262154:NKZ262164 NUV262154:NUV262164 OER262154:OER262164 OON262154:OON262164 OYJ262154:OYJ262164 PIF262154:PIF262164 PSB262154:PSB262164 QBX262154:QBX262164 QLT262154:QLT262164 QVP262154:QVP262164 RFL262154:RFL262164 RPH262154:RPH262164 RZD262154:RZD262164 SIZ262154:SIZ262164 SSV262154:SSV262164 TCR262154:TCR262164 TMN262154:TMN262164 TWJ262154:TWJ262164 UGF262154:UGF262164 UQB262154:UQB262164 UZX262154:UZX262164 VJT262154:VJT262164 VTP262154:VTP262164 WDL262154:WDL262164 WNH262154:WNH262164 WXD262154:WXD262164 AV327690:AV327700 KR327690:KR327700 UN327690:UN327700 AEJ327690:AEJ327700 AOF327690:AOF327700 AYB327690:AYB327700 BHX327690:BHX327700 BRT327690:BRT327700 CBP327690:CBP327700 CLL327690:CLL327700 CVH327690:CVH327700 DFD327690:DFD327700 DOZ327690:DOZ327700 DYV327690:DYV327700 EIR327690:EIR327700 ESN327690:ESN327700 FCJ327690:FCJ327700 FMF327690:FMF327700 FWB327690:FWB327700 GFX327690:GFX327700 GPT327690:GPT327700 GZP327690:GZP327700 HJL327690:HJL327700 HTH327690:HTH327700 IDD327690:IDD327700 IMZ327690:IMZ327700 IWV327690:IWV327700 JGR327690:JGR327700 JQN327690:JQN327700 KAJ327690:KAJ327700 KKF327690:KKF327700 KUB327690:KUB327700 LDX327690:LDX327700 LNT327690:LNT327700 LXP327690:LXP327700 MHL327690:MHL327700 MRH327690:MRH327700 NBD327690:NBD327700 NKZ327690:NKZ327700 NUV327690:NUV327700 OER327690:OER327700 OON327690:OON327700 OYJ327690:OYJ327700 PIF327690:PIF327700 PSB327690:PSB327700 QBX327690:QBX327700 QLT327690:QLT327700 QVP327690:QVP327700 RFL327690:RFL327700 RPH327690:RPH327700 RZD327690:RZD327700 SIZ327690:SIZ327700 SSV327690:SSV327700 TCR327690:TCR327700 TMN327690:TMN327700 TWJ327690:TWJ327700 UGF327690:UGF327700 UQB327690:UQB327700 UZX327690:UZX327700 VJT327690:VJT327700 VTP327690:VTP327700 WDL327690:WDL327700 WNH327690:WNH327700 WXD327690:WXD327700 AV393226:AV393236 KR393226:KR393236 UN393226:UN393236 AEJ393226:AEJ393236 AOF393226:AOF393236 AYB393226:AYB393236 BHX393226:BHX393236 BRT393226:BRT393236 CBP393226:CBP393236 CLL393226:CLL393236 CVH393226:CVH393236 DFD393226:DFD393236 DOZ393226:DOZ393236 DYV393226:DYV393236 EIR393226:EIR393236 ESN393226:ESN393236 FCJ393226:FCJ393236 FMF393226:FMF393236 FWB393226:FWB393236 GFX393226:GFX393236 GPT393226:GPT393236 GZP393226:GZP393236 HJL393226:HJL393236 HTH393226:HTH393236 IDD393226:IDD393236 IMZ393226:IMZ393236 IWV393226:IWV393236 JGR393226:JGR393236 JQN393226:JQN393236 KAJ393226:KAJ393236 KKF393226:KKF393236 KUB393226:KUB393236 LDX393226:LDX393236 LNT393226:LNT393236 LXP393226:LXP393236 MHL393226:MHL393236 MRH393226:MRH393236 NBD393226:NBD393236 NKZ393226:NKZ393236 NUV393226:NUV393236 OER393226:OER393236 OON393226:OON393236 OYJ393226:OYJ393236 PIF393226:PIF393236 PSB393226:PSB393236 QBX393226:QBX393236 QLT393226:QLT393236 QVP393226:QVP393236 RFL393226:RFL393236 RPH393226:RPH393236 RZD393226:RZD393236 SIZ393226:SIZ393236 SSV393226:SSV393236 TCR393226:TCR393236 TMN393226:TMN393236 TWJ393226:TWJ393236 UGF393226:UGF393236 UQB393226:UQB393236 UZX393226:UZX393236 VJT393226:VJT393236 VTP393226:VTP393236 WDL393226:WDL393236 WNH393226:WNH393236 WXD393226:WXD393236 AV458762:AV458772 KR458762:KR458772 UN458762:UN458772 AEJ458762:AEJ458772 AOF458762:AOF458772 AYB458762:AYB458772 BHX458762:BHX458772 BRT458762:BRT458772 CBP458762:CBP458772 CLL458762:CLL458772 CVH458762:CVH458772 DFD458762:DFD458772 DOZ458762:DOZ458772 DYV458762:DYV458772 EIR458762:EIR458772 ESN458762:ESN458772 FCJ458762:FCJ458772 FMF458762:FMF458772 FWB458762:FWB458772 GFX458762:GFX458772 GPT458762:GPT458772 GZP458762:GZP458772 HJL458762:HJL458772 HTH458762:HTH458772 IDD458762:IDD458772 IMZ458762:IMZ458772 IWV458762:IWV458772 JGR458762:JGR458772 JQN458762:JQN458772 KAJ458762:KAJ458772 KKF458762:KKF458772 KUB458762:KUB458772 LDX458762:LDX458772 LNT458762:LNT458772 LXP458762:LXP458772 MHL458762:MHL458772 MRH458762:MRH458772 NBD458762:NBD458772 NKZ458762:NKZ458772 NUV458762:NUV458772 OER458762:OER458772 OON458762:OON458772 OYJ458762:OYJ458772 PIF458762:PIF458772 PSB458762:PSB458772 QBX458762:QBX458772 QLT458762:QLT458772 QVP458762:QVP458772 RFL458762:RFL458772 RPH458762:RPH458772 RZD458762:RZD458772 SIZ458762:SIZ458772 SSV458762:SSV458772 TCR458762:TCR458772 TMN458762:TMN458772 TWJ458762:TWJ458772 UGF458762:UGF458772 UQB458762:UQB458772 UZX458762:UZX458772 VJT458762:VJT458772 VTP458762:VTP458772 WDL458762:WDL458772 WNH458762:WNH458772 WXD458762:WXD458772 AV524298:AV524308 KR524298:KR524308 UN524298:UN524308 AEJ524298:AEJ524308 AOF524298:AOF524308 AYB524298:AYB524308 BHX524298:BHX524308 BRT524298:BRT524308 CBP524298:CBP524308 CLL524298:CLL524308 CVH524298:CVH524308 DFD524298:DFD524308 DOZ524298:DOZ524308 DYV524298:DYV524308 EIR524298:EIR524308 ESN524298:ESN524308 FCJ524298:FCJ524308 FMF524298:FMF524308 FWB524298:FWB524308 GFX524298:GFX524308 GPT524298:GPT524308 GZP524298:GZP524308 HJL524298:HJL524308 HTH524298:HTH524308 IDD524298:IDD524308 IMZ524298:IMZ524308 IWV524298:IWV524308 JGR524298:JGR524308 JQN524298:JQN524308 KAJ524298:KAJ524308 KKF524298:KKF524308 KUB524298:KUB524308 LDX524298:LDX524308 LNT524298:LNT524308 LXP524298:LXP524308 MHL524298:MHL524308 MRH524298:MRH524308 NBD524298:NBD524308 NKZ524298:NKZ524308 NUV524298:NUV524308 OER524298:OER524308 OON524298:OON524308 OYJ524298:OYJ524308 PIF524298:PIF524308 PSB524298:PSB524308 QBX524298:QBX524308 QLT524298:QLT524308 QVP524298:QVP524308 RFL524298:RFL524308 RPH524298:RPH524308 RZD524298:RZD524308 SIZ524298:SIZ524308 SSV524298:SSV524308 TCR524298:TCR524308 TMN524298:TMN524308 TWJ524298:TWJ524308 UGF524298:UGF524308 UQB524298:UQB524308 UZX524298:UZX524308 VJT524298:VJT524308 VTP524298:VTP524308 WDL524298:WDL524308 WNH524298:WNH524308 WXD524298:WXD524308 AV589834:AV589844 KR589834:KR589844 UN589834:UN589844 AEJ589834:AEJ589844 AOF589834:AOF589844 AYB589834:AYB589844 BHX589834:BHX589844 BRT589834:BRT589844 CBP589834:CBP589844 CLL589834:CLL589844 CVH589834:CVH589844 DFD589834:DFD589844 DOZ589834:DOZ589844 DYV589834:DYV589844 EIR589834:EIR589844 ESN589834:ESN589844 FCJ589834:FCJ589844 FMF589834:FMF589844 FWB589834:FWB589844 GFX589834:GFX589844 GPT589834:GPT589844 GZP589834:GZP589844 HJL589834:HJL589844 HTH589834:HTH589844 IDD589834:IDD589844 IMZ589834:IMZ589844 IWV589834:IWV589844 JGR589834:JGR589844 JQN589834:JQN589844 KAJ589834:KAJ589844 KKF589834:KKF589844 KUB589834:KUB589844 LDX589834:LDX589844 LNT589834:LNT589844 LXP589834:LXP589844 MHL589834:MHL589844 MRH589834:MRH589844 NBD589834:NBD589844 NKZ589834:NKZ589844 NUV589834:NUV589844 OER589834:OER589844 OON589834:OON589844 OYJ589834:OYJ589844 PIF589834:PIF589844 PSB589834:PSB589844 QBX589834:QBX589844 QLT589834:QLT589844 QVP589834:QVP589844 RFL589834:RFL589844 RPH589834:RPH589844 RZD589834:RZD589844 SIZ589834:SIZ589844 SSV589834:SSV589844 TCR589834:TCR589844 TMN589834:TMN589844 TWJ589834:TWJ589844 UGF589834:UGF589844 UQB589834:UQB589844 UZX589834:UZX589844 VJT589834:VJT589844 VTP589834:VTP589844 WDL589834:WDL589844 WNH589834:WNH589844 WXD589834:WXD589844 AV655370:AV655380 KR655370:KR655380 UN655370:UN655380 AEJ655370:AEJ655380 AOF655370:AOF655380 AYB655370:AYB655380 BHX655370:BHX655380 BRT655370:BRT655380 CBP655370:CBP655380 CLL655370:CLL655380 CVH655370:CVH655380 DFD655370:DFD655380 DOZ655370:DOZ655380 DYV655370:DYV655380 EIR655370:EIR655380 ESN655370:ESN655380 FCJ655370:FCJ655380 FMF655370:FMF655380 FWB655370:FWB655380 GFX655370:GFX655380 GPT655370:GPT655380 GZP655370:GZP655380 HJL655370:HJL655380 HTH655370:HTH655380 IDD655370:IDD655380 IMZ655370:IMZ655380 IWV655370:IWV655380 JGR655370:JGR655380 JQN655370:JQN655380 KAJ655370:KAJ655380 KKF655370:KKF655380 KUB655370:KUB655380 LDX655370:LDX655380 LNT655370:LNT655380 LXP655370:LXP655380 MHL655370:MHL655380 MRH655370:MRH655380 NBD655370:NBD655380 NKZ655370:NKZ655380 NUV655370:NUV655380 OER655370:OER655380 OON655370:OON655380 OYJ655370:OYJ655380 PIF655370:PIF655380 PSB655370:PSB655380 QBX655370:QBX655380 QLT655370:QLT655380 QVP655370:QVP655380 RFL655370:RFL655380 RPH655370:RPH655380 RZD655370:RZD655380 SIZ655370:SIZ655380 SSV655370:SSV655380 TCR655370:TCR655380 TMN655370:TMN655380 TWJ655370:TWJ655380 UGF655370:UGF655380 UQB655370:UQB655380 UZX655370:UZX655380 VJT655370:VJT655380 VTP655370:VTP655380 WDL655370:WDL655380 WNH655370:WNH655380 WXD655370:WXD655380 AV720906:AV720916 KR720906:KR720916 UN720906:UN720916 AEJ720906:AEJ720916 AOF720906:AOF720916 AYB720906:AYB720916 BHX720906:BHX720916 BRT720906:BRT720916 CBP720906:CBP720916 CLL720906:CLL720916 CVH720906:CVH720916 DFD720906:DFD720916 DOZ720906:DOZ720916 DYV720906:DYV720916 EIR720906:EIR720916 ESN720906:ESN720916 FCJ720906:FCJ720916 FMF720906:FMF720916 FWB720906:FWB720916 GFX720906:GFX720916 GPT720906:GPT720916 GZP720906:GZP720916 HJL720906:HJL720916 HTH720906:HTH720916 IDD720906:IDD720916 IMZ720906:IMZ720916 IWV720906:IWV720916 JGR720906:JGR720916 JQN720906:JQN720916 KAJ720906:KAJ720916 KKF720906:KKF720916 KUB720906:KUB720916 LDX720906:LDX720916 LNT720906:LNT720916 LXP720906:LXP720916 MHL720906:MHL720916 MRH720906:MRH720916 NBD720906:NBD720916 NKZ720906:NKZ720916 NUV720906:NUV720916 OER720906:OER720916 OON720906:OON720916 OYJ720906:OYJ720916 PIF720906:PIF720916 PSB720906:PSB720916 QBX720906:QBX720916 QLT720906:QLT720916 QVP720906:QVP720916 RFL720906:RFL720916 RPH720906:RPH720916 RZD720906:RZD720916 SIZ720906:SIZ720916 SSV720906:SSV720916 TCR720906:TCR720916 TMN720906:TMN720916 TWJ720906:TWJ720916 UGF720906:UGF720916 UQB720906:UQB720916 UZX720906:UZX720916 VJT720906:VJT720916 VTP720906:VTP720916 WDL720906:WDL720916 WNH720906:WNH720916 WXD720906:WXD720916 AV786442:AV786452 KR786442:KR786452 UN786442:UN786452 AEJ786442:AEJ786452 AOF786442:AOF786452 AYB786442:AYB786452 BHX786442:BHX786452 BRT786442:BRT786452 CBP786442:CBP786452 CLL786442:CLL786452 CVH786442:CVH786452 DFD786442:DFD786452 DOZ786442:DOZ786452 DYV786442:DYV786452 EIR786442:EIR786452 ESN786442:ESN786452 FCJ786442:FCJ786452 FMF786442:FMF786452 FWB786442:FWB786452 GFX786442:GFX786452 GPT786442:GPT786452 GZP786442:GZP786452 HJL786442:HJL786452 HTH786442:HTH786452 IDD786442:IDD786452 IMZ786442:IMZ786452 IWV786442:IWV786452 JGR786442:JGR786452 JQN786442:JQN786452 KAJ786442:KAJ786452 KKF786442:KKF786452 KUB786442:KUB786452 LDX786442:LDX786452 LNT786442:LNT786452 LXP786442:LXP786452 MHL786442:MHL786452 MRH786442:MRH786452 NBD786442:NBD786452 NKZ786442:NKZ786452 NUV786442:NUV786452 OER786442:OER786452 OON786442:OON786452 OYJ786442:OYJ786452 PIF786442:PIF786452 PSB786442:PSB786452 QBX786442:QBX786452 QLT786442:QLT786452 QVP786442:QVP786452 RFL786442:RFL786452 RPH786442:RPH786452 RZD786442:RZD786452 SIZ786442:SIZ786452 SSV786442:SSV786452 TCR786442:TCR786452 TMN786442:TMN786452 TWJ786442:TWJ786452 UGF786442:UGF786452 UQB786442:UQB786452 UZX786442:UZX786452 VJT786442:VJT786452 VTP786442:VTP786452 WDL786442:WDL786452 WNH786442:WNH786452 WXD786442:WXD786452 AV851978:AV851988 KR851978:KR851988 UN851978:UN851988 AEJ851978:AEJ851988 AOF851978:AOF851988 AYB851978:AYB851988 BHX851978:BHX851988 BRT851978:BRT851988 CBP851978:CBP851988 CLL851978:CLL851988 CVH851978:CVH851988 DFD851978:DFD851988 DOZ851978:DOZ851988 DYV851978:DYV851988 EIR851978:EIR851988 ESN851978:ESN851988 FCJ851978:FCJ851988 FMF851978:FMF851988 FWB851978:FWB851988 GFX851978:GFX851988 GPT851978:GPT851988 GZP851978:GZP851988 HJL851978:HJL851988 HTH851978:HTH851988 IDD851978:IDD851988 IMZ851978:IMZ851988 IWV851978:IWV851988 JGR851978:JGR851988 JQN851978:JQN851988 KAJ851978:KAJ851988 KKF851978:KKF851988 KUB851978:KUB851988 LDX851978:LDX851988 LNT851978:LNT851988 LXP851978:LXP851988 MHL851978:MHL851988 MRH851978:MRH851988 NBD851978:NBD851988 NKZ851978:NKZ851988 NUV851978:NUV851988 OER851978:OER851988 OON851978:OON851988 OYJ851978:OYJ851988 PIF851978:PIF851988 PSB851978:PSB851988 QBX851978:QBX851988 QLT851978:QLT851988 QVP851978:QVP851988 RFL851978:RFL851988 RPH851978:RPH851988 RZD851978:RZD851988 SIZ851978:SIZ851988 SSV851978:SSV851988 TCR851978:TCR851988 TMN851978:TMN851988 TWJ851978:TWJ851988 UGF851978:UGF851988 UQB851978:UQB851988 UZX851978:UZX851988 VJT851978:VJT851988 VTP851978:VTP851988 WDL851978:WDL851988 WNH851978:WNH851988 WXD851978:WXD851988 AV917514:AV917524 KR917514:KR917524 UN917514:UN917524 AEJ917514:AEJ917524 AOF917514:AOF917524 AYB917514:AYB917524 BHX917514:BHX917524 BRT917514:BRT917524 CBP917514:CBP917524 CLL917514:CLL917524 CVH917514:CVH917524 DFD917514:DFD917524 DOZ917514:DOZ917524 DYV917514:DYV917524 EIR917514:EIR917524 ESN917514:ESN917524 FCJ917514:FCJ917524 FMF917514:FMF917524 FWB917514:FWB917524 GFX917514:GFX917524 GPT917514:GPT917524 GZP917514:GZP917524 HJL917514:HJL917524 HTH917514:HTH917524 IDD917514:IDD917524 IMZ917514:IMZ917524 IWV917514:IWV917524 JGR917514:JGR917524 JQN917514:JQN917524 KAJ917514:KAJ917524 KKF917514:KKF917524 KUB917514:KUB917524 LDX917514:LDX917524 LNT917514:LNT917524 LXP917514:LXP917524 MHL917514:MHL917524 MRH917514:MRH917524 NBD917514:NBD917524 NKZ917514:NKZ917524 NUV917514:NUV917524 OER917514:OER917524 OON917514:OON917524 OYJ917514:OYJ917524 PIF917514:PIF917524 PSB917514:PSB917524 QBX917514:QBX917524 QLT917514:QLT917524 QVP917514:QVP917524 RFL917514:RFL917524 RPH917514:RPH917524 RZD917514:RZD917524 SIZ917514:SIZ917524 SSV917514:SSV917524 TCR917514:TCR917524 TMN917514:TMN917524 TWJ917514:TWJ917524 UGF917514:UGF917524 UQB917514:UQB917524 UZX917514:UZX917524 VJT917514:VJT917524 VTP917514:VTP917524 WDL917514:WDL917524 WNH917514:WNH917524 WXD917514:WXD917524 AV983050:AV983060 KR983050:KR983060 UN983050:UN983060 AEJ983050:AEJ983060 AOF983050:AOF983060 AYB983050:AYB983060 BHX983050:BHX983060 BRT983050:BRT983060 CBP983050:CBP983060 CLL983050:CLL983060 CVH983050:CVH983060 DFD983050:DFD983060 DOZ983050:DOZ983060 DYV983050:DYV983060 EIR983050:EIR983060 ESN983050:ESN983060 FCJ983050:FCJ983060 FMF983050:FMF983060 FWB983050:FWB983060 GFX983050:GFX983060 GPT983050:GPT983060 GZP983050:GZP983060 HJL983050:HJL983060 HTH983050:HTH983060 IDD983050:IDD983060 IMZ983050:IMZ983060 IWV983050:IWV983060 JGR983050:JGR983060 JQN983050:JQN983060 KAJ983050:KAJ983060 KKF983050:KKF983060 KUB983050:KUB983060 LDX983050:LDX983060 LNT983050:LNT983060 LXP983050:LXP983060 MHL983050:MHL983060 MRH983050:MRH983060 NBD983050:NBD983060 NKZ983050:NKZ983060 NUV983050:NUV983060 OER983050:OER983060 OON983050:OON983060 OYJ983050:OYJ983060 PIF983050:PIF983060 PSB983050:PSB983060 QBX983050:QBX983060 QLT983050:QLT983060 QVP983050:QVP983060 RFL983050:RFL983060 RPH983050:RPH983060 RZD983050:RZD983060 SIZ983050:SIZ983060 SSV983050:SSV983060 TCR983050:TCR983060 TMN983050:TMN983060 TWJ983050:TWJ983060 UGF983050:UGF983060 UQB983050:UQB983060 UZX983050:UZX983060 VJT983050:VJT983060 VTP983050:VTP983060 WDL983050:WDL983060 WNH983050:WNH983060 WXD983050:WXD983060">
      <formula1>Periodo</formula1>
    </dataValidation>
    <dataValidation type="list" showInputMessage="1" showErrorMessage="1" sqref="V10:AF20 JR10:KB20 TN10:TX20 ADJ10:ADT20 ANF10:ANP20 AXB10:AXL20 BGX10:BHH20 BQT10:BRD20 CAP10:CAZ20 CKL10:CKV20 CUH10:CUR20 DED10:DEN20 DNZ10:DOJ20 DXV10:DYF20 EHR10:EIB20 ERN10:ERX20 FBJ10:FBT20 FLF10:FLP20 FVB10:FVL20 GEX10:GFH20 GOT10:GPD20 GYP10:GYZ20 HIL10:HIV20 HSH10:HSR20 ICD10:ICN20 ILZ10:IMJ20 IVV10:IWF20 JFR10:JGB20 JPN10:JPX20 JZJ10:JZT20 KJF10:KJP20 KTB10:KTL20 LCX10:LDH20 LMT10:LND20 LWP10:LWZ20 MGL10:MGV20 MQH10:MQR20 NAD10:NAN20 NJZ10:NKJ20 NTV10:NUF20 ODR10:OEB20 ONN10:ONX20 OXJ10:OXT20 PHF10:PHP20 PRB10:PRL20 QAX10:QBH20 QKT10:QLD20 QUP10:QUZ20 REL10:REV20 ROH10:ROR20 RYD10:RYN20 SHZ10:SIJ20 SRV10:SSF20 TBR10:TCB20 TLN10:TLX20 TVJ10:TVT20 UFF10:UFP20 UPB10:UPL20 UYX10:UZH20 VIT10:VJD20 VSP10:VSZ20 WCL10:WCV20 WMH10:WMR20 WWD10:WWN20 V65546:AF65556 JR65546:KB65556 TN65546:TX65556 ADJ65546:ADT65556 ANF65546:ANP65556 AXB65546:AXL65556 BGX65546:BHH65556 BQT65546:BRD65556 CAP65546:CAZ65556 CKL65546:CKV65556 CUH65546:CUR65556 DED65546:DEN65556 DNZ65546:DOJ65556 DXV65546:DYF65556 EHR65546:EIB65556 ERN65546:ERX65556 FBJ65546:FBT65556 FLF65546:FLP65556 FVB65546:FVL65556 GEX65546:GFH65556 GOT65546:GPD65556 GYP65546:GYZ65556 HIL65546:HIV65556 HSH65546:HSR65556 ICD65546:ICN65556 ILZ65546:IMJ65556 IVV65546:IWF65556 JFR65546:JGB65556 JPN65546:JPX65556 JZJ65546:JZT65556 KJF65546:KJP65556 KTB65546:KTL65556 LCX65546:LDH65556 LMT65546:LND65556 LWP65546:LWZ65556 MGL65546:MGV65556 MQH65546:MQR65556 NAD65546:NAN65556 NJZ65546:NKJ65556 NTV65546:NUF65556 ODR65546:OEB65556 ONN65546:ONX65556 OXJ65546:OXT65556 PHF65546:PHP65556 PRB65546:PRL65556 QAX65546:QBH65556 QKT65546:QLD65556 QUP65546:QUZ65556 REL65546:REV65556 ROH65546:ROR65556 RYD65546:RYN65556 SHZ65546:SIJ65556 SRV65546:SSF65556 TBR65546:TCB65556 TLN65546:TLX65556 TVJ65546:TVT65556 UFF65546:UFP65556 UPB65546:UPL65556 UYX65546:UZH65556 VIT65546:VJD65556 VSP65546:VSZ65556 WCL65546:WCV65556 WMH65546:WMR65556 WWD65546:WWN65556 V131082:AF131092 JR131082:KB131092 TN131082:TX131092 ADJ131082:ADT131092 ANF131082:ANP131092 AXB131082:AXL131092 BGX131082:BHH131092 BQT131082:BRD131092 CAP131082:CAZ131092 CKL131082:CKV131092 CUH131082:CUR131092 DED131082:DEN131092 DNZ131082:DOJ131092 DXV131082:DYF131092 EHR131082:EIB131092 ERN131082:ERX131092 FBJ131082:FBT131092 FLF131082:FLP131092 FVB131082:FVL131092 GEX131082:GFH131092 GOT131082:GPD131092 GYP131082:GYZ131092 HIL131082:HIV131092 HSH131082:HSR131092 ICD131082:ICN131092 ILZ131082:IMJ131092 IVV131082:IWF131092 JFR131082:JGB131092 JPN131082:JPX131092 JZJ131082:JZT131092 KJF131082:KJP131092 KTB131082:KTL131092 LCX131082:LDH131092 LMT131082:LND131092 LWP131082:LWZ131092 MGL131082:MGV131092 MQH131082:MQR131092 NAD131082:NAN131092 NJZ131082:NKJ131092 NTV131082:NUF131092 ODR131082:OEB131092 ONN131082:ONX131092 OXJ131082:OXT131092 PHF131082:PHP131092 PRB131082:PRL131092 QAX131082:QBH131092 QKT131082:QLD131092 QUP131082:QUZ131092 REL131082:REV131092 ROH131082:ROR131092 RYD131082:RYN131092 SHZ131082:SIJ131092 SRV131082:SSF131092 TBR131082:TCB131092 TLN131082:TLX131092 TVJ131082:TVT131092 UFF131082:UFP131092 UPB131082:UPL131092 UYX131082:UZH131092 VIT131082:VJD131092 VSP131082:VSZ131092 WCL131082:WCV131092 WMH131082:WMR131092 WWD131082:WWN131092 V196618:AF196628 JR196618:KB196628 TN196618:TX196628 ADJ196618:ADT196628 ANF196618:ANP196628 AXB196618:AXL196628 BGX196618:BHH196628 BQT196618:BRD196628 CAP196618:CAZ196628 CKL196618:CKV196628 CUH196618:CUR196628 DED196618:DEN196628 DNZ196618:DOJ196628 DXV196618:DYF196628 EHR196618:EIB196628 ERN196618:ERX196628 FBJ196618:FBT196628 FLF196618:FLP196628 FVB196618:FVL196628 GEX196618:GFH196628 GOT196618:GPD196628 GYP196618:GYZ196628 HIL196618:HIV196628 HSH196618:HSR196628 ICD196618:ICN196628 ILZ196618:IMJ196628 IVV196618:IWF196628 JFR196618:JGB196628 JPN196618:JPX196628 JZJ196618:JZT196628 KJF196618:KJP196628 KTB196618:KTL196628 LCX196618:LDH196628 LMT196618:LND196628 LWP196618:LWZ196628 MGL196618:MGV196628 MQH196618:MQR196628 NAD196618:NAN196628 NJZ196618:NKJ196628 NTV196618:NUF196628 ODR196618:OEB196628 ONN196618:ONX196628 OXJ196618:OXT196628 PHF196618:PHP196628 PRB196618:PRL196628 QAX196618:QBH196628 QKT196618:QLD196628 QUP196618:QUZ196628 REL196618:REV196628 ROH196618:ROR196628 RYD196618:RYN196628 SHZ196618:SIJ196628 SRV196618:SSF196628 TBR196618:TCB196628 TLN196618:TLX196628 TVJ196618:TVT196628 UFF196618:UFP196628 UPB196618:UPL196628 UYX196618:UZH196628 VIT196618:VJD196628 VSP196618:VSZ196628 WCL196618:WCV196628 WMH196618:WMR196628 WWD196618:WWN196628 V262154:AF262164 JR262154:KB262164 TN262154:TX262164 ADJ262154:ADT262164 ANF262154:ANP262164 AXB262154:AXL262164 BGX262154:BHH262164 BQT262154:BRD262164 CAP262154:CAZ262164 CKL262154:CKV262164 CUH262154:CUR262164 DED262154:DEN262164 DNZ262154:DOJ262164 DXV262154:DYF262164 EHR262154:EIB262164 ERN262154:ERX262164 FBJ262154:FBT262164 FLF262154:FLP262164 FVB262154:FVL262164 GEX262154:GFH262164 GOT262154:GPD262164 GYP262154:GYZ262164 HIL262154:HIV262164 HSH262154:HSR262164 ICD262154:ICN262164 ILZ262154:IMJ262164 IVV262154:IWF262164 JFR262154:JGB262164 JPN262154:JPX262164 JZJ262154:JZT262164 KJF262154:KJP262164 KTB262154:KTL262164 LCX262154:LDH262164 LMT262154:LND262164 LWP262154:LWZ262164 MGL262154:MGV262164 MQH262154:MQR262164 NAD262154:NAN262164 NJZ262154:NKJ262164 NTV262154:NUF262164 ODR262154:OEB262164 ONN262154:ONX262164 OXJ262154:OXT262164 PHF262154:PHP262164 PRB262154:PRL262164 QAX262154:QBH262164 QKT262154:QLD262164 QUP262154:QUZ262164 REL262154:REV262164 ROH262154:ROR262164 RYD262154:RYN262164 SHZ262154:SIJ262164 SRV262154:SSF262164 TBR262154:TCB262164 TLN262154:TLX262164 TVJ262154:TVT262164 UFF262154:UFP262164 UPB262154:UPL262164 UYX262154:UZH262164 VIT262154:VJD262164 VSP262154:VSZ262164 WCL262154:WCV262164 WMH262154:WMR262164 WWD262154:WWN262164 V327690:AF327700 JR327690:KB327700 TN327690:TX327700 ADJ327690:ADT327700 ANF327690:ANP327700 AXB327690:AXL327700 BGX327690:BHH327700 BQT327690:BRD327700 CAP327690:CAZ327700 CKL327690:CKV327700 CUH327690:CUR327700 DED327690:DEN327700 DNZ327690:DOJ327700 DXV327690:DYF327700 EHR327690:EIB327700 ERN327690:ERX327700 FBJ327690:FBT327700 FLF327690:FLP327700 FVB327690:FVL327700 GEX327690:GFH327700 GOT327690:GPD327700 GYP327690:GYZ327700 HIL327690:HIV327700 HSH327690:HSR327700 ICD327690:ICN327700 ILZ327690:IMJ327700 IVV327690:IWF327700 JFR327690:JGB327700 JPN327690:JPX327700 JZJ327690:JZT327700 KJF327690:KJP327700 KTB327690:KTL327700 LCX327690:LDH327700 LMT327690:LND327700 LWP327690:LWZ327700 MGL327690:MGV327700 MQH327690:MQR327700 NAD327690:NAN327700 NJZ327690:NKJ327700 NTV327690:NUF327700 ODR327690:OEB327700 ONN327690:ONX327700 OXJ327690:OXT327700 PHF327690:PHP327700 PRB327690:PRL327700 QAX327690:QBH327700 QKT327690:QLD327700 QUP327690:QUZ327700 REL327690:REV327700 ROH327690:ROR327700 RYD327690:RYN327700 SHZ327690:SIJ327700 SRV327690:SSF327700 TBR327690:TCB327700 TLN327690:TLX327700 TVJ327690:TVT327700 UFF327690:UFP327700 UPB327690:UPL327700 UYX327690:UZH327700 VIT327690:VJD327700 VSP327690:VSZ327700 WCL327690:WCV327700 WMH327690:WMR327700 WWD327690:WWN327700 V393226:AF393236 JR393226:KB393236 TN393226:TX393236 ADJ393226:ADT393236 ANF393226:ANP393236 AXB393226:AXL393236 BGX393226:BHH393236 BQT393226:BRD393236 CAP393226:CAZ393236 CKL393226:CKV393236 CUH393226:CUR393236 DED393226:DEN393236 DNZ393226:DOJ393236 DXV393226:DYF393236 EHR393226:EIB393236 ERN393226:ERX393236 FBJ393226:FBT393236 FLF393226:FLP393236 FVB393226:FVL393236 GEX393226:GFH393236 GOT393226:GPD393236 GYP393226:GYZ393236 HIL393226:HIV393236 HSH393226:HSR393236 ICD393226:ICN393236 ILZ393226:IMJ393236 IVV393226:IWF393236 JFR393226:JGB393236 JPN393226:JPX393236 JZJ393226:JZT393236 KJF393226:KJP393236 KTB393226:KTL393236 LCX393226:LDH393236 LMT393226:LND393236 LWP393226:LWZ393236 MGL393226:MGV393236 MQH393226:MQR393236 NAD393226:NAN393236 NJZ393226:NKJ393236 NTV393226:NUF393236 ODR393226:OEB393236 ONN393226:ONX393236 OXJ393226:OXT393236 PHF393226:PHP393236 PRB393226:PRL393236 QAX393226:QBH393236 QKT393226:QLD393236 QUP393226:QUZ393236 REL393226:REV393236 ROH393226:ROR393236 RYD393226:RYN393236 SHZ393226:SIJ393236 SRV393226:SSF393236 TBR393226:TCB393236 TLN393226:TLX393236 TVJ393226:TVT393236 UFF393226:UFP393236 UPB393226:UPL393236 UYX393226:UZH393236 VIT393226:VJD393236 VSP393226:VSZ393236 WCL393226:WCV393236 WMH393226:WMR393236 WWD393226:WWN393236 V458762:AF458772 JR458762:KB458772 TN458762:TX458772 ADJ458762:ADT458772 ANF458762:ANP458772 AXB458762:AXL458772 BGX458762:BHH458772 BQT458762:BRD458772 CAP458762:CAZ458772 CKL458762:CKV458772 CUH458762:CUR458772 DED458762:DEN458772 DNZ458762:DOJ458772 DXV458762:DYF458772 EHR458762:EIB458772 ERN458762:ERX458772 FBJ458762:FBT458772 FLF458762:FLP458772 FVB458762:FVL458772 GEX458762:GFH458772 GOT458762:GPD458772 GYP458762:GYZ458772 HIL458762:HIV458772 HSH458762:HSR458772 ICD458762:ICN458772 ILZ458762:IMJ458772 IVV458762:IWF458772 JFR458762:JGB458772 JPN458762:JPX458772 JZJ458762:JZT458772 KJF458762:KJP458772 KTB458762:KTL458772 LCX458762:LDH458772 LMT458762:LND458772 LWP458762:LWZ458772 MGL458762:MGV458772 MQH458762:MQR458772 NAD458762:NAN458772 NJZ458762:NKJ458772 NTV458762:NUF458772 ODR458762:OEB458772 ONN458762:ONX458772 OXJ458762:OXT458772 PHF458762:PHP458772 PRB458762:PRL458772 QAX458762:QBH458772 QKT458762:QLD458772 QUP458762:QUZ458772 REL458762:REV458772 ROH458762:ROR458772 RYD458762:RYN458772 SHZ458762:SIJ458772 SRV458762:SSF458772 TBR458762:TCB458772 TLN458762:TLX458772 TVJ458762:TVT458772 UFF458762:UFP458772 UPB458762:UPL458772 UYX458762:UZH458772 VIT458762:VJD458772 VSP458762:VSZ458772 WCL458762:WCV458772 WMH458762:WMR458772 WWD458762:WWN458772 V524298:AF524308 JR524298:KB524308 TN524298:TX524308 ADJ524298:ADT524308 ANF524298:ANP524308 AXB524298:AXL524308 BGX524298:BHH524308 BQT524298:BRD524308 CAP524298:CAZ524308 CKL524298:CKV524308 CUH524298:CUR524308 DED524298:DEN524308 DNZ524298:DOJ524308 DXV524298:DYF524308 EHR524298:EIB524308 ERN524298:ERX524308 FBJ524298:FBT524308 FLF524298:FLP524308 FVB524298:FVL524308 GEX524298:GFH524308 GOT524298:GPD524308 GYP524298:GYZ524308 HIL524298:HIV524308 HSH524298:HSR524308 ICD524298:ICN524308 ILZ524298:IMJ524308 IVV524298:IWF524308 JFR524298:JGB524308 JPN524298:JPX524308 JZJ524298:JZT524308 KJF524298:KJP524308 KTB524298:KTL524308 LCX524298:LDH524308 LMT524298:LND524308 LWP524298:LWZ524308 MGL524298:MGV524308 MQH524298:MQR524308 NAD524298:NAN524308 NJZ524298:NKJ524308 NTV524298:NUF524308 ODR524298:OEB524308 ONN524298:ONX524308 OXJ524298:OXT524308 PHF524298:PHP524308 PRB524298:PRL524308 QAX524298:QBH524308 QKT524298:QLD524308 QUP524298:QUZ524308 REL524298:REV524308 ROH524298:ROR524308 RYD524298:RYN524308 SHZ524298:SIJ524308 SRV524298:SSF524308 TBR524298:TCB524308 TLN524298:TLX524308 TVJ524298:TVT524308 UFF524298:UFP524308 UPB524298:UPL524308 UYX524298:UZH524308 VIT524298:VJD524308 VSP524298:VSZ524308 WCL524298:WCV524308 WMH524298:WMR524308 WWD524298:WWN524308 V589834:AF589844 JR589834:KB589844 TN589834:TX589844 ADJ589834:ADT589844 ANF589834:ANP589844 AXB589834:AXL589844 BGX589834:BHH589844 BQT589834:BRD589844 CAP589834:CAZ589844 CKL589834:CKV589844 CUH589834:CUR589844 DED589834:DEN589844 DNZ589834:DOJ589844 DXV589834:DYF589844 EHR589834:EIB589844 ERN589834:ERX589844 FBJ589834:FBT589844 FLF589834:FLP589844 FVB589834:FVL589844 GEX589834:GFH589844 GOT589834:GPD589844 GYP589834:GYZ589844 HIL589834:HIV589844 HSH589834:HSR589844 ICD589834:ICN589844 ILZ589834:IMJ589844 IVV589834:IWF589844 JFR589834:JGB589844 JPN589834:JPX589844 JZJ589834:JZT589844 KJF589834:KJP589844 KTB589834:KTL589844 LCX589834:LDH589844 LMT589834:LND589844 LWP589834:LWZ589844 MGL589834:MGV589844 MQH589834:MQR589844 NAD589834:NAN589844 NJZ589834:NKJ589844 NTV589834:NUF589844 ODR589834:OEB589844 ONN589834:ONX589844 OXJ589834:OXT589844 PHF589834:PHP589844 PRB589834:PRL589844 QAX589834:QBH589844 QKT589834:QLD589844 QUP589834:QUZ589844 REL589834:REV589844 ROH589834:ROR589844 RYD589834:RYN589844 SHZ589834:SIJ589844 SRV589834:SSF589844 TBR589834:TCB589844 TLN589834:TLX589844 TVJ589834:TVT589844 UFF589834:UFP589844 UPB589834:UPL589844 UYX589834:UZH589844 VIT589834:VJD589844 VSP589834:VSZ589844 WCL589834:WCV589844 WMH589834:WMR589844 WWD589834:WWN589844 V655370:AF655380 JR655370:KB655380 TN655370:TX655380 ADJ655370:ADT655380 ANF655370:ANP655380 AXB655370:AXL655380 BGX655370:BHH655380 BQT655370:BRD655380 CAP655370:CAZ655380 CKL655370:CKV655380 CUH655370:CUR655380 DED655370:DEN655380 DNZ655370:DOJ655380 DXV655370:DYF655380 EHR655370:EIB655380 ERN655370:ERX655380 FBJ655370:FBT655380 FLF655370:FLP655380 FVB655370:FVL655380 GEX655370:GFH655380 GOT655370:GPD655380 GYP655370:GYZ655380 HIL655370:HIV655380 HSH655370:HSR655380 ICD655370:ICN655380 ILZ655370:IMJ655380 IVV655370:IWF655380 JFR655370:JGB655380 JPN655370:JPX655380 JZJ655370:JZT655380 KJF655370:KJP655380 KTB655370:KTL655380 LCX655370:LDH655380 LMT655370:LND655380 LWP655370:LWZ655380 MGL655370:MGV655380 MQH655370:MQR655380 NAD655370:NAN655380 NJZ655370:NKJ655380 NTV655370:NUF655380 ODR655370:OEB655380 ONN655370:ONX655380 OXJ655370:OXT655380 PHF655370:PHP655380 PRB655370:PRL655380 QAX655370:QBH655380 QKT655370:QLD655380 QUP655370:QUZ655380 REL655370:REV655380 ROH655370:ROR655380 RYD655370:RYN655380 SHZ655370:SIJ655380 SRV655370:SSF655380 TBR655370:TCB655380 TLN655370:TLX655380 TVJ655370:TVT655380 UFF655370:UFP655380 UPB655370:UPL655380 UYX655370:UZH655380 VIT655370:VJD655380 VSP655370:VSZ655380 WCL655370:WCV655380 WMH655370:WMR655380 WWD655370:WWN655380 V720906:AF720916 JR720906:KB720916 TN720906:TX720916 ADJ720906:ADT720916 ANF720906:ANP720916 AXB720906:AXL720916 BGX720906:BHH720916 BQT720906:BRD720916 CAP720906:CAZ720916 CKL720906:CKV720916 CUH720906:CUR720916 DED720906:DEN720916 DNZ720906:DOJ720916 DXV720906:DYF720916 EHR720906:EIB720916 ERN720906:ERX720916 FBJ720906:FBT720916 FLF720906:FLP720916 FVB720906:FVL720916 GEX720906:GFH720916 GOT720906:GPD720916 GYP720906:GYZ720916 HIL720906:HIV720916 HSH720906:HSR720916 ICD720906:ICN720916 ILZ720906:IMJ720916 IVV720906:IWF720916 JFR720906:JGB720916 JPN720906:JPX720916 JZJ720906:JZT720916 KJF720906:KJP720916 KTB720906:KTL720916 LCX720906:LDH720916 LMT720906:LND720916 LWP720906:LWZ720916 MGL720906:MGV720916 MQH720906:MQR720916 NAD720906:NAN720916 NJZ720906:NKJ720916 NTV720906:NUF720916 ODR720906:OEB720916 ONN720906:ONX720916 OXJ720906:OXT720916 PHF720906:PHP720916 PRB720906:PRL720916 QAX720906:QBH720916 QKT720906:QLD720916 QUP720906:QUZ720916 REL720906:REV720916 ROH720906:ROR720916 RYD720906:RYN720916 SHZ720906:SIJ720916 SRV720906:SSF720916 TBR720906:TCB720916 TLN720906:TLX720916 TVJ720906:TVT720916 UFF720906:UFP720916 UPB720906:UPL720916 UYX720906:UZH720916 VIT720906:VJD720916 VSP720906:VSZ720916 WCL720906:WCV720916 WMH720906:WMR720916 WWD720906:WWN720916 V786442:AF786452 JR786442:KB786452 TN786442:TX786452 ADJ786442:ADT786452 ANF786442:ANP786452 AXB786442:AXL786452 BGX786442:BHH786452 BQT786442:BRD786452 CAP786442:CAZ786452 CKL786442:CKV786452 CUH786442:CUR786452 DED786442:DEN786452 DNZ786442:DOJ786452 DXV786442:DYF786452 EHR786442:EIB786452 ERN786442:ERX786452 FBJ786442:FBT786452 FLF786442:FLP786452 FVB786442:FVL786452 GEX786442:GFH786452 GOT786442:GPD786452 GYP786442:GYZ786452 HIL786442:HIV786452 HSH786442:HSR786452 ICD786442:ICN786452 ILZ786442:IMJ786452 IVV786442:IWF786452 JFR786442:JGB786452 JPN786442:JPX786452 JZJ786442:JZT786452 KJF786442:KJP786452 KTB786442:KTL786452 LCX786442:LDH786452 LMT786442:LND786452 LWP786442:LWZ786452 MGL786442:MGV786452 MQH786442:MQR786452 NAD786442:NAN786452 NJZ786442:NKJ786452 NTV786442:NUF786452 ODR786442:OEB786452 ONN786442:ONX786452 OXJ786442:OXT786452 PHF786442:PHP786452 PRB786442:PRL786452 QAX786442:QBH786452 QKT786442:QLD786452 QUP786442:QUZ786452 REL786442:REV786452 ROH786442:ROR786452 RYD786442:RYN786452 SHZ786442:SIJ786452 SRV786442:SSF786452 TBR786442:TCB786452 TLN786442:TLX786452 TVJ786442:TVT786452 UFF786442:UFP786452 UPB786442:UPL786452 UYX786442:UZH786452 VIT786442:VJD786452 VSP786442:VSZ786452 WCL786442:WCV786452 WMH786442:WMR786452 WWD786442:WWN786452 V851978:AF851988 JR851978:KB851988 TN851978:TX851988 ADJ851978:ADT851988 ANF851978:ANP851988 AXB851978:AXL851988 BGX851978:BHH851988 BQT851978:BRD851988 CAP851978:CAZ851988 CKL851978:CKV851988 CUH851978:CUR851988 DED851978:DEN851988 DNZ851978:DOJ851988 DXV851978:DYF851988 EHR851978:EIB851988 ERN851978:ERX851988 FBJ851978:FBT851988 FLF851978:FLP851988 FVB851978:FVL851988 GEX851978:GFH851988 GOT851978:GPD851988 GYP851978:GYZ851988 HIL851978:HIV851988 HSH851978:HSR851988 ICD851978:ICN851988 ILZ851978:IMJ851988 IVV851978:IWF851988 JFR851978:JGB851988 JPN851978:JPX851988 JZJ851978:JZT851988 KJF851978:KJP851988 KTB851978:KTL851988 LCX851978:LDH851988 LMT851978:LND851988 LWP851978:LWZ851988 MGL851978:MGV851988 MQH851978:MQR851988 NAD851978:NAN851988 NJZ851978:NKJ851988 NTV851978:NUF851988 ODR851978:OEB851988 ONN851978:ONX851988 OXJ851978:OXT851988 PHF851978:PHP851988 PRB851978:PRL851988 QAX851978:QBH851988 QKT851978:QLD851988 QUP851978:QUZ851988 REL851978:REV851988 ROH851978:ROR851988 RYD851978:RYN851988 SHZ851978:SIJ851988 SRV851978:SSF851988 TBR851978:TCB851988 TLN851978:TLX851988 TVJ851978:TVT851988 UFF851978:UFP851988 UPB851978:UPL851988 UYX851978:UZH851988 VIT851978:VJD851988 VSP851978:VSZ851988 WCL851978:WCV851988 WMH851978:WMR851988 WWD851978:WWN851988 V917514:AF917524 JR917514:KB917524 TN917514:TX917524 ADJ917514:ADT917524 ANF917514:ANP917524 AXB917514:AXL917524 BGX917514:BHH917524 BQT917514:BRD917524 CAP917514:CAZ917524 CKL917514:CKV917524 CUH917514:CUR917524 DED917514:DEN917524 DNZ917514:DOJ917524 DXV917514:DYF917524 EHR917514:EIB917524 ERN917514:ERX917524 FBJ917514:FBT917524 FLF917514:FLP917524 FVB917514:FVL917524 GEX917514:GFH917524 GOT917514:GPD917524 GYP917514:GYZ917524 HIL917514:HIV917524 HSH917514:HSR917524 ICD917514:ICN917524 ILZ917514:IMJ917524 IVV917514:IWF917524 JFR917514:JGB917524 JPN917514:JPX917524 JZJ917514:JZT917524 KJF917514:KJP917524 KTB917514:KTL917524 LCX917514:LDH917524 LMT917514:LND917524 LWP917514:LWZ917524 MGL917514:MGV917524 MQH917514:MQR917524 NAD917514:NAN917524 NJZ917514:NKJ917524 NTV917514:NUF917524 ODR917514:OEB917524 ONN917514:ONX917524 OXJ917514:OXT917524 PHF917514:PHP917524 PRB917514:PRL917524 QAX917514:QBH917524 QKT917514:QLD917524 QUP917514:QUZ917524 REL917514:REV917524 ROH917514:ROR917524 RYD917514:RYN917524 SHZ917514:SIJ917524 SRV917514:SSF917524 TBR917514:TCB917524 TLN917514:TLX917524 TVJ917514:TVT917524 UFF917514:UFP917524 UPB917514:UPL917524 UYX917514:UZH917524 VIT917514:VJD917524 VSP917514:VSZ917524 WCL917514:WCV917524 WMH917514:WMR917524 WWD917514:WWN917524 V983050:AF983060 JR983050:KB983060 TN983050:TX983060 ADJ983050:ADT983060 ANF983050:ANP983060 AXB983050:AXL983060 BGX983050:BHH983060 BQT983050:BRD983060 CAP983050:CAZ983060 CKL983050:CKV983060 CUH983050:CUR983060 DED983050:DEN983060 DNZ983050:DOJ983060 DXV983050:DYF983060 EHR983050:EIB983060 ERN983050:ERX983060 FBJ983050:FBT983060 FLF983050:FLP983060 FVB983050:FVL983060 GEX983050:GFH983060 GOT983050:GPD983060 GYP983050:GYZ983060 HIL983050:HIV983060 HSH983050:HSR983060 ICD983050:ICN983060 ILZ983050:IMJ983060 IVV983050:IWF983060 JFR983050:JGB983060 JPN983050:JPX983060 JZJ983050:JZT983060 KJF983050:KJP983060 KTB983050:KTL983060 LCX983050:LDH983060 LMT983050:LND983060 LWP983050:LWZ983060 MGL983050:MGV983060 MQH983050:MQR983060 NAD983050:NAN983060 NJZ983050:NKJ983060 NTV983050:NUF983060 ODR983050:OEB983060 ONN983050:ONX983060 OXJ983050:OXT983060 PHF983050:PHP983060 PRB983050:PRL983060 QAX983050:QBH983060 QKT983050:QLD983060 QUP983050:QUZ983060 REL983050:REV983060 ROH983050:ROR983060 RYD983050:RYN983060 SHZ983050:SIJ983060 SRV983050:SSF983060 TBR983050:TCB983060 TLN983050:TLX983060 TVJ983050:TVT983060 UFF983050:UFP983060 UPB983050:UPL983060 UYX983050:UZH983060 VIT983050:VJD983060 VSP983050:VSZ983060 WCL983050:WCV983060 WMH983050:WMR983060 WWD983050:WWN983060">
      <formula1>Efectividad</formula1>
    </dataValidation>
    <dataValidation showInputMessage="1" showErrorMessage="1" sqref="AG10:AT20 KC10:KP20 TY10:UL20 ADU10:AEH20 ANQ10:AOD20 AXM10:AXZ20 BHI10:BHV20 BRE10:BRR20 CBA10:CBN20 CKW10:CLJ20 CUS10:CVF20 DEO10:DFB20 DOK10:DOX20 DYG10:DYT20 EIC10:EIP20 ERY10:ESL20 FBU10:FCH20 FLQ10:FMD20 FVM10:FVZ20 GFI10:GFV20 GPE10:GPR20 GZA10:GZN20 HIW10:HJJ20 HSS10:HTF20 ICO10:IDB20 IMK10:IMX20 IWG10:IWT20 JGC10:JGP20 JPY10:JQL20 JZU10:KAH20 KJQ10:KKD20 KTM10:KTZ20 LDI10:LDV20 LNE10:LNR20 LXA10:LXN20 MGW10:MHJ20 MQS10:MRF20 NAO10:NBB20 NKK10:NKX20 NUG10:NUT20 OEC10:OEP20 ONY10:OOL20 OXU10:OYH20 PHQ10:PID20 PRM10:PRZ20 QBI10:QBV20 QLE10:QLR20 QVA10:QVN20 REW10:RFJ20 ROS10:RPF20 RYO10:RZB20 SIK10:SIX20 SSG10:SST20 TCC10:TCP20 TLY10:TML20 TVU10:TWH20 UFQ10:UGD20 UPM10:UPZ20 UZI10:UZV20 VJE10:VJR20 VTA10:VTN20 WCW10:WDJ20 WMS10:WNF20 WWO10:WXB20 AG65546:AT65556 KC65546:KP65556 TY65546:UL65556 ADU65546:AEH65556 ANQ65546:AOD65556 AXM65546:AXZ65556 BHI65546:BHV65556 BRE65546:BRR65556 CBA65546:CBN65556 CKW65546:CLJ65556 CUS65546:CVF65556 DEO65546:DFB65556 DOK65546:DOX65556 DYG65546:DYT65556 EIC65546:EIP65556 ERY65546:ESL65556 FBU65546:FCH65556 FLQ65546:FMD65556 FVM65546:FVZ65556 GFI65546:GFV65556 GPE65546:GPR65556 GZA65546:GZN65556 HIW65546:HJJ65556 HSS65546:HTF65556 ICO65546:IDB65556 IMK65546:IMX65556 IWG65546:IWT65556 JGC65546:JGP65556 JPY65546:JQL65556 JZU65546:KAH65556 KJQ65546:KKD65556 KTM65546:KTZ65556 LDI65546:LDV65556 LNE65546:LNR65556 LXA65546:LXN65556 MGW65546:MHJ65556 MQS65546:MRF65556 NAO65546:NBB65556 NKK65546:NKX65556 NUG65546:NUT65556 OEC65546:OEP65556 ONY65546:OOL65556 OXU65546:OYH65556 PHQ65546:PID65556 PRM65546:PRZ65556 QBI65546:QBV65556 QLE65546:QLR65556 QVA65546:QVN65556 REW65546:RFJ65556 ROS65546:RPF65556 RYO65546:RZB65556 SIK65546:SIX65556 SSG65546:SST65556 TCC65546:TCP65556 TLY65546:TML65556 TVU65546:TWH65556 UFQ65546:UGD65556 UPM65546:UPZ65556 UZI65546:UZV65556 VJE65546:VJR65556 VTA65546:VTN65556 WCW65546:WDJ65556 WMS65546:WNF65556 WWO65546:WXB65556 AG131082:AT131092 KC131082:KP131092 TY131082:UL131092 ADU131082:AEH131092 ANQ131082:AOD131092 AXM131082:AXZ131092 BHI131082:BHV131092 BRE131082:BRR131092 CBA131082:CBN131092 CKW131082:CLJ131092 CUS131082:CVF131092 DEO131082:DFB131092 DOK131082:DOX131092 DYG131082:DYT131092 EIC131082:EIP131092 ERY131082:ESL131092 FBU131082:FCH131092 FLQ131082:FMD131092 FVM131082:FVZ131092 GFI131082:GFV131092 GPE131082:GPR131092 GZA131082:GZN131092 HIW131082:HJJ131092 HSS131082:HTF131092 ICO131082:IDB131092 IMK131082:IMX131092 IWG131082:IWT131092 JGC131082:JGP131092 JPY131082:JQL131092 JZU131082:KAH131092 KJQ131082:KKD131092 KTM131082:KTZ131092 LDI131082:LDV131092 LNE131082:LNR131092 LXA131082:LXN131092 MGW131082:MHJ131092 MQS131082:MRF131092 NAO131082:NBB131092 NKK131082:NKX131092 NUG131082:NUT131092 OEC131082:OEP131092 ONY131082:OOL131092 OXU131082:OYH131092 PHQ131082:PID131092 PRM131082:PRZ131092 QBI131082:QBV131092 QLE131082:QLR131092 QVA131082:QVN131092 REW131082:RFJ131092 ROS131082:RPF131092 RYO131082:RZB131092 SIK131082:SIX131092 SSG131082:SST131092 TCC131082:TCP131092 TLY131082:TML131092 TVU131082:TWH131092 UFQ131082:UGD131092 UPM131082:UPZ131092 UZI131082:UZV131092 VJE131082:VJR131092 VTA131082:VTN131092 WCW131082:WDJ131092 WMS131082:WNF131092 WWO131082:WXB131092 AG196618:AT196628 KC196618:KP196628 TY196618:UL196628 ADU196618:AEH196628 ANQ196618:AOD196628 AXM196618:AXZ196628 BHI196618:BHV196628 BRE196618:BRR196628 CBA196618:CBN196628 CKW196618:CLJ196628 CUS196618:CVF196628 DEO196618:DFB196628 DOK196618:DOX196628 DYG196618:DYT196628 EIC196618:EIP196628 ERY196618:ESL196628 FBU196618:FCH196628 FLQ196618:FMD196628 FVM196618:FVZ196628 GFI196618:GFV196628 GPE196618:GPR196628 GZA196618:GZN196628 HIW196618:HJJ196628 HSS196618:HTF196628 ICO196618:IDB196628 IMK196618:IMX196628 IWG196618:IWT196628 JGC196618:JGP196628 JPY196618:JQL196628 JZU196618:KAH196628 KJQ196618:KKD196628 KTM196618:KTZ196628 LDI196618:LDV196628 LNE196618:LNR196628 LXA196618:LXN196628 MGW196618:MHJ196628 MQS196618:MRF196628 NAO196618:NBB196628 NKK196618:NKX196628 NUG196618:NUT196628 OEC196618:OEP196628 ONY196618:OOL196628 OXU196618:OYH196628 PHQ196618:PID196628 PRM196618:PRZ196628 QBI196618:QBV196628 QLE196618:QLR196628 QVA196618:QVN196628 REW196618:RFJ196628 ROS196618:RPF196628 RYO196618:RZB196628 SIK196618:SIX196628 SSG196618:SST196628 TCC196618:TCP196628 TLY196618:TML196628 TVU196618:TWH196628 UFQ196618:UGD196628 UPM196618:UPZ196628 UZI196618:UZV196628 VJE196618:VJR196628 VTA196618:VTN196628 WCW196618:WDJ196628 WMS196618:WNF196628 WWO196618:WXB196628 AG262154:AT262164 KC262154:KP262164 TY262154:UL262164 ADU262154:AEH262164 ANQ262154:AOD262164 AXM262154:AXZ262164 BHI262154:BHV262164 BRE262154:BRR262164 CBA262154:CBN262164 CKW262154:CLJ262164 CUS262154:CVF262164 DEO262154:DFB262164 DOK262154:DOX262164 DYG262154:DYT262164 EIC262154:EIP262164 ERY262154:ESL262164 FBU262154:FCH262164 FLQ262154:FMD262164 FVM262154:FVZ262164 GFI262154:GFV262164 GPE262154:GPR262164 GZA262154:GZN262164 HIW262154:HJJ262164 HSS262154:HTF262164 ICO262154:IDB262164 IMK262154:IMX262164 IWG262154:IWT262164 JGC262154:JGP262164 JPY262154:JQL262164 JZU262154:KAH262164 KJQ262154:KKD262164 KTM262154:KTZ262164 LDI262154:LDV262164 LNE262154:LNR262164 LXA262154:LXN262164 MGW262154:MHJ262164 MQS262154:MRF262164 NAO262154:NBB262164 NKK262154:NKX262164 NUG262154:NUT262164 OEC262154:OEP262164 ONY262154:OOL262164 OXU262154:OYH262164 PHQ262154:PID262164 PRM262154:PRZ262164 QBI262154:QBV262164 QLE262154:QLR262164 QVA262154:QVN262164 REW262154:RFJ262164 ROS262154:RPF262164 RYO262154:RZB262164 SIK262154:SIX262164 SSG262154:SST262164 TCC262154:TCP262164 TLY262154:TML262164 TVU262154:TWH262164 UFQ262154:UGD262164 UPM262154:UPZ262164 UZI262154:UZV262164 VJE262154:VJR262164 VTA262154:VTN262164 WCW262154:WDJ262164 WMS262154:WNF262164 WWO262154:WXB262164 AG327690:AT327700 KC327690:KP327700 TY327690:UL327700 ADU327690:AEH327700 ANQ327690:AOD327700 AXM327690:AXZ327700 BHI327690:BHV327700 BRE327690:BRR327700 CBA327690:CBN327700 CKW327690:CLJ327700 CUS327690:CVF327700 DEO327690:DFB327700 DOK327690:DOX327700 DYG327690:DYT327700 EIC327690:EIP327700 ERY327690:ESL327700 FBU327690:FCH327700 FLQ327690:FMD327700 FVM327690:FVZ327700 GFI327690:GFV327700 GPE327690:GPR327700 GZA327690:GZN327700 HIW327690:HJJ327700 HSS327690:HTF327700 ICO327690:IDB327700 IMK327690:IMX327700 IWG327690:IWT327700 JGC327690:JGP327700 JPY327690:JQL327700 JZU327690:KAH327700 KJQ327690:KKD327700 KTM327690:KTZ327700 LDI327690:LDV327700 LNE327690:LNR327700 LXA327690:LXN327700 MGW327690:MHJ327700 MQS327690:MRF327700 NAO327690:NBB327700 NKK327690:NKX327700 NUG327690:NUT327700 OEC327690:OEP327700 ONY327690:OOL327700 OXU327690:OYH327700 PHQ327690:PID327700 PRM327690:PRZ327700 QBI327690:QBV327700 QLE327690:QLR327700 QVA327690:QVN327700 REW327690:RFJ327700 ROS327690:RPF327700 RYO327690:RZB327700 SIK327690:SIX327700 SSG327690:SST327700 TCC327690:TCP327700 TLY327690:TML327700 TVU327690:TWH327700 UFQ327690:UGD327700 UPM327690:UPZ327700 UZI327690:UZV327700 VJE327690:VJR327700 VTA327690:VTN327700 WCW327690:WDJ327700 WMS327690:WNF327700 WWO327690:WXB327700 AG393226:AT393236 KC393226:KP393236 TY393226:UL393236 ADU393226:AEH393236 ANQ393226:AOD393236 AXM393226:AXZ393236 BHI393226:BHV393236 BRE393226:BRR393236 CBA393226:CBN393236 CKW393226:CLJ393236 CUS393226:CVF393236 DEO393226:DFB393236 DOK393226:DOX393236 DYG393226:DYT393236 EIC393226:EIP393236 ERY393226:ESL393236 FBU393226:FCH393236 FLQ393226:FMD393236 FVM393226:FVZ393236 GFI393226:GFV393236 GPE393226:GPR393236 GZA393226:GZN393236 HIW393226:HJJ393236 HSS393226:HTF393236 ICO393226:IDB393236 IMK393226:IMX393236 IWG393226:IWT393236 JGC393226:JGP393236 JPY393226:JQL393236 JZU393226:KAH393236 KJQ393226:KKD393236 KTM393226:KTZ393236 LDI393226:LDV393236 LNE393226:LNR393236 LXA393226:LXN393236 MGW393226:MHJ393236 MQS393226:MRF393236 NAO393226:NBB393236 NKK393226:NKX393236 NUG393226:NUT393236 OEC393226:OEP393236 ONY393226:OOL393236 OXU393226:OYH393236 PHQ393226:PID393236 PRM393226:PRZ393236 QBI393226:QBV393236 QLE393226:QLR393236 QVA393226:QVN393236 REW393226:RFJ393236 ROS393226:RPF393236 RYO393226:RZB393236 SIK393226:SIX393236 SSG393226:SST393236 TCC393226:TCP393236 TLY393226:TML393236 TVU393226:TWH393236 UFQ393226:UGD393236 UPM393226:UPZ393236 UZI393226:UZV393236 VJE393226:VJR393236 VTA393226:VTN393236 WCW393226:WDJ393236 WMS393226:WNF393236 WWO393226:WXB393236 AG458762:AT458772 KC458762:KP458772 TY458762:UL458772 ADU458762:AEH458772 ANQ458762:AOD458772 AXM458762:AXZ458772 BHI458762:BHV458772 BRE458762:BRR458772 CBA458762:CBN458772 CKW458762:CLJ458772 CUS458762:CVF458772 DEO458762:DFB458772 DOK458762:DOX458772 DYG458762:DYT458772 EIC458762:EIP458772 ERY458762:ESL458772 FBU458762:FCH458772 FLQ458762:FMD458772 FVM458762:FVZ458772 GFI458762:GFV458772 GPE458762:GPR458772 GZA458762:GZN458772 HIW458762:HJJ458772 HSS458762:HTF458772 ICO458762:IDB458772 IMK458762:IMX458772 IWG458762:IWT458772 JGC458762:JGP458772 JPY458762:JQL458772 JZU458762:KAH458772 KJQ458762:KKD458772 KTM458762:KTZ458772 LDI458762:LDV458772 LNE458762:LNR458772 LXA458762:LXN458772 MGW458762:MHJ458772 MQS458762:MRF458772 NAO458762:NBB458772 NKK458762:NKX458772 NUG458762:NUT458772 OEC458762:OEP458772 ONY458762:OOL458772 OXU458762:OYH458772 PHQ458762:PID458772 PRM458762:PRZ458772 QBI458762:QBV458772 QLE458762:QLR458772 QVA458762:QVN458772 REW458762:RFJ458772 ROS458762:RPF458772 RYO458762:RZB458772 SIK458762:SIX458772 SSG458762:SST458772 TCC458762:TCP458772 TLY458762:TML458772 TVU458762:TWH458772 UFQ458762:UGD458772 UPM458762:UPZ458772 UZI458762:UZV458772 VJE458762:VJR458772 VTA458762:VTN458772 WCW458762:WDJ458772 WMS458762:WNF458772 WWO458762:WXB458772 AG524298:AT524308 KC524298:KP524308 TY524298:UL524308 ADU524298:AEH524308 ANQ524298:AOD524308 AXM524298:AXZ524308 BHI524298:BHV524308 BRE524298:BRR524308 CBA524298:CBN524308 CKW524298:CLJ524308 CUS524298:CVF524308 DEO524298:DFB524308 DOK524298:DOX524308 DYG524298:DYT524308 EIC524298:EIP524308 ERY524298:ESL524308 FBU524298:FCH524308 FLQ524298:FMD524308 FVM524298:FVZ524308 GFI524298:GFV524308 GPE524298:GPR524308 GZA524298:GZN524308 HIW524298:HJJ524308 HSS524298:HTF524308 ICO524298:IDB524308 IMK524298:IMX524308 IWG524298:IWT524308 JGC524298:JGP524308 JPY524298:JQL524308 JZU524298:KAH524308 KJQ524298:KKD524308 KTM524298:KTZ524308 LDI524298:LDV524308 LNE524298:LNR524308 LXA524298:LXN524308 MGW524298:MHJ524308 MQS524298:MRF524308 NAO524298:NBB524308 NKK524298:NKX524308 NUG524298:NUT524308 OEC524298:OEP524308 ONY524298:OOL524308 OXU524298:OYH524308 PHQ524298:PID524308 PRM524298:PRZ524308 QBI524298:QBV524308 QLE524298:QLR524308 QVA524298:QVN524308 REW524298:RFJ524308 ROS524298:RPF524308 RYO524298:RZB524308 SIK524298:SIX524308 SSG524298:SST524308 TCC524298:TCP524308 TLY524298:TML524308 TVU524298:TWH524308 UFQ524298:UGD524308 UPM524298:UPZ524308 UZI524298:UZV524308 VJE524298:VJR524308 VTA524298:VTN524308 WCW524298:WDJ524308 WMS524298:WNF524308 WWO524298:WXB524308 AG589834:AT589844 KC589834:KP589844 TY589834:UL589844 ADU589834:AEH589844 ANQ589834:AOD589844 AXM589834:AXZ589844 BHI589834:BHV589844 BRE589834:BRR589844 CBA589834:CBN589844 CKW589834:CLJ589844 CUS589834:CVF589844 DEO589834:DFB589844 DOK589834:DOX589844 DYG589834:DYT589844 EIC589834:EIP589844 ERY589834:ESL589844 FBU589834:FCH589844 FLQ589834:FMD589844 FVM589834:FVZ589844 GFI589834:GFV589844 GPE589834:GPR589844 GZA589834:GZN589844 HIW589834:HJJ589844 HSS589834:HTF589844 ICO589834:IDB589844 IMK589834:IMX589844 IWG589834:IWT589844 JGC589834:JGP589844 JPY589834:JQL589844 JZU589834:KAH589844 KJQ589834:KKD589844 KTM589834:KTZ589844 LDI589834:LDV589844 LNE589834:LNR589844 LXA589834:LXN589844 MGW589834:MHJ589844 MQS589834:MRF589844 NAO589834:NBB589844 NKK589834:NKX589844 NUG589834:NUT589844 OEC589834:OEP589844 ONY589834:OOL589844 OXU589834:OYH589844 PHQ589834:PID589844 PRM589834:PRZ589844 QBI589834:QBV589844 QLE589834:QLR589844 QVA589834:QVN589844 REW589834:RFJ589844 ROS589834:RPF589844 RYO589834:RZB589844 SIK589834:SIX589844 SSG589834:SST589844 TCC589834:TCP589844 TLY589834:TML589844 TVU589834:TWH589844 UFQ589834:UGD589844 UPM589834:UPZ589844 UZI589834:UZV589844 VJE589834:VJR589844 VTA589834:VTN589844 WCW589834:WDJ589844 WMS589834:WNF589844 WWO589834:WXB589844 AG655370:AT655380 KC655370:KP655380 TY655370:UL655380 ADU655370:AEH655380 ANQ655370:AOD655380 AXM655370:AXZ655380 BHI655370:BHV655380 BRE655370:BRR655380 CBA655370:CBN655380 CKW655370:CLJ655380 CUS655370:CVF655380 DEO655370:DFB655380 DOK655370:DOX655380 DYG655370:DYT655380 EIC655370:EIP655380 ERY655370:ESL655380 FBU655370:FCH655380 FLQ655370:FMD655380 FVM655370:FVZ655380 GFI655370:GFV655380 GPE655370:GPR655380 GZA655370:GZN655380 HIW655370:HJJ655380 HSS655370:HTF655380 ICO655370:IDB655380 IMK655370:IMX655380 IWG655370:IWT655380 JGC655370:JGP655380 JPY655370:JQL655380 JZU655370:KAH655380 KJQ655370:KKD655380 KTM655370:KTZ655380 LDI655370:LDV655380 LNE655370:LNR655380 LXA655370:LXN655380 MGW655370:MHJ655380 MQS655370:MRF655380 NAO655370:NBB655380 NKK655370:NKX655380 NUG655370:NUT655380 OEC655370:OEP655380 ONY655370:OOL655380 OXU655370:OYH655380 PHQ655370:PID655380 PRM655370:PRZ655380 QBI655370:QBV655380 QLE655370:QLR655380 QVA655370:QVN655380 REW655370:RFJ655380 ROS655370:RPF655380 RYO655370:RZB655380 SIK655370:SIX655380 SSG655370:SST655380 TCC655370:TCP655380 TLY655370:TML655380 TVU655370:TWH655380 UFQ655370:UGD655380 UPM655370:UPZ655380 UZI655370:UZV655380 VJE655370:VJR655380 VTA655370:VTN655380 WCW655370:WDJ655380 WMS655370:WNF655380 WWO655370:WXB655380 AG720906:AT720916 KC720906:KP720916 TY720906:UL720916 ADU720906:AEH720916 ANQ720906:AOD720916 AXM720906:AXZ720916 BHI720906:BHV720916 BRE720906:BRR720916 CBA720906:CBN720916 CKW720906:CLJ720916 CUS720906:CVF720916 DEO720906:DFB720916 DOK720906:DOX720916 DYG720906:DYT720916 EIC720906:EIP720916 ERY720906:ESL720916 FBU720906:FCH720916 FLQ720906:FMD720916 FVM720906:FVZ720916 GFI720906:GFV720916 GPE720906:GPR720916 GZA720906:GZN720916 HIW720906:HJJ720916 HSS720906:HTF720916 ICO720906:IDB720916 IMK720906:IMX720916 IWG720906:IWT720916 JGC720906:JGP720916 JPY720906:JQL720916 JZU720906:KAH720916 KJQ720906:KKD720916 KTM720906:KTZ720916 LDI720906:LDV720916 LNE720906:LNR720916 LXA720906:LXN720916 MGW720906:MHJ720916 MQS720906:MRF720916 NAO720906:NBB720916 NKK720906:NKX720916 NUG720906:NUT720916 OEC720906:OEP720916 ONY720906:OOL720916 OXU720906:OYH720916 PHQ720906:PID720916 PRM720906:PRZ720916 QBI720906:QBV720916 QLE720906:QLR720916 QVA720906:QVN720916 REW720906:RFJ720916 ROS720906:RPF720916 RYO720906:RZB720916 SIK720906:SIX720916 SSG720906:SST720916 TCC720906:TCP720916 TLY720906:TML720916 TVU720906:TWH720916 UFQ720906:UGD720916 UPM720906:UPZ720916 UZI720906:UZV720916 VJE720906:VJR720916 VTA720906:VTN720916 WCW720906:WDJ720916 WMS720906:WNF720916 WWO720906:WXB720916 AG786442:AT786452 KC786442:KP786452 TY786442:UL786452 ADU786442:AEH786452 ANQ786442:AOD786452 AXM786442:AXZ786452 BHI786442:BHV786452 BRE786442:BRR786452 CBA786442:CBN786452 CKW786442:CLJ786452 CUS786442:CVF786452 DEO786442:DFB786452 DOK786442:DOX786452 DYG786442:DYT786452 EIC786442:EIP786452 ERY786442:ESL786452 FBU786442:FCH786452 FLQ786442:FMD786452 FVM786442:FVZ786452 GFI786442:GFV786452 GPE786442:GPR786452 GZA786442:GZN786452 HIW786442:HJJ786452 HSS786442:HTF786452 ICO786442:IDB786452 IMK786442:IMX786452 IWG786442:IWT786452 JGC786442:JGP786452 JPY786442:JQL786452 JZU786442:KAH786452 KJQ786442:KKD786452 KTM786442:KTZ786452 LDI786442:LDV786452 LNE786442:LNR786452 LXA786442:LXN786452 MGW786442:MHJ786452 MQS786442:MRF786452 NAO786442:NBB786452 NKK786442:NKX786452 NUG786442:NUT786452 OEC786442:OEP786452 ONY786442:OOL786452 OXU786442:OYH786452 PHQ786442:PID786452 PRM786442:PRZ786452 QBI786442:QBV786452 QLE786442:QLR786452 QVA786442:QVN786452 REW786442:RFJ786452 ROS786442:RPF786452 RYO786442:RZB786452 SIK786442:SIX786452 SSG786442:SST786452 TCC786442:TCP786452 TLY786442:TML786452 TVU786442:TWH786452 UFQ786442:UGD786452 UPM786442:UPZ786452 UZI786442:UZV786452 VJE786442:VJR786452 VTA786442:VTN786452 WCW786442:WDJ786452 WMS786442:WNF786452 WWO786442:WXB786452 AG851978:AT851988 KC851978:KP851988 TY851978:UL851988 ADU851978:AEH851988 ANQ851978:AOD851988 AXM851978:AXZ851988 BHI851978:BHV851988 BRE851978:BRR851988 CBA851978:CBN851988 CKW851978:CLJ851988 CUS851978:CVF851988 DEO851978:DFB851988 DOK851978:DOX851988 DYG851978:DYT851988 EIC851978:EIP851988 ERY851978:ESL851988 FBU851978:FCH851988 FLQ851978:FMD851988 FVM851978:FVZ851988 GFI851978:GFV851988 GPE851978:GPR851988 GZA851978:GZN851988 HIW851978:HJJ851988 HSS851978:HTF851988 ICO851978:IDB851988 IMK851978:IMX851988 IWG851978:IWT851988 JGC851978:JGP851988 JPY851978:JQL851988 JZU851978:KAH851988 KJQ851978:KKD851988 KTM851978:KTZ851988 LDI851978:LDV851988 LNE851978:LNR851988 LXA851978:LXN851988 MGW851978:MHJ851988 MQS851978:MRF851988 NAO851978:NBB851988 NKK851978:NKX851988 NUG851978:NUT851988 OEC851978:OEP851988 ONY851978:OOL851988 OXU851978:OYH851988 PHQ851978:PID851988 PRM851978:PRZ851988 QBI851978:QBV851988 QLE851978:QLR851988 QVA851978:QVN851988 REW851978:RFJ851988 ROS851978:RPF851988 RYO851978:RZB851988 SIK851978:SIX851988 SSG851978:SST851988 TCC851978:TCP851988 TLY851978:TML851988 TVU851978:TWH851988 UFQ851978:UGD851988 UPM851978:UPZ851988 UZI851978:UZV851988 VJE851978:VJR851988 VTA851978:VTN851988 WCW851978:WDJ851988 WMS851978:WNF851988 WWO851978:WXB851988 AG917514:AT917524 KC917514:KP917524 TY917514:UL917524 ADU917514:AEH917524 ANQ917514:AOD917524 AXM917514:AXZ917524 BHI917514:BHV917524 BRE917514:BRR917524 CBA917514:CBN917524 CKW917514:CLJ917524 CUS917514:CVF917524 DEO917514:DFB917524 DOK917514:DOX917524 DYG917514:DYT917524 EIC917514:EIP917524 ERY917514:ESL917524 FBU917514:FCH917524 FLQ917514:FMD917524 FVM917514:FVZ917524 GFI917514:GFV917524 GPE917514:GPR917524 GZA917514:GZN917524 HIW917514:HJJ917524 HSS917514:HTF917524 ICO917514:IDB917524 IMK917514:IMX917524 IWG917514:IWT917524 JGC917514:JGP917524 JPY917514:JQL917524 JZU917514:KAH917524 KJQ917514:KKD917524 KTM917514:KTZ917524 LDI917514:LDV917524 LNE917514:LNR917524 LXA917514:LXN917524 MGW917514:MHJ917524 MQS917514:MRF917524 NAO917514:NBB917524 NKK917514:NKX917524 NUG917514:NUT917524 OEC917514:OEP917524 ONY917514:OOL917524 OXU917514:OYH917524 PHQ917514:PID917524 PRM917514:PRZ917524 QBI917514:QBV917524 QLE917514:QLR917524 QVA917514:QVN917524 REW917514:RFJ917524 ROS917514:RPF917524 RYO917514:RZB917524 SIK917514:SIX917524 SSG917514:SST917524 TCC917514:TCP917524 TLY917514:TML917524 TVU917514:TWH917524 UFQ917514:UGD917524 UPM917514:UPZ917524 UZI917514:UZV917524 VJE917514:VJR917524 VTA917514:VTN917524 WCW917514:WDJ917524 WMS917514:WNF917524 WWO917514:WXB917524 AG983050:AT983060 KC983050:KP983060 TY983050:UL983060 ADU983050:AEH983060 ANQ983050:AOD983060 AXM983050:AXZ983060 BHI983050:BHV983060 BRE983050:BRR983060 CBA983050:CBN983060 CKW983050:CLJ983060 CUS983050:CVF983060 DEO983050:DFB983060 DOK983050:DOX983060 DYG983050:DYT983060 EIC983050:EIP983060 ERY983050:ESL983060 FBU983050:FCH983060 FLQ983050:FMD983060 FVM983050:FVZ983060 GFI983050:GFV983060 GPE983050:GPR983060 GZA983050:GZN983060 HIW983050:HJJ983060 HSS983050:HTF983060 ICO983050:IDB983060 IMK983050:IMX983060 IWG983050:IWT983060 JGC983050:JGP983060 JPY983050:JQL983060 JZU983050:KAH983060 KJQ983050:KKD983060 KTM983050:KTZ983060 LDI983050:LDV983060 LNE983050:LNR983060 LXA983050:LXN983060 MGW983050:MHJ983060 MQS983050:MRF983060 NAO983050:NBB983060 NKK983050:NKX983060 NUG983050:NUT983060 OEC983050:OEP983060 ONY983050:OOL983060 OXU983050:OYH983060 PHQ983050:PID983060 PRM983050:PRZ983060 QBI983050:QBV983060 QLE983050:QLR983060 QVA983050:QVN983060 REW983050:RFJ983060 ROS983050:RPF983060 RYO983050:RZB983060 SIK983050:SIX983060 SSG983050:SST983060 TCC983050:TCP983060 TLY983050:TML983060 TVU983050:TWH983060 UFQ983050:UGD983060 UPM983050:UPZ983060 UZI983050:UZV983060 VJE983050:VJR983060 VTA983050:VTN983060 WCW983050:WDJ983060 WMS983050:WNF983060 WWO983050:WXB983060"/>
    <dataValidation type="list" allowBlank="1" showInputMessage="1" showErrorMessage="1" sqref="M10:N20 JI10:JJ20 TE10:TF20 ADA10:ADB20 AMW10:AMX20 AWS10:AWT20 BGO10:BGP20 BQK10:BQL20 CAG10:CAH20 CKC10:CKD20 CTY10:CTZ20 DDU10:DDV20 DNQ10:DNR20 DXM10:DXN20 EHI10:EHJ20 ERE10:ERF20 FBA10:FBB20 FKW10:FKX20 FUS10:FUT20 GEO10:GEP20 GOK10:GOL20 GYG10:GYH20 HIC10:HID20 HRY10:HRZ20 IBU10:IBV20 ILQ10:ILR20 IVM10:IVN20 JFI10:JFJ20 JPE10:JPF20 JZA10:JZB20 KIW10:KIX20 KSS10:KST20 LCO10:LCP20 LMK10:LML20 LWG10:LWH20 MGC10:MGD20 MPY10:MPZ20 MZU10:MZV20 NJQ10:NJR20 NTM10:NTN20 ODI10:ODJ20 ONE10:ONF20 OXA10:OXB20 PGW10:PGX20 PQS10:PQT20 QAO10:QAP20 QKK10:QKL20 QUG10:QUH20 REC10:RED20 RNY10:RNZ20 RXU10:RXV20 SHQ10:SHR20 SRM10:SRN20 TBI10:TBJ20 TLE10:TLF20 TVA10:TVB20 UEW10:UEX20 UOS10:UOT20 UYO10:UYP20 VIK10:VIL20 VSG10:VSH20 WCC10:WCD20 WLY10:WLZ20 WVU10:WVV20 M65546:N65556 JI65546:JJ65556 TE65546:TF65556 ADA65546:ADB65556 AMW65546:AMX65556 AWS65546:AWT65556 BGO65546:BGP65556 BQK65546:BQL65556 CAG65546:CAH65556 CKC65546:CKD65556 CTY65546:CTZ65556 DDU65546:DDV65556 DNQ65546:DNR65556 DXM65546:DXN65556 EHI65546:EHJ65556 ERE65546:ERF65556 FBA65546:FBB65556 FKW65546:FKX65556 FUS65546:FUT65556 GEO65546:GEP65556 GOK65546:GOL65556 GYG65546:GYH65556 HIC65546:HID65556 HRY65546:HRZ65556 IBU65546:IBV65556 ILQ65546:ILR65556 IVM65546:IVN65556 JFI65546:JFJ65556 JPE65546:JPF65556 JZA65546:JZB65556 KIW65546:KIX65556 KSS65546:KST65556 LCO65546:LCP65556 LMK65546:LML65556 LWG65546:LWH65556 MGC65546:MGD65556 MPY65546:MPZ65556 MZU65546:MZV65556 NJQ65546:NJR65556 NTM65546:NTN65556 ODI65546:ODJ65556 ONE65546:ONF65556 OXA65546:OXB65556 PGW65546:PGX65556 PQS65546:PQT65556 QAO65546:QAP65556 QKK65546:QKL65556 QUG65546:QUH65556 REC65546:RED65556 RNY65546:RNZ65556 RXU65546:RXV65556 SHQ65546:SHR65556 SRM65546:SRN65556 TBI65546:TBJ65556 TLE65546:TLF65556 TVA65546:TVB65556 UEW65546:UEX65556 UOS65546:UOT65556 UYO65546:UYP65556 VIK65546:VIL65556 VSG65546:VSH65556 WCC65546:WCD65556 WLY65546:WLZ65556 WVU65546:WVV65556 M131082:N131092 JI131082:JJ131092 TE131082:TF131092 ADA131082:ADB131092 AMW131082:AMX131092 AWS131082:AWT131092 BGO131082:BGP131092 BQK131082:BQL131092 CAG131082:CAH131092 CKC131082:CKD131092 CTY131082:CTZ131092 DDU131082:DDV131092 DNQ131082:DNR131092 DXM131082:DXN131092 EHI131082:EHJ131092 ERE131082:ERF131092 FBA131082:FBB131092 FKW131082:FKX131092 FUS131082:FUT131092 GEO131082:GEP131092 GOK131082:GOL131092 GYG131082:GYH131092 HIC131082:HID131092 HRY131082:HRZ131092 IBU131082:IBV131092 ILQ131082:ILR131092 IVM131082:IVN131092 JFI131082:JFJ131092 JPE131082:JPF131092 JZA131082:JZB131092 KIW131082:KIX131092 KSS131082:KST131092 LCO131082:LCP131092 LMK131082:LML131092 LWG131082:LWH131092 MGC131082:MGD131092 MPY131082:MPZ131092 MZU131082:MZV131092 NJQ131082:NJR131092 NTM131082:NTN131092 ODI131082:ODJ131092 ONE131082:ONF131092 OXA131082:OXB131092 PGW131082:PGX131092 PQS131082:PQT131092 QAO131082:QAP131092 QKK131082:QKL131092 QUG131082:QUH131092 REC131082:RED131092 RNY131082:RNZ131092 RXU131082:RXV131092 SHQ131082:SHR131092 SRM131082:SRN131092 TBI131082:TBJ131092 TLE131082:TLF131092 TVA131082:TVB131092 UEW131082:UEX131092 UOS131082:UOT131092 UYO131082:UYP131092 VIK131082:VIL131092 VSG131082:VSH131092 WCC131082:WCD131092 WLY131082:WLZ131092 WVU131082:WVV131092 M196618:N196628 JI196618:JJ196628 TE196618:TF196628 ADA196618:ADB196628 AMW196618:AMX196628 AWS196618:AWT196628 BGO196618:BGP196628 BQK196618:BQL196628 CAG196618:CAH196628 CKC196618:CKD196628 CTY196618:CTZ196628 DDU196618:DDV196628 DNQ196618:DNR196628 DXM196618:DXN196628 EHI196618:EHJ196628 ERE196618:ERF196628 FBA196618:FBB196628 FKW196618:FKX196628 FUS196618:FUT196628 GEO196618:GEP196628 GOK196618:GOL196628 GYG196618:GYH196628 HIC196618:HID196628 HRY196618:HRZ196628 IBU196618:IBV196628 ILQ196618:ILR196628 IVM196618:IVN196628 JFI196618:JFJ196628 JPE196618:JPF196628 JZA196618:JZB196628 KIW196618:KIX196628 KSS196618:KST196628 LCO196618:LCP196628 LMK196618:LML196628 LWG196618:LWH196628 MGC196618:MGD196628 MPY196618:MPZ196628 MZU196618:MZV196628 NJQ196618:NJR196628 NTM196618:NTN196628 ODI196618:ODJ196628 ONE196618:ONF196628 OXA196618:OXB196628 PGW196618:PGX196628 PQS196618:PQT196628 QAO196618:QAP196628 QKK196618:QKL196628 QUG196618:QUH196628 REC196618:RED196628 RNY196618:RNZ196628 RXU196618:RXV196628 SHQ196618:SHR196628 SRM196618:SRN196628 TBI196618:TBJ196628 TLE196618:TLF196628 TVA196618:TVB196628 UEW196618:UEX196628 UOS196618:UOT196628 UYO196618:UYP196628 VIK196618:VIL196628 VSG196618:VSH196628 WCC196618:WCD196628 WLY196618:WLZ196628 WVU196618:WVV196628 M262154:N262164 JI262154:JJ262164 TE262154:TF262164 ADA262154:ADB262164 AMW262154:AMX262164 AWS262154:AWT262164 BGO262154:BGP262164 BQK262154:BQL262164 CAG262154:CAH262164 CKC262154:CKD262164 CTY262154:CTZ262164 DDU262154:DDV262164 DNQ262154:DNR262164 DXM262154:DXN262164 EHI262154:EHJ262164 ERE262154:ERF262164 FBA262154:FBB262164 FKW262154:FKX262164 FUS262154:FUT262164 GEO262154:GEP262164 GOK262154:GOL262164 GYG262154:GYH262164 HIC262154:HID262164 HRY262154:HRZ262164 IBU262154:IBV262164 ILQ262154:ILR262164 IVM262154:IVN262164 JFI262154:JFJ262164 JPE262154:JPF262164 JZA262154:JZB262164 KIW262154:KIX262164 KSS262154:KST262164 LCO262154:LCP262164 LMK262154:LML262164 LWG262154:LWH262164 MGC262154:MGD262164 MPY262154:MPZ262164 MZU262154:MZV262164 NJQ262154:NJR262164 NTM262154:NTN262164 ODI262154:ODJ262164 ONE262154:ONF262164 OXA262154:OXB262164 PGW262154:PGX262164 PQS262154:PQT262164 QAO262154:QAP262164 QKK262154:QKL262164 QUG262154:QUH262164 REC262154:RED262164 RNY262154:RNZ262164 RXU262154:RXV262164 SHQ262154:SHR262164 SRM262154:SRN262164 TBI262154:TBJ262164 TLE262154:TLF262164 TVA262154:TVB262164 UEW262154:UEX262164 UOS262154:UOT262164 UYO262154:UYP262164 VIK262154:VIL262164 VSG262154:VSH262164 WCC262154:WCD262164 WLY262154:WLZ262164 WVU262154:WVV262164 M327690:N327700 JI327690:JJ327700 TE327690:TF327700 ADA327690:ADB327700 AMW327690:AMX327700 AWS327690:AWT327700 BGO327690:BGP327700 BQK327690:BQL327700 CAG327690:CAH327700 CKC327690:CKD327700 CTY327690:CTZ327700 DDU327690:DDV327700 DNQ327690:DNR327700 DXM327690:DXN327700 EHI327690:EHJ327700 ERE327690:ERF327700 FBA327690:FBB327700 FKW327690:FKX327700 FUS327690:FUT327700 GEO327690:GEP327700 GOK327690:GOL327700 GYG327690:GYH327700 HIC327690:HID327700 HRY327690:HRZ327700 IBU327690:IBV327700 ILQ327690:ILR327700 IVM327690:IVN327700 JFI327690:JFJ327700 JPE327690:JPF327700 JZA327690:JZB327700 KIW327690:KIX327700 KSS327690:KST327700 LCO327690:LCP327700 LMK327690:LML327700 LWG327690:LWH327700 MGC327690:MGD327700 MPY327690:MPZ327700 MZU327690:MZV327700 NJQ327690:NJR327700 NTM327690:NTN327700 ODI327690:ODJ327700 ONE327690:ONF327700 OXA327690:OXB327700 PGW327690:PGX327700 PQS327690:PQT327700 QAO327690:QAP327700 QKK327690:QKL327700 QUG327690:QUH327700 REC327690:RED327700 RNY327690:RNZ327700 RXU327690:RXV327700 SHQ327690:SHR327700 SRM327690:SRN327700 TBI327690:TBJ327700 TLE327690:TLF327700 TVA327690:TVB327700 UEW327690:UEX327700 UOS327690:UOT327700 UYO327690:UYP327700 VIK327690:VIL327700 VSG327690:VSH327700 WCC327690:WCD327700 WLY327690:WLZ327700 WVU327690:WVV327700 M393226:N393236 JI393226:JJ393236 TE393226:TF393236 ADA393226:ADB393236 AMW393226:AMX393236 AWS393226:AWT393236 BGO393226:BGP393236 BQK393226:BQL393236 CAG393226:CAH393236 CKC393226:CKD393236 CTY393226:CTZ393236 DDU393226:DDV393236 DNQ393226:DNR393236 DXM393226:DXN393236 EHI393226:EHJ393236 ERE393226:ERF393236 FBA393226:FBB393236 FKW393226:FKX393236 FUS393226:FUT393236 GEO393226:GEP393236 GOK393226:GOL393236 GYG393226:GYH393236 HIC393226:HID393236 HRY393226:HRZ393236 IBU393226:IBV393236 ILQ393226:ILR393236 IVM393226:IVN393236 JFI393226:JFJ393236 JPE393226:JPF393236 JZA393226:JZB393236 KIW393226:KIX393236 KSS393226:KST393236 LCO393226:LCP393236 LMK393226:LML393236 LWG393226:LWH393236 MGC393226:MGD393236 MPY393226:MPZ393236 MZU393226:MZV393236 NJQ393226:NJR393236 NTM393226:NTN393236 ODI393226:ODJ393236 ONE393226:ONF393236 OXA393226:OXB393236 PGW393226:PGX393236 PQS393226:PQT393236 QAO393226:QAP393236 QKK393226:QKL393236 QUG393226:QUH393236 REC393226:RED393236 RNY393226:RNZ393236 RXU393226:RXV393236 SHQ393226:SHR393236 SRM393226:SRN393236 TBI393226:TBJ393236 TLE393226:TLF393236 TVA393226:TVB393236 UEW393226:UEX393236 UOS393226:UOT393236 UYO393226:UYP393236 VIK393226:VIL393236 VSG393226:VSH393236 WCC393226:WCD393236 WLY393226:WLZ393236 WVU393226:WVV393236 M458762:N458772 JI458762:JJ458772 TE458762:TF458772 ADA458762:ADB458772 AMW458762:AMX458772 AWS458762:AWT458772 BGO458762:BGP458772 BQK458762:BQL458772 CAG458762:CAH458772 CKC458762:CKD458772 CTY458762:CTZ458772 DDU458762:DDV458772 DNQ458762:DNR458772 DXM458762:DXN458772 EHI458762:EHJ458772 ERE458762:ERF458772 FBA458762:FBB458772 FKW458762:FKX458772 FUS458762:FUT458772 GEO458762:GEP458772 GOK458762:GOL458772 GYG458762:GYH458772 HIC458762:HID458772 HRY458762:HRZ458772 IBU458762:IBV458772 ILQ458762:ILR458772 IVM458762:IVN458772 JFI458762:JFJ458772 JPE458762:JPF458772 JZA458762:JZB458772 KIW458762:KIX458772 KSS458762:KST458772 LCO458762:LCP458772 LMK458762:LML458772 LWG458762:LWH458772 MGC458762:MGD458772 MPY458762:MPZ458772 MZU458762:MZV458772 NJQ458762:NJR458772 NTM458762:NTN458772 ODI458762:ODJ458772 ONE458762:ONF458772 OXA458762:OXB458772 PGW458762:PGX458772 PQS458762:PQT458772 QAO458762:QAP458772 QKK458762:QKL458772 QUG458762:QUH458772 REC458762:RED458772 RNY458762:RNZ458772 RXU458762:RXV458772 SHQ458762:SHR458772 SRM458762:SRN458772 TBI458762:TBJ458772 TLE458762:TLF458772 TVA458762:TVB458772 UEW458762:UEX458772 UOS458762:UOT458772 UYO458762:UYP458772 VIK458762:VIL458772 VSG458762:VSH458772 WCC458762:WCD458772 WLY458762:WLZ458772 WVU458762:WVV458772 M524298:N524308 JI524298:JJ524308 TE524298:TF524308 ADA524298:ADB524308 AMW524298:AMX524308 AWS524298:AWT524308 BGO524298:BGP524308 BQK524298:BQL524308 CAG524298:CAH524308 CKC524298:CKD524308 CTY524298:CTZ524308 DDU524298:DDV524308 DNQ524298:DNR524308 DXM524298:DXN524308 EHI524298:EHJ524308 ERE524298:ERF524308 FBA524298:FBB524308 FKW524298:FKX524308 FUS524298:FUT524308 GEO524298:GEP524308 GOK524298:GOL524308 GYG524298:GYH524308 HIC524298:HID524308 HRY524298:HRZ524308 IBU524298:IBV524308 ILQ524298:ILR524308 IVM524298:IVN524308 JFI524298:JFJ524308 JPE524298:JPF524308 JZA524298:JZB524308 KIW524298:KIX524308 KSS524298:KST524308 LCO524298:LCP524308 LMK524298:LML524308 LWG524298:LWH524308 MGC524298:MGD524308 MPY524298:MPZ524308 MZU524298:MZV524308 NJQ524298:NJR524308 NTM524298:NTN524308 ODI524298:ODJ524308 ONE524298:ONF524308 OXA524298:OXB524308 PGW524298:PGX524308 PQS524298:PQT524308 QAO524298:QAP524308 QKK524298:QKL524308 QUG524298:QUH524308 REC524298:RED524308 RNY524298:RNZ524308 RXU524298:RXV524308 SHQ524298:SHR524308 SRM524298:SRN524308 TBI524298:TBJ524308 TLE524298:TLF524308 TVA524298:TVB524308 UEW524298:UEX524308 UOS524298:UOT524308 UYO524298:UYP524308 VIK524298:VIL524308 VSG524298:VSH524308 WCC524298:WCD524308 WLY524298:WLZ524308 WVU524298:WVV524308 M589834:N589844 JI589834:JJ589844 TE589834:TF589844 ADA589834:ADB589844 AMW589834:AMX589844 AWS589834:AWT589844 BGO589834:BGP589844 BQK589834:BQL589844 CAG589834:CAH589844 CKC589834:CKD589844 CTY589834:CTZ589844 DDU589834:DDV589844 DNQ589834:DNR589844 DXM589834:DXN589844 EHI589834:EHJ589844 ERE589834:ERF589844 FBA589834:FBB589844 FKW589834:FKX589844 FUS589834:FUT589844 GEO589834:GEP589844 GOK589834:GOL589844 GYG589834:GYH589844 HIC589834:HID589844 HRY589834:HRZ589844 IBU589834:IBV589844 ILQ589834:ILR589844 IVM589834:IVN589844 JFI589834:JFJ589844 JPE589834:JPF589844 JZA589834:JZB589844 KIW589834:KIX589844 KSS589834:KST589844 LCO589834:LCP589844 LMK589834:LML589844 LWG589834:LWH589844 MGC589834:MGD589844 MPY589834:MPZ589844 MZU589834:MZV589844 NJQ589834:NJR589844 NTM589834:NTN589844 ODI589834:ODJ589844 ONE589834:ONF589844 OXA589834:OXB589844 PGW589834:PGX589844 PQS589834:PQT589844 QAO589834:QAP589844 QKK589834:QKL589844 QUG589834:QUH589844 REC589834:RED589844 RNY589834:RNZ589844 RXU589834:RXV589844 SHQ589834:SHR589844 SRM589834:SRN589844 TBI589834:TBJ589844 TLE589834:TLF589844 TVA589834:TVB589844 UEW589834:UEX589844 UOS589834:UOT589844 UYO589834:UYP589844 VIK589834:VIL589844 VSG589834:VSH589844 WCC589834:WCD589844 WLY589834:WLZ589844 WVU589834:WVV589844 M655370:N655380 JI655370:JJ655380 TE655370:TF655380 ADA655370:ADB655380 AMW655370:AMX655380 AWS655370:AWT655380 BGO655370:BGP655380 BQK655370:BQL655380 CAG655370:CAH655380 CKC655370:CKD655380 CTY655370:CTZ655380 DDU655370:DDV655380 DNQ655370:DNR655380 DXM655370:DXN655380 EHI655370:EHJ655380 ERE655370:ERF655380 FBA655370:FBB655380 FKW655370:FKX655380 FUS655370:FUT655380 GEO655370:GEP655380 GOK655370:GOL655380 GYG655370:GYH655380 HIC655370:HID655380 HRY655370:HRZ655380 IBU655370:IBV655380 ILQ655370:ILR655380 IVM655370:IVN655380 JFI655370:JFJ655380 JPE655370:JPF655380 JZA655370:JZB655380 KIW655370:KIX655380 KSS655370:KST655380 LCO655370:LCP655380 LMK655370:LML655380 LWG655370:LWH655380 MGC655370:MGD655380 MPY655370:MPZ655380 MZU655370:MZV655380 NJQ655370:NJR655380 NTM655370:NTN655380 ODI655370:ODJ655380 ONE655370:ONF655380 OXA655370:OXB655380 PGW655370:PGX655380 PQS655370:PQT655380 QAO655370:QAP655380 QKK655370:QKL655380 QUG655370:QUH655380 REC655370:RED655380 RNY655370:RNZ655380 RXU655370:RXV655380 SHQ655370:SHR655380 SRM655370:SRN655380 TBI655370:TBJ655380 TLE655370:TLF655380 TVA655370:TVB655380 UEW655370:UEX655380 UOS655370:UOT655380 UYO655370:UYP655380 VIK655370:VIL655380 VSG655370:VSH655380 WCC655370:WCD655380 WLY655370:WLZ655380 WVU655370:WVV655380 M720906:N720916 JI720906:JJ720916 TE720906:TF720916 ADA720906:ADB720916 AMW720906:AMX720916 AWS720906:AWT720916 BGO720906:BGP720916 BQK720906:BQL720916 CAG720906:CAH720916 CKC720906:CKD720916 CTY720906:CTZ720916 DDU720906:DDV720916 DNQ720906:DNR720916 DXM720906:DXN720916 EHI720906:EHJ720916 ERE720906:ERF720916 FBA720906:FBB720916 FKW720906:FKX720916 FUS720906:FUT720916 GEO720906:GEP720916 GOK720906:GOL720916 GYG720906:GYH720916 HIC720906:HID720916 HRY720906:HRZ720916 IBU720906:IBV720916 ILQ720906:ILR720916 IVM720906:IVN720916 JFI720906:JFJ720916 JPE720906:JPF720916 JZA720906:JZB720916 KIW720906:KIX720916 KSS720906:KST720916 LCO720906:LCP720916 LMK720906:LML720916 LWG720906:LWH720916 MGC720906:MGD720916 MPY720906:MPZ720916 MZU720906:MZV720916 NJQ720906:NJR720916 NTM720906:NTN720916 ODI720906:ODJ720916 ONE720906:ONF720916 OXA720906:OXB720916 PGW720906:PGX720916 PQS720906:PQT720916 QAO720906:QAP720916 QKK720906:QKL720916 QUG720906:QUH720916 REC720906:RED720916 RNY720906:RNZ720916 RXU720906:RXV720916 SHQ720906:SHR720916 SRM720906:SRN720916 TBI720906:TBJ720916 TLE720906:TLF720916 TVA720906:TVB720916 UEW720906:UEX720916 UOS720906:UOT720916 UYO720906:UYP720916 VIK720906:VIL720916 VSG720906:VSH720916 WCC720906:WCD720916 WLY720906:WLZ720916 WVU720906:WVV720916 M786442:N786452 JI786442:JJ786452 TE786442:TF786452 ADA786442:ADB786452 AMW786442:AMX786452 AWS786442:AWT786452 BGO786442:BGP786452 BQK786442:BQL786452 CAG786442:CAH786452 CKC786442:CKD786452 CTY786442:CTZ786452 DDU786442:DDV786452 DNQ786442:DNR786452 DXM786442:DXN786452 EHI786442:EHJ786452 ERE786442:ERF786452 FBA786442:FBB786452 FKW786442:FKX786452 FUS786442:FUT786452 GEO786442:GEP786452 GOK786442:GOL786452 GYG786442:GYH786452 HIC786442:HID786452 HRY786442:HRZ786452 IBU786442:IBV786452 ILQ786442:ILR786452 IVM786442:IVN786452 JFI786442:JFJ786452 JPE786442:JPF786452 JZA786442:JZB786452 KIW786442:KIX786452 KSS786442:KST786452 LCO786442:LCP786452 LMK786442:LML786452 LWG786442:LWH786452 MGC786442:MGD786452 MPY786442:MPZ786452 MZU786442:MZV786452 NJQ786442:NJR786452 NTM786442:NTN786452 ODI786442:ODJ786452 ONE786442:ONF786452 OXA786442:OXB786452 PGW786442:PGX786452 PQS786442:PQT786452 QAO786442:QAP786452 QKK786442:QKL786452 QUG786442:QUH786452 REC786442:RED786452 RNY786442:RNZ786452 RXU786442:RXV786452 SHQ786442:SHR786452 SRM786442:SRN786452 TBI786442:TBJ786452 TLE786442:TLF786452 TVA786442:TVB786452 UEW786442:UEX786452 UOS786442:UOT786452 UYO786442:UYP786452 VIK786442:VIL786452 VSG786442:VSH786452 WCC786442:WCD786452 WLY786442:WLZ786452 WVU786442:WVV786452 M851978:N851988 JI851978:JJ851988 TE851978:TF851988 ADA851978:ADB851988 AMW851978:AMX851988 AWS851978:AWT851988 BGO851978:BGP851988 BQK851978:BQL851988 CAG851978:CAH851988 CKC851978:CKD851988 CTY851978:CTZ851988 DDU851978:DDV851988 DNQ851978:DNR851988 DXM851978:DXN851988 EHI851978:EHJ851988 ERE851978:ERF851988 FBA851978:FBB851988 FKW851978:FKX851988 FUS851978:FUT851988 GEO851978:GEP851988 GOK851978:GOL851988 GYG851978:GYH851988 HIC851978:HID851988 HRY851978:HRZ851988 IBU851978:IBV851988 ILQ851978:ILR851988 IVM851978:IVN851988 JFI851978:JFJ851988 JPE851978:JPF851988 JZA851978:JZB851988 KIW851978:KIX851988 KSS851978:KST851988 LCO851978:LCP851988 LMK851978:LML851988 LWG851978:LWH851988 MGC851978:MGD851988 MPY851978:MPZ851988 MZU851978:MZV851988 NJQ851978:NJR851988 NTM851978:NTN851988 ODI851978:ODJ851988 ONE851978:ONF851988 OXA851978:OXB851988 PGW851978:PGX851988 PQS851978:PQT851988 QAO851978:QAP851988 QKK851978:QKL851988 QUG851978:QUH851988 REC851978:RED851988 RNY851978:RNZ851988 RXU851978:RXV851988 SHQ851978:SHR851988 SRM851978:SRN851988 TBI851978:TBJ851988 TLE851978:TLF851988 TVA851978:TVB851988 UEW851978:UEX851988 UOS851978:UOT851988 UYO851978:UYP851988 VIK851978:VIL851988 VSG851978:VSH851988 WCC851978:WCD851988 WLY851978:WLZ851988 WVU851978:WVV851988 M917514:N917524 JI917514:JJ917524 TE917514:TF917524 ADA917514:ADB917524 AMW917514:AMX917524 AWS917514:AWT917524 BGO917514:BGP917524 BQK917514:BQL917524 CAG917514:CAH917524 CKC917514:CKD917524 CTY917514:CTZ917524 DDU917514:DDV917524 DNQ917514:DNR917524 DXM917514:DXN917524 EHI917514:EHJ917524 ERE917514:ERF917524 FBA917514:FBB917524 FKW917514:FKX917524 FUS917514:FUT917524 GEO917514:GEP917524 GOK917514:GOL917524 GYG917514:GYH917524 HIC917514:HID917524 HRY917514:HRZ917524 IBU917514:IBV917524 ILQ917514:ILR917524 IVM917514:IVN917524 JFI917514:JFJ917524 JPE917514:JPF917524 JZA917514:JZB917524 KIW917514:KIX917524 KSS917514:KST917524 LCO917514:LCP917524 LMK917514:LML917524 LWG917514:LWH917524 MGC917514:MGD917524 MPY917514:MPZ917524 MZU917514:MZV917524 NJQ917514:NJR917524 NTM917514:NTN917524 ODI917514:ODJ917524 ONE917514:ONF917524 OXA917514:OXB917524 PGW917514:PGX917524 PQS917514:PQT917524 QAO917514:QAP917524 QKK917514:QKL917524 QUG917514:QUH917524 REC917514:RED917524 RNY917514:RNZ917524 RXU917514:RXV917524 SHQ917514:SHR917524 SRM917514:SRN917524 TBI917514:TBJ917524 TLE917514:TLF917524 TVA917514:TVB917524 UEW917514:UEX917524 UOS917514:UOT917524 UYO917514:UYP917524 VIK917514:VIL917524 VSG917514:VSH917524 WCC917514:WCD917524 WLY917514:WLZ917524 WVU917514:WVV917524 M983050:N983060 JI983050:JJ983060 TE983050:TF983060 ADA983050:ADB983060 AMW983050:AMX983060 AWS983050:AWT983060 BGO983050:BGP983060 BQK983050:BQL983060 CAG983050:CAH983060 CKC983050:CKD983060 CTY983050:CTZ983060 DDU983050:DDV983060 DNQ983050:DNR983060 DXM983050:DXN983060 EHI983050:EHJ983060 ERE983050:ERF983060 FBA983050:FBB983060 FKW983050:FKX983060 FUS983050:FUT983060 GEO983050:GEP983060 GOK983050:GOL983060 GYG983050:GYH983060 HIC983050:HID983060 HRY983050:HRZ983060 IBU983050:IBV983060 ILQ983050:ILR983060 IVM983050:IVN983060 JFI983050:JFJ983060 JPE983050:JPF983060 JZA983050:JZB983060 KIW983050:KIX983060 KSS983050:KST983060 LCO983050:LCP983060 LMK983050:LML983060 LWG983050:LWH983060 MGC983050:MGD983060 MPY983050:MPZ983060 MZU983050:MZV983060 NJQ983050:NJR983060 NTM983050:NTN983060 ODI983050:ODJ983060 ONE983050:ONF983060 OXA983050:OXB983060 PGW983050:PGX983060 PQS983050:PQT983060 QAO983050:QAP983060 QKK983050:QKL983060 QUG983050:QUH983060 REC983050:RED983060 RNY983050:RNZ983060 RXU983050:RXV983060 SHQ983050:SHR983060 SRM983050:SRN983060 TBI983050:TBJ983060 TLE983050:TLF983060 TVA983050:TVB983060 UEW983050:UEX983060 UOS983050:UOT983060 UYO983050:UYP983060 VIK983050:VIL983060 VSG983050:VSH983060 WCC983050:WCD983060 WLY983050:WLZ983060 WVU983050:WVV983060">
      <formula1>Impacto</formula1>
    </dataValidation>
    <dataValidation type="list" showInputMessage="1" showErrorMessage="1" sqref="L10:L20 JH10:JH20 TD10:TD20 ACZ10:ACZ20 AMV10:AMV20 AWR10:AWR20 BGN10:BGN20 BQJ10:BQJ20 CAF10:CAF20 CKB10:CKB20 CTX10:CTX20 DDT10:DDT20 DNP10:DNP20 DXL10:DXL20 EHH10:EHH20 ERD10:ERD20 FAZ10:FAZ20 FKV10:FKV20 FUR10:FUR20 GEN10:GEN20 GOJ10:GOJ20 GYF10:GYF20 HIB10:HIB20 HRX10:HRX20 IBT10:IBT20 ILP10:ILP20 IVL10:IVL20 JFH10:JFH20 JPD10:JPD20 JYZ10:JYZ20 KIV10:KIV20 KSR10:KSR20 LCN10:LCN20 LMJ10:LMJ20 LWF10:LWF20 MGB10:MGB20 MPX10:MPX20 MZT10:MZT20 NJP10:NJP20 NTL10:NTL20 ODH10:ODH20 OND10:OND20 OWZ10:OWZ20 PGV10:PGV20 PQR10:PQR20 QAN10:QAN20 QKJ10:QKJ20 QUF10:QUF20 REB10:REB20 RNX10:RNX20 RXT10:RXT20 SHP10:SHP20 SRL10:SRL20 TBH10:TBH20 TLD10:TLD20 TUZ10:TUZ20 UEV10:UEV20 UOR10:UOR20 UYN10:UYN20 VIJ10:VIJ20 VSF10:VSF20 WCB10:WCB20 WLX10:WLX20 WVT10:WVT20 L65546:L65556 JH65546:JH65556 TD65546:TD65556 ACZ65546:ACZ65556 AMV65546:AMV65556 AWR65546:AWR65556 BGN65546:BGN65556 BQJ65546:BQJ65556 CAF65546:CAF65556 CKB65546:CKB65556 CTX65546:CTX65556 DDT65546:DDT65556 DNP65546:DNP65556 DXL65546:DXL65556 EHH65546:EHH65556 ERD65546:ERD65556 FAZ65546:FAZ65556 FKV65546:FKV65556 FUR65546:FUR65556 GEN65546:GEN65556 GOJ65546:GOJ65556 GYF65546:GYF65556 HIB65546:HIB65556 HRX65546:HRX65556 IBT65546:IBT65556 ILP65546:ILP65556 IVL65546:IVL65556 JFH65546:JFH65556 JPD65546:JPD65556 JYZ65546:JYZ65556 KIV65546:KIV65556 KSR65546:KSR65556 LCN65546:LCN65556 LMJ65546:LMJ65556 LWF65546:LWF65556 MGB65546:MGB65556 MPX65546:MPX65556 MZT65546:MZT65556 NJP65546:NJP65556 NTL65546:NTL65556 ODH65546:ODH65556 OND65546:OND65556 OWZ65546:OWZ65556 PGV65546:PGV65556 PQR65546:PQR65556 QAN65546:QAN65556 QKJ65546:QKJ65556 QUF65546:QUF65556 REB65546:REB65556 RNX65546:RNX65556 RXT65546:RXT65556 SHP65546:SHP65556 SRL65546:SRL65556 TBH65546:TBH65556 TLD65546:TLD65556 TUZ65546:TUZ65556 UEV65546:UEV65556 UOR65546:UOR65556 UYN65546:UYN65556 VIJ65546:VIJ65556 VSF65546:VSF65556 WCB65546:WCB65556 WLX65546:WLX65556 WVT65546:WVT65556 L131082:L131092 JH131082:JH131092 TD131082:TD131092 ACZ131082:ACZ131092 AMV131082:AMV131092 AWR131082:AWR131092 BGN131082:BGN131092 BQJ131082:BQJ131092 CAF131082:CAF131092 CKB131082:CKB131092 CTX131082:CTX131092 DDT131082:DDT131092 DNP131082:DNP131092 DXL131082:DXL131092 EHH131082:EHH131092 ERD131082:ERD131092 FAZ131082:FAZ131092 FKV131082:FKV131092 FUR131082:FUR131092 GEN131082:GEN131092 GOJ131082:GOJ131092 GYF131082:GYF131092 HIB131082:HIB131092 HRX131082:HRX131092 IBT131082:IBT131092 ILP131082:ILP131092 IVL131082:IVL131092 JFH131082:JFH131092 JPD131082:JPD131092 JYZ131082:JYZ131092 KIV131082:KIV131092 KSR131082:KSR131092 LCN131082:LCN131092 LMJ131082:LMJ131092 LWF131082:LWF131092 MGB131082:MGB131092 MPX131082:MPX131092 MZT131082:MZT131092 NJP131082:NJP131092 NTL131082:NTL131092 ODH131082:ODH131092 OND131082:OND131092 OWZ131082:OWZ131092 PGV131082:PGV131092 PQR131082:PQR131092 QAN131082:QAN131092 QKJ131082:QKJ131092 QUF131082:QUF131092 REB131082:REB131092 RNX131082:RNX131092 RXT131082:RXT131092 SHP131082:SHP131092 SRL131082:SRL131092 TBH131082:TBH131092 TLD131082:TLD131092 TUZ131082:TUZ131092 UEV131082:UEV131092 UOR131082:UOR131092 UYN131082:UYN131092 VIJ131082:VIJ131092 VSF131082:VSF131092 WCB131082:WCB131092 WLX131082:WLX131092 WVT131082:WVT131092 L196618:L196628 JH196618:JH196628 TD196618:TD196628 ACZ196618:ACZ196628 AMV196618:AMV196628 AWR196618:AWR196628 BGN196618:BGN196628 BQJ196618:BQJ196628 CAF196618:CAF196628 CKB196618:CKB196628 CTX196618:CTX196628 DDT196618:DDT196628 DNP196618:DNP196628 DXL196618:DXL196628 EHH196618:EHH196628 ERD196618:ERD196628 FAZ196618:FAZ196628 FKV196618:FKV196628 FUR196618:FUR196628 GEN196618:GEN196628 GOJ196618:GOJ196628 GYF196618:GYF196628 HIB196618:HIB196628 HRX196618:HRX196628 IBT196618:IBT196628 ILP196618:ILP196628 IVL196618:IVL196628 JFH196618:JFH196628 JPD196618:JPD196628 JYZ196618:JYZ196628 KIV196618:KIV196628 KSR196618:KSR196628 LCN196618:LCN196628 LMJ196618:LMJ196628 LWF196618:LWF196628 MGB196618:MGB196628 MPX196618:MPX196628 MZT196618:MZT196628 NJP196618:NJP196628 NTL196618:NTL196628 ODH196618:ODH196628 OND196618:OND196628 OWZ196618:OWZ196628 PGV196618:PGV196628 PQR196618:PQR196628 QAN196618:QAN196628 QKJ196618:QKJ196628 QUF196618:QUF196628 REB196618:REB196628 RNX196618:RNX196628 RXT196618:RXT196628 SHP196618:SHP196628 SRL196618:SRL196628 TBH196618:TBH196628 TLD196618:TLD196628 TUZ196618:TUZ196628 UEV196618:UEV196628 UOR196618:UOR196628 UYN196618:UYN196628 VIJ196618:VIJ196628 VSF196618:VSF196628 WCB196618:WCB196628 WLX196618:WLX196628 WVT196618:WVT196628 L262154:L262164 JH262154:JH262164 TD262154:TD262164 ACZ262154:ACZ262164 AMV262154:AMV262164 AWR262154:AWR262164 BGN262154:BGN262164 BQJ262154:BQJ262164 CAF262154:CAF262164 CKB262154:CKB262164 CTX262154:CTX262164 DDT262154:DDT262164 DNP262154:DNP262164 DXL262154:DXL262164 EHH262154:EHH262164 ERD262154:ERD262164 FAZ262154:FAZ262164 FKV262154:FKV262164 FUR262154:FUR262164 GEN262154:GEN262164 GOJ262154:GOJ262164 GYF262154:GYF262164 HIB262154:HIB262164 HRX262154:HRX262164 IBT262154:IBT262164 ILP262154:ILP262164 IVL262154:IVL262164 JFH262154:JFH262164 JPD262154:JPD262164 JYZ262154:JYZ262164 KIV262154:KIV262164 KSR262154:KSR262164 LCN262154:LCN262164 LMJ262154:LMJ262164 LWF262154:LWF262164 MGB262154:MGB262164 MPX262154:MPX262164 MZT262154:MZT262164 NJP262154:NJP262164 NTL262154:NTL262164 ODH262154:ODH262164 OND262154:OND262164 OWZ262154:OWZ262164 PGV262154:PGV262164 PQR262154:PQR262164 QAN262154:QAN262164 QKJ262154:QKJ262164 QUF262154:QUF262164 REB262154:REB262164 RNX262154:RNX262164 RXT262154:RXT262164 SHP262154:SHP262164 SRL262154:SRL262164 TBH262154:TBH262164 TLD262154:TLD262164 TUZ262154:TUZ262164 UEV262154:UEV262164 UOR262154:UOR262164 UYN262154:UYN262164 VIJ262154:VIJ262164 VSF262154:VSF262164 WCB262154:WCB262164 WLX262154:WLX262164 WVT262154:WVT262164 L327690:L327700 JH327690:JH327700 TD327690:TD327700 ACZ327690:ACZ327700 AMV327690:AMV327700 AWR327690:AWR327700 BGN327690:BGN327700 BQJ327690:BQJ327700 CAF327690:CAF327700 CKB327690:CKB327700 CTX327690:CTX327700 DDT327690:DDT327700 DNP327690:DNP327700 DXL327690:DXL327700 EHH327690:EHH327700 ERD327690:ERD327700 FAZ327690:FAZ327700 FKV327690:FKV327700 FUR327690:FUR327700 GEN327690:GEN327700 GOJ327690:GOJ327700 GYF327690:GYF327700 HIB327690:HIB327700 HRX327690:HRX327700 IBT327690:IBT327700 ILP327690:ILP327700 IVL327690:IVL327700 JFH327690:JFH327700 JPD327690:JPD327700 JYZ327690:JYZ327700 KIV327690:KIV327700 KSR327690:KSR327700 LCN327690:LCN327700 LMJ327690:LMJ327700 LWF327690:LWF327700 MGB327690:MGB327700 MPX327690:MPX327700 MZT327690:MZT327700 NJP327690:NJP327700 NTL327690:NTL327700 ODH327690:ODH327700 OND327690:OND327700 OWZ327690:OWZ327700 PGV327690:PGV327700 PQR327690:PQR327700 QAN327690:QAN327700 QKJ327690:QKJ327700 QUF327690:QUF327700 REB327690:REB327700 RNX327690:RNX327700 RXT327690:RXT327700 SHP327690:SHP327700 SRL327690:SRL327700 TBH327690:TBH327700 TLD327690:TLD327700 TUZ327690:TUZ327700 UEV327690:UEV327700 UOR327690:UOR327700 UYN327690:UYN327700 VIJ327690:VIJ327700 VSF327690:VSF327700 WCB327690:WCB327700 WLX327690:WLX327700 WVT327690:WVT327700 L393226:L393236 JH393226:JH393236 TD393226:TD393236 ACZ393226:ACZ393236 AMV393226:AMV393236 AWR393226:AWR393236 BGN393226:BGN393236 BQJ393226:BQJ393236 CAF393226:CAF393236 CKB393226:CKB393236 CTX393226:CTX393236 DDT393226:DDT393236 DNP393226:DNP393236 DXL393226:DXL393236 EHH393226:EHH393236 ERD393226:ERD393236 FAZ393226:FAZ393236 FKV393226:FKV393236 FUR393226:FUR393236 GEN393226:GEN393236 GOJ393226:GOJ393236 GYF393226:GYF393236 HIB393226:HIB393236 HRX393226:HRX393236 IBT393226:IBT393236 ILP393226:ILP393236 IVL393226:IVL393236 JFH393226:JFH393236 JPD393226:JPD393236 JYZ393226:JYZ393236 KIV393226:KIV393236 KSR393226:KSR393236 LCN393226:LCN393236 LMJ393226:LMJ393236 LWF393226:LWF393236 MGB393226:MGB393236 MPX393226:MPX393236 MZT393226:MZT393236 NJP393226:NJP393236 NTL393226:NTL393236 ODH393226:ODH393236 OND393226:OND393236 OWZ393226:OWZ393236 PGV393226:PGV393236 PQR393226:PQR393236 QAN393226:QAN393236 QKJ393226:QKJ393236 QUF393226:QUF393236 REB393226:REB393236 RNX393226:RNX393236 RXT393226:RXT393236 SHP393226:SHP393236 SRL393226:SRL393236 TBH393226:TBH393236 TLD393226:TLD393236 TUZ393226:TUZ393236 UEV393226:UEV393236 UOR393226:UOR393236 UYN393226:UYN393236 VIJ393226:VIJ393236 VSF393226:VSF393236 WCB393226:WCB393236 WLX393226:WLX393236 WVT393226:WVT393236 L458762:L458772 JH458762:JH458772 TD458762:TD458772 ACZ458762:ACZ458772 AMV458762:AMV458772 AWR458762:AWR458772 BGN458762:BGN458772 BQJ458762:BQJ458772 CAF458762:CAF458772 CKB458762:CKB458772 CTX458762:CTX458772 DDT458762:DDT458772 DNP458762:DNP458772 DXL458762:DXL458772 EHH458762:EHH458772 ERD458762:ERD458772 FAZ458762:FAZ458772 FKV458762:FKV458772 FUR458762:FUR458772 GEN458762:GEN458772 GOJ458762:GOJ458772 GYF458762:GYF458772 HIB458762:HIB458772 HRX458762:HRX458772 IBT458762:IBT458772 ILP458762:ILP458772 IVL458762:IVL458772 JFH458762:JFH458772 JPD458762:JPD458772 JYZ458762:JYZ458772 KIV458762:KIV458772 KSR458762:KSR458772 LCN458762:LCN458772 LMJ458762:LMJ458772 LWF458762:LWF458772 MGB458762:MGB458772 MPX458762:MPX458772 MZT458762:MZT458772 NJP458762:NJP458772 NTL458762:NTL458772 ODH458762:ODH458772 OND458762:OND458772 OWZ458762:OWZ458772 PGV458762:PGV458772 PQR458762:PQR458772 QAN458762:QAN458772 QKJ458762:QKJ458772 QUF458762:QUF458772 REB458762:REB458772 RNX458762:RNX458772 RXT458762:RXT458772 SHP458762:SHP458772 SRL458762:SRL458772 TBH458762:TBH458772 TLD458762:TLD458772 TUZ458762:TUZ458772 UEV458762:UEV458772 UOR458762:UOR458772 UYN458762:UYN458772 VIJ458762:VIJ458772 VSF458762:VSF458772 WCB458762:WCB458772 WLX458762:WLX458772 WVT458762:WVT458772 L524298:L524308 JH524298:JH524308 TD524298:TD524308 ACZ524298:ACZ524308 AMV524298:AMV524308 AWR524298:AWR524308 BGN524298:BGN524308 BQJ524298:BQJ524308 CAF524298:CAF524308 CKB524298:CKB524308 CTX524298:CTX524308 DDT524298:DDT524308 DNP524298:DNP524308 DXL524298:DXL524308 EHH524298:EHH524308 ERD524298:ERD524308 FAZ524298:FAZ524308 FKV524298:FKV524308 FUR524298:FUR524308 GEN524298:GEN524308 GOJ524298:GOJ524308 GYF524298:GYF524308 HIB524298:HIB524308 HRX524298:HRX524308 IBT524298:IBT524308 ILP524298:ILP524308 IVL524298:IVL524308 JFH524298:JFH524308 JPD524298:JPD524308 JYZ524298:JYZ524308 KIV524298:KIV524308 KSR524298:KSR524308 LCN524298:LCN524308 LMJ524298:LMJ524308 LWF524298:LWF524308 MGB524298:MGB524308 MPX524298:MPX524308 MZT524298:MZT524308 NJP524298:NJP524308 NTL524298:NTL524308 ODH524298:ODH524308 OND524298:OND524308 OWZ524298:OWZ524308 PGV524298:PGV524308 PQR524298:PQR524308 QAN524298:QAN524308 QKJ524298:QKJ524308 QUF524298:QUF524308 REB524298:REB524308 RNX524298:RNX524308 RXT524298:RXT524308 SHP524298:SHP524308 SRL524298:SRL524308 TBH524298:TBH524308 TLD524298:TLD524308 TUZ524298:TUZ524308 UEV524298:UEV524308 UOR524298:UOR524308 UYN524298:UYN524308 VIJ524298:VIJ524308 VSF524298:VSF524308 WCB524298:WCB524308 WLX524298:WLX524308 WVT524298:WVT524308 L589834:L589844 JH589834:JH589844 TD589834:TD589844 ACZ589834:ACZ589844 AMV589834:AMV589844 AWR589834:AWR589844 BGN589834:BGN589844 BQJ589834:BQJ589844 CAF589834:CAF589844 CKB589834:CKB589844 CTX589834:CTX589844 DDT589834:DDT589844 DNP589834:DNP589844 DXL589834:DXL589844 EHH589834:EHH589844 ERD589834:ERD589844 FAZ589834:FAZ589844 FKV589834:FKV589844 FUR589834:FUR589844 GEN589834:GEN589844 GOJ589834:GOJ589844 GYF589834:GYF589844 HIB589834:HIB589844 HRX589834:HRX589844 IBT589834:IBT589844 ILP589834:ILP589844 IVL589834:IVL589844 JFH589834:JFH589844 JPD589834:JPD589844 JYZ589834:JYZ589844 KIV589834:KIV589844 KSR589834:KSR589844 LCN589834:LCN589844 LMJ589834:LMJ589844 LWF589834:LWF589844 MGB589834:MGB589844 MPX589834:MPX589844 MZT589834:MZT589844 NJP589834:NJP589844 NTL589834:NTL589844 ODH589834:ODH589844 OND589834:OND589844 OWZ589834:OWZ589844 PGV589834:PGV589844 PQR589834:PQR589844 QAN589834:QAN589844 QKJ589834:QKJ589844 QUF589834:QUF589844 REB589834:REB589844 RNX589834:RNX589844 RXT589834:RXT589844 SHP589834:SHP589844 SRL589834:SRL589844 TBH589834:TBH589844 TLD589834:TLD589844 TUZ589834:TUZ589844 UEV589834:UEV589844 UOR589834:UOR589844 UYN589834:UYN589844 VIJ589834:VIJ589844 VSF589834:VSF589844 WCB589834:WCB589844 WLX589834:WLX589844 WVT589834:WVT589844 L655370:L655380 JH655370:JH655380 TD655370:TD655380 ACZ655370:ACZ655380 AMV655370:AMV655380 AWR655370:AWR655380 BGN655370:BGN655380 BQJ655370:BQJ655380 CAF655370:CAF655380 CKB655370:CKB655380 CTX655370:CTX655380 DDT655370:DDT655380 DNP655370:DNP655380 DXL655370:DXL655380 EHH655370:EHH655380 ERD655370:ERD655380 FAZ655370:FAZ655380 FKV655370:FKV655380 FUR655370:FUR655380 GEN655370:GEN655380 GOJ655370:GOJ655380 GYF655370:GYF655380 HIB655370:HIB655380 HRX655370:HRX655380 IBT655370:IBT655380 ILP655370:ILP655380 IVL655370:IVL655380 JFH655370:JFH655380 JPD655370:JPD655380 JYZ655370:JYZ655380 KIV655370:KIV655380 KSR655370:KSR655380 LCN655370:LCN655380 LMJ655370:LMJ655380 LWF655370:LWF655380 MGB655370:MGB655380 MPX655370:MPX655380 MZT655370:MZT655380 NJP655370:NJP655380 NTL655370:NTL655380 ODH655370:ODH655380 OND655370:OND655380 OWZ655370:OWZ655380 PGV655370:PGV655380 PQR655370:PQR655380 QAN655370:QAN655380 QKJ655370:QKJ655380 QUF655370:QUF655380 REB655370:REB655380 RNX655370:RNX655380 RXT655370:RXT655380 SHP655370:SHP655380 SRL655370:SRL655380 TBH655370:TBH655380 TLD655370:TLD655380 TUZ655370:TUZ655380 UEV655370:UEV655380 UOR655370:UOR655380 UYN655370:UYN655380 VIJ655370:VIJ655380 VSF655370:VSF655380 WCB655370:WCB655380 WLX655370:WLX655380 WVT655370:WVT655380 L720906:L720916 JH720906:JH720916 TD720906:TD720916 ACZ720906:ACZ720916 AMV720906:AMV720916 AWR720906:AWR720916 BGN720906:BGN720916 BQJ720906:BQJ720916 CAF720906:CAF720916 CKB720906:CKB720916 CTX720906:CTX720916 DDT720906:DDT720916 DNP720906:DNP720916 DXL720906:DXL720916 EHH720906:EHH720916 ERD720906:ERD720916 FAZ720906:FAZ720916 FKV720906:FKV720916 FUR720906:FUR720916 GEN720906:GEN720916 GOJ720906:GOJ720916 GYF720906:GYF720916 HIB720906:HIB720916 HRX720906:HRX720916 IBT720906:IBT720916 ILP720906:ILP720916 IVL720906:IVL720916 JFH720906:JFH720916 JPD720906:JPD720916 JYZ720906:JYZ720916 KIV720906:KIV720916 KSR720906:KSR720916 LCN720906:LCN720916 LMJ720906:LMJ720916 LWF720906:LWF720916 MGB720906:MGB720916 MPX720906:MPX720916 MZT720906:MZT720916 NJP720906:NJP720916 NTL720906:NTL720916 ODH720906:ODH720916 OND720906:OND720916 OWZ720906:OWZ720916 PGV720906:PGV720916 PQR720906:PQR720916 QAN720906:QAN720916 QKJ720906:QKJ720916 QUF720906:QUF720916 REB720906:REB720916 RNX720906:RNX720916 RXT720906:RXT720916 SHP720906:SHP720916 SRL720906:SRL720916 TBH720906:TBH720916 TLD720906:TLD720916 TUZ720906:TUZ720916 UEV720906:UEV720916 UOR720906:UOR720916 UYN720906:UYN720916 VIJ720906:VIJ720916 VSF720906:VSF720916 WCB720906:WCB720916 WLX720906:WLX720916 WVT720906:WVT720916 L786442:L786452 JH786442:JH786452 TD786442:TD786452 ACZ786442:ACZ786452 AMV786442:AMV786452 AWR786442:AWR786452 BGN786442:BGN786452 BQJ786442:BQJ786452 CAF786442:CAF786452 CKB786442:CKB786452 CTX786442:CTX786452 DDT786442:DDT786452 DNP786442:DNP786452 DXL786442:DXL786452 EHH786442:EHH786452 ERD786442:ERD786452 FAZ786442:FAZ786452 FKV786442:FKV786452 FUR786442:FUR786452 GEN786442:GEN786452 GOJ786442:GOJ786452 GYF786442:GYF786452 HIB786442:HIB786452 HRX786442:HRX786452 IBT786442:IBT786452 ILP786442:ILP786452 IVL786442:IVL786452 JFH786442:JFH786452 JPD786442:JPD786452 JYZ786442:JYZ786452 KIV786442:KIV786452 KSR786442:KSR786452 LCN786442:LCN786452 LMJ786442:LMJ786452 LWF786442:LWF786452 MGB786442:MGB786452 MPX786442:MPX786452 MZT786442:MZT786452 NJP786442:NJP786452 NTL786442:NTL786452 ODH786442:ODH786452 OND786442:OND786452 OWZ786442:OWZ786452 PGV786442:PGV786452 PQR786442:PQR786452 QAN786442:QAN786452 QKJ786442:QKJ786452 QUF786442:QUF786452 REB786442:REB786452 RNX786442:RNX786452 RXT786442:RXT786452 SHP786442:SHP786452 SRL786442:SRL786452 TBH786442:TBH786452 TLD786442:TLD786452 TUZ786442:TUZ786452 UEV786442:UEV786452 UOR786442:UOR786452 UYN786442:UYN786452 VIJ786442:VIJ786452 VSF786442:VSF786452 WCB786442:WCB786452 WLX786442:WLX786452 WVT786442:WVT786452 L851978:L851988 JH851978:JH851988 TD851978:TD851988 ACZ851978:ACZ851988 AMV851978:AMV851988 AWR851978:AWR851988 BGN851978:BGN851988 BQJ851978:BQJ851988 CAF851978:CAF851988 CKB851978:CKB851988 CTX851978:CTX851988 DDT851978:DDT851988 DNP851978:DNP851988 DXL851978:DXL851988 EHH851978:EHH851988 ERD851978:ERD851988 FAZ851978:FAZ851988 FKV851978:FKV851988 FUR851978:FUR851988 GEN851978:GEN851988 GOJ851978:GOJ851988 GYF851978:GYF851988 HIB851978:HIB851988 HRX851978:HRX851988 IBT851978:IBT851988 ILP851978:ILP851988 IVL851978:IVL851988 JFH851978:JFH851988 JPD851978:JPD851988 JYZ851978:JYZ851988 KIV851978:KIV851988 KSR851978:KSR851988 LCN851978:LCN851988 LMJ851978:LMJ851988 LWF851978:LWF851988 MGB851978:MGB851988 MPX851978:MPX851988 MZT851978:MZT851988 NJP851978:NJP851988 NTL851978:NTL851988 ODH851978:ODH851988 OND851978:OND851988 OWZ851978:OWZ851988 PGV851978:PGV851988 PQR851978:PQR851988 QAN851978:QAN851988 QKJ851978:QKJ851988 QUF851978:QUF851988 REB851978:REB851988 RNX851978:RNX851988 RXT851978:RXT851988 SHP851978:SHP851988 SRL851978:SRL851988 TBH851978:TBH851988 TLD851978:TLD851988 TUZ851978:TUZ851988 UEV851978:UEV851988 UOR851978:UOR851988 UYN851978:UYN851988 VIJ851978:VIJ851988 VSF851978:VSF851988 WCB851978:WCB851988 WLX851978:WLX851988 WVT851978:WVT851988 L917514:L917524 JH917514:JH917524 TD917514:TD917524 ACZ917514:ACZ917524 AMV917514:AMV917524 AWR917514:AWR917524 BGN917514:BGN917524 BQJ917514:BQJ917524 CAF917514:CAF917524 CKB917514:CKB917524 CTX917514:CTX917524 DDT917514:DDT917524 DNP917514:DNP917524 DXL917514:DXL917524 EHH917514:EHH917524 ERD917514:ERD917524 FAZ917514:FAZ917524 FKV917514:FKV917524 FUR917514:FUR917524 GEN917514:GEN917524 GOJ917514:GOJ917524 GYF917514:GYF917524 HIB917514:HIB917524 HRX917514:HRX917524 IBT917514:IBT917524 ILP917514:ILP917524 IVL917514:IVL917524 JFH917514:JFH917524 JPD917514:JPD917524 JYZ917514:JYZ917524 KIV917514:KIV917524 KSR917514:KSR917524 LCN917514:LCN917524 LMJ917514:LMJ917524 LWF917514:LWF917524 MGB917514:MGB917524 MPX917514:MPX917524 MZT917514:MZT917524 NJP917514:NJP917524 NTL917514:NTL917524 ODH917514:ODH917524 OND917514:OND917524 OWZ917514:OWZ917524 PGV917514:PGV917524 PQR917514:PQR917524 QAN917514:QAN917524 QKJ917514:QKJ917524 QUF917514:QUF917524 REB917514:REB917524 RNX917514:RNX917524 RXT917514:RXT917524 SHP917514:SHP917524 SRL917514:SRL917524 TBH917514:TBH917524 TLD917514:TLD917524 TUZ917514:TUZ917524 UEV917514:UEV917524 UOR917514:UOR917524 UYN917514:UYN917524 VIJ917514:VIJ917524 VSF917514:VSF917524 WCB917514:WCB917524 WLX917514:WLX917524 WVT917514:WVT917524 L983050:L983060 JH983050:JH983060 TD983050:TD983060 ACZ983050:ACZ983060 AMV983050:AMV983060 AWR983050:AWR983060 BGN983050:BGN983060 BQJ983050:BQJ983060 CAF983050:CAF983060 CKB983050:CKB983060 CTX983050:CTX983060 DDT983050:DDT983060 DNP983050:DNP983060 DXL983050:DXL983060 EHH983050:EHH983060 ERD983050:ERD983060 FAZ983050:FAZ983060 FKV983050:FKV983060 FUR983050:FUR983060 GEN983050:GEN983060 GOJ983050:GOJ983060 GYF983050:GYF983060 HIB983050:HIB983060 HRX983050:HRX983060 IBT983050:IBT983060 ILP983050:ILP983060 IVL983050:IVL983060 JFH983050:JFH983060 JPD983050:JPD983060 JYZ983050:JYZ983060 KIV983050:KIV983060 KSR983050:KSR983060 LCN983050:LCN983060 LMJ983050:LMJ983060 LWF983050:LWF983060 MGB983050:MGB983060 MPX983050:MPX983060 MZT983050:MZT983060 NJP983050:NJP983060 NTL983050:NTL983060 ODH983050:ODH983060 OND983050:OND983060 OWZ983050:OWZ983060 PGV983050:PGV983060 PQR983050:PQR983060 QAN983050:QAN983060 QKJ983050:QKJ983060 QUF983050:QUF983060 REB983050:REB983060 RNX983050:RNX983060 RXT983050:RXT983060 SHP983050:SHP983060 SRL983050:SRL983060 TBH983050:TBH983060 TLD983050:TLD983060 TUZ983050:TUZ983060 UEV983050:UEV983060 UOR983050:UOR983060 UYN983050:UYN983060 VIJ983050:VIJ983060 VSF983050:VSF983060 WCB983050:WCB983060 WLX983050:WLX983060 WVT983050:WVT983060">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74803149606299213" header="0.31496062992125984" footer="0.31496062992125984"/>
  <pageSetup paperSize="14" scale="55" orientation="landscape" r:id="rId1"/>
  <headerFooter>
    <oddFooter xml:space="preserve">&amp;L&amp;9Formato: FO-AC-07 Versión: 2&amp;C&amp;9Página &amp;P&amp;R&amp;9Vo.Bo: </oddFooter>
  </headerFooter>
  <rowBreaks count="2" manualBreakCount="2">
    <brk id="12" max="16383" man="1"/>
    <brk id="14" max="16383" man="1"/>
  </rowBreaks>
  <colBreaks count="1" manualBreakCount="1">
    <brk id="1" max="1048575" man="1"/>
  </col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14"/>
  <sheetViews>
    <sheetView showGridLines="0" view="pageBreakPreview" zoomScaleNormal="75" zoomScaleSheetLayoutView="100" workbookViewId="0"/>
  </sheetViews>
  <sheetFormatPr baseColWidth="10" defaultRowHeight="12" x14ac:dyDescent="0.2"/>
  <cols>
    <col min="1" max="1" width="1.140625" style="241" customWidth="1"/>
    <col min="2" max="4" width="5.7109375" style="241" customWidth="1"/>
    <col min="5" max="5" width="3.7109375" style="242" customWidth="1"/>
    <col min="6" max="7" width="4.5703125" style="241" customWidth="1"/>
    <col min="8" max="8" width="5.5703125" style="241" customWidth="1"/>
    <col min="9" max="10" width="4.5703125" style="241" customWidth="1"/>
    <col min="11" max="11" width="9.85546875" style="241" customWidth="1"/>
    <col min="12" max="12" width="7" style="243" customWidth="1"/>
    <col min="13" max="13" width="3.28515625" style="243" bestFit="1" customWidth="1"/>
    <col min="14" max="14" width="0.7109375" style="243" hidden="1" customWidth="1"/>
    <col min="15" max="15" width="3" style="243" hidden="1" customWidth="1"/>
    <col min="16" max="16" width="5.140625" style="243" hidden="1" customWidth="1"/>
    <col min="17" max="17" width="3" style="243" hidden="1" customWidth="1"/>
    <col min="18" max="18" width="4.28515625" style="243" customWidth="1"/>
    <col min="19" max="20" width="5.7109375" style="243" customWidth="1"/>
    <col min="21" max="21" width="8.5703125" style="243" customWidth="1"/>
    <col min="22" max="22" width="2.7109375" style="242" customWidth="1"/>
    <col min="23" max="23" width="3.5703125" style="242" customWidth="1"/>
    <col min="24" max="24" width="3.28515625" style="242" hidden="1" customWidth="1"/>
    <col min="25" max="25" width="2.85546875" style="242" customWidth="1"/>
    <col min="26" max="26" width="2.7109375" style="242" customWidth="1"/>
    <col min="27" max="27" width="3.42578125" style="242" hidden="1" customWidth="1"/>
    <col min="28" max="28" width="3.42578125" style="242" customWidth="1"/>
    <col min="29" max="31" width="2.7109375" style="242" customWidth="1"/>
    <col min="32" max="32" width="1.140625" style="242" hidden="1" customWidth="1"/>
    <col min="33" max="39" width="2.7109375" style="242" hidden="1" customWidth="1"/>
    <col min="40" max="41" width="5.140625" style="242" hidden="1" customWidth="1"/>
    <col min="42" max="42" width="4.28515625" style="242" customWidth="1"/>
    <col min="43" max="43" width="5.140625" style="242" hidden="1" customWidth="1"/>
    <col min="44" max="44" width="3.28515625" style="242" bestFit="1" customWidth="1"/>
    <col min="45" max="45" width="5.140625" style="242" hidden="1" customWidth="1"/>
    <col min="46" max="46" width="3.28515625" style="242" bestFit="1" customWidth="1"/>
    <col min="47" max="47" width="4.28515625" style="242" customWidth="1"/>
    <col min="48" max="48" width="4.28515625" style="243" customWidth="1"/>
    <col min="49" max="50" width="12.140625" style="243" customWidth="1"/>
    <col min="51" max="51" width="5" style="242" customWidth="1"/>
    <col min="52" max="52" width="13" style="241" customWidth="1"/>
    <col min="53" max="53" width="11.7109375" style="241" customWidth="1"/>
    <col min="54" max="54" width="25.7109375" style="241" customWidth="1"/>
    <col min="55" max="55" width="5.28515625" style="242" customWidth="1"/>
    <col min="56" max="56" width="30" style="242" customWidth="1"/>
    <col min="57" max="256" width="11.42578125" style="198"/>
    <col min="257" max="257" width="1.140625" style="198" customWidth="1"/>
    <col min="258" max="260" width="5.7109375" style="198" customWidth="1"/>
    <col min="261" max="261" width="3.7109375" style="198" customWidth="1"/>
    <col min="262" max="263" width="4.5703125" style="198" customWidth="1"/>
    <col min="264" max="264" width="5.5703125" style="198" customWidth="1"/>
    <col min="265" max="266" width="4.5703125" style="198" customWidth="1"/>
    <col min="267" max="267" width="9.85546875" style="198" customWidth="1"/>
    <col min="268" max="268" width="7" style="198" customWidth="1"/>
    <col min="269" max="269" width="3.28515625" style="198" bestFit="1" customWidth="1"/>
    <col min="270" max="273" width="0" style="198" hidden="1" customWidth="1"/>
    <col min="274" max="274" width="4.28515625" style="198" customWidth="1"/>
    <col min="275" max="276" width="5.7109375" style="198" customWidth="1"/>
    <col min="277" max="277" width="8.5703125" style="198" customWidth="1"/>
    <col min="278" max="278" width="2.7109375" style="198" customWidth="1"/>
    <col min="279" max="279" width="3.5703125" style="198" customWidth="1"/>
    <col min="280" max="280" width="0" style="198" hidden="1" customWidth="1"/>
    <col min="281" max="281" width="2.85546875" style="198" customWidth="1"/>
    <col min="282" max="282" width="2.7109375" style="198" customWidth="1"/>
    <col min="283" max="283" width="0" style="198" hidden="1" customWidth="1"/>
    <col min="284" max="284" width="3.42578125" style="198" customWidth="1"/>
    <col min="285" max="287" width="2.7109375" style="198" customWidth="1"/>
    <col min="288" max="297" width="0" style="198" hidden="1" customWidth="1"/>
    <col min="298" max="298" width="4.28515625" style="198" customWidth="1"/>
    <col min="299" max="299" width="0" style="198" hidden="1" customWidth="1"/>
    <col min="300" max="300" width="3.28515625" style="198" bestFit="1" customWidth="1"/>
    <col min="301" max="301" width="0" style="198" hidden="1" customWidth="1"/>
    <col min="302" max="302" width="3.28515625" style="198" bestFit="1" customWidth="1"/>
    <col min="303" max="304" width="4.28515625" style="198" customWidth="1"/>
    <col min="305" max="306" width="12.140625" style="198" customWidth="1"/>
    <col min="307" max="307" width="5" style="198" customWidth="1"/>
    <col min="308" max="308" width="13" style="198" customWidth="1"/>
    <col min="309" max="309" width="11.7109375" style="198" customWidth="1"/>
    <col min="310" max="310" width="25.7109375" style="198" customWidth="1"/>
    <col min="311" max="311" width="5.28515625" style="198" customWidth="1"/>
    <col min="312" max="312" width="30" style="198" customWidth="1"/>
    <col min="313" max="512" width="11.42578125" style="198"/>
    <col min="513" max="513" width="1.140625" style="198" customWidth="1"/>
    <col min="514" max="516" width="5.7109375" style="198" customWidth="1"/>
    <col min="517" max="517" width="3.7109375" style="198" customWidth="1"/>
    <col min="518" max="519" width="4.5703125" style="198" customWidth="1"/>
    <col min="520" max="520" width="5.5703125" style="198" customWidth="1"/>
    <col min="521" max="522" width="4.5703125" style="198" customWidth="1"/>
    <col min="523" max="523" width="9.85546875" style="198" customWidth="1"/>
    <col min="524" max="524" width="7" style="198" customWidth="1"/>
    <col min="525" max="525" width="3.28515625" style="198" bestFit="1" customWidth="1"/>
    <col min="526" max="529" width="0" style="198" hidden="1" customWidth="1"/>
    <col min="530" max="530" width="4.28515625" style="198" customWidth="1"/>
    <col min="531" max="532" width="5.7109375" style="198" customWidth="1"/>
    <col min="533" max="533" width="8.5703125" style="198" customWidth="1"/>
    <col min="534" max="534" width="2.7109375" style="198" customWidth="1"/>
    <col min="535" max="535" width="3.5703125" style="198" customWidth="1"/>
    <col min="536" max="536" width="0" style="198" hidden="1" customWidth="1"/>
    <col min="537" max="537" width="2.85546875" style="198" customWidth="1"/>
    <col min="538" max="538" width="2.7109375" style="198" customWidth="1"/>
    <col min="539" max="539" width="0" style="198" hidden="1" customWidth="1"/>
    <col min="540" max="540" width="3.42578125" style="198" customWidth="1"/>
    <col min="541" max="543" width="2.7109375" style="198" customWidth="1"/>
    <col min="544" max="553" width="0" style="198" hidden="1" customWidth="1"/>
    <col min="554" max="554" width="4.28515625" style="198" customWidth="1"/>
    <col min="555" max="555" width="0" style="198" hidden="1" customWidth="1"/>
    <col min="556" max="556" width="3.28515625" style="198" bestFit="1" customWidth="1"/>
    <col min="557" max="557" width="0" style="198" hidden="1" customWidth="1"/>
    <col min="558" max="558" width="3.28515625" style="198" bestFit="1" customWidth="1"/>
    <col min="559" max="560" width="4.28515625" style="198" customWidth="1"/>
    <col min="561" max="562" width="12.140625" style="198" customWidth="1"/>
    <col min="563" max="563" width="5" style="198" customWidth="1"/>
    <col min="564" max="564" width="13" style="198" customWidth="1"/>
    <col min="565" max="565" width="11.7109375" style="198" customWidth="1"/>
    <col min="566" max="566" width="25.7109375" style="198" customWidth="1"/>
    <col min="567" max="567" width="5.28515625" style="198" customWidth="1"/>
    <col min="568" max="568" width="30" style="198" customWidth="1"/>
    <col min="569" max="768" width="11.42578125" style="198"/>
    <col min="769" max="769" width="1.140625" style="198" customWidth="1"/>
    <col min="770" max="772" width="5.7109375" style="198" customWidth="1"/>
    <col min="773" max="773" width="3.7109375" style="198" customWidth="1"/>
    <col min="774" max="775" width="4.5703125" style="198" customWidth="1"/>
    <col min="776" max="776" width="5.5703125" style="198" customWidth="1"/>
    <col min="777" max="778" width="4.5703125" style="198" customWidth="1"/>
    <col min="779" max="779" width="9.85546875" style="198" customWidth="1"/>
    <col min="780" max="780" width="7" style="198" customWidth="1"/>
    <col min="781" max="781" width="3.28515625" style="198" bestFit="1" customWidth="1"/>
    <col min="782" max="785" width="0" style="198" hidden="1" customWidth="1"/>
    <col min="786" max="786" width="4.28515625" style="198" customWidth="1"/>
    <col min="787" max="788" width="5.7109375" style="198" customWidth="1"/>
    <col min="789" max="789" width="8.5703125" style="198" customWidth="1"/>
    <col min="790" max="790" width="2.7109375" style="198" customWidth="1"/>
    <col min="791" max="791" width="3.5703125" style="198" customWidth="1"/>
    <col min="792" max="792" width="0" style="198" hidden="1" customWidth="1"/>
    <col min="793" max="793" width="2.85546875" style="198" customWidth="1"/>
    <col min="794" max="794" width="2.7109375" style="198" customWidth="1"/>
    <col min="795" max="795" width="0" style="198" hidden="1" customWidth="1"/>
    <col min="796" max="796" width="3.42578125" style="198" customWidth="1"/>
    <col min="797" max="799" width="2.7109375" style="198" customWidth="1"/>
    <col min="800" max="809" width="0" style="198" hidden="1" customWidth="1"/>
    <col min="810" max="810" width="4.28515625" style="198" customWidth="1"/>
    <col min="811" max="811" width="0" style="198" hidden="1" customWidth="1"/>
    <col min="812" max="812" width="3.28515625" style="198" bestFit="1" customWidth="1"/>
    <col min="813" max="813" width="0" style="198" hidden="1" customWidth="1"/>
    <col min="814" max="814" width="3.28515625" style="198" bestFit="1" customWidth="1"/>
    <col min="815" max="816" width="4.28515625" style="198" customWidth="1"/>
    <col min="817" max="818" width="12.140625" style="198" customWidth="1"/>
    <col min="819" max="819" width="5" style="198" customWidth="1"/>
    <col min="820" max="820" width="13" style="198" customWidth="1"/>
    <col min="821" max="821" width="11.7109375" style="198" customWidth="1"/>
    <col min="822" max="822" width="25.7109375" style="198" customWidth="1"/>
    <col min="823" max="823" width="5.28515625" style="198" customWidth="1"/>
    <col min="824" max="824" width="30" style="198" customWidth="1"/>
    <col min="825" max="1024" width="11.42578125" style="198"/>
    <col min="1025" max="1025" width="1.140625" style="198" customWidth="1"/>
    <col min="1026" max="1028" width="5.7109375" style="198" customWidth="1"/>
    <col min="1029" max="1029" width="3.7109375" style="198" customWidth="1"/>
    <col min="1030" max="1031" width="4.5703125" style="198" customWidth="1"/>
    <col min="1032" max="1032" width="5.5703125" style="198" customWidth="1"/>
    <col min="1033" max="1034" width="4.5703125" style="198" customWidth="1"/>
    <col min="1035" max="1035" width="9.85546875" style="198" customWidth="1"/>
    <col min="1036" max="1036" width="7" style="198" customWidth="1"/>
    <col min="1037" max="1037" width="3.28515625" style="198" bestFit="1" customWidth="1"/>
    <col min="1038" max="1041" width="0" style="198" hidden="1" customWidth="1"/>
    <col min="1042" max="1042" width="4.28515625" style="198" customWidth="1"/>
    <col min="1043" max="1044" width="5.7109375" style="198" customWidth="1"/>
    <col min="1045" max="1045" width="8.5703125" style="198" customWidth="1"/>
    <col min="1046" max="1046" width="2.7109375" style="198" customWidth="1"/>
    <col min="1047" max="1047" width="3.5703125" style="198" customWidth="1"/>
    <col min="1048" max="1048" width="0" style="198" hidden="1" customWidth="1"/>
    <col min="1049" max="1049" width="2.85546875" style="198" customWidth="1"/>
    <col min="1050" max="1050" width="2.7109375" style="198" customWidth="1"/>
    <col min="1051" max="1051" width="0" style="198" hidden="1" customWidth="1"/>
    <col min="1052" max="1052" width="3.42578125" style="198" customWidth="1"/>
    <col min="1053" max="1055" width="2.7109375" style="198" customWidth="1"/>
    <col min="1056" max="1065" width="0" style="198" hidden="1" customWidth="1"/>
    <col min="1066" max="1066" width="4.28515625" style="198" customWidth="1"/>
    <col min="1067" max="1067" width="0" style="198" hidden="1" customWidth="1"/>
    <col min="1068" max="1068" width="3.28515625" style="198" bestFit="1" customWidth="1"/>
    <col min="1069" max="1069" width="0" style="198" hidden="1" customWidth="1"/>
    <col min="1070" max="1070" width="3.28515625" style="198" bestFit="1" customWidth="1"/>
    <col min="1071" max="1072" width="4.28515625" style="198" customWidth="1"/>
    <col min="1073" max="1074" width="12.140625" style="198" customWidth="1"/>
    <col min="1075" max="1075" width="5" style="198" customWidth="1"/>
    <col min="1076" max="1076" width="13" style="198" customWidth="1"/>
    <col min="1077" max="1077" width="11.7109375" style="198" customWidth="1"/>
    <col min="1078" max="1078" width="25.7109375" style="198" customWidth="1"/>
    <col min="1079" max="1079" width="5.28515625" style="198" customWidth="1"/>
    <col min="1080" max="1080" width="30" style="198" customWidth="1"/>
    <col min="1081" max="1280" width="11.42578125" style="198"/>
    <col min="1281" max="1281" width="1.140625" style="198" customWidth="1"/>
    <col min="1282" max="1284" width="5.7109375" style="198" customWidth="1"/>
    <col min="1285" max="1285" width="3.7109375" style="198" customWidth="1"/>
    <col min="1286" max="1287" width="4.5703125" style="198" customWidth="1"/>
    <col min="1288" max="1288" width="5.5703125" style="198" customWidth="1"/>
    <col min="1289" max="1290" width="4.5703125" style="198" customWidth="1"/>
    <col min="1291" max="1291" width="9.85546875" style="198" customWidth="1"/>
    <col min="1292" max="1292" width="7" style="198" customWidth="1"/>
    <col min="1293" max="1293" width="3.28515625" style="198" bestFit="1" customWidth="1"/>
    <col min="1294" max="1297" width="0" style="198" hidden="1" customWidth="1"/>
    <col min="1298" max="1298" width="4.28515625" style="198" customWidth="1"/>
    <col min="1299" max="1300" width="5.7109375" style="198" customWidth="1"/>
    <col min="1301" max="1301" width="8.5703125" style="198" customWidth="1"/>
    <col min="1302" max="1302" width="2.7109375" style="198" customWidth="1"/>
    <col min="1303" max="1303" width="3.5703125" style="198" customWidth="1"/>
    <col min="1304" max="1304" width="0" style="198" hidden="1" customWidth="1"/>
    <col min="1305" max="1305" width="2.85546875" style="198" customWidth="1"/>
    <col min="1306" max="1306" width="2.7109375" style="198" customWidth="1"/>
    <col min="1307" max="1307" width="0" style="198" hidden="1" customWidth="1"/>
    <col min="1308" max="1308" width="3.42578125" style="198" customWidth="1"/>
    <col min="1309" max="1311" width="2.7109375" style="198" customWidth="1"/>
    <col min="1312" max="1321" width="0" style="198" hidden="1" customWidth="1"/>
    <col min="1322" max="1322" width="4.28515625" style="198" customWidth="1"/>
    <col min="1323" max="1323" width="0" style="198" hidden="1" customWidth="1"/>
    <col min="1324" max="1324" width="3.28515625" style="198" bestFit="1" customWidth="1"/>
    <col min="1325" max="1325" width="0" style="198" hidden="1" customWidth="1"/>
    <col min="1326" max="1326" width="3.28515625" style="198" bestFit="1" customWidth="1"/>
    <col min="1327" max="1328" width="4.28515625" style="198" customWidth="1"/>
    <col min="1329" max="1330" width="12.140625" style="198" customWidth="1"/>
    <col min="1331" max="1331" width="5" style="198" customWidth="1"/>
    <col min="1332" max="1332" width="13" style="198" customWidth="1"/>
    <col min="1333" max="1333" width="11.7109375" style="198" customWidth="1"/>
    <col min="1334" max="1334" width="25.7109375" style="198" customWidth="1"/>
    <col min="1335" max="1335" width="5.28515625" style="198" customWidth="1"/>
    <col min="1336" max="1336" width="30" style="198" customWidth="1"/>
    <col min="1337" max="1536" width="11.42578125" style="198"/>
    <col min="1537" max="1537" width="1.140625" style="198" customWidth="1"/>
    <col min="1538" max="1540" width="5.7109375" style="198" customWidth="1"/>
    <col min="1541" max="1541" width="3.7109375" style="198" customWidth="1"/>
    <col min="1542" max="1543" width="4.5703125" style="198" customWidth="1"/>
    <col min="1544" max="1544" width="5.5703125" style="198" customWidth="1"/>
    <col min="1545" max="1546" width="4.5703125" style="198" customWidth="1"/>
    <col min="1547" max="1547" width="9.85546875" style="198" customWidth="1"/>
    <col min="1548" max="1548" width="7" style="198" customWidth="1"/>
    <col min="1549" max="1549" width="3.28515625" style="198" bestFit="1" customWidth="1"/>
    <col min="1550" max="1553" width="0" style="198" hidden="1" customWidth="1"/>
    <col min="1554" max="1554" width="4.28515625" style="198" customWidth="1"/>
    <col min="1555" max="1556" width="5.7109375" style="198" customWidth="1"/>
    <col min="1557" max="1557" width="8.5703125" style="198" customWidth="1"/>
    <col min="1558" max="1558" width="2.7109375" style="198" customWidth="1"/>
    <col min="1559" max="1559" width="3.5703125" style="198" customWidth="1"/>
    <col min="1560" max="1560" width="0" style="198" hidden="1" customWidth="1"/>
    <col min="1561" max="1561" width="2.85546875" style="198" customWidth="1"/>
    <col min="1562" max="1562" width="2.7109375" style="198" customWidth="1"/>
    <col min="1563" max="1563" width="0" style="198" hidden="1" customWidth="1"/>
    <col min="1564" max="1564" width="3.42578125" style="198" customWidth="1"/>
    <col min="1565" max="1567" width="2.7109375" style="198" customWidth="1"/>
    <col min="1568" max="1577" width="0" style="198" hidden="1" customWidth="1"/>
    <col min="1578" max="1578" width="4.28515625" style="198" customWidth="1"/>
    <col min="1579" max="1579" width="0" style="198" hidden="1" customWidth="1"/>
    <col min="1580" max="1580" width="3.28515625" style="198" bestFit="1" customWidth="1"/>
    <col min="1581" max="1581" width="0" style="198" hidden="1" customWidth="1"/>
    <col min="1582" max="1582" width="3.28515625" style="198" bestFit="1" customWidth="1"/>
    <col min="1583" max="1584" width="4.28515625" style="198" customWidth="1"/>
    <col min="1585" max="1586" width="12.140625" style="198" customWidth="1"/>
    <col min="1587" max="1587" width="5" style="198" customWidth="1"/>
    <col min="1588" max="1588" width="13" style="198" customWidth="1"/>
    <col min="1589" max="1589" width="11.7109375" style="198" customWidth="1"/>
    <col min="1590" max="1590" width="25.7109375" style="198" customWidth="1"/>
    <col min="1591" max="1591" width="5.28515625" style="198" customWidth="1"/>
    <col min="1592" max="1592" width="30" style="198" customWidth="1"/>
    <col min="1593" max="1792" width="11.42578125" style="198"/>
    <col min="1793" max="1793" width="1.140625" style="198" customWidth="1"/>
    <col min="1794" max="1796" width="5.7109375" style="198" customWidth="1"/>
    <col min="1797" max="1797" width="3.7109375" style="198" customWidth="1"/>
    <col min="1798" max="1799" width="4.5703125" style="198" customWidth="1"/>
    <col min="1800" max="1800" width="5.5703125" style="198" customWidth="1"/>
    <col min="1801" max="1802" width="4.5703125" style="198" customWidth="1"/>
    <col min="1803" max="1803" width="9.85546875" style="198" customWidth="1"/>
    <col min="1804" max="1804" width="7" style="198" customWidth="1"/>
    <col min="1805" max="1805" width="3.28515625" style="198" bestFit="1" customWidth="1"/>
    <col min="1806" max="1809" width="0" style="198" hidden="1" customWidth="1"/>
    <col min="1810" max="1810" width="4.28515625" style="198" customWidth="1"/>
    <col min="1811" max="1812" width="5.7109375" style="198" customWidth="1"/>
    <col min="1813" max="1813" width="8.5703125" style="198" customWidth="1"/>
    <col min="1814" max="1814" width="2.7109375" style="198" customWidth="1"/>
    <col min="1815" max="1815" width="3.5703125" style="198" customWidth="1"/>
    <col min="1816" max="1816" width="0" style="198" hidden="1" customWidth="1"/>
    <col min="1817" max="1817" width="2.85546875" style="198" customWidth="1"/>
    <col min="1818" max="1818" width="2.7109375" style="198" customWidth="1"/>
    <col min="1819" max="1819" width="0" style="198" hidden="1" customWidth="1"/>
    <col min="1820" max="1820" width="3.42578125" style="198" customWidth="1"/>
    <col min="1821" max="1823" width="2.7109375" style="198" customWidth="1"/>
    <col min="1824" max="1833" width="0" style="198" hidden="1" customWidth="1"/>
    <col min="1834" max="1834" width="4.28515625" style="198" customWidth="1"/>
    <col min="1835" max="1835" width="0" style="198" hidden="1" customWidth="1"/>
    <col min="1836" max="1836" width="3.28515625" style="198" bestFit="1" customWidth="1"/>
    <col min="1837" max="1837" width="0" style="198" hidden="1" customWidth="1"/>
    <col min="1838" max="1838" width="3.28515625" style="198" bestFit="1" customWidth="1"/>
    <col min="1839" max="1840" width="4.28515625" style="198" customWidth="1"/>
    <col min="1841" max="1842" width="12.140625" style="198" customWidth="1"/>
    <col min="1843" max="1843" width="5" style="198" customWidth="1"/>
    <col min="1844" max="1844" width="13" style="198" customWidth="1"/>
    <col min="1845" max="1845" width="11.7109375" style="198" customWidth="1"/>
    <col min="1846" max="1846" width="25.7109375" style="198" customWidth="1"/>
    <col min="1847" max="1847" width="5.28515625" style="198" customWidth="1"/>
    <col min="1848" max="1848" width="30" style="198" customWidth="1"/>
    <col min="1849" max="2048" width="11.42578125" style="198"/>
    <col min="2049" max="2049" width="1.140625" style="198" customWidth="1"/>
    <col min="2050" max="2052" width="5.7109375" style="198" customWidth="1"/>
    <col min="2053" max="2053" width="3.7109375" style="198" customWidth="1"/>
    <col min="2054" max="2055" width="4.5703125" style="198" customWidth="1"/>
    <col min="2056" max="2056" width="5.5703125" style="198" customWidth="1"/>
    <col min="2057" max="2058" width="4.5703125" style="198" customWidth="1"/>
    <col min="2059" max="2059" width="9.85546875" style="198" customWidth="1"/>
    <col min="2060" max="2060" width="7" style="198" customWidth="1"/>
    <col min="2061" max="2061" width="3.28515625" style="198" bestFit="1" customWidth="1"/>
    <col min="2062" max="2065" width="0" style="198" hidden="1" customWidth="1"/>
    <col min="2066" max="2066" width="4.28515625" style="198" customWidth="1"/>
    <col min="2067" max="2068" width="5.7109375" style="198" customWidth="1"/>
    <col min="2069" max="2069" width="8.5703125" style="198" customWidth="1"/>
    <col min="2070" max="2070" width="2.7109375" style="198" customWidth="1"/>
    <col min="2071" max="2071" width="3.5703125" style="198" customWidth="1"/>
    <col min="2072" max="2072" width="0" style="198" hidden="1" customWidth="1"/>
    <col min="2073" max="2073" width="2.85546875" style="198" customWidth="1"/>
    <col min="2074" max="2074" width="2.7109375" style="198" customWidth="1"/>
    <col min="2075" max="2075" width="0" style="198" hidden="1" customWidth="1"/>
    <col min="2076" max="2076" width="3.42578125" style="198" customWidth="1"/>
    <col min="2077" max="2079" width="2.7109375" style="198" customWidth="1"/>
    <col min="2080" max="2089" width="0" style="198" hidden="1" customWidth="1"/>
    <col min="2090" max="2090" width="4.28515625" style="198" customWidth="1"/>
    <col min="2091" max="2091" width="0" style="198" hidden="1" customWidth="1"/>
    <col min="2092" max="2092" width="3.28515625" style="198" bestFit="1" customWidth="1"/>
    <col min="2093" max="2093" width="0" style="198" hidden="1" customWidth="1"/>
    <col min="2094" max="2094" width="3.28515625" style="198" bestFit="1" customWidth="1"/>
    <col min="2095" max="2096" width="4.28515625" style="198" customWidth="1"/>
    <col min="2097" max="2098" width="12.140625" style="198" customWidth="1"/>
    <col min="2099" max="2099" width="5" style="198" customWidth="1"/>
    <col min="2100" max="2100" width="13" style="198" customWidth="1"/>
    <col min="2101" max="2101" width="11.7109375" style="198" customWidth="1"/>
    <col min="2102" max="2102" width="25.7109375" style="198" customWidth="1"/>
    <col min="2103" max="2103" width="5.28515625" style="198" customWidth="1"/>
    <col min="2104" max="2104" width="30" style="198" customWidth="1"/>
    <col min="2105" max="2304" width="11.42578125" style="198"/>
    <col min="2305" max="2305" width="1.140625" style="198" customWidth="1"/>
    <col min="2306" max="2308" width="5.7109375" style="198" customWidth="1"/>
    <col min="2309" max="2309" width="3.7109375" style="198" customWidth="1"/>
    <col min="2310" max="2311" width="4.5703125" style="198" customWidth="1"/>
    <col min="2312" max="2312" width="5.5703125" style="198" customWidth="1"/>
    <col min="2313" max="2314" width="4.5703125" style="198" customWidth="1"/>
    <col min="2315" max="2315" width="9.85546875" style="198" customWidth="1"/>
    <col min="2316" max="2316" width="7" style="198" customWidth="1"/>
    <col min="2317" max="2317" width="3.28515625" style="198" bestFit="1" customWidth="1"/>
    <col min="2318" max="2321" width="0" style="198" hidden="1" customWidth="1"/>
    <col min="2322" max="2322" width="4.28515625" style="198" customWidth="1"/>
    <col min="2323" max="2324" width="5.7109375" style="198" customWidth="1"/>
    <col min="2325" max="2325" width="8.5703125" style="198" customWidth="1"/>
    <col min="2326" max="2326" width="2.7109375" style="198" customWidth="1"/>
    <col min="2327" max="2327" width="3.5703125" style="198" customWidth="1"/>
    <col min="2328" max="2328" width="0" style="198" hidden="1" customWidth="1"/>
    <col min="2329" max="2329" width="2.85546875" style="198" customWidth="1"/>
    <col min="2330" max="2330" width="2.7109375" style="198" customWidth="1"/>
    <col min="2331" max="2331" width="0" style="198" hidden="1" customWidth="1"/>
    <col min="2332" max="2332" width="3.42578125" style="198" customWidth="1"/>
    <col min="2333" max="2335" width="2.7109375" style="198" customWidth="1"/>
    <col min="2336" max="2345" width="0" style="198" hidden="1" customWidth="1"/>
    <col min="2346" max="2346" width="4.28515625" style="198" customWidth="1"/>
    <col min="2347" max="2347" width="0" style="198" hidden="1" customWidth="1"/>
    <col min="2348" max="2348" width="3.28515625" style="198" bestFit="1" customWidth="1"/>
    <col min="2349" max="2349" width="0" style="198" hidden="1" customWidth="1"/>
    <col min="2350" max="2350" width="3.28515625" style="198" bestFit="1" customWidth="1"/>
    <col min="2351" max="2352" width="4.28515625" style="198" customWidth="1"/>
    <col min="2353" max="2354" width="12.140625" style="198" customWidth="1"/>
    <col min="2355" max="2355" width="5" style="198" customWidth="1"/>
    <col min="2356" max="2356" width="13" style="198" customWidth="1"/>
    <col min="2357" max="2357" width="11.7109375" style="198" customWidth="1"/>
    <col min="2358" max="2358" width="25.7109375" style="198" customWidth="1"/>
    <col min="2359" max="2359" width="5.28515625" style="198" customWidth="1"/>
    <col min="2360" max="2360" width="30" style="198" customWidth="1"/>
    <col min="2361" max="2560" width="11.42578125" style="198"/>
    <col min="2561" max="2561" width="1.140625" style="198" customWidth="1"/>
    <col min="2562" max="2564" width="5.7109375" style="198" customWidth="1"/>
    <col min="2565" max="2565" width="3.7109375" style="198" customWidth="1"/>
    <col min="2566" max="2567" width="4.5703125" style="198" customWidth="1"/>
    <col min="2568" max="2568" width="5.5703125" style="198" customWidth="1"/>
    <col min="2569" max="2570" width="4.5703125" style="198" customWidth="1"/>
    <col min="2571" max="2571" width="9.85546875" style="198" customWidth="1"/>
    <col min="2572" max="2572" width="7" style="198" customWidth="1"/>
    <col min="2573" max="2573" width="3.28515625" style="198" bestFit="1" customWidth="1"/>
    <col min="2574" max="2577" width="0" style="198" hidden="1" customWidth="1"/>
    <col min="2578" max="2578" width="4.28515625" style="198" customWidth="1"/>
    <col min="2579" max="2580" width="5.7109375" style="198" customWidth="1"/>
    <col min="2581" max="2581" width="8.5703125" style="198" customWidth="1"/>
    <col min="2582" max="2582" width="2.7109375" style="198" customWidth="1"/>
    <col min="2583" max="2583" width="3.5703125" style="198" customWidth="1"/>
    <col min="2584" max="2584" width="0" style="198" hidden="1" customWidth="1"/>
    <col min="2585" max="2585" width="2.85546875" style="198" customWidth="1"/>
    <col min="2586" max="2586" width="2.7109375" style="198" customWidth="1"/>
    <col min="2587" max="2587" width="0" style="198" hidden="1" customWidth="1"/>
    <col min="2588" max="2588" width="3.42578125" style="198" customWidth="1"/>
    <col min="2589" max="2591" width="2.7109375" style="198" customWidth="1"/>
    <col min="2592" max="2601" width="0" style="198" hidden="1" customWidth="1"/>
    <col min="2602" max="2602" width="4.28515625" style="198" customWidth="1"/>
    <col min="2603" max="2603" width="0" style="198" hidden="1" customWidth="1"/>
    <col min="2604" max="2604" width="3.28515625" style="198" bestFit="1" customWidth="1"/>
    <col min="2605" max="2605" width="0" style="198" hidden="1" customWidth="1"/>
    <col min="2606" max="2606" width="3.28515625" style="198" bestFit="1" customWidth="1"/>
    <col min="2607" max="2608" width="4.28515625" style="198" customWidth="1"/>
    <col min="2609" max="2610" width="12.140625" style="198" customWidth="1"/>
    <col min="2611" max="2611" width="5" style="198" customWidth="1"/>
    <col min="2612" max="2612" width="13" style="198" customWidth="1"/>
    <col min="2613" max="2613" width="11.7109375" style="198" customWidth="1"/>
    <col min="2614" max="2614" width="25.7109375" style="198" customWidth="1"/>
    <col min="2615" max="2615" width="5.28515625" style="198" customWidth="1"/>
    <col min="2616" max="2616" width="30" style="198" customWidth="1"/>
    <col min="2617" max="2816" width="11.42578125" style="198"/>
    <col min="2817" max="2817" width="1.140625" style="198" customWidth="1"/>
    <col min="2818" max="2820" width="5.7109375" style="198" customWidth="1"/>
    <col min="2821" max="2821" width="3.7109375" style="198" customWidth="1"/>
    <col min="2822" max="2823" width="4.5703125" style="198" customWidth="1"/>
    <col min="2824" max="2824" width="5.5703125" style="198" customWidth="1"/>
    <col min="2825" max="2826" width="4.5703125" style="198" customWidth="1"/>
    <col min="2827" max="2827" width="9.85546875" style="198" customWidth="1"/>
    <col min="2828" max="2828" width="7" style="198" customWidth="1"/>
    <col min="2829" max="2829" width="3.28515625" style="198" bestFit="1" customWidth="1"/>
    <col min="2830" max="2833" width="0" style="198" hidden="1" customWidth="1"/>
    <col min="2834" max="2834" width="4.28515625" style="198" customWidth="1"/>
    <col min="2835" max="2836" width="5.7109375" style="198" customWidth="1"/>
    <col min="2837" max="2837" width="8.5703125" style="198" customWidth="1"/>
    <col min="2838" max="2838" width="2.7109375" style="198" customWidth="1"/>
    <col min="2839" max="2839" width="3.5703125" style="198" customWidth="1"/>
    <col min="2840" max="2840" width="0" style="198" hidden="1" customWidth="1"/>
    <col min="2841" max="2841" width="2.85546875" style="198" customWidth="1"/>
    <col min="2842" max="2842" width="2.7109375" style="198" customWidth="1"/>
    <col min="2843" max="2843" width="0" style="198" hidden="1" customWidth="1"/>
    <col min="2844" max="2844" width="3.42578125" style="198" customWidth="1"/>
    <col min="2845" max="2847" width="2.7109375" style="198" customWidth="1"/>
    <col min="2848" max="2857" width="0" style="198" hidden="1" customWidth="1"/>
    <col min="2858" max="2858" width="4.28515625" style="198" customWidth="1"/>
    <col min="2859" max="2859" width="0" style="198" hidden="1" customWidth="1"/>
    <col min="2860" max="2860" width="3.28515625" style="198" bestFit="1" customWidth="1"/>
    <col min="2861" max="2861" width="0" style="198" hidden="1" customWidth="1"/>
    <col min="2862" max="2862" width="3.28515625" style="198" bestFit="1" customWidth="1"/>
    <col min="2863" max="2864" width="4.28515625" style="198" customWidth="1"/>
    <col min="2865" max="2866" width="12.140625" style="198" customWidth="1"/>
    <col min="2867" max="2867" width="5" style="198" customWidth="1"/>
    <col min="2868" max="2868" width="13" style="198" customWidth="1"/>
    <col min="2869" max="2869" width="11.7109375" style="198" customWidth="1"/>
    <col min="2870" max="2870" width="25.7109375" style="198" customWidth="1"/>
    <col min="2871" max="2871" width="5.28515625" style="198" customWidth="1"/>
    <col min="2872" max="2872" width="30" style="198" customWidth="1"/>
    <col min="2873" max="3072" width="11.42578125" style="198"/>
    <col min="3073" max="3073" width="1.140625" style="198" customWidth="1"/>
    <col min="3074" max="3076" width="5.7109375" style="198" customWidth="1"/>
    <col min="3077" max="3077" width="3.7109375" style="198" customWidth="1"/>
    <col min="3078" max="3079" width="4.5703125" style="198" customWidth="1"/>
    <col min="3080" max="3080" width="5.5703125" style="198" customWidth="1"/>
    <col min="3081" max="3082" width="4.5703125" style="198" customWidth="1"/>
    <col min="3083" max="3083" width="9.85546875" style="198" customWidth="1"/>
    <col min="3084" max="3084" width="7" style="198" customWidth="1"/>
    <col min="3085" max="3085" width="3.28515625" style="198" bestFit="1" customWidth="1"/>
    <col min="3086" max="3089" width="0" style="198" hidden="1" customWidth="1"/>
    <col min="3090" max="3090" width="4.28515625" style="198" customWidth="1"/>
    <col min="3091" max="3092" width="5.7109375" style="198" customWidth="1"/>
    <col min="3093" max="3093" width="8.5703125" style="198" customWidth="1"/>
    <col min="3094" max="3094" width="2.7109375" style="198" customWidth="1"/>
    <col min="3095" max="3095" width="3.5703125" style="198" customWidth="1"/>
    <col min="3096" max="3096" width="0" style="198" hidden="1" customWidth="1"/>
    <col min="3097" max="3097" width="2.85546875" style="198" customWidth="1"/>
    <col min="3098" max="3098" width="2.7109375" style="198" customWidth="1"/>
    <col min="3099" max="3099" width="0" style="198" hidden="1" customWidth="1"/>
    <col min="3100" max="3100" width="3.42578125" style="198" customWidth="1"/>
    <col min="3101" max="3103" width="2.7109375" style="198" customWidth="1"/>
    <col min="3104" max="3113" width="0" style="198" hidden="1" customWidth="1"/>
    <col min="3114" max="3114" width="4.28515625" style="198" customWidth="1"/>
    <col min="3115" max="3115" width="0" style="198" hidden="1" customWidth="1"/>
    <col min="3116" max="3116" width="3.28515625" style="198" bestFit="1" customWidth="1"/>
    <col min="3117" max="3117" width="0" style="198" hidden="1" customWidth="1"/>
    <col min="3118" max="3118" width="3.28515625" style="198" bestFit="1" customWidth="1"/>
    <col min="3119" max="3120" width="4.28515625" style="198" customWidth="1"/>
    <col min="3121" max="3122" width="12.140625" style="198" customWidth="1"/>
    <col min="3123" max="3123" width="5" style="198" customWidth="1"/>
    <col min="3124" max="3124" width="13" style="198" customWidth="1"/>
    <col min="3125" max="3125" width="11.7109375" style="198" customWidth="1"/>
    <col min="3126" max="3126" width="25.7109375" style="198" customWidth="1"/>
    <col min="3127" max="3127" width="5.28515625" style="198" customWidth="1"/>
    <col min="3128" max="3128" width="30" style="198" customWidth="1"/>
    <col min="3129" max="3328" width="11.42578125" style="198"/>
    <col min="3329" max="3329" width="1.140625" style="198" customWidth="1"/>
    <col min="3330" max="3332" width="5.7109375" style="198" customWidth="1"/>
    <col min="3333" max="3333" width="3.7109375" style="198" customWidth="1"/>
    <col min="3334" max="3335" width="4.5703125" style="198" customWidth="1"/>
    <col min="3336" max="3336" width="5.5703125" style="198" customWidth="1"/>
    <col min="3337" max="3338" width="4.5703125" style="198" customWidth="1"/>
    <col min="3339" max="3339" width="9.85546875" style="198" customWidth="1"/>
    <col min="3340" max="3340" width="7" style="198" customWidth="1"/>
    <col min="3341" max="3341" width="3.28515625" style="198" bestFit="1" customWidth="1"/>
    <col min="3342" max="3345" width="0" style="198" hidden="1" customWidth="1"/>
    <col min="3346" max="3346" width="4.28515625" style="198" customWidth="1"/>
    <col min="3347" max="3348" width="5.7109375" style="198" customWidth="1"/>
    <col min="3349" max="3349" width="8.5703125" style="198" customWidth="1"/>
    <col min="3350" max="3350" width="2.7109375" style="198" customWidth="1"/>
    <col min="3351" max="3351" width="3.5703125" style="198" customWidth="1"/>
    <col min="3352" max="3352" width="0" style="198" hidden="1" customWidth="1"/>
    <col min="3353" max="3353" width="2.85546875" style="198" customWidth="1"/>
    <col min="3354" max="3354" width="2.7109375" style="198" customWidth="1"/>
    <col min="3355" max="3355" width="0" style="198" hidden="1" customWidth="1"/>
    <col min="3356" max="3356" width="3.42578125" style="198" customWidth="1"/>
    <col min="3357" max="3359" width="2.7109375" style="198" customWidth="1"/>
    <col min="3360" max="3369" width="0" style="198" hidden="1" customWidth="1"/>
    <col min="3370" max="3370" width="4.28515625" style="198" customWidth="1"/>
    <col min="3371" max="3371" width="0" style="198" hidden="1" customWidth="1"/>
    <col min="3372" max="3372" width="3.28515625" style="198" bestFit="1" customWidth="1"/>
    <col min="3373" max="3373" width="0" style="198" hidden="1" customWidth="1"/>
    <col min="3374" max="3374" width="3.28515625" style="198" bestFit="1" customWidth="1"/>
    <col min="3375" max="3376" width="4.28515625" style="198" customWidth="1"/>
    <col min="3377" max="3378" width="12.140625" style="198" customWidth="1"/>
    <col min="3379" max="3379" width="5" style="198" customWidth="1"/>
    <col min="3380" max="3380" width="13" style="198" customWidth="1"/>
    <col min="3381" max="3381" width="11.7109375" style="198" customWidth="1"/>
    <col min="3382" max="3382" width="25.7109375" style="198" customWidth="1"/>
    <col min="3383" max="3383" width="5.28515625" style="198" customWidth="1"/>
    <col min="3384" max="3384" width="30" style="198" customWidth="1"/>
    <col min="3385" max="3584" width="11.42578125" style="198"/>
    <col min="3585" max="3585" width="1.140625" style="198" customWidth="1"/>
    <col min="3586" max="3588" width="5.7109375" style="198" customWidth="1"/>
    <col min="3589" max="3589" width="3.7109375" style="198" customWidth="1"/>
    <col min="3590" max="3591" width="4.5703125" style="198" customWidth="1"/>
    <col min="3592" max="3592" width="5.5703125" style="198" customWidth="1"/>
    <col min="3593" max="3594" width="4.5703125" style="198" customWidth="1"/>
    <col min="3595" max="3595" width="9.85546875" style="198" customWidth="1"/>
    <col min="3596" max="3596" width="7" style="198" customWidth="1"/>
    <col min="3597" max="3597" width="3.28515625" style="198" bestFit="1" customWidth="1"/>
    <col min="3598" max="3601" width="0" style="198" hidden="1" customWidth="1"/>
    <col min="3602" max="3602" width="4.28515625" style="198" customWidth="1"/>
    <col min="3603" max="3604" width="5.7109375" style="198" customWidth="1"/>
    <col min="3605" max="3605" width="8.5703125" style="198" customWidth="1"/>
    <col min="3606" max="3606" width="2.7109375" style="198" customWidth="1"/>
    <col min="3607" max="3607" width="3.5703125" style="198" customWidth="1"/>
    <col min="3608" max="3608" width="0" style="198" hidden="1" customWidth="1"/>
    <col min="3609" max="3609" width="2.85546875" style="198" customWidth="1"/>
    <col min="3610" max="3610" width="2.7109375" style="198" customWidth="1"/>
    <col min="3611" max="3611" width="0" style="198" hidden="1" customWidth="1"/>
    <col min="3612" max="3612" width="3.42578125" style="198" customWidth="1"/>
    <col min="3613" max="3615" width="2.7109375" style="198" customWidth="1"/>
    <col min="3616" max="3625" width="0" style="198" hidden="1" customWidth="1"/>
    <col min="3626" max="3626" width="4.28515625" style="198" customWidth="1"/>
    <col min="3627" max="3627" width="0" style="198" hidden="1" customWidth="1"/>
    <col min="3628" max="3628" width="3.28515625" style="198" bestFit="1" customWidth="1"/>
    <col min="3629" max="3629" width="0" style="198" hidden="1" customWidth="1"/>
    <col min="3630" max="3630" width="3.28515625" style="198" bestFit="1" customWidth="1"/>
    <col min="3631" max="3632" width="4.28515625" style="198" customWidth="1"/>
    <col min="3633" max="3634" width="12.140625" style="198" customWidth="1"/>
    <col min="3635" max="3635" width="5" style="198" customWidth="1"/>
    <col min="3636" max="3636" width="13" style="198" customWidth="1"/>
    <col min="3637" max="3637" width="11.7109375" style="198" customWidth="1"/>
    <col min="3638" max="3638" width="25.7109375" style="198" customWidth="1"/>
    <col min="3639" max="3639" width="5.28515625" style="198" customWidth="1"/>
    <col min="3640" max="3640" width="30" style="198" customWidth="1"/>
    <col min="3641" max="3840" width="11.42578125" style="198"/>
    <col min="3841" max="3841" width="1.140625" style="198" customWidth="1"/>
    <col min="3842" max="3844" width="5.7109375" style="198" customWidth="1"/>
    <col min="3845" max="3845" width="3.7109375" style="198" customWidth="1"/>
    <col min="3846" max="3847" width="4.5703125" style="198" customWidth="1"/>
    <col min="3848" max="3848" width="5.5703125" style="198" customWidth="1"/>
    <col min="3849" max="3850" width="4.5703125" style="198" customWidth="1"/>
    <col min="3851" max="3851" width="9.85546875" style="198" customWidth="1"/>
    <col min="3852" max="3852" width="7" style="198" customWidth="1"/>
    <col min="3853" max="3853" width="3.28515625" style="198" bestFit="1" customWidth="1"/>
    <col min="3854" max="3857" width="0" style="198" hidden="1" customWidth="1"/>
    <col min="3858" max="3858" width="4.28515625" style="198" customWidth="1"/>
    <col min="3859" max="3860" width="5.7109375" style="198" customWidth="1"/>
    <col min="3861" max="3861" width="8.5703125" style="198" customWidth="1"/>
    <col min="3862" max="3862" width="2.7109375" style="198" customWidth="1"/>
    <col min="3863" max="3863" width="3.5703125" style="198" customWidth="1"/>
    <col min="3864" max="3864" width="0" style="198" hidden="1" customWidth="1"/>
    <col min="3865" max="3865" width="2.85546875" style="198" customWidth="1"/>
    <col min="3866" max="3866" width="2.7109375" style="198" customWidth="1"/>
    <col min="3867" max="3867" width="0" style="198" hidden="1" customWidth="1"/>
    <col min="3868" max="3868" width="3.42578125" style="198" customWidth="1"/>
    <col min="3869" max="3871" width="2.7109375" style="198" customWidth="1"/>
    <col min="3872" max="3881" width="0" style="198" hidden="1" customWidth="1"/>
    <col min="3882" max="3882" width="4.28515625" style="198" customWidth="1"/>
    <col min="3883" max="3883" width="0" style="198" hidden="1" customWidth="1"/>
    <col min="3884" max="3884" width="3.28515625" style="198" bestFit="1" customWidth="1"/>
    <col min="3885" max="3885" width="0" style="198" hidden="1" customWidth="1"/>
    <col min="3886" max="3886" width="3.28515625" style="198" bestFit="1" customWidth="1"/>
    <col min="3887" max="3888" width="4.28515625" style="198" customWidth="1"/>
    <col min="3889" max="3890" width="12.140625" style="198" customWidth="1"/>
    <col min="3891" max="3891" width="5" style="198" customWidth="1"/>
    <col min="3892" max="3892" width="13" style="198" customWidth="1"/>
    <col min="3893" max="3893" width="11.7109375" style="198" customWidth="1"/>
    <col min="3894" max="3894" width="25.7109375" style="198" customWidth="1"/>
    <col min="3895" max="3895" width="5.28515625" style="198" customWidth="1"/>
    <col min="3896" max="3896" width="30" style="198" customWidth="1"/>
    <col min="3897" max="4096" width="11.42578125" style="198"/>
    <col min="4097" max="4097" width="1.140625" style="198" customWidth="1"/>
    <col min="4098" max="4100" width="5.7109375" style="198" customWidth="1"/>
    <col min="4101" max="4101" width="3.7109375" style="198" customWidth="1"/>
    <col min="4102" max="4103" width="4.5703125" style="198" customWidth="1"/>
    <col min="4104" max="4104" width="5.5703125" style="198" customWidth="1"/>
    <col min="4105" max="4106" width="4.5703125" style="198" customWidth="1"/>
    <col min="4107" max="4107" width="9.85546875" style="198" customWidth="1"/>
    <col min="4108" max="4108" width="7" style="198" customWidth="1"/>
    <col min="4109" max="4109" width="3.28515625" style="198" bestFit="1" customWidth="1"/>
    <col min="4110" max="4113" width="0" style="198" hidden="1" customWidth="1"/>
    <col min="4114" max="4114" width="4.28515625" style="198" customWidth="1"/>
    <col min="4115" max="4116" width="5.7109375" style="198" customWidth="1"/>
    <col min="4117" max="4117" width="8.5703125" style="198" customWidth="1"/>
    <col min="4118" max="4118" width="2.7109375" style="198" customWidth="1"/>
    <col min="4119" max="4119" width="3.5703125" style="198" customWidth="1"/>
    <col min="4120" max="4120" width="0" style="198" hidden="1" customWidth="1"/>
    <col min="4121" max="4121" width="2.85546875" style="198" customWidth="1"/>
    <col min="4122" max="4122" width="2.7109375" style="198" customWidth="1"/>
    <col min="4123" max="4123" width="0" style="198" hidden="1" customWidth="1"/>
    <col min="4124" max="4124" width="3.42578125" style="198" customWidth="1"/>
    <col min="4125" max="4127" width="2.7109375" style="198" customWidth="1"/>
    <col min="4128" max="4137" width="0" style="198" hidden="1" customWidth="1"/>
    <col min="4138" max="4138" width="4.28515625" style="198" customWidth="1"/>
    <col min="4139" max="4139" width="0" style="198" hidden="1" customWidth="1"/>
    <col min="4140" max="4140" width="3.28515625" style="198" bestFit="1" customWidth="1"/>
    <col min="4141" max="4141" width="0" style="198" hidden="1" customWidth="1"/>
    <col min="4142" max="4142" width="3.28515625" style="198" bestFit="1" customWidth="1"/>
    <col min="4143" max="4144" width="4.28515625" style="198" customWidth="1"/>
    <col min="4145" max="4146" width="12.140625" style="198" customWidth="1"/>
    <col min="4147" max="4147" width="5" style="198" customWidth="1"/>
    <col min="4148" max="4148" width="13" style="198" customWidth="1"/>
    <col min="4149" max="4149" width="11.7109375" style="198" customWidth="1"/>
    <col min="4150" max="4150" width="25.7109375" style="198" customWidth="1"/>
    <col min="4151" max="4151" width="5.28515625" style="198" customWidth="1"/>
    <col min="4152" max="4152" width="30" style="198" customWidth="1"/>
    <col min="4153" max="4352" width="11.42578125" style="198"/>
    <col min="4353" max="4353" width="1.140625" style="198" customWidth="1"/>
    <col min="4354" max="4356" width="5.7109375" style="198" customWidth="1"/>
    <col min="4357" max="4357" width="3.7109375" style="198" customWidth="1"/>
    <col min="4358" max="4359" width="4.5703125" style="198" customWidth="1"/>
    <col min="4360" max="4360" width="5.5703125" style="198" customWidth="1"/>
    <col min="4361" max="4362" width="4.5703125" style="198" customWidth="1"/>
    <col min="4363" max="4363" width="9.85546875" style="198" customWidth="1"/>
    <col min="4364" max="4364" width="7" style="198" customWidth="1"/>
    <col min="4365" max="4365" width="3.28515625" style="198" bestFit="1" customWidth="1"/>
    <col min="4366" max="4369" width="0" style="198" hidden="1" customWidth="1"/>
    <col min="4370" max="4370" width="4.28515625" style="198" customWidth="1"/>
    <col min="4371" max="4372" width="5.7109375" style="198" customWidth="1"/>
    <col min="4373" max="4373" width="8.5703125" style="198" customWidth="1"/>
    <col min="4374" max="4374" width="2.7109375" style="198" customWidth="1"/>
    <col min="4375" max="4375" width="3.5703125" style="198" customWidth="1"/>
    <col min="4376" max="4376" width="0" style="198" hidden="1" customWidth="1"/>
    <col min="4377" max="4377" width="2.85546875" style="198" customWidth="1"/>
    <col min="4378" max="4378" width="2.7109375" style="198" customWidth="1"/>
    <col min="4379" max="4379" width="0" style="198" hidden="1" customWidth="1"/>
    <col min="4380" max="4380" width="3.42578125" style="198" customWidth="1"/>
    <col min="4381" max="4383" width="2.7109375" style="198" customWidth="1"/>
    <col min="4384" max="4393" width="0" style="198" hidden="1" customWidth="1"/>
    <col min="4394" max="4394" width="4.28515625" style="198" customWidth="1"/>
    <col min="4395" max="4395" width="0" style="198" hidden="1" customWidth="1"/>
    <col min="4396" max="4396" width="3.28515625" style="198" bestFit="1" customWidth="1"/>
    <col min="4397" max="4397" width="0" style="198" hidden="1" customWidth="1"/>
    <col min="4398" max="4398" width="3.28515625" style="198" bestFit="1" customWidth="1"/>
    <col min="4399" max="4400" width="4.28515625" style="198" customWidth="1"/>
    <col min="4401" max="4402" width="12.140625" style="198" customWidth="1"/>
    <col min="4403" max="4403" width="5" style="198" customWidth="1"/>
    <col min="4404" max="4404" width="13" style="198" customWidth="1"/>
    <col min="4405" max="4405" width="11.7109375" style="198" customWidth="1"/>
    <col min="4406" max="4406" width="25.7109375" style="198" customWidth="1"/>
    <col min="4407" max="4407" width="5.28515625" style="198" customWidth="1"/>
    <col min="4408" max="4408" width="30" style="198" customWidth="1"/>
    <col min="4409" max="4608" width="11.42578125" style="198"/>
    <col min="4609" max="4609" width="1.140625" style="198" customWidth="1"/>
    <col min="4610" max="4612" width="5.7109375" style="198" customWidth="1"/>
    <col min="4613" max="4613" width="3.7109375" style="198" customWidth="1"/>
    <col min="4614" max="4615" width="4.5703125" style="198" customWidth="1"/>
    <col min="4616" max="4616" width="5.5703125" style="198" customWidth="1"/>
    <col min="4617" max="4618" width="4.5703125" style="198" customWidth="1"/>
    <col min="4619" max="4619" width="9.85546875" style="198" customWidth="1"/>
    <col min="4620" max="4620" width="7" style="198" customWidth="1"/>
    <col min="4621" max="4621" width="3.28515625" style="198" bestFit="1" customWidth="1"/>
    <col min="4622" max="4625" width="0" style="198" hidden="1" customWidth="1"/>
    <col min="4626" max="4626" width="4.28515625" style="198" customWidth="1"/>
    <col min="4627" max="4628" width="5.7109375" style="198" customWidth="1"/>
    <col min="4629" max="4629" width="8.5703125" style="198" customWidth="1"/>
    <col min="4630" max="4630" width="2.7109375" style="198" customWidth="1"/>
    <col min="4631" max="4631" width="3.5703125" style="198" customWidth="1"/>
    <col min="4632" max="4632" width="0" style="198" hidden="1" customWidth="1"/>
    <col min="4633" max="4633" width="2.85546875" style="198" customWidth="1"/>
    <col min="4634" max="4634" width="2.7109375" style="198" customWidth="1"/>
    <col min="4635" max="4635" width="0" style="198" hidden="1" customWidth="1"/>
    <col min="4636" max="4636" width="3.42578125" style="198" customWidth="1"/>
    <col min="4637" max="4639" width="2.7109375" style="198" customWidth="1"/>
    <col min="4640" max="4649" width="0" style="198" hidden="1" customWidth="1"/>
    <col min="4650" max="4650" width="4.28515625" style="198" customWidth="1"/>
    <col min="4651" max="4651" width="0" style="198" hidden="1" customWidth="1"/>
    <col min="4652" max="4652" width="3.28515625" style="198" bestFit="1" customWidth="1"/>
    <col min="4653" max="4653" width="0" style="198" hidden="1" customWidth="1"/>
    <col min="4654" max="4654" width="3.28515625" style="198" bestFit="1" customWidth="1"/>
    <col min="4655" max="4656" width="4.28515625" style="198" customWidth="1"/>
    <col min="4657" max="4658" width="12.140625" style="198" customWidth="1"/>
    <col min="4659" max="4659" width="5" style="198" customWidth="1"/>
    <col min="4660" max="4660" width="13" style="198" customWidth="1"/>
    <col min="4661" max="4661" width="11.7109375" style="198" customWidth="1"/>
    <col min="4662" max="4662" width="25.7109375" style="198" customWidth="1"/>
    <col min="4663" max="4663" width="5.28515625" style="198" customWidth="1"/>
    <col min="4664" max="4664" width="30" style="198" customWidth="1"/>
    <col min="4665" max="4864" width="11.42578125" style="198"/>
    <col min="4865" max="4865" width="1.140625" style="198" customWidth="1"/>
    <col min="4866" max="4868" width="5.7109375" style="198" customWidth="1"/>
    <col min="4869" max="4869" width="3.7109375" style="198" customWidth="1"/>
    <col min="4870" max="4871" width="4.5703125" style="198" customWidth="1"/>
    <col min="4872" max="4872" width="5.5703125" style="198" customWidth="1"/>
    <col min="4873" max="4874" width="4.5703125" style="198" customWidth="1"/>
    <col min="4875" max="4875" width="9.85546875" style="198" customWidth="1"/>
    <col min="4876" max="4876" width="7" style="198" customWidth="1"/>
    <col min="4877" max="4877" width="3.28515625" style="198" bestFit="1" customWidth="1"/>
    <col min="4878" max="4881" width="0" style="198" hidden="1" customWidth="1"/>
    <col min="4882" max="4882" width="4.28515625" style="198" customWidth="1"/>
    <col min="4883" max="4884" width="5.7109375" style="198" customWidth="1"/>
    <col min="4885" max="4885" width="8.5703125" style="198" customWidth="1"/>
    <col min="4886" max="4886" width="2.7109375" style="198" customWidth="1"/>
    <col min="4887" max="4887" width="3.5703125" style="198" customWidth="1"/>
    <col min="4888" max="4888" width="0" style="198" hidden="1" customWidth="1"/>
    <col min="4889" max="4889" width="2.85546875" style="198" customWidth="1"/>
    <col min="4890" max="4890" width="2.7109375" style="198" customWidth="1"/>
    <col min="4891" max="4891" width="0" style="198" hidden="1" customWidth="1"/>
    <col min="4892" max="4892" width="3.42578125" style="198" customWidth="1"/>
    <col min="4893" max="4895" width="2.7109375" style="198" customWidth="1"/>
    <col min="4896" max="4905" width="0" style="198" hidden="1" customWidth="1"/>
    <col min="4906" max="4906" width="4.28515625" style="198" customWidth="1"/>
    <col min="4907" max="4907" width="0" style="198" hidden="1" customWidth="1"/>
    <col min="4908" max="4908" width="3.28515625" style="198" bestFit="1" customWidth="1"/>
    <col min="4909" max="4909" width="0" style="198" hidden="1" customWidth="1"/>
    <col min="4910" max="4910" width="3.28515625" style="198" bestFit="1" customWidth="1"/>
    <col min="4911" max="4912" width="4.28515625" style="198" customWidth="1"/>
    <col min="4913" max="4914" width="12.140625" style="198" customWidth="1"/>
    <col min="4915" max="4915" width="5" style="198" customWidth="1"/>
    <col min="4916" max="4916" width="13" style="198" customWidth="1"/>
    <col min="4917" max="4917" width="11.7109375" style="198" customWidth="1"/>
    <col min="4918" max="4918" width="25.7109375" style="198" customWidth="1"/>
    <col min="4919" max="4919" width="5.28515625" style="198" customWidth="1"/>
    <col min="4920" max="4920" width="30" style="198" customWidth="1"/>
    <col min="4921" max="5120" width="11.42578125" style="198"/>
    <col min="5121" max="5121" width="1.140625" style="198" customWidth="1"/>
    <col min="5122" max="5124" width="5.7109375" style="198" customWidth="1"/>
    <col min="5125" max="5125" width="3.7109375" style="198" customWidth="1"/>
    <col min="5126" max="5127" width="4.5703125" style="198" customWidth="1"/>
    <col min="5128" max="5128" width="5.5703125" style="198" customWidth="1"/>
    <col min="5129" max="5130" width="4.5703125" style="198" customWidth="1"/>
    <col min="5131" max="5131" width="9.85546875" style="198" customWidth="1"/>
    <col min="5132" max="5132" width="7" style="198" customWidth="1"/>
    <col min="5133" max="5133" width="3.28515625" style="198" bestFit="1" customWidth="1"/>
    <col min="5134" max="5137" width="0" style="198" hidden="1" customWidth="1"/>
    <col min="5138" max="5138" width="4.28515625" style="198" customWidth="1"/>
    <col min="5139" max="5140" width="5.7109375" style="198" customWidth="1"/>
    <col min="5141" max="5141" width="8.5703125" style="198" customWidth="1"/>
    <col min="5142" max="5142" width="2.7109375" style="198" customWidth="1"/>
    <col min="5143" max="5143" width="3.5703125" style="198" customWidth="1"/>
    <col min="5144" max="5144" width="0" style="198" hidden="1" customWidth="1"/>
    <col min="5145" max="5145" width="2.85546875" style="198" customWidth="1"/>
    <col min="5146" max="5146" width="2.7109375" style="198" customWidth="1"/>
    <col min="5147" max="5147" width="0" style="198" hidden="1" customWidth="1"/>
    <col min="5148" max="5148" width="3.42578125" style="198" customWidth="1"/>
    <col min="5149" max="5151" width="2.7109375" style="198" customWidth="1"/>
    <col min="5152" max="5161" width="0" style="198" hidden="1" customWidth="1"/>
    <col min="5162" max="5162" width="4.28515625" style="198" customWidth="1"/>
    <col min="5163" max="5163" width="0" style="198" hidden="1" customWidth="1"/>
    <col min="5164" max="5164" width="3.28515625" style="198" bestFit="1" customWidth="1"/>
    <col min="5165" max="5165" width="0" style="198" hidden="1" customWidth="1"/>
    <col min="5166" max="5166" width="3.28515625" style="198" bestFit="1" customWidth="1"/>
    <col min="5167" max="5168" width="4.28515625" style="198" customWidth="1"/>
    <col min="5169" max="5170" width="12.140625" style="198" customWidth="1"/>
    <col min="5171" max="5171" width="5" style="198" customWidth="1"/>
    <col min="5172" max="5172" width="13" style="198" customWidth="1"/>
    <col min="5173" max="5173" width="11.7109375" style="198" customWidth="1"/>
    <col min="5174" max="5174" width="25.7109375" style="198" customWidth="1"/>
    <col min="5175" max="5175" width="5.28515625" style="198" customWidth="1"/>
    <col min="5176" max="5176" width="30" style="198" customWidth="1"/>
    <col min="5177" max="5376" width="11.42578125" style="198"/>
    <col min="5377" max="5377" width="1.140625" style="198" customWidth="1"/>
    <col min="5378" max="5380" width="5.7109375" style="198" customWidth="1"/>
    <col min="5381" max="5381" width="3.7109375" style="198" customWidth="1"/>
    <col min="5382" max="5383" width="4.5703125" style="198" customWidth="1"/>
    <col min="5384" max="5384" width="5.5703125" style="198" customWidth="1"/>
    <col min="5385" max="5386" width="4.5703125" style="198" customWidth="1"/>
    <col min="5387" max="5387" width="9.85546875" style="198" customWidth="1"/>
    <col min="5388" max="5388" width="7" style="198" customWidth="1"/>
    <col min="5389" max="5389" width="3.28515625" style="198" bestFit="1" customWidth="1"/>
    <col min="5390" max="5393" width="0" style="198" hidden="1" customWidth="1"/>
    <col min="5394" max="5394" width="4.28515625" style="198" customWidth="1"/>
    <col min="5395" max="5396" width="5.7109375" style="198" customWidth="1"/>
    <col min="5397" max="5397" width="8.5703125" style="198" customWidth="1"/>
    <col min="5398" max="5398" width="2.7109375" style="198" customWidth="1"/>
    <col min="5399" max="5399" width="3.5703125" style="198" customWidth="1"/>
    <col min="5400" max="5400" width="0" style="198" hidden="1" customWidth="1"/>
    <col min="5401" max="5401" width="2.85546875" style="198" customWidth="1"/>
    <col min="5402" max="5402" width="2.7109375" style="198" customWidth="1"/>
    <col min="5403" max="5403" width="0" style="198" hidden="1" customWidth="1"/>
    <col min="5404" max="5404" width="3.42578125" style="198" customWidth="1"/>
    <col min="5405" max="5407" width="2.7109375" style="198" customWidth="1"/>
    <col min="5408" max="5417" width="0" style="198" hidden="1" customWidth="1"/>
    <col min="5418" max="5418" width="4.28515625" style="198" customWidth="1"/>
    <col min="5419" max="5419" width="0" style="198" hidden="1" customWidth="1"/>
    <col min="5420" max="5420" width="3.28515625" style="198" bestFit="1" customWidth="1"/>
    <col min="5421" max="5421" width="0" style="198" hidden="1" customWidth="1"/>
    <col min="5422" max="5422" width="3.28515625" style="198" bestFit="1" customWidth="1"/>
    <col min="5423" max="5424" width="4.28515625" style="198" customWidth="1"/>
    <col min="5425" max="5426" width="12.140625" style="198" customWidth="1"/>
    <col min="5427" max="5427" width="5" style="198" customWidth="1"/>
    <col min="5428" max="5428" width="13" style="198" customWidth="1"/>
    <col min="5429" max="5429" width="11.7109375" style="198" customWidth="1"/>
    <col min="5430" max="5430" width="25.7109375" style="198" customWidth="1"/>
    <col min="5431" max="5431" width="5.28515625" style="198" customWidth="1"/>
    <col min="5432" max="5432" width="30" style="198" customWidth="1"/>
    <col min="5433" max="5632" width="11.42578125" style="198"/>
    <col min="5633" max="5633" width="1.140625" style="198" customWidth="1"/>
    <col min="5634" max="5636" width="5.7109375" style="198" customWidth="1"/>
    <col min="5637" max="5637" width="3.7109375" style="198" customWidth="1"/>
    <col min="5638" max="5639" width="4.5703125" style="198" customWidth="1"/>
    <col min="5640" max="5640" width="5.5703125" style="198" customWidth="1"/>
    <col min="5641" max="5642" width="4.5703125" style="198" customWidth="1"/>
    <col min="5643" max="5643" width="9.85546875" style="198" customWidth="1"/>
    <col min="5644" max="5644" width="7" style="198" customWidth="1"/>
    <col min="5645" max="5645" width="3.28515625" style="198" bestFit="1" customWidth="1"/>
    <col min="5646" max="5649" width="0" style="198" hidden="1" customWidth="1"/>
    <col min="5650" max="5650" width="4.28515625" style="198" customWidth="1"/>
    <col min="5651" max="5652" width="5.7109375" style="198" customWidth="1"/>
    <col min="5653" max="5653" width="8.5703125" style="198" customWidth="1"/>
    <col min="5654" max="5654" width="2.7109375" style="198" customWidth="1"/>
    <col min="5655" max="5655" width="3.5703125" style="198" customWidth="1"/>
    <col min="5656" max="5656" width="0" style="198" hidden="1" customWidth="1"/>
    <col min="5657" max="5657" width="2.85546875" style="198" customWidth="1"/>
    <col min="5658" max="5658" width="2.7109375" style="198" customWidth="1"/>
    <col min="5659" max="5659" width="0" style="198" hidden="1" customWidth="1"/>
    <col min="5660" max="5660" width="3.42578125" style="198" customWidth="1"/>
    <col min="5661" max="5663" width="2.7109375" style="198" customWidth="1"/>
    <col min="5664" max="5673" width="0" style="198" hidden="1" customWidth="1"/>
    <col min="5674" max="5674" width="4.28515625" style="198" customWidth="1"/>
    <col min="5675" max="5675" width="0" style="198" hidden="1" customWidth="1"/>
    <col min="5676" max="5676" width="3.28515625" style="198" bestFit="1" customWidth="1"/>
    <col min="5677" max="5677" width="0" style="198" hidden="1" customWidth="1"/>
    <col min="5678" max="5678" width="3.28515625" style="198" bestFit="1" customWidth="1"/>
    <col min="5679" max="5680" width="4.28515625" style="198" customWidth="1"/>
    <col min="5681" max="5682" width="12.140625" style="198" customWidth="1"/>
    <col min="5683" max="5683" width="5" style="198" customWidth="1"/>
    <col min="5684" max="5684" width="13" style="198" customWidth="1"/>
    <col min="5685" max="5685" width="11.7109375" style="198" customWidth="1"/>
    <col min="5686" max="5686" width="25.7109375" style="198" customWidth="1"/>
    <col min="5687" max="5687" width="5.28515625" style="198" customWidth="1"/>
    <col min="5688" max="5688" width="30" style="198" customWidth="1"/>
    <col min="5689" max="5888" width="11.42578125" style="198"/>
    <col min="5889" max="5889" width="1.140625" style="198" customWidth="1"/>
    <col min="5890" max="5892" width="5.7109375" style="198" customWidth="1"/>
    <col min="5893" max="5893" width="3.7109375" style="198" customWidth="1"/>
    <col min="5894" max="5895" width="4.5703125" style="198" customWidth="1"/>
    <col min="5896" max="5896" width="5.5703125" style="198" customWidth="1"/>
    <col min="5897" max="5898" width="4.5703125" style="198" customWidth="1"/>
    <col min="5899" max="5899" width="9.85546875" style="198" customWidth="1"/>
    <col min="5900" max="5900" width="7" style="198" customWidth="1"/>
    <col min="5901" max="5901" width="3.28515625" style="198" bestFit="1" customWidth="1"/>
    <col min="5902" max="5905" width="0" style="198" hidden="1" customWidth="1"/>
    <col min="5906" max="5906" width="4.28515625" style="198" customWidth="1"/>
    <col min="5907" max="5908" width="5.7109375" style="198" customWidth="1"/>
    <col min="5909" max="5909" width="8.5703125" style="198" customWidth="1"/>
    <col min="5910" max="5910" width="2.7109375" style="198" customWidth="1"/>
    <col min="5911" max="5911" width="3.5703125" style="198" customWidth="1"/>
    <col min="5912" max="5912" width="0" style="198" hidden="1" customWidth="1"/>
    <col min="5913" max="5913" width="2.85546875" style="198" customWidth="1"/>
    <col min="5914" max="5914" width="2.7109375" style="198" customWidth="1"/>
    <col min="5915" max="5915" width="0" style="198" hidden="1" customWidth="1"/>
    <col min="5916" max="5916" width="3.42578125" style="198" customWidth="1"/>
    <col min="5917" max="5919" width="2.7109375" style="198" customWidth="1"/>
    <col min="5920" max="5929" width="0" style="198" hidden="1" customWidth="1"/>
    <col min="5930" max="5930" width="4.28515625" style="198" customWidth="1"/>
    <col min="5931" max="5931" width="0" style="198" hidden="1" customWidth="1"/>
    <col min="5932" max="5932" width="3.28515625" style="198" bestFit="1" customWidth="1"/>
    <col min="5933" max="5933" width="0" style="198" hidden="1" customWidth="1"/>
    <col min="5934" max="5934" width="3.28515625" style="198" bestFit="1" customWidth="1"/>
    <col min="5935" max="5936" width="4.28515625" style="198" customWidth="1"/>
    <col min="5937" max="5938" width="12.140625" style="198" customWidth="1"/>
    <col min="5939" max="5939" width="5" style="198" customWidth="1"/>
    <col min="5940" max="5940" width="13" style="198" customWidth="1"/>
    <col min="5941" max="5941" width="11.7109375" style="198" customWidth="1"/>
    <col min="5942" max="5942" width="25.7109375" style="198" customWidth="1"/>
    <col min="5943" max="5943" width="5.28515625" style="198" customWidth="1"/>
    <col min="5944" max="5944" width="30" style="198" customWidth="1"/>
    <col min="5945" max="6144" width="11.42578125" style="198"/>
    <col min="6145" max="6145" width="1.140625" style="198" customWidth="1"/>
    <col min="6146" max="6148" width="5.7109375" style="198" customWidth="1"/>
    <col min="6149" max="6149" width="3.7109375" style="198" customWidth="1"/>
    <col min="6150" max="6151" width="4.5703125" style="198" customWidth="1"/>
    <col min="6152" max="6152" width="5.5703125" style="198" customWidth="1"/>
    <col min="6153" max="6154" width="4.5703125" style="198" customWidth="1"/>
    <col min="6155" max="6155" width="9.85546875" style="198" customWidth="1"/>
    <col min="6156" max="6156" width="7" style="198" customWidth="1"/>
    <col min="6157" max="6157" width="3.28515625" style="198" bestFit="1" customWidth="1"/>
    <col min="6158" max="6161" width="0" style="198" hidden="1" customWidth="1"/>
    <col min="6162" max="6162" width="4.28515625" style="198" customWidth="1"/>
    <col min="6163" max="6164" width="5.7109375" style="198" customWidth="1"/>
    <col min="6165" max="6165" width="8.5703125" style="198" customWidth="1"/>
    <col min="6166" max="6166" width="2.7109375" style="198" customWidth="1"/>
    <col min="6167" max="6167" width="3.5703125" style="198" customWidth="1"/>
    <col min="6168" max="6168" width="0" style="198" hidden="1" customWidth="1"/>
    <col min="6169" max="6169" width="2.85546875" style="198" customWidth="1"/>
    <col min="6170" max="6170" width="2.7109375" style="198" customWidth="1"/>
    <col min="6171" max="6171" width="0" style="198" hidden="1" customWidth="1"/>
    <col min="6172" max="6172" width="3.42578125" style="198" customWidth="1"/>
    <col min="6173" max="6175" width="2.7109375" style="198" customWidth="1"/>
    <col min="6176" max="6185" width="0" style="198" hidden="1" customWidth="1"/>
    <col min="6186" max="6186" width="4.28515625" style="198" customWidth="1"/>
    <col min="6187" max="6187" width="0" style="198" hidden="1" customWidth="1"/>
    <col min="6188" max="6188" width="3.28515625" style="198" bestFit="1" customWidth="1"/>
    <col min="6189" max="6189" width="0" style="198" hidden="1" customWidth="1"/>
    <col min="6190" max="6190" width="3.28515625" style="198" bestFit="1" customWidth="1"/>
    <col min="6191" max="6192" width="4.28515625" style="198" customWidth="1"/>
    <col min="6193" max="6194" width="12.140625" style="198" customWidth="1"/>
    <col min="6195" max="6195" width="5" style="198" customWidth="1"/>
    <col min="6196" max="6196" width="13" style="198" customWidth="1"/>
    <col min="6197" max="6197" width="11.7109375" style="198" customWidth="1"/>
    <col min="6198" max="6198" width="25.7109375" style="198" customWidth="1"/>
    <col min="6199" max="6199" width="5.28515625" style="198" customWidth="1"/>
    <col min="6200" max="6200" width="30" style="198" customWidth="1"/>
    <col min="6201" max="6400" width="11.42578125" style="198"/>
    <col min="6401" max="6401" width="1.140625" style="198" customWidth="1"/>
    <col min="6402" max="6404" width="5.7109375" style="198" customWidth="1"/>
    <col min="6405" max="6405" width="3.7109375" style="198" customWidth="1"/>
    <col min="6406" max="6407" width="4.5703125" style="198" customWidth="1"/>
    <col min="6408" max="6408" width="5.5703125" style="198" customWidth="1"/>
    <col min="6409" max="6410" width="4.5703125" style="198" customWidth="1"/>
    <col min="6411" max="6411" width="9.85546875" style="198" customWidth="1"/>
    <col min="6412" max="6412" width="7" style="198" customWidth="1"/>
    <col min="6413" max="6413" width="3.28515625" style="198" bestFit="1" customWidth="1"/>
    <col min="6414" max="6417" width="0" style="198" hidden="1" customWidth="1"/>
    <col min="6418" max="6418" width="4.28515625" style="198" customWidth="1"/>
    <col min="6419" max="6420" width="5.7109375" style="198" customWidth="1"/>
    <col min="6421" max="6421" width="8.5703125" style="198" customWidth="1"/>
    <col min="6422" max="6422" width="2.7109375" style="198" customWidth="1"/>
    <col min="6423" max="6423" width="3.5703125" style="198" customWidth="1"/>
    <col min="6424" max="6424" width="0" style="198" hidden="1" customWidth="1"/>
    <col min="6425" max="6425" width="2.85546875" style="198" customWidth="1"/>
    <col min="6426" max="6426" width="2.7109375" style="198" customWidth="1"/>
    <col min="6427" max="6427" width="0" style="198" hidden="1" customWidth="1"/>
    <col min="6428" max="6428" width="3.42578125" style="198" customWidth="1"/>
    <col min="6429" max="6431" width="2.7109375" style="198" customWidth="1"/>
    <col min="6432" max="6441" width="0" style="198" hidden="1" customWidth="1"/>
    <col min="6442" max="6442" width="4.28515625" style="198" customWidth="1"/>
    <col min="6443" max="6443" width="0" style="198" hidden="1" customWidth="1"/>
    <col min="6444" max="6444" width="3.28515625" style="198" bestFit="1" customWidth="1"/>
    <col min="6445" max="6445" width="0" style="198" hidden="1" customWidth="1"/>
    <col min="6446" max="6446" width="3.28515625" style="198" bestFit="1" customWidth="1"/>
    <col min="6447" max="6448" width="4.28515625" style="198" customWidth="1"/>
    <col min="6449" max="6450" width="12.140625" style="198" customWidth="1"/>
    <col min="6451" max="6451" width="5" style="198" customWidth="1"/>
    <col min="6452" max="6452" width="13" style="198" customWidth="1"/>
    <col min="6453" max="6453" width="11.7109375" style="198" customWidth="1"/>
    <col min="6454" max="6454" width="25.7109375" style="198" customWidth="1"/>
    <col min="6455" max="6455" width="5.28515625" style="198" customWidth="1"/>
    <col min="6456" max="6456" width="30" style="198" customWidth="1"/>
    <col min="6457" max="6656" width="11.42578125" style="198"/>
    <col min="6657" max="6657" width="1.140625" style="198" customWidth="1"/>
    <col min="6658" max="6660" width="5.7109375" style="198" customWidth="1"/>
    <col min="6661" max="6661" width="3.7109375" style="198" customWidth="1"/>
    <col min="6662" max="6663" width="4.5703125" style="198" customWidth="1"/>
    <col min="6664" max="6664" width="5.5703125" style="198" customWidth="1"/>
    <col min="6665" max="6666" width="4.5703125" style="198" customWidth="1"/>
    <col min="6667" max="6667" width="9.85546875" style="198" customWidth="1"/>
    <col min="6668" max="6668" width="7" style="198" customWidth="1"/>
    <col min="6669" max="6669" width="3.28515625" style="198" bestFit="1" customWidth="1"/>
    <col min="6670" max="6673" width="0" style="198" hidden="1" customWidth="1"/>
    <col min="6674" max="6674" width="4.28515625" style="198" customWidth="1"/>
    <col min="6675" max="6676" width="5.7109375" style="198" customWidth="1"/>
    <col min="6677" max="6677" width="8.5703125" style="198" customWidth="1"/>
    <col min="6678" max="6678" width="2.7109375" style="198" customWidth="1"/>
    <col min="6679" max="6679" width="3.5703125" style="198" customWidth="1"/>
    <col min="6680" max="6680" width="0" style="198" hidden="1" customWidth="1"/>
    <col min="6681" max="6681" width="2.85546875" style="198" customWidth="1"/>
    <col min="6682" max="6682" width="2.7109375" style="198" customWidth="1"/>
    <col min="6683" max="6683" width="0" style="198" hidden="1" customWidth="1"/>
    <col min="6684" max="6684" width="3.42578125" style="198" customWidth="1"/>
    <col min="6685" max="6687" width="2.7109375" style="198" customWidth="1"/>
    <col min="6688" max="6697" width="0" style="198" hidden="1" customWidth="1"/>
    <col min="6698" max="6698" width="4.28515625" style="198" customWidth="1"/>
    <col min="6699" max="6699" width="0" style="198" hidden="1" customWidth="1"/>
    <col min="6700" max="6700" width="3.28515625" style="198" bestFit="1" customWidth="1"/>
    <col min="6701" max="6701" width="0" style="198" hidden="1" customWidth="1"/>
    <col min="6702" max="6702" width="3.28515625" style="198" bestFit="1" customWidth="1"/>
    <col min="6703" max="6704" width="4.28515625" style="198" customWidth="1"/>
    <col min="6705" max="6706" width="12.140625" style="198" customWidth="1"/>
    <col min="6707" max="6707" width="5" style="198" customWidth="1"/>
    <col min="6708" max="6708" width="13" style="198" customWidth="1"/>
    <col min="6709" max="6709" width="11.7109375" style="198" customWidth="1"/>
    <col min="6710" max="6710" width="25.7109375" style="198" customWidth="1"/>
    <col min="6711" max="6711" width="5.28515625" style="198" customWidth="1"/>
    <col min="6712" max="6712" width="30" style="198" customWidth="1"/>
    <col min="6713" max="6912" width="11.42578125" style="198"/>
    <col min="6913" max="6913" width="1.140625" style="198" customWidth="1"/>
    <col min="6914" max="6916" width="5.7109375" style="198" customWidth="1"/>
    <col min="6917" max="6917" width="3.7109375" style="198" customWidth="1"/>
    <col min="6918" max="6919" width="4.5703125" style="198" customWidth="1"/>
    <col min="6920" max="6920" width="5.5703125" style="198" customWidth="1"/>
    <col min="6921" max="6922" width="4.5703125" style="198" customWidth="1"/>
    <col min="6923" max="6923" width="9.85546875" style="198" customWidth="1"/>
    <col min="6924" max="6924" width="7" style="198" customWidth="1"/>
    <col min="6925" max="6925" width="3.28515625" style="198" bestFit="1" customWidth="1"/>
    <col min="6926" max="6929" width="0" style="198" hidden="1" customWidth="1"/>
    <col min="6930" max="6930" width="4.28515625" style="198" customWidth="1"/>
    <col min="6931" max="6932" width="5.7109375" style="198" customWidth="1"/>
    <col min="6933" max="6933" width="8.5703125" style="198" customWidth="1"/>
    <col min="6934" max="6934" width="2.7109375" style="198" customWidth="1"/>
    <col min="6935" max="6935" width="3.5703125" style="198" customWidth="1"/>
    <col min="6936" max="6936" width="0" style="198" hidden="1" customWidth="1"/>
    <col min="6937" max="6937" width="2.85546875" style="198" customWidth="1"/>
    <col min="6938" max="6938" width="2.7109375" style="198" customWidth="1"/>
    <col min="6939" max="6939" width="0" style="198" hidden="1" customWidth="1"/>
    <col min="6940" max="6940" width="3.42578125" style="198" customWidth="1"/>
    <col min="6941" max="6943" width="2.7109375" style="198" customWidth="1"/>
    <col min="6944" max="6953" width="0" style="198" hidden="1" customWidth="1"/>
    <col min="6954" max="6954" width="4.28515625" style="198" customWidth="1"/>
    <col min="6955" max="6955" width="0" style="198" hidden="1" customWidth="1"/>
    <col min="6956" max="6956" width="3.28515625" style="198" bestFit="1" customWidth="1"/>
    <col min="6957" max="6957" width="0" style="198" hidden="1" customWidth="1"/>
    <col min="6958" max="6958" width="3.28515625" style="198" bestFit="1" customWidth="1"/>
    <col min="6959" max="6960" width="4.28515625" style="198" customWidth="1"/>
    <col min="6961" max="6962" width="12.140625" style="198" customWidth="1"/>
    <col min="6963" max="6963" width="5" style="198" customWidth="1"/>
    <col min="6964" max="6964" width="13" style="198" customWidth="1"/>
    <col min="6965" max="6965" width="11.7109375" style="198" customWidth="1"/>
    <col min="6966" max="6966" width="25.7109375" style="198" customWidth="1"/>
    <col min="6967" max="6967" width="5.28515625" style="198" customWidth="1"/>
    <col min="6968" max="6968" width="30" style="198" customWidth="1"/>
    <col min="6969" max="7168" width="11.42578125" style="198"/>
    <col min="7169" max="7169" width="1.140625" style="198" customWidth="1"/>
    <col min="7170" max="7172" width="5.7109375" style="198" customWidth="1"/>
    <col min="7173" max="7173" width="3.7109375" style="198" customWidth="1"/>
    <col min="7174" max="7175" width="4.5703125" style="198" customWidth="1"/>
    <col min="7176" max="7176" width="5.5703125" style="198" customWidth="1"/>
    <col min="7177" max="7178" width="4.5703125" style="198" customWidth="1"/>
    <col min="7179" max="7179" width="9.85546875" style="198" customWidth="1"/>
    <col min="7180" max="7180" width="7" style="198" customWidth="1"/>
    <col min="7181" max="7181" width="3.28515625" style="198" bestFit="1" customWidth="1"/>
    <col min="7182" max="7185" width="0" style="198" hidden="1" customWidth="1"/>
    <col min="7186" max="7186" width="4.28515625" style="198" customWidth="1"/>
    <col min="7187" max="7188" width="5.7109375" style="198" customWidth="1"/>
    <col min="7189" max="7189" width="8.5703125" style="198" customWidth="1"/>
    <col min="7190" max="7190" width="2.7109375" style="198" customWidth="1"/>
    <col min="7191" max="7191" width="3.5703125" style="198" customWidth="1"/>
    <col min="7192" max="7192" width="0" style="198" hidden="1" customWidth="1"/>
    <col min="7193" max="7193" width="2.85546875" style="198" customWidth="1"/>
    <col min="7194" max="7194" width="2.7109375" style="198" customWidth="1"/>
    <col min="7195" max="7195" width="0" style="198" hidden="1" customWidth="1"/>
    <col min="7196" max="7196" width="3.42578125" style="198" customWidth="1"/>
    <col min="7197" max="7199" width="2.7109375" style="198" customWidth="1"/>
    <col min="7200" max="7209" width="0" style="198" hidden="1" customWidth="1"/>
    <col min="7210" max="7210" width="4.28515625" style="198" customWidth="1"/>
    <col min="7211" max="7211" width="0" style="198" hidden="1" customWidth="1"/>
    <col min="7212" max="7212" width="3.28515625" style="198" bestFit="1" customWidth="1"/>
    <col min="7213" max="7213" width="0" style="198" hidden="1" customWidth="1"/>
    <col min="7214" max="7214" width="3.28515625" style="198" bestFit="1" customWidth="1"/>
    <col min="7215" max="7216" width="4.28515625" style="198" customWidth="1"/>
    <col min="7217" max="7218" width="12.140625" style="198" customWidth="1"/>
    <col min="7219" max="7219" width="5" style="198" customWidth="1"/>
    <col min="7220" max="7220" width="13" style="198" customWidth="1"/>
    <col min="7221" max="7221" width="11.7109375" style="198" customWidth="1"/>
    <col min="7222" max="7222" width="25.7109375" style="198" customWidth="1"/>
    <col min="7223" max="7223" width="5.28515625" style="198" customWidth="1"/>
    <col min="7224" max="7224" width="30" style="198" customWidth="1"/>
    <col min="7225" max="7424" width="11.42578125" style="198"/>
    <col min="7425" max="7425" width="1.140625" style="198" customWidth="1"/>
    <col min="7426" max="7428" width="5.7109375" style="198" customWidth="1"/>
    <col min="7429" max="7429" width="3.7109375" style="198" customWidth="1"/>
    <col min="7430" max="7431" width="4.5703125" style="198" customWidth="1"/>
    <col min="7432" max="7432" width="5.5703125" style="198" customWidth="1"/>
    <col min="7433" max="7434" width="4.5703125" style="198" customWidth="1"/>
    <col min="7435" max="7435" width="9.85546875" style="198" customWidth="1"/>
    <col min="7436" max="7436" width="7" style="198" customWidth="1"/>
    <col min="7437" max="7437" width="3.28515625" style="198" bestFit="1" customWidth="1"/>
    <col min="7438" max="7441" width="0" style="198" hidden="1" customWidth="1"/>
    <col min="7442" max="7442" width="4.28515625" style="198" customWidth="1"/>
    <col min="7443" max="7444" width="5.7109375" style="198" customWidth="1"/>
    <col min="7445" max="7445" width="8.5703125" style="198" customWidth="1"/>
    <col min="7446" max="7446" width="2.7109375" style="198" customWidth="1"/>
    <col min="7447" max="7447" width="3.5703125" style="198" customWidth="1"/>
    <col min="7448" max="7448" width="0" style="198" hidden="1" customWidth="1"/>
    <col min="7449" max="7449" width="2.85546875" style="198" customWidth="1"/>
    <col min="7450" max="7450" width="2.7109375" style="198" customWidth="1"/>
    <col min="7451" max="7451" width="0" style="198" hidden="1" customWidth="1"/>
    <col min="7452" max="7452" width="3.42578125" style="198" customWidth="1"/>
    <col min="7453" max="7455" width="2.7109375" style="198" customWidth="1"/>
    <col min="7456" max="7465" width="0" style="198" hidden="1" customWidth="1"/>
    <col min="7466" max="7466" width="4.28515625" style="198" customWidth="1"/>
    <col min="7467" max="7467" width="0" style="198" hidden="1" customWidth="1"/>
    <col min="7468" max="7468" width="3.28515625" style="198" bestFit="1" customWidth="1"/>
    <col min="7469" max="7469" width="0" style="198" hidden="1" customWidth="1"/>
    <col min="7470" max="7470" width="3.28515625" style="198" bestFit="1" customWidth="1"/>
    <col min="7471" max="7472" width="4.28515625" style="198" customWidth="1"/>
    <col min="7473" max="7474" width="12.140625" style="198" customWidth="1"/>
    <col min="7475" max="7475" width="5" style="198" customWidth="1"/>
    <col min="7476" max="7476" width="13" style="198" customWidth="1"/>
    <col min="7477" max="7477" width="11.7109375" style="198" customWidth="1"/>
    <col min="7478" max="7478" width="25.7109375" style="198" customWidth="1"/>
    <col min="7479" max="7479" width="5.28515625" style="198" customWidth="1"/>
    <col min="7480" max="7480" width="30" style="198" customWidth="1"/>
    <col min="7481" max="7680" width="11.42578125" style="198"/>
    <col min="7681" max="7681" width="1.140625" style="198" customWidth="1"/>
    <col min="7682" max="7684" width="5.7109375" style="198" customWidth="1"/>
    <col min="7685" max="7685" width="3.7109375" style="198" customWidth="1"/>
    <col min="7686" max="7687" width="4.5703125" style="198" customWidth="1"/>
    <col min="7688" max="7688" width="5.5703125" style="198" customWidth="1"/>
    <col min="7689" max="7690" width="4.5703125" style="198" customWidth="1"/>
    <col min="7691" max="7691" width="9.85546875" style="198" customWidth="1"/>
    <col min="7692" max="7692" width="7" style="198" customWidth="1"/>
    <col min="7693" max="7693" width="3.28515625" style="198" bestFit="1" customWidth="1"/>
    <col min="7694" max="7697" width="0" style="198" hidden="1" customWidth="1"/>
    <col min="7698" max="7698" width="4.28515625" style="198" customWidth="1"/>
    <col min="7699" max="7700" width="5.7109375" style="198" customWidth="1"/>
    <col min="7701" max="7701" width="8.5703125" style="198" customWidth="1"/>
    <col min="7702" max="7702" width="2.7109375" style="198" customWidth="1"/>
    <col min="7703" max="7703" width="3.5703125" style="198" customWidth="1"/>
    <col min="7704" max="7704" width="0" style="198" hidden="1" customWidth="1"/>
    <col min="7705" max="7705" width="2.85546875" style="198" customWidth="1"/>
    <col min="7706" max="7706" width="2.7109375" style="198" customWidth="1"/>
    <col min="7707" max="7707" width="0" style="198" hidden="1" customWidth="1"/>
    <col min="7708" max="7708" width="3.42578125" style="198" customWidth="1"/>
    <col min="7709" max="7711" width="2.7109375" style="198" customWidth="1"/>
    <col min="7712" max="7721" width="0" style="198" hidden="1" customWidth="1"/>
    <col min="7722" max="7722" width="4.28515625" style="198" customWidth="1"/>
    <col min="7723" max="7723" width="0" style="198" hidden="1" customWidth="1"/>
    <col min="7724" max="7724" width="3.28515625" style="198" bestFit="1" customWidth="1"/>
    <col min="7725" max="7725" width="0" style="198" hidden="1" customWidth="1"/>
    <col min="7726" max="7726" width="3.28515625" style="198" bestFit="1" customWidth="1"/>
    <col min="7727" max="7728" width="4.28515625" style="198" customWidth="1"/>
    <col min="7729" max="7730" width="12.140625" style="198" customWidth="1"/>
    <col min="7731" max="7731" width="5" style="198" customWidth="1"/>
    <col min="7732" max="7732" width="13" style="198" customWidth="1"/>
    <col min="7733" max="7733" width="11.7109375" style="198" customWidth="1"/>
    <col min="7734" max="7734" width="25.7109375" style="198" customWidth="1"/>
    <col min="7735" max="7735" width="5.28515625" style="198" customWidth="1"/>
    <col min="7736" max="7736" width="30" style="198" customWidth="1"/>
    <col min="7737" max="7936" width="11.42578125" style="198"/>
    <col min="7937" max="7937" width="1.140625" style="198" customWidth="1"/>
    <col min="7938" max="7940" width="5.7109375" style="198" customWidth="1"/>
    <col min="7941" max="7941" width="3.7109375" style="198" customWidth="1"/>
    <col min="7942" max="7943" width="4.5703125" style="198" customWidth="1"/>
    <col min="7944" max="7944" width="5.5703125" style="198" customWidth="1"/>
    <col min="7945" max="7946" width="4.5703125" style="198" customWidth="1"/>
    <col min="7947" max="7947" width="9.85546875" style="198" customWidth="1"/>
    <col min="7948" max="7948" width="7" style="198" customWidth="1"/>
    <col min="7949" max="7949" width="3.28515625" style="198" bestFit="1" customWidth="1"/>
    <col min="7950" max="7953" width="0" style="198" hidden="1" customWidth="1"/>
    <col min="7954" max="7954" width="4.28515625" style="198" customWidth="1"/>
    <col min="7955" max="7956" width="5.7109375" style="198" customWidth="1"/>
    <col min="7957" max="7957" width="8.5703125" style="198" customWidth="1"/>
    <col min="7958" max="7958" width="2.7109375" style="198" customWidth="1"/>
    <col min="7959" max="7959" width="3.5703125" style="198" customWidth="1"/>
    <col min="7960" max="7960" width="0" style="198" hidden="1" customWidth="1"/>
    <col min="7961" max="7961" width="2.85546875" style="198" customWidth="1"/>
    <col min="7962" max="7962" width="2.7109375" style="198" customWidth="1"/>
    <col min="7963" max="7963" width="0" style="198" hidden="1" customWidth="1"/>
    <col min="7964" max="7964" width="3.42578125" style="198" customWidth="1"/>
    <col min="7965" max="7967" width="2.7109375" style="198" customWidth="1"/>
    <col min="7968" max="7977" width="0" style="198" hidden="1" customWidth="1"/>
    <col min="7978" max="7978" width="4.28515625" style="198" customWidth="1"/>
    <col min="7979" max="7979" width="0" style="198" hidden="1" customWidth="1"/>
    <col min="7980" max="7980" width="3.28515625" style="198" bestFit="1" customWidth="1"/>
    <col min="7981" max="7981" width="0" style="198" hidden="1" customWidth="1"/>
    <col min="7982" max="7982" width="3.28515625" style="198" bestFit="1" customWidth="1"/>
    <col min="7983" max="7984" width="4.28515625" style="198" customWidth="1"/>
    <col min="7985" max="7986" width="12.140625" style="198" customWidth="1"/>
    <col min="7987" max="7987" width="5" style="198" customWidth="1"/>
    <col min="7988" max="7988" width="13" style="198" customWidth="1"/>
    <col min="7989" max="7989" width="11.7109375" style="198" customWidth="1"/>
    <col min="7990" max="7990" width="25.7109375" style="198" customWidth="1"/>
    <col min="7991" max="7991" width="5.28515625" style="198" customWidth="1"/>
    <col min="7992" max="7992" width="30" style="198" customWidth="1"/>
    <col min="7993" max="8192" width="11.42578125" style="198"/>
    <col min="8193" max="8193" width="1.140625" style="198" customWidth="1"/>
    <col min="8194" max="8196" width="5.7109375" style="198" customWidth="1"/>
    <col min="8197" max="8197" width="3.7109375" style="198" customWidth="1"/>
    <col min="8198" max="8199" width="4.5703125" style="198" customWidth="1"/>
    <col min="8200" max="8200" width="5.5703125" style="198" customWidth="1"/>
    <col min="8201" max="8202" width="4.5703125" style="198" customWidth="1"/>
    <col min="8203" max="8203" width="9.85546875" style="198" customWidth="1"/>
    <col min="8204" max="8204" width="7" style="198" customWidth="1"/>
    <col min="8205" max="8205" width="3.28515625" style="198" bestFit="1" customWidth="1"/>
    <col min="8206" max="8209" width="0" style="198" hidden="1" customWidth="1"/>
    <col min="8210" max="8210" width="4.28515625" style="198" customWidth="1"/>
    <col min="8211" max="8212" width="5.7109375" style="198" customWidth="1"/>
    <col min="8213" max="8213" width="8.5703125" style="198" customWidth="1"/>
    <col min="8214" max="8214" width="2.7109375" style="198" customWidth="1"/>
    <col min="8215" max="8215" width="3.5703125" style="198" customWidth="1"/>
    <col min="8216" max="8216" width="0" style="198" hidden="1" customWidth="1"/>
    <col min="8217" max="8217" width="2.85546875" style="198" customWidth="1"/>
    <col min="8218" max="8218" width="2.7109375" style="198" customWidth="1"/>
    <col min="8219" max="8219" width="0" style="198" hidden="1" customWidth="1"/>
    <col min="8220" max="8220" width="3.42578125" style="198" customWidth="1"/>
    <col min="8221" max="8223" width="2.7109375" style="198" customWidth="1"/>
    <col min="8224" max="8233" width="0" style="198" hidden="1" customWidth="1"/>
    <col min="8234" max="8234" width="4.28515625" style="198" customWidth="1"/>
    <col min="8235" max="8235" width="0" style="198" hidden="1" customWidth="1"/>
    <col min="8236" max="8236" width="3.28515625" style="198" bestFit="1" customWidth="1"/>
    <col min="8237" max="8237" width="0" style="198" hidden="1" customWidth="1"/>
    <col min="8238" max="8238" width="3.28515625" style="198" bestFit="1" customWidth="1"/>
    <col min="8239" max="8240" width="4.28515625" style="198" customWidth="1"/>
    <col min="8241" max="8242" width="12.140625" style="198" customWidth="1"/>
    <col min="8243" max="8243" width="5" style="198" customWidth="1"/>
    <col min="8244" max="8244" width="13" style="198" customWidth="1"/>
    <col min="8245" max="8245" width="11.7109375" style="198" customWidth="1"/>
    <col min="8246" max="8246" width="25.7109375" style="198" customWidth="1"/>
    <col min="8247" max="8247" width="5.28515625" style="198" customWidth="1"/>
    <col min="8248" max="8248" width="30" style="198" customWidth="1"/>
    <col min="8249" max="8448" width="11.42578125" style="198"/>
    <col min="8449" max="8449" width="1.140625" style="198" customWidth="1"/>
    <col min="8450" max="8452" width="5.7109375" style="198" customWidth="1"/>
    <col min="8453" max="8453" width="3.7109375" style="198" customWidth="1"/>
    <col min="8454" max="8455" width="4.5703125" style="198" customWidth="1"/>
    <col min="8456" max="8456" width="5.5703125" style="198" customWidth="1"/>
    <col min="8457" max="8458" width="4.5703125" style="198" customWidth="1"/>
    <col min="8459" max="8459" width="9.85546875" style="198" customWidth="1"/>
    <col min="8460" max="8460" width="7" style="198" customWidth="1"/>
    <col min="8461" max="8461" width="3.28515625" style="198" bestFit="1" customWidth="1"/>
    <col min="8462" max="8465" width="0" style="198" hidden="1" customWidth="1"/>
    <col min="8466" max="8466" width="4.28515625" style="198" customWidth="1"/>
    <col min="8467" max="8468" width="5.7109375" style="198" customWidth="1"/>
    <col min="8469" max="8469" width="8.5703125" style="198" customWidth="1"/>
    <col min="8470" max="8470" width="2.7109375" style="198" customWidth="1"/>
    <col min="8471" max="8471" width="3.5703125" style="198" customWidth="1"/>
    <col min="8472" max="8472" width="0" style="198" hidden="1" customWidth="1"/>
    <col min="8473" max="8473" width="2.85546875" style="198" customWidth="1"/>
    <col min="8474" max="8474" width="2.7109375" style="198" customWidth="1"/>
    <col min="8475" max="8475" width="0" style="198" hidden="1" customWidth="1"/>
    <col min="8476" max="8476" width="3.42578125" style="198" customWidth="1"/>
    <col min="8477" max="8479" width="2.7109375" style="198" customWidth="1"/>
    <col min="8480" max="8489" width="0" style="198" hidden="1" customWidth="1"/>
    <col min="8490" max="8490" width="4.28515625" style="198" customWidth="1"/>
    <col min="8491" max="8491" width="0" style="198" hidden="1" customWidth="1"/>
    <col min="8492" max="8492" width="3.28515625" style="198" bestFit="1" customWidth="1"/>
    <col min="8493" max="8493" width="0" style="198" hidden="1" customWidth="1"/>
    <col min="8494" max="8494" width="3.28515625" style="198" bestFit="1" customWidth="1"/>
    <col min="8495" max="8496" width="4.28515625" style="198" customWidth="1"/>
    <col min="8497" max="8498" width="12.140625" style="198" customWidth="1"/>
    <col min="8499" max="8499" width="5" style="198" customWidth="1"/>
    <col min="8500" max="8500" width="13" style="198" customWidth="1"/>
    <col min="8501" max="8501" width="11.7109375" style="198" customWidth="1"/>
    <col min="8502" max="8502" width="25.7109375" style="198" customWidth="1"/>
    <col min="8503" max="8503" width="5.28515625" style="198" customWidth="1"/>
    <col min="8504" max="8504" width="30" style="198" customWidth="1"/>
    <col min="8505" max="8704" width="11.42578125" style="198"/>
    <col min="8705" max="8705" width="1.140625" style="198" customWidth="1"/>
    <col min="8706" max="8708" width="5.7109375" style="198" customWidth="1"/>
    <col min="8709" max="8709" width="3.7109375" style="198" customWidth="1"/>
    <col min="8710" max="8711" width="4.5703125" style="198" customWidth="1"/>
    <col min="8712" max="8712" width="5.5703125" style="198" customWidth="1"/>
    <col min="8713" max="8714" width="4.5703125" style="198" customWidth="1"/>
    <col min="8715" max="8715" width="9.85546875" style="198" customWidth="1"/>
    <col min="8716" max="8716" width="7" style="198" customWidth="1"/>
    <col min="8717" max="8717" width="3.28515625" style="198" bestFit="1" customWidth="1"/>
    <col min="8718" max="8721" width="0" style="198" hidden="1" customWidth="1"/>
    <col min="8722" max="8722" width="4.28515625" style="198" customWidth="1"/>
    <col min="8723" max="8724" width="5.7109375" style="198" customWidth="1"/>
    <col min="8725" max="8725" width="8.5703125" style="198" customWidth="1"/>
    <col min="8726" max="8726" width="2.7109375" style="198" customWidth="1"/>
    <col min="8727" max="8727" width="3.5703125" style="198" customWidth="1"/>
    <col min="8728" max="8728" width="0" style="198" hidden="1" customWidth="1"/>
    <col min="8729" max="8729" width="2.85546875" style="198" customWidth="1"/>
    <col min="8730" max="8730" width="2.7109375" style="198" customWidth="1"/>
    <col min="8731" max="8731" width="0" style="198" hidden="1" customWidth="1"/>
    <col min="8732" max="8732" width="3.42578125" style="198" customWidth="1"/>
    <col min="8733" max="8735" width="2.7109375" style="198" customWidth="1"/>
    <col min="8736" max="8745" width="0" style="198" hidden="1" customWidth="1"/>
    <col min="8746" max="8746" width="4.28515625" style="198" customWidth="1"/>
    <col min="8747" max="8747" width="0" style="198" hidden="1" customWidth="1"/>
    <col min="8748" max="8748" width="3.28515625" style="198" bestFit="1" customWidth="1"/>
    <col min="8749" max="8749" width="0" style="198" hidden="1" customWidth="1"/>
    <col min="8750" max="8750" width="3.28515625" style="198" bestFit="1" customWidth="1"/>
    <col min="8751" max="8752" width="4.28515625" style="198" customWidth="1"/>
    <col min="8753" max="8754" width="12.140625" style="198" customWidth="1"/>
    <col min="8755" max="8755" width="5" style="198" customWidth="1"/>
    <col min="8756" max="8756" width="13" style="198" customWidth="1"/>
    <col min="8757" max="8757" width="11.7109375" style="198" customWidth="1"/>
    <col min="8758" max="8758" width="25.7109375" style="198" customWidth="1"/>
    <col min="8759" max="8759" width="5.28515625" style="198" customWidth="1"/>
    <col min="8760" max="8760" width="30" style="198" customWidth="1"/>
    <col min="8761" max="8960" width="11.42578125" style="198"/>
    <col min="8961" max="8961" width="1.140625" style="198" customWidth="1"/>
    <col min="8962" max="8964" width="5.7109375" style="198" customWidth="1"/>
    <col min="8965" max="8965" width="3.7109375" style="198" customWidth="1"/>
    <col min="8966" max="8967" width="4.5703125" style="198" customWidth="1"/>
    <col min="8968" max="8968" width="5.5703125" style="198" customWidth="1"/>
    <col min="8969" max="8970" width="4.5703125" style="198" customWidth="1"/>
    <col min="8971" max="8971" width="9.85546875" style="198" customWidth="1"/>
    <col min="8972" max="8972" width="7" style="198" customWidth="1"/>
    <col min="8973" max="8973" width="3.28515625" style="198" bestFit="1" customWidth="1"/>
    <col min="8974" max="8977" width="0" style="198" hidden="1" customWidth="1"/>
    <col min="8978" max="8978" width="4.28515625" style="198" customWidth="1"/>
    <col min="8979" max="8980" width="5.7109375" style="198" customWidth="1"/>
    <col min="8981" max="8981" width="8.5703125" style="198" customWidth="1"/>
    <col min="8982" max="8982" width="2.7109375" style="198" customWidth="1"/>
    <col min="8983" max="8983" width="3.5703125" style="198" customWidth="1"/>
    <col min="8984" max="8984" width="0" style="198" hidden="1" customWidth="1"/>
    <col min="8985" max="8985" width="2.85546875" style="198" customWidth="1"/>
    <col min="8986" max="8986" width="2.7109375" style="198" customWidth="1"/>
    <col min="8987" max="8987" width="0" style="198" hidden="1" customWidth="1"/>
    <col min="8988" max="8988" width="3.42578125" style="198" customWidth="1"/>
    <col min="8989" max="8991" width="2.7109375" style="198" customWidth="1"/>
    <col min="8992" max="9001" width="0" style="198" hidden="1" customWidth="1"/>
    <col min="9002" max="9002" width="4.28515625" style="198" customWidth="1"/>
    <col min="9003" max="9003" width="0" style="198" hidden="1" customWidth="1"/>
    <col min="9004" max="9004" width="3.28515625" style="198" bestFit="1" customWidth="1"/>
    <col min="9005" max="9005" width="0" style="198" hidden="1" customWidth="1"/>
    <col min="9006" max="9006" width="3.28515625" style="198" bestFit="1" customWidth="1"/>
    <col min="9007" max="9008" width="4.28515625" style="198" customWidth="1"/>
    <col min="9009" max="9010" width="12.140625" style="198" customWidth="1"/>
    <col min="9011" max="9011" width="5" style="198" customWidth="1"/>
    <col min="9012" max="9012" width="13" style="198" customWidth="1"/>
    <col min="9013" max="9013" width="11.7109375" style="198" customWidth="1"/>
    <col min="9014" max="9014" width="25.7109375" style="198" customWidth="1"/>
    <col min="9015" max="9015" width="5.28515625" style="198" customWidth="1"/>
    <col min="9016" max="9016" width="30" style="198" customWidth="1"/>
    <col min="9017" max="9216" width="11.42578125" style="198"/>
    <col min="9217" max="9217" width="1.140625" style="198" customWidth="1"/>
    <col min="9218" max="9220" width="5.7109375" style="198" customWidth="1"/>
    <col min="9221" max="9221" width="3.7109375" style="198" customWidth="1"/>
    <col min="9222" max="9223" width="4.5703125" style="198" customWidth="1"/>
    <col min="9224" max="9224" width="5.5703125" style="198" customWidth="1"/>
    <col min="9225" max="9226" width="4.5703125" style="198" customWidth="1"/>
    <col min="9227" max="9227" width="9.85546875" style="198" customWidth="1"/>
    <col min="9228" max="9228" width="7" style="198" customWidth="1"/>
    <col min="9229" max="9229" width="3.28515625" style="198" bestFit="1" customWidth="1"/>
    <col min="9230" max="9233" width="0" style="198" hidden="1" customWidth="1"/>
    <col min="9234" max="9234" width="4.28515625" style="198" customWidth="1"/>
    <col min="9235" max="9236" width="5.7109375" style="198" customWidth="1"/>
    <col min="9237" max="9237" width="8.5703125" style="198" customWidth="1"/>
    <col min="9238" max="9238" width="2.7109375" style="198" customWidth="1"/>
    <col min="9239" max="9239" width="3.5703125" style="198" customWidth="1"/>
    <col min="9240" max="9240" width="0" style="198" hidden="1" customWidth="1"/>
    <col min="9241" max="9241" width="2.85546875" style="198" customWidth="1"/>
    <col min="9242" max="9242" width="2.7109375" style="198" customWidth="1"/>
    <col min="9243" max="9243" width="0" style="198" hidden="1" customWidth="1"/>
    <col min="9244" max="9244" width="3.42578125" style="198" customWidth="1"/>
    <col min="9245" max="9247" width="2.7109375" style="198" customWidth="1"/>
    <col min="9248" max="9257" width="0" style="198" hidden="1" customWidth="1"/>
    <col min="9258" max="9258" width="4.28515625" style="198" customWidth="1"/>
    <col min="9259" max="9259" width="0" style="198" hidden="1" customWidth="1"/>
    <col min="9260" max="9260" width="3.28515625" style="198" bestFit="1" customWidth="1"/>
    <col min="9261" max="9261" width="0" style="198" hidden="1" customWidth="1"/>
    <col min="9262" max="9262" width="3.28515625" style="198" bestFit="1" customWidth="1"/>
    <col min="9263" max="9264" width="4.28515625" style="198" customWidth="1"/>
    <col min="9265" max="9266" width="12.140625" style="198" customWidth="1"/>
    <col min="9267" max="9267" width="5" style="198" customWidth="1"/>
    <col min="9268" max="9268" width="13" style="198" customWidth="1"/>
    <col min="9269" max="9269" width="11.7109375" style="198" customWidth="1"/>
    <col min="9270" max="9270" width="25.7109375" style="198" customWidth="1"/>
    <col min="9271" max="9271" width="5.28515625" style="198" customWidth="1"/>
    <col min="9272" max="9272" width="30" style="198" customWidth="1"/>
    <col min="9273" max="9472" width="11.42578125" style="198"/>
    <col min="9473" max="9473" width="1.140625" style="198" customWidth="1"/>
    <col min="9474" max="9476" width="5.7109375" style="198" customWidth="1"/>
    <col min="9477" max="9477" width="3.7109375" style="198" customWidth="1"/>
    <col min="9478" max="9479" width="4.5703125" style="198" customWidth="1"/>
    <col min="9480" max="9480" width="5.5703125" style="198" customWidth="1"/>
    <col min="9481" max="9482" width="4.5703125" style="198" customWidth="1"/>
    <col min="9483" max="9483" width="9.85546875" style="198" customWidth="1"/>
    <col min="9484" max="9484" width="7" style="198" customWidth="1"/>
    <col min="9485" max="9485" width="3.28515625" style="198" bestFit="1" customWidth="1"/>
    <col min="9486" max="9489" width="0" style="198" hidden="1" customWidth="1"/>
    <col min="9490" max="9490" width="4.28515625" style="198" customWidth="1"/>
    <col min="9491" max="9492" width="5.7109375" style="198" customWidth="1"/>
    <col min="9493" max="9493" width="8.5703125" style="198" customWidth="1"/>
    <col min="9494" max="9494" width="2.7109375" style="198" customWidth="1"/>
    <col min="9495" max="9495" width="3.5703125" style="198" customWidth="1"/>
    <col min="9496" max="9496" width="0" style="198" hidden="1" customWidth="1"/>
    <col min="9497" max="9497" width="2.85546875" style="198" customWidth="1"/>
    <col min="9498" max="9498" width="2.7109375" style="198" customWidth="1"/>
    <col min="9499" max="9499" width="0" style="198" hidden="1" customWidth="1"/>
    <col min="9500" max="9500" width="3.42578125" style="198" customWidth="1"/>
    <col min="9501" max="9503" width="2.7109375" style="198" customWidth="1"/>
    <col min="9504" max="9513" width="0" style="198" hidden="1" customWidth="1"/>
    <col min="9514" max="9514" width="4.28515625" style="198" customWidth="1"/>
    <col min="9515" max="9515" width="0" style="198" hidden="1" customWidth="1"/>
    <col min="9516" max="9516" width="3.28515625" style="198" bestFit="1" customWidth="1"/>
    <col min="9517" max="9517" width="0" style="198" hidden="1" customWidth="1"/>
    <col min="9518" max="9518" width="3.28515625" style="198" bestFit="1" customWidth="1"/>
    <col min="9519" max="9520" width="4.28515625" style="198" customWidth="1"/>
    <col min="9521" max="9522" width="12.140625" style="198" customWidth="1"/>
    <col min="9523" max="9523" width="5" style="198" customWidth="1"/>
    <col min="9524" max="9524" width="13" style="198" customWidth="1"/>
    <col min="9525" max="9525" width="11.7109375" style="198" customWidth="1"/>
    <col min="9526" max="9526" width="25.7109375" style="198" customWidth="1"/>
    <col min="9527" max="9527" width="5.28515625" style="198" customWidth="1"/>
    <col min="9528" max="9528" width="30" style="198" customWidth="1"/>
    <col min="9529" max="9728" width="11.42578125" style="198"/>
    <col min="9729" max="9729" width="1.140625" style="198" customWidth="1"/>
    <col min="9730" max="9732" width="5.7109375" style="198" customWidth="1"/>
    <col min="9733" max="9733" width="3.7109375" style="198" customWidth="1"/>
    <col min="9734" max="9735" width="4.5703125" style="198" customWidth="1"/>
    <col min="9736" max="9736" width="5.5703125" style="198" customWidth="1"/>
    <col min="9737" max="9738" width="4.5703125" style="198" customWidth="1"/>
    <col min="9739" max="9739" width="9.85546875" style="198" customWidth="1"/>
    <col min="9740" max="9740" width="7" style="198" customWidth="1"/>
    <col min="9741" max="9741" width="3.28515625" style="198" bestFit="1" customWidth="1"/>
    <col min="9742" max="9745" width="0" style="198" hidden="1" customWidth="1"/>
    <col min="9746" max="9746" width="4.28515625" style="198" customWidth="1"/>
    <col min="9747" max="9748" width="5.7109375" style="198" customWidth="1"/>
    <col min="9749" max="9749" width="8.5703125" style="198" customWidth="1"/>
    <col min="9750" max="9750" width="2.7109375" style="198" customWidth="1"/>
    <col min="9751" max="9751" width="3.5703125" style="198" customWidth="1"/>
    <col min="9752" max="9752" width="0" style="198" hidden="1" customWidth="1"/>
    <col min="9753" max="9753" width="2.85546875" style="198" customWidth="1"/>
    <col min="9754" max="9754" width="2.7109375" style="198" customWidth="1"/>
    <col min="9755" max="9755" width="0" style="198" hidden="1" customWidth="1"/>
    <col min="9756" max="9756" width="3.42578125" style="198" customWidth="1"/>
    <col min="9757" max="9759" width="2.7109375" style="198" customWidth="1"/>
    <col min="9760" max="9769" width="0" style="198" hidden="1" customWidth="1"/>
    <col min="9770" max="9770" width="4.28515625" style="198" customWidth="1"/>
    <col min="9771" max="9771" width="0" style="198" hidden="1" customWidth="1"/>
    <col min="9772" max="9772" width="3.28515625" style="198" bestFit="1" customWidth="1"/>
    <col min="9773" max="9773" width="0" style="198" hidden="1" customWidth="1"/>
    <col min="9774" max="9774" width="3.28515625" style="198" bestFit="1" customWidth="1"/>
    <col min="9775" max="9776" width="4.28515625" style="198" customWidth="1"/>
    <col min="9777" max="9778" width="12.140625" style="198" customWidth="1"/>
    <col min="9779" max="9779" width="5" style="198" customWidth="1"/>
    <col min="9780" max="9780" width="13" style="198" customWidth="1"/>
    <col min="9781" max="9781" width="11.7109375" style="198" customWidth="1"/>
    <col min="9782" max="9782" width="25.7109375" style="198" customWidth="1"/>
    <col min="9783" max="9783" width="5.28515625" style="198" customWidth="1"/>
    <col min="9784" max="9784" width="30" style="198" customWidth="1"/>
    <col min="9785" max="9984" width="11.42578125" style="198"/>
    <col min="9985" max="9985" width="1.140625" style="198" customWidth="1"/>
    <col min="9986" max="9988" width="5.7109375" style="198" customWidth="1"/>
    <col min="9989" max="9989" width="3.7109375" style="198" customWidth="1"/>
    <col min="9990" max="9991" width="4.5703125" style="198" customWidth="1"/>
    <col min="9992" max="9992" width="5.5703125" style="198" customWidth="1"/>
    <col min="9993" max="9994" width="4.5703125" style="198" customWidth="1"/>
    <col min="9995" max="9995" width="9.85546875" style="198" customWidth="1"/>
    <col min="9996" max="9996" width="7" style="198" customWidth="1"/>
    <col min="9997" max="9997" width="3.28515625" style="198" bestFit="1" customWidth="1"/>
    <col min="9998" max="10001" width="0" style="198" hidden="1" customWidth="1"/>
    <col min="10002" max="10002" width="4.28515625" style="198" customWidth="1"/>
    <col min="10003" max="10004" width="5.7109375" style="198" customWidth="1"/>
    <col min="10005" max="10005" width="8.5703125" style="198" customWidth="1"/>
    <col min="10006" max="10006" width="2.7109375" style="198" customWidth="1"/>
    <col min="10007" max="10007" width="3.5703125" style="198" customWidth="1"/>
    <col min="10008" max="10008" width="0" style="198" hidden="1" customWidth="1"/>
    <col min="10009" max="10009" width="2.85546875" style="198" customWidth="1"/>
    <col min="10010" max="10010" width="2.7109375" style="198" customWidth="1"/>
    <col min="10011" max="10011" width="0" style="198" hidden="1" customWidth="1"/>
    <col min="10012" max="10012" width="3.42578125" style="198" customWidth="1"/>
    <col min="10013" max="10015" width="2.7109375" style="198" customWidth="1"/>
    <col min="10016" max="10025" width="0" style="198" hidden="1" customWidth="1"/>
    <col min="10026" max="10026" width="4.28515625" style="198" customWidth="1"/>
    <col min="10027" max="10027" width="0" style="198" hidden="1" customWidth="1"/>
    <col min="10028" max="10028" width="3.28515625" style="198" bestFit="1" customWidth="1"/>
    <col min="10029" max="10029" width="0" style="198" hidden="1" customWidth="1"/>
    <col min="10030" max="10030" width="3.28515625" style="198" bestFit="1" customWidth="1"/>
    <col min="10031" max="10032" width="4.28515625" style="198" customWidth="1"/>
    <col min="10033" max="10034" width="12.140625" style="198" customWidth="1"/>
    <col min="10035" max="10035" width="5" style="198" customWidth="1"/>
    <col min="10036" max="10036" width="13" style="198" customWidth="1"/>
    <col min="10037" max="10037" width="11.7109375" style="198" customWidth="1"/>
    <col min="10038" max="10038" width="25.7109375" style="198" customWidth="1"/>
    <col min="10039" max="10039" width="5.28515625" style="198" customWidth="1"/>
    <col min="10040" max="10040" width="30" style="198" customWidth="1"/>
    <col min="10041" max="10240" width="11.42578125" style="198"/>
    <col min="10241" max="10241" width="1.140625" style="198" customWidth="1"/>
    <col min="10242" max="10244" width="5.7109375" style="198" customWidth="1"/>
    <col min="10245" max="10245" width="3.7109375" style="198" customWidth="1"/>
    <col min="10246" max="10247" width="4.5703125" style="198" customWidth="1"/>
    <col min="10248" max="10248" width="5.5703125" style="198" customWidth="1"/>
    <col min="10249" max="10250" width="4.5703125" style="198" customWidth="1"/>
    <col min="10251" max="10251" width="9.85546875" style="198" customWidth="1"/>
    <col min="10252" max="10252" width="7" style="198" customWidth="1"/>
    <col min="10253" max="10253" width="3.28515625" style="198" bestFit="1" customWidth="1"/>
    <col min="10254" max="10257" width="0" style="198" hidden="1" customWidth="1"/>
    <col min="10258" max="10258" width="4.28515625" style="198" customWidth="1"/>
    <col min="10259" max="10260" width="5.7109375" style="198" customWidth="1"/>
    <col min="10261" max="10261" width="8.5703125" style="198" customWidth="1"/>
    <col min="10262" max="10262" width="2.7109375" style="198" customWidth="1"/>
    <col min="10263" max="10263" width="3.5703125" style="198" customWidth="1"/>
    <col min="10264" max="10264" width="0" style="198" hidden="1" customWidth="1"/>
    <col min="10265" max="10265" width="2.85546875" style="198" customWidth="1"/>
    <col min="10266" max="10266" width="2.7109375" style="198" customWidth="1"/>
    <col min="10267" max="10267" width="0" style="198" hidden="1" customWidth="1"/>
    <col min="10268" max="10268" width="3.42578125" style="198" customWidth="1"/>
    <col min="10269" max="10271" width="2.7109375" style="198" customWidth="1"/>
    <col min="10272" max="10281" width="0" style="198" hidden="1" customWidth="1"/>
    <col min="10282" max="10282" width="4.28515625" style="198" customWidth="1"/>
    <col min="10283" max="10283" width="0" style="198" hidden="1" customWidth="1"/>
    <col min="10284" max="10284" width="3.28515625" style="198" bestFit="1" customWidth="1"/>
    <col min="10285" max="10285" width="0" style="198" hidden="1" customWidth="1"/>
    <col min="10286" max="10286" width="3.28515625" style="198" bestFit="1" customWidth="1"/>
    <col min="10287" max="10288" width="4.28515625" style="198" customWidth="1"/>
    <col min="10289" max="10290" width="12.140625" style="198" customWidth="1"/>
    <col min="10291" max="10291" width="5" style="198" customWidth="1"/>
    <col min="10292" max="10292" width="13" style="198" customWidth="1"/>
    <col min="10293" max="10293" width="11.7109375" style="198" customWidth="1"/>
    <col min="10294" max="10294" width="25.7109375" style="198" customWidth="1"/>
    <col min="10295" max="10295" width="5.28515625" style="198" customWidth="1"/>
    <col min="10296" max="10296" width="30" style="198" customWidth="1"/>
    <col min="10297" max="10496" width="11.42578125" style="198"/>
    <col min="10497" max="10497" width="1.140625" style="198" customWidth="1"/>
    <col min="10498" max="10500" width="5.7109375" style="198" customWidth="1"/>
    <col min="10501" max="10501" width="3.7109375" style="198" customWidth="1"/>
    <col min="10502" max="10503" width="4.5703125" style="198" customWidth="1"/>
    <col min="10504" max="10504" width="5.5703125" style="198" customWidth="1"/>
    <col min="10505" max="10506" width="4.5703125" style="198" customWidth="1"/>
    <col min="10507" max="10507" width="9.85546875" style="198" customWidth="1"/>
    <col min="10508" max="10508" width="7" style="198" customWidth="1"/>
    <col min="10509" max="10509" width="3.28515625" style="198" bestFit="1" customWidth="1"/>
    <col min="10510" max="10513" width="0" style="198" hidden="1" customWidth="1"/>
    <col min="10514" max="10514" width="4.28515625" style="198" customWidth="1"/>
    <col min="10515" max="10516" width="5.7109375" style="198" customWidth="1"/>
    <col min="10517" max="10517" width="8.5703125" style="198" customWidth="1"/>
    <col min="10518" max="10518" width="2.7109375" style="198" customWidth="1"/>
    <col min="10519" max="10519" width="3.5703125" style="198" customWidth="1"/>
    <col min="10520" max="10520" width="0" style="198" hidden="1" customWidth="1"/>
    <col min="10521" max="10521" width="2.85546875" style="198" customWidth="1"/>
    <col min="10522" max="10522" width="2.7109375" style="198" customWidth="1"/>
    <col min="10523" max="10523" width="0" style="198" hidden="1" customWidth="1"/>
    <col min="10524" max="10524" width="3.42578125" style="198" customWidth="1"/>
    <col min="10525" max="10527" width="2.7109375" style="198" customWidth="1"/>
    <col min="10528" max="10537" width="0" style="198" hidden="1" customWidth="1"/>
    <col min="10538" max="10538" width="4.28515625" style="198" customWidth="1"/>
    <col min="10539" max="10539" width="0" style="198" hidden="1" customWidth="1"/>
    <col min="10540" max="10540" width="3.28515625" style="198" bestFit="1" customWidth="1"/>
    <col min="10541" max="10541" width="0" style="198" hidden="1" customWidth="1"/>
    <col min="10542" max="10542" width="3.28515625" style="198" bestFit="1" customWidth="1"/>
    <col min="10543" max="10544" width="4.28515625" style="198" customWidth="1"/>
    <col min="10545" max="10546" width="12.140625" style="198" customWidth="1"/>
    <col min="10547" max="10547" width="5" style="198" customWidth="1"/>
    <col min="10548" max="10548" width="13" style="198" customWidth="1"/>
    <col min="10549" max="10549" width="11.7109375" style="198" customWidth="1"/>
    <col min="10550" max="10550" width="25.7109375" style="198" customWidth="1"/>
    <col min="10551" max="10551" width="5.28515625" style="198" customWidth="1"/>
    <col min="10552" max="10552" width="30" style="198" customWidth="1"/>
    <col min="10553" max="10752" width="11.42578125" style="198"/>
    <col min="10753" max="10753" width="1.140625" style="198" customWidth="1"/>
    <col min="10754" max="10756" width="5.7109375" style="198" customWidth="1"/>
    <col min="10757" max="10757" width="3.7109375" style="198" customWidth="1"/>
    <col min="10758" max="10759" width="4.5703125" style="198" customWidth="1"/>
    <col min="10760" max="10760" width="5.5703125" style="198" customWidth="1"/>
    <col min="10761" max="10762" width="4.5703125" style="198" customWidth="1"/>
    <col min="10763" max="10763" width="9.85546875" style="198" customWidth="1"/>
    <col min="10764" max="10764" width="7" style="198" customWidth="1"/>
    <col min="10765" max="10765" width="3.28515625" style="198" bestFit="1" customWidth="1"/>
    <col min="10766" max="10769" width="0" style="198" hidden="1" customWidth="1"/>
    <col min="10770" max="10770" width="4.28515625" style="198" customWidth="1"/>
    <col min="10771" max="10772" width="5.7109375" style="198" customWidth="1"/>
    <col min="10773" max="10773" width="8.5703125" style="198" customWidth="1"/>
    <col min="10774" max="10774" width="2.7109375" style="198" customWidth="1"/>
    <col min="10775" max="10775" width="3.5703125" style="198" customWidth="1"/>
    <col min="10776" max="10776" width="0" style="198" hidden="1" customWidth="1"/>
    <col min="10777" max="10777" width="2.85546875" style="198" customWidth="1"/>
    <col min="10778" max="10778" width="2.7109375" style="198" customWidth="1"/>
    <col min="10779" max="10779" width="0" style="198" hidden="1" customWidth="1"/>
    <col min="10780" max="10780" width="3.42578125" style="198" customWidth="1"/>
    <col min="10781" max="10783" width="2.7109375" style="198" customWidth="1"/>
    <col min="10784" max="10793" width="0" style="198" hidden="1" customWidth="1"/>
    <col min="10794" max="10794" width="4.28515625" style="198" customWidth="1"/>
    <col min="10795" max="10795" width="0" style="198" hidden="1" customWidth="1"/>
    <col min="10796" max="10796" width="3.28515625" style="198" bestFit="1" customWidth="1"/>
    <col min="10797" max="10797" width="0" style="198" hidden="1" customWidth="1"/>
    <col min="10798" max="10798" width="3.28515625" style="198" bestFit="1" customWidth="1"/>
    <col min="10799" max="10800" width="4.28515625" style="198" customWidth="1"/>
    <col min="10801" max="10802" width="12.140625" style="198" customWidth="1"/>
    <col min="10803" max="10803" width="5" style="198" customWidth="1"/>
    <col min="10804" max="10804" width="13" style="198" customWidth="1"/>
    <col min="10805" max="10805" width="11.7109375" style="198" customWidth="1"/>
    <col min="10806" max="10806" width="25.7109375" style="198" customWidth="1"/>
    <col min="10807" max="10807" width="5.28515625" style="198" customWidth="1"/>
    <col min="10808" max="10808" width="30" style="198" customWidth="1"/>
    <col min="10809" max="11008" width="11.42578125" style="198"/>
    <col min="11009" max="11009" width="1.140625" style="198" customWidth="1"/>
    <col min="11010" max="11012" width="5.7109375" style="198" customWidth="1"/>
    <col min="11013" max="11013" width="3.7109375" style="198" customWidth="1"/>
    <col min="11014" max="11015" width="4.5703125" style="198" customWidth="1"/>
    <col min="11016" max="11016" width="5.5703125" style="198" customWidth="1"/>
    <col min="11017" max="11018" width="4.5703125" style="198" customWidth="1"/>
    <col min="11019" max="11019" width="9.85546875" style="198" customWidth="1"/>
    <col min="11020" max="11020" width="7" style="198" customWidth="1"/>
    <col min="11021" max="11021" width="3.28515625" style="198" bestFit="1" customWidth="1"/>
    <col min="11022" max="11025" width="0" style="198" hidden="1" customWidth="1"/>
    <col min="11026" max="11026" width="4.28515625" style="198" customWidth="1"/>
    <col min="11027" max="11028" width="5.7109375" style="198" customWidth="1"/>
    <col min="11029" max="11029" width="8.5703125" style="198" customWidth="1"/>
    <col min="11030" max="11030" width="2.7109375" style="198" customWidth="1"/>
    <col min="11031" max="11031" width="3.5703125" style="198" customWidth="1"/>
    <col min="11032" max="11032" width="0" style="198" hidden="1" customWidth="1"/>
    <col min="11033" max="11033" width="2.85546875" style="198" customWidth="1"/>
    <col min="11034" max="11034" width="2.7109375" style="198" customWidth="1"/>
    <col min="11035" max="11035" width="0" style="198" hidden="1" customWidth="1"/>
    <col min="11036" max="11036" width="3.42578125" style="198" customWidth="1"/>
    <col min="11037" max="11039" width="2.7109375" style="198" customWidth="1"/>
    <col min="11040" max="11049" width="0" style="198" hidden="1" customWidth="1"/>
    <col min="11050" max="11050" width="4.28515625" style="198" customWidth="1"/>
    <col min="11051" max="11051" width="0" style="198" hidden="1" customWidth="1"/>
    <col min="11052" max="11052" width="3.28515625" style="198" bestFit="1" customWidth="1"/>
    <col min="11053" max="11053" width="0" style="198" hidden="1" customWidth="1"/>
    <col min="11054" max="11054" width="3.28515625" style="198" bestFit="1" customWidth="1"/>
    <col min="11055" max="11056" width="4.28515625" style="198" customWidth="1"/>
    <col min="11057" max="11058" width="12.140625" style="198" customWidth="1"/>
    <col min="11059" max="11059" width="5" style="198" customWidth="1"/>
    <col min="11060" max="11060" width="13" style="198" customWidth="1"/>
    <col min="11061" max="11061" width="11.7109375" style="198" customWidth="1"/>
    <col min="11062" max="11062" width="25.7109375" style="198" customWidth="1"/>
    <col min="11063" max="11063" width="5.28515625" style="198" customWidth="1"/>
    <col min="11064" max="11064" width="30" style="198" customWidth="1"/>
    <col min="11065" max="11264" width="11.42578125" style="198"/>
    <col min="11265" max="11265" width="1.140625" style="198" customWidth="1"/>
    <col min="11266" max="11268" width="5.7109375" style="198" customWidth="1"/>
    <col min="11269" max="11269" width="3.7109375" style="198" customWidth="1"/>
    <col min="11270" max="11271" width="4.5703125" style="198" customWidth="1"/>
    <col min="11272" max="11272" width="5.5703125" style="198" customWidth="1"/>
    <col min="11273" max="11274" width="4.5703125" style="198" customWidth="1"/>
    <col min="11275" max="11275" width="9.85546875" style="198" customWidth="1"/>
    <col min="11276" max="11276" width="7" style="198" customWidth="1"/>
    <col min="11277" max="11277" width="3.28515625" style="198" bestFit="1" customWidth="1"/>
    <col min="11278" max="11281" width="0" style="198" hidden="1" customWidth="1"/>
    <col min="11282" max="11282" width="4.28515625" style="198" customWidth="1"/>
    <col min="11283" max="11284" width="5.7109375" style="198" customWidth="1"/>
    <col min="11285" max="11285" width="8.5703125" style="198" customWidth="1"/>
    <col min="11286" max="11286" width="2.7109375" style="198" customWidth="1"/>
    <col min="11287" max="11287" width="3.5703125" style="198" customWidth="1"/>
    <col min="11288" max="11288" width="0" style="198" hidden="1" customWidth="1"/>
    <col min="11289" max="11289" width="2.85546875" style="198" customWidth="1"/>
    <col min="11290" max="11290" width="2.7109375" style="198" customWidth="1"/>
    <col min="11291" max="11291" width="0" style="198" hidden="1" customWidth="1"/>
    <col min="11292" max="11292" width="3.42578125" style="198" customWidth="1"/>
    <col min="11293" max="11295" width="2.7109375" style="198" customWidth="1"/>
    <col min="11296" max="11305" width="0" style="198" hidden="1" customWidth="1"/>
    <col min="11306" max="11306" width="4.28515625" style="198" customWidth="1"/>
    <col min="11307" max="11307" width="0" style="198" hidden="1" customWidth="1"/>
    <col min="11308" max="11308" width="3.28515625" style="198" bestFit="1" customWidth="1"/>
    <col min="11309" max="11309" width="0" style="198" hidden="1" customWidth="1"/>
    <col min="11310" max="11310" width="3.28515625" style="198" bestFit="1" customWidth="1"/>
    <col min="11311" max="11312" width="4.28515625" style="198" customWidth="1"/>
    <col min="11313" max="11314" width="12.140625" style="198" customWidth="1"/>
    <col min="11315" max="11315" width="5" style="198" customWidth="1"/>
    <col min="11316" max="11316" width="13" style="198" customWidth="1"/>
    <col min="11317" max="11317" width="11.7109375" style="198" customWidth="1"/>
    <col min="11318" max="11318" width="25.7109375" style="198" customWidth="1"/>
    <col min="11319" max="11319" width="5.28515625" style="198" customWidth="1"/>
    <col min="11320" max="11320" width="30" style="198" customWidth="1"/>
    <col min="11321" max="11520" width="11.42578125" style="198"/>
    <col min="11521" max="11521" width="1.140625" style="198" customWidth="1"/>
    <col min="11522" max="11524" width="5.7109375" style="198" customWidth="1"/>
    <col min="11525" max="11525" width="3.7109375" style="198" customWidth="1"/>
    <col min="11526" max="11527" width="4.5703125" style="198" customWidth="1"/>
    <col min="11528" max="11528" width="5.5703125" style="198" customWidth="1"/>
    <col min="11529" max="11530" width="4.5703125" style="198" customWidth="1"/>
    <col min="11531" max="11531" width="9.85546875" style="198" customWidth="1"/>
    <col min="11532" max="11532" width="7" style="198" customWidth="1"/>
    <col min="11533" max="11533" width="3.28515625" style="198" bestFit="1" customWidth="1"/>
    <col min="11534" max="11537" width="0" style="198" hidden="1" customWidth="1"/>
    <col min="11538" max="11538" width="4.28515625" style="198" customWidth="1"/>
    <col min="11539" max="11540" width="5.7109375" style="198" customWidth="1"/>
    <col min="11541" max="11541" width="8.5703125" style="198" customWidth="1"/>
    <col min="11542" max="11542" width="2.7109375" style="198" customWidth="1"/>
    <col min="11543" max="11543" width="3.5703125" style="198" customWidth="1"/>
    <col min="11544" max="11544" width="0" style="198" hidden="1" customWidth="1"/>
    <col min="11545" max="11545" width="2.85546875" style="198" customWidth="1"/>
    <col min="11546" max="11546" width="2.7109375" style="198" customWidth="1"/>
    <col min="11547" max="11547" width="0" style="198" hidden="1" customWidth="1"/>
    <col min="11548" max="11548" width="3.42578125" style="198" customWidth="1"/>
    <col min="11549" max="11551" width="2.7109375" style="198" customWidth="1"/>
    <col min="11552" max="11561" width="0" style="198" hidden="1" customWidth="1"/>
    <col min="11562" max="11562" width="4.28515625" style="198" customWidth="1"/>
    <col min="11563" max="11563" width="0" style="198" hidden="1" customWidth="1"/>
    <col min="11564" max="11564" width="3.28515625" style="198" bestFit="1" customWidth="1"/>
    <col min="11565" max="11565" width="0" style="198" hidden="1" customWidth="1"/>
    <col min="11566" max="11566" width="3.28515625" style="198" bestFit="1" customWidth="1"/>
    <col min="11567" max="11568" width="4.28515625" style="198" customWidth="1"/>
    <col min="11569" max="11570" width="12.140625" style="198" customWidth="1"/>
    <col min="11571" max="11571" width="5" style="198" customWidth="1"/>
    <col min="11572" max="11572" width="13" style="198" customWidth="1"/>
    <col min="11573" max="11573" width="11.7109375" style="198" customWidth="1"/>
    <col min="11574" max="11574" width="25.7109375" style="198" customWidth="1"/>
    <col min="11575" max="11575" width="5.28515625" style="198" customWidth="1"/>
    <col min="11576" max="11576" width="30" style="198" customWidth="1"/>
    <col min="11577" max="11776" width="11.42578125" style="198"/>
    <col min="11777" max="11777" width="1.140625" style="198" customWidth="1"/>
    <col min="11778" max="11780" width="5.7109375" style="198" customWidth="1"/>
    <col min="11781" max="11781" width="3.7109375" style="198" customWidth="1"/>
    <col min="11782" max="11783" width="4.5703125" style="198" customWidth="1"/>
    <col min="11784" max="11784" width="5.5703125" style="198" customWidth="1"/>
    <col min="11785" max="11786" width="4.5703125" style="198" customWidth="1"/>
    <col min="11787" max="11787" width="9.85546875" style="198" customWidth="1"/>
    <col min="11788" max="11788" width="7" style="198" customWidth="1"/>
    <col min="11789" max="11789" width="3.28515625" style="198" bestFit="1" customWidth="1"/>
    <col min="11790" max="11793" width="0" style="198" hidden="1" customWidth="1"/>
    <col min="11794" max="11794" width="4.28515625" style="198" customWidth="1"/>
    <col min="11795" max="11796" width="5.7109375" style="198" customWidth="1"/>
    <col min="11797" max="11797" width="8.5703125" style="198" customWidth="1"/>
    <col min="11798" max="11798" width="2.7109375" style="198" customWidth="1"/>
    <col min="11799" max="11799" width="3.5703125" style="198" customWidth="1"/>
    <col min="11800" max="11800" width="0" style="198" hidden="1" customWidth="1"/>
    <col min="11801" max="11801" width="2.85546875" style="198" customWidth="1"/>
    <col min="11802" max="11802" width="2.7109375" style="198" customWidth="1"/>
    <col min="11803" max="11803" width="0" style="198" hidden="1" customWidth="1"/>
    <col min="11804" max="11804" width="3.42578125" style="198" customWidth="1"/>
    <col min="11805" max="11807" width="2.7109375" style="198" customWidth="1"/>
    <col min="11808" max="11817" width="0" style="198" hidden="1" customWidth="1"/>
    <col min="11818" max="11818" width="4.28515625" style="198" customWidth="1"/>
    <col min="11819" max="11819" width="0" style="198" hidden="1" customWidth="1"/>
    <col min="11820" max="11820" width="3.28515625" style="198" bestFit="1" customWidth="1"/>
    <col min="11821" max="11821" width="0" style="198" hidden="1" customWidth="1"/>
    <col min="11822" max="11822" width="3.28515625" style="198" bestFit="1" customWidth="1"/>
    <col min="11823" max="11824" width="4.28515625" style="198" customWidth="1"/>
    <col min="11825" max="11826" width="12.140625" style="198" customWidth="1"/>
    <col min="11827" max="11827" width="5" style="198" customWidth="1"/>
    <col min="11828" max="11828" width="13" style="198" customWidth="1"/>
    <col min="11829" max="11829" width="11.7109375" style="198" customWidth="1"/>
    <col min="11830" max="11830" width="25.7109375" style="198" customWidth="1"/>
    <col min="11831" max="11831" width="5.28515625" style="198" customWidth="1"/>
    <col min="11832" max="11832" width="30" style="198" customWidth="1"/>
    <col min="11833" max="12032" width="11.42578125" style="198"/>
    <col min="12033" max="12033" width="1.140625" style="198" customWidth="1"/>
    <col min="12034" max="12036" width="5.7109375" style="198" customWidth="1"/>
    <col min="12037" max="12037" width="3.7109375" style="198" customWidth="1"/>
    <col min="12038" max="12039" width="4.5703125" style="198" customWidth="1"/>
    <col min="12040" max="12040" width="5.5703125" style="198" customWidth="1"/>
    <col min="12041" max="12042" width="4.5703125" style="198" customWidth="1"/>
    <col min="12043" max="12043" width="9.85546875" style="198" customWidth="1"/>
    <col min="12044" max="12044" width="7" style="198" customWidth="1"/>
    <col min="12045" max="12045" width="3.28515625" style="198" bestFit="1" customWidth="1"/>
    <col min="12046" max="12049" width="0" style="198" hidden="1" customWidth="1"/>
    <col min="12050" max="12050" width="4.28515625" style="198" customWidth="1"/>
    <col min="12051" max="12052" width="5.7109375" style="198" customWidth="1"/>
    <col min="12053" max="12053" width="8.5703125" style="198" customWidth="1"/>
    <col min="12054" max="12054" width="2.7109375" style="198" customWidth="1"/>
    <col min="12055" max="12055" width="3.5703125" style="198" customWidth="1"/>
    <col min="12056" max="12056" width="0" style="198" hidden="1" customWidth="1"/>
    <col min="12057" max="12057" width="2.85546875" style="198" customWidth="1"/>
    <col min="12058" max="12058" width="2.7109375" style="198" customWidth="1"/>
    <col min="12059" max="12059" width="0" style="198" hidden="1" customWidth="1"/>
    <col min="12060" max="12060" width="3.42578125" style="198" customWidth="1"/>
    <col min="12061" max="12063" width="2.7109375" style="198" customWidth="1"/>
    <col min="12064" max="12073" width="0" style="198" hidden="1" customWidth="1"/>
    <col min="12074" max="12074" width="4.28515625" style="198" customWidth="1"/>
    <col min="12075" max="12075" width="0" style="198" hidden="1" customWidth="1"/>
    <col min="12076" max="12076" width="3.28515625" style="198" bestFit="1" customWidth="1"/>
    <col min="12077" max="12077" width="0" style="198" hidden="1" customWidth="1"/>
    <col min="12078" max="12078" width="3.28515625" style="198" bestFit="1" customWidth="1"/>
    <col min="12079" max="12080" width="4.28515625" style="198" customWidth="1"/>
    <col min="12081" max="12082" width="12.140625" style="198" customWidth="1"/>
    <col min="12083" max="12083" width="5" style="198" customWidth="1"/>
    <col min="12084" max="12084" width="13" style="198" customWidth="1"/>
    <col min="12085" max="12085" width="11.7109375" style="198" customWidth="1"/>
    <col min="12086" max="12086" width="25.7109375" style="198" customWidth="1"/>
    <col min="12087" max="12087" width="5.28515625" style="198" customWidth="1"/>
    <col min="12088" max="12088" width="30" style="198" customWidth="1"/>
    <col min="12089" max="12288" width="11.42578125" style="198"/>
    <col min="12289" max="12289" width="1.140625" style="198" customWidth="1"/>
    <col min="12290" max="12292" width="5.7109375" style="198" customWidth="1"/>
    <col min="12293" max="12293" width="3.7109375" style="198" customWidth="1"/>
    <col min="12294" max="12295" width="4.5703125" style="198" customWidth="1"/>
    <col min="12296" max="12296" width="5.5703125" style="198" customWidth="1"/>
    <col min="12297" max="12298" width="4.5703125" style="198" customWidth="1"/>
    <col min="12299" max="12299" width="9.85546875" style="198" customWidth="1"/>
    <col min="12300" max="12300" width="7" style="198" customWidth="1"/>
    <col min="12301" max="12301" width="3.28515625" style="198" bestFit="1" customWidth="1"/>
    <col min="12302" max="12305" width="0" style="198" hidden="1" customWidth="1"/>
    <col min="12306" max="12306" width="4.28515625" style="198" customWidth="1"/>
    <col min="12307" max="12308" width="5.7109375" style="198" customWidth="1"/>
    <col min="12309" max="12309" width="8.5703125" style="198" customWidth="1"/>
    <col min="12310" max="12310" width="2.7109375" style="198" customWidth="1"/>
    <col min="12311" max="12311" width="3.5703125" style="198" customWidth="1"/>
    <col min="12312" max="12312" width="0" style="198" hidden="1" customWidth="1"/>
    <col min="12313" max="12313" width="2.85546875" style="198" customWidth="1"/>
    <col min="12314" max="12314" width="2.7109375" style="198" customWidth="1"/>
    <col min="12315" max="12315" width="0" style="198" hidden="1" customWidth="1"/>
    <col min="12316" max="12316" width="3.42578125" style="198" customWidth="1"/>
    <col min="12317" max="12319" width="2.7109375" style="198" customWidth="1"/>
    <col min="12320" max="12329" width="0" style="198" hidden="1" customWidth="1"/>
    <col min="12330" max="12330" width="4.28515625" style="198" customWidth="1"/>
    <col min="12331" max="12331" width="0" style="198" hidden="1" customWidth="1"/>
    <col min="12332" max="12332" width="3.28515625" style="198" bestFit="1" customWidth="1"/>
    <col min="12333" max="12333" width="0" style="198" hidden="1" customWidth="1"/>
    <col min="12334" max="12334" width="3.28515625" style="198" bestFit="1" customWidth="1"/>
    <col min="12335" max="12336" width="4.28515625" style="198" customWidth="1"/>
    <col min="12337" max="12338" width="12.140625" style="198" customWidth="1"/>
    <col min="12339" max="12339" width="5" style="198" customWidth="1"/>
    <col min="12340" max="12340" width="13" style="198" customWidth="1"/>
    <col min="12341" max="12341" width="11.7109375" style="198" customWidth="1"/>
    <col min="12342" max="12342" width="25.7109375" style="198" customWidth="1"/>
    <col min="12343" max="12343" width="5.28515625" style="198" customWidth="1"/>
    <col min="12344" max="12344" width="30" style="198" customWidth="1"/>
    <col min="12345" max="12544" width="11.42578125" style="198"/>
    <col min="12545" max="12545" width="1.140625" style="198" customWidth="1"/>
    <col min="12546" max="12548" width="5.7109375" style="198" customWidth="1"/>
    <col min="12549" max="12549" width="3.7109375" style="198" customWidth="1"/>
    <col min="12550" max="12551" width="4.5703125" style="198" customWidth="1"/>
    <col min="12552" max="12552" width="5.5703125" style="198" customWidth="1"/>
    <col min="12553" max="12554" width="4.5703125" style="198" customWidth="1"/>
    <col min="12555" max="12555" width="9.85546875" style="198" customWidth="1"/>
    <col min="12556" max="12556" width="7" style="198" customWidth="1"/>
    <col min="12557" max="12557" width="3.28515625" style="198" bestFit="1" customWidth="1"/>
    <col min="12558" max="12561" width="0" style="198" hidden="1" customWidth="1"/>
    <col min="12562" max="12562" width="4.28515625" style="198" customWidth="1"/>
    <col min="12563" max="12564" width="5.7109375" style="198" customWidth="1"/>
    <col min="12565" max="12565" width="8.5703125" style="198" customWidth="1"/>
    <col min="12566" max="12566" width="2.7109375" style="198" customWidth="1"/>
    <col min="12567" max="12567" width="3.5703125" style="198" customWidth="1"/>
    <col min="12568" max="12568" width="0" style="198" hidden="1" customWidth="1"/>
    <col min="12569" max="12569" width="2.85546875" style="198" customWidth="1"/>
    <col min="12570" max="12570" width="2.7109375" style="198" customWidth="1"/>
    <col min="12571" max="12571" width="0" style="198" hidden="1" customWidth="1"/>
    <col min="12572" max="12572" width="3.42578125" style="198" customWidth="1"/>
    <col min="12573" max="12575" width="2.7109375" style="198" customWidth="1"/>
    <col min="12576" max="12585" width="0" style="198" hidden="1" customWidth="1"/>
    <col min="12586" max="12586" width="4.28515625" style="198" customWidth="1"/>
    <col min="12587" max="12587" width="0" style="198" hidden="1" customWidth="1"/>
    <col min="12588" max="12588" width="3.28515625" style="198" bestFit="1" customWidth="1"/>
    <col min="12589" max="12589" width="0" style="198" hidden="1" customWidth="1"/>
    <col min="12590" max="12590" width="3.28515625" style="198" bestFit="1" customWidth="1"/>
    <col min="12591" max="12592" width="4.28515625" style="198" customWidth="1"/>
    <col min="12593" max="12594" width="12.140625" style="198" customWidth="1"/>
    <col min="12595" max="12595" width="5" style="198" customWidth="1"/>
    <col min="12596" max="12596" width="13" style="198" customWidth="1"/>
    <col min="12597" max="12597" width="11.7109375" style="198" customWidth="1"/>
    <col min="12598" max="12598" width="25.7109375" style="198" customWidth="1"/>
    <col min="12599" max="12599" width="5.28515625" style="198" customWidth="1"/>
    <col min="12600" max="12600" width="30" style="198" customWidth="1"/>
    <col min="12601" max="12800" width="11.42578125" style="198"/>
    <col min="12801" max="12801" width="1.140625" style="198" customWidth="1"/>
    <col min="12802" max="12804" width="5.7109375" style="198" customWidth="1"/>
    <col min="12805" max="12805" width="3.7109375" style="198" customWidth="1"/>
    <col min="12806" max="12807" width="4.5703125" style="198" customWidth="1"/>
    <col min="12808" max="12808" width="5.5703125" style="198" customWidth="1"/>
    <col min="12809" max="12810" width="4.5703125" style="198" customWidth="1"/>
    <col min="12811" max="12811" width="9.85546875" style="198" customWidth="1"/>
    <col min="12812" max="12812" width="7" style="198" customWidth="1"/>
    <col min="12813" max="12813" width="3.28515625" style="198" bestFit="1" customWidth="1"/>
    <col min="12814" max="12817" width="0" style="198" hidden="1" customWidth="1"/>
    <col min="12818" max="12818" width="4.28515625" style="198" customWidth="1"/>
    <col min="12819" max="12820" width="5.7109375" style="198" customWidth="1"/>
    <col min="12821" max="12821" width="8.5703125" style="198" customWidth="1"/>
    <col min="12822" max="12822" width="2.7109375" style="198" customWidth="1"/>
    <col min="12823" max="12823" width="3.5703125" style="198" customWidth="1"/>
    <col min="12824" max="12824" width="0" style="198" hidden="1" customWidth="1"/>
    <col min="12825" max="12825" width="2.85546875" style="198" customWidth="1"/>
    <col min="12826" max="12826" width="2.7109375" style="198" customWidth="1"/>
    <col min="12827" max="12827" width="0" style="198" hidden="1" customWidth="1"/>
    <col min="12828" max="12828" width="3.42578125" style="198" customWidth="1"/>
    <col min="12829" max="12831" width="2.7109375" style="198" customWidth="1"/>
    <col min="12832" max="12841" width="0" style="198" hidden="1" customWidth="1"/>
    <col min="12842" max="12842" width="4.28515625" style="198" customWidth="1"/>
    <col min="12843" max="12843" width="0" style="198" hidden="1" customWidth="1"/>
    <col min="12844" max="12844" width="3.28515625" style="198" bestFit="1" customWidth="1"/>
    <col min="12845" max="12845" width="0" style="198" hidden="1" customWidth="1"/>
    <col min="12846" max="12846" width="3.28515625" style="198" bestFit="1" customWidth="1"/>
    <col min="12847" max="12848" width="4.28515625" style="198" customWidth="1"/>
    <col min="12849" max="12850" width="12.140625" style="198" customWidth="1"/>
    <col min="12851" max="12851" width="5" style="198" customWidth="1"/>
    <col min="12852" max="12852" width="13" style="198" customWidth="1"/>
    <col min="12853" max="12853" width="11.7109375" style="198" customWidth="1"/>
    <col min="12854" max="12854" width="25.7109375" style="198" customWidth="1"/>
    <col min="12855" max="12855" width="5.28515625" style="198" customWidth="1"/>
    <col min="12856" max="12856" width="30" style="198" customWidth="1"/>
    <col min="12857" max="13056" width="11.42578125" style="198"/>
    <col min="13057" max="13057" width="1.140625" style="198" customWidth="1"/>
    <col min="13058" max="13060" width="5.7109375" style="198" customWidth="1"/>
    <col min="13061" max="13061" width="3.7109375" style="198" customWidth="1"/>
    <col min="13062" max="13063" width="4.5703125" style="198" customWidth="1"/>
    <col min="13064" max="13064" width="5.5703125" style="198" customWidth="1"/>
    <col min="13065" max="13066" width="4.5703125" style="198" customWidth="1"/>
    <col min="13067" max="13067" width="9.85546875" style="198" customWidth="1"/>
    <col min="13068" max="13068" width="7" style="198" customWidth="1"/>
    <col min="13069" max="13069" width="3.28515625" style="198" bestFit="1" customWidth="1"/>
    <col min="13070" max="13073" width="0" style="198" hidden="1" customWidth="1"/>
    <col min="13074" max="13074" width="4.28515625" style="198" customWidth="1"/>
    <col min="13075" max="13076" width="5.7109375" style="198" customWidth="1"/>
    <col min="13077" max="13077" width="8.5703125" style="198" customWidth="1"/>
    <col min="13078" max="13078" width="2.7109375" style="198" customWidth="1"/>
    <col min="13079" max="13079" width="3.5703125" style="198" customWidth="1"/>
    <col min="13080" max="13080" width="0" style="198" hidden="1" customWidth="1"/>
    <col min="13081" max="13081" width="2.85546875" style="198" customWidth="1"/>
    <col min="13082" max="13082" width="2.7109375" style="198" customWidth="1"/>
    <col min="13083" max="13083" width="0" style="198" hidden="1" customWidth="1"/>
    <col min="13084" max="13084" width="3.42578125" style="198" customWidth="1"/>
    <col min="13085" max="13087" width="2.7109375" style="198" customWidth="1"/>
    <col min="13088" max="13097" width="0" style="198" hidden="1" customWidth="1"/>
    <col min="13098" max="13098" width="4.28515625" style="198" customWidth="1"/>
    <col min="13099" max="13099" width="0" style="198" hidden="1" customWidth="1"/>
    <col min="13100" max="13100" width="3.28515625" style="198" bestFit="1" customWidth="1"/>
    <col min="13101" max="13101" width="0" style="198" hidden="1" customWidth="1"/>
    <col min="13102" max="13102" width="3.28515625" style="198" bestFit="1" customWidth="1"/>
    <col min="13103" max="13104" width="4.28515625" style="198" customWidth="1"/>
    <col min="13105" max="13106" width="12.140625" style="198" customWidth="1"/>
    <col min="13107" max="13107" width="5" style="198" customWidth="1"/>
    <col min="13108" max="13108" width="13" style="198" customWidth="1"/>
    <col min="13109" max="13109" width="11.7109375" style="198" customWidth="1"/>
    <col min="13110" max="13110" width="25.7109375" style="198" customWidth="1"/>
    <col min="13111" max="13111" width="5.28515625" style="198" customWidth="1"/>
    <col min="13112" max="13112" width="30" style="198" customWidth="1"/>
    <col min="13113" max="13312" width="11.42578125" style="198"/>
    <col min="13313" max="13313" width="1.140625" style="198" customWidth="1"/>
    <col min="13314" max="13316" width="5.7109375" style="198" customWidth="1"/>
    <col min="13317" max="13317" width="3.7109375" style="198" customWidth="1"/>
    <col min="13318" max="13319" width="4.5703125" style="198" customWidth="1"/>
    <col min="13320" max="13320" width="5.5703125" style="198" customWidth="1"/>
    <col min="13321" max="13322" width="4.5703125" style="198" customWidth="1"/>
    <col min="13323" max="13323" width="9.85546875" style="198" customWidth="1"/>
    <col min="13324" max="13324" width="7" style="198" customWidth="1"/>
    <col min="13325" max="13325" width="3.28515625" style="198" bestFit="1" customWidth="1"/>
    <col min="13326" max="13329" width="0" style="198" hidden="1" customWidth="1"/>
    <col min="13330" max="13330" width="4.28515625" style="198" customWidth="1"/>
    <col min="13331" max="13332" width="5.7109375" style="198" customWidth="1"/>
    <col min="13333" max="13333" width="8.5703125" style="198" customWidth="1"/>
    <col min="13334" max="13334" width="2.7109375" style="198" customWidth="1"/>
    <col min="13335" max="13335" width="3.5703125" style="198" customWidth="1"/>
    <col min="13336" max="13336" width="0" style="198" hidden="1" customWidth="1"/>
    <col min="13337" max="13337" width="2.85546875" style="198" customWidth="1"/>
    <col min="13338" max="13338" width="2.7109375" style="198" customWidth="1"/>
    <col min="13339" max="13339" width="0" style="198" hidden="1" customWidth="1"/>
    <col min="13340" max="13340" width="3.42578125" style="198" customWidth="1"/>
    <col min="13341" max="13343" width="2.7109375" style="198" customWidth="1"/>
    <col min="13344" max="13353" width="0" style="198" hidden="1" customWidth="1"/>
    <col min="13354" max="13354" width="4.28515625" style="198" customWidth="1"/>
    <col min="13355" max="13355" width="0" style="198" hidden="1" customWidth="1"/>
    <col min="13356" max="13356" width="3.28515625" style="198" bestFit="1" customWidth="1"/>
    <col min="13357" max="13357" width="0" style="198" hidden="1" customWidth="1"/>
    <col min="13358" max="13358" width="3.28515625" style="198" bestFit="1" customWidth="1"/>
    <col min="13359" max="13360" width="4.28515625" style="198" customWidth="1"/>
    <col min="13361" max="13362" width="12.140625" style="198" customWidth="1"/>
    <col min="13363" max="13363" width="5" style="198" customWidth="1"/>
    <col min="13364" max="13364" width="13" style="198" customWidth="1"/>
    <col min="13365" max="13365" width="11.7109375" style="198" customWidth="1"/>
    <col min="13366" max="13366" width="25.7109375" style="198" customWidth="1"/>
    <col min="13367" max="13367" width="5.28515625" style="198" customWidth="1"/>
    <col min="13368" max="13368" width="30" style="198" customWidth="1"/>
    <col min="13369" max="13568" width="11.42578125" style="198"/>
    <col min="13569" max="13569" width="1.140625" style="198" customWidth="1"/>
    <col min="13570" max="13572" width="5.7109375" style="198" customWidth="1"/>
    <col min="13573" max="13573" width="3.7109375" style="198" customWidth="1"/>
    <col min="13574" max="13575" width="4.5703125" style="198" customWidth="1"/>
    <col min="13576" max="13576" width="5.5703125" style="198" customWidth="1"/>
    <col min="13577" max="13578" width="4.5703125" style="198" customWidth="1"/>
    <col min="13579" max="13579" width="9.85546875" style="198" customWidth="1"/>
    <col min="13580" max="13580" width="7" style="198" customWidth="1"/>
    <col min="13581" max="13581" width="3.28515625" style="198" bestFit="1" customWidth="1"/>
    <col min="13582" max="13585" width="0" style="198" hidden="1" customWidth="1"/>
    <col min="13586" max="13586" width="4.28515625" style="198" customWidth="1"/>
    <col min="13587" max="13588" width="5.7109375" style="198" customWidth="1"/>
    <col min="13589" max="13589" width="8.5703125" style="198" customWidth="1"/>
    <col min="13590" max="13590" width="2.7109375" style="198" customWidth="1"/>
    <col min="13591" max="13591" width="3.5703125" style="198" customWidth="1"/>
    <col min="13592" max="13592" width="0" style="198" hidden="1" customWidth="1"/>
    <col min="13593" max="13593" width="2.85546875" style="198" customWidth="1"/>
    <col min="13594" max="13594" width="2.7109375" style="198" customWidth="1"/>
    <col min="13595" max="13595" width="0" style="198" hidden="1" customWidth="1"/>
    <col min="13596" max="13596" width="3.42578125" style="198" customWidth="1"/>
    <col min="13597" max="13599" width="2.7109375" style="198" customWidth="1"/>
    <col min="13600" max="13609" width="0" style="198" hidden="1" customWidth="1"/>
    <col min="13610" max="13610" width="4.28515625" style="198" customWidth="1"/>
    <col min="13611" max="13611" width="0" style="198" hidden="1" customWidth="1"/>
    <col min="13612" max="13612" width="3.28515625" style="198" bestFit="1" customWidth="1"/>
    <col min="13613" max="13613" width="0" style="198" hidden="1" customWidth="1"/>
    <col min="13614" max="13614" width="3.28515625" style="198" bestFit="1" customWidth="1"/>
    <col min="13615" max="13616" width="4.28515625" style="198" customWidth="1"/>
    <col min="13617" max="13618" width="12.140625" style="198" customWidth="1"/>
    <col min="13619" max="13619" width="5" style="198" customWidth="1"/>
    <col min="13620" max="13620" width="13" style="198" customWidth="1"/>
    <col min="13621" max="13621" width="11.7109375" style="198" customWidth="1"/>
    <col min="13622" max="13622" width="25.7109375" style="198" customWidth="1"/>
    <col min="13623" max="13623" width="5.28515625" style="198" customWidth="1"/>
    <col min="13624" max="13624" width="30" style="198" customWidth="1"/>
    <col min="13625" max="13824" width="11.42578125" style="198"/>
    <col min="13825" max="13825" width="1.140625" style="198" customWidth="1"/>
    <col min="13826" max="13828" width="5.7109375" style="198" customWidth="1"/>
    <col min="13829" max="13829" width="3.7109375" style="198" customWidth="1"/>
    <col min="13830" max="13831" width="4.5703125" style="198" customWidth="1"/>
    <col min="13832" max="13832" width="5.5703125" style="198" customWidth="1"/>
    <col min="13833" max="13834" width="4.5703125" style="198" customWidth="1"/>
    <col min="13835" max="13835" width="9.85546875" style="198" customWidth="1"/>
    <col min="13836" max="13836" width="7" style="198" customWidth="1"/>
    <col min="13837" max="13837" width="3.28515625" style="198" bestFit="1" customWidth="1"/>
    <col min="13838" max="13841" width="0" style="198" hidden="1" customWidth="1"/>
    <col min="13842" max="13842" width="4.28515625" style="198" customWidth="1"/>
    <col min="13843" max="13844" width="5.7109375" style="198" customWidth="1"/>
    <col min="13845" max="13845" width="8.5703125" style="198" customWidth="1"/>
    <col min="13846" max="13846" width="2.7109375" style="198" customWidth="1"/>
    <col min="13847" max="13847" width="3.5703125" style="198" customWidth="1"/>
    <col min="13848" max="13848" width="0" style="198" hidden="1" customWidth="1"/>
    <col min="13849" max="13849" width="2.85546875" style="198" customWidth="1"/>
    <col min="13850" max="13850" width="2.7109375" style="198" customWidth="1"/>
    <col min="13851" max="13851" width="0" style="198" hidden="1" customWidth="1"/>
    <col min="13852" max="13852" width="3.42578125" style="198" customWidth="1"/>
    <col min="13853" max="13855" width="2.7109375" style="198" customWidth="1"/>
    <col min="13856" max="13865" width="0" style="198" hidden="1" customWidth="1"/>
    <col min="13866" max="13866" width="4.28515625" style="198" customWidth="1"/>
    <col min="13867" max="13867" width="0" style="198" hidden="1" customWidth="1"/>
    <col min="13868" max="13868" width="3.28515625" style="198" bestFit="1" customWidth="1"/>
    <col min="13869" max="13869" width="0" style="198" hidden="1" customWidth="1"/>
    <col min="13870" max="13870" width="3.28515625" style="198" bestFit="1" customWidth="1"/>
    <col min="13871" max="13872" width="4.28515625" style="198" customWidth="1"/>
    <col min="13873" max="13874" width="12.140625" style="198" customWidth="1"/>
    <col min="13875" max="13875" width="5" style="198" customWidth="1"/>
    <col min="13876" max="13876" width="13" style="198" customWidth="1"/>
    <col min="13877" max="13877" width="11.7109375" style="198" customWidth="1"/>
    <col min="13878" max="13878" width="25.7109375" style="198" customWidth="1"/>
    <col min="13879" max="13879" width="5.28515625" style="198" customWidth="1"/>
    <col min="13880" max="13880" width="30" style="198" customWidth="1"/>
    <col min="13881" max="14080" width="11.42578125" style="198"/>
    <col min="14081" max="14081" width="1.140625" style="198" customWidth="1"/>
    <col min="14082" max="14084" width="5.7109375" style="198" customWidth="1"/>
    <col min="14085" max="14085" width="3.7109375" style="198" customWidth="1"/>
    <col min="14086" max="14087" width="4.5703125" style="198" customWidth="1"/>
    <col min="14088" max="14088" width="5.5703125" style="198" customWidth="1"/>
    <col min="14089" max="14090" width="4.5703125" style="198" customWidth="1"/>
    <col min="14091" max="14091" width="9.85546875" style="198" customWidth="1"/>
    <col min="14092" max="14092" width="7" style="198" customWidth="1"/>
    <col min="14093" max="14093" width="3.28515625" style="198" bestFit="1" customWidth="1"/>
    <col min="14094" max="14097" width="0" style="198" hidden="1" customWidth="1"/>
    <col min="14098" max="14098" width="4.28515625" style="198" customWidth="1"/>
    <col min="14099" max="14100" width="5.7109375" style="198" customWidth="1"/>
    <col min="14101" max="14101" width="8.5703125" style="198" customWidth="1"/>
    <col min="14102" max="14102" width="2.7109375" style="198" customWidth="1"/>
    <col min="14103" max="14103" width="3.5703125" style="198" customWidth="1"/>
    <col min="14104" max="14104" width="0" style="198" hidden="1" customWidth="1"/>
    <col min="14105" max="14105" width="2.85546875" style="198" customWidth="1"/>
    <col min="14106" max="14106" width="2.7109375" style="198" customWidth="1"/>
    <col min="14107" max="14107" width="0" style="198" hidden="1" customWidth="1"/>
    <col min="14108" max="14108" width="3.42578125" style="198" customWidth="1"/>
    <col min="14109" max="14111" width="2.7109375" style="198" customWidth="1"/>
    <col min="14112" max="14121" width="0" style="198" hidden="1" customWidth="1"/>
    <col min="14122" max="14122" width="4.28515625" style="198" customWidth="1"/>
    <col min="14123" max="14123" width="0" style="198" hidden="1" customWidth="1"/>
    <col min="14124" max="14124" width="3.28515625" style="198" bestFit="1" customWidth="1"/>
    <col min="14125" max="14125" width="0" style="198" hidden="1" customWidth="1"/>
    <col min="14126" max="14126" width="3.28515625" style="198" bestFit="1" customWidth="1"/>
    <col min="14127" max="14128" width="4.28515625" style="198" customWidth="1"/>
    <col min="14129" max="14130" width="12.140625" style="198" customWidth="1"/>
    <col min="14131" max="14131" width="5" style="198" customWidth="1"/>
    <col min="14132" max="14132" width="13" style="198" customWidth="1"/>
    <col min="14133" max="14133" width="11.7109375" style="198" customWidth="1"/>
    <col min="14134" max="14134" width="25.7109375" style="198" customWidth="1"/>
    <col min="14135" max="14135" width="5.28515625" style="198" customWidth="1"/>
    <col min="14136" max="14136" width="30" style="198" customWidth="1"/>
    <col min="14137" max="14336" width="11.42578125" style="198"/>
    <col min="14337" max="14337" width="1.140625" style="198" customWidth="1"/>
    <col min="14338" max="14340" width="5.7109375" style="198" customWidth="1"/>
    <col min="14341" max="14341" width="3.7109375" style="198" customWidth="1"/>
    <col min="14342" max="14343" width="4.5703125" style="198" customWidth="1"/>
    <col min="14344" max="14344" width="5.5703125" style="198" customWidth="1"/>
    <col min="14345" max="14346" width="4.5703125" style="198" customWidth="1"/>
    <col min="14347" max="14347" width="9.85546875" style="198" customWidth="1"/>
    <col min="14348" max="14348" width="7" style="198" customWidth="1"/>
    <col min="14349" max="14349" width="3.28515625" style="198" bestFit="1" customWidth="1"/>
    <col min="14350" max="14353" width="0" style="198" hidden="1" customWidth="1"/>
    <col min="14354" max="14354" width="4.28515625" style="198" customWidth="1"/>
    <col min="14355" max="14356" width="5.7109375" style="198" customWidth="1"/>
    <col min="14357" max="14357" width="8.5703125" style="198" customWidth="1"/>
    <col min="14358" max="14358" width="2.7109375" style="198" customWidth="1"/>
    <col min="14359" max="14359" width="3.5703125" style="198" customWidth="1"/>
    <col min="14360" max="14360" width="0" style="198" hidden="1" customWidth="1"/>
    <col min="14361" max="14361" width="2.85546875" style="198" customWidth="1"/>
    <col min="14362" max="14362" width="2.7109375" style="198" customWidth="1"/>
    <col min="14363" max="14363" width="0" style="198" hidden="1" customWidth="1"/>
    <col min="14364" max="14364" width="3.42578125" style="198" customWidth="1"/>
    <col min="14365" max="14367" width="2.7109375" style="198" customWidth="1"/>
    <col min="14368" max="14377" width="0" style="198" hidden="1" customWidth="1"/>
    <col min="14378" max="14378" width="4.28515625" style="198" customWidth="1"/>
    <col min="14379" max="14379" width="0" style="198" hidden="1" customWidth="1"/>
    <col min="14380" max="14380" width="3.28515625" style="198" bestFit="1" customWidth="1"/>
    <col min="14381" max="14381" width="0" style="198" hidden="1" customWidth="1"/>
    <col min="14382" max="14382" width="3.28515625" style="198" bestFit="1" customWidth="1"/>
    <col min="14383" max="14384" width="4.28515625" style="198" customWidth="1"/>
    <col min="14385" max="14386" width="12.140625" style="198" customWidth="1"/>
    <col min="14387" max="14387" width="5" style="198" customWidth="1"/>
    <col min="14388" max="14388" width="13" style="198" customWidth="1"/>
    <col min="14389" max="14389" width="11.7109375" style="198" customWidth="1"/>
    <col min="14390" max="14390" width="25.7109375" style="198" customWidth="1"/>
    <col min="14391" max="14391" width="5.28515625" style="198" customWidth="1"/>
    <col min="14392" max="14392" width="30" style="198" customWidth="1"/>
    <col min="14393" max="14592" width="11.42578125" style="198"/>
    <col min="14593" max="14593" width="1.140625" style="198" customWidth="1"/>
    <col min="14594" max="14596" width="5.7109375" style="198" customWidth="1"/>
    <col min="14597" max="14597" width="3.7109375" style="198" customWidth="1"/>
    <col min="14598" max="14599" width="4.5703125" style="198" customWidth="1"/>
    <col min="14600" max="14600" width="5.5703125" style="198" customWidth="1"/>
    <col min="14601" max="14602" width="4.5703125" style="198" customWidth="1"/>
    <col min="14603" max="14603" width="9.85546875" style="198" customWidth="1"/>
    <col min="14604" max="14604" width="7" style="198" customWidth="1"/>
    <col min="14605" max="14605" width="3.28515625" style="198" bestFit="1" customWidth="1"/>
    <col min="14606" max="14609" width="0" style="198" hidden="1" customWidth="1"/>
    <col min="14610" max="14610" width="4.28515625" style="198" customWidth="1"/>
    <col min="14611" max="14612" width="5.7109375" style="198" customWidth="1"/>
    <col min="14613" max="14613" width="8.5703125" style="198" customWidth="1"/>
    <col min="14614" max="14614" width="2.7109375" style="198" customWidth="1"/>
    <col min="14615" max="14615" width="3.5703125" style="198" customWidth="1"/>
    <col min="14616" max="14616" width="0" style="198" hidden="1" customWidth="1"/>
    <col min="14617" max="14617" width="2.85546875" style="198" customWidth="1"/>
    <col min="14618" max="14618" width="2.7109375" style="198" customWidth="1"/>
    <col min="14619" max="14619" width="0" style="198" hidden="1" customWidth="1"/>
    <col min="14620" max="14620" width="3.42578125" style="198" customWidth="1"/>
    <col min="14621" max="14623" width="2.7109375" style="198" customWidth="1"/>
    <col min="14624" max="14633" width="0" style="198" hidden="1" customWidth="1"/>
    <col min="14634" max="14634" width="4.28515625" style="198" customWidth="1"/>
    <col min="14635" max="14635" width="0" style="198" hidden="1" customWidth="1"/>
    <col min="14636" max="14636" width="3.28515625" style="198" bestFit="1" customWidth="1"/>
    <col min="14637" max="14637" width="0" style="198" hidden="1" customWidth="1"/>
    <col min="14638" max="14638" width="3.28515625" style="198" bestFit="1" customWidth="1"/>
    <col min="14639" max="14640" width="4.28515625" style="198" customWidth="1"/>
    <col min="14641" max="14642" width="12.140625" style="198" customWidth="1"/>
    <col min="14643" max="14643" width="5" style="198" customWidth="1"/>
    <col min="14644" max="14644" width="13" style="198" customWidth="1"/>
    <col min="14645" max="14645" width="11.7109375" style="198" customWidth="1"/>
    <col min="14646" max="14646" width="25.7109375" style="198" customWidth="1"/>
    <col min="14647" max="14647" width="5.28515625" style="198" customWidth="1"/>
    <col min="14648" max="14648" width="30" style="198" customWidth="1"/>
    <col min="14649" max="14848" width="11.42578125" style="198"/>
    <col min="14849" max="14849" width="1.140625" style="198" customWidth="1"/>
    <col min="14850" max="14852" width="5.7109375" style="198" customWidth="1"/>
    <col min="14853" max="14853" width="3.7109375" style="198" customWidth="1"/>
    <col min="14854" max="14855" width="4.5703125" style="198" customWidth="1"/>
    <col min="14856" max="14856" width="5.5703125" style="198" customWidth="1"/>
    <col min="14857" max="14858" width="4.5703125" style="198" customWidth="1"/>
    <col min="14859" max="14859" width="9.85546875" style="198" customWidth="1"/>
    <col min="14860" max="14860" width="7" style="198" customWidth="1"/>
    <col min="14861" max="14861" width="3.28515625" style="198" bestFit="1" customWidth="1"/>
    <col min="14862" max="14865" width="0" style="198" hidden="1" customWidth="1"/>
    <col min="14866" max="14866" width="4.28515625" style="198" customWidth="1"/>
    <col min="14867" max="14868" width="5.7109375" style="198" customWidth="1"/>
    <col min="14869" max="14869" width="8.5703125" style="198" customWidth="1"/>
    <col min="14870" max="14870" width="2.7109375" style="198" customWidth="1"/>
    <col min="14871" max="14871" width="3.5703125" style="198" customWidth="1"/>
    <col min="14872" max="14872" width="0" style="198" hidden="1" customWidth="1"/>
    <col min="14873" max="14873" width="2.85546875" style="198" customWidth="1"/>
    <col min="14874" max="14874" width="2.7109375" style="198" customWidth="1"/>
    <col min="14875" max="14875" width="0" style="198" hidden="1" customWidth="1"/>
    <col min="14876" max="14876" width="3.42578125" style="198" customWidth="1"/>
    <col min="14877" max="14879" width="2.7109375" style="198" customWidth="1"/>
    <col min="14880" max="14889" width="0" style="198" hidden="1" customWidth="1"/>
    <col min="14890" max="14890" width="4.28515625" style="198" customWidth="1"/>
    <col min="14891" max="14891" width="0" style="198" hidden="1" customWidth="1"/>
    <col min="14892" max="14892" width="3.28515625" style="198" bestFit="1" customWidth="1"/>
    <col min="14893" max="14893" width="0" style="198" hidden="1" customWidth="1"/>
    <col min="14894" max="14894" width="3.28515625" style="198" bestFit="1" customWidth="1"/>
    <col min="14895" max="14896" width="4.28515625" style="198" customWidth="1"/>
    <col min="14897" max="14898" width="12.140625" style="198" customWidth="1"/>
    <col min="14899" max="14899" width="5" style="198" customWidth="1"/>
    <col min="14900" max="14900" width="13" style="198" customWidth="1"/>
    <col min="14901" max="14901" width="11.7109375" style="198" customWidth="1"/>
    <col min="14902" max="14902" width="25.7109375" style="198" customWidth="1"/>
    <col min="14903" max="14903" width="5.28515625" style="198" customWidth="1"/>
    <col min="14904" max="14904" width="30" style="198" customWidth="1"/>
    <col min="14905" max="15104" width="11.42578125" style="198"/>
    <col min="15105" max="15105" width="1.140625" style="198" customWidth="1"/>
    <col min="15106" max="15108" width="5.7109375" style="198" customWidth="1"/>
    <col min="15109" max="15109" width="3.7109375" style="198" customWidth="1"/>
    <col min="15110" max="15111" width="4.5703125" style="198" customWidth="1"/>
    <col min="15112" max="15112" width="5.5703125" style="198" customWidth="1"/>
    <col min="15113" max="15114" width="4.5703125" style="198" customWidth="1"/>
    <col min="15115" max="15115" width="9.85546875" style="198" customWidth="1"/>
    <col min="15116" max="15116" width="7" style="198" customWidth="1"/>
    <col min="15117" max="15117" width="3.28515625" style="198" bestFit="1" customWidth="1"/>
    <col min="15118" max="15121" width="0" style="198" hidden="1" customWidth="1"/>
    <col min="15122" max="15122" width="4.28515625" style="198" customWidth="1"/>
    <col min="15123" max="15124" width="5.7109375" style="198" customWidth="1"/>
    <col min="15125" max="15125" width="8.5703125" style="198" customWidth="1"/>
    <col min="15126" max="15126" width="2.7109375" style="198" customWidth="1"/>
    <col min="15127" max="15127" width="3.5703125" style="198" customWidth="1"/>
    <col min="15128" max="15128" width="0" style="198" hidden="1" customWidth="1"/>
    <col min="15129" max="15129" width="2.85546875" style="198" customWidth="1"/>
    <col min="15130" max="15130" width="2.7109375" style="198" customWidth="1"/>
    <col min="15131" max="15131" width="0" style="198" hidden="1" customWidth="1"/>
    <col min="15132" max="15132" width="3.42578125" style="198" customWidth="1"/>
    <col min="15133" max="15135" width="2.7109375" style="198" customWidth="1"/>
    <col min="15136" max="15145" width="0" style="198" hidden="1" customWidth="1"/>
    <col min="15146" max="15146" width="4.28515625" style="198" customWidth="1"/>
    <col min="15147" max="15147" width="0" style="198" hidden="1" customWidth="1"/>
    <col min="15148" max="15148" width="3.28515625" style="198" bestFit="1" customWidth="1"/>
    <col min="15149" max="15149" width="0" style="198" hidden="1" customWidth="1"/>
    <col min="15150" max="15150" width="3.28515625" style="198" bestFit="1" customWidth="1"/>
    <col min="15151" max="15152" width="4.28515625" style="198" customWidth="1"/>
    <col min="15153" max="15154" width="12.140625" style="198" customWidth="1"/>
    <col min="15155" max="15155" width="5" style="198" customWidth="1"/>
    <col min="15156" max="15156" width="13" style="198" customWidth="1"/>
    <col min="15157" max="15157" width="11.7109375" style="198" customWidth="1"/>
    <col min="15158" max="15158" width="25.7109375" style="198" customWidth="1"/>
    <col min="15159" max="15159" width="5.28515625" style="198" customWidth="1"/>
    <col min="15160" max="15160" width="30" style="198" customWidth="1"/>
    <col min="15161" max="15360" width="11.42578125" style="198"/>
    <col min="15361" max="15361" width="1.140625" style="198" customWidth="1"/>
    <col min="15362" max="15364" width="5.7109375" style="198" customWidth="1"/>
    <col min="15365" max="15365" width="3.7109375" style="198" customWidth="1"/>
    <col min="15366" max="15367" width="4.5703125" style="198" customWidth="1"/>
    <col min="15368" max="15368" width="5.5703125" style="198" customWidth="1"/>
    <col min="15369" max="15370" width="4.5703125" style="198" customWidth="1"/>
    <col min="15371" max="15371" width="9.85546875" style="198" customWidth="1"/>
    <col min="15372" max="15372" width="7" style="198" customWidth="1"/>
    <col min="15373" max="15373" width="3.28515625" style="198" bestFit="1" customWidth="1"/>
    <col min="15374" max="15377" width="0" style="198" hidden="1" customWidth="1"/>
    <col min="15378" max="15378" width="4.28515625" style="198" customWidth="1"/>
    <col min="15379" max="15380" width="5.7109375" style="198" customWidth="1"/>
    <col min="15381" max="15381" width="8.5703125" style="198" customWidth="1"/>
    <col min="15382" max="15382" width="2.7109375" style="198" customWidth="1"/>
    <col min="15383" max="15383" width="3.5703125" style="198" customWidth="1"/>
    <col min="15384" max="15384" width="0" style="198" hidden="1" customWidth="1"/>
    <col min="15385" max="15385" width="2.85546875" style="198" customWidth="1"/>
    <col min="15386" max="15386" width="2.7109375" style="198" customWidth="1"/>
    <col min="15387" max="15387" width="0" style="198" hidden="1" customWidth="1"/>
    <col min="15388" max="15388" width="3.42578125" style="198" customWidth="1"/>
    <col min="15389" max="15391" width="2.7109375" style="198" customWidth="1"/>
    <col min="15392" max="15401" width="0" style="198" hidden="1" customWidth="1"/>
    <col min="15402" max="15402" width="4.28515625" style="198" customWidth="1"/>
    <col min="15403" max="15403" width="0" style="198" hidden="1" customWidth="1"/>
    <col min="15404" max="15404" width="3.28515625" style="198" bestFit="1" customWidth="1"/>
    <col min="15405" max="15405" width="0" style="198" hidden="1" customWidth="1"/>
    <col min="15406" max="15406" width="3.28515625" style="198" bestFit="1" customWidth="1"/>
    <col min="15407" max="15408" width="4.28515625" style="198" customWidth="1"/>
    <col min="15409" max="15410" width="12.140625" style="198" customWidth="1"/>
    <col min="15411" max="15411" width="5" style="198" customWidth="1"/>
    <col min="15412" max="15412" width="13" style="198" customWidth="1"/>
    <col min="15413" max="15413" width="11.7109375" style="198" customWidth="1"/>
    <col min="15414" max="15414" width="25.7109375" style="198" customWidth="1"/>
    <col min="15415" max="15415" width="5.28515625" style="198" customWidth="1"/>
    <col min="15416" max="15416" width="30" style="198" customWidth="1"/>
    <col min="15417" max="15616" width="11.42578125" style="198"/>
    <col min="15617" max="15617" width="1.140625" style="198" customWidth="1"/>
    <col min="15618" max="15620" width="5.7109375" style="198" customWidth="1"/>
    <col min="15621" max="15621" width="3.7109375" style="198" customWidth="1"/>
    <col min="15622" max="15623" width="4.5703125" style="198" customWidth="1"/>
    <col min="15624" max="15624" width="5.5703125" style="198" customWidth="1"/>
    <col min="15625" max="15626" width="4.5703125" style="198" customWidth="1"/>
    <col min="15627" max="15627" width="9.85546875" style="198" customWidth="1"/>
    <col min="15628" max="15628" width="7" style="198" customWidth="1"/>
    <col min="15629" max="15629" width="3.28515625" style="198" bestFit="1" customWidth="1"/>
    <col min="15630" max="15633" width="0" style="198" hidden="1" customWidth="1"/>
    <col min="15634" max="15634" width="4.28515625" style="198" customWidth="1"/>
    <col min="15635" max="15636" width="5.7109375" style="198" customWidth="1"/>
    <col min="15637" max="15637" width="8.5703125" style="198" customWidth="1"/>
    <col min="15638" max="15638" width="2.7109375" style="198" customWidth="1"/>
    <col min="15639" max="15639" width="3.5703125" style="198" customWidth="1"/>
    <col min="15640" max="15640" width="0" style="198" hidden="1" customWidth="1"/>
    <col min="15641" max="15641" width="2.85546875" style="198" customWidth="1"/>
    <col min="15642" max="15642" width="2.7109375" style="198" customWidth="1"/>
    <col min="15643" max="15643" width="0" style="198" hidden="1" customWidth="1"/>
    <col min="15644" max="15644" width="3.42578125" style="198" customWidth="1"/>
    <col min="15645" max="15647" width="2.7109375" style="198" customWidth="1"/>
    <col min="15648" max="15657" width="0" style="198" hidden="1" customWidth="1"/>
    <col min="15658" max="15658" width="4.28515625" style="198" customWidth="1"/>
    <col min="15659" max="15659" width="0" style="198" hidden="1" customWidth="1"/>
    <col min="15660" max="15660" width="3.28515625" style="198" bestFit="1" customWidth="1"/>
    <col min="15661" max="15661" width="0" style="198" hidden="1" customWidth="1"/>
    <col min="15662" max="15662" width="3.28515625" style="198" bestFit="1" customWidth="1"/>
    <col min="15663" max="15664" width="4.28515625" style="198" customWidth="1"/>
    <col min="15665" max="15666" width="12.140625" style="198" customWidth="1"/>
    <col min="15667" max="15667" width="5" style="198" customWidth="1"/>
    <col min="15668" max="15668" width="13" style="198" customWidth="1"/>
    <col min="15669" max="15669" width="11.7109375" style="198" customWidth="1"/>
    <col min="15670" max="15670" width="25.7109375" style="198" customWidth="1"/>
    <col min="15671" max="15671" width="5.28515625" style="198" customWidth="1"/>
    <col min="15672" max="15672" width="30" style="198" customWidth="1"/>
    <col min="15673" max="15872" width="11.42578125" style="198"/>
    <col min="15873" max="15873" width="1.140625" style="198" customWidth="1"/>
    <col min="15874" max="15876" width="5.7109375" style="198" customWidth="1"/>
    <col min="15877" max="15877" width="3.7109375" style="198" customWidth="1"/>
    <col min="15878" max="15879" width="4.5703125" style="198" customWidth="1"/>
    <col min="15880" max="15880" width="5.5703125" style="198" customWidth="1"/>
    <col min="15881" max="15882" width="4.5703125" style="198" customWidth="1"/>
    <col min="15883" max="15883" width="9.85546875" style="198" customWidth="1"/>
    <col min="15884" max="15884" width="7" style="198" customWidth="1"/>
    <col min="15885" max="15885" width="3.28515625" style="198" bestFit="1" customWidth="1"/>
    <col min="15886" max="15889" width="0" style="198" hidden="1" customWidth="1"/>
    <col min="15890" max="15890" width="4.28515625" style="198" customWidth="1"/>
    <col min="15891" max="15892" width="5.7109375" style="198" customWidth="1"/>
    <col min="15893" max="15893" width="8.5703125" style="198" customWidth="1"/>
    <col min="15894" max="15894" width="2.7109375" style="198" customWidth="1"/>
    <col min="15895" max="15895" width="3.5703125" style="198" customWidth="1"/>
    <col min="15896" max="15896" width="0" style="198" hidden="1" customWidth="1"/>
    <col min="15897" max="15897" width="2.85546875" style="198" customWidth="1"/>
    <col min="15898" max="15898" width="2.7109375" style="198" customWidth="1"/>
    <col min="15899" max="15899" width="0" style="198" hidden="1" customWidth="1"/>
    <col min="15900" max="15900" width="3.42578125" style="198" customWidth="1"/>
    <col min="15901" max="15903" width="2.7109375" style="198" customWidth="1"/>
    <col min="15904" max="15913" width="0" style="198" hidden="1" customWidth="1"/>
    <col min="15914" max="15914" width="4.28515625" style="198" customWidth="1"/>
    <col min="15915" max="15915" width="0" style="198" hidden="1" customWidth="1"/>
    <col min="15916" max="15916" width="3.28515625" style="198" bestFit="1" customWidth="1"/>
    <col min="15917" max="15917" width="0" style="198" hidden="1" customWidth="1"/>
    <col min="15918" max="15918" width="3.28515625" style="198" bestFit="1" customWidth="1"/>
    <col min="15919" max="15920" width="4.28515625" style="198" customWidth="1"/>
    <col min="15921" max="15922" width="12.140625" style="198" customWidth="1"/>
    <col min="15923" max="15923" width="5" style="198" customWidth="1"/>
    <col min="15924" max="15924" width="13" style="198" customWidth="1"/>
    <col min="15925" max="15925" width="11.7109375" style="198" customWidth="1"/>
    <col min="15926" max="15926" width="25.7109375" style="198" customWidth="1"/>
    <col min="15927" max="15927" width="5.28515625" style="198" customWidth="1"/>
    <col min="15928" max="15928" width="30" style="198" customWidth="1"/>
    <col min="15929" max="16128" width="11.42578125" style="198"/>
    <col min="16129" max="16129" width="1.140625" style="198" customWidth="1"/>
    <col min="16130" max="16132" width="5.7109375" style="198" customWidth="1"/>
    <col min="16133" max="16133" width="3.7109375" style="198" customWidth="1"/>
    <col min="16134" max="16135" width="4.5703125" style="198" customWidth="1"/>
    <col min="16136" max="16136" width="5.5703125" style="198" customWidth="1"/>
    <col min="16137" max="16138" width="4.5703125" style="198" customWidth="1"/>
    <col min="16139" max="16139" width="9.85546875" style="198" customWidth="1"/>
    <col min="16140" max="16140" width="7" style="198" customWidth="1"/>
    <col min="16141" max="16141" width="3.28515625" style="198" bestFit="1" customWidth="1"/>
    <col min="16142" max="16145" width="0" style="198" hidden="1" customWidth="1"/>
    <col min="16146" max="16146" width="4.28515625" style="198" customWidth="1"/>
    <col min="16147" max="16148" width="5.7109375" style="198" customWidth="1"/>
    <col min="16149" max="16149" width="8.5703125" style="198" customWidth="1"/>
    <col min="16150" max="16150" width="2.7109375" style="198" customWidth="1"/>
    <col min="16151" max="16151" width="3.5703125" style="198" customWidth="1"/>
    <col min="16152" max="16152" width="0" style="198" hidden="1" customWidth="1"/>
    <col min="16153" max="16153" width="2.85546875" style="198" customWidth="1"/>
    <col min="16154" max="16154" width="2.7109375" style="198" customWidth="1"/>
    <col min="16155" max="16155" width="0" style="198" hidden="1" customWidth="1"/>
    <col min="16156" max="16156" width="3.42578125" style="198" customWidth="1"/>
    <col min="16157" max="16159" width="2.7109375" style="198" customWidth="1"/>
    <col min="16160" max="16169" width="0" style="198" hidden="1" customWidth="1"/>
    <col min="16170" max="16170" width="4.28515625" style="198" customWidth="1"/>
    <col min="16171" max="16171" width="0" style="198" hidden="1" customWidth="1"/>
    <col min="16172" max="16172" width="3.28515625" style="198" bestFit="1" customWidth="1"/>
    <col min="16173" max="16173" width="0" style="198" hidden="1" customWidth="1"/>
    <col min="16174" max="16174" width="3.28515625" style="198" bestFit="1" customWidth="1"/>
    <col min="16175" max="16176" width="4.28515625" style="198" customWidth="1"/>
    <col min="16177" max="16178" width="12.140625" style="198" customWidth="1"/>
    <col min="16179" max="16179" width="5" style="198" customWidth="1"/>
    <col min="16180" max="16180" width="13" style="198" customWidth="1"/>
    <col min="16181" max="16181" width="11.7109375" style="198" customWidth="1"/>
    <col min="16182" max="16182" width="25.7109375" style="198" customWidth="1"/>
    <col min="16183" max="16183" width="5.28515625" style="198" customWidth="1"/>
    <col min="16184" max="16184" width="30" style="198" customWidth="1"/>
    <col min="16185" max="16384" width="11.42578125" style="198"/>
  </cols>
  <sheetData>
    <row r="1" spans="1:56" ht="11.25" customHeight="1" x14ac:dyDescent="0.2">
      <c r="A1" s="196"/>
      <c r="B1" s="1920" t="s">
        <v>299</v>
      </c>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c r="AT1" s="1921"/>
      <c r="AU1" s="1922"/>
      <c r="AV1" s="1920"/>
      <c r="AW1" s="1921"/>
      <c r="AX1" s="1922"/>
      <c r="AY1" s="197"/>
      <c r="AZ1" s="196"/>
      <c r="BA1" s="196"/>
      <c r="BB1" s="1929" t="s">
        <v>89</v>
      </c>
      <c r="BC1" s="1929"/>
      <c r="BD1" s="1929"/>
    </row>
    <row r="2" spans="1:56" ht="11.25" customHeight="1" x14ac:dyDescent="0.2">
      <c r="A2" s="196"/>
      <c r="B2" s="1930" t="s">
        <v>90</v>
      </c>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c r="AR2" s="1931"/>
      <c r="AS2" s="1931"/>
      <c r="AT2" s="1931"/>
      <c r="AU2" s="1932"/>
      <c r="AV2" s="1923"/>
      <c r="AW2" s="1924"/>
      <c r="AX2" s="1925"/>
      <c r="AY2" s="197"/>
      <c r="AZ2" s="196"/>
      <c r="BA2" s="196"/>
      <c r="BB2" s="1929"/>
      <c r="BC2" s="1929"/>
      <c r="BD2" s="1929"/>
    </row>
    <row r="3" spans="1:56" ht="12" customHeight="1" x14ac:dyDescent="0.2">
      <c r="A3" s="196"/>
      <c r="B3" s="1920" t="s">
        <v>302</v>
      </c>
      <c r="C3" s="1921"/>
      <c r="D3" s="1922"/>
      <c r="E3" s="1920" t="s">
        <v>303</v>
      </c>
      <c r="F3" s="1921"/>
      <c r="G3" s="1921"/>
      <c r="H3" s="1921"/>
      <c r="I3" s="1921"/>
      <c r="J3" s="1921"/>
      <c r="K3" s="1921"/>
      <c r="L3" s="1921"/>
      <c r="M3" s="1921"/>
      <c r="N3" s="1921"/>
      <c r="O3" s="1921"/>
      <c r="P3" s="1921"/>
      <c r="Q3" s="1921"/>
      <c r="R3" s="1921"/>
      <c r="S3" s="1921"/>
      <c r="T3" s="1921"/>
      <c r="U3" s="1921"/>
      <c r="V3" s="1921"/>
      <c r="W3" s="1921"/>
      <c r="X3" s="1921"/>
      <c r="Y3" s="1921"/>
      <c r="Z3" s="1922"/>
      <c r="AA3" s="1920" t="s">
        <v>304</v>
      </c>
      <c r="AB3" s="1921"/>
      <c r="AC3" s="1921"/>
      <c r="AD3" s="1921"/>
      <c r="AE3" s="1921"/>
      <c r="AF3" s="1921"/>
      <c r="AG3" s="1921"/>
      <c r="AH3" s="1921"/>
      <c r="AI3" s="1921"/>
      <c r="AJ3" s="1921"/>
      <c r="AK3" s="1921"/>
      <c r="AL3" s="1921"/>
      <c r="AM3" s="1921"/>
      <c r="AN3" s="1921"/>
      <c r="AO3" s="1921"/>
      <c r="AP3" s="1921"/>
      <c r="AQ3" s="1921"/>
      <c r="AR3" s="1921"/>
      <c r="AS3" s="1921"/>
      <c r="AT3" s="1921"/>
      <c r="AU3" s="1922"/>
      <c r="AV3" s="1923"/>
      <c r="AW3" s="1924"/>
      <c r="AX3" s="1925"/>
      <c r="AY3" s="197"/>
      <c r="AZ3" s="196"/>
      <c r="BA3" s="196"/>
      <c r="BB3" s="1933">
        <v>43100</v>
      </c>
      <c r="BC3" s="1933"/>
      <c r="BD3" s="1933"/>
    </row>
    <row r="4" spans="1:56" ht="12" customHeight="1" x14ac:dyDescent="0.2">
      <c r="A4" s="196"/>
      <c r="B4" s="1930" t="s">
        <v>91</v>
      </c>
      <c r="C4" s="1931"/>
      <c r="D4" s="1932"/>
      <c r="E4" s="1930" t="s">
        <v>306</v>
      </c>
      <c r="F4" s="1931"/>
      <c r="G4" s="1931"/>
      <c r="H4" s="1931"/>
      <c r="I4" s="1931"/>
      <c r="J4" s="1931"/>
      <c r="K4" s="1931"/>
      <c r="L4" s="1931"/>
      <c r="M4" s="1931"/>
      <c r="N4" s="1931"/>
      <c r="O4" s="1931"/>
      <c r="P4" s="1931"/>
      <c r="Q4" s="1931"/>
      <c r="R4" s="1931"/>
      <c r="S4" s="1931"/>
      <c r="T4" s="1931"/>
      <c r="U4" s="1931"/>
      <c r="V4" s="1931"/>
      <c r="W4" s="1931"/>
      <c r="X4" s="1931"/>
      <c r="Y4" s="1931"/>
      <c r="Z4" s="1932"/>
      <c r="AA4" s="1930">
        <v>4</v>
      </c>
      <c r="AB4" s="1931"/>
      <c r="AC4" s="1931"/>
      <c r="AD4" s="1931"/>
      <c r="AE4" s="1931"/>
      <c r="AF4" s="1931"/>
      <c r="AG4" s="1931"/>
      <c r="AH4" s="1931"/>
      <c r="AI4" s="1931"/>
      <c r="AJ4" s="1931"/>
      <c r="AK4" s="1931"/>
      <c r="AL4" s="1931"/>
      <c r="AM4" s="1931"/>
      <c r="AN4" s="1931"/>
      <c r="AO4" s="1931"/>
      <c r="AP4" s="1931"/>
      <c r="AQ4" s="1931"/>
      <c r="AR4" s="1931"/>
      <c r="AS4" s="1931"/>
      <c r="AT4" s="1931"/>
      <c r="AU4" s="1932"/>
      <c r="AV4" s="1926"/>
      <c r="AW4" s="1927"/>
      <c r="AX4" s="1928"/>
      <c r="AY4" s="197"/>
      <c r="AZ4" s="196"/>
      <c r="BA4" s="196"/>
      <c r="BB4" s="1933"/>
      <c r="BC4" s="1933"/>
      <c r="BD4" s="1933"/>
    </row>
    <row r="5" spans="1:56" ht="6" customHeight="1" x14ac:dyDescent="0.2">
      <c r="A5" s="196"/>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200"/>
      <c r="AZ5" s="200"/>
      <c r="BA5" s="200"/>
      <c r="BB5" s="196"/>
      <c r="BC5" s="199"/>
      <c r="BD5" s="199"/>
    </row>
    <row r="6" spans="1:56" ht="51.75" customHeight="1" x14ac:dyDescent="0.2">
      <c r="A6" s="196"/>
      <c r="B6" s="1934" t="s">
        <v>92</v>
      </c>
      <c r="C6" s="1935"/>
      <c r="D6" s="1936" t="s">
        <v>93</v>
      </c>
      <c r="E6" s="1937"/>
      <c r="F6" s="1937"/>
      <c r="G6" s="1937"/>
      <c r="H6" s="1938"/>
      <c r="I6" s="1934" t="s">
        <v>300</v>
      </c>
      <c r="J6" s="1939"/>
      <c r="K6" s="1935"/>
      <c r="L6" s="1936" t="s">
        <v>284</v>
      </c>
      <c r="M6" s="1937"/>
      <c r="N6" s="1937"/>
      <c r="O6" s="1937"/>
      <c r="P6" s="1937"/>
      <c r="Q6" s="1937"/>
      <c r="R6" s="1937"/>
      <c r="S6" s="1937"/>
      <c r="T6" s="1937"/>
      <c r="U6" s="1938"/>
      <c r="V6" s="1934" t="s">
        <v>94</v>
      </c>
      <c r="W6" s="1939"/>
      <c r="X6" s="1939"/>
      <c r="Y6" s="1939"/>
      <c r="Z6" s="1939"/>
      <c r="AA6" s="1940" t="s">
        <v>1590</v>
      </c>
      <c r="AB6" s="1940"/>
      <c r="AC6" s="1940"/>
      <c r="AD6" s="1940"/>
      <c r="AE6" s="1940"/>
      <c r="AF6" s="1940"/>
      <c r="AG6" s="1940"/>
      <c r="AH6" s="1940"/>
      <c r="AI6" s="1940"/>
      <c r="AJ6" s="1940"/>
      <c r="AK6" s="1940"/>
      <c r="AL6" s="1940"/>
      <c r="AM6" s="1940"/>
      <c r="AN6" s="1940"/>
      <c r="AO6" s="1940"/>
      <c r="AP6" s="1940"/>
      <c r="AQ6" s="1940"/>
      <c r="AR6" s="1940"/>
      <c r="AS6" s="1940"/>
      <c r="AT6" s="1940"/>
      <c r="AU6" s="1940"/>
      <c r="AV6" s="1940"/>
      <c r="AW6" s="1940"/>
      <c r="AX6" s="1941"/>
      <c r="AY6" s="201"/>
      <c r="AZ6" s="201"/>
      <c r="BA6" s="201"/>
      <c r="BB6" s="201"/>
      <c r="BC6" s="200"/>
      <c r="BD6" s="201"/>
    </row>
    <row r="7" spans="1:56" ht="6" customHeight="1" x14ac:dyDescent="0.2">
      <c r="A7" s="196"/>
      <c r="B7" s="202"/>
      <c r="C7" s="202"/>
      <c r="D7" s="202"/>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4"/>
      <c r="AZ7" s="204"/>
      <c r="BA7" s="204"/>
      <c r="BB7" s="204"/>
      <c r="BC7" s="204"/>
      <c r="BD7" s="204"/>
    </row>
    <row r="8" spans="1:56" ht="36.75" customHeight="1" x14ac:dyDescent="0.2">
      <c r="A8" s="205"/>
      <c r="B8" s="1942" t="s">
        <v>307</v>
      </c>
      <c r="C8" s="1943"/>
      <c r="D8" s="1943"/>
      <c r="E8" s="1943"/>
      <c r="F8" s="1943"/>
      <c r="G8" s="1943"/>
      <c r="H8" s="1943"/>
      <c r="I8" s="1943"/>
      <c r="J8" s="1943"/>
      <c r="K8" s="1944"/>
      <c r="L8" s="1945" t="s">
        <v>605</v>
      </c>
      <c r="M8" s="1946"/>
      <c r="N8" s="1946"/>
      <c r="O8" s="1946"/>
      <c r="P8" s="1946"/>
      <c r="Q8" s="1946"/>
      <c r="R8" s="1947"/>
      <c r="S8" s="1948" t="s">
        <v>606</v>
      </c>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c r="AP8" s="1949"/>
      <c r="AQ8" s="1949"/>
      <c r="AR8" s="1949"/>
      <c r="AS8" s="1949"/>
      <c r="AT8" s="1949"/>
      <c r="AU8" s="1949"/>
      <c r="AV8" s="1949"/>
      <c r="AW8" s="1949"/>
      <c r="AX8" s="1950"/>
      <c r="AY8" s="1951" t="s">
        <v>607</v>
      </c>
      <c r="AZ8" s="1951"/>
      <c r="BA8" s="1951"/>
      <c r="BB8" s="1951"/>
      <c r="BC8" s="1951"/>
      <c r="BD8" s="1951"/>
    </row>
    <row r="9" spans="1:56" ht="69" customHeight="1" x14ac:dyDescent="0.2">
      <c r="A9" s="205"/>
      <c r="B9" s="1952" t="s">
        <v>96</v>
      </c>
      <c r="C9" s="1953"/>
      <c r="D9" s="1954"/>
      <c r="E9" s="206" t="s">
        <v>302</v>
      </c>
      <c r="F9" s="1952" t="s">
        <v>608</v>
      </c>
      <c r="G9" s="1953"/>
      <c r="H9" s="1954"/>
      <c r="I9" s="1952" t="s">
        <v>312</v>
      </c>
      <c r="J9" s="1953"/>
      <c r="K9" s="1954"/>
      <c r="L9" s="206" t="s">
        <v>609</v>
      </c>
      <c r="M9" s="206" t="s">
        <v>612</v>
      </c>
      <c r="N9" s="207"/>
      <c r="O9" s="208" t="s">
        <v>610</v>
      </c>
      <c r="P9" s="208" t="s">
        <v>611</v>
      </c>
      <c r="Q9" s="208" t="s">
        <v>613</v>
      </c>
      <c r="R9" s="206" t="s">
        <v>614</v>
      </c>
      <c r="S9" s="1952" t="s">
        <v>615</v>
      </c>
      <c r="T9" s="1953"/>
      <c r="U9" s="1954"/>
      <c r="V9" s="206" t="s">
        <v>616</v>
      </c>
      <c r="W9" s="206" t="s">
        <v>617</v>
      </c>
      <c r="X9" s="206" t="s">
        <v>618</v>
      </c>
      <c r="Y9" s="209" t="s">
        <v>619</v>
      </c>
      <c r="Z9" s="209" t="s">
        <v>621</v>
      </c>
      <c r="AA9" s="209" t="s">
        <v>623</v>
      </c>
      <c r="AB9" s="209" t="s">
        <v>625</v>
      </c>
      <c r="AC9" s="209" t="s">
        <v>627</v>
      </c>
      <c r="AD9" s="209" t="s">
        <v>629</v>
      </c>
      <c r="AE9" s="209" t="s">
        <v>99</v>
      </c>
      <c r="AF9" s="210"/>
      <c r="AG9" s="211" t="s">
        <v>620</v>
      </c>
      <c r="AH9" s="211" t="s">
        <v>622</v>
      </c>
      <c r="AI9" s="211" t="s">
        <v>624</v>
      </c>
      <c r="AJ9" s="211" t="s">
        <v>626</v>
      </c>
      <c r="AK9" s="211" t="s">
        <v>628</v>
      </c>
      <c r="AL9" s="211" t="s">
        <v>630</v>
      </c>
      <c r="AM9" s="211" t="s">
        <v>631</v>
      </c>
      <c r="AN9" s="211" t="s">
        <v>632</v>
      </c>
      <c r="AO9" s="211" t="s">
        <v>633</v>
      </c>
      <c r="AP9" s="206" t="s">
        <v>634</v>
      </c>
      <c r="AQ9" s="208" t="s">
        <v>635</v>
      </c>
      <c r="AR9" s="206" t="s">
        <v>609</v>
      </c>
      <c r="AS9" s="208" t="s">
        <v>636</v>
      </c>
      <c r="AT9" s="206" t="s">
        <v>612</v>
      </c>
      <c r="AU9" s="206" t="s">
        <v>637</v>
      </c>
      <c r="AV9" s="206" t="s">
        <v>638</v>
      </c>
      <c r="AW9" s="212" t="s">
        <v>639</v>
      </c>
      <c r="AX9" s="212" t="s">
        <v>640</v>
      </c>
      <c r="AY9" s="213" t="s">
        <v>641</v>
      </c>
      <c r="AZ9" s="1951" t="s">
        <v>642</v>
      </c>
      <c r="BA9" s="1951"/>
      <c r="BB9" s="1951"/>
      <c r="BC9" s="213" t="s">
        <v>97</v>
      </c>
      <c r="BD9" s="675" t="s">
        <v>98</v>
      </c>
    </row>
    <row r="10" spans="1:56" ht="294.75" customHeight="1" x14ac:dyDescent="0.2">
      <c r="A10" s="200"/>
      <c r="B10" s="1955" t="s">
        <v>1591</v>
      </c>
      <c r="C10" s="1956"/>
      <c r="D10" s="1957"/>
      <c r="E10" s="214" t="s">
        <v>576</v>
      </c>
      <c r="F10" s="1964" t="s">
        <v>1424</v>
      </c>
      <c r="G10" s="1965"/>
      <c r="H10" s="1966"/>
      <c r="I10" s="1964" t="s">
        <v>1592</v>
      </c>
      <c r="J10" s="1965"/>
      <c r="K10" s="1966"/>
      <c r="L10" s="214" t="s">
        <v>663</v>
      </c>
      <c r="M10" s="215" t="s">
        <v>645</v>
      </c>
      <c r="N10" s="216"/>
      <c r="O10" s="217">
        <f>VLOOKUP(L10,[12]Listas!$M$69:$N$73,2,0)</f>
        <v>1</v>
      </c>
      <c r="P10" s="217"/>
      <c r="Q10" s="217">
        <f>HLOOKUP(M10,[12]Listas!$O$67:$Q$68,2,0)</f>
        <v>10</v>
      </c>
      <c r="R10" s="211" t="str">
        <f>INDEX([12]Listas!$O$69:$Q$73,MATCH(L10,[12]Listas!$M$69:$M$73,0),MATCH(M10,[12]Listas!$O$67:$Q$67,0))</f>
        <v>10
BAJA</v>
      </c>
      <c r="S10" s="1955" t="s">
        <v>1381</v>
      </c>
      <c r="T10" s="1956"/>
      <c r="U10" s="1957"/>
      <c r="V10" s="218" t="s">
        <v>102</v>
      </c>
      <c r="W10" s="218" t="s">
        <v>62</v>
      </c>
      <c r="X10" s="218" t="s">
        <v>62</v>
      </c>
      <c r="Y10" s="218" t="s">
        <v>102</v>
      </c>
      <c r="Z10" s="218" t="s">
        <v>102</v>
      </c>
      <c r="AA10" s="218" t="s">
        <v>62</v>
      </c>
      <c r="AB10" s="218" t="s">
        <v>102</v>
      </c>
      <c r="AC10" s="218" t="s">
        <v>102</v>
      </c>
      <c r="AD10" s="218" t="s">
        <v>102</v>
      </c>
      <c r="AE10" s="218" t="s">
        <v>102</v>
      </c>
      <c r="AF10" s="219"/>
      <c r="AG10" s="217">
        <f t="shared" ref="AG10:AG16" si="0">IF(Y10="SI",15,0)</f>
        <v>15</v>
      </c>
      <c r="AH10" s="217">
        <f t="shared" ref="AH10:AH16" si="1">IF(Z10="SI",5,0)</f>
        <v>5</v>
      </c>
      <c r="AI10" s="217">
        <f t="shared" ref="AI10:AI16" si="2">IF(AA10="SI",15,0)</f>
        <v>0</v>
      </c>
      <c r="AJ10" s="217">
        <f t="shared" ref="AJ10:AJ16" si="3">IF(AB10="SI",10,0)</f>
        <v>10</v>
      </c>
      <c r="AK10" s="217">
        <f t="shared" ref="AK10:AK16" si="4">IF(AC10="SI",15,0)</f>
        <v>15</v>
      </c>
      <c r="AL10" s="217">
        <f t="shared" ref="AL10:AL16" si="5">IF(AD10="SI",10,0)</f>
        <v>10</v>
      </c>
      <c r="AM10" s="217">
        <f t="shared" ref="AM10:AM16" si="6">IF(AE10="SI",30,0)</f>
        <v>30</v>
      </c>
      <c r="AN10" s="217">
        <f t="shared" ref="AN10:AN16" si="7">SUM(AG10+AH10+AI10+AJ10+AK10+AL10+AM10)</f>
        <v>85</v>
      </c>
      <c r="AO10" s="217">
        <f t="shared" ref="AO10:AO16" si="8">IF(AN10&lt;=50,0,IF(AN10&gt;=76,2,1))</f>
        <v>2</v>
      </c>
      <c r="AP10" s="211" t="str">
        <f t="shared" ref="AP10:AP16" si="9">CONCATENATE(AN10,"- disminuye ",AO10)</f>
        <v>85- disminuye 2</v>
      </c>
      <c r="AQ10" s="217">
        <f t="shared" ref="AQ10:AQ16" si="10">IF(V10="SI",O10-AO10,O10)</f>
        <v>-1</v>
      </c>
      <c r="AR10" s="211" t="str">
        <f>IF(AQ10&lt;=1,"Rara vez",VLOOKUP(AQ10,[12]Listas!$L$69:$M$73,2,0))</f>
        <v>Rara vez</v>
      </c>
      <c r="AS10" s="217">
        <f t="shared" ref="AS10:AS16" si="11">IF(W10="SI",Q10-AO10,Q10)</f>
        <v>10</v>
      </c>
      <c r="AT10" s="211" t="str">
        <f t="shared" ref="AT10:AT16" si="12">IF(AS10&lt;=9,"Moderado",IF(AS10=20,"Catastrófico",IF(AS10=18,"Moderado","Mayor")))</f>
        <v>Mayor</v>
      </c>
      <c r="AU10" s="211" t="str">
        <f>INDEX([12]Listas!$O$69:$Q$73,MATCH(AR10,[12]Listas!$M$69:$M$73,0),MATCH(AT10,[12]Listas!$O$67:$Q$67,0))</f>
        <v>10
BAJA</v>
      </c>
      <c r="AV10" s="214" t="s">
        <v>647</v>
      </c>
      <c r="AW10" s="674" t="s">
        <v>1425</v>
      </c>
      <c r="AX10" s="674" t="s">
        <v>1593</v>
      </c>
      <c r="AY10" s="707" t="s">
        <v>1423</v>
      </c>
      <c r="AZ10" s="1961" t="s">
        <v>2841</v>
      </c>
      <c r="BA10" s="1962"/>
      <c r="BB10" s="1963"/>
      <c r="BC10" s="220" t="s">
        <v>2785</v>
      </c>
      <c r="BD10" s="120" t="s">
        <v>2842</v>
      </c>
    </row>
    <row r="11" spans="1:56" ht="409.5" customHeight="1" x14ac:dyDescent="0.2">
      <c r="A11" s="200"/>
      <c r="B11" s="1955" t="s">
        <v>1594</v>
      </c>
      <c r="C11" s="1956"/>
      <c r="D11" s="1957"/>
      <c r="E11" s="214" t="s">
        <v>577</v>
      </c>
      <c r="F11" s="1955" t="s">
        <v>1595</v>
      </c>
      <c r="G11" s="1956"/>
      <c r="H11" s="1957"/>
      <c r="I11" s="1955" t="s">
        <v>1596</v>
      </c>
      <c r="J11" s="1956"/>
      <c r="K11" s="1957"/>
      <c r="L11" s="214" t="s">
        <v>663</v>
      </c>
      <c r="M11" s="215" t="s">
        <v>645</v>
      </c>
      <c r="N11" s="216"/>
      <c r="O11" s="217">
        <f>VLOOKUP(L11,[12]Listas!$M$69:$N$73,2,0)</f>
        <v>1</v>
      </c>
      <c r="P11" s="217"/>
      <c r="Q11" s="217">
        <f>HLOOKUP(M11,[12]Listas!$O$67:$Q$68,2,0)</f>
        <v>10</v>
      </c>
      <c r="R11" s="211" t="str">
        <f>INDEX([12]Listas!$O$69:$Q$73,MATCH(L11,[12]Listas!$M$69:$M$73,0),MATCH(M11,[12]Listas!$O$67:$Q$67,0))</f>
        <v>10
BAJA</v>
      </c>
      <c r="S11" s="1958" t="s">
        <v>1597</v>
      </c>
      <c r="T11" s="1959"/>
      <c r="U11" s="1960"/>
      <c r="V11" s="218" t="s">
        <v>102</v>
      </c>
      <c r="W11" s="218" t="s">
        <v>62</v>
      </c>
      <c r="X11" s="218" t="s">
        <v>62</v>
      </c>
      <c r="Y11" s="218" t="s">
        <v>102</v>
      </c>
      <c r="Z11" s="218" t="s">
        <v>102</v>
      </c>
      <c r="AA11" s="218" t="s">
        <v>62</v>
      </c>
      <c r="AB11" s="218" t="s">
        <v>102</v>
      </c>
      <c r="AC11" s="218" t="s">
        <v>102</v>
      </c>
      <c r="AD11" s="218" t="s">
        <v>102</v>
      </c>
      <c r="AE11" s="218" t="s">
        <v>102</v>
      </c>
      <c r="AF11" s="219"/>
      <c r="AG11" s="217">
        <f t="shared" si="0"/>
        <v>15</v>
      </c>
      <c r="AH11" s="217">
        <f t="shared" si="1"/>
        <v>5</v>
      </c>
      <c r="AI11" s="217">
        <f t="shared" si="2"/>
        <v>0</v>
      </c>
      <c r="AJ11" s="217">
        <f t="shared" si="3"/>
        <v>10</v>
      </c>
      <c r="AK11" s="217">
        <f t="shared" si="4"/>
        <v>15</v>
      </c>
      <c r="AL11" s="217">
        <f t="shared" si="5"/>
        <v>10</v>
      </c>
      <c r="AM11" s="217">
        <f t="shared" si="6"/>
        <v>30</v>
      </c>
      <c r="AN11" s="217">
        <f t="shared" si="7"/>
        <v>85</v>
      </c>
      <c r="AO11" s="217">
        <f t="shared" si="8"/>
        <v>2</v>
      </c>
      <c r="AP11" s="211" t="str">
        <f t="shared" si="9"/>
        <v>85- disminuye 2</v>
      </c>
      <c r="AQ11" s="217">
        <f t="shared" si="10"/>
        <v>-1</v>
      </c>
      <c r="AR11" s="211" t="str">
        <f>IF(AQ11&lt;=1,"Rara vez",VLOOKUP(AQ11,[12]Listas!$L$69:$M$73,2,0))</f>
        <v>Rara vez</v>
      </c>
      <c r="AS11" s="217">
        <f t="shared" si="11"/>
        <v>10</v>
      </c>
      <c r="AT11" s="211" t="str">
        <f t="shared" si="12"/>
        <v>Mayor</v>
      </c>
      <c r="AU11" s="211" t="str">
        <f>INDEX([12]Listas!$O$69:$Q$73,MATCH(AR11,[12]Listas!$M$69:$M$73,0),MATCH(AT11,[12]Listas!$O$67:$Q$67,0))</f>
        <v>10
BAJA</v>
      </c>
      <c r="AV11" s="214" t="s">
        <v>647</v>
      </c>
      <c r="AW11" s="221" t="s">
        <v>867</v>
      </c>
      <c r="AX11" s="221" t="s">
        <v>1598</v>
      </c>
      <c r="AY11" s="214" t="s">
        <v>1423</v>
      </c>
      <c r="AZ11" s="1961" t="s">
        <v>2840</v>
      </c>
      <c r="BA11" s="1962"/>
      <c r="BB11" s="1963"/>
      <c r="BC11" s="220" t="s">
        <v>2785</v>
      </c>
      <c r="BD11" s="120" t="s">
        <v>2786</v>
      </c>
    </row>
    <row r="12" spans="1:56" ht="409.5" hidden="1" customHeight="1" x14ac:dyDescent="0.2">
      <c r="A12" s="200"/>
      <c r="B12" s="1967"/>
      <c r="C12" s="1967"/>
      <c r="D12" s="1967"/>
      <c r="E12" s="222"/>
      <c r="F12" s="1968"/>
      <c r="G12" s="1968"/>
      <c r="H12" s="1968"/>
      <c r="I12" s="1969"/>
      <c r="J12" s="1969"/>
      <c r="K12" s="1969"/>
      <c r="L12" s="214"/>
      <c r="M12" s="215"/>
      <c r="N12" s="216"/>
      <c r="O12" s="217" t="e">
        <f>VLOOKUP(L12,[12]Listas!$M$69:$N$73,2,0)</f>
        <v>#N/A</v>
      </c>
      <c r="P12" s="217"/>
      <c r="Q12" s="217" t="e">
        <f>HLOOKUP(M12,[12]Listas!$O$67:$Q$68,2,0)</f>
        <v>#N/A</v>
      </c>
      <c r="R12" s="211" t="e">
        <f>INDEX([12]Listas!$O$69:$Q$73,MATCH(L12,[12]Listas!$M$69:$M$73,0),MATCH(M12,[12]Listas!$O$67:$Q$67,0))</f>
        <v>#N/A</v>
      </c>
      <c r="S12" s="1972"/>
      <c r="T12" s="1972"/>
      <c r="U12" s="1972"/>
      <c r="V12" s="218"/>
      <c r="W12" s="218"/>
      <c r="X12" s="218"/>
      <c r="Y12" s="218"/>
      <c r="Z12" s="218"/>
      <c r="AA12" s="218"/>
      <c r="AB12" s="218"/>
      <c r="AC12" s="218"/>
      <c r="AD12" s="218"/>
      <c r="AE12" s="218"/>
      <c r="AF12" s="219"/>
      <c r="AG12" s="217">
        <f t="shared" si="0"/>
        <v>0</v>
      </c>
      <c r="AH12" s="217">
        <f t="shared" si="1"/>
        <v>0</v>
      </c>
      <c r="AI12" s="217">
        <f t="shared" si="2"/>
        <v>0</v>
      </c>
      <c r="AJ12" s="217">
        <f t="shared" si="3"/>
        <v>0</v>
      </c>
      <c r="AK12" s="217">
        <f t="shared" si="4"/>
        <v>0</v>
      </c>
      <c r="AL12" s="217">
        <f t="shared" si="5"/>
        <v>0</v>
      </c>
      <c r="AM12" s="217">
        <f t="shared" si="6"/>
        <v>0</v>
      </c>
      <c r="AN12" s="217">
        <f t="shared" si="7"/>
        <v>0</v>
      </c>
      <c r="AO12" s="217">
        <f t="shared" si="8"/>
        <v>0</v>
      </c>
      <c r="AP12" s="211" t="str">
        <f t="shared" si="9"/>
        <v>0- disminuye 0</v>
      </c>
      <c r="AQ12" s="217" t="e">
        <f t="shared" si="10"/>
        <v>#N/A</v>
      </c>
      <c r="AR12" s="211" t="e">
        <f>IF(AQ12&lt;=1,"Rara vez",VLOOKUP(AQ12,[12]Listas!$L$69:$M$73,2,0))</f>
        <v>#N/A</v>
      </c>
      <c r="AS12" s="217" t="e">
        <f t="shared" si="11"/>
        <v>#N/A</v>
      </c>
      <c r="AT12" s="211" t="e">
        <f t="shared" si="12"/>
        <v>#N/A</v>
      </c>
      <c r="AU12" s="211" t="e">
        <f>INDEX([12]Listas!$O$69:$Q$73,MATCH(AR12,[12]Listas!$M$69:$M$73,0),MATCH(AT12,[12]Listas!$O$67:$Q$67,0))</f>
        <v>#N/A</v>
      </c>
      <c r="AV12" s="214"/>
      <c r="AW12" s="673"/>
      <c r="AX12" s="673"/>
      <c r="AY12" s="214"/>
      <c r="AZ12" s="1971"/>
      <c r="BA12" s="1971"/>
      <c r="BB12" s="1971"/>
      <c r="BC12" s="214"/>
      <c r="BD12" s="672"/>
    </row>
    <row r="13" spans="1:56" ht="290.25" hidden="1" customHeight="1" x14ac:dyDescent="0.2">
      <c r="A13" s="200"/>
      <c r="B13" s="1967"/>
      <c r="C13" s="1967"/>
      <c r="D13" s="1967"/>
      <c r="E13" s="223"/>
      <c r="F13" s="1968"/>
      <c r="G13" s="1968"/>
      <c r="H13" s="1968"/>
      <c r="I13" s="1969"/>
      <c r="J13" s="1969"/>
      <c r="K13" s="1969"/>
      <c r="L13" s="214"/>
      <c r="M13" s="215"/>
      <c r="N13" s="216"/>
      <c r="O13" s="217" t="e">
        <f>VLOOKUP(L13,[12]Listas!$M$69:$N$73,2,0)</f>
        <v>#N/A</v>
      </c>
      <c r="P13" s="217"/>
      <c r="Q13" s="217" t="e">
        <f>HLOOKUP(M13,[12]Listas!$O$67:$Q$68,2,0)</f>
        <v>#N/A</v>
      </c>
      <c r="R13" s="211" t="e">
        <f>INDEX([12]Listas!$O$69:$Q$73,MATCH(L13,[12]Listas!$M$69:$M$73,0),MATCH(M13,[12]Listas!$O$67:$Q$67,0))</f>
        <v>#N/A</v>
      </c>
      <c r="S13" s="1970"/>
      <c r="T13" s="1970"/>
      <c r="U13" s="1970"/>
      <c r="V13" s="218"/>
      <c r="W13" s="218"/>
      <c r="X13" s="218"/>
      <c r="Y13" s="218"/>
      <c r="Z13" s="218"/>
      <c r="AA13" s="218"/>
      <c r="AB13" s="218"/>
      <c r="AC13" s="218"/>
      <c r="AD13" s="218"/>
      <c r="AE13" s="218"/>
      <c r="AF13" s="219"/>
      <c r="AG13" s="217">
        <f t="shared" si="0"/>
        <v>0</v>
      </c>
      <c r="AH13" s="217">
        <f t="shared" si="1"/>
        <v>0</v>
      </c>
      <c r="AI13" s="217">
        <f t="shared" si="2"/>
        <v>0</v>
      </c>
      <c r="AJ13" s="217">
        <f t="shared" si="3"/>
        <v>0</v>
      </c>
      <c r="AK13" s="217">
        <f t="shared" si="4"/>
        <v>0</v>
      </c>
      <c r="AL13" s="217">
        <f t="shared" si="5"/>
        <v>0</v>
      </c>
      <c r="AM13" s="217">
        <f t="shared" si="6"/>
        <v>0</v>
      </c>
      <c r="AN13" s="217">
        <f t="shared" si="7"/>
        <v>0</v>
      </c>
      <c r="AO13" s="217">
        <f t="shared" si="8"/>
        <v>0</v>
      </c>
      <c r="AP13" s="211" t="str">
        <f t="shared" si="9"/>
        <v>0- disminuye 0</v>
      </c>
      <c r="AQ13" s="217" t="e">
        <f t="shared" si="10"/>
        <v>#N/A</v>
      </c>
      <c r="AR13" s="211" t="e">
        <f>IF(AQ13&lt;=1,"Rara vez",VLOOKUP(AQ13,[12]Listas!$L$69:$M$73,2,0))</f>
        <v>#N/A</v>
      </c>
      <c r="AS13" s="217" t="e">
        <f t="shared" si="11"/>
        <v>#N/A</v>
      </c>
      <c r="AT13" s="211" t="e">
        <f t="shared" si="12"/>
        <v>#N/A</v>
      </c>
      <c r="AU13" s="211" t="e">
        <f>INDEX([12]Listas!$O$69:$Q$73,MATCH(AR13,[12]Listas!$M$69:$M$73,0),MATCH(AT13,[12]Listas!$O$67:$Q$67,0))</f>
        <v>#N/A</v>
      </c>
      <c r="AV13" s="214"/>
      <c r="AW13" s="224"/>
      <c r="AX13" s="224"/>
      <c r="AY13" s="214"/>
      <c r="AZ13" s="1971"/>
      <c r="BA13" s="1971"/>
      <c r="BB13" s="1971"/>
      <c r="BC13" s="220"/>
      <c r="BD13" s="225"/>
    </row>
    <row r="14" spans="1:56" ht="267.75" hidden="1" customHeight="1" x14ac:dyDescent="0.2">
      <c r="A14" s="200"/>
      <c r="B14" s="1967"/>
      <c r="C14" s="1967"/>
      <c r="D14" s="1967"/>
      <c r="E14" s="223"/>
      <c r="F14" s="1968"/>
      <c r="G14" s="1968"/>
      <c r="H14" s="1968"/>
      <c r="I14" s="1969"/>
      <c r="J14" s="1969"/>
      <c r="K14" s="1969"/>
      <c r="L14" s="214"/>
      <c r="M14" s="215"/>
      <c r="N14" s="216"/>
      <c r="O14" s="217" t="e">
        <f>VLOOKUP(L14,[12]Listas!$M$69:$N$73,2,0)</f>
        <v>#N/A</v>
      </c>
      <c r="P14" s="217"/>
      <c r="Q14" s="217" t="e">
        <f>HLOOKUP(M14,[12]Listas!$O$67:$Q$68,2,0)</f>
        <v>#N/A</v>
      </c>
      <c r="R14" s="211" t="e">
        <f>INDEX([12]Listas!$O$69:$Q$73,MATCH(L14,[12]Listas!$M$69:$M$73,0),MATCH(M14,[12]Listas!$O$67:$Q$67,0))</f>
        <v>#N/A</v>
      </c>
      <c r="S14" s="1970"/>
      <c r="T14" s="1970"/>
      <c r="U14" s="1970"/>
      <c r="V14" s="218"/>
      <c r="W14" s="218"/>
      <c r="X14" s="218"/>
      <c r="Y14" s="218"/>
      <c r="Z14" s="218"/>
      <c r="AA14" s="218"/>
      <c r="AB14" s="218"/>
      <c r="AC14" s="218"/>
      <c r="AD14" s="218"/>
      <c r="AE14" s="218"/>
      <c r="AF14" s="219"/>
      <c r="AG14" s="217">
        <f t="shared" si="0"/>
        <v>0</v>
      </c>
      <c r="AH14" s="217">
        <f t="shared" si="1"/>
        <v>0</v>
      </c>
      <c r="AI14" s="217">
        <f t="shared" si="2"/>
        <v>0</v>
      </c>
      <c r="AJ14" s="217">
        <f t="shared" si="3"/>
        <v>0</v>
      </c>
      <c r="AK14" s="217">
        <f t="shared" si="4"/>
        <v>0</v>
      </c>
      <c r="AL14" s="217">
        <f t="shared" si="5"/>
        <v>0</v>
      </c>
      <c r="AM14" s="217">
        <f t="shared" si="6"/>
        <v>0</v>
      </c>
      <c r="AN14" s="217">
        <f t="shared" si="7"/>
        <v>0</v>
      </c>
      <c r="AO14" s="217">
        <f t="shared" si="8"/>
        <v>0</v>
      </c>
      <c r="AP14" s="211" t="str">
        <f t="shared" si="9"/>
        <v>0- disminuye 0</v>
      </c>
      <c r="AQ14" s="217" t="e">
        <f t="shared" si="10"/>
        <v>#N/A</v>
      </c>
      <c r="AR14" s="211" t="e">
        <f>IF(AQ14&lt;=1,"Rara vez",VLOOKUP(AQ14,[12]Listas!$L$69:$M$73,2,0))</f>
        <v>#N/A</v>
      </c>
      <c r="AS14" s="217" t="e">
        <f t="shared" si="11"/>
        <v>#N/A</v>
      </c>
      <c r="AT14" s="211" t="e">
        <f t="shared" si="12"/>
        <v>#N/A</v>
      </c>
      <c r="AU14" s="211" t="e">
        <f>INDEX([12]Listas!$O$69:$Q$73,MATCH(AR14,[12]Listas!$M$69:$M$73,0),MATCH(AT14,[12]Listas!$O$67:$Q$67,0))</f>
        <v>#N/A</v>
      </c>
      <c r="AV14" s="214"/>
      <c r="AW14" s="224"/>
      <c r="AX14" s="224"/>
      <c r="AY14" s="214"/>
      <c r="AZ14" s="1971"/>
      <c r="BA14" s="1971"/>
      <c r="BB14" s="1971"/>
      <c r="BC14" s="220"/>
      <c r="BD14" s="672"/>
    </row>
    <row r="15" spans="1:56" ht="240.75" hidden="1" customHeight="1" x14ac:dyDescent="0.2">
      <c r="A15" s="200"/>
      <c r="B15" s="1967"/>
      <c r="C15" s="1967"/>
      <c r="D15" s="1967"/>
      <c r="E15" s="222"/>
      <c r="F15" s="1968"/>
      <c r="G15" s="1968"/>
      <c r="H15" s="1968"/>
      <c r="I15" s="1969"/>
      <c r="J15" s="1969"/>
      <c r="K15" s="1969"/>
      <c r="L15" s="214"/>
      <c r="M15" s="215"/>
      <c r="N15" s="216"/>
      <c r="O15" s="217" t="e">
        <f>VLOOKUP(L15,[12]Listas!$M$69:$N$73,2,0)</f>
        <v>#N/A</v>
      </c>
      <c r="P15" s="217"/>
      <c r="Q15" s="217" t="e">
        <f>HLOOKUP(M15,[12]Listas!$O$67:$Q$68,2,0)</f>
        <v>#N/A</v>
      </c>
      <c r="R15" s="211" t="e">
        <f>INDEX([12]Listas!$O$69:$Q$73,MATCH(L15,[12]Listas!$M$69:$M$73,0),MATCH(M15,[12]Listas!$O$67:$Q$67,0))</f>
        <v>#N/A</v>
      </c>
      <c r="S15" s="1970"/>
      <c r="T15" s="1970"/>
      <c r="U15" s="1970"/>
      <c r="V15" s="218"/>
      <c r="W15" s="218"/>
      <c r="X15" s="218"/>
      <c r="Y15" s="218"/>
      <c r="Z15" s="218"/>
      <c r="AA15" s="218"/>
      <c r="AB15" s="218"/>
      <c r="AC15" s="218"/>
      <c r="AD15" s="218"/>
      <c r="AE15" s="218"/>
      <c r="AF15" s="219"/>
      <c r="AG15" s="217">
        <f t="shared" si="0"/>
        <v>0</v>
      </c>
      <c r="AH15" s="217">
        <f t="shared" si="1"/>
        <v>0</v>
      </c>
      <c r="AI15" s="217">
        <f t="shared" si="2"/>
        <v>0</v>
      </c>
      <c r="AJ15" s="217">
        <f t="shared" si="3"/>
        <v>0</v>
      </c>
      <c r="AK15" s="217">
        <f t="shared" si="4"/>
        <v>0</v>
      </c>
      <c r="AL15" s="217">
        <f t="shared" si="5"/>
        <v>0</v>
      </c>
      <c r="AM15" s="217">
        <f t="shared" si="6"/>
        <v>0</v>
      </c>
      <c r="AN15" s="217">
        <f t="shared" si="7"/>
        <v>0</v>
      </c>
      <c r="AO15" s="217">
        <f t="shared" si="8"/>
        <v>0</v>
      </c>
      <c r="AP15" s="211" t="str">
        <f t="shared" si="9"/>
        <v>0- disminuye 0</v>
      </c>
      <c r="AQ15" s="217" t="e">
        <f t="shared" si="10"/>
        <v>#N/A</v>
      </c>
      <c r="AR15" s="211" t="e">
        <f>IF(AQ15&lt;=1,"Rara vez",VLOOKUP(AQ15,[12]Listas!$L$69:$M$73,2,0))</f>
        <v>#N/A</v>
      </c>
      <c r="AS15" s="217" t="e">
        <f t="shared" si="11"/>
        <v>#N/A</v>
      </c>
      <c r="AT15" s="211" t="e">
        <f t="shared" si="12"/>
        <v>#N/A</v>
      </c>
      <c r="AU15" s="211" t="e">
        <f>INDEX([12]Listas!$O$69:$Q$73,MATCH(AR15,[12]Listas!$M$69:$M$73,0),MATCH(AT15,[12]Listas!$O$67:$Q$67,0))</f>
        <v>#N/A</v>
      </c>
      <c r="AV15" s="214"/>
      <c r="AW15" s="224"/>
      <c r="AX15" s="224"/>
      <c r="AY15" s="214"/>
      <c r="AZ15" s="1971"/>
      <c r="BA15" s="1971"/>
      <c r="BB15" s="1971"/>
      <c r="BC15" s="220"/>
      <c r="BD15" s="672"/>
    </row>
    <row r="16" spans="1:56" ht="279" hidden="1" customHeight="1" x14ac:dyDescent="0.2">
      <c r="A16" s="200"/>
      <c r="B16" s="1967"/>
      <c r="C16" s="1967"/>
      <c r="D16" s="1967"/>
      <c r="E16" s="223"/>
      <c r="F16" s="1968"/>
      <c r="G16" s="1968"/>
      <c r="H16" s="1968"/>
      <c r="I16" s="1969"/>
      <c r="J16" s="1969"/>
      <c r="K16" s="1969"/>
      <c r="L16" s="214"/>
      <c r="M16" s="215"/>
      <c r="N16" s="216"/>
      <c r="O16" s="217" t="e">
        <f>VLOOKUP(L16,[12]Listas!$M$69:$N$73,2,0)</f>
        <v>#N/A</v>
      </c>
      <c r="P16" s="217"/>
      <c r="Q16" s="217" t="e">
        <f>HLOOKUP(M16,[12]Listas!$O$67:$Q$68,2,0)</f>
        <v>#N/A</v>
      </c>
      <c r="R16" s="211" t="e">
        <f>INDEX([12]Listas!$O$69:$Q$73,MATCH(L16,[12]Listas!$M$69:$M$73,0),MATCH(M16,[12]Listas!$O$67:$Q$67,0))</f>
        <v>#N/A</v>
      </c>
      <c r="S16" s="1970"/>
      <c r="T16" s="1970"/>
      <c r="U16" s="1970"/>
      <c r="V16" s="218"/>
      <c r="W16" s="218"/>
      <c r="X16" s="218"/>
      <c r="Y16" s="218"/>
      <c r="Z16" s="218"/>
      <c r="AA16" s="218"/>
      <c r="AB16" s="218"/>
      <c r="AC16" s="218"/>
      <c r="AD16" s="218"/>
      <c r="AE16" s="218"/>
      <c r="AF16" s="219"/>
      <c r="AG16" s="217">
        <f t="shared" si="0"/>
        <v>0</v>
      </c>
      <c r="AH16" s="217">
        <f t="shared" si="1"/>
        <v>0</v>
      </c>
      <c r="AI16" s="217">
        <f t="shared" si="2"/>
        <v>0</v>
      </c>
      <c r="AJ16" s="217">
        <f t="shared" si="3"/>
        <v>0</v>
      </c>
      <c r="AK16" s="217">
        <f t="shared" si="4"/>
        <v>0</v>
      </c>
      <c r="AL16" s="217">
        <f t="shared" si="5"/>
        <v>0</v>
      </c>
      <c r="AM16" s="217">
        <f t="shared" si="6"/>
        <v>0</v>
      </c>
      <c r="AN16" s="217">
        <f t="shared" si="7"/>
        <v>0</v>
      </c>
      <c r="AO16" s="217">
        <f t="shared" si="8"/>
        <v>0</v>
      </c>
      <c r="AP16" s="211" t="str">
        <f t="shared" si="9"/>
        <v>0- disminuye 0</v>
      </c>
      <c r="AQ16" s="217" t="e">
        <f t="shared" si="10"/>
        <v>#N/A</v>
      </c>
      <c r="AR16" s="211" t="e">
        <f>IF(AQ16&lt;=1,"Rara vez",VLOOKUP(AQ16,[12]Listas!$L$69:$M$73,2,0))</f>
        <v>#N/A</v>
      </c>
      <c r="AS16" s="217" t="e">
        <f t="shared" si="11"/>
        <v>#N/A</v>
      </c>
      <c r="AT16" s="211" t="e">
        <f t="shared" si="12"/>
        <v>#N/A</v>
      </c>
      <c r="AU16" s="211" t="e">
        <f>INDEX([12]Listas!$O$69:$Q$73,MATCH(AR16,[12]Listas!$M$69:$M$73,0),MATCH(AT16,[12]Listas!$O$67:$Q$67,0))</f>
        <v>#N/A</v>
      </c>
      <c r="AV16" s="214"/>
      <c r="AW16" s="226"/>
      <c r="AX16" s="226"/>
      <c r="AY16" s="214"/>
      <c r="AZ16" s="1971"/>
      <c r="BA16" s="1971"/>
      <c r="BB16" s="1971"/>
      <c r="BC16" s="220"/>
      <c r="BD16" s="672"/>
    </row>
    <row r="17" spans="1:56" ht="3.75" customHeight="1" x14ac:dyDescent="0.2">
      <c r="A17" s="196"/>
      <c r="B17" s="227"/>
      <c r="C17" s="227"/>
      <c r="D17" s="227"/>
      <c r="E17" s="199"/>
      <c r="F17" s="227"/>
      <c r="G17" s="227"/>
      <c r="H17" s="227"/>
      <c r="I17" s="227"/>
      <c r="J17" s="227"/>
      <c r="K17" s="227"/>
      <c r="L17" s="199"/>
      <c r="M17" s="199"/>
      <c r="N17" s="199"/>
      <c r="O17" s="199"/>
      <c r="P17" s="199"/>
      <c r="Q17" s="199"/>
      <c r="R17" s="199"/>
      <c r="S17" s="227"/>
      <c r="T17" s="227"/>
      <c r="U17" s="227"/>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227"/>
      <c r="AW17" s="227"/>
      <c r="AX17" s="227"/>
      <c r="AY17" s="199"/>
      <c r="AZ17" s="228"/>
      <c r="BA17" s="228"/>
      <c r="BB17" s="228"/>
      <c r="BC17" s="229"/>
      <c r="BD17" s="230"/>
    </row>
    <row r="18" spans="1:56" ht="13.5" customHeight="1" x14ac:dyDescent="0.2">
      <c r="A18" s="201"/>
      <c r="B18" s="1973" t="s">
        <v>655</v>
      </c>
      <c r="C18" s="1973"/>
      <c r="D18" s="1973"/>
      <c r="E18" s="1973"/>
      <c r="F18" s="1973"/>
      <c r="G18" s="1973"/>
      <c r="H18" s="1973"/>
      <c r="I18" s="1973"/>
      <c r="J18" s="1973"/>
      <c r="K18" s="1973"/>
      <c r="L18" s="1973"/>
      <c r="M18" s="1973"/>
      <c r="N18" s="1973"/>
      <c r="O18" s="1973"/>
      <c r="P18" s="1973"/>
      <c r="Q18" s="1973"/>
      <c r="R18" s="1973"/>
      <c r="S18" s="1973"/>
      <c r="T18" s="1973"/>
      <c r="U18" s="1973"/>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199"/>
      <c r="AV18" s="232"/>
      <c r="AW18" s="232"/>
      <c r="AX18" s="232"/>
      <c r="AY18" s="1974" t="s">
        <v>1599</v>
      </c>
      <c r="AZ18" s="1975"/>
      <c r="BA18" s="1975"/>
      <c r="BB18" s="1975"/>
      <c r="BC18" s="1975"/>
      <c r="BD18" s="1975"/>
    </row>
    <row r="19" spans="1:56" s="235" customFormat="1" ht="19.5" customHeight="1" x14ac:dyDescent="0.2">
      <c r="A19" s="233"/>
      <c r="B19" s="1976" t="s">
        <v>656</v>
      </c>
      <c r="C19" s="1977"/>
      <c r="D19" s="1977"/>
      <c r="E19" s="1977"/>
      <c r="F19" s="1977"/>
      <c r="G19" s="1977"/>
      <c r="H19" s="1978"/>
      <c r="I19" s="1976" t="s">
        <v>657</v>
      </c>
      <c r="J19" s="1977"/>
      <c r="K19" s="1977"/>
      <c r="L19" s="1977"/>
      <c r="M19" s="1977"/>
      <c r="N19" s="1977"/>
      <c r="O19" s="1977"/>
      <c r="P19" s="1977"/>
      <c r="Q19" s="1977"/>
      <c r="R19" s="1977"/>
      <c r="S19" s="1977"/>
      <c r="T19" s="1977"/>
      <c r="U19" s="1978"/>
      <c r="V19" s="1976" t="s">
        <v>369</v>
      </c>
      <c r="W19" s="1977"/>
      <c r="X19" s="1977"/>
      <c r="Y19" s="1977"/>
      <c r="Z19" s="1977"/>
      <c r="AA19" s="1977"/>
      <c r="AB19" s="1977"/>
      <c r="AC19" s="1977"/>
      <c r="AD19" s="1977"/>
      <c r="AE19" s="1978"/>
      <c r="AF19" s="234"/>
      <c r="AG19" s="234"/>
      <c r="AH19" s="234"/>
      <c r="AI19" s="234"/>
      <c r="AJ19" s="234"/>
      <c r="AK19" s="234"/>
      <c r="AL19" s="234"/>
      <c r="AM19" s="234"/>
      <c r="AN19" s="234"/>
      <c r="AO19" s="234"/>
      <c r="AP19" s="1977" t="s">
        <v>370</v>
      </c>
      <c r="AQ19" s="1977"/>
      <c r="AR19" s="1977"/>
      <c r="AS19" s="1977"/>
      <c r="AT19" s="1977"/>
      <c r="AU19" s="1977"/>
      <c r="AV19" s="1977"/>
      <c r="AW19" s="1978"/>
      <c r="AX19" s="232"/>
      <c r="AY19" s="1975"/>
      <c r="AZ19" s="1975"/>
      <c r="BA19" s="1975"/>
      <c r="BB19" s="1975"/>
      <c r="BC19" s="1975"/>
      <c r="BD19" s="1975"/>
    </row>
    <row r="20" spans="1:56" s="235" customFormat="1" ht="40.5" customHeight="1" x14ac:dyDescent="0.2">
      <c r="A20" s="58"/>
      <c r="B20" s="1979" t="s">
        <v>1600</v>
      </c>
      <c r="C20" s="1980"/>
      <c r="D20" s="1980"/>
      <c r="E20" s="1980"/>
      <c r="F20" s="1980"/>
      <c r="G20" s="1980"/>
      <c r="H20" s="1981"/>
      <c r="I20" s="1979" t="s">
        <v>1382</v>
      </c>
      <c r="J20" s="1980"/>
      <c r="K20" s="1980"/>
      <c r="L20" s="1980"/>
      <c r="M20" s="1980"/>
      <c r="N20" s="1980"/>
      <c r="O20" s="1980"/>
      <c r="P20" s="1980"/>
      <c r="Q20" s="1980"/>
      <c r="R20" s="1980"/>
      <c r="S20" s="1980"/>
      <c r="T20" s="1980"/>
      <c r="U20" s="1981"/>
      <c r="V20" s="1979" t="s">
        <v>466</v>
      </c>
      <c r="W20" s="1980"/>
      <c r="X20" s="1980"/>
      <c r="Y20" s="1980"/>
      <c r="Z20" s="1980"/>
      <c r="AA20" s="1980"/>
      <c r="AB20" s="1980"/>
      <c r="AC20" s="1980"/>
      <c r="AD20" s="1980"/>
      <c r="AE20" s="1981"/>
      <c r="AF20" s="236"/>
      <c r="AG20" s="236"/>
      <c r="AH20" s="236"/>
      <c r="AI20" s="236"/>
      <c r="AJ20" s="236"/>
      <c r="AK20" s="236"/>
      <c r="AL20" s="236"/>
      <c r="AM20" s="236"/>
      <c r="AN20" s="236"/>
      <c r="AO20" s="236"/>
      <c r="AP20" s="1980"/>
      <c r="AQ20" s="1980"/>
      <c r="AR20" s="1980"/>
      <c r="AS20" s="1980"/>
      <c r="AT20" s="1980"/>
      <c r="AU20" s="1980"/>
      <c r="AV20" s="1980"/>
      <c r="AW20" s="1981"/>
      <c r="AX20" s="232"/>
      <c r="AY20" s="1975"/>
      <c r="AZ20" s="1975"/>
      <c r="BA20" s="1975"/>
      <c r="BB20" s="1975"/>
      <c r="BC20" s="1975"/>
      <c r="BD20" s="1975"/>
    </row>
    <row r="21" spans="1:56" s="235" customFormat="1" ht="42.75" customHeight="1" x14ac:dyDescent="0.2">
      <c r="A21" s="58"/>
      <c r="B21" s="1979" t="s">
        <v>1601</v>
      </c>
      <c r="C21" s="1980"/>
      <c r="D21" s="1980"/>
      <c r="E21" s="1980"/>
      <c r="F21" s="1980"/>
      <c r="G21" s="1980"/>
      <c r="H21" s="1981"/>
      <c r="I21" s="1979" t="s">
        <v>1602</v>
      </c>
      <c r="J21" s="1980"/>
      <c r="K21" s="1980"/>
      <c r="L21" s="1980"/>
      <c r="M21" s="1980"/>
      <c r="N21" s="1980"/>
      <c r="O21" s="1980"/>
      <c r="P21" s="1980"/>
      <c r="Q21" s="1980"/>
      <c r="R21" s="1980"/>
      <c r="S21" s="1980"/>
      <c r="T21" s="1980"/>
      <c r="U21" s="1981"/>
      <c r="V21" s="1979" t="s">
        <v>465</v>
      </c>
      <c r="W21" s="1980"/>
      <c r="X21" s="1980"/>
      <c r="Y21" s="1980"/>
      <c r="Z21" s="1980"/>
      <c r="AA21" s="1980"/>
      <c r="AB21" s="1980"/>
      <c r="AC21" s="1980"/>
      <c r="AD21" s="236"/>
      <c r="AE21" s="237"/>
      <c r="AF21" s="236"/>
      <c r="AG21" s="236"/>
      <c r="AH21" s="236"/>
      <c r="AI21" s="236"/>
      <c r="AJ21" s="236"/>
      <c r="AK21" s="236"/>
      <c r="AL21" s="236"/>
      <c r="AM21" s="236"/>
      <c r="AN21" s="236"/>
      <c r="AO21" s="236"/>
      <c r="AP21" s="1980"/>
      <c r="AQ21" s="1980"/>
      <c r="AR21" s="1980"/>
      <c r="AS21" s="1980"/>
      <c r="AT21" s="1980"/>
      <c r="AU21" s="1980"/>
      <c r="AV21" s="1980"/>
      <c r="AW21" s="1981"/>
      <c r="AX21" s="232"/>
      <c r="AY21" s="1975"/>
      <c r="AZ21" s="1975"/>
      <c r="BA21" s="1975"/>
      <c r="BB21" s="1975"/>
      <c r="BC21" s="1975"/>
      <c r="BD21" s="1975"/>
    </row>
    <row r="22" spans="1:56" x14ac:dyDescent="0.2">
      <c r="A22" s="238"/>
      <c r="B22" s="238"/>
      <c r="C22" s="238"/>
      <c r="D22" s="238"/>
      <c r="E22" s="239"/>
      <c r="F22" s="238"/>
      <c r="G22" s="238"/>
      <c r="H22" s="238"/>
      <c r="I22" s="238"/>
      <c r="J22" s="238"/>
      <c r="K22" s="238"/>
      <c r="L22" s="240"/>
      <c r="M22" s="240"/>
      <c r="N22" s="240"/>
      <c r="O22" s="240"/>
      <c r="P22" s="240"/>
      <c r="Q22" s="240"/>
      <c r="R22" s="240"/>
      <c r="S22" s="240"/>
      <c r="T22" s="240"/>
      <c r="U22" s="240"/>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40"/>
      <c r="AW22" s="240"/>
      <c r="AX22" s="240"/>
      <c r="AY22" s="239"/>
      <c r="AZ22" s="238"/>
      <c r="BA22" s="238"/>
      <c r="BB22" s="238"/>
      <c r="BC22" s="239"/>
      <c r="BD22" s="239"/>
    </row>
    <row r="23" spans="1:56" x14ac:dyDescent="0.2">
      <c r="A23" s="238"/>
      <c r="B23" s="238"/>
      <c r="C23" s="238"/>
      <c r="D23" s="238"/>
      <c r="E23" s="239"/>
      <c r="F23" s="238"/>
      <c r="G23" s="238"/>
      <c r="H23" s="238"/>
      <c r="I23" s="238"/>
      <c r="J23" s="238"/>
      <c r="K23" s="238"/>
      <c r="L23" s="240"/>
      <c r="M23" s="240"/>
      <c r="N23" s="240"/>
      <c r="O23" s="240"/>
      <c r="P23" s="240"/>
      <c r="Q23" s="240"/>
      <c r="R23" s="240"/>
      <c r="S23" s="240"/>
      <c r="T23" s="240"/>
      <c r="U23" s="240"/>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40"/>
      <c r="AW23" s="240"/>
      <c r="AX23" s="240"/>
      <c r="AY23" s="239"/>
      <c r="AZ23" s="238"/>
      <c r="BA23" s="238"/>
      <c r="BB23" s="238"/>
      <c r="BC23" s="239"/>
      <c r="BD23" s="239"/>
    </row>
    <row r="24" spans="1:56" x14ac:dyDescent="0.2">
      <c r="A24" s="238"/>
      <c r="B24" s="238"/>
      <c r="C24" s="238"/>
      <c r="D24" s="238"/>
      <c r="E24" s="239"/>
      <c r="F24" s="238"/>
      <c r="G24" s="238"/>
      <c r="H24" s="238"/>
      <c r="I24" s="238"/>
      <c r="J24" s="238"/>
      <c r="K24" s="238"/>
      <c r="L24" s="240"/>
      <c r="M24" s="240"/>
      <c r="N24" s="240"/>
      <c r="O24" s="240"/>
      <c r="P24" s="240"/>
      <c r="Q24" s="240"/>
      <c r="R24" s="240"/>
      <c r="S24" s="240"/>
      <c r="T24" s="240"/>
      <c r="U24" s="240"/>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40"/>
      <c r="AW24" s="240"/>
      <c r="AX24" s="240"/>
      <c r="AY24" s="239"/>
      <c r="AZ24" s="238"/>
      <c r="BA24" s="238"/>
      <c r="BB24" s="238"/>
      <c r="BC24" s="239"/>
      <c r="BD24" s="239"/>
    </row>
    <row r="25" spans="1:56" x14ac:dyDescent="0.2">
      <c r="A25" s="238"/>
      <c r="B25" s="238"/>
      <c r="C25" s="238"/>
      <c r="D25" s="238"/>
      <c r="E25" s="239"/>
      <c r="F25" s="238"/>
      <c r="G25" s="238"/>
      <c r="H25" s="238"/>
      <c r="I25" s="238"/>
      <c r="J25" s="238"/>
      <c r="K25" s="238"/>
      <c r="L25" s="240"/>
      <c r="M25" s="240"/>
      <c r="N25" s="240"/>
      <c r="O25" s="240"/>
      <c r="P25" s="240"/>
      <c r="Q25" s="240"/>
      <c r="R25" s="240"/>
      <c r="S25" s="240"/>
      <c r="T25" s="240"/>
      <c r="U25" s="240"/>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40"/>
      <c r="AW25" s="240"/>
      <c r="AX25" s="240"/>
      <c r="AY25" s="239"/>
      <c r="AZ25" s="238"/>
      <c r="BA25" s="238"/>
      <c r="BB25" s="238"/>
      <c r="BC25" s="239"/>
      <c r="BD25" s="239"/>
    </row>
    <row r="26" spans="1:56" x14ac:dyDescent="0.2">
      <c r="A26" s="238"/>
      <c r="B26" s="238"/>
      <c r="C26" s="238"/>
      <c r="D26" s="238"/>
      <c r="E26" s="239"/>
      <c r="F26" s="238"/>
      <c r="G26" s="238"/>
      <c r="H26" s="238"/>
      <c r="I26" s="238"/>
      <c r="J26" s="238"/>
      <c r="K26" s="238"/>
      <c r="L26" s="240"/>
      <c r="M26" s="240"/>
      <c r="N26" s="240"/>
      <c r="O26" s="240"/>
      <c r="P26" s="240"/>
      <c r="Q26" s="240"/>
      <c r="R26" s="240"/>
      <c r="S26" s="240"/>
      <c r="T26" s="240"/>
      <c r="U26" s="240"/>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40"/>
      <c r="AW26" s="240"/>
      <c r="AX26" s="240"/>
      <c r="AY26" s="239"/>
      <c r="AZ26" s="238"/>
      <c r="BA26" s="238"/>
      <c r="BB26" s="238"/>
      <c r="BC26" s="239"/>
      <c r="BD26" s="239"/>
    </row>
    <row r="27" spans="1:56" x14ac:dyDescent="0.2">
      <c r="A27" s="238"/>
      <c r="B27" s="238"/>
      <c r="C27" s="238"/>
      <c r="D27" s="238"/>
      <c r="E27" s="239"/>
      <c r="F27" s="238"/>
      <c r="G27" s="238"/>
      <c r="H27" s="238"/>
      <c r="I27" s="238"/>
      <c r="J27" s="238"/>
      <c r="K27" s="238"/>
      <c r="L27" s="240"/>
      <c r="M27" s="240"/>
      <c r="N27" s="240"/>
      <c r="O27" s="240"/>
      <c r="P27" s="240"/>
      <c r="Q27" s="240"/>
      <c r="R27" s="240"/>
      <c r="S27" s="240"/>
      <c r="T27" s="240"/>
      <c r="U27" s="240"/>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40"/>
      <c r="AW27" s="240"/>
      <c r="AX27" s="240"/>
      <c r="AY27" s="239"/>
      <c r="AZ27" s="238"/>
      <c r="BA27" s="238"/>
      <c r="BB27" s="238"/>
      <c r="BC27" s="239"/>
      <c r="BD27" s="239"/>
    </row>
    <row r="28" spans="1:56" x14ac:dyDescent="0.2">
      <c r="A28" s="238"/>
      <c r="B28" s="238"/>
      <c r="C28" s="238"/>
      <c r="D28" s="238"/>
      <c r="E28" s="239"/>
      <c r="F28" s="238"/>
      <c r="G28" s="238"/>
      <c r="H28" s="238"/>
      <c r="I28" s="238"/>
      <c r="J28" s="238"/>
      <c r="K28" s="238"/>
      <c r="L28" s="240"/>
      <c r="M28" s="240"/>
      <c r="N28" s="240"/>
      <c r="O28" s="240"/>
      <c r="P28" s="240"/>
      <c r="Q28" s="240"/>
      <c r="R28" s="240"/>
      <c r="S28" s="240"/>
      <c r="T28" s="240"/>
      <c r="U28" s="240"/>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40"/>
      <c r="AW28" s="240"/>
      <c r="AX28" s="240"/>
      <c r="AY28" s="239"/>
      <c r="AZ28" s="238"/>
      <c r="BA28" s="238"/>
      <c r="BB28" s="238"/>
      <c r="BC28" s="239"/>
      <c r="BD28" s="239"/>
    </row>
    <row r="29" spans="1:56" x14ac:dyDescent="0.2">
      <c r="A29" s="238"/>
      <c r="B29" s="238"/>
      <c r="C29" s="238"/>
      <c r="D29" s="238"/>
      <c r="E29" s="239"/>
      <c r="F29" s="238"/>
      <c r="G29" s="238"/>
      <c r="H29" s="238"/>
      <c r="I29" s="238"/>
      <c r="J29" s="238"/>
      <c r="K29" s="238"/>
      <c r="L29" s="240"/>
      <c r="M29" s="240"/>
      <c r="N29" s="240"/>
      <c r="O29" s="240"/>
      <c r="P29" s="240"/>
      <c r="Q29" s="240"/>
      <c r="R29" s="240"/>
      <c r="S29" s="240"/>
      <c r="T29" s="240"/>
      <c r="U29" s="240"/>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40"/>
      <c r="AW29" s="240"/>
      <c r="AX29" s="240"/>
      <c r="AY29" s="239"/>
      <c r="AZ29" s="238"/>
      <c r="BA29" s="238"/>
      <c r="BB29" s="238"/>
      <c r="BC29" s="239"/>
      <c r="BD29" s="239"/>
    </row>
    <row r="30" spans="1:56" x14ac:dyDescent="0.2">
      <c r="A30" s="238"/>
      <c r="B30" s="238"/>
      <c r="C30" s="238"/>
      <c r="D30" s="238"/>
      <c r="E30" s="239"/>
      <c r="F30" s="238"/>
      <c r="G30" s="238"/>
      <c r="H30" s="238"/>
      <c r="I30" s="238"/>
      <c r="J30" s="238"/>
      <c r="K30" s="238"/>
      <c r="L30" s="240"/>
      <c r="M30" s="240"/>
      <c r="N30" s="240"/>
      <c r="O30" s="240"/>
      <c r="P30" s="240"/>
      <c r="Q30" s="240"/>
      <c r="R30" s="240"/>
      <c r="S30" s="240"/>
      <c r="T30" s="240"/>
      <c r="U30" s="240"/>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40"/>
      <c r="AW30" s="240"/>
      <c r="AX30" s="240"/>
      <c r="AY30" s="239"/>
      <c r="AZ30" s="238"/>
      <c r="BA30" s="238"/>
      <c r="BB30" s="238"/>
      <c r="BC30" s="239"/>
      <c r="BD30" s="239"/>
    </row>
    <row r="31" spans="1:56" x14ac:dyDescent="0.2">
      <c r="A31" s="238"/>
      <c r="B31" s="238"/>
      <c r="C31" s="238"/>
      <c r="D31" s="238"/>
      <c r="E31" s="239"/>
      <c r="F31" s="238"/>
      <c r="G31" s="238"/>
      <c r="H31" s="238"/>
      <c r="I31" s="238"/>
      <c r="J31" s="238"/>
      <c r="K31" s="238"/>
      <c r="L31" s="240"/>
      <c r="M31" s="240"/>
      <c r="N31" s="240"/>
      <c r="O31" s="240"/>
      <c r="P31" s="240"/>
      <c r="Q31" s="240"/>
      <c r="R31" s="240"/>
      <c r="S31" s="240"/>
      <c r="T31" s="240"/>
      <c r="U31" s="240"/>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40"/>
      <c r="AW31" s="240"/>
      <c r="AX31" s="240"/>
      <c r="AY31" s="239"/>
      <c r="AZ31" s="238"/>
      <c r="BA31" s="238"/>
      <c r="BB31" s="238"/>
      <c r="BC31" s="239"/>
      <c r="BD31" s="239"/>
    </row>
    <row r="32" spans="1:56" x14ac:dyDescent="0.2">
      <c r="A32" s="238"/>
      <c r="B32" s="238"/>
      <c r="C32" s="238"/>
      <c r="D32" s="238"/>
      <c r="E32" s="239"/>
      <c r="F32" s="238"/>
      <c r="G32" s="238"/>
      <c r="H32" s="238"/>
      <c r="I32" s="238"/>
      <c r="J32" s="238"/>
      <c r="K32" s="238"/>
      <c r="L32" s="240"/>
      <c r="M32" s="240"/>
      <c r="N32" s="240"/>
      <c r="O32" s="240"/>
      <c r="P32" s="240"/>
      <c r="Q32" s="240"/>
      <c r="R32" s="240"/>
      <c r="S32" s="240"/>
      <c r="T32" s="240"/>
      <c r="U32" s="240"/>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40"/>
      <c r="AW32" s="240"/>
      <c r="AX32" s="240"/>
      <c r="AY32" s="239"/>
      <c r="AZ32" s="238"/>
      <c r="BA32" s="238"/>
      <c r="BB32" s="238"/>
      <c r="BC32" s="239"/>
      <c r="BD32" s="239"/>
    </row>
    <row r="33" spans="1:56" x14ac:dyDescent="0.2">
      <c r="A33" s="238"/>
      <c r="B33" s="238"/>
      <c r="C33" s="238"/>
      <c r="D33" s="238"/>
      <c r="E33" s="239"/>
      <c r="F33" s="238"/>
      <c r="G33" s="238"/>
      <c r="H33" s="238"/>
      <c r="I33" s="238"/>
      <c r="J33" s="238"/>
      <c r="K33" s="238"/>
      <c r="L33" s="240"/>
      <c r="M33" s="240"/>
      <c r="N33" s="240"/>
      <c r="O33" s="240"/>
      <c r="P33" s="240"/>
      <c r="Q33" s="240"/>
      <c r="R33" s="240"/>
      <c r="S33" s="240"/>
      <c r="T33" s="240"/>
      <c r="U33" s="240"/>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40"/>
      <c r="AW33" s="240"/>
      <c r="AX33" s="240"/>
      <c r="AY33" s="239"/>
      <c r="AZ33" s="238"/>
      <c r="BA33" s="238"/>
      <c r="BB33" s="238"/>
      <c r="BC33" s="239"/>
      <c r="BD33" s="239"/>
    </row>
    <row r="34" spans="1:56" x14ac:dyDescent="0.2">
      <c r="A34" s="238"/>
      <c r="B34" s="238"/>
      <c r="C34" s="238"/>
      <c r="D34" s="238"/>
      <c r="E34" s="239"/>
      <c r="F34" s="238"/>
      <c r="G34" s="238"/>
      <c r="H34" s="238"/>
      <c r="I34" s="238"/>
      <c r="J34" s="238"/>
      <c r="K34" s="238"/>
      <c r="L34" s="240"/>
      <c r="M34" s="240"/>
      <c r="N34" s="240"/>
      <c r="O34" s="240"/>
      <c r="P34" s="240"/>
      <c r="Q34" s="240"/>
      <c r="R34" s="240"/>
      <c r="S34" s="240"/>
      <c r="T34" s="240"/>
      <c r="U34" s="240"/>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40"/>
      <c r="AW34" s="240"/>
      <c r="AX34" s="240"/>
      <c r="AY34" s="239"/>
      <c r="AZ34" s="238"/>
      <c r="BA34" s="238"/>
      <c r="BB34" s="238"/>
      <c r="BC34" s="239"/>
      <c r="BD34" s="239"/>
    </row>
    <row r="35" spans="1:56" x14ac:dyDescent="0.2">
      <c r="A35" s="238"/>
      <c r="B35" s="238"/>
      <c r="C35" s="238"/>
      <c r="D35" s="238"/>
      <c r="E35" s="239"/>
      <c r="F35" s="238"/>
      <c r="G35" s="238"/>
      <c r="H35" s="238"/>
      <c r="I35" s="238"/>
      <c r="J35" s="238"/>
      <c r="K35" s="238"/>
      <c r="L35" s="240"/>
      <c r="M35" s="240"/>
      <c r="N35" s="240"/>
      <c r="O35" s="240"/>
      <c r="P35" s="240"/>
      <c r="Q35" s="240"/>
      <c r="R35" s="240"/>
      <c r="S35" s="240"/>
      <c r="T35" s="240"/>
      <c r="U35" s="240"/>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40"/>
      <c r="AW35" s="240"/>
      <c r="AX35" s="240"/>
      <c r="AY35" s="239"/>
      <c r="AZ35" s="238"/>
      <c r="BA35" s="238"/>
      <c r="BB35" s="238"/>
      <c r="BC35" s="239"/>
      <c r="BD35" s="239"/>
    </row>
    <row r="36" spans="1:56" x14ac:dyDescent="0.2">
      <c r="A36" s="238"/>
      <c r="B36" s="238"/>
      <c r="C36" s="238"/>
      <c r="D36" s="238"/>
      <c r="E36" s="239"/>
      <c r="F36" s="238"/>
      <c r="G36" s="238"/>
      <c r="H36" s="238"/>
      <c r="I36" s="238"/>
      <c r="J36" s="238"/>
      <c r="K36" s="238"/>
      <c r="L36" s="240"/>
      <c r="M36" s="240"/>
      <c r="N36" s="240"/>
      <c r="O36" s="240"/>
      <c r="P36" s="240"/>
      <c r="Q36" s="240"/>
      <c r="R36" s="240"/>
      <c r="S36" s="240"/>
      <c r="T36" s="240"/>
      <c r="U36" s="240"/>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40"/>
      <c r="AW36" s="240"/>
      <c r="AX36" s="240"/>
      <c r="AY36" s="239"/>
      <c r="AZ36" s="238"/>
      <c r="BA36" s="238"/>
      <c r="BB36" s="238"/>
      <c r="BC36" s="239"/>
      <c r="BD36" s="239"/>
    </row>
    <row r="37" spans="1:56" x14ac:dyDescent="0.2">
      <c r="A37" s="238"/>
      <c r="B37" s="238"/>
      <c r="C37" s="238"/>
      <c r="D37" s="238"/>
      <c r="E37" s="239"/>
      <c r="F37" s="238"/>
      <c r="G37" s="238"/>
      <c r="H37" s="238"/>
      <c r="I37" s="238"/>
      <c r="J37" s="238"/>
      <c r="K37" s="238"/>
      <c r="L37" s="240"/>
      <c r="M37" s="240"/>
      <c r="N37" s="240"/>
      <c r="O37" s="240"/>
      <c r="P37" s="240"/>
      <c r="Q37" s="240"/>
      <c r="R37" s="240"/>
      <c r="S37" s="240"/>
      <c r="T37" s="240"/>
      <c r="U37" s="240"/>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40"/>
      <c r="AW37" s="240"/>
      <c r="AX37" s="240"/>
      <c r="AY37" s="239"/>
      <c r="AZ37" s="238"/>
      <c r="BA37" s="238"/>
      <c r="BB37" s="238"/>
      <c r="BC37" s="239"/>
      <c r="BD37" s="239"/>
    </row>
    <row r="38" spans="1:56" x14ac:dyDescent="0.2">
      <c r="A38" s="238"/>
      <c r="B38" s="238"/>
      <c r="C38" s="238"/>
      <c r="D38" s="238"/>
      <c r="E38" s="239"/>
      <c r="F38" s="238"/>
      <c r="G38" s="238"/>
      <c r="H38" s="238"/>
      <c r="I38" s="238"/>
      <c r="J38" s="238"/>
      <c r="K38" s="238"/>
      <c r="L38" s="240"/>
      <c r="M38" s="240"/>
      <c r="N38" s="240"/>
      <c r="O38" s="240"/>
      <c r="P38" s="240"/>
      <c r="Q38" s="240"/>
      <c r="R38" s="240"/>
      <c r="S38" s="240"/>
      <c r="T38" s="240"/>
      <c r="U38" s="240"/>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40"/>
      <c r="AW38" s="240"/>
      <c r="AX38" s="240"/>
      <c r="AY38" s="239"/>
      <c r="AZ38" s="238"/>
      <c r="BA38" s="238"/>
      <c r="BB38" s="238"/>
      <c r="BC38" s="239"/>
      <c r="BD38" s="239"/>
    </row>
    <row r="39" spans="1:56" x14ac:dyDescent="0.2">
      <c r="A39" s="238"/>
      <c r="B39" s="238"/>
      <c r="C39" s="238"/>
      <c r="D39" s="238"/>
      <c r="E39" s="239"/>
      <c r="F39" s="238"/>
      <c r="G39" s="238"/>
      <c r="H39" s="238"/>
      <c r="I39" s="238"/>
      <c r="J39" s="238"/>
      <c r="K39" s="238"/>
      <c r="L39" s="240"/>
      <c r="M39" s="240"/>
      <c r="N39" s="240"/>
      <c r="O39" s="240"/>
      <c r="P39" s="240"/>
      <c r="Q39" s="240"/>
      <c r="R39" s="240"/>
      <c r="S39" s="240"/>
      <c r="T39" s="240"/>
      <c r="U39" s="240"/>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40"/>
      <c r="AW39" s="240"/>
      <c r="AX39" s="240"/>
      <c r="AY39" s="239"/>
      <c r="AZ39" s="238"/>
      <c r="BA39" s="238"/>
      <c r="BB39" s="238"/>
      <c r="BC39" s="239"/>
      <c r="BD39" s="239"/>
    </row>
    <row r="40" spans="1:56" x14ac:dyDescent="0.2">
      <c r="A40" s="238"/>
      <c r="B40" s="238"/>
      <c r="C40" s="238"/>
      <c r="D40" s="238"/>
      <c r="E40" s="239"/>
      <c r="F40" s="238"/>
      <c r="G40" s="238"/>
      <c r="H40" s="238"/>
      <c r="I40" s="238"/>
      <c r="J40" s="238"/>
      <c r="K40" s="238"/>
      <c r="L40" s="240"/>
      <c r="M40" s="240"/>
      <c r="N40" s="240"/>
      <c r="O40" s="240"/>
      <c r="P40" s="240"/>
      <c r="Q40" s="240"/>
      <c r="R40" s="240"/>
      <c r="S40" s="240"/>
      <c r="T40" s="240"/>
      <c r="U40" s="240"/>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40"/>
      <c r="AW40" s="240"/>
      <c r="AX40" s="240"/>
      <c r="AY40" s="239"/>
      <c r="AZ40" s="238"/>
      <c r="BA40" s="238"/>
      <c r="BB40" s="238"/>
      <c r="BC40" s="239"/>
      <c r="BD40" s="239"/>
    </row>
    <row r="41" spans="1:56" x14ac:dyDescent="0.2">
      <c r="A41" s="238"/>
      <c r="B41" s="238"/>
      <c r="C41" s="238"/>
      <c r="D41" s="238"/>
      <c r="E41" s="239"/>
      <c r="F41" s="238"/>
      <c r="G41" s="238"/>
      <c r="H41" s="238"/>
      <c r="I41" s="238"/>
      <c r="J41" s="238"/>
      <c r="K41" s="238"/>
      <c r="L41" s="240"/>
      <c r="M41" s="240"/>
      <c r="N41" s="240"/>
      <c r="O41" s="240"/>
      <c r="P41" s="240"/>
      <c r="Q41" s="240"/>
      <c r="R41" s="240"/>
      <c r="S41" s="240"/>
      <c r="T41" s="240"/>
      <c r="U41" s="240"/>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40"/>
      <c r="AW41" s="240"/>
      <c r="AX41" s="240"/>
      <c r="AY41" s="239"/>
      <c r="AZ41" s="238"/>
      <c r="BA41" s="238"/>
      <c r="BB41" s="238"/>
      <c r="BC41" s="239"/>
      <c r="BD41" s="239"/>
    </row>
    <row r="42" spans="1:56" x14ac:dyDescent="0.2">
      <c r="A42" s="238"/>
      <c r="B42" s="238"/>
      <c r="C42" s="238"/>
      <c r="D42" s="238"/>
      <c r="E42" s="239"/>
      <c r="F42" s="238"/>
      <c r="G42" s="238"/>
      <c r="H42" s="238"/>
      <c r="I42" s="238"/>
      <c r="J42" s="238"/>
      <c r="K42" s="238"/>
      <c r="L42" s="240"/>
      <c r="M42" s="240"/>
      <c r="N42" s="240"/>
      <c r="O42" s="240"/>
      <c r="P42" s="240"/>
      <c r="Q42" s="240"/>
      <c r="R42" s="240"/>
      <c r="S42" s="240"/>
      <c r="T42" s="240"/>
      <c r="U42" s="240"/>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40"/>
      <c r="AW42" s="240"/>
      <c r="AX42" s="240"/>
      <c r="AY42" s="239"/>
      <c r="AZ42" s="238"/>
      <c r="BA42" s="238"/>
      <c r="BB42" s="238"/>
      <c r="BC42" s="239"/>
      <c r="BD42" s="239"/>
    </row>
    <row r="43" spans="1:56" x14ac:dyDescent="0.2">
      <c r="A43" s="238"/>
      <c r="B43" s="238"/>
      <c r="C43" s="238"/>
      <c r="D43" s="238"/>
      <c r="E43" s="239"/>
      <c r="F43" s="238"/>
      <c r="G43" s="238"/>
      <c r="H43" s="238"/>
      <c r="I43" s="238"/>
      <c r="J43" s="238"/>
      <c r="K43" s="238"/>
      <c r="L43" s="240"/>
      <c r="M43" s="240"/>
      <c r="N43" s="240"/>
      <c r="O43" s="240"/>
      <c r="P43" s="240"/>
      <c r="Q43" s="240"/>
      <c r="R43" s="240"/>
      <c r="S43" s="240"/>
      <c r="T43" s="240"/>
      <c r="U43" s="240"/>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40"/>
      <c r="AW43" s="240"/>
      <c r="AX43" s="240"/>
      <c r="AY43" s="239"/>
      <c r="AZ43" s="238"/>
      <c r="BA43" s="238"/>
      <c r="BB43" s="238"/>
      <c r="BC43" s="239"/>
      <c r="BD43" s="239"/>
    </row>
    <row r="44" spans="1:56" x14ac:dyDescent="0.2">
      <c r="A44" s="238"/>
      <c r="B44" s="238"/>
      <c r="C44" s="238"/>
      <c r="D44" s="238"/>
      <c r="E44" s="239"/>
      <c r="F44" s="238"/>
      <c r="G44" s="238"/>
      <c r="H44" s="238"/>
      <c r="I44" s="238"/>
      <c r="J44" s="238"/>
      <c r="K44" s="238"/>
      <c r="L44" s="240"/>
      <c r="M44" s="240"/>
      <c r="N44" s="240"/>
      <c r="O44" s="240"/>
      <c r="P44" s="240"/>
      <c r="Q44" s="240"/>
      <c r="R44" s="240"/>
      <c r="S44" s="240"/>
      <c r="T44" s="240"/>
      <c r="U44" s="240"/>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40"/>
      <c r="AW44" s="240"/>
      <c r="AX44" s="240"/>
      <c r="AY44" s="239"/>
      <c r="AZ44" s="238"/>
      <c r="BA44" s="238"/>
      <c r="BB44" s="238"/>
      <c r="BC44" s="239"/>
      <c r="BD44" s="239"/>
    </row>
    <row r="45" spans="1:56" x14ac:dyDescent="0.2">
      <c r="A45" s="238"/>
      <c r="B45" s="238"/>
      <c r="C45" s="238"/>
      <c r="D45" s="238"/>
      <c r="E45" s="239"/>
      <c r="F45" s="238"/>
      <c r="G45" s="238"/>
      <c r="H45" s="238"/>
      <c r="I45" s="238"/>
      <c r="J45" s="238"/>
      <c r="K45" s="238"/>
      <c r="L45" s="240"/>
      <c r="M45" s="240"/>
      <c r="N45" s="240"/>
      <c r="O45" s="240"/>
      <c r="P45" s="240"/>
      <c r="Q45" s="240"/>
      <c r="R45" s="240"/>
      <c r="S45" s="240"/>
      <c r="T45" s="240"/>
      <c r="U45" s="240"/>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40"/>
      <c r="AW45" s="240"/>
      <c r="AX45" s="240"/>
      <c r="AY45" s="239"/>
      <c r="AZ45" s="238"/>
      <c r="BA45" s="238"/>
      <c r="BB45" s="238"/>
      <c r="BC45" s="239"/>
      <c r="BD45" s="239"/>
    </row>
    <row r="46" spans="1:56" x14ac:dyDescent="0.2">
      <c r="A46" s="238"/>
      <c r="B46" s="238"/>
      <c r="C46" s="238"/>
      <c r="D46" s="238"/>
      <c r="E46" s="239"/>
      <c r="F46" s="238"/>
      <c r="G46" s="238"/>
      <c r="H46" s="238"/>
      <c r="I46" s="238"/>
      <c r="J46" s="238"/>
      <c r="K46" s="238"/>
      <c r="L46" s="240"/>
      <c r="M46" s="240"/>
      <c r="N46" s="240"/>
      <c r="O46" s="240"/>
      <c r="P46" s="240"/>
      <c r="Q46" s="240"/>
      <c r="R46" s="240"/>
      <c r="S46" s="240"/>
      <c r="T46" s="240"/>
      <c r="U46" s="240"/>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40"/>
      <c r="AW46" s="240"/>
      <c r="AX46" s="240"/>
      <c r="AY46" s="239"/>
      <c r="AZ46" s="238"/>
      <c r="BA46" s="238"/>
      <c r="BB46" s="238"/>
      <c r="BC46" s="239"/>
      <c r="BD46" s="239"/>
    </row>
    <row r="47" spans="1:56" x14ac:dyDescent="0.2">
      <c r="A47" s="238"/>
      <c r="B47" s="238"/>
      <c r="C47" s="238"/>
      <c r="D47" s="238"/>
      <c r="E47" s="239"/>
      <c r="F47" s="238"/>
      <c r="G47" s="238"/>
      <c r="H47" s="238"/>
      <c r="I47" s="238"/>
      <c r="J47" s="238"/>
      <c r="K47" s="238"/>
      <c r="L47" s="240"/>
      <c r="M47" s="240"/>
      <c r="N47" s="240"/>
      <c r="O47" s="240"/>
      <c r="P47" s="240"/>
      <c r="Q47" s="240"/>
      <c r="R47" s="240"/>
      <c r="S47" s="240"/>
      <c r="T47" s="240"/>
      <c r="U47" s="240"/>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40"/>
      <c r="AW47" s="240"/>
      <c r="AX47" s="240"/>
      <c r="AY47" s="239"/>
      <c r="AZ47" s="238"/>
      <c r="BA47" s="238"/>
      <c r="BB47" s="238"/>
      <c r="BC47" s="239"/>
      <c r="BD47" s="239"/>
    </row>
    <row r="48" spans="1:56" x14ac:dyDescent="0.2">
      <c r="A48" s="238"/>
      <c r="B48" s="238"/>
      <c r="C48" s="238"/>
      <c r="D48" s="238"/>
      <c r="E48" s="239"/>
      <c r="F48" s="238"/>
      <c r="G48" s="238"/>
      <c r="H48" s="238"/>
      <c r="I48" s="238"/>
      <c r="J48" s="238"/>
      <c r="K48" s="238"/>
      <c r="L48" s="240"/>
      <c r="M48" s="240"/>
      <c r="N48" s="240"/>
      <c r="O48" s="240"/>
      <c r="P48" s="240"/>
      <c r="Q48" s="240"/>
      <c r="R48" s="240"/>
      <c r="S48" s="240"/>
      <c r="T48" s="240"/>
      <c r="U48" s="240"/>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40"/>
      <c r="AW48" s="240"/>
      <c r="AX48" s="240"/>
      <c r="AY48" s="239"/>
      <c r="AZ48" s="238"/>
      <c r="BA48" s="238"/>
      <c r="BB48" s="238"/>
      <c r="BC48" s="239"/>
      <c r="BD48" s="239"/>
    </row>
    <row r="49" spans="1:56" x14ac:dyDescent="0.2">
      <c r="A49" s="238"/>
      <c r="B49" s="238"/>
      <c r="C49" s="238"/>
      <c r="D49" s="238"/>
      <c r="E49" s="239"/>
      <c r="F49" s="238"/>
      <c r="G49" s="238"/>
      <c r="H49" s="238"/>
      <c r="I49" s="238"/>
      <c r="J49" s="238"/>
      <c r="K49" s="238"/>
      <c r="L49" s="240"/>
      <c r="M49" s="240"/>
      <c r="N49" s="240"/>
      <c r="O49" s="240"/>
      <c r="P49" s="240"/>
      <c r="Q49" s="240"/>
      <c r="R49" s="240"/>
      <c r="S49" s="240"/>
      <c r="T49" s="240"/>
      <c r="U49" s="240"/>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40"/>
      <c r="AW49" s="240"/>
      <c r="AX49" s="240"/>
      <c r="AY49" s="239"/>
      <c r="AZ49" s="238"/>
      <c r="BA49" s="238"/>
      <c r="BB49" s="238"/>
      <c r="BC49" s="239"/>
      <c r="BD49" s="239"/>
    </row>
    <row r="50" spans="1:56" x14ac:dyDescent="0.2">
      <c r="A50" s="238"/>
      <c r="B50" s="238"/>
      <c r="C50" s="238"/>
      <c r="D50" s="238"/>
      <c r="E50" s="239"/>
      <c r="F50" s="238"/>
      <c r="G50" s="238"/>
      <c r="H50" s="238"/>
      <c r="I50" s="238"/>
      <c r="J50" s="238"/>
      <c r="K50" s="238"/>
      <c r="L50" s="240"/>
      <c r="M50" s="240"/>
      <c r="N50" s="240"/>
      <c r="O50" s="240"/>
      <c r="P50" s="240"/>
      <c r="Q50" s="240"/>
      <c r="R50" s="240"/>
      <c r="S50" s="240"/>
      <c r="T50" s="240"/>
      <c r="U50" s="240"/>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40"/>
      <c r="AW50" s="240"/>
      <c r="AX50" s="240"/>
      <c r="AY50" s="239"/>
      <c r="AZ50" s="238"/>
      <c r="BA50" s="238"/>
      <c r="BB50" s="238"/>
      <c r="BC50" s="239"/>
      <c r="BD50" s="239"/>
    </row>
    <row r="51" spans="1:56" x14ac:dyDescent="0.2">
      <c r="A51" s="238"/>
      <c r="B51" s="238"/>
      <c r="C51" s="238"/>
      <c r="D51" s="238"/>
      <c r="E51" s="239"/>
      <c r="F51" s="238"/>
      <c r="G51" s="238"/>
      <c r="H51" s="238"/>
      <c r="I51" s="238"/>
      <c r="J51" s="238"/>
      <c r="K51" s="238"/>
      <c r="L51" s="240"/>
      <c r="M51" s="240"/>
      <c r="N51" s="240"/>
      <c r="O51" s="240"/>
      <c r="P51" s="240"/>
      <c r="Q51" s="240"/>
      <c r="R51" s="240"/>
      <c r="S51" s="240"/>
      <c r="T51" s="240"/>
      <c r="U51" s="240"/>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40"/>
      <c r="AW51" s="240"/>
      <c r="AX51" s="240"/>
      <c r="AY51" s="239"/>
      <c r="AZ51" s="238"/>
      <c r="BA51" s="238"/>
      <c r="BB51" s="238"/>
      <c r="BC51" s="239"/>
      <c r="BD51" s="239"/>
    </row>
    <row r="52" spans="1:56" x14ac:dyDescent="0.2">
      <c r="A52" s="238"/>
      <c r="B52" s="238"/>
      <c r="C52" s="238"/>
      <c r="D52" s="238"/>
      <c r="E52" s="239"/>
      <c r="F52" s="238"/>
      <c r="G52" s="238"/>
      <c r="H52" s="238"/>
      <c r="I52" s="238"/>
      <c r="J52" s="238"/>
      <c r="K52" s="238"/>
      <c r="L52" s="240"/>
      <c r="M52" s="240"/>
      <c r="N52" s="240"/>
      <c r="O52" s="240"/>
      <c r="P52" s="240"/>
      <c r="Q52" s="240"/>
      <c r="R52" s="240"/>
      <c r="S52" s="240"/>
      <c r="T52" s="240"/>
      <c r="U52" s="240"/>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40"/>
      <c r="AW52" s="240"/>
      <c r="AX52" s="240"/>
      <c r="AY52" s="239"/>
      <c r="AZ52" s="238"/>
      <c r="BA52" s="238"/>
      <c r="BB52" s="238"/>
      <c r="BC52" s="239"/>
      <c r="BD52" s="239"/>
    </row>
    <row r="53" spans="1:56" x14ac:dyDescent="0.2">
      <c r="A53" s="238"/>
      <c r="B53" s="238"/>
      <c r="C53" s="238"/>
      <c r="D53" s="238"/>
      <c r="E53" s="239"/>
      <c r="F53" s="238"/>
      <c r="G53" s="238"/>
      <c r="H53" s="238"/>
      <c r="I53" s="238"/>
      <c r="J53" s="238"/>
      <c r="K53" s="238"/>
      <c r="L53" s="240"/>
      <c r="M53" s="240"/>
      <c r="N53" s="240"/>
      <c r="O53" s="240"/>
      <c r="P53" s="240"/>
      <c r="Q53" s="240"/>
      <c r="R53" s="240"/>
      <c r="S53" s="240"/>
      <c r="T53" s="240"/>
      <c r="U53" s="240"/>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40"/>
      <c r="AW53" s="240"/>
      <c r="AX53" s="240"/>
      <c r="AY53" s="239"/>
      <c r="AZ53" s="238"/>
      <c r="BA53" s="238"/>
      <c r="BB53" s="238"/>
      <c r="BC53" s="239"/>
      <c r="BD53" s="239"/>
    </row>
    <row r="54" spans="1:56" x14ac:dyDescent="0.2">
      <c r="A54" s="238"/>
      <c r="B54" s="238"/>
      <c r="C54" s="238"/>
      <c r="D54" s="238"/>
      <c r="E54" s="239"/>
      <c r="F54" s="238"/>
      <c r="G54" s="238"/>
      <c r="H54" s="238"/>
      <c r="I54" s="238"/>
      <c r="J54" s="238"/>
      <c r="K54" s="238"/>
      <c r="L54" s="240"/>
      <c r="M54" s="240"/>
      <c r="N54" s="240"/>
      <c r="O54" s="240"/>
      <c r="P54" s="240"/>
      <c r="Q54" s="240"/>
      <c r="R54" s="240"/>
      <c r="S54" s="240"/>
      <c r="T54" s="240"/>
      <c r="U54" s="240"/>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40"/>
      <c r="AW54" s="240"/>
      <c r="AX54" s="240"/>
      <c r="AY54" s="239"/>
      <c r="AZ54" s="238"/>
      <c r="BA54" s="238"/>
      <c r="BB54" s="238"/>
      <c r="BC54" s="239"/>
      <c r="BD54" s="239"/>
    </row>
    <row r="55" spans="1:56" x14ac:dyDescent="0.2">
      <c r="A55" s="238"/>
      <c r="B55" s="238"/>
      <c r="C55" s="238"/>
      <c r="D55" s="238"/>
      <c r="E55" s="239"/>
      <c r="F55" s="238"/>
      <c r="G55" s="238"/>
      <c r="H55" s="238"/>
      <c r="I55" s="238"/>
      <c r="J55" s="238"/>
      <c r="K55" s="238"/>
      <c r="L55" s="240"/>
      <c r="M55" s="240"/>
      <c r="N55" s="240"/>
      <c r="O55" s="240"/>
      <c r="P55" s="240"/>
      <c r="Q55" s="240"/>
      <c r="R55" s="240"/>
      <c r="S55" s="240"/>
      <c r="T55" s="240"/>
      <c r="U55" s="240"/>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40"/>
      <c r="AW55" s="240"/>
      <c r="AX55" s="240"/>
      <c r="AY55" s="239"/>
      <c r="AZ55" s="238"/>
      <c r="BA55" s="238"/>
      <c r="BB55" s="238"/>
      <c r="BC55" s="239"/>
      <c r="BD55" s="239"/>
    </row>
    <row r="56" spans="1:56" x14ac:dyDescent="0.2">
      <c r="A56" s="238"/>
      <c r="B56" s="238"/>
      <c r="C56" s="238"/>
      <c r="D56" s="238"/>
      <c r="E56" s="239"/>
      <c r="F56" s="238"/>
      <c r="G56" s="238"/>
      <c r="H56" s="238"/>
      <c r="I56" s="238"/>
      <c r="J56" s="238"/>
      <c r="K56" s="238"/>
      <c r="L56" s="240"/>
      <c r="M56" s="240"/>
      <c r="N56" s="240"/>
      <c r="O56" s="240"/>
      <c r="P56" s="240"/>
      <c r="Q56" s="240"/>
      <c r="R56" s="240"/>
      <c r="S56" s="240"/>
      <c r="T56" s="240"/>
      <c r="U56" s="240"/>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40"/>
      <c r="AW56" s="240"/>
      <c r="AX56" s="240"/>
      <c r="AY56" s="239"/>
      <c r="AZ56" s="238"/>
      <c r="BA56" s="238"/>
      <c r="BB56" s="238"/>
      <c r="BC56" s="239"/>
      <c r="BD56" s="239"/>
    </row>
    <row r="57" spans="1:56" x14ac:dyDescent="0.2">
      <c r="A57" s="238"/>
      <c r="B57" s="238"/>
      <c r="C57" s="238"/>
      <c r="D57" s="238"/>
      <c r="E57" s="239"/>
      <c r="F57" s="238"/>
      <c r="G57" s="238"/>
      <c r="H57" s="238"/>
      <c r="I57" s="238"/>
      <c r="J57" s="238"/>
      <c r="K57" s="238"/>
      <c r="L57" s="240"/>
      <c r="M57" s="240"/>
      <c r="N57" s="240"/>
      <c r="O57" s="240"/>
      <c r="P57" s="240"/>
      <c r="Q57" s="240"/>
      <c r="R57" s="240"/>
      <c r="S57" s="240"/>
      <c r="T57" s="240"/>
      <c r="U57" s="240"/>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40"/>
      <c r="AW57" s="240"/>
      <c r="AX57" s="240"/>
      <c r="AY57" s="239"/>
      <c r="AZ57" s="238"/>
      <c r="BA57" s="238"/>
      <c r="BB57" s="238"/>
      <c r="BC57" s="239"/>
      <c r="BD57" s="239"/>
    </row>
    <row r="58" spans="1:56" x14ac:dyDescent="0.2">
      <c r="A58" s="238"/>
      <c r="B58" s="238"/>
      <c r="C58" s="238"/>
      <c r="D58" s="238"/>
      <c r="E58" s="239"/>
      <c r="F58" s="238"/>
      <c r="G58" s="238"/>
      <c r="H58" s="238"/>
      <c r="I58" s="238"/>
      <c r="J58" s="238"/>
      <c r="K58" s="238"/>
      <c r="L58" s="240"/>
      <c r="M58" s="240"/>
      <c r="N58" s="240"/>
      <c r="O58" s="240"/>
      <c r="P58" s="240"/>
      <c r="Q58" s="240"/>
      <c r="R58" s="240"/>
      <c r="S58" s="240"/>
      <c r="T58" s="240"/>
      <c r="U58" s="240"/>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40"/>
      <c r="AW58" s="240"/>
      <c r="AX58" s="240"/>
      <c r="AY58" s="239"/>
      <c r="AZ58" s="238"/>
      <c r="BA58" s="238"/>
      <c r="BB58" s="238"/>
      <c r="BC58" s="239"/>
      <c r="BD58" s="239"/>
    </row>
    <row r="59" spans="1:56" x14ac:dyDescent="0.2">
      <c r="A59" s="238"/>
      <c r="B59" s="238"/>
      <c r="C59" s="238"/>
      <c r="D59" s="238"/>
      <c r="E59" s="239"/>
      <c r="F59" s="238"/>
      <c r="G59" s="238"/>
      <c r="H59" s="238"/>
      <c r="I59" s="238"/>
      <c r="J59" s="238"/>
      <c r="K59" s="238"/>
      <c r="L59" s="240"/>
      <c r="M59" s="240"/>
      <c r="N59" s="240"/>
      <c r="O59" s="240"/>
      <c r="P59" s="240"/>
      <c r="Q59" s="240"/>
      <c r="R59" s="240"/>
      <c r="S59" s="240"/>
      <c r="T59" s="240"/>
      <c r="U59" s="240"/>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40"/>
      <c r="AW59" s="240"/>
      <c r="AX59" s="240"/>
      <c r="AY59" s="239"/>
      <c r="AZ59" s="238"/>
      <c r="BA59" s="238"/>
      <c r="BB59" s="238"/>
      <c r="BC59" s="239"/>
      <c r="BD59" s="239"/>
    </row>
    <row r="60" spans="1:56" x14ac:dyDescent="0.2">
      <c r="A60" s="238"/>
      <c r="B60" s="238"/>
      <c r="C60" s="238"/>
      <c r="D60" s="238"/>
      <c r="E60" s="239"/>
      <c r="F60" s="238"/>
      <c r="G60" s="238"/>
      <c r="H60" s="238"/>
      <c r="I60" s="238"/>
      <c r="J60" s="238"/>
      <c r="K60" s="238"/>
      <c r="L60" s="240"/>
      <c r="M60" s="240"/>
      <c r="N60" s="240"/>
      <c r="O60" s="240"/>
      <c r="P60" s="240"/>
      <c r="Q60" s="240"/>
      <c r="R60" s="240"/>
      <c r="S60" s="240"/>
      <c r="T60" s="240"/>
      <c r="U60" s="240"/>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40"/>
      <c r="AW60" s="240"/>
      <c r="AX60" s="240"/>
      <c r="AY60" s="239"/>
      <c r="AZ60" s="238"/>
      <c r="BA60" s="238"/>
      <c r="BB60" s="238"/>
      <c r="BC60" s="239"/>
      <c r="BD60" s="239"/>
    </row>
    <row r="61" spans="1:56" x14ac:dyDescent="0.2">
      <c r="A61" s="238"/>
      <c r="B61" s="238"/>
      <c r="C61" s="238"/>
      <c r="D61" s="238"/>
      <c r="E61" s="239"/>
      <c r="F61" s="238"/>
      <c r="G61" s="238"/>
      <c r="H61" s="238"/>
      <c r="I61" s="238"/>
      <c r="J61" s="238"/>
      <c r="K61" s="238"/>
      <c r="L61" s="240"/>
      <c r="M61" s="240"/>
      <c r="N61" s="240"/>
      <c r="O61" s="240"/>
      <c r="P61" s="240"/>
      <c r="Q61" s="240"/>
      <c r="R61" s="240"/>
      <c r="S61" s="240"/>
      <c r="T61" s="240"/>
      <c r="U61" s="240"/>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40"/>
      <c r="AW61" s="240"/>
      <c r="AX61" s="240"/>
      <c r="AY61" s="239"/>
      <c r="AZ61" s="238"/>
      <c r="BA61" s="238"/>
      <c r="BB61" s="238"/>
      <c r="BC61" s="239"/>
      <c r="BD61" s="239"/>
    </row>
    <row r="62" spans="1:56" x14ac:dyDescent="0.2">
      <c r="A62" s="238"/>
      <c r="B62" s="238"/>
      <c r="C62" s="238"/>
      <c r="D62" s="238"/>
      <c r="E62" s="239"/>
      <c r="F62" s="238"/>
      <c r="G62" s="238"/>
      <c r="H62" s="238"/>
      <c r="I62" s="238"/>
      <c r="J62" s="238"/>
      <c r="K62" s="238"/>
      <c r="L62" s="240"/>
      <c r="M62" s="240"/>
      <c r="N62" s="240"/>
      <c r="O62" s="240"/>
      <c r="P62" s="240"/>
      <c r="Q62" s="240"/>
      <c r="R62" s="240"/>
      <c r="S62" s="240"/>
      <c r="T62" s="240"/>
      <c r="U62" s="240"/>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40"/>
      <c r="AW62" s="240"/>
      <c r="AX62" s="240"/>
      <c r="AY62" s="239"/>
      <c r="AZ62" s="238"/>
      <c r="BA62" s="238"/>
      <c r="BB62" s="238"/>
      <c r="BC62" s="239"/>
      <c r="BD62" s="239"/>
    </row>
    <row r="63" spans="1:56" x14ac:dyDescent="0.2">
      <c r="A63" s="238"/>
      <c r="B63" s="238"/>
      <c r="C63" s="238"/>
      <c r="D63" s="238"/>
      <c r="E63" s="239"/>
      <c r="F63" s="238"/>
      <c r="G63" s="238"/>
      <c r="H63" s="238"/>
      <c r="I63" s="238"/>
      <c r="J63" s="238"/>
      <c r="K63" s="238"/>
      <c r="L63" s="240"/>
      <c r="M63" s="240"/>
      <c r="N63" s="240"/>
      <c r="O63" s="240"/>
      <c r="P63" s="240"/>
      <c r="Q63" s="240"/>
      <c r="R63" s="240"/>
      <c r="S63" s="240"/>
      <c r="T63" s="240"/>
      <c r="U63" s="240"/>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40"/>
      <c r="AW63" s="240"/>
      <c r="AX63" s="240"/>
      <c r="AY63" s="239"/>
      <c r="AZ63" s="238"/>
      <c r="BA63" s="238"/>
      <c r="BB63" s="238"/>
      <c r="BC63" s="239"/>
      <c r="BD63" s="239"/>
    </row>
    <row r="64" spans="1:56" x14ac:dyDescent="0.2">
      <c r="A64" s="238"/>
      <c r="B64" s="238"/>
      <c r="C64" s="238"/>
      <c r="D64" s="238"/>
      <c r="E64" s="239"/>
      <c r="F64" s="238"/>
      <c r="G64" s="238"/>
      <c r="H64" s="238"/>
      <c r="I64" s="238"/>
      <c r="J64" s="238"/>
      <c r="K64" s="238"/>
      <c r="L64" s="240"/>
      <c r="M64" s="240"/>
      <c r="N64" s="240"/>
      <c r="O64" s="240"/>
      <c r="P64" s="240"/>
      <c r="Q64" s="240"/>
      <c r="R64" s="240"/>
      <c r="S64" s="240"/>
      <c r="T64" s="240"/>
      <c r="U64" s="240"/>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40"/>
      <c r="AW64" s="240"/>
      <c r="AX64" s="240"/>
      <c r="AY64" s="239"/>
      <c r="AZ64" s="238"/>
      <c r="BA64" s="238"/>
      <c r="BB64" s="238"/>
      <c r="BC64" s="239"/>
      <c r="BD64" s="239"/>
    </row>
    <row r="65" spans="1:56" x14ac:dyDescent="0.2">
      <c r="A65" s="238"/>
      <c r="B65" s="238"/>
      <c r="C65" s="238"/>
      <c r="D65" s="238"/>
      <c r="E65" s="239"/>
      <c r="F65" s="238"/>
      <c r="G65" s="238"/>
      <c r="H65" s="238"/>
      <c r="I65" s="238"/>
      <c r="J65" s="238"/>
      <c r="K65" s="238"/>
      <c r="L65" s="240"/>
      <c r="M65" s="240"/>
      <c r="N65" s="240"/>
      <c r="O65" s="240"/>
      <c r="P65" s="240"/>
      <c r="Q65" s="240"/>
      <c r="R65" s="240"/>
      <c r="S65" s="240"/>
      <c r="T65" s="240"/>
      <c r="U65" s="240"/>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40"/>
      <c r="AW65" s="240"/>
      <c r="AX65" s="240"/>
      <c r="AY65" s="239"/>
      <c r="AZ65" s="238"/>
      <c r="BA65" s="238"/>
      <c r="BB65" s="238"/>
      <c r="BC65" s="239"/>
      <c r="BD65" s="239"/>
    </row>
    <row r="66" spans="1:56" x14ac:dyDescent="0.2">
      <c r="A66" s="238"/>
      <c r="B66" s="238"/>
      <c r="C66" s="238"/>
      <c r="D66" s="238"/>
      <c r="E66" s="239"/>
      <c r="F66" s="238"/>
      <c r="G66" s="238"/>
      <c r="H66" s="238"/>
      <c r="I66" s="238"/>
      <c r="J66" s="238"/>
      <c r="K66" s="238"/>
      <c r="L66" s="240"/>
      <c r="M66" s="240"/>
      <c r="N66" s="240"/>
      <c r="O66" s="240"/>
      <c r="P66" s="240"/>
      <c r="Q66" s="240"/>
      <c r="R66" s="240"/>
      <c r="S66" s="240"/>
      <c r="T66" s="240"/>
      <c r="U66" s="240"/>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40"/>
      <c r="AW66" s="240"/>
      <c r="AX66" s="240"/>
      <c r="AY66" s="239"/>
      <c r="AZ66" s="238"/>
      <c r="BA66" s="238"/>
      <c r="BB66" s="238"/>
      <c r="BC66" s="239"/>
      <c r="BD66" s="239"/>
    </row>
    <row r="67" spans="1:56" x14ac:dyDescent="0.2">
      <c r="A67" s="238"/>
      <c r="B67" s="238"/>
      <c r="C67" s="238"/>
      <c r="D67" s="238"/>
      <c r="E67" s="239"/>
      <c r="F67" s="238"/>
      <c r="G67" s="238"/>
      <c r="H67" s="238"/>
      <c r="I67" s="238"/>
      <c r="J67" s="238"/>
      <c r="K67" s="238"/>
      <c r="L67" s="240"/>
      <c r="M67" s="240"/>
      <c r="N67" s="240"/>
      <c r="O67" s="240"/>
      <c r="P67" s="240"/>
      <c r="Q67" s="240"/>
      <c r="R67" s="240"/>
      <c r="S67" s="240"/>
      <c r="T67" s="240"/>
      <c r="U67" s="240"/>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40"/>
      <c r="AW67" s="240"/>
      <c r="AX67" s="240"/>
      <c r="AY67" s="239"/>
      <c r="AZ67" s="238"/>
      <c r="BA67" s="238"/>
      <c r="BB67" s="238"/>
      <c r="BC67" s="239"/>
      <c r="BD67" s="239"/>
    </row>
    <row r="68" spans="1:56" x14ac:dyDescent="0.2">
      <c r="A68" s="238"/>
      <c r="B68" s="238"/>
      <c r="C68" s="238"/>
      <c r="D68" s="238"/>
      <c r="E68" s="239"/>
      <c r="F68" s="238"/>
      <c r="G68" s="238"/>
      <c r="H68" s="238"/>
      <c r="I68" s="238"/>
      <c r="J68" s="238"/>
      <c r="K68" s="238"/>
      <c r="L68" s="240"/>
      <c r="M68" s="240"/>
      <c r="N68" s="240"/>
      <c r="O68" s="240"/>
      <c r="P68" s="240"/>
      <c r="Q68" s="240"/>
      <c r="R68" s="240"/>
      <c r="S68" s="240"/>
      <c r="T68" s="240"/>
      <c r="U68" s="240"/>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40"/>
      <c r="AW68" s="240"/>
      <c r="AX68" s="240"/>
      <c r="AY68" s="239"/>
      <c r="AZ68" s="238"/>
      <c r="BA68" s="238"/>
      <c r="BB68" s="238"/>
      <c r="BC68" s="239"/>
      <c r="BD68" s="239"/>
    </row>
    <row r="69" spans="1:56" x14ac:dyDescent="0.2">
      <c r="A69" s="238"/>
      <c r="B69" s="238"/>
      <c r="C69" s="238"/>
      <c r="D69" s="238"/>
      <c r="E69" s="239"/>
      <c r="F69" s="238"/>
      <c r="G69" s="238"/>
      <c r="H69" s="238"/>
      <c r="I69" s="238"/>
      <c r="J69" s="238"/>
      <c r="K69" s="238"/>
      <c r="L69" s="240"/>
      <c r="M69" s="240"/>
      <c r="N69" s="240"/>
      <c r="O69" s="240"/>
      <c r="P69" s="240"/>
      <c r="Q69" s="240"/>
      <c r="R69" s="240"/>
      <c r="S69" s="240"/>
      <c r="T69" s="240"/>
      <c r="U69" s="240"/>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40"/>
      <c r="AW69" s="240"/>
      <c r="AX69" s="240"/>
      <c r="AY69" s="239"/>
      <c r="AZ69" s="238"/>
      <c r="BA69" s="238"/>
      <c r="BB69" s="238"/>
      <c r="BC69" s="239"/>
      <c r="BD69" s="239"/>
    </row>
    <row r="70" spans="1:56" x14ac:dyDescent="0.2">
      <c r="A70" s="238"/>
      <c r="B70" s="238"/>
      <c r="C70" s="238"/>
      <c r="D70" s="238"/>
      <c r="E70" s="239"/>
      <c r="F70" s="238"/>
      <c r="G70" s="238"/>
      <c r="H70" s="238"/>
      <c r="I70" s="238"/>
      <c r="J70" s="238"/>
      <c r="K70" s="238"/>
      <c r="L70" s="240"/>
      <c r="M70" s="240"/>
      <c r="N70" s="240"/>
      <c r="O70" s="240"/>
      <c r="P70" s="240"/>
      <c r="Q70" s="240"/>
      <c r="R70" s="240"/>
      <c r="S70" s="240"/>
      <c r="T70" s="240"/>
      <c r="U70" s="240"/>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40"/>
      <c r="AW70" s="240"/>
      <c r="AX70" s="240"/>
      <c r="AY70" s="239"/>
      <c r="AZ70" s="238"/>
      <c r="BA70" s="238"/>
      <c r="BB70" s="238"/>
      <c r="BC70" s="239"/>
      <c r="BD70" s="239"/>
    </row>
    <row r="71" spans="1:56" x14ac:dyDescent="0.2">
      <c r="A71" s="238"/>
      <c r="B71" s="238"/>
      <c r="C71" s="238"/>
      <c r="D71" s="238"/>
      <c r="E71" s="239"/>
      <c r="F71" s="238"/>
      <c r="G71" s="238"/>
      <c r="H71" s="238"/>
      <c r="I71" s="238"/>
      <c r="J71" s="238"/>
      <c r="K71" s="238"/>
      <c r="L71" s="240"/>
      <c r="M71" s="240"/>
      <c r="N71" s="240"/>
      <c r="O71" s="240"/>
      <c r="P71" s="240"/>
      <c r="Q71" s="240"/>
      <c r="R71" s="240"/>
      <c r="S71" s="240"/>
      <c r="T71" s="240"/>
      <c r="U71" s="240"/>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40"/>
      <c r="AW71" s="240"/>
      <c r="AX71" s="240"/>
      <c r="AY71" s="239"/>
      <c r="AZ71" s="238"/>
      <c r="BA71" s="238"/>
      <c r="BB71" s="238"/>
      <c r="BC71" s="239"/>
      <c r="BD71" s="239"/>
    </row>
    <row r="72" spans="1:56" x14ac:dyDescent="0.2">
      <c r="A72" s="238"/>
      <c r="B72" s="238"/>
      <c r="C72" s="238"/>
      <c r="D72" s="238"/>
      <c r="E72" s="239"/>
      <c r="F72" s="238"/>
      <c r="G72" s="238"/>
      <c r="H72" s="238"/>
      <c r="I72" s="238"/>
      <c r="J72" s="238"/>
      <c r="K72" s="238"/>
      <c r="L72" s="240"/>
      <c r="M72" s="240"/>
      <c r="N72" s="240"/>
      <c r="O72" s="240"/>
      <c r="P72" s="240"/>
      <c r="Q72" s="240"/>
      <c r="R72" s="240"/>
      <c r="S72" s="240"/>
      <c r="T72" s="240"/>
      <c r="U72" s="240"/>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40"/>
      <c r="AW72" s="240"/>
      <c r="AX72" s="240"/>
      <c r="AY72" s="239"/>
      <c r="AZ72" s="238"/>
      <c r="BA72" s="238"/>
      <c r="BB72" s="238"/>
      <c r="BC72" s="239"/>
      <c r="BD72" s="239"/>
    </row>
    <row r="73" spans="1:56" x14ac:dyDescent="0.2">
      <c r="A73" s="238"/>
      <c r="B73" s="238"/>
      <c r="C73" s="238"/>
      <c r="D73" s="238"/>
      <c r="E73" s="239"/>
      <c r="F73" s="238"/>
      <c r="G73" s="238"/>
      <c r="H73" s="238"/>
      <c r="I73" s="238"/>
      <c r="J73" s="238"/>
      <c r="K73" s="238"/>
      <c r="L73" s="240"/>
      <c r="M73" s="240"/>
      <c r="N73" s="240"/>
      <c r="O73" s="240"/>
      <c r="P73" s="240"/>
      <c r="Q73" s="240"/>
      <c r="R73" s="240"/>
      <c r="S73" s="240"/>
      <c r="T73" s="240"/>
      <c r="U73" s="240"/>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40"/>
      <c r="AW73" s="240"/>
      <c r="AX73" s="240"/>
      <c r="AY73" s="239"/>
      <c r="AZ73" s="238"/>
      <c r="BA73" s="238"/>
      <c r="BB73" s="238"/>
      <c r="BC73" s="239"/>
      <c r="BD73" s="239"/>
    </row>
    <row r="74" spans="1:56" x14ac:dyDescent="0.2">
      <c r="A74" s="238"/>
      <c r="B74" s="238"/>
      <c r="C74" s="238"/>
      <c r="D74" s="238"/>
      <c r="E74" s="239"/>
      <c r="F74" s="238"/>
      <c r="G74" s="238"/>
      <c r="H74" s="238"/>
      <c r="I74" s="238"/>
      <c r="J74" s="238"/>
      <c r="K74" s="238"/>
      <c r="L74" s="240"/>
      <c r="M74" s="240"/>
      <c r="N74" s="240"/>
      <c r="O74" s="240"/>
      <c r="P74" s="240"/>
      <c r="Q74" s="240"/>
      <c r="R74" s="240"/>
      <c r="S74" s="240"/>
      <c r="T74" s="240"/>
      <c r="U74" s="240"/>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40"/>
      <c r="AW74" s="240"/>
      <c r="AX74" s="240"/>
      <c r="AY74" s="239"/>
      <c r="AZ74" s="238"/>
      <c r="BA74" s="238"/>
      <c r="BB74" s="238"/>
      <c r="BC74" s="239"/>
      <c r="BD74" s="239"/>
    </row>
    <row r="75" spans="1:56" x14ac:dyDescent="0.2">
      <c r="A75" s="238"/>
      <c r="B75" s="238"/>
      <c r="C75" s="238"/>
      <c r="D75" s="238"/>
      <c r="E75" s="239"/>
      <c r="F75" s="238"/>
      <c r="G75" s="238"/>
      <c r="H75" s="238"/>
      <c r="I75" s="238"/>
      <c r="J75" s="238"/>
      <c r="K75" s="238"/>
      <c r="L75" s="240"/>
      <c r="M75" s="240"/>
      <c r="N75" s="240"/>
      <c r="O75" s="240"/>
      <c r="P75" s="240"/>
      <c r="Q75" s="240"/>
      <c r="R75" s="240"/>
      <c r="S75" s="240"/>
      <c r="T75" s="240"/>
      <c r="U75" s="240"/>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40"/>
      <c r="AW75" s="240"/>
      <c r="AX75" s="240"/>
      <c r="AY75" s="239"/>
      <c r="AZ75" s="238"/>
      <c r="BA75" s="238"/>
      <c r="BB75" s="238"/>
      <c r="BC75" s="239"/>
      <c r="BD75" s="239"/>
    </row>
    <row r="76" spans="1:56" x14ac:dyDescent="0.2">
      <c r="A76" s="238"/>
      <c r="B76" s="238"/>
      <c r="C76" s="238"/>
      <c r="D76" s="238"/>
      <c r="E76" s="239"/>
      <c r="F76" s="238"/>
      <c r="G76" s="238"/>
      <c r="H76" s="238"/>
      <c r="I76" s="238"/>
      <c r="J76" s="238"/>
      <c r="K76" s="238"/>
      <c r="L76" s="240"/>
      <c r="M76" s="240"/>
      <c r="N76" s="240"/>
      <c r="O76" s="240"/>
      <c r="P76" s="240"/>
      <c r="Q76" s="240"/>
      <c r="R76" s="240"/>
      <c r="S76" s="240"/>
      <c r="T76" s="240"/>
      <c r="U76" s="240"/>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40"/>
      <c r="AW76" s="240"/>
      <c r="AX76" s="240"/>
      <c r="AY76" s="239"/>
      <c r="AZ76" s="238"/>
      <c r="BA76" s="238"/>
      <c r="BB76" s="238"/>
      <c r="BC76" s="239"/>
      <c r="BD76" s="239"/>
    </row>
    <row r="77" spans="1:56" x14ac:dyDescent="0.2">
      <c r="A77" s="238"/>
      <c r="B77" s="238"/>
      <c r="C77" s="238"/>
      <c r="D77" s="238"/>
      <c r="E77" s="239"/>
      <c r="F77" s="238"/>
      <c r="G77" s="238"/>
      <c r="H77" s="238"/>
      <c r="I77" s="238"/>
      <c r="J77" s="238"/>
      <c r="K77" s="238"/>
      <c r="L77" s="240"/>
      <c r="M77" s="240"/>
      <c r="N77" s="240"/>
      <c r="O77" s="240"/>
      <c r="P77" s="240"/>
      <c r="Q77" s="240"/>
      <c r="R77" s="240"/>
      <c r="S77" s="240"/>
      <c r="T77" s="240"/>
      <c r="U77" s="240"/>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40"/>
      <c r="AW77" s="240"/>
      <c r="AX77" s="240"/>
      <c r="AY77" s="239"/>
      <c r="AZ77" s="238"/>
      <c r="BA77" s="238"/>
      <c r="BB77" s="238"/>
      <c r="BC77" s="239"/>
      <c r="BD77" s="239"/>
    </row>
    <row r="78" spans="1:56" x14ac:dyDescent="0.2">
      <c r="A78" s="238"/>
      <c r="B78" s="238"/>
      <c r="C78" s="238"/>
      <c r="D78" s="238"/>
      <c r="E78" s="239"/>
      <c r="F78" s="238"/>
      <c r="G78" s="238"/>
      <c r="H78" s="238"/>
      <c r="I78" s="238"/>
      <c r="J78" s="238"/>
      <c r="K78" s="238"/>
      <c r="L78" s="240"/>
      <c r="M78" s="240"/>
      <c r="N78" s="240"/>
      <c r="O78" s="240"/>
      <c r="P78" s="240"/>
      <c r="Q78" s="240"/>
      <c r="R78" s="240"/>
      <c r="S78" s="240"/>
      <c r="T78" s="240"/>
      <c r="U78" s="240"/>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40"/>
      <c r="AW78" s="240"/>
      <c r="AX78" s="240"/>
      <c r="AY78" s="239"/>
      <c r="AZ78" s="238"/>
      <c r="BA78" s="238"/>
      <c r="BB78" s="238"/>
      <c r="BC78" s="239"/>
      <c r="BD78" s="239"/>
    </row>
    <row r="79" spans="1:56" x14ac:dyDescent="0.2">
      <c r="A79" s="238"/>
      <c r="B79" s="238"/>
      <c r="C79" s="238"/>
      <c r="D79" s="238"/>
      <c r="E79" s="239"/>
      <c r="F79" s="238"/>
      <c r="G79" s="238"/>
      <c r="H79" s="238"/>
      <c r="I79" s="238"/>
      <c r="J79" s="238"/>
      <c r="K79" s="238"/>
      <c r="L79" s="240"/>
      <c r="M79" s="240"/>
      <c r="N79" s="240"/>
      <c r="O79" s="240"/>
      <c r="P79" s="240"/>
      <c r="Q79" s="240"/>
      <c r="R79" s="240"/>
      <c r="S79" s="240"/>
      <c r="T79" s="240"/>
      <c r="U79" s="240"/>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40"/>
      <c r="AW79" s="240"/>
      <c r="AX79" s="240"/>
      <c r="AY79" s="239"/>
      <c r="AZ79" s="238"/>
      <c r="BA79" s="238"/>
      <c r="BB79" s="238"/>
      <c r="BC79" s="239"/>
      <c r="BD79" s="239"/>
    </row>
    <row r="80" spans="1:56" x14ac:dyDescent="0.2">
      <c r="A80" s="238"/>
      <c r="B80" s="238"/>
      <c r="C80" s="238"/>
      <c r="D80" s="238"/>
      <c r="E80" s="239"/>
      <c r="F80" s="238"/>
      <c r="G80" s="238"/>
      <c r="H80" s="238"/>
      <c r="I80" s="238"/>
      <c r="J80" s="238"/>
      <c r="K80" s="238"/>
      <c r="L80" s="240"/>
      <c r="M80" s="240"/>
      <c r="N80" s="240"/>
      <c r="O80" s="240"/>
      <c r="P80" s="240"/>
      <c r="Q80" s="240"/>
      <c r="R80" s="240"/>
      <c r="S80" s="240"/>
      <c r="T80" s="240"/>
      <c r="U80" s="240"/>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40"/>
      <c r="AW80" s="240"/>
      <c r="AX80" s="240"/>
      <c r="AY80" s="239"/>
      <c r="AZ80" s="238"/>
      <c r="BA80" s="238"/>
      <c r="BB80" s="238"/>
      <c r="BC80" s="239"/>
      <c r="BD80" s="239"/>
    </row>
    <row r="81" spans="1:56" x14ac:dyDescent="0.2">
      <c r="A81" s="238"/>
      <c r="B81" s="238"/>
      <c r="C81" s="238"/>
      <c r="D81" s="238"/>
      <c r="E81" s="239"/>
      <c r="F81" s="238"/>
      <c r="G81" s="238"/>
      <c r="H81" s="238"/>
      <c r="I81" s="238"/>
      <c r="J81" s="238"/>
      <c r="K81" s="238"/>
      <c r="L81" s="240"/>
      <c r="M81" s="240"/>
      <c r="N81" s="240"/>
      <c r="O81" s="240"/>
      <c r="P81" s="240"/>
      <c r="Q81" s="240"/>
      <c r="R81" s="240"/>
      <c r="S81" s="240"/>
      <c r="T81" s="240"/>
      <c r="U81" s="240"/>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40"/>
      <c r="AW81" s="240"/>
      <c r="AX81" s="240"/>
      <c r="AY81" s="239"/>
      <c r="AZ81" s="238"/>
      <c r="BA81" s="238"/>
      <c r="BB81" s="238"/>
      <c r="BC81" s="239"/>
      <c r="BD81" s="239"/>
    </row>
    <row r="82" spans="1:56" x14ac:dyDescent="0.2">
      <c r="A82" s="238"/>
      <c r="B82" s="238"/>
      <c r="C82" s="238"/>
      <c r="D82" s="238"/>
      <c r="E82" s="239"/>
      <c r="F82" s="238"/>
      <c r="G82" s="238"/>
      <c r="H82" s="238"/>
      <c r="I82" s="238"/>
      <c r="J82" s="238"/>
      <c r="K82" s="238"/>
      <c r="L82" s="240"/>
      <c r="M82" s="240"/>
      <c r="N82" s="240"/>
      <c r="O82" s="240"/>
      <c r="P82" s="240"/>
      <c r="Q82" s="240"/>
      <c r="R82" s="240"/>
      <c r="S82" s="240"/>
      <c r="T82" s="240"/>
      <c r="U82" s="240"/>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40"/>
      <c r="AW82" s="240"/>
      <c r="AX82" s="240"/>
      <c r="AY82" s="239"/>
      <c r="AZ82" s="238"/>
      <c r="BA82" s="238"/>
      <c r="BB82" s="238"/>
      <c r="BC82" s="239"/>
      <c r="BD82" s="239"/>
    </row>
    <row r="83" spans="1:56" x14ac:dyDescent="0.2">
      <c r="A83" s="238"/>
      <c r="B83" s="238"/>
      <c r="C83" s="238"/>
      <c r="D83" s="238"/>
      <c r="E83" s="239"/>
      <c r="F83" s="238"/>
      <c r="G83" s="238"/>
      <c r="H83" s="238"/>
      <c r="I83" s="238"/>
      <c r="J83" s="238"/>
      <c r="K83" s="238"/>
      <c r="L83" s="240"/>
      <c r="M83" s="240"/>
      <c r="N83" s="240"/>
      <c r="O83" s="240"/>
      <c r="P83" s="240"/>
      <c r="Q83" s="240"/>
      <c r="R83" s="240"/>
      <c r="S83" s="240"/>
      <c r="T83" s="240"/>
      <c r="U83" s="240"/>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40"/>
      <c r="AW83" s="240"/>
      <c r="AX83" s="240"/>
      <c r="AY83" s="239"/>
      <c r="AZ83" s="238"/>
      <c r="BA83" s="238"/>
      <c r="BB83" s="238"/>
      <c r="BC83" s="239"/>
      <c r="BD83" s="239"/>
    </row>
    <row r="84" spans="1:56" x14ac:dyDescent="0.2">
      <c r="A84" s="238"/>
      <c r="B84" s="238"/>
      <c r="C84" s="238"/>
      <c r="D84" s="238"/>
      <c r="E84" s="239"/>
      <c r="F84" s="238"/>
      <c r="G84" s="238"/>
      <c r="H84" s="238"/>
      <c r="I84" s="238"/>
      <c r="J84" s="238"/>
      <c r="K84" s="238"/>
      <c r="L84" s="240"/>
      <c r="M84" s="240"/>
      <c r="N84" s="240"/>
      <c r="O84" s="240"/>
      <c r="P84" s="240"/>
      <c r="Q84" s="240"/>
      <c r="R84" s="240"/>
      <c r="S84" s="240"/>
      <c r="T84" s="240"/>
      <c r="U84" s="240"/>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40"/>
      <c r="AW84" s="240"/>
      <c r="AX84" s="240"/>
      <c r="AY84" s="239"/>
      <c r="AZ84" s="238"/>
      <c r="BA84" s="238"/>
      <c r="BB84" s="238"/>
      <c r="BC84" s="239"/>
      <c r="BD84" s="239"/>
    </row>
    <row r="85" spans="1:56" x14ac:dyDescent="0.2">
      <c r="A85" s="238"/>
      <c r="B85" s="238"/>
      <c r="C85" s="238"/>
      <c r="D85" s="238"/>
      <c r="E85" s="239"/>
      <c r="F85" s="238"/>
      <c r="G85" s="238"/>
      <c r="H85" s="238"/>
      <c r="I85" s="238"/>
      <c r="J85" s="238"/>
      <c r="K85" s="238"/>
      <c r="L85" s="240"/>
      <c r="M85" s="240"/>
      <c r="N85" s="240"/>
      <c r="O85" s="240"/>
      <c r="P85" s="240"/>
      <c r="Q85" s="240"/>
      <c r="R85" s="240"/>
      <c r="S85" s="240"/>
      <c r="T85" s="240"/>
      <c r="U85" s="240"/>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40"/>
      <c r="AW85" s="240"/>
      <c r="AX85" s="240"/>
      <c r="AY85" s="239"/>
      <c r="AZ85" s="238"/>
      <c r="BA85" s="238"/>
      <c r="BB85" s="238"/>
      <c r="BC85" s="239"/>
      <c r="BD85" s="239"/>
    </row>
    <row r="86" spans="1:56" x14ac:dyDescent="0.2">
      <c r="A86" s="238"/>
      <c r="B86" s="238"/>
      <c r="C86" s="238"/>
      <c r="D86" s="238"/>
      <c r="E86" s="239"/>
      <c r="F86" s="238"/>
      <c r="G86" s="238"/>
      <c r="H86" s="238"/>
      <c r="I86" s="238"/>
      <c r="J86" s="238"/>
      <c r="K86" s="238"/>
      <c r="L86" s="240"/>
      <c r="M86" s="240"/>
      <c r="N86" s="240"/>
      <c r="O86" s="240"/>
      <c r="P86" s="240"/>
      <c r="Q86" s="240"/>
      <c r="R86" s="240"/>
      <c r="S86" s="240"/>
      <c r="T86" s="240"/>
      <c r="U86" s="240"/>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40"/>
      <c r="AW86" s="240"/>
      <c r="AX86" s="240"/>
      <c r="AY86" s="239"/>
      <c r="AZ86" s="238"/>
      <c r="BA86" s="238"/>
      <c r="BB86" s="238"/>
      <c r="BC86" s="239"/>
      <c r="BD86" s="239"/>
    </row>
    <row r="87" spans="1:56" x14ac:dyDescent="0.2">
      <c r="A87" s="238"/>
      <c r="B87" s="238"/>
      <c r="C87" s="238"/>
      <c r="D87" s="238"/>
      <c r="E87" s="239"/>
      <c r="F87" s="238"/>
      <c r="G87" s="238"/>
      <c r="H87" s="238"/>
      <c r="I87" s="238"/>
      <c r="J87" s="238"/>
      <c r="K87" s="238"/>
      <c r="L87" s="240"/>
      <c r="M87" s="240"/>
      <c r="N87" s="240"/>
      <c r="O87" s="240"/>
      <c r="P87" s="240"/>
      <c r="Q87" s="240"/>
      <c r="R87" s="240"/>
      <c r="S87" s="240"/>
      <c r="T87" s="240"/>
      <c r="U87" s="240"/>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40"/>
      <c r="AW87" s="240"/>
      <c r="AX87" s="240"/>
      <c r="AY87" s="239"/>
      <c r="AZ87" s="238"/>
      <c r="BA87" s="238"/>
      <c r="BB87" s="238"/>
      <c r="BC87" s="239"/>
      <c r="BD87" s="239"/>
    </row>
    <row r="88" spans="1:56" x14ac:dyDescent="0.2">
      <c r="A88" s="238"/>
      <c r="B88" s="238"/>
      <c r="C88" s="238"/>
      <c r="D88" s="238"/>
      <c r="E88" s="239"/>
      <c r="F88" s="238"/>
      <c r="G88" s="238"/>
      <c r="H88" s="238"/>
      <c r="I88" s="238"/>
      <c r="J88" s="238"/>
      <c r="K88" s="238"/>
      <c r="L88" s="240"/>
      <c r="M88" s="240"/>
      <c r="N88" s="240"/>
      <c r="O88" s="240"/>
      <c r="P88" s="240"/>
      <c r="Q88" s="240"/>
      <c r="R88" s="240"/>
      <c r="S88" s="240"/>
      <c r="T88" s="240"/>
      <c r="U88" s="240"/>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40"/>
      <c r="AW88" s="240"/>
      <c r="AX88" s="240"/>
      <c r="AY88" s="239"/>
      <c r="AZ88" s="238"/>
      <c r="BA88" s="238"/>
      <c r="BB88" s="238"/>
      <c r="BC88" s="239"/>
      <c r="BD88" s="239"/>
    </row>
    <row r="89" spans="1:56" x14ac:dyDescent="0.2">
      <c r="A89" s="238"/>
      <c r="B89" s="238"/>
      <c r="C89" s="238"/>
      <c r="D89" s="238"/>
      <c r="E89" s="239"/>
      <c r="F89" s="238"/>
      <c r="G89" s="238"/>
      <c r="H89" s="238"/>
      <c r="I89" s="238"/>
      <c r="J89" s="238"/>
      <c r="K89" s="238"/>
      <c r="L89" s="240"/>
      <c r="M89" s="240"/>
      <c r="N89" s="240"/>
      <c r="O89" s="240"/>
      <c r="P89" s="240"/>
      <c r="Q89" s="240"/>
      <c r="R89" s="240"/>
      <c r="S89" s="240"/>
      <c r="T89" s="240"/>
      <c r="U89" s="240"/>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40"/>
      <c r="AW89" s="240"/>
      <c r="AX89" s="240"/>
      <c r="AY89" s="239"/>
      <c r="AZ89" s="238"/>
      <c r="BA89" s="238"/>
      <c r="BB89" s="238"/>
      <c r="BC89" s="239"/>
      <c r="BD89" s="239"/>
    </row>
    <row r="90" spans="1:56" x14ac:dyDescent="0.2">
      <c r="A90" s="238"/>
      <c r="B90" s="238"/>
      <c r="C90" s="238"/>
      <c r="D90" s="238"/>
      <c r="E90" s="239"/>
      <c r="F90" s="238"/>
      <c r="G90" s="238"/>
      <c r="H90" s="238"/>
      <c r="I90" s="238"/>
      <c r="J90" s="238"/>
      <c r="K90" s="238"/>
      <c r="L90" s="240"/>
      <c r="M90" s="240"/>
      <c r="N90" s="240"/>
      <c r="O90" s="240"/>
      <c r="P90" s="240"/>
      <c r="Q90" s="240"/>
      <c r="R90" s="240"/>
      <c r="S90" s="240"/>
      <c r="T90" s="240"/>
      <c r="U90" s="240"/>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40"/>
      <c r="AW90" s="240"/>
      <c r="AX90" s="240"/>
      <c r="AY90" s="239"/>
      <c r="AZ90" s="238"/>
      <c r="BA90" s="238"/>
      <c r="BB90" s="238"/>
      <c r="BC90" s="239"/>
      <c r="BD90" s="239"/>
    </row>
    <row r="91" spans="1:56" x14ac:dyDescent="0.2">
      <c r="A91" s="238"/>
      <c r="B91" s="238"/>
      <c r="C91" s="238"/>
      <c r="D91" s="238"/>
      <c r="E91" s="239"/>
      <c r="F91" s="238"/>
      <c r="G91" s="238"/>
      <c r="H91" s="238"/>
      <c r="I91" s="238"/>
      <c r="J91" s="238"/>
      <c r="K91" s="238"/>
      <c r="L91" s="240"/>
      <c r="M91" s="240"/>
      <c r="N91" s="240"/>
      <c r="O91" s="240"/>
      <c r="P91" s="240"/>
      <c r="Q91" s="240"/>
      <c r="R91" s="240"/>
      <c r="S91" s="240"/>
      <c r="T91" s="240"/>
      <c r="U91" s="240"/>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40"/>
      <c r="AW91" s="240"/>
      <c r="AX91" s="240"/>
      <c r="AY91" s="239"/>
      <c r="AZ91" s="238"/>
      <c r="BA91" s="238"/>
      <c r="BB91" s="238"/>
      <c r="BC91" s="239"/>
      <c r="BD91" s="239"/>
    </row>
    <row r="92" spans="1:56" x14ac:dyDescent="0.2">
      <c r="A92" s="238"/>
      <c r="B92" s="238"/>
      <c r="C92" s="238"/>
      <c r="D92" s="238"/>
      <c r="E92" s="239"/>
      <c r="F92" s="238"/>
      <c r="G92" s="238"/>
      <c r="H92" s="238"/>
      <c r="I92" s="238"/>
      <c r="J92" s="238"/>
      <c r="K92" s="238"/>
      <c r="L92" s="240"/>
      <c r="M92" s="240"/>
      <c r="N92" s="240"/>
      <c r="O92" s="240"/>
      <c r="P92" s="240"/>
      <c r="Q92" s="240"/>
      <c r="R92" s="240"/>
      <c r="S92" s="240"/>
      <c r="T92" s="240"/>
      <c r="U92" s="240"/>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40"/>
      <c r="AW92" s="240"/>
      <c r="AX92" s="240"/>
      <c r="AY92" s="239"/>
      <c r="AZ92" s="238"/>
      <c r="BA92" s="238"/>
      <c r="BB92" s="238"/>
      <c r="BC92" s="239"/>
      <c r="BD92" s="239"/>
    </row>
    <row r="93" spans="1:56" x14ac:dyDescent="0.2">
      <c r="A93" s="238"/>
      <c r="B93" s="238"/>
      <c r="C93" s="238"/>
      <c r="D93" s="238"/>
      <c r="E93" s="239"/>
      <c r="F93" s="238"/>
      <c r="G93" s="238"/>
      <c r="H93" s="238"/>
      <c r="I93" s="238"/>
      <c r="J93" s="238"/>
      <c r="K93" s="238"/>
      <c r="L93" s="240"/>
      <c r="M93" s="240"/>
      <c r="N93" s="240"/>
      <c r="O93" s="240"/>
      <c r="P93" s="240"/>
      <c r="Q93" s="240"/>
      <c r="R93" s="240"/>
      <c r="S93" s="240"/>
      <c r="T93" s="240"/>
      <c r="U93" s="240"/>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40"/>
      <c r="AW93" s="240"/>
      <c r="AX93" s="240"/>
      <c r="AY93" s="239"/>
      <c r="AZ93" s="238"/>
      <c r="BA93" s="238"/>
      <c r="BB93" s="238"/>
      <c r="BC93" s="239"/>
      <c r="BD93" s="239"/>
    </row>
    <row r="94" spans="1:56" x14ac:dyDescent="0.2">
      <c r="A94" s="238"/>
      <c r="B94" s="238"/>
      <c r="C94" s="238"/>
      <c r="D94" s="238"/>
      <c r="E94" s="239"/>
      <c r="F94" s="238"/>
      <c r="G94" s="238"/>
      <c r="H94" s="238"/>
      <c r="I94" s="238"/>
      <c r="J94" s="238"/>
      <c r="K94" s="238"/>
      <c r="L94" s="240"/>
      <c r="M94" s="240"/>
      <c r="N94" s="240"/>
      <c r="O94" s="240"/>
      <c r="P94" s="240"/>
      <c r="Q94" s="240"/>
      <c r="R94" s="240"/>
      <c r="S94" s="240"/>
      <c r="T94" s="240"/>
      <c r="U94" s="240"/>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40"/>
      <c r="AW94" s="240"/>
      <c r="AX94" s="240"/>
      <c r="AY94" s="239"/>
      <c r="AZ94" s="238"/>
      <c r="BA94" s="238"/>
      <c r="BB94" s="238"/>
      <c r="BC94" s="239"/>
      <c r="BD94" s="239"/>
    </row>
    <row r="95" spans="1:56" x14ac:dyDescent="0.2">
      <c r="A95" s="238"/>
      <c r="B95" s="238"/>
      <c r="C95" s="238"/>
      <c r="D95" s="238"/>
      <c r="E95" s="239"/>
      <c r="F95" s="238"/>
      <c r="G95" s="238"/>
      <c r="H95" s="238"/>
      <c r="I95" s="238"/>
      <c r="J95" s="238"/>
      <c r="K95" s="238"/>
      <c r="L95" s="240"/>
      <c r="M95" s="240"/>
      <c r="N95" s="240"/>
      <c r="O95" s="240"/>
      <c r="P95" s="240"/>
      <c r="Q95" s="240"/>
      <c r="R95" s="240"/>
      <c r="S95" s="240"/>
      <c r="T95" s="240"/>
      <c r="U95" s="240"/>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40"/>
      <c r="AW95" s="240"/>
      <c r="AX95" s="240"/>
      <c r="AY95" s="239"/>
      <c r="AZ95" s="238"/>
      <c r="BA95" s="238"/>
      <c r="BB95" s="238"/>
      <c r="BC95" s="239"/>
      <c r="BD95" s="239"/>
    </row>
    <row r="96" spans="1:56" x14ac:dyDescent="0.2">
      <c r="A96" s="238"/>
      <c r="B96" s="238"/>
      <c r="C96" s="238"/>
      <c r="D96" s="238"/>
      <c r="E96" s="239"/>
      <c r="F96" s="238"/>
      <c r="G96" s="238"/>
      <c r="H96" s="238"/>
      <c r="I96" s="238"/>
      <c r="J96" s="238"/>
      <c r="K96" s="238"/>
      <c r="L96" s="240"/>
      <c r="M96" s="240"/>
      <c r="N96" s="240"/>
      <c r="O96" s="240"/>
      <c r="P96" s="240"/>
      <c r="Q96" s="240"/>
      <c r="R96" s="240"/>
      <c r="S96" s="240"/>
      <c r="T96" s="240"/>
      <c r="U96" s="240"/>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40"/>
      <c r="AW96" s="240"/>
      <c r="AX96" s="240"/>
      <c r="AY96" s="239"/>
      <c r="AZ96" s="238"/>
      <c r="BA96" s="238"/>
      <c r="BB96" s="238"/>
      <c r="BC96" s="239"/>
      <c r="BD96" s="239"/>
    </row>
    <row r="97" spans="1:56" x14ac:dyDescent="0.2">
      <c r="A97" s="238"/>
      <c r="B97" s="238"/>
      <c r="C97" s="238"/>
      <c r="D97" s="238"/>
      <c r="E97" s="239"/>
      <c r="F97" s="238"/>
      <c r="G97" s="238"/>
      <c r="H97" s="238"/>
      <c r="I97" s="238"/>
      <c r="J97" s="238"/>
      <c r="K97" s="238"/>
      <c r="L97" s="240"/>
      <c r="M97" s="240"/>
      <c r="N97" s="240"/>
      <c r="O97" s="240"/>
      <c r="P97" s="240"/>
      <c r="Q97" s="240"/>
      <c r="R97" s="240"/>
      <c r="S97" s="240"/>
      <c r="T97" s="240"/>
      <c r="U97" s="240"/>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40"/>
      <c r="AW97" s="240"/>
      <c r="AX97" s="240"/>
      <c r="AY97" s="239"/>
      <c r="AZ97" s="238"/>
      <c r="BA97" s="238"/>
      <c r="BB97" s="238"/>
      <c r="BC97" s="239"/>
      <c r="BD97" s="239"/>
    </row>
    <row r="98" spans="1:56" x14ac:dyDescent="0.2">
      <c r="A98" s="238"/>
      <c r="B98" s="238"/>
      <c r="C98" s="238"/>
      <c r="D98" s="238"/>
      <c r="E98" s="239"/>
      <c r="F98" s="238"/>
      <c r="G98" s="238"/>
      <c r="H98" s="238"/>
      <c r="I98" s="238"/>
      <c r="J98" s="238"/>
      <c r="K98" s="238"/>
      <c r="L98" s="240"/>
      <c r="M98" s="240"/>
      <c r="N98" s="240"/>
      <c r="O98" s="240"/>
      <c r="P98" s="240"/>
      <c r="Q98" s="240"/>
      <c r="R98" s="240"/>
      <c r="S98" s="240"/>
      <c r="T98" s="240"/>
      <c r="U98" s="240"/>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40"/>
      <c r="AW98" s="240"/>
      <c r="AX98" s="240"/>
      <c r="AY98" s="239"/>
      <c r="AZ98" s="238"/>
      <c r="BA98" s="238"/>
      <c r="BB98" s="238"/>
      <c r="BC98" s="239"/>
      <c r="BD98" s="239"/>
    </row>
    <row r="99" spans="1:56" x14ac:dyDescent="0.2">
      <c r="A99" s="238"/>
      <c r="B99" s="238"/>
      <c r="C99" s="238"/>
      <c r="D99" s="238"/>
      <c r="E99" s="239"/>
      <c r="F99" s="238"/>
      <c r="G99" s="238"/>
      <c r="H99" s="238"/>
      <c r="I99" s="238"/>
      <c r="J99" s="238"/>
      <c r="K99" s="238"/>
      <c r="L99" s="240"/>
      <c r="M99" s="240"/>
      <c r="N99" s="240"/>
      <c r="O99" s="240"/>
      <c r="P99" s="240"/>
      <c r="Q99" s="240"/>
      <c r="R99" s="240"/>
      <c r="S99" s="240"/>
      <c r="T99" s="240"/>
      <c r="U99" s="240"/>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40"/>
      <c r="AW99" s="240"/>
      <c r="AX99" s="240"/>
      <c r="AY99" s="239"/>
      <c r="AZ99" s="238"/>
      <c r="BA99" s="238"/>
      <c r="BB99" s="238"/>
      <c r="BC99" s="239"/>
      <c r="BD99" s="239"/>
    </row>
    <row r="100" spans="1:56" x14ac:dyDescent="0.2">
      <c r="A100" s="238"/>
      <c r="B100" s="238"/>
      <c r="C100" s="238"/>
      <c r="D100" s="238"/>
      <c r="E100" s="239"/>
      <c r="F100" s="238"/>
      <c r="G100" s="238"/>
      <c r="H100" s="238"/>
      <c r="I100" s="238"/>
      <c r="J100" s="238"/>
      <c r="K100" s="238"/>
      <c r="L100" s="240"/>
      <c r="M100" s="240"/>
      <c r="N100" s="240"/>
      <c r="O100" s="240"/>
      <c r="P100" s="240"/>
      <c r="Q100" s="240"/>
      <c r="R100" s="240"/>
      <c r="S100" s="240"/>
      <c r="T100" s="240"/>
      <c r="U100" s="240"/>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40"/>
      <c r="AW100" s="240"/>
      <c r="AX100" s="240"/>
      <c r="AY100" s="239"/>
      <c r="AZ100" s="238"/>
      <c r="BA100" s="238"/>
      <c r="BB100" s="238"/>
      <c r="BC100" s="239"/>
      <c r="BD100" s="239"/>
    </row>
    <row r="101" spans="1:56" x14ac:dyDescent="0.2">
      <c r="A101" s="238"/>
      <c r="B101" s="238"/>
      <c r="C101" s="238"/>
      <c r="D101" s="238"/>
      <c r="E101" s="239"/>
      <c r="F101" s="238"/>
      <c r="G101" s="238"/>
      <c r="H101" s="238"/>
      <c r="I101" s="238"/>
      <c r="J101" s="238"/>
      <c r="K101" s="238"/>
      <c r="L101" s="240"/>
      <c r="M101" s="240"/>
      <c r="N101" s="240"/>
      <c r="O101" s="240"/>
      <c r="P101" s="240"/>
      <c r="Q101" s="240"/>
      <c r="R101" s="240"/>
      <c r="S101" s="240"/>
      <c r="T101" s="240"/>
      <c r="U101" s="240"/>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40"/>
      <c r="AW101" s="240"/>
      <c r="AX101" s="240"/>
      <c r="AY101" s="239"/>
      <c r="AZ101" s="238"/>
      <c r="BA101" s="238"/>
      <c r="BB101" s="238"/>
      <c r="BC101" s="239"/>
      <c r="BD101" s="239"/>
    </row>
    <row r="102" spans="1:56" x14ac:dyDescent="0.2">
      <c r="A102" s="238"/>
      <c r="B102" s="238"/>
      <c r="C102" s="238"/>
      <c r="D102" s="238"/>
      <c r="E102" s="239"/>
      <c r="F102" s="238"/>
      <c r="G102" s="238"/>
      <c r="H102" s="238"/>
      <c r="I102" s="238"/>
      <c r="J102" s="238"/>
      <c r="K102" s="238"/>
      <c r="L102" s="240"/>
      <c r="M102" s="240"/>
      <c r="N102" s="240"/>
      <c r="O102" s="240"/>
      <c r="P102" s="240"/>
      <c r="Q102" s="240"/>
      <c r="R102" s="240"/>
      <c r="S102" s="240"/>
      <c r="T102" s="240"/>
      <c r="U102" s="240"/>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40"/>
      <c r="AW102" s="240"/>
      <c r="AX102" s="240"/>
      <c r="AY102" s="239"/>
      <c r="AZ102" s="238"/>
      <c r="BA102" s="238"/>
      <c r="BB102" s="238"/>
      <c r="BC102" s="239"/>
      <c r="BD102" s="239"/>
    </row>
    <row r="103" spans="1:56" x14ac:dyDescent="0.2">
      <c r="A103" s="238"/>
      <c r="B103" s="238"/>
      <c r="C103" s="238"/>
      <c r="D103" s="238"/>
      <c r="E103" s="239"/>
      <c r="F103" s="238"/>
      <c r="G103" s="238"/>
      <c r="H103" s="238"/>
      <c r="I103" s="238"/>
      <c r="J103" s="238"/>
      <c r="K103" s="238"/>
      <c r="L103" s="240"/>
      <c r="M103" s="240"/>
      <c r="N103" s="240"/>
      <c r="O103" s="240"/>
      <c r="P103" s="240"/>
      <c r="Q103" s="240"/>
      <c r="R103" s="240"/>
      <c r="S103" s="240"/>
      <c r="T103" s="240"/>
      <c r="U103" s="240"/>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40"/>
      <c r="AW103" s="240"/>
      <c r="AX103" s="240"/>
      <c r="AY103" s="239"/>
      <c r="AZ103" s="238"/>
      <c r="BA103" s="238"/>
      <c r="BB103" s="238"/>
      <c r="BC103" s="239"/>
      <c r="BD103" s="239"/>
    </row>
    <row r="104" spans="1:56" x14ac:dyDescent="0.2">
      <c r="A104" s="238"/>
      <c r="B104" s="238"/>
      <c r="C104" s="238"/>
      <c r="D104" s="238"/>
      <c r="E104" s="239"/>
      <c r="F104" s="238"/>
      <c r="G104" s="238"/>
      <c r="H104" s="238"/>
      <c r="I104" s="238"/>
      <c r="J104" s="238"/>
      <c r="K104" s="238"/>
      <c r="L104" s="240"/>
      <c r="M104" s="240"/>
      <c r="N104" s="240"/>
      <c r="O104" s="240"/>
      <c r="P104" s="240"/>
      <c r="Q104" s="240"/>
      <c r="R104" s="240"/>
      <c r="S104" s="240"/>
      <c r="T104" s="240"/>
      <c r="U104" s="240"/>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40"/>
      <c r="AW104" s="240"/>
      <c r="AX104" s="240"/>
      <c r="AY104" s="239"/>
      <c r="AZ104" s="238"/>
      <c r="BA104" s="238"/>
      <c r="BB104" s="238"/>
      <c r="BC104" s="239"/>
      <c r="BD104" s="239"/>
    </row>
    <row r="105" spans="1:56" x14ac:dyDescent="0.2">
      <c r="A105" s="238"/>
      <c r="B105" s="238"/>
      <c r="C105" s="238"/>
      <c r="D105" s="238"/>
      <c r="E105" s="239"/>
      <c r="F105" s="238"/>
      <c r="G105" s="238"/>
      <c r="H105" s="238"/>
      <c r="I105" s="238"/>
      <c r="J105" s="238"/>
      <c r="K105" s="238"/>
      <c r="L105" s="240"/>
      <c r="M105" s="240"/>
      <c r="N105" s="240"/>
      <c r="O105" s="240"/>
      <c r="P105" s="240"/>
      <c r="Q105" s="240"/>
      <c r="R105" s="240"/>
      <c r="S105" s="240"/>
      <c r="T105" s="240"/>
      <c r="U105" s="240"/>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40"/>
      <c r="AW105" s="240"/>
      <c r="AX105" s="240"/>
      <c r="AY105" s="239"/>
      <c r="AZ105" s="238"/>
      <c r="BA105" s="238"/>
      <c r="BB105" s="238"/>
      <c r="BC105" s="239"/>
      <c r="BD105" s="239"/>
    </row>
    <row r="106" spans="1:56" x14ac:dyDescent="0.2">
      <c r="A106" s="238"/>
      <c r="B106" s="238"/>
      <c r="C106" s="238"/>
      <c r="D106" s="238"/>
      <c r="E106" s="239"/>
      <c r="F106" s="238"/>
      <c r="G106" s="238"/>
      <c r="H106" s="238"/>
      <c r="I106" s="238"/>
      <c r="J106" s="238"/>
      <c r="K106" s="238"/>
      <c r="L106" s="240"/>
      <c r="M106" s="240"/>
      <c r="N106" s="240"/>
      <c r="O106" s="240"/>
      <c r="P106" s="240"/>
      <c r="Q106" s="240"/>
      <c r="R106" s="240"/>
      <c r="S106" s="240"/>
      <c r="T106" s="240"/>
      <c r="U106" s="240"/>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40"/>
      <c r="AW106" s="240"/>
      <c r="AX106" s="240"/>
      <c r="AY106" s="239"/>
      <c r="AZ106" s="238"/>
      <c r="BA106" s="238"/>
      <c r="BB106" s="238"/>
      <c r="BC106" s="239"/>
      <c r="BD106" s="239"/>
    </row>
    <row r="107" spans="1:56" x14ac:dyDescent="0.2">
      <c r="A107" s="238"/>
      <c r="B107" s="238"/>
      <c r="C107" s="238"/>
      <c r="D107" s="238"/>
      <c r="E107" s="239"/>
      <c r="F107" s="238"/>
      <c r="G107" s="238"/>
      <c r="H107" s="238"/>
      <c r="I107" s="238"/>
      <c r="J107" s="238"/>
      <c r="K107" s="238"/>
      <c r="L107" s="240"/>
      <c r="M107" s="240"/>
      <c r="N107" s="240"/>
      <c r="O107" s="240"/>
      <c r="P107" s="240"/>
      <c r="Q107" s="240"/>
      <c r="R107" s="240"/>
      <c r="S107" s="240"/>
      <c r="T107" s="240"/>
      <c r="U107" s="240"/>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40"/>
      <c r="AW107" s="240"/>
      <c r="AX107" s="240"/>
      <c r="AY107" s="239"/>
      <c r="AZ107" s="238"/>
      <c r="BA107" s="238"/>
      <c r="BB107" s="238"/>
      <c r="BC107" s="239"/>
      <c r="BD107" s="239"/>
    </row>
    <row r="108" spans="1:56" x14ac:dyDescent="0.2">
      <c r="A108" s="238"/>
      <c r="B108" s="238"/>
      <c r="C108" s="238"/>
      <c r="D108" s="238"/>
      <c r="E108" s="239"/>
      <c r="F108" s="238"/>
      <c r="G108" s="238"/>
      <c r="H108" s="238"/>
      <c r="I108" s="238"/>
      <c r="J108" s="238"/>
      <c r="K108" s="238"/>
      <c r="L108" s="240"/>
      <c r="M108" s="240"/>
      <c r="N108" s="240"/>
      <c r="O108" s="240"/>
      <c r="P108" s="240"/>
      <c r="Q108" s="240"/>
      <c r="R108" s="240"/>
      <c r="S108" s="240"/>
      <c r="T108" s="240"/>
      <c r="U108" s="240"/>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40"/>
      <c r="AW108" s="240"/>
      <c r="AX108" s="240"/>
      <c r="AY108" s="239"/>
      <c r="AZ108" s="238"/>
      <c r="BA108" s="238"/>
      <c r="BB108" s="238"/>
      <c r="BC108" s="239"/>
      <c r="BD108" s="239"/>
    </row>
    <row r="109" spans="1:56" x14ac:dyDescent="0.2">
      <c r="A109" s="238"/>
      <c r="B109" s="238"/>
      <c r="C109" s="238"/>
      <c r="D109" s="238"/>
      <c r="E109" s="239"/>
      <c r="F109" s="238"/>
      <c r="G109" s="238"/>
      <c r="H109" s="238"/>
      <c r="I109" s="238"/>
      <c r="J109" s="238"/>
      <c r="K109" s="238"/>
      <c r="L109" s="240"/>
      <c r="M109" s="240"/>
      <c r="N109" s="240"/>
      <c r="O109" s="240"/>
      <c r="P109" s="240"/>
      <c r="Q109" s="240"/>
      <c r="R109" s="240"/>
      <c r="S109" s="240"/>
      <c r="T109" s="240"/>
      <c r="U109" s="240"/>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40"/>
      <c r="AW109" s="240"/>
      <c r="AX109" s="240"/>
      <c r="AY109" s="239"/>
      <c r="AZ109" s="238"/>
      <c r="BA109" s="238"/>
      <c r="BB109" s="238"/>
      <c r="BC109" s="239"/>
      <c r="BD109" s="239"/>
    </row>
    <row r="110" spans="1:56" x14ac:dyDescent="0.2">
      <c r="A110" s="238"/>
      <c r="B110" s="238"/>
      <c r="C110" s="238"/>
      <c r="D110" s="238"/>
      <c r="E110" s="239"/>
      <c r="F110" s="238"/>
      <c r="G110" s="238"/>
      <c r="H110" s="238"/>
      <c r="I110" s="238"/>
      <c r="J110" s="238"/>
      <c r="K110" s="238"/>
      <c r="L110" s="240"/>
      <c r="M110" s="240"/>
      <c r="N110" s="240"/>
      <c r="O110" s="240"/>
      <c r="P110" s="240"/>
      <c r="Q110" s="240"/>
      <c r="R110" s="240"/>
      <c r="S110" s="240"/>
      <c r="T110" s="240"/>
      <c r="U110" s="240"/>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40"/>
      <c r="AW110" s="240"/>
      <c r="AX110" s="240"/>
      <c r="AY110" s="239"/>
      <c r="AZ110" s="238"/>
      <c r="BA110" s="238"/>
      <c r="BB110" s="238"/>
      <c r="BC110" s="239"/>
      <c r="BD110" s="239"/>
    </row>
    <row r="111" spans="1:56" x14ac:dyDescent="0.2">
      <c r="A111" s="238"/>
      <c r="B111" s="238"/>
      <c r="C111" s="238"/>
      <c r="D111" s="238"/>
      <c r="E111" s="239"/>
      <c r="F111" s="238"/>
      <c r="G111" s="238"/>
      <c r="H111" s="238"/>
      <c r="I111" s="238"/>
      <c r="J111" s="238"/>
      <c r="K111" s="238"/>
      <c r="L111" s="240"/>
      <c r="M111" s="240"/>
      <c r="N111" s="240"/>
      <c r="O111" s="240"/>
      <c r="P111" s="240"/>
      <c r="Q111" s="240"/>
      <c r="R111" s="240"/>
      <c r="S111" s="240"/>
      <c r="T111" s="240"/>
      <c r="U111" s="240"/>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40"/>
      <c r="AW111" s="240"/>
      <c r="AX111" s="240"/>
      <c r="AY111" s="239"/>
      <c r="AZ111" s="238"/>
      <c r="BA111" s="238"/>
      <c r="BB111" s="238"/>
      <c r="BC111" s="239"/>
      <c r="BD111" s="239"/>
    </row>
    <row r="112" spans="1:56" x14ac:dyDescent="0.2">
      <c r="A112" s="238"/>
      <c r="B112" s="238"/>
      <c r="C112" s="238"/>
      <c r="D112" s="238"/>
      <c r="E112" s="239"/>
      <c r="F112" s="238"/>
      <c r="G112" s="238"/>
      <c r="H112" s="238"/>
      <c r="I112" s="238"/>
      <c r="J112" s="238"/>
      <c r="K112" s="238"/>
      <c r="L112" s="240"/>
      <c r="M112" s="240"/>
      <c r="N112" s="240"/>
      <c r="O112" s="240"/>
      <c r="P112" s="240"/>
      <c r="Q112" s="240"/>
      <c r="R112" s="240"/>
      <c r="S112" s="240"/>
      <c r="T112" s="240"/>
      <c r="U112" s="240"/>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40"/>
      <c r="AW112" s="240"/>
      <c r="AX112" s="240"/>
      <c r="AY112" s="239"/>
      <c r="AZ112" s="238"/>
      <c r="BA112" s="238"/>
      <c r="BB112" s="238"/>
      <c r="BC112" s="239"/>
      <c r="BD112" s="239"/>
    </row>
    <row r="113" spans="1:56" x14ac:dyDescent="0.2">
      <c r="A113" s="238"/>
      <c r="B113" s="238"/>
      <c r="C113" s="238"/>
      <c r="D113" s="238"/>
      <c r="E113" s="239"/>
      <c r="F113" s="238"/>
      <c r="G113" s="238"/>
      <c r="H113" s="238"/>
      <c r="I113" s="238"/>
      <c r="J113" s="238"/>
      <c r="K113" s="238"/>
      <c r="L113" s="240"/>
      <c r="M113" s="240"/>
      <c r="N113" s="240"/>
      <c r="O113" s="240"/>
      <c r="P113" s="240"/>
      <c r="Q113" s="240"/>
      <c r="R113" s="240"/>
      <c r="S113" s="240"/>
      <c r="T113" s="240"/>
      <c r="U113" s="240"/>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40"/>
      <c r="AW113" s="240"/>
      <c r="AX113" s="240"/>
      <c r="AY113" s="239"/>
      <c r="AZ113" s="238"/>
      <c r="BA113" s="238"/>
      <c r="BB113" s="238"/>
      <c r="BC113" s="239"/>
      <c r="BD113" s="239"/>
    </row>
    <row r="114" spans="1:56" x14ac:dyDescent="0.2">
      <c r="A114" s="238"/>
      <c r="B114" s="238"/>
      <c r="C114" s="238"/>
      <c r="D114" s="238"/>
      <c r="E114" s="239"/>
      <c r="F114" s="238"/>
      <c r="G114" s="238"/>
      <c r="H114" s="238"/>
      <c r="I114" s="238"/>
      <c r="J114" s="238"/>
      <c r="K114" s="238"/>
      <c r="L114" s="240"/>
      <c r="M114" s="240"/>
      <c r="N114" s="240"/>
      <c r="O114" s="240"/>
      <c r="P114" s="240"/>
      <c r="Q114" s="240"/>
      <c r="R114" s="240"/>
      <c r="S114" s="240"/>
      <c r="T114" s="240"/>
      <c r="U114" s="240"/>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40"/>
      <c r="AW114" s="240"/>
      <c r="AX114" s="240"/>
      <c r="AY114" s="239"/>
      <c r="AZ114" s="238"/>
      <c r="BA114" s="238"/>
      <c r="BB114" s="238"/>
      <c r="BC114" s="239"/>
      <c r="BD114" s="239"/>
    </row>
  </sheetData>
  <sheetProtection formatCells="0" formatColumns="0" formatRows="0" insertRows="0" deleteRows="0" sort="0" autoFilter="0" pivotTables="0"/>
  <mergeCells count="75">
    <mergeCell ref="I20:U20"/>
    <mergeCell ref="V20:AE20"/>
    <mergeCell ref="AP20:AW20"/>
    <mergeCell ref="AZ16:BB16"/>
    <mergeCell ref="B18:U18"/>
    <mergeCell ref="AY18:BD21"/>
    <mergeCell ref="B19:H19"/>
    <mergeCell ref="I19:U19"/>
    <mergeCell ref="V19:AE19"/>
    <mergeCell ref="B21:H21"/>
    <mergeCell ref="I21:U21"/>
    <mergeCell ref="V21:AC21"/>
    <mergeCell ref="AP21:AW21"/>
    <mergeCell ref="B16:D16"/>
    <mergeCell ref="F16:H16"/>
    <mergeCell ref="I16:K16"/>
    <mergeCell ref="S16:U16"/>
    <mergeCell ref="AP19:AW19"/>
    <mergeCell ref="B20:H20"/>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9:D9"/>
    <mergeCell ref="F9:H9"/>
    <mergeCell ref="I9:K9"/>
    <mergeCell ref="S9:U9"/>
    <mergeCell ref="AZ9:BB9"/>
    <mergeCell ref="AA6:AX6"/>
    <mergeCell ref="B8:K8"/>
    <mergeCell ref="L8:R8"/>
    <mergeCell ref="S8:AX8"/>
    <mergeCell ref="AY8:BD8"/>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6 KU10:KU16 UQ10:UQ16 AEM10:AEM16 AOI10:AOI16 AYE10:AYE16 BIA10:BIA16 BRW10:BRW16 CBS10:CBS16 CLO10:CLO16 CVK10:CVK16 DFG10:DFG16 DPC10:DPC16 DYY10:DYY16 EIU10:EIU16 ESQ10:ESQ16 FCM10:FCM16 FMI10:FMI16 FWE10:FWE16 GGA10:GGA16 GPW10:GPW16 GZS10:GZS16 HJO10:HJO16 HTK10:HTK16 IDG10:IDG16 INC10:INC16 IWY10:IWY16 JGU10:JGU16 JQQ10:JQQ16 KAM10:KAM16 KKI10:KKI16 KUE10:KUE16 LEA10:LEA16 LNW10:LNW16 LXS10:LXS16 MHO10:MHO16 MRK10:MRK16 NBG10:NBG16 NLC10:NLC16 NUY10:NUY16 OEU10:OEU16 OOQ10:OOQ16 OYM10:OYM16 PII10:PII16 PSE10:PSE16 QCA10:QCA16 QLW10:QLW16 QVS10:QVS16 RFO10:RFO16 RPK10:RPK16 RZG10:RZG16 SJC10:SJC16 SSY10:SSY16 TCU10:TCU16 TMQ10:TMQ16 TWM10:TWM16 UGI10:UGI16 UQE10:UQE16 VAA10:VAA16 VJW10:VJW16 VTS10:VTS16 WDO10:WDO16 WNK10:WNK16 WXG10:WXG16 AY65546:AY65552 KU65546:KU65552 UQ65546:UQ65552 AEM65546:AEM65552 AOI65546:AOI65552 AYE65546:AYE65552 BIA65546:BIA65552 BRW65546:BRW65552 CBS65546:CBS65552 CLO65546:CLO65552 CVK65546:CVK65552 DFG65546:DFG65552 DPC65546:DPC65552 DYY65546:DYY65552 EIU65546:EIU65552 ESQ65546:ESQ65552 FCM65546:FCM65552 FMI65546:FMI65552 FWE65546:FWE65552 GGA65546:GGA65552 GPW65546:GPW65552 GZS65546:GZS65552 HJO65546:HJO65552 HTK65546:HTK65552 IDG65546:IDG65552 INC65546:INC65552 IWY65546:IWY65552 JGU65546:JGU65552 JQQ65546:JQQ65552 KAM65546:KAM65552 KKI65546:KKI65552 KUE65546:KUE65552 LEA65546:LEA65552 LNW65546:LNW65552 LXS65546:LXS65552 MHO65546:MHO65552 MRK65546:MRK65552 NBG65546:NBG65552 NLC65546:NLC65552 NUY65546:NUY65552 OEU65546:OEU65552 OOQ65546:OOQ65552 OYM65546:OYM65552 PII65546:PII65552 PSE65546:PSE65552 QCA65546:QCA65552 QLW65546:QLW65552 QVS65546:QVS65552 RFO65546:RFO65552 RPK65546:RPK65552 RZG65546:RZG65552 SJC65546:SJC65552 SSY65546:SSY65552 TCU65546:TCU65552 TMQ65546:TMQ65552 TWM65546:TWM65552 UGI65546:UGI65552 UQE65546:UQE65552 VAA65546:VAA65552 VJW65546:VJW65552 VTS65546:VTS65552 WDO65546:WDO65552 WNK65546:WNK65552 WXG65546:WXG65552 AY131082:AY131088 KU131082:KU131088 UQ131082:UQ131088 AEM131082:AEM131088 AOI131082:AOI131088 AYE131082:AYE131088 BIA131082:BIA131088 BRW131082:BRW131088 CBS131082:CBS131088 CLO131082:CLO131088 CVK131082:CVK131088 DFG131082:DFG131088 DPC131082:DPC131088 DYY131082:DYY131088 EIU131082:EIU131088 ESQ131082:ESQ131088 FCM131082:FCM131088 FMI131082:FMI131088 FWE131082:FWE131088 GGA131082:GGA131088 GPW131082:GPW131088 GZS131082:GZS131088 HJO131082:HJO131088 HTK131082:HTK131088 IDG131082:IDG131088 INC131082:INC131088 IWY131082:IWY131088 JGU131082:JGU131088 JQQ131082:JQQ131088 KAM131082:KAM131088 KKI131082:KKI131088 KUE131082:KUE131088 LEA131082:LEA131088 LNW131082:LNW131088 LXS131082:LXS131088 MHO131082:MHO131088 MRK131082:MRK131088 NBG131082:NBG131088 NLC131082:NLC131088 NUY131082:NUY131088 OEU131082:OEU131088 OOQ131082:OOQ131088 OYM131082:OYM131088 PII131082:PII131088 PSE131082:PSE131088 QCA131082:QCA131088 QLW131082:QLW131088 QVS131082:QVS131088 RFO131082:RFO131088 RPK131082:RPK131088 RZG131082:RZG131088 SJC131082:SJC131088 SSY131082:SSY131088 TCU131082:TCU131088 TMQ131082:TMQ131088 TWM131082:TWM131088 UGI131082:UGI131088 UQE131082:UQE131088 VAA131082:VAA131088 VJW131082:VJW131088 VTS131082:VTS131088 WDO131082:WDO131088 WNK131082:WNK131088 WXG131082:WXG131088 AY196618:AY196624 KU196618:KU196624 UQ196618:UQ196624 AEM196618:AEM196624 AOI196618:AOI196624 AYE196618:AYE196624 BIA196618:BIA196624 BRW196618:BRW196624 CBS196618:CBS196624 CLO196618:CLO196624 CVK196618:CVK196624 DFG196618:DFG196624 DPC196618:DPC196624 DYY196618:DYY196624 EIU196618:EIU196624 ESQ196618:ESQ196624 FCM196618:FCM196624 FMI196618:FMI196624 FWE196618:FWE196624 GGA196618:GGA196624 GPW196618:GPW196624 GZS196618:GZS196624 HJO196618:HJO196624 HTK196618:HTK196624 IDG196618:IDG196624 INC196618:INC196624 IWY196618:IWY196624 JGU196618:JGU196624 JQQ196618:JQQ196624 KAM196618:KAM196624 KKI196618:KKI196624 KUE196618:KUE196624 LEA196618:LEA196624 LNW196618:LNW196624 LXS196618:LXS196624 MHO196618:MHO196624 MRK196618:MRK196624 NBG196618:NBG196624 NLC196618:NLC196624 NUY196618:NUY196624 OEU196618:OEU196624 OOQ196618:OOQ196624 OYM196618:OYM196624 PII196618:PII196624 PSE196618:PSE196624 QCA196618:QCA196624 QLW196618:QLW196624 QVS196618:QVS196624 RFO196618:RFO196624 RPK196618:RPK196624 RZG196618:RZG196624 SJC196618:SJC196624 SSY196618:SSY196624 TCU196618:TCU196624 TMQ196618:TMQ196624 TWM196618:TWM196624 UGI196618:UGI196624 UQE196618:UQE196624 VAA196618:VAA196624 VJW196618:VJW196624 VTS196618:VTS196624 WDO196618:WDO196624 WNK196618:WNK196624 WXG196618:WXG196624 AY262154:AY262160 KU262154:KU262160 UQ262154:UQ262160 AEM262154:AEM262160 AOI262154:AOI262160 AYE262154:AYE262160 BIA262154:BIA262160 BRW262154:BRW262160 CBS262154:CBS262160 CLO262154:CLO262160 CVK262154:CVK262160 DFG262154:DFG262160 DPC262154:DPC262160 DYY262154:DYY262160 EIU262154:EIU262160 ESQ262154:ESQ262160 FCM262154:FCM262160 FMI262154:FMI262160 FWE262154:FWE262160 GGA262154:GGA262160 GPW262154:GPW262160 GZS262154:GZS262160 HJO262154:HJO262160 HTK262154:HTK262160 IDG262154:IDG262160 INC262154:INC262160 IWY262154:IWY262160 JGU262154:JGU262160 JQQ262154:JQQ262160 KAM262154:KAM262160 KKI262154:KKI262160 KUE262154:KUE262160 LEA262154:LEA262160 LNW262154:LNW262160 LXS262154:LXS262160 MHO262154:MHO262160 MRK262154:MRK262160 NBG262154:NBG262160 NLC262154:NLC262160 NUY262154:NUY262160 OEU262154:OEU262160 OOQ262154:OOQ262160 OYM262154:OYM262160 PII262154:PII262160 PSE262154:PSE262160 QCA262154:QCA262160 QLW262154:QLW262160 QVS262154:QVS262160 RFO262154:RFO262160 RPK262154:RPK262160 RZG262154:RZG262160 SJC262154:SJC262160 SSY262154:SSY262160 TCU262154:TCU262160 TMQ262154:TMQ262160 TWM262154:TWM262160 UGI262154:UGI262160 UQE262154:UQE262160 VAA262154:VAA262160 VJW262154:VJW262160 VTS262154:VTS262160 WDO262154:WDO262160 WNK262154:WNK262160 WXG262154:WXG262160 AY327690:AY327696 KU327690:KU327696 UQ327690:UQ327696 AEM327690:AEM327696 AOI327690:AOI327696 AYE327690:AYE327696 BIA327690:BIA327696 BRW327690:BRW327696 CBS327690:CBS327696 CLO327690:CLO327696 CVK327690:CVK327696 DFG327690:DFG327696 DPC327690:DPC327696 DYY327690:DYY327696 EIU327690:EIU327696 ESQ327690:ESQ327696 FCM327690:FCM327696 FMI327690:FMI327696 FWE327690:FWE327696 GGA327690:GGA327696 GPW327690:GPW327696 GZS327690:GZS327696 HJO327690:HJO327696 HTK327690:HTK327696 IDG327690:IDG327696 INC327690:INC327696 IWY327690:IWY327696 JGU327690:JGU327696 JQQ327690:JQQ327696 KAM327690:KAM327696 KKI327690:KKI327696 KUE327690:KUE327696 LEA327690:LEA327696 LNW327690:LNW327696 LXS327690:LXS327696 MHO327690:MHO327696 MRK327690:MRK327696 NBG327690:NBG327696 NLC327690:NLC327696 NUY327690:NUY327696 OEU327690:OEU327696 OOQ327690:OOQ327696 OYM327690:OYM327696 PII327690:PII327696 PSE327690:PSE327696 QCA327690:QCA327696 QLW327690:QLW327696 QVS327690:QVS327696 RFO327690:RFO327696 RPK327690:RPK327696 RZG327690:RZG327696 SJC327690:SJC327696 SSY327690:SSY327696 TCU327690:TCU327696 TMQ327690:TMQ327696 TWM327690:TWM327696 UGI327690:UGI327696 UQE327690:UQE327696 VAA327690:VAA327696 VJW327690:VJW327696 VTS327690:VTS327696 WDO327690:WDO327696 WNK327690:WNK327696 WXG327690:WXG327696 AY393226:AY393232 KU393226:KU393232 UQ393226:UQ393232 AEM393226:AEM393232 AOI393226:AOI393232 AYE393226:AYE393232 BIA393226:BIA393232 BRW393226:BRW393232 CBS393226:CBS393232 CLO393226:CLO393232 CVK393226:CVK393232 DFG393226:DFG393232 DPC393226:DPC393232 DYY393226:DYY393232 EIU393226:EIU393232 ESQ393226:ESQ393232 FCM393226:FCM393232 FMI393226:FMI393232 FWE393226:FWE393232 GGA393226:GGA393232 GPW393226:GPW393232 GZS393226:GZS393232 HJO393226:HJO393232 HTK393226:HTK393232 IDG393226:IDG393232 INC393226:INC393232 IWY393226:IWY393232 JGU393226:JGU393232 JQQ393226:JQQ393232 KAM393226:KAM393232 KKI393226:KKI393232 KUE393226:KUE393232 LEA393226:LEA393232 LNW393226:LNW393232 LXS393226:LXS393232 MHO393226:MHO393232 MRK393226:MRK393232 NBG393226:NBG393232 NLC393226:NLC393232 NUY393226:NUY393232 OEU393226:OEU393232 OOQ393226:OOQ393232 OYM393226:OYM393232 PII393226:PII393232 PSE393226:PSE393232 QCA393226:QCA393232 QLW393226:QLW393232 QVS393226:QVS393232 RFO393226:RFO393232 RPK393226:RPK393232 RZG393226:RZG393232 SJC393226:SJC393232 SSY393226:SSY393232 TCU393226:TCU393232 TMQ393226:TMQ393232 TWM393226:TWM393232 UGI393226:UGI393232 UQE393226:UQE393232 VAA393226:VAA393232 VJW393226:VJW393232 VTS393226:VTS393232 WDO393226:WDO393232 WNK393226:WNK393232 WXG393226:WXG393232 AY458762:AY458768 KU458762:KU458768 UQ458762:UQ458768 AEM458762:AEM458768 AOI458762:AOI458768 AYE458762:AYE458768 BIA458762:BIA458768 BRW458762:BRW458768 CBS458762:CBS458768 CLO458762:CLO458768 CVK458762:CVK458768 DFG458762:DFG458768 DPC458762:DPC458768 DYY458762:DYY458768 EIU458762:EIU458768 ESQ458762:ESQ458768 FCM458762:FCM458768 FMI458762:FMI458768 FWE458762:FWE458768 GGA458762:GGA458768 GPW458762:GPW458768 GZS458762:GZS458768 HJO458762:HJO458768 HTK458762:HTK458768 IDG458762:IDG458768 INC458762:INC458768 IWY458762:IWY458768 JGU458762:JGU458768 JQQ458762:JQQ458768 KAM458762:KAM458768 KKI458762:KKI458768 KUE458762:KUE458768 LEA458762:LEA458768 LNW458762:LNW458768 LXS458762:LXS458768 MHO458762:MHO458768 MRK458762:MRK458768 NBG458762:NBG458768 NLC458762:NLC458768 NUY458762:NUY458768 OEU458762:OEU458768 OOQ458762:OOQ458768 OYM458762:OYM458768 PII458762:PII458768 PSE458762:PSE458768 QCA458762:QCA458768 QLW458762:QLW458768 QVS458762:QVS458768 RFO458762:RFO458768 RPK458762:RPK458768 RZG458762:RZG458768 SJC458762:SJC458768 SSY458762:SSY458768 TCU458762:TCU458768 TMQ458762:TMQ458768 TWM458762:TWM458768 UGI458762:UGI458768 UQE458762:UQE458768 VAA458762:VAA458768 VJW458762:VJW458768 VTS458762:VTS458768 WDO458762:WDO458768 WNK458762:WNK458768 WXG458762:WXG458768 AY524298:AY524304 KU524298:KU524304 UQ524298:UQ524304 AEM524298:AEM524304 AOI524298:AOI524304 AYE524298:AYE524304 BIA524298:BIA524304 BRW524298:BRW524304 CBS524298:CBS524304 CLO524298:CLO524304 CVK524298:CVK524304 DFG524298:DFG524304 DPC524298:DPC524304 DYY524298:DYY524304 EIU524298:EIU524304 ESQ524298:ESQ524304 FCM524298:FCM524304 FMI524298:FMI524304 FWE524298:FWE524304 GGA524298:GGA524304 GPW524298:GPW524304 GZS524298:GZS524304 HJO524298:HJO524304 HTK524298:HTK524304 IDG524298:IDG524304 INC524298:INC524304 IWY524298:IWY524304 JGU524298:JGU524304 JQQ524298:JQQ524304 KAM524298:KAM524304 KKI524298:KKI524304 KUE524298:KUE524304 LEA524298:LEA524304 LNW524298:LNW524304 LXS524298:LXS524304 MHO524298:MHO524304 MRK524298:MRK524304 NBG524298:NBG524304 NLC524298:NLC524304 NUY524298:NUY524304 OEU524298:OEU524304 OOQ524298:OOQ524304 OYM524298:OYM524304 PII524298:PII524304 PSE524298:PSE524304 QCA524298:QCA524304 QLW524298:QLW524304 QVS524298:QVS524304 RFO524298:RFO524304 RPK524298:RPK524304 RZG524298:RZG524304 SJC524298:SJC524304 SSY524298:SSY524304 TCU524298:TCU524304 TMQ524298:TMQ524304 TWM524298:TWM524304 UGI524298:UGI524304 UQE524298:UQE524304 VAA524298:VAA524304 VJW524298:VJW524304 VTS524298:VTS524304 WDO524298:WDO524304 WNK524298:WNK524304 WXG524298:WXG524304 AY589834:AY589840 KU589834:KU589840 UQ589834:UQ589840 AEM589834:AEM589840 AOI589834:AOI589840 AYE589834:AYE589840 BIA589834:BIA589840 BRW589834:BRW589840 CBS589834:CBS589840 CLO589834:CLO589840 CVK589834:CVK589840 DFG589834:DFG589840 DPC589834:DPC589840 DYY589834:DYY589840 EIU589834:EIU589840 ESQ589834:ESQ589840 FCM589834:FCM589840 FMI589834:FMI589840 FWE589834:FWE589840 GGA589834:GGA589840 GPW589834:GPW589840 GZS589834:GZS589840 HJO589834:HJO589840 HTK589834:HTK589840 IDG589834:IDG589840 INC589834:INC589840 IWY589834:IWY589840 JGU589834:JGU589840 JQQ589834:JQQ589840 KAM589834:KAM589840 KKI589834:KKI589840 KUE589834:KUE589840 LEA589834:LEA589840 LNW589834:LNW589840 LXS589834:LXS589840 MHO589834:MHO589840 MRK589834:MRK589840 NBG589834:NBG589840 NLC589834:NLC589840 NUY589834:NUY589840 OEU589834:OEU589840 OOQ589834:OOQ589840 OYM589834:OYM589840 PII589834:PII589840 PSE589834:PSE589840 QCA589834:QCA589840 QLW589834:QLW589840 QVS589834:QVS589840 RFO589834:RFO589840 RPK589834:RPK589840 RZG589834:RZG589840 SJC589834:SJC589840 SSY589834:SSY589840 TCU589834:TCU589840 TMQ589834:TMQ589840 TWM589834:TWM589840 UGI589834:UGI589840 UQE589834:UQE589840 VAA589834:VAA589840 VJW589834:VJW589840 VTS589834:VTS589840 WDO589834:WDO589840 WNK589834:WNK589840 WXG589834:WXG589840 AY655370:AY655376 KU655370:KU655376 UQ655370:UQ655376 AEM655370:AEM655376 AOI655370:AOI655376 AYE655370:AYE655376 BIA655370:BIA655376 BRW655370:BRW655376 CBS655370:CBS655376 CLO655370:CLO655376 CVK655370:CVK655376 DFG655370:DFG655376 DPC655370:DPC655376 DYY655370:DYY655376 EIU655370:EIU655376 ESQ655370:ESQ655376 FCM655370:FCM655376 FMI655370:FMI655376 FWE655370:FWE655376 GGA655370:GGA655376 GPW655370:GPW655376 GZS655370:GZS655376 HJO655370:HJO655376 HTK655370:HTK655376 IDG655370:IDG655376 INC655370:INC655376 IWY655370:IWY655376 JGU655370:JGU655376 JQQ655370:JQQ655376 KAM655370:KAM655376 KKI655370:KKI655376 KUE655370:KUE655376 LEA655370:LEA655376 LNW655370:LNW655376 LXS655370:LXS655376 MHO655370:MHO655376 MRK655370:MRK655376 NBG655370:NBG655376 NLC655370:NLC655376 NUY655370:NUY655376 OEU655370:OEU655376 OOQ655370:OOQ655376 OYM655370:OYM655376 PII655370:PII655376 PSE655370:PSE655376 QCA655370:QCA655376 QLW655370:QLW655376 QVS655370:QVS655376 RFO655370:RFO655376 RPK655370:RPK655376 RZG655370:RZG655376 SJC655370:SJC655376 SSY655370:SSY655376 TCU655370:TCU655376 TMQ655370:TMQ655376 TWM655370:TWM655376 UGI655370:UGI655376 UQE655370:UQE655376 VAA655370:VAA655376 VJW655370:VJW655376 VTS655370:VTS655376 WDO655370:WDO655376 WNK655370:WNK655376 WXG655370:WXG655376 AY720906:AY720912 KU720906:KU720912 UQ720906:UQ720912 AEM720906:AEM720912 AOI720906:AOI720912 AYE720906:AYE720912 BIA720906:BIA720912 BRW720906:BRW720912 CBS720906:CBS720912 CLO720906:CLO720912 CVK720906:CVK720912 DFG720906:DFG720912 DPC720906:DPC720912 DYY720906:DYY720912 EIU720906:EIU720912 ESQ720906:ESQ720912 FCM720906:FCM720912 FMI720906:FMI720912 FWE720906:FWE720912 GGA720906:GGA720912 GPW720906:GPW720912 GZS720906:GZS720912 HJO720906:HJO720912 HTK720906:HTK720912 IDG720906:IDG720912 INC720906:INC720912 IWY720906:IWY720912 JGU720906:JGU720912 JQQ720906:JQQ720912 KAM720906:KAM720912 KKI720906:KKI720912 KUE720906:KUE720912 LEA720906:LEA720912 LNW720906:LNW720912 LXS720906:LXS720912 MHO720906:MHO720912 MRK720906:MRK720912 NBG720906:NBG720912 NLC720906:NLC720912 NUY720906:NUY720912 OEU720906:OEU720912 OOQ720906:OOQ720912 OYM720906:OYM720912 PII720906:PII720912 PSE720906:PSE720912 QCA720906:QCA720912 QLW720906:QLW720912 QVS720906:QVS720912 RFO720906:RFO720912 RPK720906:RPK720912 RZG720906:RZG720912 SJC720906:SJC720912 SSY720906:SSY720912 TCU720906:TCU720912 TMQ720906:TMQ720912 TWM720906:TWM720912 UGI720906:UGI720912 UQE720906:UQE720912 VAA720906:VAA720912 VJW720906:VJW720912 VTS720906:VTS720912 WDO720906:WDO720912 WNK720906:WNK720912 WXG720906:WXG720912 AY786442:AY786448 KU786442:KU786448 UQ786442:UQ786448 AEM786442:AEM786448 AOI786442:AOI786448 AYE786442:AYE786448 BIA786442:BIA786448 BRW786442:BRW786448 CBS786442:CBS786448 CLO786442:CLO786448 CVK786442:CVK786448 DFG786442:DFG786448 DPC786442:DPC786448 DYY786442:DYY786448 EIU786442:EIU786448 ESQ786442:ESQ786448 FCM786442:FCM786448 FMI786442:FMI786448 FWE786442:FWE786448 GGA786442:GGA786448 GPW786442:GPW786448 GZS786442:GZS786448 HJO786442:HJO786448 HTK786442:HTK786448 IDG786442:IDG786448 INC786442:INC786448 IWY786442:IWY786448 JGU786442:JGU786448 JQQ786442:JQQ786448 KAM786442:KAM786448 KKI786442:KKI786448 KUE786442:KUE786448 LEA786442:LEA786448 LNW786442:LNW786448 LXS786442:LXS786448 MHO786442:MHO786448 MRK786442:MRK786448 NBG786442:NBG786448 NLC786442:NLC786448 NUY786442:NUY786448 OEU786442:OEU786448 OOQ786442:OOQ786448 OYM786442:OYM786448 PII786442:PII786448 PSE786442:PSE786448 QCA786442:QCA786448 QLW786442:QLW786448 QVS786442:QVS786448 RFO786442:RFO786448 RPK786442:RPK786448 RZG786442:RZG786448 SJC786442:SJC786448 SSY786442:SSY786448 TCU786442:TCU786448 TMQ786442:TMQ786448 TWM786442:TWM786448 UGI786442:UGI786448 UQE786442:UQE786448 VAA786442:VAA786448 VJW786442:VJW786448 VTS786442:VTS786448 WDO786442:WDO786448 WNK786442:WNK786448 WXG786442:WXG786448 AY851978:AY851984 KU851978:KU851984 UQ851978:UQ851984 AEM851978:AEM851984 AOI851978:AOI851984 AYE851978:AYE851984 BIA851978:BIA851984 BRW851978:BRW851984 CBS851978:CBS851984 CLO851978:CLO851984 CVK851978:CVK851984 DFG851978:DFG851984 DPC851978:DPC851984 DYY851978:DYY851984 EIU851978:EIU851984 ESQ851978:ESQ851984 FCM851978:FCM851984 FMI851978:FMI851984 FWE851978:FWE851984 GGA851978:GGA851984 GPW851978:GPW851984 GZS851978:GZS851984 HJO851978:HJO851984 HTK851978:HTK851984 IDG851978:IDG851984 INC851978:INC851984 IWY851978:IWY851984 JGU851978:JGU851984 JQQ851978:JQQ851984 KAM851978:KAM851984 KKI851978:KKI851984 KUE851978:KUE851984 LEA851978:LEA851984 LNW851978:LNW851984 LXS851978:LXS851984 MHO851978:MHO851984 MRK851978:MRK851984 NBG851978:NBG851984 NLC851978:NLC851984 NUY851978:NUY851984 OEU851978:OEU851984 OOQ851978:OOQ851984 OYM851978:OYM851984 PII851978:PII851984 PSE851978:PSE851984 QCA851978:QCA851984 QLW851978:QLW851984 QVS851978:QVS851984 RFO851978:RFO851984 RPK851978:RPK851984 RZG851978:RZG851984 SJC851978:SJC851984 SSY851978:SSY851984 TCU851978:TCU851984 TMQ851978:TMQ851984 TWM851978:TWM851984 UGI851978:UGI851984 UQE851978:UQE851984 VAA851978:VAA851984 VJW851978:VJW851984 VTS851978:VTS851984 WDO851978:WDO851984 WNK851978:WNK851984 WXG851978:WXG851984 AY917514:AY917520 KU917514:KU917520 UQ917514:UQ917520 AEM917514:AEM917520 AOI917514:AOI917520 AYE917514:AYE917520 BIA917514:BIA917520 BRW917514:BRW917520 CBS917514:CBS917520 CLO917514:CLO917520 CVK917514:CVK917520 DFG917514:DFG917520 DPC917514:DPC917520 DYY917514:DYY917520 EIU917514:EIU917520 ESQ917514:ESQ917520 FCM917514:FCM917520 FMI917514:FMI917520 FWE917514:FWE917520 GGA917514:GGA917520 GPW917514:GPW917520 GZS917514:GZS917520 HJO917514:HJO917520 HTK917514:HTK917520 IDG917514:IDG917520 INC917514:INC917520 IWY917514:IWY917520 JGU917514:JGU917520 JQQ917514:JQQ917520 KAM917514:KAM917520 KKI917514:KKI917520 KUE917514:KUE917520 LEA917514:LEA917520 LNW917514:LNW917520 LXS917514:LXS917520 MHO917514:MHO917520 MRK917514:MRK917520 NBG917514:NBG917520 NLC917514:NLC917520 NUY917514:NUY917520 OEU917514:OEU917520 OOQ917514:OOQ917520 OYM917514:OYM917520 PII917514:PII917520 PSE917514:PSE917520 QCA917514:QCA917520 QLW917514:QLW917520 QVS917514:QVS917520 RFO917514:RFO917520 RPK917514:RPK917520 RZG917514:RZG917520 SJC917514:SJC917520 SSY917514:SSY917520 TCU917514:TCU917520 TMQ917514:TMQ917520 TWM917514:TWM917520 UGI917514:UGI917520 UQE917514:UQE917520 VAA917514:VAA917520 VJW917514:VJW917520 VTS917514:VTS917520 WDO917514:WDO917520 WNK917514:WNK917520 WXG917514:WXG917520 AY983050:AY983056 KU983050:KU983056 UQ983050:UQ983056 AEM983050:AEM983056 AOI983050:AOI983056 AYE983050:AYE983056 BIA983050:BIA983056 BRW983050:BRW983056 CBS983050:CBS983056 CLO983050:CLO983056 CVK983050:CVK983056 DFG983050:DFG983056 DPC983050:DPC983056 DYY983050:DYY983056 EIU983050:EIU983056 ESQ983050:ESQ983056 FCM983050:FCM983056 FMI983050:FMI983056 FWE983050:FWE983056 GGA983050:GGA983056 GPW983050:GPW983056 GZS983050:GZS983056 HJO983050:HJO983056 HTK983050:HTK983056 IDG983050:IDG983056 INC983050:INC983056 IWY983050:IWY983056 JGU983050:JGU983056 JQQ983050:JQQ983056 KAM983050:KAM983056 KKI983050:KKI983056 KUE983050:KUE983056 LEA983050:LEA983056 LNW983050:LNW983056 LXS983050:LXS983056 MHO983050:MHO983056 MRK983050:MRK983056 NBG983050:NBG983056 NLC983050:NLC983056 NUY983050:NUY983056 OEU983050:OEU983056 OOQ983050:OOQ983056 OYM983050:OYM983056 PII983050:PII983056 PSE983050:PSE983056 QCA983050:QCA983056 QLW983050:QLW983056 QVS983050:QVS983056 RFO983050:RFO983056 RPK983050:RPK983056 RZG983050:RZG983056 SJC983050:SJC983056 SSY983050:SSY983056 TCU983050:TCU983056 TMQ983050:TMQ983056 TWM983050:TWM983056 UGI983050:UGI983056 UQE983050:UQE983056 VAA983050:VAA983056 VJW983050:VJW983056 VTS983050:VTS983056 WDO983050:WDO983056 WNK983050:WNK983056 WXG983050:WXG983056">
      <formula1>Monitoreo</formula1>
    </dataValidation>
    <dataValidation type="list" allowBlank="1" showInputMessage="1" sqref="AV10:AV16 KR10:KR16 UN10:UN16 AEJ10:AEJ16 AOF10:AOF16 AYB10:AYB16 BHX10:BHX16 BRT10:BRT16 CBP10:CBP16 CLL10:CLL16 CVH10:CVH16 DFD10:DFD16 DOZ10:DOZ16 DYV10:DYV16 EIR10:EIR16 ESN10:ESN16 FCJ10:FCJ16 FMF10:FMF16 FWB10:FWB16 GFX10:GFX16 GPT10:GPT16 GZP10:GZP16 HJL10:HJL16 HTH10:HTH16 IDD10:IDD16 IMZ10:IMZ16 IWV10:IWV16 JGR10:JGR16 JQN10:JQN16 KAJ10:KAJ16 KKF10:KKF16 KUB10:KUB16 LDX10:LDX16 LNT10:LNT16 LXP10:LXP16 MHL10:MHL16 MRH10:MRH16 NBD10:NBD16 NKZ10:NKZ16 NUV10:NUV16 OER10:OER16 OON10:OON16 OYJ10:OYJ16 PIF10:PIF16 PSB10:PSB16 QBX10:QBX16 QLT10:QLT16 QVP10:QVP16 RFL10:RFL16 RPH10:RPH16 RZD10:RZD16 SIZ10:SIZ16 SSV10:SSV16 TCR10:TCR16 TMN10:TMN16 TWJ10:TWJ16 UGF10:UGF16 UQB10:UQB16 UZX10:UZX16 VJT10:VJT16 VTP10:VTP16 WDL10:WDL16 WNH10:WNH16 WXD10:WXD16 AV65546:AV65552 KR65546:KR65552 UN65546:UN65552 AEJ65546:AEJ65552 AOF65546:AOF65552 AYB65546:AYB65552 BHX65546:BHX65552 BRT65546:BRT65552 CBP65546:CBP65552 CLL65546:CLL65552 CVH65546:CVH65552 DFD65546:DFD65552 DOZ65546:DOZ65552 DYV65546:DYV65552 EIR65546:EIR65552 ESN65546:ESN65552 FCJ65546:FCJ65552 FMF65546:FMF65552 FWB65546:FWB65552 GFX65546:GFX65552 GPT65546:GPT65552 GZP65546:GZP65552 HJL65546:HJL65552 HTH65546:HTH65552 IDD65546:IDD65552 IMZ65546:IMZ65552 IWV65546:IWV65552 JGR65546:JGR65552 JQN65546:JQN65552 KAJ65546:KAJ65552 KKF65546:KKF65552 KUB65546:KUB65552 LDX65546:LDX65552 LNT65546:LNT65552 LXP65546:LXP65552 MHL65546:MHL65552 MRH65546:MRH65552 NBD65546:NBD65552 NKZ65546:NKZ65552 NUV65546:NUV65552 OER65546:OER65552 OON65546:OON65552 OYJ65546:OYJ65552 PIF65546:PIF65552 PSB65546:PSB65552 QBX65546:QBX65552 QLT65546:QLT65552 QVP65546:QVP65552 RFL65546:RFL65552 RPH65546:RPH65552 RZD65546:RZD65552 SIZ65546:SIZ65552 SSV65546:SSV65552 TCR65546:TCR65552 TMN65546:TMN65552 TWJ65546:TWJ65552 UGF65546:UGF65552 UQB65546:UQB65552 UZX65546:UZX65552 VJT65546:VJT65552 VTP65546:VTP65552 WDL65546:WDL65552 WNH65546:WNH65552 WXD65546:WXD65552 AV131082:AV131088 KR131082:KR131088 UN131082:UN131088 AEJ131082:AEJ131088 AOF131082:AOF131088 AYB131082:AYB131088 BHX131082:BHX131088 BRT131082:BRT131088 CBP131082:CBP131088 CLL131082:CLL131088 CVH131082:CVH131088 DFD131082:DFD131088 DOZ131082:DOZ131088 DYV131082:DYV131088 EIR131082:EIR131088 ESN131082:ESN131088 FCJ131082:FCJ131088 FMF131082:FMF131088 FWB131082:FWB131088 GFX131082:GFX131088 GPT131082:GPT131088 GZP131082:GZP131088 HJL131082:HJL131088 HTH131082:HTH131088 IDD131082:IDD131088 IMZ131082:IMZ131088 IWV131082:IWV131088 JGR131082:JGR131088 JQN131082:JQN131088 KAJ131082:KAJ131088 KKF131082:KKF131088 KUB131082:KUB131088 LDX131082:LDX131088 LNT131082:LNT131088 LXP131082:LXP131088 MHL131082:MHL131088 MRH131082:MRH131088 NBD131082:NBD131088 NKZ131082:NKZ131088 NUV131082:NUV131088 OER131082:OER131088 OON131082:OON131088 OYJ131082:OYJ131088 PIF131082:PIF131088 PSB131082:PSB131088 QBX131082:QBX131088 QLT131082:QLT131088 QVP131082:QVP131088 RFL131082:RFL131088 RPH131082:RPH131088 RZD131082:RZD131088 SIZ131082:SIZ131088 SSV131082:SSV131088 TCR131082:TCR131088 TMN131082:TMN131088 TWJ131082:TWJ131088 UGF131082:UGF131088 UQB131082:UQB131088 UZX131082:UZX131088 VJT131082:VJT131088 VTP131082:VTP131088 WDL131082:WDL131088 WNH131082:WNH131088 WXD131082:WXD131088 AV196618:AV196624 KR196618:KR196624 UN196618:UN196624 AEJ196618:AEJ196624 AOF196618:AOF196624 AYB196618:AYB196624 BHX196618:BHX196624 BRT196618:BRT196624 CBP196618:CBP196624 CLL196618:CLL196624 CVH196618:CVH196624 DFD196618:DFD196624 DOZ196618:DOZ196624 DYV196618:DYV196624 EIR196618:EIR196624 ESN196618:ESN196624 FCJ196618:FCJ196624 FMF196618:FMF196624 FWB196618:FWB196624 GFX196618:GFX196624 GPT196618:GPT196624 GZP196618:GZP196624 HJL196618:HJL196624 HTH196618:HTH196624 IDD196618:IDD196624 IMZ196618:IMZ196624 IWV196618:IWV196624 JGR196618:JGR196624 JQN196618:JQN196624 KAJ196618:KAJ196624 KKF196618:KKF196624 KUB196618:KUB196624 LDX196618:LDX196624 LNT196618:LNT196624 LXP196618:LXP196624 MHL196618:MHL196624 MRH196618:MRH196624 NBD196618:NBD196624 NKZ196618:NKZ196624 NUV196618:NUV196624 OER196618:OER196624 OON196618:OON196624 OYJ196618:OYJ196624 PIF196618:PIF196624 PSB196618:PSB196624 QBX196618:QBX196624 QLT196618:QLT196624 QVP196618:QVP196624 RFL196618:RFL196624 RPH196618:RPH196624 RZD196618:RZD196624 SIZ196618:SIZ196624 SSV196618:SSV196624 TCR196618:TCR196624 TMN196618:TMN196624 TWJ196618:TWJ196624 UGF196618:UGF196624 UQB196618:UQB196624 UZX196618:UZX196624 VJT196618:VJT196624 VTP196618:VTP196624 WDL196618:WDL196624 WNH196618:WNH196624 WXD196618:WXD196624 AV262154:AV262160 KR262154:KR262160 UN262154:UN262160 AEJ262154:AEJ262160 AOF262154:AOF262160 AYB262154:AYB262160 BHX262154:BHX262160 BRT262154:BRT262160 CBP262154:CBP262160 CLL262154:CLL262160 CVH262154:CVH262160 DFD262154:DFD262160 DOZ262154:DOZ262160 DYV262154:DYV262160 EIR262154:EIR262160 ESN262154:ESN262160 FCJ262154:FCJ262160 FMF262154:FMF262160 FWB262154:FWB262160 GFX262154:GFX262160 GPT262154:GPT262160 GZP262154:GZP262160 HJL262154:HJL262160 HTH262154:HTH262160 IDD262154:IDD262160 IMZ262154:IMZ262160 IWV262154:IWV262160 JGR262154:JGR262160 JQN262154:JQN262160 KAJ262154:KAJ262160 KKF262154:KKF262160 KUB262154:KUB262160 LDX262154:LDX262160 LNT262154:LNT262160 LXP262154:LXP262160 MHL262154:MHL262160 MRH262154:MRH262160 NBD262154:NBD262160 NKZ262154:NKZ262160 NUV262154:NUV262160 OER262154:OER262160 OON262154:OON262160 OYJ262154:OYJ262160 PIF262154:PIF262160 PSB262154:PSB262160 QBX262154:QBX262160 QLT262154:QLT262160 QVP262154:QVP262160 RFL262154:RFL262160 RPH262154:RPH262160 RZD262154:RZD262160 SIZ262154:SIZ262160 SSV262154:SSV262160 TCR262154:TCR262160 TMN262154:TMN262160 TWJ262154:TWJ262160 UGF262154:UGF262160 UQB262154:UQB262160 UZX262154:UZX262160 VJT262154:VJT262160 VTP262154:VTP262160 WDL262154:WDL262160 WNH262154:WNH262160 WXD262154:WXD262160 AV327690:AV327696 KR327690:KR327696 UN327690:UN327696 AEJ327690:AEJ327696 AOF327690:AOF327696 AYB327690:AYB327696 BHX327690:BHX327696 BRT327690:BRT327696 CBP327690:CBP327696 CLL327690:CLL327696 CVH327690:CVH327696 DFD327690:DFD327696 DOZ327690:DOZ327696 DYV327690:DYV327696 EIR327690:EIR327696 ESN327690:ESN327696 FCJ327690:FCJ327696 FMF327690:FMF327696 FWB327690:FWB327696 GFX327690:GFX327696 GPT327690:GPT327696 GZP327690:GZP327696 HJL327690:HJL327696 HTH327690:HTH327696 IDD327690:IDD327696 IMZ327690:IMZ327696 IWV327690:IWV327696 JGR327690:JGR327696 JQN327690:JQN327696 KAJ327690:KAJ327696 KKF327690:KKF327696 KUB327690:KUB327696 LDX327690:LDX327696 LNT327690:LNT327696 LXP327690:LXP327696 MHL327690:MHL327696 MRH327690:MRH327696 NBD327690:NBD327696 NKZ327690:NKZ327696 NUV327690:NUV327696 OER327690:OER327696 OON327690:OON327696 OYJ327690:OYJ327696 PIF327690:PIF327696 PSB327690:PSB327696 QBX327690:QBX327696 QLT327690:QLT327696 QVP327690:QVP327696 RFL327690:RFL327696 RPH327690:RPH327696 RZD327690:RZD327696 SIZ327690:SIZ327696 SSV327690:SSV327696 TCR327690:TCR327696 TMN327690:TMN327696 TWJ327690:TWJ327696 UGF327690:UGF327696 UQB327690:UQB327696 UZX327690:UZX327696 VJT327690:VJT327696 VTP327690:VTP327696 WDL327690:WDL327696 WNH327690:WNH327696 WXD327690:WXD327696 AV393226:AV393232 KR393226:KR393232 UN393226:UN393232 AEJ393226:AEJ393232 AOF393226:AOF393232 AYB393226:AYB393232 BHX393226:BHX393232 BRT393226:BRT393232 CBP393226:CBP393232 CLL393226:CLL393232 CVH393226:CVH393232 DFD393226:DFD393232 DOZ393226:DOZ393232 DYV393226:DYV393232 EIR393226:EIR393232 ESN393226:ESN393232 FCJ393226:FCJ393232 FMF393226:FMF393232 FWB393226:FWB393232 GFX393226:GFX393232 GPT393226:GPT393232 GZP393226:GZP393232 HJL393226:HJL393232 HTH393226:HTH393232 IDD393226:IDD393232 IMZ393226:IMZ393232 IWV393226:IWV393232 JGR393226:JGR393232 JQN393226:JQN393232 KAJ393226:KAJ393232 KKF393226:KKF393232 KUB393226:KUB393232 LDX393226:LDX393232 LNT393226:LNT393232 LXP393226:LXP393232 MHL393226:MHL393232 MRH393226:MRH393232 NBD393226:NBD393232 NKZ393226:NKZ393232 NUV393226:NUV393232 OER393226:OER393232 OON393226:OON393232 OYJ393226:OYJ393232 PIF393226:PIF393232 PSB393226:PSB393232 QBX393226:QBX393232 QLT393226:QLT393232 QVP393226:QVP393232 RFL393226:RFL393232 RPH393226:RPH393232 RZD393226:RZD393232 SIZ393226:SIZ393232 SSV393226:SSV393232 TCR393226:TCR393232 TMN393226:TMN393232 TWJ393226:TWJ393232 UGF393226:UGF393232 UQB393226:UQB393232 UZX393226:UZX393232 VJT393226:VJT393232 VTP393226:VTP393232 WDL393226:WDL393232 WNH393226:WNH393232 WXD393226:WXD393232 AV458762:AV458768 KR458762:KR458768 UN458762:UN458768 AEJ458762:AEJ458768 AOF458762:AOF458768 AYB458762:AYB458768 BHX458762:BHX458768 BRT458762:BRT458768 CBP458762:CBP458768 CLL458762:CLL458768 CVH458762:CVH458768 DFD458762:DFD458768 DOZ458762:DOZ458768 DYV458762:DYV458768 EIR458762:EIR458768 ESN458762:ESN458768 FCJ458762:FCJ458768 FMF458762:FMF458768 FWB458762:FWB458768 GFX458762:GFX458768 GPT458762:GPT458768 GZP458762:GZP458768 HJL458762:HJL458768 HTH458762:HTH458768 IDD458762:IDD458768 IMZ458762:IMZ458768 IWV458762:IWV458768 JGR458762:JGR458768 JQN458762:JQN458768 KAJ458762:KAJ458768 KKF458762:KKF458768 KUB458762:KUB458768 LDX458762:LDX458768 LNT458762:LNT458768 LXP458762:LXP458768 MHL458762:MHL458768 MRH458762:MRH458768 NBD458762:NBD458768 NKZ458762:NKZ458768 NUV458762:NUV458768 OER458762:OER458768 OON458762:OON458768 OYJ458762:OYJ458768 PIF458762:PIF458768 PSB458762:PSB458768 QBX458762:QBX458768 QLT458762:QLT458768 QVP458762:QVP458768 RFL458762:RFL458768 RPH458762:RPH458768 RZD458762:RZD458768 SIZ458762:SIZ458768 SSV458762:SSV458768 TCR458762:TCR458768 TMN458762:TMN458768 TWJ458762:TWJ458768 UGF458762:UGF458768 UQB458762:UQB458768 UZX458762:UZX458768 VJT458762:VJT458768 VTP458762:VTP458768 WDL458762:WDL458768 WNH458762:WNH458768 WXD458762:WXD458768 AV524298:AV524304 KR524298:KR524304 UN524298:UN524304 AEJ524298:AEJ524304 AOF524298:AOF524304 AYB524298:AYB524304 BHX524298:BHX524304 BRT524298:BRT524304 CBP524298:CBP524304 CLL524298:CLL524304 CVH524298:CVH524304 DFD524298:DFD524304 DOZ524298:DOZ524304 DYV524298:DYV524304 EIR524298:EIR524304 ESN524298:ESN524304 FCJ524298:FCJ524304 FMF524298:FMF524304 FWB524298:FWB524304 GFX524298:GFX524304 GPT524298:GPT524304 GZP524298:GZP524304 HJL524298:HJL524304 HTH524298:HTH524304 IDD524298:IDD524304 IMZ524298:IMZ524304 IWV524298:IWV524304 JGR524298:JGR524304 JQN524298:JQN524304 KAJ524298:KAJ524304 KKF524298:KKF524304 KUB524298:KUB524304 LDX524298:LDX524304 LNT524298:LNT524304 LXP524298:LXP524304 MHL524298:MHL524304 MRH524298:MRH524304 NBD524298:NBD524304 NKZ524298:NKZ524304 NUV524298:NUV524304 OER524298:OER524304 OON524298:OON524304 OYJ524298:OYJ524304 PIF524298:PIF524304 PSB524298:PSB524304 QBX524298:QBX524304 QLT524298:QLT524304 QVP524298:QVP524304 RFL524298:RFL524304 RPH524298:RPH524304 RZD524298:RZD524304 SIZ524298:SIZ524304 SSV524298:SSV524304 TCR524298:TCR524304 TMN524298:TMN524304 TWJ524298:TWJ524304 UGF524298:UGF524304 UQB524298:UQB524304 UZX524298:UZX524304 VJT524298:VJT524304 VTP524298:VTP524304 WDL524298:WDL524304 WNH524298:WNH524304 WXD524298:WXD524304 AV589834:AV589840 KR589834:KR589840 UN589834:UN589840 AEJ589834:AEJ589840 AOF589834:AOF589840 AYB589834:AYB589840 BHX589834:BHX589840 BRT589834:BRT589840 CBP589834:CBP589840 CLL589834:CLL589840 CVH589834:CVH589840 DFD589834:DFD589840 DOZ589834:DOZ589840 DYV589834:DYV589840 EIR589834:EIR589840 ESN589834:ESN589840 FCJ589834:FCJ589840 FMF589834:FMF589840 FWB589834:FWB589840 GFX589834:GFX589840 GPT589834:GPT589840 GZP589834:GZP589840 HJL589834:HJL589840 HTH589834:HTH589840 IDD589834:IDD589840 IMZ589834:IMZ589840 IWV589834:IWV589840 JGR589834:JGR589840 JQN589834:JQN589840 KAJ589834:KAJ589840 KKF589834:KKF589840 KUB589834:KUB589840 LDX589834:LDX589840 LNT589834:LNT589840 LXP589834:LXP589840 MHL589834:MHL589840 MRH589834:MRH589840 NBD589834:NBD589840 NKZ589834:NKZ589840 NUV589834:NUV589840 OER589834:OER589840 OON589834:OON589840 OYJ589834:OYJ589840 PIF589834:PIF589840 PSB589834:PSB589840 QBX589834:QBX589840 QLT589834:QLT589840 QVP589834:QVP589840 RFL589834:RFL589840 RPH589834:RPH589840 RZD589834:RZD589840 SIZ589834:SIZ589840 SSV589834:SSV589840 TCR589834:TCR589840 TMN589834:TMN589840 TWJ589834:TWJ589840 UGF589834:UGF589840 UQB589834:UQB589840 UZX589834:UZX589840 VJT589834:VJT589840 VTP589834:VTP589840 WDL589834:WDL589840 WNH589834:WNH589840 WXD589834:WXD589840 AV655370:AV655376 KR655370:KR655376 UN655370:UN655376 AEJ655370:AEJ655376 AOF655370:AOF655376 AYB655370:AYB655376 BHX655370:BHX655376 BRT655370:BRT655376 CBP655370:CBP655376 CLL655370:CLL655376 CVH655370:CVH655376 DFD655370:DFD655376 DOZ655370:DOZ655376 DYV655370:DYV655376 EIR655370:EIR655376 ESN655370:ESN655376 FCJ655370:FCJ655376 FMF655370:FMF655376 FWB655370:FWB655376 GFX655370:GFX655376 GPT655370:GPT655376 GZP655370:GZP655376 HJL655370:HJL655376 HTH655370:HTH655376 IDD655370:IDD655376 IMZ655370:IMZ655376 IWV655370:IWV655376 JGR655370:JGR655376 JQN655370:JQN655376 KAJ655370:KAJ655376 KKF655370:KKF655376 KUB655370:KUB655376 LDX655370:LDX655376 LNT655370:LNT655376 LXP655370:LXP655376 MHL655370:MHL655376 MRH655370:MRH655376 NBD655370:NBD655376 NKZ655370:NKZ655376 NUV655370:NUV655376 OER655370:OER655376 OON655370:OON655376 OYJ655370:OYJ655376 PIF655370:PIF655376 PSB655370:PSB655376 QBX655370:QBX655376 QLT655370:QLT655376 QVP655370:QVP655376 RFL655370:RFL655376 RPH655370:RPH655376 RZD655370:RZD655376 SIZ655370:SIZ655376 SSV655370:SSV655376 TCR655370:TCR655376 TMN655370:TMN655376 TWJ655370:TWJ655376 UGF655370:UGF655376 UQB655370:UQB655376 UZX655370:UZX655376 VJT655370:VJT655376 VTP655370:VTP655376 WDL655370:WDL655376 WNH655370:WNH655376 WXD655370:WXD655376 AV720906:AV720912 KR720906:KR720912 UN720906:UN720912 AEJ720906:AEJ720912 AOF720906:AOF720912 AYB720906:AYB720912 BHX720906:BHX720912 BRT720906:BRT720912 CBP720906:CBP720912 CLL720906:CLL720912 CVH720906:CVH720912 DFD720906:DFD720912 DOZ720906:DOZ720912 DYV720906:DYV720912 EIR720906:EIR720912 ESN720906:ESN720912 FCJ720906:FCJ720912 FMF720906:FMF720912 FWB720906:FWB720912 GFX720906:GFX720912 GPT720906:GPT720912 GZP720906:GZP720912 HJL720906:HJL720912 HTH720906:HTH720912 IDD720906:IDD720912 IMZ720906:IMZ720912 IWV720906:IWV720912 JGR720906:JGR720912 JQN720906:JQN720912 KAJ720906:KAJ720912 KKF720906:KKF720912 KUB720906:KUB720912 LDX720906:LDX720912 LNT720906:LNT720912 LXP720906:LXP720912 MHL720906:MHL720912 MRH720906:MRH720912 NBD720906:NBD720912 NKZ720906:NKZ720912 NUV720906:NUV720912 OER720906:OER720912 OON720906:OON720912 OYJ720906:OYJ720912 PIF720906:PIF720912 PSB720906:PSB720912 QBX720906:QBX720912 QLT720906:QLT720912 QVP720906:QVP720912 RFL720906:RFL720912 RPH720906:RPH720912 RZD720906:RZD720912 SIZ720906:SIZ720912 SSV720906:SSV720912 TCR720906:TCR720912 TMN720906:TMN720912 TWJ720906:TWJ720912 UGF720906:UGF720912 UQB720906:UQB720912 UZX720906:UZX720912 VJT720906:VJT720912 VTP720906:VTP720912 WDL720906:WDL720912 WNH720906:WNH720912 WXD720906:WXD720912 AV786442:AV786448 KR786442:KR786448 UN786442:UN786448 AEJ786442:AEJ786448 AOF786442:AOF786448 AYB786442:AYB786448 BHX786442:BHX786448 BRT786442:BRT786448 CBP786442:CBP786448 CLL786442:CLL786448 CVH786442:CVH786448 DFD786442:DFD786448 DOZ786442:DOZ786448 DYV786442:DYV786448 EIR786442:EIR786448 ESN786442:ESN786448 FCJ786442:FCJ786448 FMF786442:FMF786448 FWB786442:FWB786448 GFX786442:GFX786448 GPT786442:GPT786448 GZP786442:GZP786448 HJL786442:HJL786448 HTH786442:HTH786448 IDD786442:IDD786448 IMZ786442:IMZ786448 IWV786442:IWV786448 JGR786442:JGR786448 JQN786442:JQN786448 KAJ786442:KAJ786448 KKF786442:KKF786448 KUB786442:KUB786448 LDX786442:LDX786448 LNT786442:LNT786448 LXP786442:LXP786448 MHL786442:MHL786448 MRH786442:MRH786448 NBD786442:NBD786448 NKZ786442:NKZ786448 NUV786442:NUV786448 OER786442:OER786448 OON786442:OON786448 OYJ786442:OYJ786448 PIF786442:PIF786448 PSB786442:PSB786448 QBX786442:QBX786448 QLT786442:QLT786448 QVP786442:QVP786448 RFL786442:RFL786448 RPH786442:RPH786448 RZD786442:RZD786448 SIZ786442:SIZ786448 SSV786442:SSV786448 TCR786442:TCR786448 TMN786442:TMN786448 TWJ786442:TWJ786448 UGF786442:UGF786448 UQB786442:UQB786448 UZX786442:UZX786448 VJT786442:VJT786448 VTP786442:VTP786448 WDL786442:WDL786448 WNH786442:WNH786448 WXD786442:WXD786448 AV851978:AV851984 KR851978:KR851984 UN851978:UN851984 AEJ851978:AEJ851984 AOF851978:AOF851984 AYB851978:AYB851984 BHX851978:BHX851984 BRT851978:BRT851984 CBP851978:CBP851984 CLL851978:CLL851984 CVH851978:CVH851984 DFD851978:DFD851984 DOZ851978:DOZ851984 DYV851978:DYV851984 EIR851978:EIR851984 ESN851978:ESN851984 FCJ851978:FCJ851984 FMF851978:FMF851984 FWB851978:FWB851984 GFX851978:GFX851984 GPT851978:GPT851984 GZP851978:GZP851984 HJL851978:HJL851984 HTH851978:HTH851984 IDD851978:IDD851984 IMZ851978:IMZ851984 IWV851978:IWV851984 JGR851978:JGR851984 JQN851978:JQN851984 KAJ851978:KAJ851984 KKF851978:KKF851984 KUB851978:KUB851984 LDX851978:LDX851984 LNT851978:LNT851984 LXP851978:LXP851984 MHL851978:MHL851984 MRH851978:MRH851984 NBD851978:NBD851984 NKZ851978:NKZ851984 NUV851978:NUV851984 OER851978:OER851984 OON851978:OON851984 OYJ851978:OYJ851984 PIF851978:PIF851984 PSB851978:PSB851984 QBX851978:QBX851984 QLT851978:QLT851984 QVP851978:QVP851984 RFL851978:RFL851984 RPH851978:RPH851984 RZD851978:RZD851984 SIZ851978:SIZ851984 SSV851978:SSV851984 TCR851978:TCR851984 TMN851978:TMN851984 TWJ851978:TWJ851984 UGF851978:UGF851984 UQB851978:UQB851984 UZX851978:UZX851984 VJT851978:VJT851984 VTP851978:VTP851984 WDL851978:WDL851984 WNH851978:WNH851984 WXD851978:WXD851984 AV917514:AV917520 KR917514:KR917520 UN917514:UN917520 AEJ917514:AEJ917520 AOF917514:AOF917520 AYB917514:AYB917520 BHX917514:BHX917520 BRT917514:BRT917520 CBP917514:CBP917520 CLL917514:CLL917520 CVH917514:CVH917520 DFD917514:DFD917520 DOZ917514:DOZ917520 DYV917514:DYV917520 EIR917514:EIR917520 ESN917514:ESN917520 FCJ917514:FCJ917520 FMF917514:FMF917520 FWB917514:FWB917520 GFX917514:GFX917520 GPT917514:GPT917520 GZP917514:GZP917520 HJL917514:HJL917520 HTH917514:HTH917520 IDD917514:IDD917520 IMZ917514:IMZ917520 IWV917514:IWV917520 JGR917514:JGR917520 JQN917514:JQN917520 KAJ917514:KAJ917520 KKF917514:KKF917520 KUB917514:KUB917520 LDX917514:LDX917520 LNT917514:LNT917520 LXP917514:LXP917520 MHL917514:MHL917520 MRH917514:MRH917520 NBD917514:NBD917520 NKZ917514:NKZ917520 NUV917514:NUV917520 OER917514:OER917520 OON917514:OON917520 OYJ917514:OYJ917520 PIF917514:PIF917520 PSB917514:PSB917520 QBX917514:QBX917520 QLT917514:QLT917520 QVP917514:QVP917520 RFL917514:RFL917520 RPH917514:RPH917520 RZD917514:RZD917520 SIZ917514:SIZ917520 SSV917514:SSV917520 TCR917514:TCR917520 TMN917514:TMN917520 TWJ917514:TWJ917520 UGF917514:UGF917520 UQB917514:UQB917520 UZX917514:UZX917520 VJT917514:VJT917520 VTP917514:VTP917520 WDL917514:WDL917520 WNH917514:WNH917520 WXD917514:WXD917520 AV983050:AV983056 KR983050:KR983056 UN983050:UN983056 AEJ983050:AEJ983056 AOF983050:AOF983056 AYB983050:AYB983056 BHX983050:BHX983056 BRT983050:BRT983056 CBP983050:CBP983056 CLL983050:CLL983056 CVH983050:CVH983056 DFD983050:DFD983056 DOZ983050:DOZ983056 DYV983050:DYV983056 EIR983050:EIR983056 ESN983050:ESN983056 FCJ983050:FCJ983056 FMF983050:FMF983056 FWB983050:FWB983056 GFX983050:GFX983056 GPT983050:GPT983056 GZP983050:GZP983056 HJL983050:HJL983056 HTH983050:HTH983056 IDD983050:IDD983056 IMZ983050:IMZ983056 IWV983050:IWV983056 JGR983050:JGR983056 JQN983050:JQN983056 KAJ983050:KAJ983056 KKF983050:KKF983056 KUB983050:KUB983056 LDX983050:LDX983056 LNT983050:LNT983056 LXP983050:LXP983056 MHL983050:MHL983056 MRH983050:MRH983056 NBD983050:NBD983056 NKZ983050:NKZ983056 NUV983050:NUV983056 OER983050:OER983056 OON983050:OON983056 OYJ983050:OYJ983056 PIF983050:PIF983056 PSB983050:PSB983056 QBX983050:QBX983056 QLT983050:QLT983056 QVP983050:QVP983056 RFL983050:RFL983056 RPH983050:RPH983056 RZD983050:RZD983056 SIZ983050:SIZ983056 SSV983050:SSV983056 TCR983050:TCR983056 TMN983050:TMN983056 TWJ983050:TWJ983056 UGF983050:UGF983056 UQB983050:UQB983056 UZX983050:UZX983056 VJT983050:VJT983056 VTP983050:VTP983056 WDL983050:WDL983056 WNH983050:WNH983056 WXD983050:WXD983056">
      <formula1>Periodo</formula1>
    </dataValidation>
    <dataValidation type="list" showInputMessage="1" showErrorMessage="1" sqref="V10:AF16 JR10:KB16 TN10:TX16 ADJ10:ADT16 ANF10:ANP16 AXB10:AXL16 BGX10:BHH16 BQT10:BRD16 CAP10:CAZ16 CKL10:CKV16 CUH10:CUR16 DED10:DEN16 DNZ10:DOJ16 DXV10:DYF16 EHR10:EIB16 ERN10:ERX16 FBJ10:FBT16 FLF10:FLP16 FVB10:FVL16 GEX10:GFH16 GOT10:GPD16 GYP10:GYZ16 HIL10:HIV16 HSH10:HSR16 ICD10:ICN16 ILZ10:IMJ16 IVV10:IWF16 JFR10:JGB16 JPN10:JPX16 JZJ10:JZT16 KJF10:KJP16 KTB10:KTL16 LCX10:LDH16 LMT10:LND16 LWP10:LWZ16 MGL10:MGV16 MQH10:MQR16 NAD10:NAN16 NJZ10:NKJ16 NTV10:NUF16 ODR10:OEB16 ONN10:ONX16 OXJ10:OXT16 PHF10:PHP16 PRB10:PRL16 QAX10:QBH16 QKT10:QLD16 QUP10:QUZ16 REL10:REV16 ROH10:ROR16 RYD10:RYN16 SHZ10:SIJ16 SRV10:SSF16 TBR10:TCB16 TLN10:TLX16 TVJ10:TVT16 UFF10:UFP16 UPB10:UPL16 UYX10:UZH16 VIT10:VJD16 VSP10:VSZ16 WCL10:WCV16 WMH10:WMR16 WWD10:WWN16 V65546:AF65552 JR65546:KB65552 TN65546:TX65552 ADJ65546:ADT65552 ANF65546:ANP65552 AXB65546:AXL65552 BGX65546:BHH65552 BQT65546:BRD65552 CAP65546:CAZ65552 CKL65546:CKV65552 CUH65546:CUR65552 DED65546:DEN65552 DNZ65546:DOJ65552 DXV65546:DYF65552 EHR65546:EIB65552 ERN65546:ERX65552 FBJ65546:FBT65552 FLF65546:FLP65552 FVB65546:FVL65552 GEX65546:GFH65552 GOT65546:GPD65552 GYP65546:GYZ65552 HIL65546:HIV65552 HSH65546:HSR65552 ICD65546:ICN65552 ILZ65546:IMJ65552 IVV65546:IWF65552 JFR65546:JGB65552 JPN65546:JPX65552 JZJ65546:JZT65552 KJF65546:KJP65552 KTB65546:KTL65552 LCX65546:LDH65552 LMT65546:LND65552 LWP65546:LWZ65552 MGL65546:MGV65552 MQH65546:MQR65552 NAD65546:NAN65552 NJZ65546:NKJ65552 NTV65546:NUF65552 ODR65546:OEB65552 ONN65546:ONX65552 OXJ65546:OXT65552 PHF65546:PHP65552 PRB65546:PRL65552 QAX65546:QBH65552 QKT65546:QLD65552 QUP65546:QUZ65552 REL65546:REV65552 ROH65546:ROR65552 RYD65546:RYN65552 SHZ65546:SIJ65552 SRV65546:SSF65552 TBR65546:TCB65552 TLN65546:TLX65552 TVJ65546:TVT65552 UFF65546:UFP65552 UPB65546:UPL65552 UYX65546:UZH65552 VIT65546:VJD65552 VSP65546:VSZ65552 WCL65546:WCV65552 WMH65546:WMR65552 WWD65546:WWN65552 V131082:AF131088 JR131082:KB131088 TN131082:TX131088 ADJ131082:ADT131088 ANF131082:ANP131088 AXB131082:AXL131088 BGX131082:BHH131088 BQT131082:BRD131088 CAP131082:CAZ131088 CKL131082:CKV131088 CUH131082:CUR131088 DED131082:DEN131088 DNZ131082:DOJ131088 DXV131082:DYF131088 EHR131082:EIB131088 ERN131082:ERX131088 FBJ131082:FBT131088 FLF131082:FLP131088 FVB131082:FVL131088 GEX131082:GFH131088 GOT131082:GPD131088 GYP131082:GYZ131088 HIL131082:HIV131088 HSH131082:HSR131088 ICD131082:ICN131088 ILZ131082:IMJ131088 IVV131082:IWF131088 JFR131082:JGB131088 JPN131082:JPX131088 JZJ131082:JZT131088 KJF131082:KJP131088 KTB131082:KTL131088 LCX131082:LDH131088 LMT131082:LND131088 LWP131082:LWZ131088 MGL131082:MGV131088 MQH131082:MQR131088 NAD131082:NAN131088 NJZ131082:NKJ131088 NTV131082:NUF131088 ODR131082:OEB131088 ONN131082:ONX131088 OXJ131082:OXT131088 PHF131082:PHP131088 PRB131082:PRL131088 QAX131082:QBH131088 QKT131082:QLD131088 QUP131082:QUZ131088 REL131082:REV131088 ROH131082:ROR131088 RYD131082:RYN131088 SHZ131082:SIJ131088 SRV131082:SSF131088 TBR131082:TCB131088 TLN131082:TLX131088 TVJ131082:TVT131088 UFF131082:UFP131088 UPB131082:UPL131088 UYX131082:UZH131088 VIT131082:VJD131088 VSP131082:VSZ131088 WCL131082:WCV131088 WMH131082:WMR131088 WWD131082:WWN131088 V196618:AF196624 JR196618:KB196624 TN196618:TX196624 ADJ196618:ADT196624 ANF196618:ANP196624 AXB196618:AXL196624 BGX196618:BHH196624 BQT196618:BRD196624 CAP196618:CAZ196624 CKL196618:CKV196624 CUH196618:CUR196624 DED196618:DEN196624 DNZ196618:DOJ196624 DXV196618:DYF196624 EHR196618:EIB196624 ERN196618:ERX196624 FBJ196618:FBT196624 FLF196618:FLP196624 FVB196618:FVL196624 GEX196618:GFH196624 GOT196618:GPD196624 GYP196618:GYZ196624 HIL196618:HIV196624 HSH196618:HSR196624 ICD196618:ICN196624 ILZ196618:IMJ196624 IVV196618:IWF196624 JFR196618:JGB196624 JPN196618:JPX196624 JZJ196618:JZT196624 KJF196618:KJP196624 KTB196618:KTL196624 LCX196618:LDH196624 LMT196618:LND196624 LWP196618:LWZ196624 MGL196618:MGV196624 MQH196618:MQR196624 NAD196618:NAN196624 NJZ196618:NKJ196624 NTV196618:NUF196624 ODR196618:OEB196624 ONN196618:ONX196624 OXJ196618:OXT196624 PHF196618:PHP196624 PRB196618:PRL196624 QAX196618:QBH196624 QKT196618:QLD196624 QUP196618:QUZ196624 REL196618:REV196624 ROH196618:ROR196624 RYD196618:RYN196624 SHZ196618:SIJ196624 SRV196618:SSF196624 TBR196618:TCB196624 TLN196618:TLX196624 TVJ196618:TVT196624 UFF196618:UFP196624 UPB196618:UPL196624 UYX196618:UZH196624 VIT196618:VJD196624 VSP196618:VSZ196624 WCL196618:WCV196624 WMH196618:WMR196624 WWD196618:WWN196624 V262154:AF262160 JR262154:KB262160 TN262154:TX262160 ADJ262154:ADT262160 ANF262154:ANP262160 AXB262154:AXL262160 BGX262154:BHH262160 BQT262154:BRD262160 CAP262154:CAZ262160 CKL262154:CKV262160 CUH262154:CUR262160 DED262154:DEN262160 DNZ262154:DOJ262160 DXV262154:DYF262160 EHR262154:EIB262160 ERN262154:ERX262160 FBJ262154:FBT262160 FLF262154:FLP262160 FVB262154:FVL262160 GEX262154:GFH262160 GOT262154:GPD262160 GYP262154:GYZ262160 HIL262154:HIV262160 HSH262154:HSR262160 ICD262154:ICN262160 ILZ262154:IMJ262160 IVV262154:IWF262160 JFR262154:JGB262160 JPN262154:JPX262160 JZJ262154:JZT262160 KJF262154:KJP262160 KTB262154:KTL262160 LCX262154:LDH262160 LMT262154:LND262160 LWP262154:LWZ262160 MGL262154:MGV262160 MQH262154:MQR262160 NAD262154:NAN262160 NJZ262154:NKJ262160 NTV262154:NUF262160 ODR262154:OEB262160 ONN262154:ONX262160 OXJ262154:OXT262160 PHF262154:PHP262160 PRB262154:PRL262160 QAX262154:QBH262160 QKT262154:QLD262160 QUP262154:QUZ262160 REL262154:REV262160 ROH262154:ROR262160 RYD262154:RYN262160 SHZ262154:SIJ262160 SRV262154:SSF262160 TBR262154:TCB262160 TLN262154:TLX262160 TVJ262154:TVT262160 UFF262154:UFP262160 UPB262154:UPL262160 UYX262154:UZH262160 VIT262154:VJD262160 VSP262154:VSZ262160 WCL262154:WCV262160 WMH262154:WMR262160 WWD262154:WWN262160 V327690:AF327696 JR327690:KB327696 TN327690:TX327696 ADJ327690:ADT327696 ANF327690:ANP327696 AXB327690:AXL327696 BGX327690:BHH327696 BQT327690:BRD327696 CAP327690:CAZ327696 CKL327690:CKV327696 CUH327690:CUR327696 DED327690:DEN327696 DNZ327690:DOJ327696 DXV327690:DYF327696 EHR327690:EIB327696 ERN327690:ERX327696 FBJ327690:FBT327696 FLF327690:FLP327696 FVB327690:FVL327696 GEX327690:GFH327696 GOT327690:GPD327696 GYP327690:GYZ327696 HIL327690:HIV327696 HSH327690:HSR327696 ICD327690:ICN327696 ILZ327690:IMJ327696 IVV327690:IWF327696 JFR327690:JGB327696 JPN327690:JPX327696 JZJ327690:JZT327696 KJF327690:KJP327696 KTB327690:KTL327696 LCX327690:LDH327696 LMT327690:LND327696 LWP327690:LWZ327696 MGL327690:MGV327696 MQH327690:MQR327696 NAD327690:NAN327696 NJZ327690:NKJ327696 NTV327690:NUF327696 ODR327690:OEB327696 ONN327690:ONX327696 OXJ327690:OXT327696 PHF327690:PHP327696 PRB327690:PRL327696 QAX327690:QBH327696 QKT327690:QLD327696 QUP327690:QUZ327696 REL327690:REV327696 ROH327690:ROR327696 RYD327690:RYN327696 SHZ327690:SIJ327696 SRV327690:SSF327696 TBR327690:TCB327696 TLN327690:TLX327696 TVJ327690:TVT327696 UFF327690:UFP327696 UPB327690:UPL327696 UYX327690:UZH327696 VIT327690:VJD327696 VSP327690:VSZ327696 WCL327690:WCV327696 WMH327690:WMR327696 WWD327690:WWN327696 V393226:AF393232 JR393226:KB393232 TN393226:TX393232 ADJ393226:ADT393232 ANF393226:ANP393232 AXB393226:AXL393232 BGX393226:BHH393232 BQT393226:BRD393232 CAP393226:CAZ393232 CKL393226:CKV393232 CUH393226:CUR393232 DED393226:DEN393232 DNZ393226:DOJ393232 DXV393226:DYF393232 EHR393226:EIB393232 ERN393226:ERX393232 FBJ393226:FBT393232 FLF393226:FLP393232 FVB393226:FVL393232 GEX393226:GFH393232 GOT393226:GPD393232 GYP393226:GYZ393232 HIL393226:HIV393232 HSH393226:HSR393232 ICD393226:ICN393232 ILZ393226:IMJ393232 IVV393226:IWF393232 JFR393226:JGB393232 JPN393226:JPX393232 JZJ393226:JZT393232 KJF393226:KJP393232 KTB393226:KTL393232 LCX393226:LDH393232 LMT393226:LND393232 LWP393226:LWZ393232 MGL393226:MGV393232 MQH393226:MQR393232 NAD393226:NAN393232 NJZ393226:NKJ393232 NTV393226:NUF393232 ODR393226:OEB393232 ONN393226:ONX393232 OXJ393226:OXT393232 PHF393226:PHP393232 PRB393226:PRL393232 QAX393226:QBH393232 QKT393226:QLD393232 QUP393226:QUZ393232 REL393226:REV393232 ROH393226:ROR393232 RYD393226:RYN393232 SHZ393226:SIJ393232 SRV393226:SSF393232 TBR393226:TCB393232 TLN393226:TLX393232 TVJ393226:TVT393232 UFF393226:UFP393232 UPB393226:UPL393232 UYX393226:UZH393232 VIT393226:VJD393232 VSP393226:VSZ393232 WCL393226:WCV393232 WMH393226:WMR393232 WWD393226:WWN393232 V458762:AF458768 JR458762:KB458768 TN458762:TX458768 ADJ458762:ADT458768 ANF458762:ANP458768 AXB458762:AXL458768 BGX458762:BHH458768 BQT458762:BRD458768 CAP458762:CAZ458768 CKL458762:CKV458768 CUH458762:CUR458768 DED458762:DEN458768 DNZ458762:DOJ458768 DXV458762:DYF458768 EHR458762:EIB458768 ERN458762:ERX458768 FBJ458762:FBT458768 FLF458762:FLP458768 FVB458762:FVL458768 GEX458762:GFH458768 GOT458762:GPD458768 GYP458762:GYZ458768 HIL458762:HIV458768 HSH458762:HSR458768 ICD458762:ICN458768 ILZ458762:IMJ458768 IVV458762:IWF458768 JFR458762:JGB458768 JPN458762:JPX458768 JZJ458762:JZT458768 KJF458762:KJP458768 KTB458762:KTL458768 LCX458762:LDH458768 LMT458762:LND458768 LWP458762:LWZ458768 MGL458762:MGV458768 MQH458762:MQR458768 NAD458762:NAN458768 NJZ458762:NKJ458768 NTV458762:NUF458768 ODR458762:OEB458768 ONN458762:ONX458768 OXJ458762:OXT458768 PHF458762:PHP458768 PRB458762:PRL458768 QAX458762:QBH458768 QKT458762:QLD458768 QUP458762:QUZ458768 REL458762:REV458768 ROH458762:ROR458768 RYD458762:RYN458768 SHZ458762:SIJ458768 SRV458762:SSF458768 TBR458762:TCB458768 TLN458762:TLX458768 TVJ458762:TVT458768 UFF458762:UFP458768 UPB458762:UPL458768 UYX458762:UZH458768 VIT458762:VJD458768 VSP458762:VSZ458768 WCL458762:WCV458768 WMH458762:WMR458768 WWD458762:WWN458768 V524298:AF524304 JR524298:KB524304 TN524298:TX524304 ADJ524298:ADT524304 ANF524298:ANP524304 AXB524298:AXL524304 BGX524298:BHH524304 BQT524298:BRD524304 CAP524298:CAZ524304 CKL524298:CKV524304 CUH524298:CUR524304 DED524298:DEN524304 DNZ524298:DOJ524304 DXV524298:DYF524304 EHR524298:EIB524304 ERN524298:ERX524304 FBJ524298:FBT524304 FLF524298:FLP524304 FVB524298:FVL524304 GEX524298:GFH524304 GOT524298:GPD524304 GYP524298:GYZ524304 HIL524298:HIV524304 HSH524298:HSR524304 ICD524298:ICN524304 ILZ524298:IMJ524304 IVV524298:IWF524304 JFR524298:JGB524304 JPN524298:JPX524304 JZJ524298:JZT524304 KJF524298:KJP524304 KTB524298:KTL524304 LCX524298:LDH524304 LMT524298:LND524304 LWP524298:LWZ524304 MGL524298:MGV524304 MQH524298:MQR524304 NAD524298:NAN524304 NJZ524298:NKJ524304 NTV524298:NUF524304 ODR524298:OEB524304 ONN524298:ONX524304 OXJ524298:OXT524304 PHF524298:PHP524304 PRB524298:PRL524304 QAX524298:QBH524304 QKT524298:QLD524304 QUP524298:QUZ524304 REL524298:REV524304 ROH524298:ROR524304 RYD524298:RYN524304 SHZ524298:SIJ524304 SRV524298:SSF524304 TBR524298:TCB524304 TLN524298:TLX524304 TVJ524298:TVT524304 UFF524298:UFP524304 UPB524298:UPL524304 UYX524298:UZH524304 VIT524298:VJD524304 VSP524298:VSZ524304 WCL524298:WCV524304 WMH524298:WMR524304 WWD524298:WWN524304 V589834:AF589840 JR589834:KB589840 TN589834:TX589840 ADJ589834:ADT589840 ANF589834:ANP589840 AXB589834:AXL589840 BGX589834:BHH589840 BQT589834:BRD589840 CAP589834:CAZ589840 CKL589834:CKV589840 CUH589834:CUR589840 DED589834:DEN589840 DNZ589834:DOJ589840 DXV589834:DYF589840 EHR589834:EIB589840 ERN589834:ERX589840 FBJ589834:FBT589840 FLF589834:FLP589840 FVB589834:FVL589840 GEX589834:GFH589840 GOT589834:GPD589840 GYP589834:GYZ589840 HIL589834:HIV589840 HSH589834:HSR589840 ICD589834:ICN589840 ILZ589834:IMJ589840 IVV589834:IWF589840 JFR589834:JGB589840 JPN589834:JPX589840 JZJ589834:JZT589840 KJF589834:KJP589840 KTB589834:KTL589840 LCX589834:LDH589840 LMT589834:LND589840 LWP589834:LWZ589840 MGL589834:MGV589840 MQH589834:MQR589840 NAD589834:NAN589840 NJZ589834:NKJ589840 NTV589834:NUF589840 ODR589834:OEB589840 ONN589834:ONX589840 OXJ589834:OXT589840 PHF589834:PHP589840 PRB589834:PRL589840 QAX589834:QBH589840 QKT589834:QLD589840 QUP589834:QUZ589840 REL589834:REV589840 ROH589834:ROR589840 RYD589834:RYN589840 SHZ589834:SIJ589840 SRV589834:SSF589840 TBR589834:TCB589840 TLN589834:TLX589840 TVJ589834:TVT589840 UFF589834:UFP589840 UPB589834:UPL589840 UYX589834:UZH589840 VIT589834:VJD589840 VSP589834:VSZ589840 WCL589834:WCV589840 WMH589834:WMR589840 WWD589834:WWN589840 V655370:AF655376 JR655370:KB655376 TN655370:TX655376 ADJ655370:ADT655376 ANF655370:ANP655376 AXB655370:AXL655376 BGX655370:BHH655376 BQT655370:BRD655376 CAP655370:CAZ655376 CKL655370:CKV655376 CUH655370:CUR655376 DED655370:DEN655376 DNZ655370:DOJ655376 DXV655370:DYF655376 EHR655370:EIB655376 ERN655370:ERX655376 FBJ655370:FBT655376 FLF655370:FLP655376 FVB655370:FVL655376 GEX655370:GFH655376 GOT655370:GPD655376 GYP655370:GYZ655376 HIL655370:HIV655376 HSH655370:HSR655376 ICD655370:ICN655376 ILZ655370:IMJ655376 IVV655370:IWF655376 JFR655370:JGB655376 JPN655370:JPX655376 JZJ655370:JZT655376 KJF655370:KJP655376 KTB655370:KTL655376 LCX655370:LDH655376 LMT655370:LND655376 LWP655370:LWZ655376 MGL655370:MGV655376 MQH655370:MQR655376 NAD655370:NAN655376 NJZ655370:NKJ655376 NTV655370:NUF655376 ODR655370:OEB655376 ONN655370:ONX655376 OXJ655370:OXT655376 PHF655370:PHP655376 PRB655370:PRL655376 QAX655370:QBH655376 QKT655370:QLD655376 QUP655370:QUZ655376 REL655370:REV655376 ROH655370:ROR655376 RYD655370:RYN655376 SHZ655370:SIJ655376 SRV655370:SSF655376 TBR655370:TCB655376 TLN655370:TLX655376 TVJ655370:TVT655376 UFF655370:UFP655376 UPB655370:UPL655376 UYX655370:UZH655376 VIT655370:VJD655376 VSP655370:VSZ655376 WCL655370:WCV655376 WMH655370:WMR655376 WWD655370:WWN655376 V720906:AF720912 JR720906:KB720912 TN720906:TX720912 ADJ720906:ADT720912 ANF720906:ANP720912 AXB720906:AXL720912 BGX720906:BHH720912 BQT720906:BRD720912 CAP720906:CAZ720912 CKL720906:CKV720912 CUH720906:CUR720912 DED720906:DEN720912 DNZ720906:DOJ720912 DXV720906:DYF720912 EHR720906:EIB720912 ERN720906:ERX720912 FBJ720906:FBT720912 FLF720906:FLP720912 FVB720906:FVL720912 GEX720906:GFH720912 GOT720906:GPD720912 GYP720906:GYZ720912 HIL720906:HIV720912 HSH720906:HSR720912 ICD720906:ICN720912 ILZ720906:IMJ720912 IVV720906:IWF720912 JFR720906:JGB720912 JPN720906:JPX720912 JZJ720906:JZT720912 KJF720906:KJP720912 KTB720906:KTL720912 LCX720906:LDH720912 LMT720906:LND720912 LWP720906:LWZ720912 MGL720906:MGV720912 MQH720906:MQR720912 NAD720906:NAN720912 NJZ720906:NKJ720912 NTV720906:NUF720912 ODR720906:OEB720912 ONN720906:ONX720912 OXJ720906:OXT720912 PHF720906:PHP720912 PRB720906:PRL720912 QAX720906:QBH720912 QKT720906:QLD720912 QUP720906:QUZ720912 REL720906:REV720912 ROH720906:ROR720912 RYD720906:RYN720912 SHZ720906:SIJ720912 SRV720906:SSF720912 TBR720906:TCB720912 TLN720906:TLX720912 TVJ720906:TVT720912 UFF720906:UFP720912 UPB720906:UPL720912 UYX720906:UZH720912 VIT720906:VJD720912 VSP720906:VSZ720912 WCL720906:WCV720912 WMH720906:WMR720912 WWD720906:WWN720912 V786442:AF786448 JR786442:KB786448 TN786442:TX786448 ADJ786442:ADT786448 ANF786442:ANP786448 AXB786442:AXL786448 BGX786442:BHH786448 BQT786442:BRD786448 CAP786442:CAZ786448 CKL786442:CKV786448 CUH786442:CUR786448 DED786442:DEN786448 DNZ786442:DOJ786448 DXV786442:DYF786448 EHR786442:EIB786448 ERN786442:ERX786448 FBJ786442:FBT786448 FLF786442:FLP786448 FVB786442:FVL786448 GEX786442:GFH786448 GOT786442:GPD786448 GYP786442:GYZ786448 HIL786442:HIV786448 HSH786442:HSR786448 ICD786442:ICN786448 ILZ786442:IMJ786448 IVV786442:IWF786448 JFR786442:JGB786448 JPN786442:JPX786448 JZJ786442:JZT786448 KJF786442:KJP786448 KTB786442:KTL786448 LCX786442:LDH786448 LMT786442:LND786448 LWP786442:LWZ786448 MGL786442:MGV786448 MQH786442:MQR786448 NAD786442:NAN786448 NJZ786442:NKJ786448 NTV786442:NUF786448 ODR786442:OEB786448 ONN786442:ONX786448 OXJ786442:OXT786448 PHF786442:PHP786448 PRB786442:PRL786448 QAX786442:QBH786448 QKT786442:QLD786448 QUP786442:QUZ786448 REL786442:REV786448 ROH786442:ROR786448 RYD786442:RYN786448 SHZ786442:SIJ786448 SRV786442:SSF786448 TBR786442:TCB786448 TLN786442:TLX786448 TVJ786442:TVT786448 UFF786442:UFP786448 UPB786442:UPL786448 UYX786442:UZH786448 VIT786442:VJD786448 VSP786442:VSZ786448 WCL786442:WCV786448 WMH786442:WMR786448 WWD786442:WWN786448 V851978:AF851984 JR851978:KB851984 TN851978:TX851984 ADJ851978:ADT851984 ANF851978:ANP851984 AXB851978:AXL851984 BGX851978:BHH851984 BQT851978:BRD851984 CAP851978:CAZ851984 CKL851978:CKV851984 CUH851978:CUR851984 DED851978:DEN851984 DNZ851978:DOJ851984 DXV851978:DYF851984 EHR851978:EIB851984 ERN851978:ERX851984 FBJ851978:FBT851984 FLF851978:FLP851984 FVB851978:FVL851984 GEX851978:GFH851984 GOT851978:GPD851984 GYP851978:GYZ851984 HIL851978:HIV851984 HSH851978:HSR851984 ICD851978:ICN851984 ILZ851978:IMJ851984 IVV851978:IWF851984 JFR851978:JGB851984 JPN851978:JPX851984 JZJ851978:JZT851984 KJF851978:KJP851984 KTB851978:KTL851984 LCX851978:LDH851984 LMT851978:LND851984 LWP851978:LWZ851984 MGL851978:MGV851984 MQH851978:MQR851984 NAD851978:NAN851984 NJZ851978:NKJ851984 NTV851978:NUF851984 ODR851978:OEB851984 ONN851978:ONX851984 OXJ851978:OXT851984 PHF851978:PHP851984 PRB851978:PRL851984 QAX851978:QBH851984 QKT851978:QLD851984 QUP851978:QUZ851984 REL851978:REV851984 ROH851978:ROR851984 RYD851978:RYN851984 SHZ851978:SIJ851984 SRV851978:SSF851984 TBR851978:TCB851984 TLN851978:TLX851984 TVJ851978:TVT851984 UFF851978:UFP851984 UPB851978:UPL851984 UYX851978:UZH851984 VIT851978:VJD851984 VSP851978:VSZ851984 WCL851978:WCV851984 WMH851978:WMR851984 WWD851978:WWN851984 V917514:AF917520 JR917514:KB917520 TN917514:TX917520 ADJ917514:ADT917520 ANF917514:ANP917520 AXB917514:AXL917520 BGX917514:BHH917520 BQT917514:BRD917520 CAP917514:CAZ917520 CKL917514:CKV917520 CUH917514:CUR917520 DED917514:DEN917520 DNZ917514:DOJ917520 DXV917514:DYF917520 EHR917514:EIB917520 ERN917514:ERX917520 FBJ917514:FBT917520 FLF917514:FLP917520 FVB917514:FVL917520 GEX917514:GFH917520 GOT917514:GPD917520 GYP917514:GYZ917520 HIL917514:HIV917520 HSH917514:HSR917520 ICD917514:ICN917520 ILZ917514:IMJ917520 IVV917514:IWF917520 JFR917514:JGB917520 JPN917514:JPX917520 JZJ917514:JZT917520 KJF917514:KJP917520 KTB917514:KTL917520 LCX917514:LDH917520 LMT917514:LND917520 LWP917514:LWZ917520 MGL917514:MGV917520 MQH917514:MQR917520 NAD917514:NAN917520 NJZ917514:NKJ917520 NTV917514:NUF917520 ODR917514:OEB917520 ONN917514:ONX917520 OXJ917514:OXT917520 PHF917514:PHP917520 PRB917514:PRL917520 QAX917514:QBH917520 QKT917514:QLD917520 QUP917514:QUZ917520 REL917514:REV917520 ROH917514:ROR917520 RYD917514:RYN917520 SHZ917514:SIJ917520 SRV917514:SSF917520 TBR917514:TCB917520 TLN917514:TLX917520 TVJ917514:TVT917520 UFF917514:UFP917520 UPB917514:UPL917520 UYX917514:UZH917520 VIT917514:VJD917520 VSP917514:VSZ917520 WCL917514:WCV917520 WMH917514:WMR917520 WWD917514:WWN917520 V983050:AF983056 JR983050:KB983056 TN983050:TX983056 ADJ983050:ADT983056 ANF983050:ANP983056 AXB983050:AXL983056 BGX983050:BHH983056 BQT983050:BRD983056 CAP983050:CAZ983056 CKL983050:CKV983056 CUH983050:CUR983056 DED983050:DEN983056 DNZ983050:DOJ983056 DXV983050:DYF983056 EHR983050:EIB983056 ERN983050:ERX983056 FBJ983050:FBT983056 FLF983050:FLP983056 FVB983050:FVL983056 GEX983050:GFH983056 GOT983050:GPD983056 GYP983050:GYZ983056 HIL983050:HIV983056 HSH983050:HSR983056 ICD983050:ICN983056 ILZ983050:IMJ983056 IVV983050:IWF983056 JFR983050:JGB983056 JPN983050:JPX983056 JZJ983050:JZT983056 KJF983050:KJP983056 KTB983050:KTL983056 LCX983050:LDH983056 LMT983050:LND983056 LWP983050:LWZ983056 MGL983050:MGV983056 MQH983050:MQR983056 NAD983050:NAN983056 NJZ983050:NKJ983056 NTV983050:NUF983056 ODR983050:OEB983056 ONN983050:ONX983056 OXJ983050:OXT983056 PHF983050:PHP983056 PRB983050:PRL983056 QAX983050:QBH983056 QKT983050:QLD983056 QUP983050:QUZ983056 REL983050:REV983056 ROH983050:ROR983056 RYD983050:RYN983056 SHZ983050:SIJ983056 SRV983050:SSF983056 TBR983050:TCB983056 TLN983050:TLX983056 TVJ983050:TVT983056 UFF983050:UFP983056 UPB983050:UPL983056 UYX983050:UZH983056 VIT983050:VJD983056 VSP983050:VSZ983056 WCL983050:WCV983056 WMH983050:WMR983056 WWD983050:WWN983056">
      <formula1>Efectividad</formula1>
    </dataValidation>
    <dataValidation showInputMessage="1" showErrorMessage="1" sqref="AG10:AT16 KC10:KP16 TY10:UL16 ADU10:AEH16 ANQ10:AOD16 AXM10:AXZ16 BHI10:BHV16 BRE10:BRR16 CBA10:CBN16 CKW10:CLJ16 CUS10:CVF16 DEO10:DFB16 DOK10:DOX16 DYG10:DYT16 EIC10:EIP16 ERY10:ESL16 FBU10:FCH16 FLQ10:FMD16 FVM10:FVZ16 GFI10:GFV16 GPE10:GPR16 GZA10:GZN16 HIW10:HJJ16 HSS10:HTF16 ICO10:IDB16 IMK10:IMX16 IWG10:IWT16 JGC10:JGP16 JPY10:JQL16 JZU10:KAH16 KJQ10:KKD16 KTM10:KTZ16 LDI10:LDV16 LNE10:LNR16 LXA10:LXN16 MGW10:MHJ16 MQS10:MRF16 NAO10:NBB16 NKK10:NKX16 NUG10:NUT16 OEC10:OEP16 ONY10:OOL16 OXU10:OYH16 PHQ10:PID16 PRM10:PRZ16 QBI10:QBV16 QLE10:QLR16 QVA10:QVN16 REW10:RFJ16 ROS10:RPF16 RYO10:RZB16 SIK10:SIX16 SSG10:SST16 TCC10:TCP16 TLY10:TML16 TVU10:TWH16 UFQ10:UGD16 UPM10:UPZ16 UZI10:UZV16 VJE10:VJR16 VTA10:VTN16 WCW10:WDJ16 WMS10:WNF16 WWO10:WXB16 AG65546:AT65552 KC65546:KP65552 TY65546:UL65552 ADU65546:AEH65552 ANQ65546:AOD65552 AXM65546:AXZ65552 BHI65546:BHV65552 BRE65546:BRR65552 CBA65546:CBN65552 CKW65546:CLJ65552 CUS65546:CVF65552 DEO65546:DFB65552 DOK65546:DOX65552 DYG65546:DYT65552 EIC65546:EIP65552 ERY65546:ESL65552 FBU65546:FCH65552 FLQ65546:FMD65552 FVM65546:FVZ65552 GFI65546:GFV65552 GPE65546:GPR65552 GZA65546:GZN65552 HIW65546:HJJ65552 HSS65546:HTF65552 ICO65546:IDB65552 IMK65546:IMX65552 IWG65546:IWT65552 JGC65546:JGP65552 JPY65546:JQL65552 JZU65546:KAH65552 KJQ65546:KKD65552 KTM65546:KTZ65552 LDI65546:LDV65552 LNE65546:LNR65552 LXA65546:LXN65552 MGW65546:MHJ65552 MQS65546:MRF65552 NAO65546:NBB65552 NKK65546:NKX65552 NUG65546:NUT65552 OEC65546:OEP65552 ONY65546:OOL65552 OXU65546:OYH65552 PHQ65546:PID65552 PRM65546:PRZ65552 QBI65546:QBV65552 QLE65546:QLR65552 QVA65546:QVN65552 REW65546:RFJ65552 ROS65546:RPF65552 RYO65546:RZB65552 SIK65546:SIX65552 SSG65546:SST65552 TCC65546:TCP65552 TLY65546:TML65552 TVU65546:TWH65552 UFQ65546:UGD65552 UPM65546:UPZ65552 UZI65546:UZV65552 VJE65546:VJR65552 VTA65546:VTN65552 WCW65546:WDJ65552 WMS65546:WNF65552 WWO65546:WXB65552 AG131082:AT131088 KC131082:KP131088 TY131082:UL131088 ADU131082:AEH131088 ANQ131082:AOD131088 AXM131082:AXZ131088 BHI131082:BHV131088 BRE131082:BRR131088 CBA131082:CBN131088 CKW131082:CLJ131088 CUS131082:CVF131088 DEO131082:DFB131088 DOK131082:DOX131088 DYG131082:DYT131088 EIC131082:EIP131088 ERY131082:ESL131088 FBU131082:FCH131088 FLQ131082:FMD131088 FVM131082:FVZ131088 GFI131082:GFV131088 GPE131082:GPR131088 GZA131082:GZN131088 HIW131082:HJJ131088 HSS131082:HTF131088 ICO131082:IDB131088 IMK131082:IMX131088 IWG131082:IWT131088 JGC131082:JGP131088 JPY131082:JQL131088 JZU131082:KAH131088 KJQ131082:KKD131088 KTM131082:KTZ131088 LDI131082:LDV131088 LNE131082:LNR131088 LXA131082:LXN131088 MGW131082:MHJ131088 MQS131082:MRF131088 NAO131082:NBB131088 NKK131082:NKX131088 NUG131082:NUT131088 OEC131082:OEP131088 ONY131082:OOL131088 OXU131082:OYH131088 PHQ131082:PID131088 PRM131082:PRZ131088 QBI131082:QBV131088 QLE131082:QLR131088 QVA131082:QVN131088 REW131082:RFJ131088 ROS131082:RPF131088 RYO131082:RZB131088 SIK131082:SIX131088 SSG131082:SST131088 TCC131082:TCP131088 TLY131082:TML131088 TVU131082:TWH131088 UFQ131082:UGD131088 UPM131082:UPZ131088 UZI131082:UZV131088 VJE131082:VJR131088 VTA131082:VTN131088 WCW131082:WDJ131088 WMS131082:WNF131088 WWO131082:WXB131088 AG196618:AT196624 KC196618:KP196624 TY196618:UL196624 ADU196618:AEH196624 ANQ196618:AOD196624 AXM196618:AXZ196624 BHI196618:BHV196624 BRE196618:BRR196624 CBA196618:CBN196624 CKW196618:CLJ196624 CUS196618:CVF196624 DEO196618:DFB196624 DOK196618:DOX196624 DYG196618:DYT196624 EIC196618:EIP196624 ERY196618:ESL196624 FBU196618:FCH196624 FLQ196618:FMD196624 FVM196618:FVZ196624 GFI196618:GFV196624 GPE196618:GPR196624 GZA196618:GZN196624 HIW196618:HJJ196624 HSS196618:HTF196624 ICO196618:IDB196624 IMK196618:IMX196624 IWG196618:IWT196624 JGC196618:JGP196624 JPY196618:JQL196624 JZU196618:KAH196624 KJQ196618:KKD196624 KTM196618:KTZ196624 LDI196618:LDV196624 LNE196618:LNR196624 LXA196618:LXN196624 MGW196618:MHJ196624 MQS196618:MRF196624 NAO196618:NBB196624 NKK196618:NKX196624 NUG196618:NUT196624 OEC196618:OEP196624 ONY196618:OOL196624 OXU196618:OYH196624 PHQ196618:PID196624 PRM196618:PRZ196624 QBI196618:QBV196624 QLE196618:QLR196624 QVA196618:QVN196624 REW196618:RFJ196624 ROS196618:RPF196624 RYO196618:RZB196624 SIK196618:SIX196624 SSG196618:SST196624 TCC196618:TCP196624 TLY196618:TML196624 TVU196618:TWH196624 UFQ196618:UGD196624 UPM196618:UPZ196624 UZI196618:UZV196624 VJE196618:VJR196624 VTA196618:VTN196624 WCW196618:WDJ196624 WMS196618:WNF196624 WWO196618:WXB196624 AG262154:AT262160 KC262154:KP262160 TY262154:UL262160 ADU262154:AEH262160 ANQ262154:AOD262160 AXM262154:AXZ262160 BHI262154:BHV262160 BRE262154:BRR262160 CBA262154:CBN262160 CKW262154:CLJ262160 CUS262154:CVF262160 DEO262154:DFB262160 DOK262154:DOX262160 DYG262154:DYT262160 EIC262154:EIP262160 ERY262154:ESL262160 FBU262154:FCH262160 FLQ262154:FMD262160 FVM262154:FVZ262160 GFI262154:GFV262160 GPE262154:GPR262160 GZA262154:GZN262160 HIW262154:HJJ262160 HSS262154:HTF262160 ICO262154:IDB262160 IMK262154:IMX262160 IWG262154:IWT262160 JGC262154:JGP262160 JPY262154:JQL262160 JZU262154:KAH262160 KJQ262154:KKD262160 KTM262154:KTZ262160 LDI262154:LDV262160 LNE262154:LNR262160 LXA262154:LXN262160 MGW262154:MHJ262160 MQS262154:MRF262160 NAO262154:NBB262160 NKK262154:NKX262160 NUG262154:NUT262160 OEC262154:OEP262160 ONY262154:OOL262160 OXU262154:OYH262160 PHQ262154:PID262160 PRM262154:PRZ262160 QBI262154:QBV262160 QLE262154:QLR262160 QVA262154:QVN262160 REW262154:RFJ262160 ROS262154:RPF262160 RYO262154:RZB262160 SIK262154:SIX262160 SSG262154:SST262160 TCC262154:TCP262160 TLY262154:TML262160 TVU262154:TWH262160 UFQ262154:UGD262160 UPM262154:UPZ262160 UZI262154:UZV262160 VJE262154:VJR262160 VTA262154:VTN262160 WCW262154:WDJ262160 WMS262154:WNF262160 WWO262154:WXB262160 AG327690:AT327696 KC327690:KP327696 TY327690:UL327696 ADU327690:AEH327696 ANQ327690:AOD327696 AXM327690:AXZ327696 BHI327690:BHV327696 BRE327690:BRR327696 CBA327690:CBN327696 CKW327690:CLJ327696 CUS327690:CVF327696 DEO327690:DFB327696 DOK327690:DOX327696 DYG327690:DYT327696 EIC327690:EIP327696 ERY327690:ESL327696 FBU327690:FCH327696 FLQ327690:FMD327696 FVM327690:FVZ327696 GFI327690:GFV327696 GPE327690:GPR327696 GZA327690:GZN327696 HIW327690:HJJ327696 HSS327690:HTF327696 ICO327690:IDB327696 IMK327690:IMX327696 IWG327690:IWT327696 JGC327690:JGP327696 JPY327690:JQL327696 JZU327690:KAH327696 KJQ327690:KKD327696 KTM327690:KTZ327696 LDI327690:LDV327696 LNE327690:LNR327696 LXA327690:LXN327696 MGW327690:MHJ327696 MQS327690:MRF327696 NAO327690:NBB327696 NKK327690:NKX327696 NUG327690:NUT327696 OEC327690:OEP327696 ONY327690:OOL327696 OXU327690:OYH327696 PHQ327690:PID327696 PRM327690:PRZ327696 QBI327690:QBV327696 QLE327690:QLR327696 QVA327690:QVN327696 REW327690:RFJ327696 ROS327690:RPF327696 RYO327690:RZB327696 SIK327690:SIX327696 SSG327690:SST327696 TCC327690:TCP327696 TLY327690:TML327696 TVU327690:TWH327696 UFQ327690:UGD327696 UPM327690:UPZ327696 UZI327690:UZV327696 VJE327690:VJR327696 VTA327690:VTN327696 WCW327690:WDJ327696 WMS327690:WNF327696 WWO327690:WXB327696 AG393226:AT393232 KC393226:KP393232 TY393226:UL393232 ADU393226:AEH393232 ANQ393226:AOD393232 AXM393226:AXZ393232 BHI393226:BHV393232 BRE393226:BRR393232 CBA393226:CBN393232 CKW393226:CLJ393232 CUS393226:CVF393232 DEO393226:DFB393232 DOK393226:DOX393232 DYG393226:DYT393232 EIC393226:EIP393232 ERY393226:ESL393232 FBU393226:FCH393232 FLQ393226:FMD393232 FVM393226:FVZ393232 GFI393226:GFV393232 GPE393226:GPR393232 GZA393226:GZN393232 HIW393226:HJJ393232 HSS393226:HTF393232 ICO393226:IDB393232 IMK393226:IMX393232 IWG393226:IWT393232 JGC393226:JGP393232 JPY393226:JQL393232 JZU393226:KAH393232 KJQ393226:KKD393232 KTM393226:KTZ393232 LDI393226:LDV393232 LNE393226:LNR393232 LXA393226:LXN393232 MGW393226:MHJ393232 MQS393226:MRF393232 NAO393226:NBB393232 NKK393226:NKX393232 NUG393226:NUT393232 OEC393226:OEP393232 ONY393226:OOL393232 OXU393226:OYH393232 PHQ393226:PID393232 PRM393226:PRZ393232 QBI393226:QBV393232 QLE393226:QLR393232 QVA393226:QVN393232 REW393226:RFJ393232 ROS393226:RPF393232 RYO393226:RZB393232 SIK393226:SIX393232 SSG393226:SST393232 TCC393226:TCP393232 TLY393226:TML393232 TVU393226:TWH393232 UFQ393226:UGD393232 UPM393226:UPZ393232 UZI393226:UZV393232 VJE393226:VJR393232 VTA393226:VTN393232 WCW393226:WDJ393232 WMS393226:WNF393232 WWO393226:WXB393232 AG458762:AT458768 KC458762:KP458768 TY458762:UL458768 ADU458762:AEH458768 ANQ458762:AOD458768 AXM458762:AXZ458768 BHI458762:BHV458768 BRE458762:BRR458768 CBA458762:CBN458768 CKW458762:CLJ458768 CUS458762:CVF458768 DEO458762:DFB458768 DOK458762:DOX458768 DYG458762:DYT458768 EIC458762:EIP458768 ERY458762:ESL458768 FBU458762:FCH458768 FLQ458762:FMD458768 FVM458762:FVZ458768 GFI458762:GFV458768 GPE458762:GPR458768 GZA458762:GZN458768 HIW458762:HJJ458768 HSS458762:HTF458768 ICO458762:IDB458768 IMK458762:IMX458768 IWG458762:IWT458768 JGC458762:JGP458768 JPY458762:JQL458768 JZU458762:KAH458768 KJQ458762:KKD458768 KTM458762:KTZ458768 LDI458762:LDV458768 LNE458762:LNR458768 LXA458762:LXN458768 MGW458762:MHJ458768 MQS458762:MRF458768 NAO458762:NBB458768 NKK458762:NKX458768 NUG458762:NUT458768 OEC458762:OEP458768 ONY458762:OOL458768 OXU458762:OYH458768 PHQ458762:PID458768 PRM458762:PRZ458768 QBI458762:QBV458768 QLE458762:QLR458768 QVA458762:QVN458768 REW458762:RFJ458768 ROS458762:RPF458768 RYO458762:RZB458768 SIK458762:SIX458768 SSG458762:SST458768 TCC458762:TCP458768 TLY458762:TML458768 TVU458762:TWH458768 UFQ458762:UGD458768 UPM458762:UPZ458768 UZI458762:UZV458768 VJE458762:VJR458768 VTA458762:VTN458768 WCW458762:WDJ458768 WMS458762:WNF458768 WWO458762:WXB458768 AG524298:AT524304 KC524298:KP524304 TY524298:UL524304 ADU524298:AEH524304 ANQ524298:AOD524304 AXM524298:AXZ524304 BHI524298:BHV524304 BRE524298:BRR524304 CBA524298:CBN524304 CKW524298:CLJ524304 CUS524298:CVF524304 DEO524298:DFB524304 DOK524298:DOX524304 DYG524298:DYT524304 EIC524298:EIP524304 ERY524298:ESL524304 FBU524298:FCH524304 FLQ524298:FMD524304 FVM524298:FVZ524304 GFI524298:GFV524304 GPE524298:GPR524304 GZA524298:GZN524304 HIW524298:HJJ524304 HSS524298:HTF524304 ICO524298:IDB524304 IMK524298:IMX524304 IWG524298:IWT524304 JGC524298:JGP524304 JPY524298:JQL524304 JZU524298:KAH524304 KJQ524298:KKD524304 KTM524298:KTZ524304 LDI524298:LDV524304 LNE524298:LNR524304 LXA524298:LXN524304 MGW524298:MHJ524304 MQS524298:MRF524304 NAO524298:NBB524304 NKK524298:NKX524304 NUG524298:NUT524304 OEC524298:OEP524304 ONY524298:OOL524304 OXU524298:OYH524304 PHQ524298:PID524304 PRM524298:PRZ524304 QBI524298:QBV524304 QLE524298:QLR524304 QVA524298:QVN524304 REW524298:RFJ524304 ROS524298:RPF524304 RYO524298:RZB524304 SIK524298:SIX524304 SSG524298:SST524304 TCC524298:TCP524304 TLY524298:TML524304 TVU524298:TWH524304 UFQ524298:UGD524304 UPM524298:UPZ524304 UZI524298:UZV524304 VJE524298:VJR524304 VTA524298:VTN524304 WCW524298:WDJ524304 WMS524298:WNF524304 WWO524298:WXB524304 AG589834:AT589840 KC589834:KP589840 TY589834:UL589840 ADU589834:AEH589840 ANQ589834:AOD589840 AXM589834:AXZ589840 BHI589834:BHV589840 BRE589834:BRR589840 CBA589834:CBN589840 CKW589834:CLJ589840 CUS589834:CVF589840 DEO589834:DFB589840 DOK589834:DOX589840 DYG589834:DYT589840 EIC589834:EIP589840 ERY589834:ESL589840 FBU589834:FCH589840 FLQ589834:FMD589840 FVM589834:FVZ589840 GFI589834:GFV589840 GPE589834:GPR589840 GZA589834:GZN589840 HIW589834:HJJ589840 HSS589834:HTF589840 ICO589834:IDB589840 IMK589834:IMX589840 IWG589834:IWT589840 JGC589834:JGP589840 JPY589834:JQL589840 JZU589834:KAH589840 KJQ589834:KKD589840 KTM589834:KTZ589840 LDI589834:LDV589840 LNE589834:LNR589840 LXA589834:LXN589840 MGW589834:MHJ589840 MQS589834:MRF589840 NAO589834:NBB589840 NKK589834:NKX589840 NUG589834:NUT589840 OEC589834:OEP589840 ONY589834:OOL589840 OXU589834:OYH589840 PHQ589834:PID589840 PRM589834:PRZ589840 QBI589834:QBV589840 QLE589834:QLR589840 QVA589834:QVN589840 REW589834:RFJ589840 ROS589834:RPF589840 RYO589834:RZB589840 SIK589834:SIX589840 SSG589834:SST589840 TCC589834:TCP589840 TLY589834:TML589840 TVU589834:TWH589840 UFQ589834:UGD589840 UPM589834:UPZ589840 UZI589834:UZV589840 VJE589834:VJR589840 VTA589834:VTN589840 WCW589834:WDJ589840 WMS589834:WNF589840 WWO589834:WXB589840 AG655370:AT655376 KC655370:KP655376 TY655370:UL655376 ADU655370:AEH655376 ANQ655370:AOD655376 AXM655370:AXZ655376 BHI655370:BHV655376 BRE655370:BRR655376 CBA655370:CBN655376 CKW655370:CLJ655376 CUS655370:CVF655376 DEO655370:DFB655376 DOK655370:DOX655376 DYG655370:DYT655376 EIC655370:EIP655376 ERY655370:ESL655376 FBU655370:FCH655376 FLQ655370:FMD655376 FVM655370:FVZ655376 GFI655370:GFV655376 GPE655370:GPR655376 GZA655370:GZN655376 HIW655370:HJJ655376 HSS655370:HTF655376 ICO655370:IDB655376 IMK655370:IMX655376 IWG655370:IWT655376 JGC655370:JGP655376 JPY655370:JQL655376 JZU655370:KAH655376 KJQ655370:KKD655376 KTM655370:KTZ655376 LDI655370:LDV655376 LNE655370:LNR655376 LXA655370:LXN655376 MGW655370:MHJ655376 MQS655370:MRF655376 NAO655370:NBB655376 NKK655370:NKX655376 NUG655370:NUT655376 OEC655370:OEP655376 ONY655370:OOL655376 OXU655370:OYH655376 PHQ655370:PID655376 PRM655370:PRZ655376 QBI655370:QBV655376 QLE655370:QLR655376 QVA655370:QVN655376 REW655370:RFJ655376 ROS655370:RPF655376 RYO655370:RZB655376 SIK655370:SIX655376 SSG655370:SST655376 TCC655370:TCP655376 TLY655370:TML655376 TVU655370:TWH655376 UFQ655370:UGD655376 UPM655370:UPZ655376 UZI655370:UZV655376 VJE655370:VJR655376 VTA655370:VTN655376 WCW655370:WDJ655376 WMS655370:WNF655376 WWO655370:WXB655376 AG720906:AT720912 KC720906:KP720912 TY720906:UL720912 ADU720906:AEH720912 ANQ720906:AOD720912 AXM720906:AXZ720912 BHI720906:BHV720912 BRE720906:BRR720912 CBA720906:CBN720912 CKW720906:CLJ720912 CUS720906:CVF720912 DEO720906:DFB720912 DOK720906:DOX720912 DYG720906:DYT720912 EIC720906:EIP720912 ERY720906:ESL720912 FBU720906:FCH720912 FLQ720906:FMD720912 FVM720906:FVZ720912 GFI720906:GFV720912 GPE720906:GPR720912 GZA720906:GZN720912 HIW720906:HJJ720912 HSS720906:HTF720912 ICO720906:IDB720912 IMK720906:IMX720912 IWG720906:IWT720912 JGC720906:JGP720912 JPY720906:JQL720912 JZU720906:KAH720912 KJQ720906:KKD720912 KTM720906:KTZ720912 LDI720906:LDV720912 LNE720906:LNR720912 LXA720906:LXN720912 MGW720906:MHJ720912 MQS720906:MRF720912 NAO720906:NBB720912 NKK720906:NKX720912 NUG720906:NUT720912 OEC720906:OEP720912 ONY720906:OOL720912 OXU720906:OYH720912 PHQ720906:PID720912 PRM720906:PRZ720912 QBI720906:QBV720912 QLE720906:QLR720912 QVA720906:QVN720912 REW720906:RFJ720912 ROS720906:RPF720912 RYO720906:RZB720912 SIK720906:SIX720912 SSG720906:SST720912 TCC720906:TCP720912 TLY720906:TML720912 TVU720906:TWH720912 UFQ720906:UGD720912 UPM720906:UPZ720912 UZI720906:UZV720912 VJE720906:VJR720912 VTA720906:VTN720912 WCW720906:WDJ720912 WMS720906:WNF720912 WWO720906:WXB720912 AG786442:AT786448 KC786442:KP786448 TY786442:UL786448 ADU786442:AEH786448 ANQ786442:AOD786448 AXM786442:AXZ786448 BHI786442:BHV786448 BRE786442:BRR786448 CBA786442:CBN786448 CKW786442:CLJ786448 CUS786442:CVF786448 DEO786442:DFB786448 DOK786442:DOX786448 DYG786442:DYT786448 EIC786442:EIP786448 ERY786442:ESL786448 FBU786442:FCH786448 FLQ786442:FMD786448 FVM786442:FVZ786448 GFI786442:GFV786448 GPE786442:GPR786448 GZA786442:GZN786448 HIW786442:HJJ786448 HSS786442:HTF786448 ICO786442:IDB786448 IMK786442:IMX786448 IWG786442:IWT786448 JGC786442:JGP786448 JPY786442:JQL786448 JZU786442:KAH786448 KJQ786442:KKD786448 KTM786442:KTZ786448 LDI786442:LDV786448 LNE786442:LNR786448 LXA786442:LXN786448 MGW786442:MHJ786448 MQS786442:MRF786448 NAO786442:NBB786448 NKK786442:NKX786448 NUG786442:NUT786448 OEC786442:OEP786448 ONY786442:OOL786448 OXU786442:OYH786448 PHQ786442:PID786448 PRM786442:PRZ786448 QBI786442:QBV786448 QLE786442:QLR786448 QVA786442:QVN786448 REW786442:RFJ786448 ROS786442:RPF786448 RYO786442:RZB786448 SIK786442:SIX786448 SSG786442:SST786448 TCC786442:TCP786448 TLY786442:TML786448 TVU786442:TWH786448 UFQ786442:UGD786448 UPM786442:UPZ786448 UZI786442:UZV786448 VJE786442:VJR786448 VTA786442:VTN786448 WCW786442:WDJ786448 WMS786442:WNF786448 WWO786442:WXB786448 AG851978:AT851984 KC851978:KP851984 TY851978:UL851984 ADU851978:AEH851984 ANQ851978:AOD851984 AXM851978:AXZ851984 BHI851978:BHV851984 BRE851978:BRR851984 CBA851978:CBN851984 CKW851978:CLJ851984 CUS851978:CVF851984 DEO851978:DFB851984 DOK851978:DOX851984 DYG851978:DYT851984 EIC851978:EIP851984 ERY851978:ESL851984 FBU851978:FCH851984 FLQ851978:FMD851984 FVM851978:FVZ851984 GFI851978:GFV851984 GPE851978:GPR851984 GZA851978:GZN851984 HIW851978:HJJ851984 HSS851978:HTF851984 ICO851978:IDB851984 IMK851978:IMX851984 IWG851978:IWT851984 JGC851978:JGP851984 JPY851978:JQL851984 JZU851978:KAH851984 KJQ851978:KKD851984 KTM851978:KTZ851984 LDI851978:LDV851984 LNE851978:LNR851984 LXA851978:LXN851984 MGW851978:MHJ851984 MQS851978:MRF851984 NAO851978:NBB851984 NKK851978:NKX851984 NUG851978:NUT851984 OEC851978:OEP851984 ONY851978:OOL851984 OXU851978:OYH851984 PHQ851978:PID851984 PRM851978:PRZ851984 QBI851978:QBV851984 QLE851978:QLR851984 QVA851978:QVN851984 REW851978:RFJ851984 ROS851978:RPF851984 RYO851978:RZB851984 SIK851978:SIX851984 SSG851978:SST851984 TCC851978:TCP851984 TLY851978:TML851984 TVU851978:TWH851984 UFQ851978:UGD851984 UPM851978:UPZ851984 UZI851978:UZV851984 VJE851978:VJR851984 VTA851978:VTN851984 WCW851978:WDJ851984 WMS851978:WNF851984 WWO851978:WXB851984 AG917514:AT917520 KC917514:KP917520 TY917514:UL917520 ADU917514:AEH917520 ANQ917514:AOD917520 AXM917514:AXZ917520 BHI917514:BHV917520 BRE917514:BRR917520 CBA917514:CBN917520 CKW917514:CLJ917520 CUS917514:CVF917520 DEO917514:DFB917520 DOK917514:DOX917520 DYG917514:DYT917520 EIC917514:EIP917520 ERY917514:ESL917520 FBU917514:FCH917520 FLQ917514:FMD917520 FVM917514:FVZ917520 GFI917514:GFV917520 GPE917514:GPR917520 GZA917514:GZN917520 HIW917514:HJJ917520 HSS917514:HTF917520 ICO917514:IDB917520 IMK917514:IMX917520 IWG917514:IWT917520 JGC917514:JGP917520 JPY917514:JQL917520 JZU917514:KAH917520 KJQ917514:KKD917520 KTM917514:KTZ917520 LDI917514:LDV917520 LNE917514:LNR917520 LXA917514:LXN917520 MGW917514:MHJ917520 MQS917514:MRF917520 NAO917514:NBB917520 NKK917514:NKX917520 NUG917514:NUT917520 OEC917514:OEP917520 ONY917514:OOL917520 OXU917514:OYH917520 PHQ917514:PID917520 PRM917514:PRZ917520 QBI917514:QBV917520 QLE917514:QLR917520 QVA917514:QVN917520 REW917514:RFJ917520 ROS917514:RPF917520 RYO917514:RZB917520 SIK917514:SIX917520 SSG917514:SST917520 TCC917514:TCP917520 TLY917514:TML917520 TVU917514:TWH917520 UFQ917514:UGD917520 UPM917514:UPZ917520 UZI917514:UZV917520 VJE917514:VJR917520 VTA917514:VTN917520 WCW917514:WDJ917520 WMS917514:WNF917520 WWO917514:WXB917520 AG983050:AT983056 KC983050:KP983056 TY983050:UL983056 ADU983050:AEH983056 ANQ983050:AOD983056 AXM983050:AXZ983056 BHI983050:BHV983056 BRE983050:BRR983056 CBA983050:CBN983056 CKW983050:CLJ983056 CUS983050:CVF983056 DEO983050:DFB983056 DOK983050:DOX983056 DYG983050:DYT983056 EIC983050:EIP983056 ERY983050:ESL983056 FBU983050:FCH983056 FLQ983050:FMD983056 FVM983050:FVZ983056 GFI983050:GFV983056 GPE983050:GPR983056 GZA983050:GZN983056 HIW983050:HJJ983056 HSS983050:HTF983056 ICO983050:IDB983056 IMK983050:IMX983056 IWG983050:IWT983056 JGC983050:JGP983056 JPY983050:JQL983056 JZU983050:KAH983056 KJQ983050:KKD983056 KTM983050:KTZ983056 LDI983050:LDV983056 LNE983050:LNR983056 LXA983050:LXN983056 MGW983050:MHJ983056 MQS983050:MRF983056 NAO983050:NBB983056 NKK983050:NKX983056 NUG983050:NUT983056 OEC983050:OEP983056 ONY983050:OOL983056 OXU983050:OYH983056 PHQ983050:PID983056 PRM983050:PRZ983056 QBI983050:QBV983056 QLE983050:QLR983056 QVA983050:QVN983056 REW983050:RFJ983056 ROS983050:RPF983056 RYO983050:RZB983056 SIK983050:SIX983056 SSG983050:SST983056 TCC983050:TCP983056 TLY983050:TML983056 TVU983050:TWH983056 UFQ983050:UGD983056 UPM983050:UPZ983056 UZI983050:UZV983056 VJE983050:VJR983056 VTA983050:VTN983056 WCW983050:WDJ983056 WMS983050:WNF983056 WWO983050:WXB983056"/>
    <dataValidation type="list" allowBlank="1" showInputMessage="1" showErrorMessage="1" sqref="M10:N16 JI10:JJ16 TE10:TF16 ADA10:ADB16 AMW10:AMX16 AWS10:AWT16 BGO10:BGP16 BQK10:BQL16 CAG10:CAH16 CKC10:CKD16 CTY10:CTZ16 DDU10:DDV16 DNQ10:DNR16 DXM10:DXN16 EHI10:EHJ16 ERE10:ERF16 FBA10:FBB16 FKW10:FKX16 FUS10:FUT16 GEO10:GEP16 GOK10:GOL16 GYG10:GYH16 HIC10:HID16 HRY10:HRZ16 IBU10:IBV16 ILQ10:ILR16 IVM10:IVN16 JFI10:JFJ16 JPE10:JPF16 JZA10:JZB16 KIW10:KIX16 KSS10:KST16 LCO10:LCP16 LMK10:LML16 LWG10:LWH16 MGC10:MGD16 MPY10:MPZ16 MZU10:MZV16 NJQ10:NJR16 NTM10:NTN16 ODI10:ODJ16 ONE10:ONF16 OXA10:OXB16 PGW10:PGX16 PQS10:PQT16 QAO10:QAP16 QKK10:QKL16 QUG10:QUH16 REC10:RED16 RNY10:RNZ16 RXU10:RXV16 SHQ10:SHR16 SRM10:SRN16 TBI10:TBJ16 TLE10:TLF16 TVA10:TVB16 UEW10:UEX16 UOS10:UOT16 UYO10:UYP16 VIK10:VIL16 VSG10:VSH16 WCC10:WCD16 WLY10:WLZ16 WVU10:WVV16 M65546:N65552 JI65546:JJ65552 TE65546:TF65552 ADA65546:ADB65552 AMW65546:AMX65552 AWS65546:AWT65552 BGO65546:BGP65552 BQK65546:BQL65552 CAG65546:CAH65552 CKC65546:CKD65552 CTY65546:CTZ65552 DDU65546:DDV65552 DNQ65546:DNR65552 DXM65546:DXN65552 EHI65546:EHJ65552 ERE65546:ERF65552 FBA65546:FBB65552 FKW65546:FKX65552 FUS65546:FUT65552 GEO65546:GEP65552 GOK65546:GOL65552 GYG65546:GYH65552 HIC65546:HID65552 HRY65546:HRZ65552 IBU65546:IBV65552 ILQ65546:ILR65552 IVM65546:IVN65552 JFI65546:JFJ65552 JPE65546:JPF65552 JZA65546:JZB65552 KIW65546:KIX65552 KSS65546:KST65552 LCO65546:LCP65552 LMK65546:LML65552 LWG65546:LWH65552 MGC65546:MGD65552 MPY65546:MPZ65552 MZU65546:MZV65552 NJQ65546:NJR65552 NTM65546:NTN65552 ODI65546:ODJ65552 ONE65546:ONF65552 OXA65546:OXB65552 PGW65546:PGX65552 PQS65546:PQT65552 QAO65546:QAP65552 QKK65546:QKL65552 QUG65546:QUH65552 REC65546:RED65552 RNY65546:RNZ65552 RXU65546:RXV65552 SHQ65546:SHR65552 SRM65546:SRN65552 TBI65546:TBJ65552 TLE65546:TLF65552 TVA65546:TVB65552 UEW65546:UEX65552 UOS65546:UOT65552 UYO65546:UYP65552 VIK65546:VIL65552 VSG65546:VSH65552 WCC65546:WCD65552 WLY65546:WLZ65552 WVU65546:WVV65552 M131082:N131088 JI131082:JJ131088 TE131082:TF131088 ADA131082:ADB131088 AMW131082:AMX131088 AWS131082:AWT131088 BGO131082:BGP131088 BQK131082:BQL131088 CAG131082:CAH131088 CKC131082:CKD131088 CTY131082:CTZ131088 DDU131082:DDV131088 DNQ131082:DNR131088 DXM131082:DXN131088 EHI131082:EHJ131088 ERE131082:ERF131088 FBA131082:FBB131088 FKW131082:FKX131088 FUS131082:FUT131088 GEO131082:GEP131088 GOK131082:GOL131088 GYG131082:GYH131088 HIC131082:HID131088 HRY131082:HRZ131088 IBU131082:IBV131088 ILQ131082:ILR131088 IVM131082:IVN131088 JFI131082:JFJ131088 JPE131082:JPF131088 JZA131082:JZB131088 KIW131082:KIX131088 KSS131082:KST131088 LCO131082:LCP131088 LMK131082:LML131088 LWG131082:LWH131088 MGC131082:MGD131088 MPY131082:MPZ131088 MZU131082:MZV131088 NJQ131082:NJR131088 NTM131082:NTN131088 ODI131082:ODJ131088 ONE131082:ONF131088 OXA131082:OXB131088 PGW131082:PGX131088 PQS131082:PQT131088 QAO131082:QAP131088 QKK131082:QKL131088 QUG131082:QUH131088 REC131082:RED131088 RNY131082:RNZ131088 RXU131082:RXV131088 SHQ131082:SHR131088 SRM131082:SRN131088 TBI131082:TBJ131088 TLE131082:TLF131088 TVA131082:TVB131088 UEW131082:UEX131088 UOS131082:UOT131088 UYO131082:UYP131088 VIK131082:VIL131088 VSG131082:VSH131088 WCC131082:WCD131088 WLY131082:WLZ131088 WVU131082:WVV131088 M196618:N196624 JI196618:JJ196624 TE196618:TF196624 ADA196618:ADB196624 AMW196618:AMX196624 AWS196618:AWT196624 BGO196618:BGP196624 BQK196618:BQL196624 CAG196618:CAH196624 CKC196618:CKD196624 CTY196618:CTZ196624 DDU196618:DDV196624 DNQ196618:DNR196624 DXM196618:DXN196624 EHI196618:EHJ196624 ERE196618:ERF196624 FBA196618:FBB196624 FKW196618:FKX196624 FUS196618:FUT196624 GEO196618:GEP196624 GOK196618:GOL196624 GYG196618:GYH196624 HIC196618:HID196624 HRY196618:HRZ196624 IBU196618:IBV196624 ILQ196618:ILR196624 IVM196618:IVN196624 JFI196618:JFJ196624 JPE196618:JPF196624 JZA196618:JZB196624 KIW196618:KIX196624 KSS196618:KST196624 LCO196618:LCP196624 LMK196618:LML196624 LWG196618:LWH196624 MGC196618:MGD196624 MPY196618:MPZ196624 MZU196618:MZV196624 NJQ196618:NJR196624 NTM196618:NTN196624 ODI196618:ODJ196624 ONE196618:ONF196624 OXA196618:OXB196624 PGW196618:PGX196624 PQS196618:PQT196624 QAO196618:QAP196624 QKK196618:QKL196624 QUG196618:QUH196624 REC196618:RED196624 RNY196618:RNZ196624 RXU196618:RXV196624 SHQ196618:SHR196624 SRM196618:SRN196624 TBI196618:TBJ196624 TLE196618:TLF196624 TVA196618:TVB196624 UEW196618:UEX196624 UOS196618:UOT196624 UYO196618:UYP196624 VIK196618:VIL196624 VSG196618:VSH196624 WCC196618:WCD196624 WLY196618:WLZ196624 WVU196618:WVV196624 M262154:N262160 JI262154:JJ262160 TE262154:TF262160 ADA262154:ADB262160 AMW262154:AMX262160 AWS262154:AWT262160 BGO262154:BGP262160 BQK262154:BQL262160 CAG262154:CAH262160 CKC262154:CKD262160 CTY262154:CTZ262160 DDU262154:DDV262160 DNQ262154:DNR262160 DXM262154:DXN262160 EHI262154:EHJ262160 ERE262154:ERF262160 FBA262154:FBB262160 FKW262154:FKX262160 FUS262154:FUT262160 GEO262154:GEP262160 GOK262154:GOL262160 GYG262154:GYH262160 HIC262154:HID262160 HRY262154:HRZ262160 IBU262154:IBV262160 ILQ262154:ILR262160 IVM262154:IVN262160 JFI262154:JFJ262160 JPE262154:JPF262160 JZA262154:JZB262160 KIW262154:KIX262160 KSS262154:KST262160 LCO262154:LCP262160 LMK262154:LML262160 LWG262154:LWH262160 MGC262154:MGD262160 MPY262154:MPZ262160 MZU262154:MZV262160 NJQ262154:NJR262160 NTM262154:NTN262160 ODI262154:ODJ262160 ONE262154:ONF262160 OXA262154:OXB262160 PGW262154:PGX262160 PQS262154:PQT262160 QAO262154:QAP262160 QKK262154:QKL262160 QUG262154:QUH262160 REC262154:RED262160 RNY262154:RNZ262160 RXU262154:RXV262160 SHQ262154:SHR262160 SRM262154:SRN262160 TBI262154:TBJ262160 TLE262154:TLF262160 TVA262154:TVB262160 UEW262154:UEX262160 UOS262154:UOT262160 UYO262154:UYP262160 VIK262154:VIL262160 VSG262154:VSH262160 WCC262154:WCD262160 WLY262154:WLZ262160 WVU262154:WVV262160 M327690:N327696 JI327690:JJ327696 TE327690:TF327696 ADA327690:ADB327696 AMW327690:AMX327696 AWS327690:AWT327696 BGO327690:BGP327696 BQK327690:BQL327696 CAG327690:CAH327696 CKC327690:CKD327696 CTY327690:CTZ327696 DDU327690:DDV327696 DNQ327690:DNR327696 DXM327690:DXN327696 EHI327690:EHJ327696 ERE327690:ERF327696 FBA327690:FBB327696 FKW327690:FKX327696 FUS327690:FUT327696 GEO327690:GEP327696 GOK327690:GOL327696 GYG327690:GYH327696 HIC327690:HID327696 HRY327690:HRZ327696 IBU327690:IBV327696 ILQ327690:ILR327696 IVM327690:IVN327696 JFI327690:JFJ327696 JPE327690:JPF327696 JZA327690:JZB327696 KIW327690:KIX327696 KSS327690:KST327696 LCO327690:LCP327696 LMK327690:LML327696 LWG327690:LWH327696 MGC327690:MGD327696 MPY327690:MPZ327696 MZU327690:MZV327696 NJQ327690:NJR327696 NTM327690:NTN327696 ODI327690:ODJ327696 ONE327690:ONF327696 OXA327690:OXB327696 PGW327690:PGX327696 PQS327690:PQT327696 QAO327690:QAP327696 QKK327690:QKL327696 QUG327690:QUH327696 REC327690:RED327696 RNY327690:RNZ327696 RXU327690:RXV327696 SHQ327690:SHR327696 SRM327690:SRN327696 TBI327690:TBJ327696 TLE327690:TLF327696 TVA327690:TVB327696 UEW327690:UEX327696 UOS327690:UOT327696 UYO327690:UYP327696 VIK327690:VIL327696 VSG327690:VSH327696 WCC327690:WCD327696 WLY327690:WLZ327696 WVU327690:WVV327696 M393226:N393232 JI393226:JJ393232 TE393226:TF393232 ADA393226:ADB393232 AMW393226:AMX393232 AWS393226:AWT393232 BGO393226:BGP393232 BQK393226:BQL393232 CAG393226:CAH393232 CKC393226:CKD393232 CTY393226:CTZ393232 DDU393226:DDV393232 DNQ393226:DNR393232 DXM393226:DXN393232 EHI393226:EHJ393232 ERE393226:ERF393232 FBA393226:FBB393232 FKW393226:FKX393232 FUS393226:FUT393232 GEO393226:GEP393232 GOK393226:GOL393232 GYG393226:GYH393232 HIC393226:HID393232 HRY393226:HRZ393232 IBU393226:IBV393232 ILQ393226:ILR393232 IVM393226:IVN393232 JFI393226:JFJ393232 JPE393226:JPF393232 JZA393226:JZB393232 KIW393226:KIX393232 KSS393226:KST393232 LCO393226:LCP393232 LMK393226:LML393232 LWG393226:LWH393232 MGC393226:MGD393232 MPY393226:MPZ393232 MZU393226:MZV393232 NJQ393226:NJR393232 NTM393226:NTN393232 ODI393226:ODJ393232 ONE393226:ONF393232 OXA393226:OXB393232 PGW393226:PGX393232 PQS393226:PQT393232 QAO393226:QAP393232 QKK393226:QKL393232 QUG393226:QUH393232 REC393226:RED393232 RNY393226:RNZ393232 RXU393226:RXV393232 SHQ393226:SHR393232 SRM393226:SRN393232 TBI393226:TBJ393232 TLE393226:TLF393232 TVA393226:TVB393232 UEW393226:UEX393232 UOS393226:UOT393232 UYO393226:UYP393232 VIK393226:VIL393232 VSG393226:VSH393232 WCC393226:WCD393232 WLY393226:WLZ393232 WVU393226:WVV393232 M458762:N458768 JI458762:JJ458768 TE458762:TF458768 ADA458762:ADB458768 AMW458762:AMX458768 AWS458762:AWT458768 BGO458762:BGP458768 BQK458762:BQL458768 CAG458762:CAH458768 CKC458762:CKD458768 CTY458762:CTZ458768 DDU458762:DDV458768 DNQ458762:DNR458768 DXM458762:DXN458768 EHI458762:EHJ458768 ERE458762:ERF458768 FBA458762:FBB458768 FKW458762:FKX458768 FUS458762:FUT458768 GEO458762:GEP458768 GOK458762:GOL458768 GYG458762:GYH458768 HIC458762:HID458768 HRY458762:HRZ458768 IBU458762:IBV458768 ILQ458762:ILR458768 IVM458762:IVN458768 JFI458762:JFJ458768 JPE458762:JPF458768 JZA458762:JZB458768 KIW458762:KIX458768 KSS458762:KST458768 LCO458762:LCP458768 LMK458762:LML458768 LWG458762:LWH458768 MGC458762:MGD458768 MPY458762:MPZ458768 MZU458762:MZV458768 NJQ458762:NJR458768 NTM458762:NTN458768 ODI458762:ODJ458768 ONE458762:ONF458768 OXA458762:OXB458768 PGW458762:PGX458768 PQS458762:PQT458768 QAO458762:QAP458768 QKK458762:QKL458768 QUG458762:QUH458768 REC458762:RED458768 RNY458762:RNZ458768 RXU458762:RXV458768 SHQ458762:SHR458768 SRM458762:SRN458768 TBI458762:TBJ458768 TLE458762:TLF458768 TVA458762:TVB458768 UEW458762:UEX458768 UOS458762:UOT458768 UYO458762:UYP458768 VIK458762:VIL458768 VSG458762:VSH458768 WCC458762:WCD458768 WLY458762:WLZ458768 WVU458762:WVV458768 M524298:N524304 JI524298:JJ524304 TE524298:TF524304 ADA524298:ADB524304 AMW524298:AMX524304 AWS524298:AWT524304 BGO524298:BGP524304 BQK524298:BQL524304 CAG524298:CAH524304 CKC524298:CKD524304 CTY524298:CTZ524304 DDU524298:DDV524304 DNQ524298:DNR524304 DXM524298:DXN524304 EHI524298:EHJ524304 ERE524298:ERF524304 FBA524298:FBB524304 FKW524298:FKX524304 FUS524298:FUT524304 GEO524298:GEP524304 GOK524298:GOL524304 GYG524298:GYH524304 HIC524298:HID524304 HRY524298:HRZ524304 IBU524298:IBV524304 ILQ524298:ILR524304 IVM524298:IVN524304 JFI524298:JFJ524304 JPE524298:JPF524304 JZA524298:JZB524304 KIW524298:KIX524304 KSS524298:KST524304 LCO524298:LCP524304 LMK524298:LML524304 LWG524298:LWH524304 MGC524298:MGD524304 MPY524298:MPZ524304 MZU524298:MZV524304 NJQ524298:NJR524304 NTM524298:NTN524304 ODI524298:ODJ524304 ONE524298:ONF524304 OXA524298:OXB524304 PGW524298:PGX524304 PQS524298:PQT524304 QAO524298:QAP524304 QKK524298:QKL524304 QUG524298:QUH524304 REC524298:RED524304 RNY524298:RNZ524304 RXU524298:RXV524304 SHQ524298:SHR524304 SRM524298:SRN524304 TBI524298:TBJ524304 TLE524298:TLF524304 TVA524298:TVB524304 UEW524298:UEX524304 UOS524298:UOT524304 UYO524298:UYP524304 VIK524298:VIL524304 VSG524298:VSH524304 WCC524298:WCD524304 WLY524298:WLZ524304 WVU524298:WVV524304 M589834:N589840 JI589834:JJ589840 TE589834:TF589840 ADA589834:ADB589840 AMW589834:AMX589840 AWS589834:AWT589840 BGO589834:BGP589840 BQK589834:BQL589840 CAG589834:CAH589840 CKC589834:CKD589840 CTY589834:CTZ589840 DDU589834:DDV589840 DNQ589834:DNR589840 DXM589834:DXN589840 EHI589834:EHJ589840 ERE589834:ERF589840 FBA589834:FBB589840 FKW589834:FKX589840 FUS589834:FUT589840 GEO589834:GEP589840 GOK589834:GOL589840 GYG589834:GYH589840 HIC589834:HID589840 HRY589834:HRZ589840 IBU589834:IBV589840 ILQ589834:ILR589840 IVM589834:IVN589840 JFI589834:JFJ589840 JPE589834:JPF589840 JZA589834:JZB589840 KIW589834:KIX589840 KSS589834:KST589840 LCO589834:LCP589840 LMK589834:LML589840 LWG589834:LWH589840 MGC589834:MGD589840 MPY589834:MPZ589840 MZU589834:MZV589840 NJQ589834:NJR589840 NTM589834:NTN589840 ODI589834:ODJ589840 ONE589834:ONF589840 OXA589834:OXB589840 PGW589834:PGX589840 PQS589834:PQT589840 QAO589834:QAP589840 QKK589834:QKL589840 QUG589834:QUH589840 REC589834:RED589840 RNY589834:RNZ589840 RXU589834:RXV589840 SHQ589834:SHR589840 SRM589834:SRN589840 TBI589834:TBJ589840 TLE589834:TLF589840 TVA589834:TVB589840 UEW589834:UEX589840 UOS589834:UOT589840 UYO589834:UYP589840 VIK589834:VIL589840 VSG589834:VSH589840 WCC589834:WCD589840 WLY589834:WLZ589840 WVU589834:WVV589840 M655370:N655376 JI655370:JJ655376 TE655370:TF655376 ADA655370:ADB655376 AMW655370:AMX655376 AWS655370:AWT655376 BGO655370:BGP655376 BQK655370:BQL655376 CAG655370:CAH655376 CKC655370:CKD655376 CTY655370:CTZ655376 DDU655370:DDV655376 DNQ655370:DNR655376 DXM655370:DXN655376 EHI655370:EHJ655376 ERE655370:ERF655376 FBA655370:FBB655376 FKW655370:FKX655376 FUS655370:FUT655376 GEO655370:GEP655376 GOK655370:GOL655376 GYG655370:GYH655376 HIC655370:HID655376 HRY655370:HRZ655376 IBU655370:IBV655376 ILQ655370:ILR655376 IVM655370:IVN655376 JFI655370:JFJ655376 JPE655370:JPF655376 JZA655370:JZB655376 KIW655370:KIX655376 KSS655370:KST655376 LCO655370:LCP655376 LMK655370:LML655376 LWG655370:LWH655376 MGC655370:MGD655376 MPY655370:MPZ655376 MZU655370:MZV655376 NJQ655370:NJR655376 NTM655370:NTN655376 ODI655370:ODJ655376 ONE655370:ONF655376 OXA655370:OXB655376 PGW655370:PGX655376 PQS655370:PQT655376 QAO655370:QAP655376 QKK655370:QKL655376 QUG655370:QUH655376 REC655370:RED655376 RNY655370:RNZ655376 RXU655370:RXV655376 SHQ655370:SHR655376 SRM655370:SRN655376 TBI655370:TBJ655376 TLE655370:TLF655376 TVA655370:TVB655376 UEW655370:UEX655376 UOS655370:UOT655376 UYO655370:UYP655376 VIK655370:VIL655376 VSG655370:VSH655376 WCC655370:WCD655376 WLY655370:WLZ655376 WVU655370:WVV655376 M720906:N720912 JI720906:JJ720912 TE720906:TF720912 ADA720906:ADB720912 AMW720906:AMX720912 AWS720906:AWT720912 BGO720906:BGP720912 BQK720906:BQL720912 CAG720906:CAH720912 CKC720906:CKD720912 CTY720906:CTZ720912 DDU720906:DDV720912 DNQ720906:DNR720912 DXM720906:DXN720912 EHI720906:EHJ720912 ERE720906:ERF720912 FBA720906:FBB720912 FKW720906:FKX720912 FUS720906:FUT720912 GEO720906:GEP720912 GOK720906:GOL720912 GYG720906:GYH720912 HIC720906:HID720912 HRY720906:HRZ720912 IBU720906:IBV720912 ILQ720906:ILR720912 IVM720906:IVN720912 JFI720906:JFJ720912 JPE720906:JPF720912 JZA720906:JZB720912 KIW720906:KIX720912 KSS720906:KST720912 LCO720906:LCP720912 LMK720906:LML720912 LWG720906:LWH720912 MGC720906:MGD720912 MPY720906:MPZ720912 MZU720906:MZV720912 NJQ720906:NJR720912 NTM720906:NTN720912 ODI720906:ODJ720912 ONE720906:ONF720912 OXA720906:OXB720912 PGW720906:PGX720912 PQS720906:PQT720912 QAO720906:QAP720912 QKK720906:QKL720912 QUG720906:QUH720912 REC720906:RED720912 RNY720906:RNZ720912 RXU720906:RXV720912 SHQ720906:SHR720912 SRM720906:SRN720912 TBI720906:TBJ720912 TLE720906:TLF720912 TVA720906:TVB720912 UEW720906:UEX720912 UOS720906:UOT720912 UYO720906:UYP720912 VIK720906:VIL720912 VSG720906:VSH720912 WCC720906:WCD720912 WLY720906:WLZ720912 WVU720906:WVV720912 M786442:N786448 JI786442:JJ786448 TE786442:TF786448 ADA786442:ADB786448 AMW786442:AMX786448 AWS786442:AWT786448 BGO786442:BGP786448 BQK786442:BQL786448 CAG786442:CAH786448 CKC786442:CKD786448 CTY786442:CTZ786448 DDU786442:DDV786448 DNQ786442:DNR786448 DXM786442:DXN786448 EHI786442:EHJ786448 ERE786442:ERF786448 FBA786442:FBB786448 FKW786442:FKX786448 FUS786442:FUT786448 GEO786442:GEP786448 GOK786442:GOL786448 GYG786442:GYH786448 HIC786442:HID786448 HRY786442:HRZ786448 IBU786442:IBV786448 ILQ786442:ILR786448 IVM786442:IVN786448 JFI786442:JFJ786448 JPE786442:JPF786448 JZA786442:JZB786448 KIW786442:KIX786448 KSS786442:KST786448 LCO786442:LCP786448 LMK786442:LML786448 LWG786442:LWH786448 MGC786442:MGD786448 MPY786442:MPZ786448 MZU786442:MZV786448 NJQ786442:NJR786448 NTM786442:NTN786448 ODI786442:ODJ786448 ONE786442:ONF786448 OXA786442:OXB786448 PGW786442:PGX786448 PQS786442:PQT786448 QAO786442:QAP786448 QKK786442:QKL786448 QUG786442:QUH786448 REC786442:RED786448 RNY786442:RNZ786448 RXU786442:RXV786448 SHQ786442:SHR786448 SRM786442:SRN786448 TBI786442:TBJ786448 TLE786442:TLF786448 TVA786442:TVB786448 UEW786442:UEX786448 UOS786442:UOT786448 UYO786442:UYP786448 VIK786442:VIL786448 VSG786442:VSH786448 WCC786442:WCD786448 WLY786442:WLZ786448 WVU786442:WVV786448 M851978:N851984 JI851978:JJ851984 TE851978:TF851984 ADA851978:ADB851984 AMW851978:AMX851984 AWS851978:AWT851984 BGO851978:BGP851984 BQK851978:BQL851984 CAG851978:CAH851984 CKC851978:CKD851984 CTY851978:CTZ851984 DDU851978:DDV851984 DNQ851978:DNR851984 DXM851978:DXN851984 EHI851978:EHJ851984 ERE851978:ERF851984 FBA851978:FBB851984 FKW851978:FKX851984 FUS851978:FUT851984 GEO851978:GEP851984 GOK851978:GOL851984 GYG851978:GYH851984 HIC851978:HID851984 HRY851978:HRZ851984 IBU851978:IBV851984 ILQ851978:ILR851984 IVM851978:IVN851984 JFI851978:JFJ851984 JPE851978:JPF851984 JZA851978:JZB851984 KIW851978:KIX851984 KSS851978:KST851984 LCO851978:LCP851984 LMK851978:LML851984 LWG851978:LWH851984 MGC851978:MGD851984 MPY851978:MPZ851984 MZU851978:MZV851984 NJQ851978:NJR851984 NTM851978:NTN851984 ODI851978:ODJ851984 ONE851978:ONF851984 OXA851978:OXB851984 PGW851978:PGX851984 PQS851978:PQT851984 QAO851978:QAP851984 QKK851978:QKL851984 QUG851978:QUH851984 REC851978:RED851984 RNY851978:RNZ851984 RXU851978:RXV851984 SHQ851978:SHR851984 SRM851978:SRN851984 TBI851978:TBJ851984 TLE851978:TLF851984 TVA851978:TVB851984 UEW851978:UEX851984 UOS851978:UOT851984 UYO851978:UYP851984 VIK851978:VIL851984 VSG851978:VSH851984 WCC851978:WCD851984 WLY851978:WLZ851984 WVU851978:WVV851984 M917514:N917520 JI917514:JJ917520 TE917514:TF917520 ADA917514:ADB917520 AMW917514:AMX917520 AWS917514:AWT917520 BGO917514:BGP917520 BQK917514:BQL917520 CAG917514:CAH917520 CKC917514:CKD917520 CTY917514:CTZ917520 DDU917514:DDV917520 DNQ917514:DNR917520 DXM917514:DXN917520 EHI917514:EHJ917520 ERE917514:ERF917520 FBA917514:FBB917520 FKW917514:FKX917520 FUS917514:FUT917520 GEO917514:GEP917520 GOK917514:GOL917520 GYG917514:GYH917520 HIC917514:HID917520 HRY917514:HRZ917520 IBU917514:IBV917520 ILQ917514:ILR917520 IVM917514:IVN917520 JFI917514:JFJ917520 JPE917514:JPF917520 JZA917514:JZB917520 KIW917514:KIX917520 KSS917514:KST917520 LCO917514:LCP917520 LMK917514:LML917520 LWG917514:LWH917520 MGC917514:MGD917520 MPY917514:MPZ917520 MZU917514:MZV917520 NJQ917514:NJR917520 NTM917514:NTN917520 ODI917514:ODJ917520 ONE917514:ONF917520 OXA917514:OXB917520 PGW917514:PGX917520 PQS917514:PQT917520 QAO917514:QAP917520 QKK917514:QKL917520 QUG917514:QUH917520 REC917514:RED917520 RNY917514:RNZ917520 RXU917514:RXV917520 SHQ917514:SHR917520 SRM917514:SRN917520 TBI917514:TBJ917520 TLE917514:TLF917520 TVA917514:TVB917520 UEW917514:UEX917520 UOS917514:UOT917520 UYO917514:UYP917520 VIK917514:VIL917520 VSG917514:VSH917520 WCC917514:WCD917520 WLY917514:WLZ917520 WVU917514:WVV917520 M983050:N983056 JI983050:JJ983056 TE983050:TF983056 ADA983050:ADB983056 AMW983050:AMX983056 AWS983050:AWT983056 BGO983050:BGP983056 BQK983050:BQL983056 CAG983050:CAH983056 CKC983050:CKD983056 CTY983050:CTZ983056 DDU983050:DDV983056 DNQ983050:DNR983056 DXM983050:DXN983056 EHI983050:EHJ983056 ERE983050:ERF983056 FBA983050:FBB983056 FKW983050:FKX983056 FUS983050:FUT983056 GEO983050:GEP983056 GOK983050:GOL983056 GYG983050:GYH983056 HIC983050:HID983056 HRY983050:HRZ983056 IBU983050:IBV983056 ILQ983050:ILR983056 IVM983050:IVN983056 JFI983050:JFJ983056 JPE983050:JPF983056 JZA983050:JZB983056 KIW983050:KIX983056 KSS983050:KST983056 LCO983050:LCP983056 LMK983050:LML983056 LWG983050:LWH983056 MGC983050:MGD983056 MPY983050:MPZ983056 MZU983050:MZV983056 NJQ983050:NJR983056 NTM983050:NTN983056 ODI983050:ODJ983056 ONE983050:ONF983056 OXA983050:OXB983056 PGW983050:PGX983056 PQS983050:PQT983056 QAO983050:QAP983056 QKK983050:QKL983056 QUG983050:QUH983056 REC983050:RED983056 RNY983050:RNZ983056 RXU983050:RXV983056 SHQ983050:SHR983056 SRM983050:SRN983056 TBI983050:TBJ983056 TLE983050:TLF983056 TVA983050:TVB983056 UEW983050:UEX983056 UOS983050:UOT983056 UYO983050:UYP983056 VIK983050:VIL983056 VSG983050:VSH983056 WCC983050:WCD983056 WLY983050:WLZ983056 WVU983050:WVV983056">
      <formula1>Impacto</formula1>
    </dataValidation>
    <dataValidation type="list" showInputMessage="1" showErrorMessage="1" sqref="L10:L16 JH10:JH16 TD10:TD16 ACZ10:ACZ16 AMV10:AMV16 AWR10:AWR16 BGN10:BGN16 BQJ10:BQJ16 CAF10:CAF16 CKB10:CKB16 CTX10:CTX16 DDT10:DDT16 DNP10:DNP16 DXL10:DXL16 EHH10:EHH16 ERD10:ERD16 FAZ10:FAZ16 FKV10:FKV16 FUR10:FUR16 GEN10:GEN16 GOJ10:GOJ16 GYF10:GYF16 HIB10:HIB16 HRX10:HRX16 IBT10:IBT16 ILP10:ILP16 IVL10:IVL16 JFH10:JFH16 JPD10:JPD16 JYZ10:JYZ16 KIV10:KIV16 KSR10:KSR16 LCN10:LCN16 LMJ10:LMJ16 LWF10:LWF16 MGB10:MGB16 MPX10:MPX16 MZT10:MZT16 NJP10:NJP16 NTL10:NTL16 ODH10:ODH16 OND10:OND16 OWZ10:OWZ16 PGV10:PGV16 PQR10:PQR16 QAN10:QAN16 QKJ10:QKJ16 QUF10:QUF16 REB10:REB16 RNX10:RNX16 RXT10:RXT16 SHP10:SHP16 SRL10:SRL16 TBH10:TBH16 TLD10:TLD16 TUZ10:TUZ16 UEV10:UEV16 UOR10:UOR16 UYN10:UYN16 VIJ10:VIJ16 VSF10:VSF16 WCB10:WCB16 WLX10:WLX16 WVT10:WVT16 L65546:L65552 JH65546:JH65552 TD65546:TD65552 ACZ65546:ACZ65552 AMV65546:AMV65552 AWR65546:AWR65552 BGN65546:BGN65552 BQJ65546:BQJ65552 CAF65546:CAF65552 CKB65546:CKB65552 CTX65546:CTX65552 DDT65546:DDT65552 DNP65546:DNP65552 DXL65546:DXL65552 EHH65546:EHH65552 ERD65546:ERD65552 FAZ65546:FAZ65552 FKV65546:FKV65552 FUR65546:FUR65552 GEN65546:GEN65552 GOJ65546:GOJ65552 GYF65546:GYF65552 HIB65546:HIB65552 HRX65546:HRX65552 IBT65546:IBT65552 ILP65546:ILP65552 IVL65546:IVL65552 JFH65546:JFH65552 JPD65546:JPD65552 JYZ65546:JYZ65552 KIV65546:KIV65552 KSR65546:KSR65552 LCN65546:LCN65552 LMJ65546:LMJ65552 LWF65546:LWF65552 MGB65546:MGB65552 MPX65546:MPX65552 MZT65546:MZT65552 NJP65546:NJP65552 NTL65546:NTL65552 ODH65546:ODH65552 OND65546:OND65552 OWZ65546:OWZ65552 PGV65546:PGV65552 PQR65546:PQR65552 QAN65546:QAN65552 QKJ65546:QKJ65552 QUF65546:QUF65552 REB65546:REB65552 RNX65546:RNX65552 RXT65546:RXT65552 SHP65546:SHP65552 SRL65546:SRL65552 TBH65546:TBH65552 TLD65546:TLD65552 TUZ65546:TUZ65552 UEV65546:UEV65552 UOR65546:UOR65552 UYN65546:UYN65552 VIJ65546:VIJ65552 VSF65546:VSF65552 WCB65546:WCB65552 WLX65546:WLX65552 WVT65546:WVT65552 L131082:L131088 JH131082:JH131088 TD131082:TD131088 ACZ131082:ACZ131088 AMV131082:AMV131088 AWR131082:AWR131088 BGN131082:BGN131088 BQJ131082:BQJ131088 CAF131082:CAF131088 CKB131082:CKB131088 CTX131082:CTX131088 DDT131082:DDT131088 DNP131082:DNP131088 DXL131082:DXL131088 EHH131082:EHH131088 ERD131082:ERD131088 FAZ131082:FAZ131088 FKV131082:FKV131088 FUR131082:FUR131088 GEN131082:GEN131088 GOJ131082:GOJ131088 GYF131082:GYF131088 HIB131082:HIB131088 HRX131082:HRX131088 IBT131082:IBT131088 ILP131082:ILP131088 IVL131082:IVL131088 JFH131082:JFH131088 JPD131082:JPD131088 JYZ131082:JYZ131088 KIV131082:KIV131088 KSR131082:KSR131088 LCN131082:LCN131088 LMJ131082:LMJ131088 LWF131082:LWF131088 MGB131082:MGB131088 MPX131082:MPX131088 MZT131082:MZT131088 NJP131082:NJP131088 NTL131082:NTL131088 ODH131082:ODH131088 OND131082:OND131088 OWZ131082:OWZ131088 PGV131082:PGV131088 PQR131082:PQR131088 QAN131082:QAN131088 QKJ131082:QKJ131088 QUF131082:QUF131088 REB131082:REB131088 RNX131082:RNX131088 RXT131082:RXT131088 SHP131082:SHP131088 SRL131082:SRL131088 TBH131082:TBH131088 TLD131082:TLD131088 TUZ131082:TUZ131088 UEV131082:UEV131088 UOR131082:UOR131088 UYN131082:UYN131088 VIJ131082:VIJ131088 VSF131082:VSF131088 WCB131082:WCB131088 WLX131082:WLX131088 WVT131082:WVT131088 L196618:L196624 JH196618:JH196624 TD196618:TD196624 ACZ196618:ACZ196624 AMV196618:AMV196624 AWR196618:AWR196624 BGN196618:BGN196624 BQJ196618:BQJ196624 CAF196618:CAF196624 CKB196618:CKB196624 CTX196618:CTX196624 DDT196618:DDT196624 DNP196618:DNP196624 DXL196618:DXL196624 EHH196618:EHH196624 ERD196618:ERD196624 FAZ196618:FAZ196624 FKV196618:FKV196624 FUR196618:FUR196624 GEN196618:GEN196624 GOJ196618:GOJ196624 GYF196618:GYF196624 HIB196618:HIB196624 HRX196618:HRX196624 IBT196618:IBT196624 ILP196618:ILP196624 IVL196618:IVL196624 JFH196618:JFH196624 JPD196618:JPD196624 JYZ196618:JYZ196624 KIV196618:KIV196624 KSR196618:KSR196624 LCN196618:LCN196624 LMJ196618:LMJ196624 LWF196618:LWF196624 MGB196618:MGB196624 MPX196618:MPX196624 MZT196618:MZT196624 NJP196618:NJP196624 NTL196618:NTL196624 ODH196618:ODH196624 OND196618:OND196624 OWZ196618:OWZ196624 PGV196618:PGV196624 PQR196618:PQR196624 QAN196618:QAN196624 QKJ196618:QKJ196624 QUF196618:QUF196624 REB196618:REB196624 RNX196618:RNX196624 RXT196618:RXT196624 SHP196618:SHP196624 SRL196618:SRL196624 TBH196618:TBH196624 TLD196618:TLD196624 TUZ196618:TUZ196624 UEV196618:UEV196624 UOR196618:UOR196624 UYN196618:UYN196624 VIJ196618:VIJ196624 VSF196618:VSF196624 WCB196618:WCB196624 WLX196618:WLX196624 WVT196618:WVT196624 L262154:L262160 JH262154:JH262160 TD262154:TD262160 ACZ262154:ACZ262160 AMV262154:AMV262160 AWR262154:AWR262160 BGN262154:BGN262160 BQJ262154:BQJ262160 CAF262154:CAF262160 CKB262154:CKB262160 CTX262154:CTX262160 DDT262154:DDT262160 DNP262154:DNP262160 DXL262154:DXL262160 EHH262154:EHH262160 ERD262154:ERD262160 FAZ262154:FAZ262160 FKV262154:FKV262160 FUR262154:FUR262160 GEN262154:GEN262160 GOJ262154:GOJ262160 GYF262154:GYF262160 HIB262154:HIB262160 HRX262154:HRX262160 IBT262154:IBT262160 ILP262154:ILP262160 IVL262154:IVL262160 JFH262154:JFH262160 JPD262154:JPD262160 JYZ262154:JYZ262160 KIV262154:KIV262160 KSR262154:KSR262160 LCN262154:LCN262160 LMJ262154:LMJ262160 LWF262154:LWF262160 MGB262154:MGB262160 MPX262154:MPX262160 MZT262154:MZT262160 NJP262154:NJP262160 NTL262154:NTL262160 ODH262154:ODH262160 OND262154:OND262160 OWZ262154:OWZ262160 PGV262154:PGV262160 PQR262154:PQR262160 QAN262154:QAN262160 QKJ262154:QKJ262160 QUF262154:QUF262160 REB262154:REB262160 RNX262154:RNX262160 RXT262154:RXT262160 SHP262154:SHP262160 SRL262154:SRL262160 TBH262154:TBH262160 TLD262154:TLD262160 TUZ262154:TUZ262160 UEV262154:UEV262160 UOR262154:UOR262160 UYN262154:UYN262160 VIJ262154:VIJ262160 VSF262154:VSF262160 WCB262154:WCB262160 WLX262154:WLX262160 WVT262154:WVT262160 L327690:L327696 JH327690:JH327696 TD327690:TD327696 ACZ327690:ACZ327696 AMV327690:AMV327696 AWR327690:AWR327696 BGN327690:BGN327696 BQJ327690:BQJ327696 CAF327690:CAF327696 CKB327690:CKB327696 CTX327690:CTX327696 DDT327690:DDT327696 DNP327690:DNP327696 DXL327690:DXL327696 EHH327690:EHH327696 ERD327690:ERD327696 FAZ327690:FAZ327696 FKV327690:FKV327696 FUR327690:FUR327696 GEN327690:GEN327696 GOJ327690:GOJ327696 GYF327690:GYF327696 HIB327690:HIB327696 HRX327690:HRX327696 IBT327690:IBT327696 ILP327690:ILP327696 IVL327690:IVL327696 JFH327690:JFH327696 JPD327690:JPD327696 JYZ327690:JYZ327696 KIV327690:KIV327696 KSR327690:KSR327696 LCN327690:LCN327696 LMJ327690:LMJ327696 LWF327690:LWF327696 MGB327690:MGB327696 MPX327690:MPX327696 MZT327690:MZT327696 NJP327690:NJP327696 NTL327690:NTL327696 ODH327690:ODH327696 OND327690:OND327696 OWZ327690:OWZ327696 PGV327690:PGV327696 PQR327690:PQR327696 QAN327690:QAN327696 QKJ327690:QKJ327696 QUF327690:QUF327696 REB327690:REB327696 RNX327690:RNX327696 RXT327690:RXT327696 SHP327690:SHP327696 SRL327690:SRL327696 TBH327690:TBH327696 TLD327690:TLD327696 TUZ327690:TUZ327696 UEV327690:UEV327696 UOR327690:UOR327696 UYN327690:UYN327696 VIJ327690:VIJ327696 VSF327690:VSF327696 WCB327690:WCB327696 WLX327690:WLX327696 WVT327690:WVT327696 L393226:L393232 JH393226:JH393232 TD393226:TD393232 ACZ393226:ACZ393232 AMV393226:AMV393232 AWR393226:AWR393232 BGN393226:BGN393232 BQJ393226:BQJ393232 CAF393226:CAF393232 CKB393226:CKB393232 CTX393226:CTX393232 DDT393226:DDT393232 DNP393226:DNP393232 DXL393226:DXL393232 EHH393226:EHH393232 ERD393226:ERD393232 FAZ393226:FAZ393232 FKV393226:FKV393232 FUR393226:FUR393232 GEN393226:GEN393232 GOJ393226:GOJ393232 GYF393226:GYF393232 HIB393226:HIB393232 HRX393226:HRX393232 IBT393226:IBT393232 ILP393226:ILP393232 IVL393226:IVL393232 JFH393226:JFH393232 JPD393226:JPD393232 JYZ393226:JYZ393232 KIV393226:KIV393232 KSR393226:KSR393232 LCN393226:LCN393232 LMJ393226:LMJ393232 LWF393226:LWF393232 MGB393226:MGB393232 MPX393226:MPX393232 MZT393226:MZT393232 NJP393226:NJP393232 NTL393226:NTL393232 ODH393226:ODH393232 OND393226:OND393232 OWZ393226:OWZ393232 PGV393226:PGV393232 PQR393226:PQR393232 QAN393226:QAN393232 QKJ393226:QKJ393232 QUF393226:QUF393232 REB393226:REB393232 RNX393226:RNX393232 RXT393226:RXT393232 SHP393226:SHP393232 SRL393226:SRL393232 TBH393226:TBH393232 TLD393226:TLD393232 TUZ393226:TUZ393232 UEV393226:UEV393232 UOR393226:UOR393232 UYN393226:UYN393232 VIJ393226:VIJ393232 VSF393226:VSF393232 WCB393226:WCB393232 WLX393226:WLX393232 WVT393226:WVT393232 L458762:L458768 JH458762:JH458768 TD458762:TD458768 ACZ458762:ACZ458768 AMV458762:AMV458768 AWR458762:AWR458768 BGN458762:BGN458768 BQJ458762:BQJ458768 CAF458762:CAF458768 CKB458762:CKB458768 CTX458762:CTX458768 DDT458762:DDT458768 DNP458762:DNP458768 DXL458762:DXL458768 EHH458762:EHH458768 ERD458762:ERD458768 FAZ458762:FAZ458768 FKV458762:FKV458768 FUR458762:FUR458768 GEN458762:GEN458768 GOJ458762:GOJ458768 GYF458762:GYF458768 HIB458762:HIB458768 HRX458762:HRX458768 IBT458762:IBT458768 ILP458762:ILP458768 IVL458762:IVL458768 JFH458762:JFH458768 JPD458762:JPD458768 JYZ458762:JYZ458768 KIV458762:KIV458768 KSR458762:KSR458768 LCN458762:LCN458768 LMJ458762:LMJ458768 LWF458762:LWF458768 MGB458762:MGB458768 MPX458762:MPX458768 MZT458762:MZT458768 NJP458762:NJP458768 NTL458762:NTL458768 ODH458762:ODH458768 OND458762:OND458768 OWZ458762:OWZ458768 PGV458762:PGV458768 PQR458762:PQR458768 QAN458762:QAN458768 QKJ458762:QKJ458768 QUF458762:QUF458768 REB458762:REB458768 RNX458762:RNX458768 RXT458762:RXT458768 SHP458762:SHP458768 SRL458762:SRL458768 TBH458762:TBH458768 TLD458762:TLD458768 TUZ458762:TUZ458768 UEV458762:UEV458768 UOR458762:UOR458768 UYN458762:UYN458768 VIJ458762:VIJ458768 VSF458762:VSF458768 WCB458762:WCB458768 WLX458762:WLX458768 WVT458762:WVT458768 L524298:L524304 JH524298:JH524304 TD524298:TD524304 ACZ524298:ACZ524304 AMV524298:AMV524304 AWR524298:AWR524304 BGN524298:BGN524304 BQJ524298:BQJ524304 CAF524298:CAF524304 CKB524298:CKB524304 CTX524298:CTX524304 DDT524298:DDT524304 DNP524298:DNP524304 DXL524298:DXL524304 EHH524298:EHH524304 ERD524298:ERD524304 FAZ524298:FAZ524304 FKV524298:FKV524304 FUR524298:FUR524304 GEN524298:GEN524304 GOJ524298:GOJ524304 GYF524298:GYF524304 HIB524298:HIB524304 HRX524298:HRX524304 IBT524298:IBT524304 ILP524298:ILP524304 IVL524298:IVL524304 JFH524298:JFH524304 JPD524298:JPD524304 JYZ524298:JYZ524304 KIV524298:KIV524304 KSR524298:KSR524304 LCN524298:LCN524304 LMJ524298:LMJ524304 LWF524298:LWF524304 MGB524298:MGB524304 MPX524298:MPX524304 MZT524298:MZT524304 NJP524298:NJP524304 NTL524298:NTL524304 ODH524298:ODH524304 OND524298:OND524304 OWZ524298:OWZ524304 PGV524298:PGV524304 PQR524298:PQR524304 QAN524298:QAN524304 QKJ524298:QKJ524304 QUF524298:QUF524304 REB524298:REB524304 RNX524298:RNX524304 RXT524298:RXT524304 SHP524298:SHP524304 SRL524298:SRL524304 TBH524298:TBH524304 TLD524298:TLD524304 TUZ524298:TUZ524304 UEV524298:UEV524304 UOR524298:UOR524304 UYN524298:UYN524304 VIJ524298:VIJ524304 VSF524298:VSF524304 WCB524298:WCB524304 WLX524298:WLX524304 WVT524298:WVT524304 L589834:L589840 JH589834:JH589840 TD589834:TD589840 ACZ589834:ACZ589840 AMV589834:AMV589840 AWR589834:AWR589840 BGN589834:BGN589840 BQJ589834:BQJ589840 CAF589834:CAF589840 CKB589834:CKB589840 CTX589834:CTX589840 DDT589834:DDT589840 DNP589834:DNP589840 DXL589834:DXL589840 EHH589834:EHH589840 ERD589834:ERD589840 FAZ589834:FAZ589840 FKV589834:FKV589840 FUR589834:FUR589840 GEN589834:GEN589840 GOJ589834:GOJ589840 GYF589834:GYF589840 HIB589834:HIB589840 HRX589834:HRX589840 IBT589834:IBT589840 ILP589834:ILP589840 IVL589834:IVL589840 JFH589834:JFH589840 JPD589834:JPD589840 JYZ589834:JYZ589840 KIV589834:KIV589840 KSR589834:KSR589840 LCN589834:LCN589840 LMJ589834:LMJ589840 LWF589834:LWF589840 MGB589834:MGB589840 MPX589834:MPX589840 MZT589834:MZT589840 NJP589834:NJP589840 NTL589834:NTL589840 ODH589834:ODH589840 OND589834:OND589840 OWZ589834:OWZ589840 PGV589834:PGV589840 PQR589834:PQR589840 QAN589834:QAN589840 QKJ589834:QKJ589840 QUF589834:QUF589840 REB589834:REB589840 RNX589834:RNX589840 RXT589834:RXT589840 SHP589834:SHP589840 SRL589834:SRL589840 TBH589834:TBH589840 TLD589834:TLD589840 TUZ589834:TUZ589840 UEV589834:UEV589840 UOR589834:UOR589840 UYN589834:UYN589840 VIJ589834:VIJ589840 VSF589834:VSF589840 WCB589834:WCB589840 WLX589834:WLX589840 WVT589834:WVT589840 L655370:L655376 JH655370:JH655376 TD655370:TD655376 ACZ655370:ACZ655376 AMV655370:AMV655376 AWR655370:AWR655376 BGN655370:BGN655376 BQJ655370:BQJ655376 CAF655370:CAF655376 CKB655370:CKB655376 CTX655370:CTX655376 DDT655370:DDT655376 DNP655370:DNP655376 DXL655370:DXL655376 EHH655370:EHH655376 ERD655370:ERD655376 FAZ655370:FAZ655376 FKV655370:FKV655376 FUR655370:FUR655376 GEN655370:GEN655376 GOJ655370:GOJ655376 GYF655370:GYF655376 HIB655370:HIB655376 HRX655370:HRX655376 IBT655370:IBT655376 ILP655370:ILP655376 IVL655370:IVL655376 JFH655370:JFH655376 JPD655370:JPD655376 JYZ655370:JYZ655376 KIV655370:KIV655376 KSR655370:KSR655376 LCN655370:LCN655376 LMJ655370:LMJ655376 LWF655370:LWF655376 MGB655370:MGB655376 MPX655370:MPX655376 MZT655370:MZT655376 NJP655370:NJP655376 NTL655370:NTL655376 ODH655370:ODH655376 OND655370:OND655376 OWZ655370:OWZ655376 PGV655370:PGV655376 PQR655370:PQR655376 QAN655370:QAN655376 QKJ655370:QKJ655376 QUF655370:QUF655376 REB655370:REB655376 RNX655370:RNX655376 RXT655370:RXT655376 SHP655370:SHP655376 SRL655370:SRL655376 TBH655370:TBH655376 TLD655370:TLD655376 TUZ655370:TUZ655376 UEV655370:UEV655376 UOR655370:UOR655376 UYN655370:UYN655376 VIJ655370:VIJ655376 VSF655370:VSF655376 WCB655370:WCB655376 WLX655370:WLX655376 WVT655370:WVT655376 L720906:L720912 JH720906:JH720912 TD720906:TD720912 ACZ720906:ACZ720912 AMV720906:AMV720912 AWR720906:AWR720912 BGN720906:BGN720912 BQJ720906:BQJ720912 CAF720906:CAF720912 CKB720906:CKB720912 CTX720906:CTX720912 DDT720906:DDT720912 DNP720906:DNP720912 DXL720906:DXL720912 EHH720906:EHH720912 ERD720906:ERD720912 FAZ720906:FAZ720912 FKV720906:FKV720912 FUR720906:FUR720912 GEN720906:GEN720912 GOJ720906:GOJ720912 GYF720906:GYF720912 HIB720906:HIB720912 HRX720906:HRX720912 IBT720906:IBT720912 ILP720906:ILP720912 IVL720906:IVL720912 JFH720906:JFH720912 JPD720906:JPD720912 JYZ720906:JYZ720912 KIV720906:KIV720912 KSR720906:KSR720912 LCN720906:LCN720912 LMJ720906:LMJ720912 LWF720906:LWF720912 MGB720906:MGB720912 MPX720906:MPX720912 MZT720906:MZT720912 NJP720906:NJP720912 NTL720906:NTL720912 ODH720906:ODH720912 OND720906:OND720912 OWZ720906:OWZ720912 PGV720906:PGV720912 PQR720906:PQR720912 QAN720906:QAN720912 QKJ720906:QKJ720912 QUF720906:QUF720912 REB720906:REB720912 RNX720906:RNX720912 RXT720906:RXT720912 SHP720906:SHP720912 SRL720906:SRL720912 TBH720906:TBH720912 TLD720906:TLD720912 TUZ720906:TUZ720912 UEV720906:UEV720912 UOR720906:UOR720912 UYN720906:UYN720912 VIJ720906:VIJ720912 VSF720906:VSF720912 WCB720906:WCB720912 WLX720906:WLX720912 WVT720906:WVT720912 L786442:L786448 JH786442:JH786448 TD786442:TD786448 ACZ786442:ACZ786448 AMV786442:AMV786448 AWR786442:AWR786448 BGN786442:BGN786448 BQJ786442:BQJ786448 CAF786442:CAF786448 CKB786442:CKB786448 CTX786442:CTX786448 DDT786442:DDT786448 DNP786442:DNP786448 DXL786442:DXL786448 EHH786442:EHH786448 ERD786442:ERD786448 FAZ786442:FAZ786448 FKV786442:FKV786448 FUR786442:FUR786448 GEN786442:GEN786448 GOJ786442:GOJ786448 GYF786442:GYF786448 HIB786442:HIB786448 HRX786442:HRX786448 IBT786442:IBT786448 ILP786442:ILP786448 IVL786442:IVL786448 JFH786442:JFH786448 JPD786442:JPD786448 JYZ786442:JYZ786448 KIV786442:KIV786448 KSR786442:KSR786448 LCN786442:LCN786448 LMJ786442:LMJ786448 LWF786442:LWF786448 MGB786442:MGB786448 MPX786442:MPX786448 MZT786442:MZT786448 NJP786442:NJP786448 NTL786442:NTL786448 ODH786442:ODH786448 OND786442:OND786448 OWZ786442:OWZ786448 PGV786442:PGV786448 PQR786442:PQR786448 QAN786442:QAN786448 QKJ786442:QKJ786448 QUF786442:QUF786448 REB786442:REB786448 RNX786442:RNX786448 RXT786442:RXT786448 SHP786442:SHP786448 SRL786442:SRL786448 TBH786442:TBH786448 TLD786442:TLD786448 TUZ786442:TUZ786448 UEV786442:UEV786448 UOR786442:UOR786448 UYN786442:UYN786448 VIJ786442:VIJ786448 VSF786442:VSF786448 WCB786442:WCB786448 WLX786442:WLX786448 WVT786442:WVT786448 L851978:L851984 JH851978:JH851984 TD851978:TD851984 ACZ851978:ACZ851984 AMV851978:AMV851984 AWR851978:AWR851984 BGN851978:BGN851984 BQJ851978:BQJ851984 CAF851978:CAF851984 CKB851978:CKB851984 CTX851978:CTX851984 DDT851978:DDT851984 DNP851978:DNP851984 DXL851978:DXL851984 EHH851978:EHH851984 ERD851978:ERD851984 FAZ851978:FAZ851984 FKV851978:FKV851984 FUR851978:FUR851984 GEN851978:GEN851984 GOJ851978:GOJ851984 GYF851978:GYF851984 HIB851978:HIB851984 HRX851978:HRX851984 IBT851978:IBT851984 ILP851978:ILP851984 IVL851978:IVL851984 JFH851978:JFH851984 JPD851978:JPD851984 JYZ851978:JYZ851984 KIV851978:KIV851984 KSR851978:KSR851984 LCN851978:LCN851984 LMJ851978:LMJ851984 LWF851978:LWF851984 MGB851978:MGB851984 MPX851978:MPX851984 MZT851978:MZT851984 NJP851978:NJP851984 NTL851978:NTL851984 ODH851978:ODH851984 OND851978:OND851984 OWZ851978:OWZ851984 PGV851978:PGV851984 PQR851978:PQR851984 QAN851978:QAN851984 QKJ851978:QKJ851984 QUF851978:QUF851984 REB851978:REB851984 RNX851978:RNX851984 RXT851978:RXT851984 SHP851978:SHP851984 SRL851978:SRL851984 TBH851978:TBH851984 TLD851978:TLD851984 TUZ851978:TUZ851984 UEV851978:UEV851984 UOR851978:UOR851984 UYN851978:UYN851984 VIJ851978:VIJ851984 VSF851978:VSF851984 WCB851978:WCB851984 WLX851978:WLX851984 WVT851978:WVT851984 L917514:L917520 JH917514:JH917520 TD917514:TD917520 ACZ917514:ACZ917520 AMV917514:AMV917520 AWR917514:AWR917520 BGN917514:BGN917520 BQJ917514:BQJ917520 CAF917514:CAF917520 CKB917514:CKB917520 CTX917514:CTX917520 DDT917514:DDT917520 DNP917514:DNP917520 DXL917514:DXL917520 EHH917514:EHH917520 ERD917514:ERD917520 FAZ917514:FAZ917520 FKV917514:FKV917520 FUR917514:FUR917520 GEN917514:GEN917520 GOJ917514:GOJ917520 GYF917514:GYF917520 HIB917514:HIB917520 HRX917514:HRX917520 IBT917514:IBT917520 ILP917514:ILP917520 IVL917514:IVL917520 JFH917514:JFH917520 JPD917514:JPD917520 JYZ917514:JYZ917520 KIV917514:KIV917520 KSR917514:KSR917520 LCN917514:LCN917520 LMJ917514:LMJ917520 LWF917514:LWF917520 MGB917514:MGB917520 MPX917514:MPX917520 MZT917514:MZT917520 NJP917514:NJP917520 NTL917514:NTL917520 ODH917514:ODH917520 OND917514:OND917520 OWZ917514:OWZ917520 PGV917514:PGV917520 PQR917514:PQR917520 QAN917514:QAN917520 QKJ917514:QKJ917520 QUF917514:QUF917520 REB917514:REB917520 RNX917514:RNX917520 RXT917514:RXT917520 SHP917514:SHP917520 SRL917514:SRL917520 TBH917514:TBH917520 TLD917514:TLD917520 TUZ917514:TUZ917520 UEV917514:UEV917520 UOR917514:UOR917520 UYN917514:UYN917520 VIJ917514:VIJ917520 VSF917514:VSF917520 WCB917514:WCB917520 WLX917514:WLX917520 WVT917514:WVT917520 L983050:L983056 JH983050:JH983056 TD983050:TD983056 ACZ983050:ACZ983056 AMV983050:AMV983056 AWR983050:AWR983056 BGN983050:BGN983056 BQJ983050:BQJ983056 CAF983050:CAF983056 CKB983050:CKB983056 CTX983050:CTX983056 DDT983050:DDT983056 DNP983050:DNP983056 DXL983050:DXL983056 EHH983050:EHH983056 ERD983050:ERD983056 FAZ983050:FAZ983056 FKV983050:FKV983056 FUR983050:FUR983056 GEN983050:GEN983056 GOJ983050:GOJ983056 GYF983050:GYF983056 HIB983050:HIB983056 HRX983050:HRX983056 IBT983050:IBT983056 ILP983050:ILP983056 IVL983050:IVL983056 JFH983050:JFH983056 JPD983050:JPD983056 JYZ983050:JYZ983056 KIV983050:KIV983056 KSR983050:KSR983056 LCN983050:LCN983056 LMJ983050:LMJ983056 LWF983050:LWF983056 MGB983050:MGB983056 MPX983050:MPX983056 MZT983050:MZT983056 NJP983050:NJP983056 NTL983050:NTL983056 ODH983050:ODH983056 OND983050:OND983056 OWZ983050:OWZ983056 PGV983050:PGV983056 PQR983050:PQR983056 QAN983050:QAN983056 QKJ983050:QKJ983056 QUF983050:QUF983056 REB983050:REB983056 RNX983050:RNX983056 RXT983050:RXT983056 SHP983050:SHP983056 SRL983050:SRL983056 TBH983050:TBH983056 TLD983050:TLD983056 TUZ983050:TUZ983056 UEV983050:UEV983056 UOR983050:UOR983056 UYN983050:UYN983056 VIJ983050:VIJ983056 VSF983050:VSF983056 WCB983050:WCB983056 WLX983050:WLX983056 WVT983050:WVT983056">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 right="0" top="0.15748031496062992" bottom="0" header="0.31496062992125984" footer="0.31496062992125984"/>
  <pageSetup paperSize="14" scale="56" orientation="landscape" r:id="rId1"/>
  <headerFooter>
    <oddFooter xml:space="preserve">&amp;L&amp;9Formato: FO-AC-07 Versión: 2&amp;C&amp;9Página &amp;P&amp;R&amp;9Vo.Bo: </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13"/>
  <sheetViews>
    <sheetView showGridLines="0" zoomScaleNormal="100" zoomScaleSheetLayoutView="115" workbookViewId="0">
      <pane ySplit="8" topLeftCell="A9" activePane="bottomLeft" state="frozen"/>
      <selection pane="bottomLeft"/>
    </sheetView>
  </sheetViews>
  <sheetFormatPr baseColWidth="10" defaultRowHeight="11.25" x14ac:dyDescent="0.2"/>
  <cols>
    <col min="1" max="1" width="1.140625" style="63" customWidth="1"/>
    <col min="2" max="4" width="5.7109375" style="63" customWidth="1"/>
    <col min="5" max="5" width="7.28515625" style="64" customWidth="1"/>
    <col min="6" max="8" width="3.710937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8"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9.85546875" style="65" customWidth="1"/>
    <col min="50" max="50" width="15.7109375" style="65" customWidth="1"/>
    <col min="51" max="51" width="5" style="64" customWidth="1"/>
    <col min="52" max="53" width="11.85546875" style="63" customWidth="1"/>
    <col min="54" max="54" width="9.5703125" style="63" customWidth="1"/>
    <col min="55" max="55" width="5.28515625" style="64" customWidth="1"/>
    <col min="56" max="56" width="16.85546875" style="64" customWidth="1"/>
    <col min="57" max="57" width="11.42578125" style="42" customWidth="1"/>
    <col min="58" max="256" width="11.42578125" style="42"/>
    <col min="257" max="257" width="1.140625" style="42" customWidth="1"/>
    <col min="258" max="260" width="5.7109375" style="42" customWidth="1"/>
    <col min="261" max="261" width="7.28515625" style="42" customWidth="1"/>
    <col min="262" max="264" width="3.7109375" style="42" customWidth="1"/>
    <col min="265" max="267" width="4.5703125" style="42" customWidth="1"/>
    <col min="268" max="269" width="3.28515625" style="42" bestFit="1" customWidth="1"/>
    <col min="270" max="273" width="0" style="42" hidden="1" customWidth="1"/>
    <col min="274" max="274" width="4.28515625" style="42" customWidth="1"/>
    <col min="275" max="277" width="8"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5" width="19.85546875" style="42" customWidth="1"/>
    <col min="306" max="306" width="18.28515625" style="42" customWidth="1"/>
    <col min="307" max="307" width="5" style="42" customWidth="1"/>
    <col min="308" max="309" width="11.85546875" style="42" customWidth="1"/>
    <col min="310" max="310" width="9.5703125" style="42" customWidth="1"/>
    <col min="311" max="311" width="5.28515625" style="42" customWidth="1"/>
    <col min="312" max="312" width="15.28515625" style="42" customWidth="1"/>
    <col min="313" max="512" width="11.42578125" style="42"/>
    <col min="513" max="513" width="1.140625" style="42" customWidth="1"/>
    <col min="514" max="516" width="5.7109375" style="42" customWidth="1"/>
    <col min="517" max="517" width="7.28515625" style="42" customWidth="1"/>
    <col min="518" max="520" width="3.7109375" style="42" customWidth="1"/>
    <col min="521" max="523" width="4.5703125" style="42" customWidth="1"/>
    <col min="524" max="525" width="3.28515625" style="42" bestFit="1" customWidth="1"/>
    <col min="526" max="529" width="0" style="42" hidden="1" customWidth="1"/>
    <col min="530" max="530" width="4.28515625" style="42" customWidth="1"/>
    <col min="531" max="533" width="8"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1" width="19.85546875" style="42" customWidth="1"/>
    <col min="562" max="562" width="18.28515625" style="42" customWidth="1"/>
    <col min="563" max="563" width="5" style="42" customWidth="1"/>
    <col min="564" max="565" width="11.85546875" style="42" customWidth="1"/>
    <col min="566" max="566" width="9.5703125" style="42" customWidth="1"/>
    <col min="567" max="567" width="5.28515625" style="42" customWidth="1"/>
    <col min="568" max="568" width="15.28515625" style="42" customWidth="1"/>
    <col min="569" max="768" width="11.42578125" style="42"/>
    <col min="769" max="769" width="1.140625" style="42" customWidth="1"/>
    <col min="770" max="772" width="5.7109375" style="42" customWidth="1"/>
    <col min="773" max="773" width="7.28515625" style="42" customWidth="1"/>
    <col min="774" max="776" width="3.7109375" style="42" customWidth="1"/>
    <col min="777" max="779" width="4.5703125" style="42" customWidth="1"/>
    <col min="780" max="781" width="3.28515625" style="42" bestFit="1" customWidth="1"/>
    <col min="782" max="785" width="0" style="42" hidden="1" customWidth="1"/>
    <col min="786" max="786" width="4.28515625" style="42" customWidth="1"/>
    <col min="787" max="789" width="8"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7" width="19.85546875" style="42" customWidth="1"/>
    <col min="818" max="818" width="18.28515625" style="42" customWidth="1"/>
    <col min="819" max="819" width="5" style="42" customWidth="1"/>
    <col min="820" max="821" width="11.85546875" style="42" customWidth="1"/>
    <col min="822" max="822" width="9.5703125" style="42" customWidth="1"/>
    <col min="823" max="823" width="5.28515625" style="42" customWidth="1"/>
    <col min="824" max="824" width="15.28515625" style="42" customWidth="1"/>
    <col min="825" max="1024" width="11.42578125" style="42"/>
    <col min="1025" max="1025" width="1.140625" style="42" customWidth="1"/>
    <col min="1026" max="1028" width="5.7109375" style="42" customWidth="1"/>
    <col min="1029" max="1029" width="7.28515625" style="42" customWidth="1"/>
    <col min="1030" max="1032" width="3.7109375" style="42" customWidth="1"/>
    <col min="1033" max="1035" width="4.5703125" style="42" customWidth="1"/>
    <col min="1036" max="1037" width="3.28515625" style="42" bestFit="1" customWidth="1"/>
    <col min="1038" max="1041" width="0" style="42" hidden="1" customWidth="1"/>
    <col min="1042" max="1042" width="4.28515625" style="42" customWidth="1"/>
    <col min="1043" max="1045" width="8"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3" width="19.85546875" style="42" customWidth="1"/>
    <col min="1074" max="1074" width="18.28515625" style="42" customWidth="1"/>
    <col min="1075" max="1075" width="5" style="42" customWidth="1"/>
    <col min="1076" max="1077" width="11.85546875" style="42" customWidth="1"/>
    <col min="1078" max="1078" width="9.5703125" style="42" customWidth="1"/>
    <col min="1079" max="1079" width="5.28515625" style="42" customWidth="1"/>
    <col min="1080" max="1080" width="15.28515625" style="42" customWidth="1"/>
    <col min="1081" max="1280" width="11.42578125" style="42"/>
    <col min="1281" max="1281" width="1.140625" style="42" customWidth="1"/>
    <col min="1282" max="1284" width="5.7109375" style="42" customWidth="1"/>
    <col min="1285" max="1285" width="7.28515625" style="42" customWidth="1"/>
    <col min="1286" max="1288" width="3.7109375" style="42" customWidth="1"/>
    <col min="1289" max="1291" width="4.5703125" style="42" customWidth="1"/>
    <col min="1292" max="1293" width="3.28515625" style="42" bestFit="1" customWidth="1"/>
    <col min="1294" max="1297" width="0" style="42" hidden="1" customWidth="1"/>
    <col min="1298" max="1298" width="4.28515625" style="42" customWidth="1"/>
    <col min="1299" max="1301" width="8"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29" width="19.85546875" style="42" customWidth="1"/>
    <col min="1330" max="1330" width="18.28515625" style="42" customWidth="1"/>
    <col min="1331" max="1331" width="5" style="42" customWidth="1"/>
    <col min="1332" max="1333" width="11.85546875" style="42" customWidth="1"/>
    <col min="1334" max="1334" width="9.5703125" style="42" customWidth="1"/>
    <col min="1335" max="1335" width="5.28515625" style="42" customWidth="1"/>
    <col min="1336" max="1336" width="15.28515625" style="42" customWidth="1"/>
    <col min="1337" max="1536" width="11.42578125" style="42"/>
    <col min="1537" max="1537" width="1.140625" style="42" customWidth="1"/>
    <col min="1538" max="1540" width="5.7109375" style="42" customWidth="1"/>
    <col min="1541" max="1541" width="7.28515625" style="42" customWidth="1"/>
    <col min="1542" max="1544" width="3.7109375" style="42" customWidth="1"/>
    <col min="1545" max="1547" width="4.5703125" style="42" customWidth="1"/>
    <col min="1548" max="1549" width="3.28515625" style="42" bestFit="1" customWidth="1"/>
    <col min="1550" max="1553" width="0" style="42" hidden="1" customWidth="1"/>
    <col min="1554" max="1554" width="4.28515625" style="42" customWidth="1"/>
    <col min="1555" max="1557" width="8"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5" width="19.85546875" style="42" customWidth="1"/>
    <col min="1586" max="1586" width="18.28515625" style="42" customWidth="1"/>
    <col min="1587" max="1587" width="5" style="42" customWidth="1"/>
    <col min="1588" max="1589" width="11.85546875" style="42" customWidth="1"/>
    <col min="1590" max="1590" width="9.5703125" style="42" customWidth="1"/>
    <col min="1591" max="1591" width="5.28515625" style="42" customWidth="1"/>
    <col min="1592" max="1592" width="15.28515625" style="42" customWidth="1"/>
    <col min="1593" max="1792" width="11.42578125" style="42"/>
    <col min="1793" max="1793" width="1.140625" style="42" customWidth="1"/>
    <col min="1794" max="1796" width="5.7109375" style="42" customWidth="1"/>
    <col min="1797" max="1797" width="7.28515625" style="42" customWidth="1"/>
    <col min="1798" max="1800" width="3.7109375" style="42" customWidth="1"/>
    <col min="1801" max="1803" width="4.5703125" style="42" customWidth="1"/>
    <col min="1804" max="1805" width="3.28515625" style="42" bestFit="1" customWidth="1"/>
    <col min="1806" max="1809" width="0" style="42" hidden="1" customWidth="1"/>
    <col min="1810" max="1810" width="4.28515625" style="42" customWidth="1"/>
    <col min="1811" max="1813" width="8"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1" width="19.85546875" style="42" customWidth="1"/>
    <col min="1842" max="1842" width="18.28515625" style="42" customWidth="1"/>
    <col min="1843" max="1843" width="5" style="42" customWidth="1"/>
    <col min="1844" max="1845" width="11.85546875" style="42" customWidth="1"/>
    <col min="1846" max="1846" width="9.5703125" style="42" customWidth="1"/>
    <col min="1847" max="1847" width="5.28515625" style="42" customWidth="1"/>
    <col min="1848" max="1848" width="15.28515625" style="42" customWidth="1"/>
    <col min="1849" max="2048" width="11.42578125" style="42"/>
    <col min="2049" max="2049" width="1.140625" style="42" customWidth="1"/>
    <col min="2050" max="2052" width="5.7109375" style="42" customWidth="1"/>
    <col min="2053" max="2053" width="7.28515625" style="42" customWidth="1"/>
    <col min="2054" max="2056" width="3.7109375" style="42" customWidth="1"/>
    <col min="2057" max="2059" width="4.5703125" style="42" customWidth="1"/>
    <col min="2060" max="2061" width="3.28515625" style="42" bestFit="1" customWidth="1"/>
    <col min="2062" max="2065" width="0" style="42" hidden="1" customWidth="1"/>
    <col min="2066" max="2066" width="4.28515625" style="42" customWidth="1"/>
    <col min="2067" max="2069" width="8"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7" width="19.85546875" style="42" customWidth="1"/>
    <col min="2098" max="2098" width="18.28515625" style="42" customWidth="1"/>
    <col min="2099" max="2099" width="5" style="42" customWidth="1"/>
    <col min="2100" max="2101" width="11.85546875" style="42" customWidth="1"/>
    <col min="2102" max="2102" width="9.5703125" style="42" customWidth="1"/>
    <col min="2103" max="2103" width="5.28515625" style="42" customWidth="1"/>
    <col min="2104" max="2104" width="15.28515625" style="42" customWidth="1"/>
    <col min="2105" max="2304" width="11.42578125" style="42"/>
    <col min="2305" max="2305" width="1.140625" style="42" customWidth="1"/>
    <col min="2306" max="2308" width="5.7109375" style="42" customWidth="1"/>
    <col min="2309" max="2309" width="7.28515625" style="42" customWidth="1"/>
    <col min="2310" max="2312" width="3.7109375" style="42" customWidth="1"/>
    <col min="2313" max="2315" width="4.5703125" style="42" customWidth="1"/>
    <col min="2316" max="2317" width="3.28515625" style="42" bestFit="1" customWidth="1"/>
    <col min="2318" max="2321" width="0" style="42" hidden="1" customWidth="1"/>
    <col min="2322" max="2322" width="4.28515625" style="42" customWidth="1"/>
    <col min="2323" max="2325" width="8"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3" width="19.85546875" style="42" customWidth="1"/>
    <col min="2354" max="2354" width="18.28515625" style="42" customWidth="1"/>
    <col min="2355" max="2355" width="5" style="42" customWidth="1"/>
    <col min="2356" max="2357" width="11.85546875" style="42" customWidth="1"/>
    <col min="2358" max="2358" width="9.5703125" style="42" customWidth="1"/>
    <col min="2359" max="2359" width="5.28515625" style="42" customWidth="1"/>
    <col min="2360" max="2360" width="15.28515625" style="42" customWidth="1"/>
    <col min="2361" max="2560" width="11.42578125" style="42"/>
    <col min="2561" max="2561" width="1.140625" style="42" customWidth="1"/>
    <col min="2562" max="2564" width="5.7109375" style="42" customWidth="1"/>
    <col min="2565" max="2565" width="7.28515625" style="42" customWidth="1"/>
    <col min="2566" max="2568" width="3.7109375" style="42" customWidth="1"/>
    <col min="2569" max="2571" width="4.5703125" style="42" customWidth="1"/>
    <col min="2572" max="2573" width="3.28515625" style="42" bestFit="1" customWidth="1"/>
    <col min="2574" max="2577" width="0" style="42" hidden="1" customWidth="1"/>
    <col min="2578" max="2578" width="4.28515625" style="42" customWidth="1"/>
    <col min="2579" max="2581" width="8"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09" width="19.85546875" style="42" customWidth="1"/>
    <col min="2610" max="2610" width="18.28515625" style="42" customWidth="1"/>
    <col min="2611" max="2611" width="5" style="42" customWidth="1"/>
    <col min="2612" max="2613" width="11.85546875" style="42" customWidth="1"/>
    <col min="2614" max="2614" width="9.5703125" style="42" customWidth="1"/>
    <col min="2615" max="2615" width="5.28515625" style="42" customWidth="1"/>
    <col min="2616" max="2616" width="15.28515625" style="42" customWidth="1"/>
    <col min="2617" max="2816" width="11.42578125" style="42"/>
    <col min="2817" max="2817" width="1.140625" style="42" customWidth="1"/>
    <col min="2818" max="2820" width="5.7109375" style="42" customWidth="1"/>
    <col min="2821" max="2821" width="7.28515625" style="42" customWidth="1"/>
    <col min="2822" max="2824" width="3.7109375" style="42" customWidth="1"/>
    <col min="2825" max="2827" width="4.5703125" style="42" customWidth="1"/>
    <col min="2828" max="2829" width="3.28515625" style="42" bestFit="1" customWidth="1"/>
    <col min="2830" max="2833" width="0" style="42" hidden="1" customWidth="1"/>
    <col min="2834" max="2834" width="4.28515625" style="42" customWidth="1"/>
    <col min="2835" max="2837" width="8"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5" width="19.85546875" style="42" customWidth="1"/>
    <col min="2866" max="2866" width="18.28515625" style="42" customWidth="1"/>
    <col min="2867" max="2867" width="5" style="42" customWidth="1"/>
    <col min="2868" max="2869" width="11.85546875" style="42" customWidth="1"/>
    <col min="2870" max="2870" width="9.5703125" style="42" customWidth="1"/>
    <col min="2871" max="2871" width="5.28515625" style="42" customWidth="1"/>
    <col min="2872" max="2872" width="15.28515625" style="42" customWidth="1"/>
    <col min="2873" max="3072" width="11.42578125" style="42"/>
    <col min="3073" max="3073" width="1.140625" style="42" customWidth="1"/>
    <col min="3074" max="3076" width="5.7109375" style="42" customWidth="1"/>
    <col min="3077" max="3077" width="7.28515625" style="42" customWidth="1"/>
    <col min="3078" max="3080" width="3.7109375" style="42" customWidth="1"/>
    <col min="3081" max="3083" width="4.5703125" style="42" customWidth="1"/>
    <col min="3084" max="3085" width="3.28515625" style="42" bestFit="1" customWidth="1"/>
    <col min="3086" max="3089" width="0" style="42" hidden="1" customWidth="1"/>
    <col min="3090" max="3090" width="4.28515625" style="42" customWidth="1"/>
    <col min="3091" max="3093" width="8"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1" width="19.85546875" style="42" customWidth="1"/>
    <col min="3122" max="3122" width="18.28515625" style="42" customWidth="1"/>
    <col min="3123" max="3123" width="5" style="42" customWidth="1"/>
    <col min="3124" max="3125" width="11.85546875" style="42" customWidth="1"/>
    <col min="3126" max="3126" width="9.5703125" style="42" customWidth="1"/>
    <col min="3127" max="3127" width="5.28515625" style="42" customWidth="1"/>
    <col min="3128" max="3128" width="15.28515625" style="42" customWidth="1"/>
    <col min="3129" max="3328" width="11.42578125" style="42"/>
    <col min="3329" max="3329" width="1.140625" style="42" customWidth="1"/>
    <col min="3330" max="3332" width="5.7109375" style="42" customWidth="1"/>
    <col min="3333" max="3333" width="7.28515625" style="42" customWidth="1"/>
    <col min="3334" max="3336" width="3.7109375" style="42" customWidth="1"/>
    <col min="3337" max="3339" width="4.5703125" style="42" customWidth="1"/>
    <col min="3340" max="3341" width="3.28515625" style="42" bestFit="1" customWidth="1"/>
    <col min="3342" max="3345" width="0" style="42" hidden="1" customWidth="1"/>
    <col min="3346" max="3346" width="4.28515625" style="42" customWidth="1"/>
    <col min="3347" max="3349" width="8"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7" width="19.85546875" style="42" customWidth="1"/>
    <col min="3378" max="3378" width="18.28515625" style="42" customWidth="1"/>
    <col min="3379" max="3379" width="5" style="42" customWidth="1"/>
    <col min="3380" max="3381" width="11.85546875" style="42" customWidth="1"/>
    <col min="3382" max="3382" width="9.5703125" style="42" customWidth="1"/>
    <col min="3383" max="3383" width="5.28515625" style="42" customWidth="1"/>
    <col min="3384" max="3384" width="15.28515625" style="42" customWidth="1"/>
    <col min="3385" max="3584" width="11.42578125" style="42"/>
    <col min="3585" max="3585" width="1.140625" style="42" customWidth="1"/>
    <col min="3586" max="3588" width="5.7109375" style="42" customWidth="1"/>
    <col min="3589" max="3589" width="7.28515625" style="42" customWidth="1"/>
    <col min="3590" max="3592" width="3.7109375" style="42" customWidth="1"/>
    <col min="3593" max="3595" width="4.5703125" style="42" customWidth="1"/>
    <col min="3596" max="3597" width="3.28515625" style="42" bestFit="1" customWidth="1"/>
    <col min="3598" max="3601" width="0" style="42" hidden="1" customWidth="1"/>
    <col min="3602" max="3602" width="4.28515625" style="42" customWidth="1"/>
    <col min="3603" max="3605" width="8"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3" width="19.85546875" style="42" customWidth="1"/>
    <col min="3634" max="3634" width="18.28515625" style="42" customWidth="1"/>
    <col min="3635" max="3635" width="5" style="42" customWidth="1"/>
    <col min="3636" max="3637" width="11.85546875" style="42" customWidth="1"/>
    <col min="3638" max="3638" width="9.5703125" style="42" customWidth="1"/>
    <col min="3639" max="3639" width="5.28515625" style="42" customWidth="1"/>
    <col min="3640" max="3640" width="15.28515625" style="42" customWidth="1"/>
    <col min="3641" max="3840" width="11.42578125" style="42"/>
    <col min="3841" max="3841" width="1.140625" style="42" customWidth="1"/>
    <col min="3842" max="3844" width="5.7109375" style="42" customWidth="1"/>
    <col min="3845" max="3845" width="7.28515625" style="42" customWidth="1"/>
    <col min="3846" max="3848" width="3.7109375" style="42" customWidth="1"/>
    <col min="3849" max="3851" width="4.5703125" style="42" customWidth="1"/>
    <col min="3852" max="3853" width="3.28515625" style="42" bestFit="1" customWidth="1"/>
    <col min="3854" max="3857" width="0" style="42" hidden="1" customWidth="1"/>
    <col min="3858" max="3858" width="4.28515625" style="42" customWidth="1"/>
    <col min="3859" max="3861" width="8"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89" width="19.85546875" style="42" customWidth="1"/>
    <col min="3890" max="3890" width="18.28515625" style="42" customWidth="1"/>
    <col min="3891" max="3891" width="5" style="42" customWidth="1"/>
    <col min="3892" max="3893" width="11.85546875" style="42" customWidth="1"/>
    <col min="3894" max="3894" width="9.5703125" style="42" customWidth="1"/>
    <col min="3895" max="3895" width="5.28515625" style="42" customWidth="1"/>
    <col min="3896" max="3896" width="15.28515625" style="42" customWidth="1"/>
    <col min="3897" max="4096" width="11.42578125" style="42"/>
    <col min="4097" max="4097" width="1.140625" style="42" customWidth="1"/>
    <col min="4098" max="4100" width="5.7109375" style="42" customWidth="1"/>
    <col min="4101" max="4101" width="7.28515625" style="42" customWidth="1"/>
    <col min="4102" max="4104" width="3.7109375" style="42" customWidth="1"/>
    <col min="4105" max="4107" width="4.5703125" style="42" customWidth="1"/>
    <col min="4108" max="4109" width="3.28515625" style="42" bestFit="1" customWidth="1"/>
    <col min="4110" max="4113" width="0" style="42" hidden="1" customWidth="1"/>
    <col min="4114" max="4114" width="4.28515625" style="42" customWidth="1"/>
    <col min="4115" max="4117" width="8"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5" width="19.85546875" style="42" customWidth="1"/>
    <col min="4146" max="4146" width="18.28515625" style="42" customWidth="1"/>
    <col min="4147" max="4147" width="5" style="42" customWidth="1"/>
    <col min="4148" max="4149" width="11.85546875" style="42" customWidth="1"/>
    <col min="4150" max="4150" width="9.5703125" style="42" customWidth="1"/>
    <col min="4151" max="4151" width="5.28515625" style="42" customWidth="1"/>
    <col min="4152" max="4152" width="15.28515625" style="42" customWidth="1"/>
    <col min="4153" max="4352" width="11.42578125" style="42"/>
    <col min="4353" max="4353" width="1.140625" style="42" customWidth="1"/>
    <col min="4354" max="4356" width="5.7109375" style="42" customWidth="1"/>
    <col min="4357" max="4357" width="7.28515625" style="42" customWidth="1"/>
    <col min="4358" max="4360" width="3.7109375" style="42" customWidth="1"/>
    <col min="4361" max="4363" width="4.5703125" style="42" customWidth="1"/>
    <col min="4364" max="4365" width="3.28515625" style="42" bestFit="1" customWidth="1"/>
    <col min="4366" max="4369" width="0" style="42" hidden="1" customWidth="1"/>
    <col min="4370" max="4370" width="4.28515625" style="42" customWidth="1"/>
    <col min="4371" max="4373" width="8"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1" width="19.85546875" style="42" customWidth="1"/>
    <col min="4402" max="4402" width="18.28515625" style="42" customWidth="1"/>
    <col min="4403" max="4403" width="5" style="42" customWidth="1"/>
    <col min="4404" max="4405" width="11.85546875" style="42" customWidth="1"/>
    <col min="4406" max="4406" width="9.5703125" style="42" customWidth="1"/>
    <col min="4407" max="4407" width="5.28515625" style="42" customWidth="1"/>
    <col min="4408" max="4408" width="15.28515625" style="42" customWidth="1"/>
    <col min="4409" max="4608" width="11.42578125" style="42"/>
    <col min="4609" max="4609" width="1.140625" style="42" customWidth="1"/>
    <col min="4610" max="4612" width="5.7109375" style="42" customWidth="1"/>
    <col min="4613" max="4613" width="7.28515625" style="42" customWidth="1"/>
    <col min="4614" max="4616" width="3.7109375" style="42" customWidth="1"/>
    <col min="4617" max="4619" width="4.5703125" style="42" customWidth="1"/>
    <col min="4620" max="4621" width="3.28515625" style="42" bestFit="1" customWidth="1"/>
    <col min="4622" max="4625" width="0" style="42" hidden="1" customWidth="1"/>
    <col min="4626" max="4626" width="4.28515625" style="42" customWidth="1"/>
    <col min="4627" max="4629" width="8"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7" width="19.85546875" style="42" customWidth="1"/>
    <col min="4658" max="4658" width="18.28515625" style="42" customWidth="1"/>
    <col min="4659" max="4659" width="5" style="42" customWidth="1"/>
    <col min="4660" max="4661" width="11.85546875" style="42" customWidth="1"/>
    <col min="4662" max="4662" width="9.5703125" style="42" customWidth="1"/>
    <col min="4663" max="4663" width="5.28515625" style="42" customWidth="1"/>
    <col min="4664" max="4664" width="15.28515625" style="42" customWidth="1"/>
    <col min="4665" max="4864" width="11.42578125" style="42"/>
    <col min="4865" max="4865" width="1.140625" style="42" customWidth="1"/>
    <col min="4866" max="4868" width="5.7109375" style="42" customWidth="1"/>
    <col min="4869" max="4869" width="7.28515625" style="42" customWidth="1"/>
    <col min="4870" max="4872" width="3.7109375" style="42" customWidth="1"/>
    <col min="4873" max="4875" width="4.5703125" style="42" customWidth="1"/>
    <col min="4876" max="4877" width="3.28515625" style="42" bestFit="1" customWidth="1"/>
    <col min="4878" max="4881" width="0" style="42" hidden="1" customWidth="1"/>
    <col min="4882" max="4882" width="4.28515625" style="42" customWidth="1"/>
    <col min="4883" max="4885" width="8"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3" width="19.85546875" style="42" customWidth="1"/>
    <col min="4914" max="4914" width="18.28515625" style="42" customWidth="1"/>
    <col min="4915" max="4915" width="5" style="42" customWidth="1"/>
    <col min="4916" max="4917" width="11.85546875" style="42" customWidth="1"/>
    <col min="4918" max="4918" width="9.5703125" style="42" customWidth="1"/>
    <col min="4919" max="4919" width="5.28515625" style="42" customWidth="1"/>
    <col min="4920" max="4920" width="15.28515625" style="42" customWidth="1"/>
    <col min="4921" max="5120" width="11.42578125" style="42"/>
    <col min="5121" max="5121" width="1.140625" style="42" customWidth="1"/>
    <col min="5122" max="5124" width="5.7109375" style="42" customWidth="1"/>
    <col min="5125" max="5125" width="7.28515625" style="42" customWidth="1"/>
    <col min="5126" max="5128" width="3.7109375" style="42" customWidth="1"/>
    <col min="5129" max="5131" width="4.5703125" style="42" customWidth="1"/>
    <col min="5132" max="5133" width="3.28515625" style="42" bestFit="1" customWidth="1"/>
    <col min="5134" max="5137" width="0" style="42" hidden="1" customWidth="1"/>
    <col min="5138" max="5138" width="4.28515625" style="42" customWidth="1"/>
    <col min="5139" max="5141" width="8"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69" width="19.85546875" style="42" customWidth="1"/>
    <col min="5170" max="5170" width="18.28515625" style="42" customWidth="1"/>
    <col min="5171" max="5171" width="5" style="42" customWidth="1"/>
    <col min="5172" max="5173" width="11.85546875" style="42" customWidth="1"/>
    <col min="5174" max="5174" width="9.5703125" style="42" customWidth="1"/>
    <col min="5175" max="5175" width="5.28515625" style="42" customWidth="1"/>
    <col min="5176" max="5176" width="15.28515625" style="42" customWidth="1"/>
    <col min="5177" max="5376" width="11.42578125" style="42"/>
    <col min="5377" max="5377" width="1.140625" style="42" customWidth="1"/>
    <col min="5378" max="5380" width="5.7109375" style="42" customWidth="1"/>
    <col min="5381" max="5381" width="7.28515625" style="42" customWidth="1"/>
    <col min="5382" max="5384" width="3.7109375" style="42" customWidth="1"/>
    <col min="5385" max="5387" width="4.5703125" style="42" customWidth="1"/>
    <col min="5388" max="5389" width="3.28515625" style="42" bestFit="1" customWidth="1"/>
    <col min="5390" max="5393" width="0" style="42" hidden="1" customWidth="1"/>
    <col min="5394" max="5394" width="4.28515625" style="42" customWidth="1"/>
    <col min="5395" max="5397" width="8"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5" width="19.85546875" style="42" customWidth="1"/>
    <col min="5426" max="5426" width="18.28515625" style="42" customWidth="1"/>
    <col min="5427" max="5427" width="5" style="42" customWidth="1"/>
    <col min="5428" max="5429" width="11.85546875" style="42" customWidth="1"/>
    <col min="5430" max="5430" width="9.5703125" style="42" customWidth="1"/>
    <col min="5431" max="5431" width="5.28515625" style="42" customWidth="1"/>
    <col min="5432" max="5432" width="15.28515625" style="42" customWidth="1"/>
    <col min="5433" max="5632" width="11.42578125" style="42"/>
    <col min="5633" max="5633" width="1.140625" style="42" customWidth="1"/>
    <col min="5634" max="5636" width="5.7109375" style="42" customWidth="1"/>
    <col min="5637" max="5637" width="7.28515625" style="42" customWidth="1"/>
    <col min="5638" max="5640" width="3.7109375" style="42" customWidth="1"/>
    <col min="5641" max="5643" width="4.5703125" style="42" customWidth="1"/>
    <col min="5644" max="5645" width="3.28515625" style="42" bestFit="1" customWidth="1"/>
    <col min="5646" max="5649" width="0" style="42" hidden="1" customWidth="1"/>
    <col min="5650" max="5650" width="4.28515625" style="42" customWidth="1"/>
    <col min="5651" max="5653" width="8"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1" width="19.85546875" style="42" customWidth="1"/>
    <col min="5682" max="5682" width="18.28515625" style="42" customWidth="1"/>
    <col min="5683" max="5683" width="5" style="42" customWidth="1"/>
    <col min="5684" max="5685" width="11.85546875" style="42" customWidth="1"/>
    <col min="5686" max="5686" width="9.5703125" style="42" customWidth="1"/>
    <col min="5687" max="5687" width="5.28515625" style="42" customWidth="1"/>
    <col min="5688" max="5688" width="15.28515625" style="42" customWidth="1"/>
    <col min="5689" max="5888" width="11.42578125" style="42"/>
    <col min="5889" max="5889" width="1.140625" style="42" customWidth="1"/>
    <col min="5890" max="5892" width="5.7109375" style="42" customWidth="1"/>
    <col min="5893" max="5893" width="7.28515625" style="42" customWidth="1"/>
    <col min="5894" max="5896" width="3.7109375" style="42" customWidth="1"/>
    <col min="5897" max="5899" width="4.5703125" style="42" customWidth="1"/>
    <col min="5900" max="5901" width="3.28515625" style="42" bestFit="1" customWidth="1"/>
    <col min="5902" max="5905" width="0" style="42" hidden="1" customWidth="1"/>
    <col min="5906" max="5906" width="4.28515625" style="42" customWidth="1"/>
    <col min="5907" max="5909" width="8"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7" width="19.85546875" style="42" customWidth="1"/>
    <col min="5938" max="5938" width="18.28515625" style="42" customWidth="1"/>
    <col min="5939" max="5939" width="5" style="42" customWidth="1"/>
    <col min="5940" max="5941" width="11.85546875" style="42" customWidth="1"/>
    <col min="5942" max="5942" width="9.5703125" style="42" customWidth="1"/>
    <col min="5943" max="5943" width="5.28515625" style="42" customWidth="1"/>
    <col min="5944" max="5944" width="15.28515625" style="42" customWidth="1"/>
    <col min="5945" max="6144" width="11.42578125" style="42"/>
    <col min="6145" max="6145" width="1.140625" style="42" customWidth="1"/>
    <col min="6146" max="6148" width="5.7109375" style="42" customWidth="1"/>
    <col min="6149" max="6149" width="7.28515625" style="42" customWidth="1"/>
    <col min="6150" max="6152" width="3.7109375" style="42" customWidth="1"/>
    <col min="6153" max="6155" width="4.5703125" style="42" customWidth="1"/>
    <col min="6156" max="6157" width="3.28515625" style="42" bestFit="1" customWidth="1"/>
    <col min="6158" max="6161" width="0" style="42" hidden="1" customWidth="1"/>
    <col min="6162" max="6162" width="4.28515625" style="42" customWidth="1"/>
    <col min="6163" max="6165" width="8"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3" width="19.85546875" style="42" customWidth="1"/>
    <col min="6194" max="6194" width="18.28515625" style="42" customWidth="1"/>
    <col min="6195" max="6195" width="5" style="42" customWidth="1"/>
    <col min="6196" max="6197" width="11.85546875" style="42" customWidth="1"/>
    <col min="6198" max="6198" width="9.5703125" style="42" customWidth="1"/>
    <col min="6199" max="6199" width="5.28515625" style="42" customWidth="1"/>
    <col min="6200" max="6200" width="15.28515625" style="42" customWidth="1"/>
    <col min="6201" max="6400" width="11.42578125" style="42"/>
    <col min="6401" max="6401" width="1.140625" style="42" customWidth="1"/>
    <col min="6402" max="6404" width="5.7109375" style="42" customWidth="1"/>
    <col min="6405" max="6405" width="7.28515625" style="42" customWidth="1"/>
    <col min="6406" max="6408" width="3.7109375" style="42" customWidth="1"/>
    <col min="6409" max="6411" width="4.5703125" style="42" customWidth="1"/>
    <col min="6412" max="6413" width="3.28515625" style="42" bestFit="1" customWidth="1"/>
    <col min="6414" max="6417" width="0" style="42" hidden="1" customWidth="1"/>
    <col min="6418" max="6418" width="4.28515625" style="42" customWidth="1"/>
    <col min="6419" max="6421" width="8"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49" width="19.85546875" style="42" customWidth="1"/>
    <col min="6450" max="6450" width="18.28515625" style="42" customWidth="1"/>
    <col min="6451" max="6451" width="5" style="42" customWidth="1"/>
    <col min="6452" max="6453" width="11.85546875" style="42" customWidth="1"/>
    <col min="6454" max="6454" width="9.5703125" style="42" customWidth="1"/>
    <col min="6455" max="6455" width="5.28515625" style="42" customWidth="1"/>
    <col min="6456" max="6456" width="15.28515625" style="42" customWidth="1"/>
    <col min="6457" max="6656" width="11.42578125" style="42"/>
    <col min="6657" max="6657" width="1.140625" style="42" customWidth="1"/>
    <col min="6658" max="6660" width="5.7109375" style="42" customWidth="1"/>
    <col min="6661" max="6661" width="7.28515625" style="42" customWidth="1"/>
    <col min="6662" max="6664" width="3.7109375" style="42" customWidth="1"/>
    <col min="6665" max="6667" width="4.5703125" style="42" customWidth="1"/>
    <col min="6668" max="6669" width="3.28515625" style="42" bestFit="1" customWidth="1"/>
    <col min="6670" max="6673" width="0" style="42" hidden="1" customWidth="1"/>
    <col min="6674" max="6674" width="4.28515625" style="42" customWidth="1"/>
    <col min="6675" max="6677" width="8"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5" width="19.85546875" style="42" customWidth="1"/>
    <col min="6706" max="6706" width="18.28515625" style="42" customWidth="1"/>
    <col min="6707" max="6707" width="5" style="42" customWidth="1"/>
    <col min="6708" max="6709" width="11.85546875" style="42" customWidth="1"/>
    <col min="6710" max="6710" width="9.5703125" style="42" customWidth="1"/>
    <col min="6711" max="6711" width="5.28515625" style="42" customWidth="1"/>
    <col min="6712" max="6712" width="15.28515625" style="42" customWidth="1"/>
    <col min="6713" max="6912" width="11.42578125" style="42"/>
    <col min="6913" max="6913" width="1.140625" style="42" customWidth="1"/>
    <col min="6914" max="6916" width="5.7109375" style="42" customWidth="1"/>
    <col min="6917" max="6917" width="7.28515625" style="42" customWidth="1"/>
    <col min="6918" max="6920" width="3.7109375" style="42" customWidth="1"/>
    <col min="6921" max="6923" width="4.5703125" style="42" customWidth="1"/>
    <col min="6924" max="6925" width="3.28515625" style="42" bestFit="1" customWidth="1"/>
    <col min="6926" max="6929" width="0" style="42" hidden="1" customWidth="1"/>
    <col min="6930" max="6930" width="4.28515625" style="42" customWidth="1"/>
    <col min="6931" max="6933" width="8"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1" width="19.85546875" style="42" customWidth="1"/>
    <col min="6962" max="6962" width="18.28515625" style="42" customWidth="1"/>
    <col min="6963" max="6963" width="5" style="42" customWidth="1"/>
    <col min="6964" max="6965" width="11.85546875" style="42" customWidth="1"/>
    <col min="6966" max="6966" width="9.5703125" style="42" customWidth="1"/>
    <col min="6967" max="6967" width="5.28515625" style="42" customWidth="1"/>
    <col min="6968" max="6968" width="15.28515625" style="42" customWidth="1"/>
    <col min="6969" max="7168" width="11.42578125" style="42"/>
    <col min="7169" max="7169" width="1.140625" style="42" customWidth="1"/>
    <col min="7170" max="7172" width="5.7109375" style="42" customWidth="1"/>
    <col min="7173" max="7173" width="7.28515625" style="42" customWidth="1"/>
    <col min="7174" max="7176" width="3.7109375" style="42" customWidth="1"/>
    <col min="7177" max="7179" width="4.5703125" style="42" customWidth="1"/>
    <col min="7180" max="7181" width="3.28515625" style="42" bestFit="1" customWidth="1"/>
    <col min="7182" max="7185" width="0" style="42" hidden="1" customWidth="1"/>
    <col min="7186" max="7186" width="4.28515625" style="42" customWidth="1"/>
    <col min="7187" max="7189" width="8"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7" width="19.85546875" style="42" customWidth="1"/>
    <col min="7218" max="7218" width="18.28515625" style="42" customWidth="1"/>
    <col min="7219" max="7219" width="5" style="42" customWidth="1"/>
    <col min="7220" max="7221" width="11.85546875" style="42" customWidth="1"/>
    <col min="7222" max="7222" width="9.5703125" style="42" customWidth="1"/>
    <col min="7223" max="7223" width="5.28515625" style="42" customWidth="1"/>
    <col min="7224" max="7224" width="15.28515625" style="42" customWidth="1"/>
    <col min="7225" max="7424" width="11.42578125" style="42"/>
    <col min="7425" max="7425" width="1.140625" style="42" customWidth="1"/>
    <col min="7426" max="7428" width="5.7109375" style="42" customWidth="1"/>
    <col min="7429" max="7429" width="7.28515625" style="42" customWidth="1"/>
    <col min="7430" max="7432" width="3.7109375" style="42" customWidth="1"/>
    <col min="7433" max="7435" width="4.5703125" style="42" customWidth="1"/>
    <col min="7436" max="7437" width="3.28515625" style="42" bestFit="1" customWidth="1"/>
    <col min="7438" max="7441" width="0" style="42" hidden="1" customWidth="1"/>
    <col min="7442" max="7442" width="4.28515625" style="42" customWidth="1"/>
    <col min="7443" max="7445" width="8"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3" width="19.85546875" style="42" customWidth="1"/>
    <col min="7474" max="7474" width="18.28515625" style="42" customWidth="1"/>
    <col min="7475" max="7475" width="5" style="42" customWidth="1"/>
    <col min="7476" max="7477" width="11.85546875" style="42" customWidth="1"/>
    <col min="7478" max="7478" width="9.5703125" style="42" customWidth="1"/>
    <col min="7479" max="7479" width="5.28515625" style="42" customWidth="1"/>
    <col min="7480" max="7480" width="15.28515625" style="42" customWidth="1"/>
    <col min="7481" max="7680" width="11.42578125" style="42"/>
    <col min="7681" max="7681" width="1.140625" style="42" customWidth="1"/>
    <col min="7682" max="7684" width="5.7109375" style="42" customWidth="1"/>
    <col min="7685" max="7685" width="7.28515625" style="42" customWidth="1"/>
    <col min="7686" max="7688" width="3.7109375" style="42" customWidth="1"/>
    <col min="7689" max="7691" width="4.5703125" style="42" customWidth="1"/>
    <col min="7692" max="7693" width="3.28515625" style="42" bestFit="1" customWidth="1"/>
    <col min="7694" max="7697" width="0" style="42" hidden="1" customWidth="1"/>
    <col min="7698" max="7698" width="4.28515625" style="42" customWidth="1"/>
    <col min="7699" max="7701" width="8"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29" width="19.85546875" style="42" customWidth="1"/>
    <col min="7730" max="7730" width="18.28515625" style="42" customWidth="1"/>
    <col min="7731" max="7731" width="5" style="42" customWidth="1"/>
    <col min="7732" max="7733" width="11.85546875" style="42" customWidth="1"/>
    <col min="7734" max="7734" width="9.5703125" style="42" customWidth="1"/>
    <col min="7735" max="7735" width="5.28515625" style="42" customWidth="1"/>
    <col min="7736" max="7736" width="15.28515625" style="42" customWidth="1"/>
    <col min="7737" max="7936" width="11.42578125" style="42"/>
    <col min="7937" max="7937" width="1.140625" style="42" customWidth="1"/>
    <col min="7938" max="7940" width="5.7109375" style="42" customWidth="1"/>
    <col min="7941" max="7941" width="7.28515625" style="42" customWidth="1"/>
    <col min="7942" max="7944" width="3.7109375" style="42" customWidth="1"/>
    <col min="7945" max="7947" width="4.5703125" style="42" customWidth="1"/>
    <col min="7948" max="7949" width="3.28515625" style="42" bestFit="1" customWidth="1"/>
    <col min="7950" max="7953" width="0" style="42" hidden="1" customWidth="1"/>
    <col min="7954" max="7954" width="4.28515625" style="42" customWidth="1"/>
    <col min="7955" max="7957" width="8"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5" width="19.85546875" style="42" customWidth="1"/>
    <col min="7986" max="7986" width="18.28515625" style="42" customWidth="1"/>
    <col min="7987" max="7987" width="5" style="42" customWidth="1"/>
    <col min="7988" max="7989" width="11.85546875" style="42" customWidth="1"/>
    <col min="7990" max="7990" width="9.5703125" style="42" customWidth="1"/>
    <col min="7991" max="7991" width="5.28515625" style="42" customWidth="1"/>
    <col min="7992" max="7992" width="15.28515625" style="42" customWidth="1"/>
    <col min="7993" max="8192" width="11.42578125" style="42"/>
    <col min="8193" max="8193" width="1.140625" style="42" customWidth="1"/>
    <col min="8194" max="8196" width="5.7109375" style="42" customWidth="1"/>
    <col min="8197" max="8197" width="7.28515625" style="42" customWidth="1"/>
    <col min="8198" max="8200" width="3.7109375" style="42" customWidth="1"/>
    <col min="8201" max="8203" width="4.5703125" style="42" customWidth="1"/>
    <col min="8204" max="8205" width="3.28515625" style="42" bestFit="1" customWidth="1"/>
    <col min="8206" max="8209" width="0" style="42" hidden="1" customWidth="1"/>
    <col min="8210" max="8210" width="4.28515625" style="42" customWidth="1"/>
    <col min="8211" max="8213" width="8"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1" width="19.85546875" style="42" customWidth="1"/>
    <col min="8242" max="8242" width="18.28515625" style="42" customWidth="1"/>
    <col min="8243" max="8243" width="5" style="42" customWidth="1"/>
    <col min="8244" max="8245" width="11.85546875" style="42" customWidth="1"/>
    <col min="8246" max="8246" width="9.5703125" style="42" customWidth="1"/>
    <col min="8247" max="8247" width="5.28515625" style="42" customWidth="1"/>
    <col min="8248" max="8248" width="15.28515625" style="42" customWidth="1"/>
    <col min="8249" max="8448" width="11.42578125" style="42"/>
    <col min="8449" max="8449" width="1.140625" style="42" customWidth="1"/>
    <col min="8450" max="8452" width="5.7109375" style="42" customWidth="1"/>
    <col min="8453" max="8453" width="7.28515625" style="42" customWidth="1"/>
    <col min="8454" max="8456" width="3.7109375" style="42" customWidth="1"/>
    <col min="8457" max="8459" width="4.5703125" style="42" customWidth="1"/>
    <col min="8460" max="8461" width="3.28515625" style="42" bestFit="1" customWidth="1"/>
    <col min="8462" max="8465" width="0" style="42" hidden="1" customWidth="1"/>
    <col min="8466" max="8466" width="4.28515625" style="42" customWidth="1"/>
    <col min="8467" max="8469" width="8"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7" width="19.85546875" style="42" customWidth="1"/>
    <col min="8498" max="8498" width="18.28515625" style="42" customWidth="1"/>
    <col min="8499" max="8499" width="5" style="42" customWidth="1"/>
    <col min="8500" max="8501" width="11.85546875" style="42" customWidth="1"/>
    <col min="8502" max="8502" width="9.5703125" style="42" customWidth="1"/>
    <col min="8503" max="8503" width="5.28515625" style="42" customWidth="1"/>
    <col min="8504" max="8504" width="15.28515625" style="42" customWidth="1"/>
    <col min="8505" max="8704" width="11.42578125" style="42"/>
    <col min="8705" max="8705" width="1.140625" style="42" customWidth="1"/>
    <col min="8706" max="8708" width="5.7109375" style="42" customWidth="1"/>
    <col min="8709" max="8709" width="7.28515625" style="42" customWidth="1"/>
    <col min="8710" max="8712" width="3.7109375" style="42" customWidth="1"/>
    <col min="8713" max="8715" width="4.5703125" style="42" customWidth="1"/>
    <col min="8716" max="8717" width="3.28515625" style="42" bestFit="1" customWidth="1"/>
    <col min="8718" max="8721" width="0" style="42" hidden="1" customWidth="1"/>
    <col min="8722" max="8722" width="4.28515625" style="42" customWidth="1"/>
    <col min="8723" max="8725" width="8"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3" width="19.85546875" style="42" customWidth="1"/>
    <col min="8754" max="8754" width="18.28515625" style="42" customWidth="1"/>
    <col min="8755" max="8755" width="5" style="42" customWidth="1"/>
    <col min="8756" max="8757" width="11.85546875" style="42" customWidth="1"/>
    <col min="8758" max="8758" width="9.5703125" style="42" customWidth="1"/>
    <col min="8759" max="8759" width="5.28515625" style="42" customWidth="1"/>
    <col min="8760" max="8760" width="15.28515625" style="42" customWidth="1"/>
    <col min="8761" max="8960" width="11.42578125" style="42"/>
    <col min="8961" max="8961" width="1.140625" style="42" customWidth="1"/>
    <col min="8962" max="8964" width="5.7109375" style="42" customWidth="1"/>
    <col min="8965" max="8965" width="7.28515625" style="42" customWidth="1"/>
    <col min="8966" max="8968" width="3.7109375" style="42" customWidth="1"/>
    <col min="8969" max="8971" width="4.5703125" style="42" customWidth="1"/>
    <col min="8972" max="8973" width="3.28515625" style="42" bestFit="1" customWidth="1"/>
    <col min="8974" max="8977" width="0" style="42" hidden="1" customWidth="1"/>
    <col min="8978" max="8978" width="4.28515625" style="42" customWidth="1"/>
    <col min="8979" max="8981" width="8"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09" width="19.85546875" style="42" customWidth="1"/>
    <col min="9010" max="9010" width="18.28515625" style="42" customWidth="1"/>
    <col min="9011" max="9011" width="5" style="42" customWidth="1"/>
    <col min="9012" max="9013" width="11.85546875" style="42" customWidth="1"/>
    <col min="9014" max="9014" width="9.5703125" style="42" customWidth="1"/>
    <col min="9015" max="9015" width="5.28515625" style="42" customWidth="1"/>
    <col min="9016" max="9016" width="15.28515625" style="42" customWidth="1"/>
    <col min="9017" max="9216" width="11.42578125" style="42"/>
    <col min="9217" max="9217" width="1.140625" style="42" customWidth="1"/>
    <col min="9218" max="9220" width="5.7109375" style="42" customWidth="1"/>
    <col min="9221" max="9221" width="7.28515625" style="42" customWidth="1"/>
    <col min="9222" max="9224" width="3.7109375" style="42" customWidth="1"/>
    <col min="9225" max="9227" width="4.5703125" style="42" customWidth="1"/>
    <col min="9228" max="9229" width="3.28515625" style="42" bestFit="1" customWidth="1"/>
    <col min="9230" max="9233" width="0" style="42" hidden="1" customWidth="1"/>
    <col min="9234" max="9234" width="4.28515625" style="42" customWidth="1"/>
    <col min="9235" max="9237" width="8"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5" width="19.85546875" style="42" customWidth="1"/>
    <col min="9266" max="9266" width="18.28515625" style="42" customWidth="1"/>
    <col min="9267" max="9267" width="5" style="42" customWidth="1"/>
    <col min="9268" max="9269" width="11.85546875" style="42" customWidth="1"/>
    <col min="9270" max="9270" width="9.5703125" style="42" customWidth="1"/>
    <col min="9271" max="9271" width="5.28515625" style="42" customWidth="1"/>
    <col min="9272" max="9272" width="15.28515625" style="42" customWidth="1"/>
    <col min="9273" max="9472" width="11.42578125" style="42"/>
    <col min="9473" max="9473" width="1.140625" style="42" customWidth="1"/>
    <col min="9474" max="9476" width="5.7109375" style="42" customWidth="1"/>
    <col min="9477" max="9477" width="7.28515625" style="42" customWidth="1"/>
    <col min="9478" max="9480" width="3.7109375" style="42" customWidth="1"/>
    <col min="9481" max="9483" width="4.5703125" style="42" customWidth="1"/>
    <col min="9484" max="9485" width="3.28515625" style="42" bestFit="1" customWidth="1"/>
    <col min="9486" max="9489" width="0" style="42" hidden="1" customWidth="1"/>
    <col min="9490" max="9490" width="4.28515625" style="42" customWidth="1"/>
    <col min="9491" max="9493" width="8"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1" width="19.85546875" style="42" customWidth="1"/>
    <col min="9522" max="9522" width="18.28515625" style="42" customWidth="1"/>
    <col min="9523" max="9523" width="5" style="42" customWidth="1"/>
    <col min="9524" max="9525" width="11.85546875" style="42" customWidth="1"/>
    <col min="9526" max="9526" width="9.5703125" style="42" customWidth="1"/>
    <col min="9527" max="9527" width="5.28515625" style="42" customWidth="1"/>
    <col min="9528" max="9528" width="15.28515625" style="42" customWidth="1"/>
    <col min="9529" max="9728" width="11.42578125" style="42"/>
    <col min="9729" max="9729" width="1.140625" style="42" customWidth="1"/>
    <col min="9730" max="9732" width="5.7109375" style="42" customWidth="1"/>
    <col min="9733" max="9733" width="7.28515625" style="42" customWidth="1"/>
    <col min="9734" max="9736" width="3.7109375" style="42" customWidth="1"/>
    <col min="9737" max="9739" width="4.5703125" style="42" customWidth="1"/>
    <col min="9740" max="9741" width="3.28515625" style="42" bestFit="1" customWidth="1"/>
    <col min="9742" max="9745" width="0" style="42" hidden="1" customWidth="1"/>
    <col min="9746" max="9746" width="4.28515625" style="42" customWidth="1"/>
    <col min="9747" max="9749" width="8"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7" width="19.85546875" style="42" customWidth="1"/>
    <col min="9778" max="9778" width="18.28515625" style="42" customWidth="1"/>
    <col min="9779" max="9779" width="5" style="42" customWidth="1"/>
    <col min="9780" max="9781" width="11.85546875" style="42" customWidth="1"/>
    <col min="9782" max="9782" width="9.5703125" style="42" customWidth="1"/>
    <col min="9783" max="9783" width="5.28515625" style="42" customWidth="1"/>
    <col min="9784" max="9784" width="15.28515625" style="42" customWidth="1"/>
    <col min="9785" max="9984" width="11.42578125" style="42"/>
    <col min="9985" max="9985" width="1.140625" style="42" customWidth="1"/>
    <col min="9986" max="9988" width="5.7109375" style="42" customWidth="1"/>
    <col min="9989" max="9989" width="7.28515625" style="42" customWidth="1"/>
    <col min="9990" max="9992" width="3.7109375" style="42" customWidth="1"/>
    <col min="9993" max="9995" width="4.5703125" style="42" customWidth="1"/>
    <col min="9996" max="9997" width="3.28515625" style="42" bestFit="1" customWidth="1"/>
    <col min="9998" max="10001" width="0" style="42" hidden="1" customWidth="1"/>
    <col min="10002" max="10002" width="4.28515625" style="42" customWidth="1"/>
    <col min="10003" max="10005" width="8"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3" width="19.85546875" style="42" customWidth="1"/>
    <col min="10034" max="10034" width="18.28515625" style="42" customWidth="1"/>
    <col min="10035" max="10035" width="5" style="42" customWidth="1"/>
    <col min="10036" max="10037" width="11.85546875" style="42" customWidth="1"/>
    <col min="10038" max="10038" width="9.5703125" style="42" customWidth="1"/>
    <col min="10039" max="10039" width="5.28515625" style="42" customWidth="1"/>
    <col min="10040" max="10040" width="15.28515625" style="42" customWidth="1"/>
    <col min="10041" max="10240" width="11.42578125" style="42"/>
    <col min="10241" max="10241" width="1.140625" style="42" customWidth="1"/>
    <col min="10242" max="10244" width="5.7109375" style="42" customWidth="1"/>
    <col min="10245" max="10245" width="7.28515625" style="42" customWidth="1"/>
    <col min="10246" max="10248" width="3.7109375" style="42" customWidth="1"/>
    <col min="10249" max="10251" width="4.5703125" style="42" customWidth="1"/>
    <col min="10252" max="10253" width="3.28515625" style="42" bestFit="1" customWidth="1"/>
    <col min="10254" max="10257" width="0" style="42" hidden="1" customWidth="1"/>
    <col min="10258" max="10258" width="4.28515625" style="42" customWidth="1"/>
    <col min="10259" max="10261" width="8"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89" width="19.85546875" style="42" customWidth="1"/>
    <col min="10290" max="10290" width="18.28515625" style="42" customWidth="1"/>
    <col min="10291" max="10291" width="5" style="42" customWidth="1"/>
    <col min="10292" max="10293" width="11.85546875" style="42" customWidth="1"/>
    <col min="10294" max="10294" width="9.5703125" style="42" customWidth="1"/>
    <col min="10295" max="10295" width="5.28515625" style="42" customWidth="1"/>
    <col min="10296" max="10296" width="15.28515625" style="42" customWidth="1"/>
    <col min="10297" max="10496" width="11.42578125" style="42"/>
    <col min="10497" max="10497" width="1.140625" style="42" customWidth="1"/>
    <col min="10498" max="10500" width="5.7109375" style="42" customWidth="1"/>
    <col min="10501" max="10501" width="7.28515625" style="42" customWidth="1"/>
    <col min="10502" max="10504" width="3.7109375" style="42" customWidth="1"/>
    <col min="10505" max="10507" width="4.5703125" style="42" customWidth="1"/>
    <col min="10508" max="10509" width="3.28515625" style="42" bestFit="1" customWidth="1"/>
    <col min="10510" max="10513" width="0" style="42" hidden="1" customWidth="1"/>
    <col min="10514" max="10514" width="4.28515625" style="42" customWidth="1"/>
    <col min="10515" max="10517" width="8"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5" width="19.85546875" style="42" customWidth="1"/>
    <col min="10546" max="10546" width="18.28515625" style="42" customWidth="1"/>
    <col min="10547" max="10547" width="5" style="42" customWidth="1"/>
    <col min="10548" max="10549" width="11.85546875" style="42" customWidth="1"/>
    <col min="10550" max="10550" width="9.5703125" style="42" customWidth="1"/>
    <col min="10551" max="10551" width="5.28515625" style="42" customWidth="1"/>
    <col min="10552" max="10552" width="15.28515625" style="42" customWidth="1"/>
    <col min="10553" max="10752" width="11.42578125" style="42"/>
    <col min="10753" max="10753" width="1.140625" style="42" customWidth="1"/>
    <col min="10754" max="10756" width="5.7109375" style="42" customWidth="1"/>
    <col min="10757" max="10757" width="7.28515625" style="42" customWidth="1"/>
    <col min="10758" max="10760" width="3.7109375" style="42" customWidth="1"/>
    <col min="10761" max="10763" width="4.5703125" style="42" customWidth="1"/>
    <col min="10764" max="10765" width="3.28515625" style="42" bestFit="1" customWidth="1"/>
    <col min="10766" max="10769" width="0" style="42" hidden="1" customWidth="1"/>
    <col min="10770" max="10770" width="4.28515625" style="42" customWidth="1"/>
    <col min="10771" max="10773" width="8"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1" width="19.85546875" style="42" customWidth="1"/>
    <col min="10802" max="10802" width="18.28515625" style="42" customWidth="1"/>
    <col min="10803" max="10803" width="5" style="42" customWidth="1"/>
    <col min="10804" max="10805" width="11.85546875" style="42" customWidth="1"/>
    <col min="10806" max="10806" width="9.5703125" style="42" customWidth="1"/>
    <col min="10807" max="10807" width="5.28515625" style="42" customWidth="1"/>
    <col min="10808" max="10808" width="15.28515625" style="42" customWidth="1"/>
    <col min="10809" max="11008" width="11.42578125" style="42"/>
    <col min="11009" max="11009" width="1.140625" style="42" customWidth="1"/>
    <col min="11010" max="11012" width="5.7109375" style="42" customWidth="1"/>
    <col min="11013" max="11013" width="7.28515625" style="42" customWidth="1"/>
    <col min="11014" max="11016" width="3.7109375" style="42" customWidth="1"/>
    <col min="11017" max="11019" width="4.5703125" style="42" customWidth="1"/>
    <col min="11020" max="11021" width="3.28515625" style="42" bestFit="1" customWidth="1"/>
    <col min="11022" max="11025" width="0" style="42" hidden="1" customWidth="1"/>
    <col min="11026" max="11026" width="4.28515625" style="42" customWidth="1"/>
    <col min="11027" max="11029" width="8"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7" width="19.85546875" style="42" customWidth="1"/>
    <col min="11058" max="11058" width="18.28515625" style="42" customWidth="1"/>
    <col min="11059" max="11059" width="5" style="42" customWidth="1"/>
    <col min="11060" max="11061" width="11.85546875" style="42" customWidth="1"/>
    <col min="11062" max="11062" width="9.5703125" style="42" customWidth="1"/>
    <col min="11063" max="11063" width="5.28515625" style="42" customWidth="1"/>
    <col min="11064" max="11064" width="15.28515625" style="42" customWidth="1"/>
    <col min="11065" max="11264" width="11.42578125" style="42"/>
    <col min="11265" max="11265" width="1.140625" style="42" customWidth="1"/>
    <col min="11266" max="11268" width="5.7109375" style="42" customWidth="1"/>
    <col min="11269" max="11269" width="7.28515625" style="42" customWidth="1"/>
    <col min="11270" max="11272" width="3.7109375" style="42" customWidth="1"/>
    <col min="11273" max="11275" width="4.5703125" style="42" customWidth="1"/>
    <col min="11276" max="11277" width="3.28515625" style="42" bestFit="1" customWidth="1"/>
    <col min="11278" max="11281" width="0" style="42" hidden="1" customWidth="1"/>
    <col min="11282" max="11282" width="4.28515625" style="42" customWidth="1"/>
    <col min="11283" max="11285" width="8"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3" width="19.85546875" style="42" customWidth="1"/>
    <col min="11314" max="11314" width="18.28515625" style="42" customWidth="1"/>
    <col min="11315" max="11315" width="5" style="42" customWidth="1"/>
    <col min="11316" max="11317" width="11.85546875" style="42" customWidth="1"/>
    <col min="11318" max="11318" width="9.5703125" style="42" customWidth="1"/>
    <col min="11319" max="11319" width="5.28515625" style="42" customWidth="1"/>
    <col min="11320" max="11320" width="15.28515625" style="42" customWidth="1"/>
    <col min="11321" max="11520" width="11.42578125" style="42"/>
    <col min="11521" max="11521" width="1.140625" style="42" customWidth="1"/>
    <col min="11522" max="11524" width="5.7109375" style="42" customWidth="1"/>
    <col min="11525" max="11525" width="7.28515625" style="42" customWidth="1"/>
    <col min="11526" max="11528" width="3.7109375" style="42" customWidth="1"/>
    <col min="11529" max="11531" width="4.5703125" style="42" customWidth="1"/>
    <col min="11532" max="11533" width="3.28515625" style="42" bestFit="1" customWidth="1"/>
    <col min="11534" max="11537" width="0" style="42" hidden="1" customWidth="1"/>
    <col min="11538" max="11538" width="4.28515625" style="42" customWidth="1"/>
    <col min="11539" max="11541" width="8"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69" width="19.85546875" style="42" customWidth="1"/>
    <col min="11570" max="11570" width="18.28515625" style="42" customWidth="1"/>
    <col min="11571" max="11571" width="5" style="42" customWidth="1"/>
    <col min="11572" max="11573" width="11.85546875" style="42" customWidth="1"/>
    <col min="11574" max="11574" width="9.5703125" style="42" customWidth="1"/>
    <col min="11575" max="11575" width="5.28515625" style="42" customWidth="1"/>
    <col min="11576" max="11576" width="15.28515625" style="42" customWidth="1"/>
    <col min="11577" max="11776" width="11.42578125" style="42"/>
    <col min="11777" max="11777" width="1.140625" style="42" customWidth="1"/>
    <col min="11778" max="11780" width="5.7109375" style="42" customWidth="1"/>
    <col min="11781" max="11781" width="7.28515625" style="42" customWidth="1"/>
    <col min="11782" max="11784" width="3.7109375" style="42" customWidth="1"/>
    <col min="11785" max="11787" width="4.5703125" style="42" customWidth="1"/>
    <col min="11788" max="11789" width="3.28515625" style="42" bestFit="1" customWidth="1"/>
    <col min="11790" max="11793" width="0" style="42" hidden="1" customWidth="1"/>
    <col min="11794" max="11794" width="4.28515625" style="42" customWidth="1"/>
    <col min="11795" max="11797" width="8"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5" width="19.85546875" style="42" customWidth="1"/>
    <col min="11826" max="11826" width="18.28515625" style="42" customWidth="1"/>
    <col min="11827" max="11827" width="5" style="42" customWidth="1"/>
    <col min="11828" max="11829" width="11.85546875" style="42" customWidth="1"/>
    <col min="11830" max="11830" width="9.5703125" style="42" customWidth="1"/>
    <col min="11831" max="11831" width="5.28515625" style="42" customWidth="1"/>
    <col min="11832" max="11832" width="15.28515625" style="42" customWidth="1"/>
    <col min="11833" max="12032" width="11.42578125" style="42"/>
    <col min="12033" max="12033" width="1.140625" style="42" customWidth="1"/>
    <col min="12034" max="12036" width="5.7109375" style="42" customWidth="1"/>
    <col min="12037" max="12037" width="7.28515625" style="42" customWidth="1"/>
    <col min="12038" max="12040" width="3.7109375" style="42" customWidth="1"/>
    <col min="12041" max="12043" width="4.5703125" style="42" customWidth="1"/>
    <col min="12044" max="12045" width="3.28515625" style="42" bestFit="1" customWidth="1"/>
    <col min="12046" max="12049" width="0" style="42" hidden="1" customWidth="1"/>
    <col min="12050" max="12050" width="4.28515625" style="42" customWidth="1"/>
    <col min="12051" max="12053" width="8"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1" width="19.85546875" style="42" customWidth="1"/>
    <col min="12082" max="12082" width="18.28515625" style="42" customWidth="1"/>
    <col min="12083" max="12083" width="5" style="42" customWidth="1"/>
    <col min="12084" max="12085" width="11.85546875" style="42" customWidth="1"/>
    <col min="12086" max="12086" width="9.5703125" style="42" customWidth="1"/>
    <col min="12087" max="12087" width="5.28515625" style="42" customWidth="1"/>
    <col min="12088" max="12088" width="15.28515625" style="42" customWidth="1"/>
    <col min="12089" max="12288" width="11.42578125" style="42"/>
    <col min="12289" max="12289" width="1.140625" style="42" customWidth="1"/>
    <col min="12290" max="12292" width="5.7109375" style="42" customWidth="1"/>
    <col min="12293" max="12293" width="7.28515625" style="42" customWidth="1"/>
    <col min="12294" max="12296" width="3.7109375" style="42" customWidth="1"/>
    <col min="12297" max="12299" width="4.5703125" style="42" customWidth="1"/>
    <col min="12300" max="12301" width="3.28515625" style="42" bestFit="1" customWidth="1"/>
    <col min="12302" max="12305" width="0" style="42" hidden="1" customWidth="1"/>
    <col min="12306" max="12306" width="4.28515625" style="42" customWidth="1"/>
    <col min="12307" max="12309" width="8"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7" width="19.85546875" style="42" customWidth="1"/>
    <col min="12338" max="12338" width="18.28515625" style="42" customWidth="1"/>
    <col min="12339" max="12339" width="5" style="42" customWidth="1"/>
    <col min="12340" max="12341" width="11.85546875" style="42" customWidth="1"/>
    <col min="12342" max="12342" width="9.5703125" style="42" customWidth="1"/>
    <col min="12343" max="12343" width="5.28515625" style="42" customWidth="1"/>
    <col min="12344" max="12344" width="15.28515625" style="42" customWidth="1"/>
    <col min="12345" max="12544" width="11.42578125" style="42"/>
    <col min="12545" max="12545" width="1.140625" style="42" customWidth="1"/>
    <col min="12546" max="12548" width="5.7109375" style="42" customWidth="1"/>
    <col min="12549" max="12549" width="7.28515625" style="42" customWidth="1"/>
    <col min="12550" max="12552" width="3.7109375" style="42" customWidth="1"/>
    <col min="12553" max="12555" width="4.5703125" style="42" customWidth="1"/>
    <col min="12556" max="12557" width="3.28515625" style="42" bestFit="1" customWidth="1"/>
    <col min="12558" max="12561" width="0" style="42" hidden="1" customWidth="1"/>
    <col min="12562" max="12562" width="4.28515625" style="42" customWidth="1"/>
    <col min="12563" max="12565" width="8"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3" width="19.85546875" style="42" customWidth="1"/>
    <col min="12594" max="12594" width="18.28515625" style="42" customWidth="1"/>
    <col min="12595" max="12595" width="5" style="42" customWidth="1"/>
    <col min="12596" max="12597" width="11.85546875" style="42" customWidth="1"/>
    <col min="12598" max="12598" width="9.5703125" style="42" customWidth="1"/>
    <col min="12599" max="12599" width="5.28515625" style="42" customWidth="1"/>
    <col min="12600" max="12600" width="15.28515625" style="42" customWidth="1"/>
    <col min="12601" max="12800" width="11.42578125" style="42"/>
    <col min="12801" max="12801" width="1.140625" style="42" customWidth="1"/>
    <col min="12802" max="12804" width="5.7109375" style="42" customWidth="1"/>
    <col min="12805" max="12805" width="7.28515625" style="42" customWidth="1"/>
    <col min="12806" max="12808" width="3.7109375" style="42" customWidth="1"/>
    <col min="12809" max="12811" width="4.5703125" style="42" customWidth="1"/>
    <col min="12812" max="12813" width="3.28515625" style="42" bestFit="1" customWidth="1"/>
    <col min="12814" max="12817" width="0" style="42" hidden="1" customWidth="1"/>
    <col min="12818" max="12818" width="4.28515625" style="42" customWidth="1"/>
    <col min="12819" max="12821" width="8"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49" width="19.85546875" style="42" customWidth="1"/>
    <col min="12850" max="12850" width="18.28515625" style="42" customWidth="1"/>
    <col min="12851" max="12851" width="5" style="42" customWidth="1"/>
    <col min="12852" max="12853" width="11.85546875" style="42" customWidth="1"/>
    <col min="12854" max="12854" width="9.5703125" style="42" customWidth="1"/>
    <col min="12855" max="12855" width="5.28515625" style="42" customWidth="1"/>
    <col min="12856" max="12856" width="15.28515625" style="42" customWidth="1"/>
    <col min="12857" max="13056" width="11.42578125" style="42"/>
    <col min="13057" max="13057" width="1.140625" style="42" customWidth="1"/>
    <col min="13058" max="13060" width="5.7109375" style="42" customWidth="1"/>
    <col min="13061" max="13061" width="7.28515625" style="42" customWidth="1"/>
    <col min="13062" max="13064" width="3.7109375" style="42" customWidth="1"/>
    <col min="13065" max="13067" width="4.5703125" style="42" customWidth="1"/>
    <col min="13068" max="13069" width="3.28515625" style="42" bestFit="1" customWidth="1"/>
    <col min="13070" max="13073" width="0" style="42" hidden="1" customWidth="1"/>
    <col min="13074" max="13074" width="4.28515625" style="42" customWidth="1"/>
    <col min="13075" max="13077" width="8"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5" width="19.85546875" style="42" customWidth="1"/>
    <col min="13106" max="13106" width="18.28515625" style="42" customWidth="1"/>
    <col min="13107" max="13107" width="5" style="42" customWidth="1"/>
    <col min="13108" max="13109" width="11.85546875" style="42" customWidth="1"/>
    <col min="13110" max="13110" width="9.5703125" style="42" customWidth="1"/>
    <col min="13111" max="13111" width="5.28515625" style="42" customWidth="1"/>
    <col min="13112" max="13112" width="15.28515625" style="42" customWidth="1"/>
    <col min="13113" max="13312" width="11.42578125" style="42"/>
    <col min="13313" max="13313" width="1.140625" style="42" customWidth="1"/>
    <col min="13314" max="13316" width="5.7109375" style="42" customWidth="1"/>
    <col min="13317" max="13317" width="7.28515625" style="42" customWidth="1"/>
    <col min="13318" max="13320" width="3.7109375" style="42" customWidth="1"/>
    <col min="13321" max="13323" width="4.5703125" style="42" customWidth="1"/>
    <col min="13324" max="13325" width="3.28515625" style="42" bestFit="1" customWidth="1"/>
    <col min="13326" max="13329" width="0" style="42" hidden="1" customWidth="1"/>
    <col min="13330" max="13330" width="4.28515625" style="42" customWidth="1"/>
    <col min="13331" max="13333" width="8"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1" width="19.85546875" style="42" customWidth="1"/>
    <col min="13362" max="13362" width="18.28515625" style="42" customWidth="1"/>
    <col min="13363" max="13363" width="5" style="42" customWidth="1"/>
    <col min="13364" max="13365" width="11.85546875" style="42" customWidth="1"/>
    <col min="13366" max="13366" width="9.5703125" style="42" customWidth="1"/>
    <col min="13367" max="13367" width="5.28515625" style="42" customWidth="1"/>
    <col min="13368" max="13368" width="15.28515625" style="42" customWidth="1"/>
    <col min="13369" max="13568" width="11.42578125" style="42"/>
    <col min="13569" max="13569" width="1.140625" style="42" customWidth="1"/>
    <col min="13570" max="13572" width="5.7109375" style="42" customWidth="1"/>
    <col min="13573" max="13573" width="7.28515625" style="42" customWidth="1"/>
    <col min="13574" max="13576" width="3.7109375" style="42" customWidth="1"/>
    <col min="13577" max="13579" width="4.5703125" style="42" customWidth="1"/>
    <col min="13580" max="13581" width="3.28515625" style="42" bestFit="1" customWidth="1"/>
    <col min="13582" max="13585" width="0" style="42" hidden="1" customWidth="1"/>
    <col min="13586" max="13586" width="4.28515625" style="42" customWidth="1"/>
    <col min="13587" max="13589" width="8"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7" width="19.85546875" style="42" customWidth="1"/>
    <col min="13618" max="13618" width="18.28515625" style="42" customWidth="1"/>
    <col min="13619" max="13619" width="5" style="42" customWidth="1"/>
    <col min="13620" max="13621" width="11.85546875" style="42" customWidth="1"/>
    <col min="13622" max="13622" width="9.5703125" style="42" customWidth="1"/>
    <col min="13623" max="13623" width="5.28515625" style="42" customWidth="1"/>
    <col min="13624" max="13624" width="15.28515625" style="42" customWidth="1"/>
    <col min="13625" max="13824" width="11.42578125" style="42"/>
    <col min="13825" max="13825" width="1.140625" style="42" customWidth="1"/>
    <col min="13826" max="13828" width="5.7109375" style="42" customWidth="1"/>
    <col min="13829" max="13829" width="7.28515625" style="42" customWidth="1"/>
    <col min="13830" max="13832" width="3.7109375" style="42" customWidth="1"/>
    <col min="13833" max="13835" width="4.5703125" style="42" customWidth="1"/>
    <col min="13836" max="13837" width="3.28515625" style="42" bestFit="1" customWidth="1"/>
    <col min="13838" max="13841" width="0" style="42" hidden="1" customWidth="1"/>
    <col min="13842" max="13842" width="4.28515625" style="42" customWidth="1"/>
    <col min="13843" max="13845" width="8"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3" width="19.85546875" style="42" customWidth="1"/>
    <col min="13874" max="13874" width="18.28515625" style="42" customWidth="1"/>
    <col min="13875" max="13875" width="5" style="42" customWidth="1"/>
    <col min="13876" max="13877" width="11.85546875" style="42" customWidth="1"/>
    <col min="13878" max="13878" width="9.5703125" style="42" customWidth="1"/>
    <col min="13879" max="13879" width="5.28515625" style="42" customWidth="1"/>
    <col min="13880" max="13880" width="15.28515625" style="42" customWidth="1"/>
    <col min="13881" max="14080" width="11.42578125" style="42"/>
    <col min="14081" max="14081" width="1.140625" style="42" customWidth="1"/>
    <col min="14082" max="14084" width="5.7109375" style="42" customWidth="1"/>
    <col min="14085" max="14085" width="7.28515625" style="42" customWidth="1"/>
    <col min="14086" max="14088" width="3.7109375" style="42" customWidth="1"/>
    <col min="14089" max="14091" width="4.5703125" style="42" customWidth="1"/>
    <col min="14092" max="14093" width="3.28515625" style="42" bestFit="1" customWidth="1"/>
    <col min="14094" max="14097" width="0" style="42" hidden="1" customWidth="1"/>
    <col min="14098" max="14098" width="4.28515625" style="42" customWidth="1"/>
    <col min="14099" max="14101" width="8"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29" width="19.85546875" style="42" customWidth="1"/>
    <col min="14130" max="14130" width="18.28515625" style="42" customWidth="1"/>
    <col min="14131" max="14131" width="5" style="42" customWidth="1"/>
    <col min="14132" max="14133" width="11.85546875" style="42" customWidth="1"/>
    <col min="14134" max="14134" width="9.5703125" style="42" customWidth="1"/>
    <col min="14135" max="14135" width="5.28515625" style="42" customWidth="1"/>
    <col min="14136" max="14136" width="15.28515625" style="42" customWidth="1"/>
    <col min="14137" max="14336" width="11.42578125" style="42"/>
    <col min="14337" max="14337" width="1.140625" style="42" customWidth="1"/>
    <col min="14338" max="14340" width="5.7109375" style="42" customWidth="1"/>
    <col min="14341" max="14341" width="7.28515625" style="42" customWidth="1"/>
    <col min="14342" max="14344" width="3.7109375" style="42" customWidth="1"/>
    <col min="14345" max="14347" width="4.5703125" style="42" customWidth="1"/>
    <col min="14348" max="14349" width="3.28515625" style="42" bestFit="1" customWidth="1"/>
    <col min="14350" max="14353" width="0" style="42" hidden="1" customWidth="1"/>
    <col min="14354" max="14354" width="4.28515625" style="42" customWidth="1"/>
    <col min="14355" max="14357" width="8"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5" width="19.85546875" style="42" customWidth="1"/>
    <col min="14386" max="14386" width="18.28515625" style="42" customWidth="1"/>
    <col min="14387" max="14387" width="5" style="42" customWidth="1"/>
    <col min="14388" max="14389" width="11.85546875" style="42" customWidth="1"/>
    <col min="14390" max="14390" width="9.5703125" style="42" customWidth="1"/>
    <col min="14391" max="14391" width="5.28515625" style="42" customWidth="1"/>
    <col min="14392" max="14392" width="15.28515625" style="42" customWidth="1"/>
    <col min="14393" max="14592" width="11.42578125" style="42"/>
    <col min="14593" max="14593" width="1.140625" style="42" customWidth="1"/>
    <col min="14594" max="14596" width="5.7109375" style="42" customWidth="1"/>
    <col min="14597" max="14597" width="7.28515625" style="42" customWidth="1"/>
    <col min="14598" max="14600" width="3.7109375" style="42" customWidth="1"/>
    <col min="14601" max="14603" width="4.5703125" style="42" customWidth="1"/>
    <col min="14604" max="14605" width="3.28515625" style="42" bestFit="1" customWidth="1"/>
    <col min="14606" max="14609" width="0" style="42" hidden="1" customWidth="1"/>
    <col min="14610" max="14610" width="4.28515625" style="42" customWidth="1"/>
    <col min="14611" max="14613" width="8"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1" width="19.85546875" style="42" customWidth="1"/>
    <col min="14642" max="14642" width="18.28515625" style="42" customWidth="1"/>
    <col min="14643" max="14643" width="5" style="42" customWidth="1"/>
    <col min="14644" max="14645" width="11.85546875" style="42" customWidth="1"/>
    <col min="14646" max="14646" width="9.5703125" style="42" customWidth="1"/>
    <col min="14647" max="14647" width="5.28515625" style="42" customWidth="1"/>
    <col min="14648" max="14648" width="15.28515625" style="42" customWidth="1"/>
    <col min="14649" max="14848" width="11.42578125" style="42"/>
    <col min="14849" max="14849" width="1.140625" style="42" customWidth="1"/>
    <col min="14850" max="14852" width="5.7109375" style="42" customWidth="1"/>
    <col min="14853" max="14853" width="7.28515625" style="42" customWidth="1"/>
    <col min="14854" max="14856" width="3.7109375" style="42" customWidth="1"/>
    <col min="14857" max="14859" width="4.5703125" style="42" customWidth="1"/>
    <col min="14860" max="14861" width="3.28515625" style="42" bestFit="1" customWidth="1"/>
    <col min="14862" max="14865" width="0" style="42" hidden="1" customWidth="1"/>
    <col min="14866" max="14866" width="4.28515625" style="42" customWidth="1"/>
    <col min="14867" max="14869" width="8"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7" width="19.85546875" style="42" customWidth="1"/>
    <col min="14898" max="14898" width="18.28515625" style="42" customWidth="1"/>
    <col min="14899" max="14899" width="5" style="42" customWidth="1"/>
    <col min="14900" max="14901" width="11.85546875" style="42" customWidth="1"/>
    <col min="14902" max="14902" width="9.5703125" style="42" customWidth="1"/>
    <col min="14903" max="14903" width="5.28515625" style="42" customWidth="1"/>
    <col min="14904" max="14904" width="15.28515625" style="42" customWidth="1"/>
    <col min="14905" max="15104" width="11.42578125" style="42"/>
    <col min="15105" max="15105" width="1.140625" style="42" customWidth="1"/>
    <col min="15106" max="15108" width="5.7109375" style="42" customWidth="1"/>
    <col min="15109" max="15109" width="7.28515625" style="42" customWidth="1"/>
    <col min="15110" max="15112" width="3.7109375" style="42" customWidth="1"/>
    <col min="15113" max="15115" width="4.5703125" style="42" customWidth="1"/>
    <col min="15116" max="15117" width="3.28515625" style="42" bestFit="1" customWidth="1"/>
    <col min="15118" max="15121" width="0" style="42" hidden="1" customWidth="1"/>
    <col min="15122" max="15122" width="4.28515625" style="42" customWidth="1"/>
    <col min="15123" max="15125" width="8"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3" width="19.85546875" style="42" customWidth="1"/>
    <col min="15154" max="15154" width="18.28515625" style="42" customWidth="1"/>
    <col min="15155" max="15155" width="5" style="42" customWidth="1"/>
    <col min="15156" max="15157" width="11.85546875" style="42" customWidth="1"/>
    <col min="15158" max="15158" width="9.5703125" style="42" customWidth="1"/>
    <col min="15159" max="15159" width="5.28515625" style="42" customWidth="1"/>
    <col min="15160" max="15160" width="15.28515625" style="42" customWidth="1"/>
    <col min="15161" max="15360" width="11.42578125" style="42"/>
    <col min="15361" max="15361" width="1.140625" style="42" customWidth="1"/>
    <col min="15362" max="15364" width="5.7109375" style="42" customWidth="1"/>
    <col min="15365" max="15365" width="7.28515625" style="42" customWidth="1"/>
    <col min="15366" max="15368" width="3.7109375" style="42" customWidth="1"/>
    <col min="15369" max="15371" width="4.5703125" style="42" customWidth="1"/>
    <col min="15372" max="15373" width="3.28515625" style="42" bestFit="1" customWidth="1"/>
    <col min="15374" max="15377" width="0" style="42" hidden="1" customWidth="1"/>
    <col min="15378" max="15378" width="4.28515625" style="42" customWidth="1"/>
    <col min="15379" max="15381" width="8"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09" width="19.85546875" style="42" customWidth="1"/>
    <col min="15410" max="15410" width="18.28515625" style="42" customWidth="1"/>
    <col min="15411" max="15411" width="5" style="42" customWidth="1"/>
    <col min="15412" max="15413" width="11.85546875" style="42" customWidth="1"/>
    <col min="15414" max="15414" width="9.5703125" style="42" customWidth="1"/>
    <col min="15415" max="15415" width="5.28515625" style="42" customWidth="1"/>
    <col min="15416" max="15416" width="15.28515625" style="42" customWidth="1"/>
    <col min="15417" max="15616" width="11.42578125" style="42"/>
    <col min="15617" max="15617" width="1.140625" style="42" customWidth="1"/>
    <col min="15618" max="15620" width="5.7109375" style="42" customWidth="1"/>
    <col min="15621" max="15621" width="7.28515625" style="42" customWidth="1"/>
    <col min="15622" max="15624" width="3.7109375" style="42" customWidth="1"/>
    <col min="15625" max="15627" width="4.5703125" style="42" customWidth="1"/>
    <col min="15628" max="15629" width="3.28515625" style="42" bestFit="1" customWidth="1"/>
    <col min="15630" max="15633" width="0" style="42" hidden="1" customWidth="1"/>
    <col min="15634" max="15634" width="4.28515625" style="42" customWidth="1"/>
    <col min="15635" max="15637" width="8"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5" width="19.85546875" style="42" customWidth="1"/>
    <col min="15666" max="15666" width="18.28515625" style="42" customWidth="1"/>
    <col min="15667" max="15667" width="5" style="42" customWidth="1"/>
    <col min="15668" max="15669" width="11.85546875" style="42" customWidth="1"/>
    <col min="15670" max="15670" width="9.5703125" style="42" customWidth="1"/>
    <col min="15671" max="15671" width="5.28515625" style="42" customWidth="1"/>
    <col min="15672" max="15672" width="15.28515625" style="42" customWidth="1"/>
    <col min="15673" max="15872" width="11.42578125" style="42"/>
    <col min="15873" max="15873" width="1.140625" style="42" customWidth="1"/>
    <col min="15874" max="15876" width="5.7109375" style="42" customWidth="1"/>
    <col min="15877" max="15877" width="7.28515625" style="42" customWidth="1"/>
    <col min="15878" max="15880" width="3.7109375" style="42" customWidth="1"/>
    <col min="15881" max="15883" width="4.5703125" style="42" customWidth="1"/>
    <col min="15884" max="15885" width="3.28515625" style="42" bestFit="1" customWidth="1"/>
    <col min="15886" max="15889" width="0" style="42" hidden="1" customWidth="1"/>
    <col min="15890" max="15890" width="4.28515625" style="42" customWidth="1"/>
    <col min="15891" max="15893" width="8"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1" width="19.85546875" style="42" customWidth="1"/>
    <col min="15922" max="15922" width="18.28515625" style="42" customWidth="1"/>
    <col min="15923" max="15923" width="5" style="42" customWidth="1"/>
    <col min="15924" max="15925" width="11.85546875" style="42" customWidth="1"/>
    <col min="15926" max="15926" width="9.5703125" style="42" customWidth="1"/>
    <col min="15927" max="15927" width="5.28515625" style="42" customWidth="1"/>
    <col min="15928" max="15928" width="15.28515625" style="42" customWidth="1"/>
    <col min="15929" max="16128" width="11.42578125" style="42"/>
    <col min="16129" max="16129" width="1.140625" style="42" customWidth="1"/>
    <col min="16130" max="16132" width="5.7109375" style="42" customWidth="1"/>
    <col min="16133" max="16133" width="7.28515625" style="42" customWidth="1"/>
    <col min="16134" max="16136" width="3.7109375" style="42" customWidth="1"/>
    <col min="16137" max="16139" width="4.5703125" style="42" customWidth="1"/>
    <col min="16140" max="16141" width="3.28515625" style="42" bestFit="1" customWidth="1"/>
    <col min="16142" max="16145" width="0" style="42" hidden="1" customWidth="1"/>
    <col min="16146" max="16146" width="4.28515625" style="42" customWidth="1"/>
    <col min="16147" max="16149" width="8"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7" width="19.85546875" style="42" customWidth="1"/>
    <col min="16178" max="16178" width="18.28515625" style="42" customWidth="1"/>
    <col min="16179" max="16179" width="5" style="42" customWidth="1"/>
    <col min="16180" max="16181" width="11.85546875" style="42" customWidth="1"/>
    <col min="16182" max="16182" width="9.5703125" style="42" customWidth="1"/>
    <col min="16183" max="16183" width="5.28515625" style="42" customWidth="1"/>
    <col min="16184" max="16184" width="15.285156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43100</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59.25" customHeight="1" x14ac:dyDescent="0.2">
      <c r="A6" s="40"/>
      <c r="B6" s="1719" t="s">
        <v>92</v>
      </c>
      <c r="C6" s="1720"/>
      <c r="D6" s="1721" t="s">
        <v>93</v>
      </c>
      <c r="E6" s="1722"/>
      <c r="F6" s="1722"/>
      <c r="G6" s="1722"/>
      <c r="H6" s="1723"/>
      <c r="I6" s="1719" t="s">
        <v>300</v>
      </c>
      <c r="J6" s="1724"/>
      <c r="K6" s="1720"/>
      <c r="L6" s="1721" t="s">
        <v>288</v>
      </c>
      <c r="M6" s="1722"/>
      <c r="N6" s="1722"/>
      <c r="O6" s="1722"/>
      <c r="P6" s="1722"/>
      <c r="Q6" s="1722"/>
      <c r="R6" s="1722"/>
      <c r="S6" s="1722"/>
      <c r="T6" s="1722"/>
      <c r="U6" s="1723"/>
      <c r="V6" s="1719" t="s">
        <v>94</v>
      </c>
      <c r="W6" s="1724"/>
      <c r="X6" s="1724"/>
      <c r="Y6" s="1724"/>
      <c r="Z6" s="1724"/>
      <c r="AA6" s="1982" t="s">
        <v>702</v>
      </c>
      <c r="AB6" s="1982"/>
      <c r="AC6" s="1982"/>
      <c r="AD6" s="1982"/>
      <c r="AE6" s="1982"/>
      <c r="AF6" s="1982"/>
      <c r="AG6" s="1982"/>
      <c r="AH6" s="1982"/>
      <c r="AI6" s="1982"/>
      <c r="AJ6" s="1982"/>
      <c r="AK6" s="1982"/>
      <c r="AL6" s="1982"/>
      <c r="AM6" s="1982"/>
      <c r="AN6" s="1982"/>
      <c r="AO6" s="1982"/>
      <c r="AP6" s="1982"/>
      <c r="AQ6" s="1982"/>
      <c r="AR6" s="1982"/>
      <c r="AS6" s="1982"/>
      <c r="AT6" s="1982"/>
      <c r="AU6" s="1982"/>
      <c r="AV6" s="1982"/>
      <c r="AW6" s="1982"/>
      <c r="AX6" s="1983"/>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25" t="s">
        <v>605</v>
      </c>
      <c r="M8" s="126"/>
      <c r="N8" s="126"/>
      <c r="O8" s="126"/>
      <c r="P8" s="126"/>
      <c r="Q8" s="126"/>
      <c r="R8" s="127"/>
      <c r="S8" s="128" t="s">
        <v>606</v>
      </c>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30"/>
      <c r="AY8" s="1730" t="s">
        <v>607</v>
      </c>
      <c r="AZ8" s="1730"/>
      <c r="BA8" s="1730"/>
      <c r="BB8" s="1730"/>
      <c r="BC8" s="1730"/>
      <c r="BD8" s="1730"/>
    </row>
    <row r="9" spans="1:56" ht="69" customHeight="1" x14ac:dyDescent="0.2">
      <c r="A9" s="48"/>
      <c r="B9" s="1731" t="s">
        <v>96</v>
      </c>
      <c r="C9" s="1732"/>
      <c r="D9" s="1733"/>
      <c r="E9" s="136"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298.5" customHeight="1" x14ac:dyDescent="0.2">
      <c r="A10" s="651"/>
      <c r="B10" s="1721" t="s">
        <v>868</v>
      </c>
      <c r="C10" s="1722"/>
      <c r="D10" s="1723"/>
      <c r="E10" s="95" t="s">
        <v>69</v>
      </c>
      <c r="F10" s="1721" t="s">
        <v>869</v>
      </c>
      <c r="G10" s="1722"/>
      <c r="H10" s="1723"/>
      <c r="I10" s="1721" t="s">
        <v>1586</v>
      </c>
      <c r="J10" s="1722"/>
      <c r="K10" s="1723"/>
      <c r="L10" s="652" t="s">
        <v>663</v>
      </c>
      <c r="M10" s="169" t="s">
        <v>668</v>
      </c>
      <c r="N10" s="140"/>
      <c r="O10" s="49">
        <f>VLOOKUP(L10,[26]Listas!$M$69:$N$73,2,0)</f>
        <v>1</v>
      </c>
      <c r="P10" s="49"/>
      <c r="Q10" s="49">
        <f>HLOOKUP(M10,[26]Listas!$O$67:$Q$68,2,0)</f>
        <v>20</v>
      </c>
      <c r="R10" s="656" t="str">
        <f>INDEX([26]Listas!$O$69:$Q$73,MATCH(L10,[26]Listas!$M$69:$M$73,0),MATCH(M10,[26]Listas!$O$67:$Q$67,0))</f>
        <v>20
MODERADA</v>
      </c>
      <c r="S10" s="1721" t="s">
        <v>870</v>
      </c>
      <c r="T10" s="1722"/>
      <c r="U10" s="1723"/>
      <c r="V10" s="649" t="s">
        <v>102</v>
      </c>
      <c r="W10" s="649" t="s">
        <v>102</v>
      </c>
      <c r="X10" s="649" t="s">
        <v>102</v>
      </c>
      <c r="Y10" s="649" t="s">
        <v>102</v>
      </c>
      <c r="Z10" s="649" t="s">
        <v>102</v>
      </c>
      <c r="AA10" s="649" t="s">
        <v>102</v>
      </c>
      <c r="AB10" s="649" t="s">
        <v>102</v>
      </c>
      <c r="AC10" s="649" t="s">
        <v>102</v>
      </c>
      <c r="AD10" s="649" t="s">
        <v>102</v>
      </c>
      <c r="AE10" s="649" t="s">
        <v>102</v>
      </c>
      <c r="AF10" s="141"/>
      <c r="AG10" s="49">
        <f t="shared" ref="AG10:AG15" si="0">IF(Y10="SI",15,0)</f>
        <v>15</v>
      </c>
      <c r="AH10" s="49">
        <f t="shared" ref="AH10:AH15" si="1">IF(Z10="SI",5,0)</f>
        <v>5</v>
      </c>
      <c r="AI10" s="49">
        <f t="shared" ref="AI10:AI15" si="2">IF(AA10="SI",15,0)</f>
        <v>15</v>
      </c>
      <c r="AJ10" s="49">
        <f t="shared" ref="AJ10:AJ15" si="3">IF(AB10="SI",10,0)</f>
        <v>10</v>
      </c>
      <c r="AK10" s="49">
        <f t="shared" ref="AK10:AK15" si="4">IF(AC10="SI",15,0)</f>
        <v>15</v>
      </c>
      <c r="AL10" s="49">
        <f t="shared" ref="AL10:AL15" si="5">IF(AD10="SI",10,0)</f>
        <v>10</v>
      </c>
      <c r="AM10" s="49">
        <f t="shared" ref="AM10:AM15" si="6">IF(AE10="SI",30,0)</f>
        <v>30</v>
      </c>
      <c r="AN10" s="49">
        <f t="shared" ref="AN10:AN15" si="7">SUM(AG10+AH10+AI10+AJ10+AK10+AL10+AM10)</f>
        <v>100</v>
      </c>
      <c r="AO10" s="49">
        <f t="shared" ref="AO10:AO15" si="8">IF(AN10&lt;=50,0,IF(AN10&gt;=76,2,1))</f>
        <v>2</v>
      </c>
      <c r="AP10" s="656" t="str">
        <f t="shared" ref="AP10:AP15" si="9">CONCATENATE(AN10,"- disminuye ",AO10)</f>
        <v>100- disminuye 2</v>
      </c>
      <c r="AQ10" s="49">
        <f t="shared" ref="AQ10:AQ15" si="10">IF(V10="SI",O10-AO10,O10)</f>
        <v>-1</v>
      </c>
      <c r="AR10" s="656" t="str">
        <f>IF(AQ10&lt;=1,"Rara vez",VLOOKUP(AQ10,[26]Listas!$L$69:$M$73,2,0))</f>
        <v>Rara vez</v>
      </c>
      <c r="AS10" s="49">
        <f t="shared" ref="AS10:AS15" si="11">IF(W10="SI",Q10-AO10,Q10)</f>
        <v>18</v>
      </c>
      <c r="AT10" s="656" t="str">
        <f t="shared" ref="AT10:AT15" si="12">IF(AS10&lt;=9,"Moderado",IF(AS10=20,"Catastrófico",IF(AS10=18,"Moderado","Mayor")))</f>
        <v>Moderado</v>
      </c>
      <c r="AU10" s="656" t="str">
        <f>INDEX([26]Listas!$O$69:$Q$73,MATCH(AR10,[26]Listas!$M$69:$M$73,0),MATCH(AT10,[26]Listas!$O$67:$Q$67,0))</f>
        <v>5
BAJA</v>
      </c>
      <c r="AV10" s="652" t="s">
        <v>647</v>
      </c>
      <c r="AW10" s="565" t="s">
        <v>2691</v>
      </c>
      <c r="AX10" s="565" t="s">
        <v>2692</v>
      </c>
      <c r="AY10" s="682" t="s">
        <v>2829</v>
      </c>
      <c r="AZ10" s="1738" t="s">
        <v>2843</v>
      </c>
      <c r="BA10" s="1739"/>
      <c r="BB10" s="1740"/>
      <c r="BC10" s="167" t="s">
        <v>871</v>
      </c>
      <c r="BD10" s="692" t="s">
        <v>2693</v>
      </c>
    </row>
    <row r="11" spans="1:56" ht="300" customHeight="1" x14ac:dyDescent="0.2">
      <c r="A11" s="651"/>
      <c r="B11" s="1721" t="s">
        <v>2844</v>
      </c>
      <c r="C11" s="1722"/>
      <c r="D11" s="1723"/>
      <c r="E11" s="95" t="s">
        <v>70</v>
      </c>
      <c r="F11" s="1721" t="s">
        <v>872</v>
      </c>
      <c r="G11" s="1722"/>
      <c r="H11" s="1723"/>
      <c r="I11" s="1721" t="s">
        <v>873</v>
      </c>
      <c r="J11" s="1722"/>
      <c r="K11" s="1723"/>
      <c r="L11" s="652" t="s">
        <v>663</v>
      </c>
      <c r="M11" s="169" t="s">
        <v>668</v>
      </c>
      <c r="N11" s="140"/>
      <c r="O11" s="49">
        <f>VLOOKUP(L11,[26]Listas!$M$69:$N$73,2,0)</f>
        <v>1</v>
      </c>
      <c r="P11" s="49"/>
      <c r="Q11" s="49">
        <f>HLOOKUP(M11,[26]Listas!$O$67:$Q$68,2,0)</f>
        <v>20</v>
      </c>
      <c r="R11" s="656" t="str">
        <f>INDEX([26]Listas!$O$69:$Q$73,MATCH(L11,[26]Listas!$M$69:$M$73,0),MATCH(M11,[26]Listas!$O$67:$Q$67,0))</f>
        <v>20
MODERADA</v>
      </c>
      <c r="S11" s="1984" t="s">
        <v>1588</v>
      </c>
      <c r="T11" s="1985"/>
      <c r="U11" s="1986"/>
      <c r="V11" s="649" t="s">
        <v>102</v>
      </c>
      <c r="W11" s="649" t="s">
        <v>102</v>
      </c>
      <c r="X11" s="649" t="s">
        <v>102</v>
      </c>
      <c r="Y11" s="649" t="s">
        <v>102</v>
      </c>
      <c r="Z11" s="649" t="s">
        <v>102</v>
      </c>
      <c r="AA11" s="649" t="s">
        <v>102</v>
      </c>
      <c r="AB11" s="649" t="s">
        <v>102</v>
      </c>
      <c r="AC11" s="649" t="s">
        <v>102</v>
      </c>
      <c r="AD11" s="649" t="s">
        <v>102</v>
      </c>
      <c r="AE11" s="649" t="s">
        <v>102</v>
      </c>
      <c r="AF11" s="141"/>
      <c r="AG11" s="49">
        <f t="shared" si="0"/>
        <v>15</v>
      </c>
      <c r="AH11" s="49">
        <f t="shared" si="1"/>
        <v>5</v>
      </c>
      <c r="AI11" s="49">
        <f t="shared" si="2"/>
        <v>15</v>
      </c>
      <c r="AJ11" s="49">
        <f t="shared" si="3"/>
        <v>10</v>
      </c>
      <c r="AK11" s="49">
        <f t="shared" si="4"/>
        <v>15</v>
      </c>
      <c r="AL11" s="49">
        <f t="shared" si="5"/>
        <v>10</v>
      </c>
      <c r="AM11" s="49">
        <f t="shared" si="6"/>
        <v>30</v>
      </c>
      <c r="AN11" s="49">
        <f t="shared" si="7"/>
        <v>100</v>
      </c>
      <c r="AO11" s="49">
        <f t="shared" si="8"/>
        <v>2</v>
      </c>
      <c r="AP11" s="656" t="str">
        <f t="shared" si="9"/>
        <v>100- disminuye 2</v>
      </c>
      <c r="AQ11" s="49">
        <f t="shared" si="10"/>
        <v>-1</v>
      </c>
      <c r="AR11" s="656" t="str">
        <f>IF(AQ11&lt;=1,"Rara vez",VLOOKUP(AQ11,[26]Listas!$L$69:$M$73,2,0))</f>
        <v>Rara vez</v>
      </c>
      <c r="AS11" s="49">
        <f t="shared" si="11"/>
        <v>18</v>
      </c>
      <c r="AT11" s="656" t="str">
        <f t="shared" si="12"/>
        <v>Moderado</v>
      </c>
      <c r="AU11" s="656" t="str">
        <f>INDEX([26]Listas!$O$69:$Q$73,MATCH(AR11,[26]Listas!$M$69:$M$73,0),MATCH(AT11,[26]Listas!$O$67:$Q$67,0))</f>
        <v>5
BAJA</v>
      </c>
      <c r="AV11" s="652" t="s">
        <v>647</v>
      </c>
      <c r="AW11" s="693" t="s">
        <v>874</v>
      </c>
      <c r="AX11" s="693" t="s">
        <v>875</v>
      </c>
      <c r="AY11" s="682" t="s">
        <v>2829</v>
      </c>
      <c r="AZ11" s="1738" t="s">
        <v>2845</v>
      </c>
      <c r="BA11" s="1739"/>
      <c r="BB11" s="1740"/>
      <c r="BC11" s="167" t="s">
        <v>871</v>
      </c>
      <c r="BD11" s="692" t="s">
        <v>2694</v>
      </c>
    </row>
    <row r="12" spans="1:56" ht="331.5" customHeight="1" x14ac:dyDescent="0.2">
      <c r="A12" s="651"/>
      <c r="B12" s="1721" t="s">
        <v>876</v>
      </c>
      <c r="C12" s="1722"/>
      <c r="D12" s="1723"/>
      <c r="E12" s="95" t="s">
        <v>71</v>
      </c>
      <c r="F12" s="1721" t="s">
        <v>877</v>
      </c>
      <c r="G12" s="1722"/>
      <c r="H12" s="1723"/>
      <c r="I12" s="1721" t="s">
        <v>878</v>
      </c>
      <c r="J12" s="1722"/>
      <c r="K12" s="1723"/>
      <c r="L12" s="652" t="s">
        <v>663</v>
      </c>
      <c r="M12" s="169" t="s">
        <v>668</v>
      </c>
      <c r="N12" s="140"/>
      <c r="O12" s="49">
        <f>VLOOKUP(L12,[26]Listas!$M$69:$N$73,2,0)</f>
        <v>1</v>
      </c>
      <c r="P12" s="49"/>
      <c r="Q12" s="49">
        <f>HLOOKUP(M12,[26]Listas!$O$67:$Q$68,2,0)</f>
        <v>20</v>
      </c>
      <c r="R12" s="656" t="str">
        <f>INDEX([26]Listas!$O$69:$Q$73,MATCH(L12,[26]Listas!$M$69:$M$73,0),MATCH(M12,[26]Listas!$O$67:$Q$67,0))</f>
        <v>20
MODERADA</v>
      </c>
      <c r="S12" s="1721" t="s">
        <v>879</v>
      </c>
      <c r="T12" s="1722"/>
      <c r="U12" s="1723"/>
      <c r="V12" s="649" t="s">
        <v>102</v>
      </c>
      <c r="W12" s="649" t="s">
        <v>102</v>
      </c>
      <c r="X12" s="649" t="s">
        <v>102</v>
      </c>
      <c r="Y12" s="649" t="s">
        <v>102</v>
      </c>
      <c r="Z12" s="649" t="s">
        <v>102</v>
      </c>
      <c r="AA12" s="649" t="s">
        <v>102</v>
      </c>
      <c r="AB12" s="649" t="s">
        <v>102</v>
      </c>
      <c r="AC12" s="649" t="s">
        <v>102</v>
      </c>
      <c r="AD12" s="649" t="s">
        <v>102</v>
      </c>
      <c r="AE12" s="649" t="s">
        <v>102</v>
      </c>
      <c r="AF12" s="141"/>
      <c r="AG12" s="49">
        <f t="shared" si="0"/>
        <v>15</v>
      </c>
      <c r="AH12" s="49">
        <f t="shared" si="1"/>
        <v>5</v>
      </c>
      <c r="AI12" s="49">
        <f t="shared" si="2"/>
        <v>15</v>
      </c>
      <c r="AJ12" s="49">
        <f t="shared" si="3"/>
        <v>10</v>
      </c>
      <c r="AK12" s="49">
        <f t="shared" si="4"/>
        <v>15</v>
      </c>
      <c r="AL12" s="49">
        <f t="shared" si="5"/>
        <v>10</v>
      </c>
      <c r="AM12" s="49">
        <f t="shared" si="6"/>
        <v>30</v>
      </c>
      <c r="AN12" s="49">
        <f t="shared" si="7"/>
        <v>100</v>
      </c>
      <c r="AO12" s="49">
        <f t="shared" si="8"/>
        <v>2</v>
      </c>
      <c r="AP12" s="656" t="str">
        <f t="shared" si="9"/>
        <v>100- disminuye 2</v>
      </c>
      <c r="AQ12" s="49">
        <f t="shared" si="10"/>
        <v>-1</v>
      </c>
      <c r="AR12" s="656" t="str">
        <f>IF(AQ12&lt;=1,"Rara vez",VLOOKUP(AQ12,[26]Listas!$L$69:$M$73,2,0))</f>
        <v>Rara vez</v>
      </c>
      <c r="AS12" s="49">
        <f t="shared" si="11"/>
        <v>18</v>
      </c>
      <c r="AT12" s="656" t="str">
        <f t="shared" si="12"/>
        <v>Moderado</v>
      </c>
      <c r="AU12" s="656" t="str">
        <f>INDEX([26]Listas!$O$69:$Q$73,MATCH(AR12,[26]Listas!$M$69:$M$73,0),MATCH(AT12,[26]Listas!$O$67:$Q$67,0))</f>
        <v>5
BAJA</v>
      </c>
      <c r="AV12" s="652" t="s">
        <v>647</v>
      </c>
      <c r="AW12" s="693" t="s">
        <v>880</v>
      </c>
      <c r="AX12" s="693" t="s">
        <v>881</v>
      </c>
      <c r="AY12" s="682" t="s">
        <v>2829</v>
      </c>
      <c r="AZ12" s="1738" t="s">
        <v>2846</v>
      </c>
      <c r="BA12" s="1739"/>
      <c r="BB12" s="1740"/>
      <c r="BC12" s="167" t="s">
        <v>871</v>
      </c>
      <c r="BD12" s="692" t="s">
        <v>2695</v>
      </c>
    </row>
    <row r="13" spans="1:56" ht="56.25" hidden="1" customHeight="1" x14ac:dyDescent="0.2">
      <c r="A13" s="651"/>
      <c r="B13" s="1721"/>
      <c r="C13" s="1722"/>
      <c r="D13" s="1723"/>
      <c r="E13" s="647"/>
      <c r="F13" s="1735"/>
      <c r="G13" s="1736"/>
      <c r="H13" s="1737"/>
      <c r="I13" s="1721"/>
      <c r="J13" s="1722"/>
      <c r="K13" s="1723"/>
      <c r="L13" s="652"/>
      <c r="M13" s="169"/>
      <c r="N13" s="140"/>
      <c r="O13" s="49" t="e">
        <f>VLOOKUP(L13,[26]Listas!$M$69:$N$73,2,0)</f>
        <v>#N/A</v>
      </c>
      <c r="P13" s="49"/>
      <c r="Q13" s="49" t="e">
        <f>HLOOKUP(M13,[26]Listas!$O$67:$Q$68,2,0)</f>
        <v>#N/A</v>
      </c>
      <c r="R13" s="656" t="e">
        <f>INDEX([26]Listas!$O$69:$Q$73,MATCH(L13,[26]Listas!$M$69:$M$73,0),MATCH(M13,[26]Listas!$O$67:$Q$67,0))</f>
        <v>#N/A</v>
      </c>
      <c r="S13" s="643"/>
      <c r="T13" s="644"/>
      <c r="U13" s="645"/>
      <c r="V13" s="649"/>
      <c r="W13" s="649"/>
      <c r="X13" s="649"/>
      <c r="Y13" s="649"/>
      <c r="Z13" s="649"/>
      <c r="AA13" s="649"/>
      <c r="AB13" s="649"/>
      <c r="AC13" s="649"/>
      <c r="AD13" s="649"/>
      <c r="AE13" s="649"/>
      <c r="AF13" s="141"/>
      <c r="AG13" s="49">
        <f t="shared" si="0"/>
        <v>0</v>
      </c>
      <c r="AH13" s="49">
        <f t="shared" si="1"/>
        <v>0</v>
      </c>
      <c r="AI13" s="49">
        <f t="shared" si="2"/>
        <v>0</v>
      </c>
      <c r="AJ13" s="49">
        <f t="shared" si="3"/>
        <v>0</v>
      </c>
      <c r="AK13" s="49">
        <f t="shared" si="4"/>
        <v>0</v>
      </c>
      <c r="AL13" s="49">
        <f t="shared" si="5"/>
        <v>0</v>
      </c>
      <c r="AM13" s="49">
        <f t="shared" si="6"/>
        <v>0</v>
      </c>
      <c r="AN13" s="49">
        <f t="shared" si="7"/>
        <v>0</v>
      </c>
      <c r="AO13" s="49">
        <f t="shared" si="8"/>
        <v>0</v>
      </c>
      <c r="AP13" s="656" t="str">
        <f t="shared" si="9"/>
        <v>0- disminuye 0</v>
      </c>
      <c r="AQ13" s="49" t="e">
        <f t="shared" si="10"/>
        <v>#N/A</v>
      </c>
      <c r="AR13" s="656" t="e">
        <f>IF(AQ13&lt;=1,"Rara vez",VLOOKUP(AQ13,[26]Listas!$L$69:$M$73,2,0))</f>
        <v>#N/A</v>
      </c>
      <c r="AS13" s="49" t="e">
        <f t="shared" si="11"/>
        <v>#N/A</v>
      </c>
      <c r="AT13" s="656" t="e">
        <f t="shared" si="12"/>
        <v>#N/A</v>
      </c>
      <c r="AU13" s="656" t="e">
        <f>INDEX([26]Listas!$O$69:$Q$73,MATCH(AR13,[26]Listas!$M$69:$M$73,0),MATCH(AT13,[26]Listas!$O$67:$Q$67,0))</f>
        <v>#N/A</v>
      </c>
      <c r="AV13" s="652"/>
      <c r="AW13" s="647"/>
      <c r="AX13" s="647"/>
      <c r="AY13" s="652"/>
      <c r="AZ13" s="1754" t="s">
        <v>649</v>
      </c>
      <c r="BA13" s="1754"/>
      <c r="BB13" s="1754"/>
      <c r="BC13" s="649"/>
      <c r="BD13" s="649"/>
    </row>
    <row r="14" spans="1:56" ht="61.5" hidden="1" customHeight="1" x14ac:dyDescent="0.2">
      <c r="A14" s="651"/>
      <c r="B14" s="1721"/>
      <c r="C14" s="1722"/>
      <c r="D14" s="1723"/>
      <c r="E14" s="647"/>
      <c r="F14" s="1735"/>
      <c r="G14" s="1736"/>
      <c r="H14" s="1737"/>
      <c r="I14" s="1721"/>
      <c r="J14" s="1722"/>
      <c r="K14" s="1723"/>
      <c r="L14" s="652"/>
      <c r="M14" s="169"/>
      <c r="N14" s="140"/>
      <c r="O14" s="49" t="e">
        <f>VLOOKUP(L14,[26]Listas!$M$69:$N$73,2,0)</f>
        <v>#N/A</v>
      </c>
      <c r="P14" s="49"/>
      <c r="Q14" s="49" t="e">
        <f>HLOOKUP(M14,[26]Listas!$O$67:$Q$68,2,0)</f>
        <v>#N/A</v>
      </c>
      <c r="R14" s="656" t="e">
        <f>INDEX([26]Listas!$O$69:$Q$73,MATCH(L14,[26]Listas!$M$69:$M$73,0),MATCH(M14,[26]Listas!$O$67:$Q$67,0))</f>
        <v>#N/A</v>
      </c>
      <c r="S14" s="1721"/>
      <c r="T14" s="1722"/>
      <c r="U14" s="1723"/>
      <c r="V14" s="649"/>
      <c r="W14" s="649"/>
      <c r="X14" s="649"/>
      <c r="Y14" s="649"/>
      <c r="Z14" s="649"/>
      <c r="AA14" s="649"/>
      <c r="AB14" s="649"/>
      <c r="AC14" s="649"/>
      <c r="AD14" s="649"/>
      <c r="AE14" s="649"/>
      <c r="AF14" s="141"/>
      <c r="AG14" s="49">
        <f t="shared" si="0"/>
        <v>0</v>
      </c>
      <c r="AH14" s="49">
        <f t="shared" si="1"/>
        <v>0</v>
      </c>
      <c r="AI14" s="49">
        <f t="shared" si="2"/>
        <v>0</v>
      </c>
      <c r="AJ14" s="49">
        <f t="shared" si="3"/>
        <v>0</v>
      </c>
      <c r="AK14" s="49">
        <f t="shared" si="4"/>
        <v>0</v>
      </c>
      <c r="AL14" s="49">
        <f t="shared" si="5"/>
        <v>0</v>
      </c>
      <c r="AM14" s="49">
        <f t="shared" si="6"/>
        <v>0</v>
      </c>
      <c r="AN14" s="49">
        <f t="shared" si="7"/>
        <v>0</v>
      </c>
      <c r="AO14" s="49">
        <f t="shared" si="8"/>
        <v>0</v>
      </c>
      <c r="AP14" s="656" t="str">
        <f t="shared" si="9"/>
        <v>0- disminuye 0</v>
      </c>
      <c r="AQ14" s="49" t="e">
        <f t="shared" si="10"/>
        <v>#N/A</v>
      </c>
      <c r="AR14" s="656" t="e">
        <f>IF(AQ14&lt;=1,"Rara vez",VLOOKUP(AQ14,[26]Listas!$L$69:$M$73,2,0))</f>
        <v>#N/A</v>
      </c>
      <c r="AS14" s="49" t="e">
        <f t="shared" si="11"/>
        <v>#N/A</v>
      </c>
      <c r="AT14" s="656" t="e">
        <f t="shared" si="12"/>
        <v>#N/A</v>
      </c>
      <c r="AU14" s="656" t="e">
        <f>INDEX([26]Listas!$O$69:$Q$73,MATCH(AR14,[26]Listas!$M$69:$M$73,0),MATCH(AT14,[26]Listas!$O$67:$Q$67,0))</f>
        <v>#N/A</v>
      </c>
      <c r="AV14" s="652"/>
      <c r="AW14" s="647"/>
      <c r="AX14" s="647"/>
      <c r="AY14" s="652"/>
      <c r="AZ14" s="1754" t="s">
        <v>649</v>
      </c>
      <c r="BA14" s="1754"/>
      <c r="BB14" s="1754"/>
      <c r="BC14" s="649"/>
      <c r="BD14" s="649"/>
    </row>
    <row r="15" spans="1:56" ht="59.25" hidden="1" customHeight="1" x14ac:dyDescent="0.2">
      <c r="A15" s="651"/>
      <c r="B15" s="1721"/>
      <c r="C15" s="1722"/>
      <c r="D15" s="1723"/>
      <c r="E15" s="647"/>
      <c r="F15" s="1735"/>
      <c r="G15" s="1736"/>
      <c r="H15" s="1737"/>
      <c r="I15" s="1721"/>
      <c r="J15" s="1722"/>
      <c r="K15" s="1723"/>
      <c r="L15" s="652"/>
      <c r="M15" s="169"/>
      <c r="N15" s="140"/>
      <c r="O15" s="49" t="e">
        <f>VLOOKUP(L15,[26]Listas!$M$69:$N$73,2,0)</f>
        <v>#N/A</v>
      </c>
      <c r="P15" s="49"/>
      <c r="Q15" s="49" t="e">
        <f>HLOOKUP(M15,[26]Listas!$O$67:$Q$68,2,0)</f>
        <v>#N/A</v>
      </c>
      <c r="R15" s="656" t="e">
        <f>INDEX([26]Listas!$O$69:$Q$73,MATCH(L15,[26]Listas!$M$69:$M$73,0),MATCH(M15,[26]Listas!$O$67:$Q$67,0))</f>
        <v>#N/A</v>
      </c>
      <c r="S15" s="1721"/>
      <c r="T15" s="1722"/>
      <c r="U15" s="1723"/>
      <c r="V15" s="649"/>
      <c r="W15" s="649"/>
      <c r="X15" s="649"/>
      <c r="Y15" s="649"/>
      <c r="Z15" s="649"/>
      <c r="AA15" s="649"/>
      <c r="AB15" s="649"/>
      <c r="AC15" s="649"/>
      <c r="AD15" s="649"/>
      <c r="AE15" s="649"/>
      <c r="AF15" s="141"/>
      <c r="AG15" s="49">
        <f t="shared" si="0"/>
        <v>0</v>
      </c>
      <c r="AH15" s="49">
        <f t="shared" si="1"/>
        <v>0</v>
      </c>
      <c r="AI15" s="49">
        <f t="shared" si="2"/>
        <v>0</v>
      </c>
      <c r="AJ15" s="49">
        <f t="shared" si="3"/>
        <v>0</v>
      </c>
      <c r="AK15" s="49">
        <f t="shared" si="4"/>
        <v>0</v>
      </c>
      <c r="AL15" s="49">
        <f t="shared" si="5"/>
        <v>0</v>
      </c>
      <c r="AM15" s="49">
        <f t="shared" si="6"/>
        <v>0</v>
      </c>
      <c r="AN15" s="49">
        <f t="shared" si="7"/>
        <v>0</v>
      </c>
      <c r="AO15" s="49">
        <f t="shared" si="8"/>
        <v>0</v>
      </c>
      <c r="AP15" s="656" t="str">
        <f t="shared" si="9"/>
        <v>0- disminuye 0</v>
      </c>
      <c r="AQ15" s="49" t="e">
        <f t="shared" si="10"/>
        <v>#N/A</v>
      </c>
      <c r="AR15" s="656" t="e">
        <f>IF(AQ15&lt;=1,"Rara vez",VLOOKUP(AQ15,[26]Listas!$L$69:$M$73,2,0))</f>
        <v>#N/A</v>
      </c>
      <c r="AS15" s="49" t="e">
        <f t="shared" si="11"/>
        <v>#N/A</v>
      </c>
      <c r="AT15" s="656" t="e">
        <f t="shared" si="12"/>
        <v>#N/A</v>
      </c>
      <c r="AU15" s="656" t="e">
        <f>INDEX([26]Listas!$O$69:$Q$73,MATCH(AR15,[26]Listas!$M$69:$M$73,0),MATCH(AT15,[26]Listas!$O$67:$Q$67,0))</f>
        <v>#N/A</v>
      </c>
      <c r="AV15" s="652"/>
      <c r="AW15" s="647"/>
      <c r="AX15" s="647"/>
      <c r="AY15" s="652"/>
      <c r="AZ15" s="1754" t="s">
        <v>649</v>
      </c>
      <c r="BA15" s="1754"/>
      <c r="BB15" s="1754"/>
      <c r="BC15" s="649"/>
      <c r="BD15" s="649"/>
    </row>
    <row r="16" spans="1:56" ht="3.75" customHeight="1" x14ac:dyDescent="0.2">
      <c r="A16" s="40"/>
      <c r="B16" s="50"/>
      <c r="C16" s="50"/>
      <c r="D16" s="50"/>
      <c r="E16" s="43"/>
      <c r="F16" s="50"/>
      <c r="G16" s="50"/>
      <c r="H16" s="50"/>
      <c r="I16" s="50"/>
      <c r="J16" s="50"/>
      <c r="K16" s="50"/>
      <c r="L16" s="43"/>
      <c r="M16" s="43"/>
      <c r="N16" s="43"/>
      <c r="O16" s="43"/>
      <c r="P16" s="43"/>
      <c r="Q16" s="43"/>
      <c r="R16" s="43"/>
      <c r="S16" s="50"/>
      <c r="T16" s="50"/>
      <c r="U16" s="50"/>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50"/>
      <c r="AW16" s="50"/>
      <c r="AX16" s="50"/>
      <c r="AY16" s="43"/>
      <c r="AZ16" s="51"/>
      <c r="BA16" s="51"/>
      <c r="BB16" s="51"/>
      <c r="BC16" s="52"/>
      <c r="BD16" s="53"/>
    </row>
    <row r="17" spans="1:56" ht="15" customHeight="1" x14ac:dyDescent="0.2">
      <c r="A17" s="44"/>
      <c r="B17" s="1755" t="s">
        <v>655</v>
      </c>
      <c r="C17" s="1755"/>
      <c r="D17" s="1755"/>
      <c r="E17" s="1755"/>
      <c r="F17" s="1755"/>
      <c r="G17" s="1755"/>
      <c r="H17" s="1755"/>
      <c r="I17" s="1755"/>
      <c r="J17" s="1755"/>
      <c r="K17" s="1755"/>
      <c r="L17" s="1755"/>
      <c r="M17" s="1755"/>
      <c r="N17" s="1755"/>
      <c r="O17" s="1755"/>
      <c r="P17" s="1755"/>
      <c r="Q17" s="1755"/>
      <c r="R17" s="1755"/>
      <c r="S17" s="1755"/>
      <c r="T17" s="1755"/>
      <c r="U17" s="1755"/>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43"/>
      <c r="AV17" s="55"/>
      <c r="AW17" s="55"/>
      <c r="AX17" s="55"/>
      <c r="AY17" s="1756" t="s">
        <v>2731</v>
      </c>
      <c r="AZ17" s="1757"/>
      <c r="BA17" s="1757"/>
      <c r="BB17" s="1757"/>
      <c r="BC17" s="1757"/>
      <c r="BD17" s="1757"/>
    </row>
    <row r="18" spans="1:56" s="57" customFormat="1" ht="19.5" customHeight="1" x14ac:dyDescent="0.2">
      <c r="A18" s="56"/>
      <c r="B18" s="1758" t="s">
        <v>656</v>
      </c>
      <c r="C18" s="1759"/>
      <c r="D18" s="1759"/>
      <c r="E18" s="1759"/>
      <c r="F18" s="1759"/>
      <c r="G18" s="1759"/>
      <c r="H18" s="1760"/>
      <c r="I18" s="1758" t="s">
        <v>657</v>
      </c>
      <c r="J18" s="1759"/>
      <c r="K18" s="1759"/>
      <c r="L18" s="1759"/>
      <c r="M18" s="1759"/>
      <c r="N18" s="1759"/>
      <c r="O18" s="1759"/>
      <c r="P18" s="1759"/>
      <c r="Q18" s="1759"/>
      <c r="R18" s="1759"/>
      <c r="S18" s="1759"/>
      <c r="T18" s="1759"/>
      <c r="U18" s="1760"/>
      <c r="V18" s="1758" t="s">
        <v>369</v>
      </c>
      <c r="W18" s="1759"/>
      <c r="X18" s="1759"/>
      <c r="Y18" s="1759"/>
      <c r="Z18" s="1759"/>
      <c r="AA18" s="1759"/>
      <c r="AB18" s="1759"/>
      <c r="AC18" s="1759"/>
      <c r="AD18" s="1759"/>
      <c r="AE18" s="1759"/>
      <c r="AF18" s="1759"/>
      <c r="AG18" s="1759"/>
      <c r="AH18" s="1759"/>
      <c r="AI18" s="1759"/>
      <c r="AJ18" s="1759"/>
      <c r="AK18" s="1759"/>
      <c r="AL18" s="1759"/>
      <c r="AM18" s="1759"/>
      <c r="AN18" s="1759"/>
      <c r="AO18" s="1759"/>
      <c r="AP18" s="1760"/>
      <c r="AQ18" s="142" t="s">
        <v>370</v>
      </c>
      <c r="AR18" s="1758" t="s">
        <v>370</v>
      </c>
      <c r="AS18" s="1759"/>
      <c r="AT18" s="1759"/>
      <c r="AU18" s="1759"/>
      <c r="AV18" s="1759"/>
      <c r="AW18" s="1760"/>
      <c r="AX18" s="55"/>
      <c r="AY18" s="1757"/>
      <c r="AZ18" s="1757"/>
      <c r="BA18" s="1757"/>
      <c r="BB18" s="1757"/>
      <c r="BC18" s="1757"/>
      <c r="BD18" s="1757"/>
    </row>
    <row r="19" spans="1:56" s="57" customFormat="1" ht="25.5" customHeight="1" x14ac:dyDescent="0.2">
      <c r="A19" s="58"/>
      <c r="B19" s="1764" t="s">
        <v>289</v>
      </c>
      <c r="C19" s="1764"/>
      <c r="D19" s="1764"/>
      <c r="E19" s="1764"/>
      <c r="F19" s="1764"/>
      <c r="G19" s="1764"/>
      <c r="H19" s="1764"/>
      <c r="I19" s="1761" t="s">
        <v>541</v>
      </c>
      <c r="J19" s="1762"/>
      <c r="K19" s="1762"/>
      <c r="L19" s="1762"/>
      <c r="M19" s="1762"/>
      <c r="N19" s="1762"/>
      <c r="O19" s="1762"/>
      <c r="P19" s="1762"/>
      <c r="Q19" s="1762"/>
      <c r="R19" s="1762"/>
      <c r="S19" s="1762"/>
      <c r="T19" s="1762"/>
      <c r="U19" s="1763"/>
      <c r="V19" s="1761" t="s">
        <v>871</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55"/>
      <c r="AY19" s="1757"/>
      <c r="AZ19" s="1757"/>
      <c r="BA19" s="1757"/>
      <c r="BB19" s="1757"/>
      <c r="BC19" s="1757"/>
      <c r="BD19" s="1757"/>
    </row>
    <row r="20" spans="1:56" s="57" customFormat="1" ht="25.5" customHeight="1" x14ac:dyDescent="0.2">
      <c r="A20" s="58"/>
      <c r="B20" s="1987" t="s">
        <v>682</v>
      </c>
      <c r="C20" s="1987"/>
      <c r="D20" s="1987"/>
      <c r="E20" s="1987"/>
      <c r="F20" s="1987"/>
      <c r="G20" s="1987"/>
      <c r="H20" s="1987"/>
      <c r="I20" s="1761" t="s">
        <v>1589</v>
      </c>
      <c r="J20" s="1762"/>
      <c r="K20" s="1762"/>
      <c r="L20" s="1762"/>
      <c r="M20" s="1762"/>
      <c r="N20" s="1762"/>
      <c r="O20" s="1762"/>
      <c r="P20" s="1762"/>
      <c r="Q20" s="1762"/>
      <c r="R20" s="1762"/>
      <c r="S20" s="1762"/>
      <c r="T20" s="1762"/>
      <c r="U20" s="1763"/>
      <c r="V20" s="1761" t="s">
        <v>1084</v>
      </c>
      <c r="W20" s="1762"/>
      <c r="X20" s="1762"/>
      <c r="Y20" s="1762"/>
      <c r="Z20" s="1762"/>
      <c r="AA20" s="1762"/>
      <c r="AB20" s="1762"/>
      <c r="AC20" s="1762"/>
      <c r="AD20" s="1762"/>
      <c r="AE20" s="1762"/>
      <c r="AF20" s="1762"/>
      <c r="AG20" s="1762"/>
      <c r="AH20" s="1762"/>
      <c r="AI20" s="1762"/>
      <c r="AJ20" s="1762"/>
      <c r="AK20" s="1762"/>
      <c r="AL20" s="1762"/>
      <c r="AM20" s="1762"/>
      <c r="AN20" s="1762"/>
      <c r="AO20" s="1762"/>
      <c r="AP20" s="1763"/>
      <c r="AQ20" s="59"/>
      <c r="AR20" s="1761"/>
      <c r="AS20" s="1762"/>
      <c r="AT20" s="1762"/>
      <c r="AU20" s="1762"/>
      <c r="AV20" s="1762"/>
      <c r="AW20" s="1763"/>
      <c r="AX20" s="55"/>
      <c r="AY20" s="1757"/>
      <c r="AZ20" s="1757"/>
      <c r="BA20" s="1757"/>
      <c r="BB20" s="1757"/>
      <c r="BC20" s="1757"/>
      <c r="BD20" s="1757"/>
    </row>
    <row r="21" spans="1:56" x14ac:dyDescent="0.2">
      <c r="A21" s="60"/>
      <c r="B21" s="60"/>
      <c r="C21" s="60"/>
      <c r="D21" s="60"/>
      <c r="E21" s="61"/>
      <c r="F21" s="60"/>
      <c r="G21" s="60"/>
      <c r="H21" s="60"/>
      <c r="I21" s="60"/>
      <c r="J21" s="60"/>
      <c r="K21" s="60"/>
      <c r="L21" s="62"/>
      <c r="M21" s="62"/>
      <c r="N21" s="62"/>
      <c r="O21" s="62"/>
      <c r="P21" s="62"/>
      <c r="Q21" s="62"/>
      <c r="R21" s="62"/>
      <c r="S21" s="62"/>
      <c r="T21" s="62"/>
      <c r="U21" s="62"/>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2"/>
      <c r="AW21" s="62"/>
      <c r="AX21" s="62"/>
      <c r="AY21" s="61"/>
      <c r="AZ21" s="60"/>
      <c r="BA21" s="60"/>
      <c r="BB21" s="60"/>
      <c r="BC21" s="61"/>
      <c r="BD21" s="61"/>
    </row>
    <row r="22" spans="1:56" x14ac:dyDescent="0.2">
      <c r="A22" s="60"/>
      <c r="B22" s="60"/>
      <c r="C22" s="60"/>
      <c r="D22" s="60"/>
      <c r="E22" s="61"/>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sheetData>
  <sheetProtection sheet="1" formatCells="0" formatColumns="0" formatRows="0" insertRows="0" deleteRows="0" sort="0" autoFilter="0" pivotTables="0"/>
  <mergeCells count="67">
    <mergeCell ref="AY17:BD20"/>
    <mergeCell ref="B18:H18"/>
    <mergeCell ref="I18:U18"/>
    <mergeCell ref="V18:AP18"/>
    <mergeCell ref="AR18:AW18"/>
    <mergeCell ref="B19:H19"/>
    <mergeCell ref="I19:U19"/>
    <mergeCell ref="V19:AP19"/>
    <mergeCell ref="AR19:AW19"/>
    <mergeCell ref="B20:H20"/>
    <mergeCell ref="I20:U20"/>
    <mergeCell ref="V20:AP20"/>
    <mergeCell ref="AR20:AW20"/>
    <mergeCell ref="B17:U17"/>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3:D13"/>
    <mergeCell ref="F13:H13"/>
    <mergeCell ref="I13:K13"/>
    <mergeCell ref="AZ13:BB13"/>
    <mergeCell ref="B10:D10"/>
    <mergeCell ref="F10:H10"/>
    <mergeCell ref="I10:K10"/>
    <mergeCell ref="S10:U10"/>
    <mergeCell ref="AZ10:BB10"/>
    <mergeCell ref="B11:D11"/>
    <mergeCell ref="F11:H11"/>
    <mergeCell ref="I11:K11"/>
    <mergeCell ref="S11:U11"/>
    <mergeCell ref="AZ11:BB11"/>
    <mergeCell ref="B12:D12"/>
    <mergeCell ref="F12:H12"/>
    <mergeCell ref="AA6:AX6"/>
    <mergeCell ref="B8:K8"/>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5:AY65550 KU65545:KU65550 UQ65545:UQ65550 AEM65545:AEM65550 AOI65545:AOI65550 AYE65545:AYE65550 BIA65545:BIA65550 BRW65545:BRW65550 CBS65545:CBS65550 CLO65545:CLO65550 CVK65545:CVK65550 DFG65545:DFG65550 DPC65545:DPC65550 DYY65545:DYY65550 EIU65545:EIU65550 ESQ65545:ESQ65550 FCM65545:FCM65550 FMI65545:FMI65550 FWE65545:FWE65550 GGA65545:GGA65550 GPW65545:GPW65550 GZS65545:GZS65550 HJO65545:HJO65550 HTK65545:HTK65550 IDG65545:IDG65550 INC65545:INC65550 IWY65545:IWY65550 JGU65545:JGU65550 JQQ65545:JQQ65550 KAM65545:KAM65550 KKI65545:KKI65550 KUE65545:KUE65550 LEA65545:LEA65550 LNW65545:LNW65550 LXS65545:LXS65550 MHO65545:MHO65550 MRK65545:MRK65550 NBG65545:NBG65550 NLC65545:NLC65550 NUY65545:NUY65550 OEU65545:OEU65550 OOQ65545:OOQ65550 OYM65545:OYM65550 PII65545:PII65550 PSE65545:PSE65550 QCA65545:QCA65550 QLW65545:QLW65550 QVS65545:QVS65550 RFO65545:RFO65550 RPK65545:RPK65550 RZG65545:RZG65550 SJC65545:SJC65550 SSY65545:SSY65550 TCU65545:TCU65550 TMQ65545:TMQ65550 TWM65545:TWM65550 UGI65545:UGI65550 UQE65545:UQE65550 VAA65545:VAA65550 VJW65545:VJW65550 VTS65545:VTS65550 WDO65545:WDO65550 WNK65545:WNK65550 WXG65545:WXG65550 AY131081:AY131086 KU131081:KU131086 UQ131081:UQ131086 AEM131081:AEM131086 AOI131081:AOI131086 AYE131081:AYE131086 BIA131081:BIA131086 BRW131081:BRW131086 CBS131081:CBS131086 CLO131081:CLO131086 CVK131081:CVK131086 DFG131081:DFG131086 DPC131081:DPC131086 DYY131081:DYY131086 EIU131081:EIU131086 ESQ131081:ESQ131086 FCM131081:FCM131086 FMI131081:FMI131086 FWE131081:FWE131086 GGA131081:GGA131086 GPW131081:GPW131086 GZS131081:GZS131086 HJO131081:HJO131086 HTK131081:HTK131086 IDG131081:IDG131086 INC131081:INC131086 IWY131081:IWY131086 JGU131081:JGU131086 JQQ131081:JQQ131086 KAM131081:KAM131086 KKI131081:KKI131086 KUE131081:KUE131086 LEA131081:LEA131086 LNW131081:LNW131086 LXS131081:LXS131086 MHO131081:MHO131086 MRK131081:MRK131086 NBG131081:NBG131086 NLC131081:NLC131086 NUY131081:NUY131086 OEU131081:OEU131086 OOQ131081:OOQ131086 OYM131081:OYM131086 PII131081:PII131086 PSE131081:PSE131086 QCA131081:QCA131086 QLW131081:QLW131086 QVS131081:QVS131086 RFO131081:RFO131086 RPK131081:RPK131086 RZG131081:RZG131086 SJC131081:SJC131086 SSY131081:SSY131086 TCU131081:TCU131086 TMQ131081:TMQ131086 TWM131081:TWM131086 UGI131081:UGI131086 UQE131081:UQE131086 VAA131081:VAA131086 VJW131081:VJW131086 VTS131081:VTS131086 WDO131081:WDO131086 WNK131081:WNK131086 WXG131081:WXG131086 AY196617:AY196622 KU196617:KU196622 UQ196617:UQ196622 AEM196617:AEM196622 AOI196617:AOI196622 AYE196617:AYE196622 BIA196617:BIA196622 BRW196617:BRW196622 CBS196617:CBS196622 CLO196617:CLO196622 CVK196617:CVK196622 DFG196617:DFG196622 DPC196617:DPC196622 DYY196617:DYY196622 EIU196617:EIU196622 ESQ196617:ESQ196622 FCM196617:FCM196622 FMI196617:FMI196622 FWE196617:FWE196622 GGA196617:GGA196622 GPW196617:GPW196622 GZS196617:GZS196622 HJO196617:HJO196622 HTK196617:HTK196622 IDG196617:IDG196622 INC196617:INC196622 IWY196617:IWY196622 JGU196617:JGU196622 JQQ196617:JQQ196622 KAM196617:KAM196622 KKI196617:KKI196622 KUE196617:KUE196622 LEA196617:LEA196622 LNW196617:LNW196622 LXS196617:LXS196622 MHO196617:MHO196622 MRK196617:MRK196622 NBG196617:NBG196622 NLC196617:NLC196622 NUY196617:NUY196622 OEU196617:OEU196622 OOQ196617:OOQ196622 OYM196617:OYM196622 PII196617:PII196622 PSE196617:PSE196622 QCA196617:QCA196622 QLW196617:QLW196622 QVS196617:QVS196622 RFO196617:RFO196622 RPK196617:RPK196622 RZG196617:RZG196622 SJC196617:SJC196622 SSY196617:SSY196622 TCU196617:TCU196622 TMQ196617:TMQ196622 TWM196617:TWM196622 UGI196617:UGI196622 UQE196617:UQE196622 VAA196617:VAA196622 VJW196617:VJW196622 VTS196617:VTS196622 WDO196617:WDO196622 WNK196617:WNK196622 WXG196617:WXG196622 AY262153:AY262158 KU262153:KU262158 UQ262153:UQ262158 AEM262153:AEM262158 AOI262153:AOI262158 AYE262153:AYE262158 BIA262153:BIA262158 BRW262153:BRW262158 CBS262153:CBS262158 CLO262153:CLO262158 CVK262153:CVK262158 DFG262153:DFG262158 DPC262153:DPC262158 DYY262153:DYY262158 EIU262153:EIU262158 ESQ262153:ESQ262158 FCM262153:FCM262158 FMI262153:FMI262158 FWE262153:FWE262158 GGA262153:GGA262158 GPW262153:GPW262158 GZS262153:GZS262158 HJO262153:HJO262158 HTK262153:HTK262158 IDG262153:IDG262158 INC262153:INC262158 IWY262153:IWY262158 JGU262153:JGU262158 JQQ262153:JQQ262158 KAM262153:KAM262158 KKI262153:KKI262158 KUE262153:KUE262158 LEA262153:LEA262158 LNW262153:LNW262158 LXS262153:LXS262158 MHO262153:MHO262158 MRK262153:MRK262158 NBG262153:NBG262158 NLC262153:NLC262158 NUY262153:NUY262158 OEU262153:OEU262158 OOQ262153:OOQ262158 OYM262153:OYM262158 PII262153:PII262158 PSE262153:PSE262158 QCA262153:QCA262158 QLW262153:QLW262158 QVS262153:QVS262158 RFO262153:RFO262158 RPK262153:RPK262158 RZG262153:RZG262158 SJC262153:SJC262158 SSY262153:SSY262158 TCU262153:TCU262158 TMQ262153:TMQ262158 TWM262153:TWM262158 UGI262153:UGI262158 UQE262153:UQE262158 VAA262153:VAA262158 VJW262153:VJW262158 VTS262153:VTS262158 WDO262153:WDO262158 WNK262153:WNK262158 WXG262153:WXG262158 AY327689:AY327694 KU327689:KU327694 UQ327689:UQ327694 AEM327689:AEM327694 AOI327689:AOI327694 AYE327689:AYE327694 BIA327689:BIA327694 BRW327689:BRW327694 CBS327689:CBS327694 CLO327689:CLO327694 CVK327689:CVK327694 DFG327689:DFG327694 DPC327689:DPC327694 DYY327689:DYY327694 EIU327689:EIU327694 ESQ327689:ESQ327694 FCM327689:FCM327694 FMI327689:FMI327694 FWE327689:FWE327694 GGA327689:GGA327694 GPW327689:GPW327694 GZS327689:GZS327694 HJO327689:HJO327694 HTK327689:HTK327694 IDG327689:IDG327694 INC327689:INC327694 IWY327689:IWY327694 JGU327689:JGU327694 JQQ327689:JQQ327694 KAM327689:KAM327694 KKI327689:KKI327694 KUE327689:KUE327694 LEA327689:LEA327694 LNW327689:LNW327694 LXS327689:LXS327694 MHO327689:MHO327694 MRK327689:MRK327694 NBG327689:NBG327694 NLC327689:NLC327694 NUY327689:NUY327694 OEU327689:OEU327694 OOQ327689:OOQ327694 OYM327689:OYM327694 PII327689:PII327694 PSE327689:PSE327694 QCA327689:QCA327694 QLW327689:QLW327694 QVS327689:QVS327694 RFO327689:RFO327694 RPK327689:RPK327694 RZG327689:RZG327694 SJC327689:SJC327694 SSY327689:SSY327694 TCU327689:TCU327694 TMQ327689:TMQ327694 TWM327689:TWM327694 UGI327689:UGI327694 UQE327689:UQE327694 VAA327689:VAA327694 VJW327689:VJW327694 VTS327689:VTS327694 WDO327689:WDO327694 WNK327689:WNK327694 WXG327689:WXG327694 AY393225:AY393230 KU393225:KU393230 UQ393225:UQ393230 AEM393225:AEM393230 AOI393225:AOI393230 AYE393225:AYE393230 BIA393225:BIA393230 BRW393225:BRW393230 CBS393225:CBS393230 CLO393225:CLO393230 CVK393225:CVK393230 DFG393225:DFG393230 DPC393225:DPC393230 DYY393225:DYY393230 EIU393225:EIU393230 ESQ393225:ESQ393230 FCM393225:FCM393230 FMI393225:FMI393230 FWE393225:FWE393230 GGA393225:GGA393230 GPW393225:GPW393230 GZS393225:GZS393230 HJO393225:HJO393230 HTK393225:HTK393230 IDG393225:IDG393230 INC393225:INC393230 IWY393225:IWY393230 JGU393225:JGU393230 JQQ393225:JQQ393230 KAM393225:KAM393230 KKI393225:KKI393230 KUE393225:KUE393230 LEA393225:LEA393230 LNW393225:LNW393230 LXS393225:LXS393230 MHO393225:MHO393230 MRK393225:MRK393230 NBG393225:NBG393230 NLC393225:NLC393230 NUY393225:NUY393230 OEU393225:OEU393230 OOQ393225:OOQ393230 OYM393225:OYM393230 PII393225:PII393230 PSE393225:PSE393230 QCA393225:QCA393230 QLW393225:QLW393230 QVS393225:QVS393230 RFO393225:RFO393230 RPK393225:RPK393230 RZG393225:RZG393230 SJC393225:SJC393230 SSY393225:SSY393230 TCU393225:TCU393230 TMQ393225:TMQ393230 TWM393225:TWM393230 UGI393225:UGI393230 UQE393225:UQE393230 VAA393225:VAA393230 VJW393225:VJW393230 VTS393225:VTS393230 WDO393225:WDO393230 WNK393225:WNK393230 WXG393225:WXG393230 AY458761:AY458766 KU458761:KU458766 UQ458761:UQ458766 AEM458761:AEM458766 AOI458761:AOI458766 AYE458761:AYE458766 BIA458761:BIA458766 BRW458761:BRW458766 CBS458761:CBS458766 CLO458761:CLO458766 CVK458761:CVK458766 DFG458761:DFG458766 DPC458761:DPC458766 DYY458761:DYY458766 EIU458761:EIU458766 ESQ458761:ESQ458766 FCM458761:FCM458766 FMI458761:FMI458766 FWE458761:FWE458766 GGA458761:GGA458766 GPW458761:GPW458766 GZS458761:GZS458766 HJO458761:HJO458766 HTK458761:HTK458766 IDG458761:IDG458766 INC458761:INC458766 IWY458761:IWY458766 JGU458761:JGU458766 JQQ458761:JQQ458766 KAM458761:KAM458766 KKI458761:KKI458766 KUE458761:KUE458766 LEA458761:LEA458766 LNW458761:LNW458766 LXS458761:LXS458766 MHO458761:MHO458766 MRK458761:MRK458766 NBG458761:NBG458766 NLC458761:NLC458766 NUY458761:NUY458766 OEU458761:OEU458766 OOQ458761:OOQ458766 OYM458761:OYM458766 PII458761:PII458766 PSE458761:PSE458766 QCA458761:QCA458766 QLW458761:QLW458766 QVS458761:QVS458766 RFO458761:RFO458766 RPK458761:RPK458766 RZG458761:RZG458766 SJC458761:SJC458766 SSY458761:SSY458766 TCU458761:TCU458766 TMQ458761:TMQ458766 TWM458761:TWM458766 UGI458761:UGI458766 UQE458761:UQE458766 VAA458761:VAA458766 VJW458761:VJW458766 VTS458761:VTS458766 WDO458761:WDO458766 WNK458761:WNK458766 WXG458761:WXG458766 AY524297:AY524302 KU524297:KU524302 UQ524297:UQ524302 AEM524297:AEM524302 AOI524297:AOI524302 AYE524297:AYE524302 BIA524297:BIA524302 BRW524297:BRW524302 CBS524297:CBS524302 CLO524297:CLO524302 CVK524297:CVK524302 DFG524297:DFG524302 DPC524297:DPC524302 DYY524297:DYY524302 EIU524297:EIU524302 ESQ524297:ESQ524302 FCM524297:FCM524302 FMI524297:FMI524302 FWE524297:FWE524302 GGA524297:GGA524302 GPW524297:GPW524302 GZS524297:GZS524302 HJO524297:HJO524302 HTK524297:HTK524302 IDG524297:IDG524302 INC524297:INC524302 IWY524297:IWY524302 JGU524297:JGU524302 JQQ524297:JQQ524302 KAM524297:KAM524302 KKI524297:KKI524302 KUE524297:KUE524302 LEA524297:LEA524302 LNW524297:LNW524302 LXS524297:LXS524302 MHO524297:MHO524302 MRK524297:MRK524302 NBG524297:NBG524302 NLC524297:NLC524302 NUY524297:NUY524302 OEU524297:OEU524302 OOQ524297:OOQ524302 OYM524297:OYM524302 PII524297:PII524302 PSE524297:PSE524302 QCA524297:QCA524302 QLW524297:QLW524302 QVS524297:QVS524302 RFO524297:RFO524302 RPK524297:RPK524302 RZG524297:RZG524302 SJC524297:SJC524302 SSY524297:SSY524302 TCU524297:TCU524302 TMQ524297:TMQ524302 TWM524297:TWM524302 UGI524297:UGI524302 UQE524297:UQE524302 VAA524297:VAA524302 VJW524297:VJW524302 VTS524297:VTS524302 WDO524297:WDO524302 WNK524297:WNK524302 WXG524297:WXG524302 AY589833:AY589838 KU589833:KU589838 UQ589833:UQ589838 AEM589833:AEM589838 AOI589833:AOI589838 AYE589833:AYE589838 BIA589833:BIA589838 BRW589833:BRW589838 CBS589833:CBS589838 CLO589833:CLO589838 CVK589833:CVK589838 DFG589833:DFG589838 DPC589833:DPC589838 DYY589833:DYY589838 EIU589833:EIU589838 ESQ589833:ESQ589838 FCM589833:FCM589838 FMI589833:FMI589838 FWE589833:FWE589838 GGA589833:GGA589838 GPW589833:GPW589838 GZS589833:GZS589838 HJO589833:HJO589838 HTK589833:HTK589838 IDG589833:IDG589838 INC589833:INC589838 IWY589833:IWY589838 JGU589833:JGU589838 JQQ589833:JQQ589838 KAM589833:KAM589838 KKI589833:KKI589838 KUE589833:KUE589838 LEA589833:LEA589838 LNW589833:LNW589838 LXS589833:LXS589838 MHO589833:MHO589838 MRK589833:MRK589838 NBG589833:NBG589838 NLC589833:NLC589838 NUY589833:NUY589838 OEU589833:OEU589838 OOQ589833:OOQ589838 OYM589833:OYM589838 PII589833:PII589838 PSE589833:PSE589838 QCA589833:QCA589838 QLW589833:QLW589838 QVS589833:QVS589838 RFO589833:RFO589838 RPK589833:RPK589838 RZG589833:RZG589838 SJC589833:SJC589838 SSY589833:SSY589838 TCU589833:TCU589838 TMQ589833:TMQ589838 TWM589833:TWM589838 UGI589833:UGI589838 UQE589833:UQE589838 VAA589833:VAA589838 VJW589833:VJW589838 VTS589833:VTS589838 WDO589833:WDO589838 WNK589833:WNK589838 WXG589833:WXG589838 AY655369:AY655374 KU655369:KU655374 UQ655369:UQ655374 AEM655369:AEM655374 AOI655369:AOI655374 AYE655369:AYE655374 BIA655369:BIA655374 BRW655369:BRW655374 CBS655369:CBS655374 CLO655369:CLO655374 CVK655369:CVK655374 DFG655369:DFG655374 DPC655369:DPC655374 DYY655369:DYY655374 EIU655369:EIU655374 ESQ655369:ESQ655374 FCM655369:FCM655374 FMI655369:FMI655374 FWE655369:FWE655374 GGA655369:GGA655374 GPW655369:GPW655374 GZS655369:GZS655374 HJO655369:HJO655374 HTK655369:HTK655374 IDG655369:IDG655374 INC655369:INC655374 IWY655369:IWY655374 JGU655369:JGU655374 JQQ655369:JQQ655374 KAM655369:KAM655374 KKI655369:KKI655374 KUE655369:KUE655374 LEA655369:LEA655374 LNW655369:LNW655374 LXS655369:LXS655374 MHO655369:MHO655374 MRK655369:MRK655374 NBG655369:NBG655374 NLC655369:NLC655374 NUY655369:NUY655374 OEU655369:OEU655374 OOQ655369:OOQ655374 OYM655369:OYM655374 PII655369:PII655374 PSE655369:PSE655374 QCA655369:QCA655374 QLW655369:QLW655374 QVS655369:QVS655374 RFO655369:RFO655374 RPK655369:RPK655374 RZG655369:RZG655374 SJC655369:SJC655374 SSY655369:SSY655374 TCU655369:TCU655374 TMQ655369:TMQ655374 TWM655369:TWM655374 UGI655369:UGI655374 UQE655369:UQE655374 VAA655369:VAA655374 VJW655369:VJW655374 VTS655369:VTS655374 WDO655369:WDO655374 WNK655369:WNK655374 WXG655369:WXG655374 AY720905:AY720910 KU720905:KU720910 UQ720905:UQ720910 AEM720905:AEM720910 AOI720905:AOI720910 AYE720905:AYE720910 BIA720905:BIA720910 BRW720905:BRW720910 CBS720905:CBS720910 CLO720905:CLO720910 CVK720905:CVK720910 DFG720905:DFG720910 DPC720905:DPC720910 DYY720905:DYY720910 EIU720905:EIU720910 ESQ720905:ESQ720910 FCM720905:FCM720910 FMI720905:FMI720910 FWE720905:FWE720910 GGA720905:GGA720910 GPW720905:GPW720910 GZS720905:GZS720910 HJO720905:HJO720910 HTK720905:HTK720910 IDG720905:IDG720910 INC720905:INC720910 IWY720905:IWY720910 JGU720905:JGU720910 JQQ720905:JQQ720910 KAM720905:KAM720910 KKI720905:KKI720910 KUE720905:KUE720910 LEA720905:LEA720910 LNW720905:LNW720910 LXS720905:LXS720910 MHO720905:MHO720910 MRK720905:MRK720910 NBG720905:NBG720910 NLC720905:NLC720910 NUY720905:NUY720910 OEU720905:OEU720910 OOQ720905:OOQ720910 OYM720905:OYM720910 PII720905:PII720910 PSE720905:PSE720910 QCA720905:QCA720910 QLW720905:QLW720910 QVS720905:QVS720910 RFO720905:RFO720910 RPK720905:RPK720910 RZG720905:RZG720910 SJC720905:SJC720910 SSY720905:SSY720910 TCU720905:TCU720910 TMQ720905:TMQ720910 TWM720905:TWM720910 UGI720905:UGI720910 UQE720905:UQE720910 VAA720905:VAA720910 VJW720905:VJW720910 VTS720905:VTS720910 WDO720905:WDO720910 WNK720905:WNK720910 WXG720905:WXG720910 AY786441:AY786446 KU786441:KU786446 UQ786441:UQ786446 AEM786441:AEM786446 AOI786441:AOI786446 AYE786441:AYE786446 BIA786441:BIA786446 BRW786441:BRW786446 CBS786441:CBS786446 CLO786441:CLO786446 CVK786441:CVK786446 DFG786441:DFG786446 DPC786441:DPC786446 DYY786441:DYY786446 EIU786441:EIU786446 ESQ786441:ESQ786446 FCM786441:FCM786446 FMI786441:FMI786446 FWE786441:FWE786446 GGA786441:GGA786446 GPW786441:GPW786446 GZS786441:GZS786446 HJO786441:HJO786446 HTK786441:HTK786446 IDG786441:IDG786446 INC786441:INC786446 IWY786441:IWY786446 JGU786441:JGU786446 JQQ786441:JQQ786446 KAM786441:KAM786446 KKI786441:KKI786446 KUE786441:KUE786446 LEA786441:LEA786446 LNW786441:LNW786446 LXS786441:LXS786446 MHO786441:MHO786446 MRK786441:MRK786446 NBG786441:NBG786446 NLC786441:NLC786446 NUY786441:NUY786446 OEU786441:OEU786446 OOQ786441:OOQ786446 OYM786441:OYM786446 PII786441:PII786446 PSE786441:PSE786446 QCA786441:QCA786446 QLW786441:QLW786446 QVS786441:QVS786446 RFO786441:RFO786446 RPK786441:RPK786446 RZG786441:RZG786446 SJC786441:SJC786446 SSY786441:SSY786446 TCU786441:TCU786446 TMQ786441:TMQ786446 TWM786441:TWM786446 UGI786441:UGI786446 UQE786441:UQE786446 VAA786441:VAA786446 VJW786441:VJW786446 VTS786441:VTS786446 WDO786441:WDO786446 WNK786441:WNK786446 WXG786441:WXG786446 AY851977:AY851982 KU851977:KU851982 UQ851977:UQ851982 AEM851977:AEM851982 AOI851977:AOI851982 AYE851977:AYE851982 BIA851977:BIA851982 BRW851977:BRW851982 CBS851977:CBS851982 CLO851977:CLO851982 CVK851977:CVK851982 DFG851977:DFG851982 DPC851977:DPC851982 DYY851977:DYY851982 EIU851977:EIU851982 ESQ851977:ESQ851982 FCM851977:FCM851982 FMI851977:FMI851982 FWE851977:FWE851982 GGA851977:GGA851982 GPW851977:GPW851982 GZS851977:GZS851982 HJO851977:HJO851982 HTK851977:HTK851982 IDG851977:IDG851982 INC851977:INC851982 IWY851977:IWY851982 JGU851977:JGU851982 JQQ851977:JQQ851982 KAM851977:KAM851982 KKI851977:KKI851982 KUE851977:KUE851982 LEA851977:LEA851982 LNW851977:LNW851982 LXS851977:LXS851982 MHO851977:MHO851982 MRK851977:MRK851982 NBG851977:NBG851982 NLC851977:NLC851982 NUY851977:NUY851982 OEU851977:OEU851982 OOQ851977:OOQ851982 OYM851977:OYM851982 PII851977:PII851982 PSE851977:PSE851982 QCA851977:QCA851982 QLW851977:QLW851982 QVS851977:QVS851982 RFO851977:RFO851982 RPK851977:RPK851982 RZG851977:RZG851982 SJC851977:SJC851982 SSY851977:SSY851982 TCU851977:TCU851982 TMQ851977:TMQ851982 TWM851977:TWM851982 UGI851977:UGI851982 UQE851977:UQE851982 VAA851977:VAA851982 VJW851977:VJW851982 VTS851977:VTS851982 WDO851977:WDO851982 WNK851977:WNK851982 WXG851977:WXG851982 AY917513:AY917518 KU917513:KU917518 UQ917513:UQ917518 AEM917513:AEM917518 AOI917513:AOI917518 AYE917513:AYE917518 BIA917513:BIA917518 BRW917513:BRW917518 CBS917513:CBS917518 CLO917513:CLO917518 CVK917513:CVK917518 DFG917513:DFG917518 DPC917513:DPC917518 DYY917513:DYY917518 EIU917513:EIU917518 ESQ917513:ESQ917518 FCM917513:FCM917518 FMI917513:FMI917518 FWE917513:FWE917518 GGA917513:GGA917518 GPW917513:GPW917518 GZS917513:GZS917518 HJO917513:HJO917518 HTK917513:HTK917518 IDG917513:IDG917518 INC917513:INC917518 IWY917513:IWY917518 JGU917513:JGU917518 JQQ917513:JQQ917518 KAM917513:KAM917518 KKI917513:KKI917518 KUE917513:KUE917518 LEA917513:LEA917518 LNW917513:LNW917518 LXS917513:LXS917518 MHO917513:MHO917518 MRK917513:MRK917518 NBG917513:NBG917518 NLC917513:NLC917518 NUY917513:NUY917518 OEU917513:OEU917518 OOQ917513:OOQ917518 OYM917513:OYM917518 PII917513:PII917518 PSE917513:PSE917518 QCA917513:QCA917518 QLW917513:QLW917518 QVS917513:QVS917518 RFO917513:RFO917518 RPK917513:RPK917518 RZG917513:RZG917518 SJC917513:SJC917518 SSY917513:SSY917518 TCU917513:TCU917518 TMQ917513:TMQ917518 TWM917513:TWM917518 UGI917513:UGI917518 UQE917513:UQE917518 VAA917513:VAA917518 VJW917513:VJW917518 VTS917513:VTS917518 WDO917513:WDO917518 WNK917513:WNK917518 WXG917513:WXG917518 AY983049:AY983054 KU983049:KU983054 UQ983049:UQ983054 AEM983049:AEM983054 AOI983049:AOI983054 AYE983049:AYE983054 BIA983049:BIA983054 BRW983049:BRW983054 CBS983049:CBS983054 CLO983049:CLO983054 CVK983049:CVK983054 DFG983049:DFG983054 DPC983049:DPC983054 DYY983049:DYY983054 EIU983049:EIU983054 ESQ983049:ESQ983054 FCM983049:FCM983054 FMI983049:FMI983054 FWE983049:FWE983054 GGA983049:GGA983054 GPW983049:GPW983054 GZS983049:GZS983054 HJO983049:HJO983054 HTK983049:HTK983054 IDG983049:IDG983054 INC983049:INC983054 IWY983049:IWY983054 JGU983049:JGU983054 JQQ983049:JQQ983054 KAM983049:KAM983054 KKI983049:KKI983054 KUE983049:KUE983054 LEA983049:LEA983054 LNW983049:LNW983054 LXS983049:LXS983054 MHO983049:MHO983054 MRK983049:MRK983054 NBG983049:NBG983054 NLC983049:NLC983054 NUY983049:NUY983054 OEU983049:OEU983054 OOQ983049:OOQ983054 OYM983049:OYM983054 PII983049:PII983054 PSE983049:PSE983054 QCA983049:QCA983054 QLW983049:QLW983054 QVS983049:QVS983054 RFO983049:RFO983054 RPK983049:RPK983054 RZG983049:RZG983054 SJC983049:SJC983054 SSY983049:SSY983054 TCU983049:TCU983054 TMQ983049:TMQ983054 TWM983049:TWM983054 UGI983049:UGI983054 UQE983049:UQE983054 VAA983049:VAA983054 VJW983049:VJW983054 VTS983049:VTS983054 WDO983049:WDO983054 WNK983049:WNK983054 WXG983049:WXG983054">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5:AV65550 KR65545:KR65550 UN65545:UN65550 AEJ65545:AEJ65550 AOF65545:AOF65550 AYB65545:AYB65550 BHX65545:BHX65550 BRT65545:BRT65550 CBP65545:CBP65550 CLL65545:CLL65550 CVH65545:CVH65550 DFD65545:DFD65550 DOZ65545:DOZ65550 DYV65545:DYV65550 EIR65545:EIR65550 ESN65545:ESN65550 FCJ65545:FCJ65550 FMF65545:FMF65550 FWB65545:FWB65550 GFX65545:GFX65550 GPT65545:GPT65550 GZP65545:GZP65550 HJL65545:HJL65550 HTH65545:HTH65550 IDD65545:IDD65550 IMZ65545:IMZ65550 IWV65545:IWV65550 JGR65545:JGR65550 JQN65545:JQN65550 KAJ65545:KAJ65550 KKF65545:KKF65550 KUB65545:KUB65550 LDX65545:LDX65550 LNT65545:LNT65550 LXP65545:LXP65550 MHL65545:MHL65550 MRH65545:MRH65550 NBD65545:NBD65550 NKZ65545:NKZ65550 NUV65545:NUV65550 OER65545:OER65550 OON65545:OON65550 OYJ65545:OYJ65550 PIF65545:PIF65550 PSB65545:PSB65550 QBX65545:QBX65550 QLT65545:QLT65550 QVP65545:QVP65550 RFL65545:RFL65550 RPH65545:RPH65550 RZD65545:RZD65550 SIZ65545:SIZ65550 SSV65545:SSV65550 TCR65545:TCR65550 TMN65545:TMN65550 TWJ65545:TWJ65550 UGF65545:UGF65550 UQB65545:UQB65550 UZX65545:UZX65550 VJT65545:VJT65550 VTP65545:VTP65550 WDL65545:WDL65550 WNH65545:WNH65550 WXD65545:WXD65550 AV131081:AV131086 KR131081:KR131086 UN131081:UN131086 AEJ131081:AEJ131086 AOF131081:AOF131086 AYB131081:AYB131086 BHX131081:BHX131086 BRT131081:BRT131086 CBP131081:CBP131086 CLL131081:CLL131086 CVH131081:CVH131086 DFD131081:DFD131086 DOZ131081:DOZ131086 DYV131081:DYV131086 EIR131081:EIR131086 ESN131081:ESN131086 FCJ131081:FCJ131086 FMF131081:FMF131086 FWB131081:FWB131086 GFX131081:GFX131086 GPT131081:GPT131086 GZP131081:GZP131086 HJL131081:HJL131086 HTH131081:HTH131086 IDD131081:IDD131086 IMZ131081:IMZ131086 IWV131081:IWV131086 JGR131081:JGR131086 JQN131081:JQN131086 KAJ131081:KAJ131086 KKF131081:KKF131086 KUB131081:KUB131086 LDX131081:LDX131086 LNT131081:LNT131086 LXP131081:LXP131086 MHL131081:MHL131086 MRH131081:MRH131086 NBD131081:NBD131086 NKZ131081:NKZ131086 NUV131081:NUV131086 OER131081:OER131086 OON131081:OON131086 OYJ131081:OYJ131086 PIF131081:PIF131086 PSB131081:PSB131086 QBX131081:QBX131086 QLT131081:QLT131086 QVP131081:QVP131086 RFL131081:RFL131086 RPH131081:RPH131086 RZD131081:RZD131086 SIZ131081:SIZ131086 SSV131081:SSV131086 TCR131081:TCR131086 TMN131081:TMN131086 TWJ131081:TWJ131086 UGF131081:UGF131086 UQB131081:UQB131086 UZX131081:UZX131086 VJT131081:VJT131086 VTP131081:VTP131086 WDL131081:WDL131086 WNH131081:WNH131086 WXD131081:WXD131086 AV196617:AV196622 KR196617:KR196622 UN196617:UN196622 AEJ196617:AEJ196622 AOF196617:AOF196622 AYB196617:AYB196622 BHX196617:BHX196622 BRT196617:BRT196622 CBP196617:CBP196622 CLL196617:CLL196622 CVH196617:CVH196622 DFD196617:DFD196622 DOZ196617:DOZ196622 DYV196617:DYV196622 EIR196617:EIR196622 ESN196617:ESN196622 FCJ196617:FCJ196622 FMF196617:FMF196622 FWB196617:FWB196622 GFX196617:GFX196622 GPT196617:GPT196622 GZP196617:GZP196622 HJL196617:HJL196622 HTH196617:HTH196622 IDD196617:IDD196622 IMZ196617:IMZ196622 IWV196617:IWV196622 JGR196617:JGR196622 JQN196617:JQN196622 KAJ196617:KAJ196622 KKF196617:KKF196622 KUB196617:KUB196622 LDX196617:LDX196622 LNT196617:LNT196622 LXP196617:LXP196622 MHL196617:MHL196622 MRH196617:MRH196622 NBD196617:NBD196622 NKZ196617:NKZ196622 NUV196617:NUV196622 OER196617:OER196622 OON196617:OON196622 OYJ196617:OYJ196622 PIF196617:PIF196622 PSB196617:PSB196622 QBX196617:QBX196622 QLT196617:QLT196622 QVP196617:QVP196622 RFL196617:RFL196622 RPH196617:RPH196622 RZD196617:RZD196622 SIZ196617:SIZ196622 SSV196617:SSV196622 TCR196617:TCR196622 TMN196617:TMN196622 TWJ196617:TWJ196622 UGF196617:UGF196622 UQB196617:UQB196622 UZX196617:UZX196622 VJT196617:VJT196622 VTP196617:VTP196622 WDL196617:WDL196622 WNH196617:WNH196622 WXD196617:WXD196622 AV262153:AV262158 KR262153:KR262158 UN262153:UN262158 AEJ262153:AEJ262158 AOF262153:AOF262158 AYB262153:AYB262158 BHX262153:BHX262158 BRT262153:BRT262158 CBP262153:CBP262158 CLL262153:CLL262158 CVH262153:CVH262158 DFD262153:DFD262158 DOZ262153:DOZ262158 DYV262153:DYV262158 EIR262153:EIR262158 ESN262153:ESN262158 FCJ262153:FCJ262158 FMF262153:FMF262158 FWB262153:FWB262158 GFX262153:GFX262158 GPT262153:GPT262158 GZP262153:GZP262158 HJL262153:HJL262158 HTH262153:HTH262158 IDD262153:IDD262158 IMZ262153:IMZ262158 IWV262153:IWV262158 JGR262153:JGR262158 JQN262153:JQN262158 KAJ262153:KAJ262158 KKF262153:KKF262158 KUB262153:KUB262158 LDX262153:LDX262158 LNT262153:LNT262158 LXP262153:LXP262158 MHL262153:MHL262158 MRH262153:MRH262158 NBD262153:NBD262158 NKZ262153:NKZ262158 NUV262153:NUV262158 OER262153:OER262158 OON262153:OON262158 OYJ262153:OYJ262158 PIF262153:PIF262158 PSB262153:PSB262158 QBX262153:QBX262158 QLT262153:QLT262158 QVP262153:QVP262158 RFL262153:RFL262158 RPH262153:RPH262158 RZD262153:RZD262158 SIZ262153:SIZ262158 SSV262153:SSV262158 TCR262153:TCR262158 TMN262153:TMN262158 TWJ262153:TWJ262158 UGF262153:UGF262158 UQB262153:UQB262158 UZX262153:UZX262158 VJT262153:VJT262158 VTP262153:VTP262158 WDL262153:WDL262158 WNH262153:WNH262158 WXD262153:WXD262158 AV327689:AV327694 KR327689:KR327694 UN327689:UN327694 AEJ327689:AEJ327694 AOF327689:AOF327694 AYB327689:AYB327694 BHX327689:BHX327694 BRT327689:BRT327694 CBP327689:CBP327694 CLL327689:CLL327694 CVH327689:CVH327694 DFD327689:DFD327694 DOZ327689:DOZ327694 DYV327689:DYV327694 EIR327689:EIR327694 ESN327689:ESN327694 FCJ327689:FCJ327694 FMF327689:FMF327694 FWB327689:FWB327694 GFX327689:GFX327694 GPT327689:GPT327694 GZP327689:GZP327694 HJL327689:HJL327694 HTH327689:HTH327694 IDD327689:IDD327694 IMZ327689:IMZ327694 IWV327689:IWV327694 JGR327689:JGR327694 JQN327689:JQN327694 KAJ327689:KAJ327694 KKF327689:KKF327694 KUB327689:KUB327694 LDX327689:LDX327694 LNT327689:LNT327694 LXP327689:LXP327694 MHL327689:MHL327694 MRH327689:MRH327694 NBD327689:NBD327694 NKZ327689:NKZ327694 NUV327689:NUV327694 OER327689:OER327694 OON327689:OON327694 OYJ327689:OYJ327694 PIF327689:PIF327694 PSB327689:PSB327694 QBX327689:QBX327694 QLT327689:QLT327694 QVP327689:QVP327694 RFL327689:RFL327694 RPH327689:RPH327694 RZD327689:RZD327694 SIZ327689:SIZ327694 SSV327689:SSV327694 TCR327689:TCR327694 TMN327689:TMN327694 TWJ327689:TWJ327694 UGF327689:UGF327694 UQB327689:UQB327694 UZX327689:UZX327694 VJT327689:VJT327694 VTP327689:VTP327694 WDL327689:WDL327694 WNH327689:WNH327694 WXD327689:WXD327694 AV393225:AV393230 KR393225:KR393230 UN393225:UN393230 AEJ393225:AEJ393230 AOF393225:AOF393230 AYB393225:AYB393230 BHX393225:BHX393230 BRT393225:BRT393230 CBP393225:CBP393230 CLL393225:CLL393230 CVH393225:CVH393230 DFD393225:DFD393230 DOZ393225:DOZ393230 DYV393225:DYV393230 EIR393225:EIR393230 ESN393225:ESN393230 FCJ393225:FCJ393230 FMF393225:FMF393230 FWB393225:FWB393230 GFX393225:GFX393230 GPT393225:GPT393230 GZP393225:GZP393230 HJL393225:HJL393230 HTH393225:HTH393230 IDD393225:IDD393230 IMZ393225:IMZ393230 IWV393225:IWV393230 JGR393225:JGR393230 JQN393225:JQN393230 KAJ393225:KAJ393230 KKF393225:KKF393230 KUB393225:KUB393230 LDX393225:LDX393230 LNT393225:LNT393230 LXP393225:LXP393230 MHL393225:MHL393230 MRH393225:MRH393230 NBD393225:NBD393230 NKZ393225:NKZ393230 NUV393225:NUV393230 OER393225:OER393230 OON393225:OON393230 OYJ393225:OYJ393230 PIF393225:PIF393230 PSB393225:PSB393230 QBX393225:QBX393230 QLT393225:QLT393230 QVP393225:QVP393230 RFL393225:RFL393230 RPH393225:RPH393230 RZD393225:RZD393230 SIZ393225:SIZ393230 SSV393225:SSV393230 TCR393225:TCR393230 TMN393225:TMN393230 TWJ393225:TWJ393230 UGF393225:UGF393230 UQB393225:UQB393230 UZX393225:UZX393230 VJT393225:VJT393230 VTP393225:VTP393230 WDL393225:WDL393230 WNH393225:WNH393230 WXD393225:WXD393230 AV458761:AV458766 KR458761:KR458766 UN458761:UN458766 AEJ458761:AEJ458766 AOF458761:AOF458766 AYB458761:AYB458766 BHX458761:BHX458766 BRT458761:BRT458766 CBP458761:CBP458766 CLL458761:CLL458766 CVH458761:CVH458766 DFD458761:DFD458766 DOZ458761:DOZ458766 DYV458761:DYV458766 EIR458761:EIR458766 ESN458761:ESN458766 FCJ458761:FCJ458766 FMF458761:FMF458766 FWB458761:FWB458766 GFX458761:GFX458766 GPT458761:GPT458766 GZP458761:GZP458766 HJL458761:HJL458766 HTH458761:HTH458766 IDD458761:IDD458766 IMZ458761:IMZ458766 IWV458761:IWV458766 JGR458761:JGR458766 JQN458761:JQN458766 KAJ458761:KAJ458766 KKF458761:KKF458766 KUB458761:KUB458766 LDX458761:LDX458766 LNT458761:LNT458766 LXP458761:LXP458766 MHL458761:MHL458766 MRH458761:MRH458766 NBD458761:NBD458766 NKZ458761:NKZ458766 NUV458761:NUV458766 OER458761:OER458766 OON458761:OON458766 OYJ458761:OYJ458766 PIF458761:PIF458766 PSB458761:PSB458766 QBX458761:QBX458766 QLT458761:QLT458766 QVP458761:QVP458766 RFL458761:RFL458766 RPH458761:RPH458766 RZD458761:RZD458766 SIZ458761:SIZ458766 SSV458761:SSV458766 TCR458761:TCR458766 TMN458761:TMN458766 TWJ458761:TWJ458766 UGF458761:UGF458766 UQB458761:UQB458766 UZX458761:UZX458766 VJT458761:VJT458766 VTP458761:VTP458766 WDL458761:WDL458766 WNH458761:WNH458766 WXD458761:WXD458766 AV524297:AV524302 KR524297:KR524302 UN524297:UN524302 AEJ524297:AEJ524302 AOF524297:AOF524302 AYB524297:AYB524302 BHX524297:BHX524302 BRT524297:BRT524302 CBP524297:CBP524302 CLL524297:CLL524302 CVH524297:CVH524302 DFD524297:DFD524302 DOZ524297:DOZ524302 DYV524297:DYV524302 EIR524297:EIR524302 ESN524297:ESN524302 FCJ524297:FCJ524302 FMF524297:FMF524302 FWB524297:FWB524302 GFX524297:GFX524302 GPT524297:GPT524302 GZP524297:GZP524302 HJL524297:HJL524302 HTH524297:HTH524302 IDD524297:IDD524302 IMZ524297:IMZ524302 IWV524297:IWV524302 JGR524297:JGR524302 JQN524297:JQN524302 KAJ524297:KAJ524302 KKF524297:KKF524302 KUB524297:KUB524302 LDX524297:LDX524302 LNT524297:LNT524302 LXP524297:LXP524302 MHL524297:MHL524302 MRH524297:MRH524302 NBD524297:NBD524302 NKZ524297:NKZ524302 NUV524297:NUV524302 OER524297:OER524302 OON524297:OON524302 OYJ524297:OYJ524302 PIF524297:PIF524302 PSB524297:PSB524302 QBX524297:QBX524302 QLT524297:QLT524302 QVP524297:QVP524302 RFL524297:RFL524302 RPH524297:RPH524302 RZD524297:RZD524302 SIZ524297:SIZ524302 SSV524297:SSV524302 TCR524297:TCR524302 TMN524297:TMN524302 TWJ524297:TWJ524302 UGF524297:UGF524302 UQB524297:UQB524302 UZX524297:UZX524302 VJT524297:VJT524302 VTP524297:VTP524302 WDL524297:WDL524302 WNH524297:WNH524302 WXD524297:WXD524302 AV589833:AV589838 KR589833:KR589838 UN589833:UN589838 AEJ589833:AEJ589838 AOF589833:AOF589838 AYB589833:AYB589838 BHX589833:BHX589838 BRT589833:BRT589838 CBP589833:CBP589838 CLL589833:CLL589838 CVH589833:CVH589838 DFD589833:DFD589838 DOZ589833:DOZ589838 DYV589833:DYV589838 EIR589833:EIR589838 ESN589833:ESN589838 FCJ589833:FCJ589838 FMF589833:FMF589838 FWB589833:FWB589838 GFX589833:GFX589838 GPT589833:GPT589838 GZP589833:GZP589838 HJL589833:HJL589838 HTH589833:HTH589838 IDD589833:IDD589838 IMZ589833:IMZ589838 IWV589833:IWV589838 JGR589833:JGR589838 JQN589833:JQN589838 KAJ589833:KAJ589838 KKF589833:KKF589838 KUB589833:KUB589838 LDX589833:LDX589838 LNT589833:LNT589838 LXP589833:LXP589838 MHL589833:MHL589838 MRH589833:MRH589838 NBD589833:NBD589838 NKZ589833:NKZ589838 NUV589833:NUV589838 OER589833:OER589838 OON589833:OON589838 OYJ589833:OYJ589838 PIF589833:PIF589838 PSB589833:PSB589838 QBX589833:QBX589838 QLT589833:QLT589838 QVP589833:QVP589838 RFL589833:RFL589838 RPH589833:RPH589838 RZD589833:RZD589838 SIZ589833:SIZ589838 SSV589833:SSV589838 TCR589833:TCR589838 TMN589833:TMN589838 TWJ589833:TWJ589838 UGF589833:UGF589838 UQB589833:UQB589838 UZX589833:UZX589838 VJT589833:VJT589838 VTP589833:VTP589838 WDL589833:WDL589838 WNH589833:WNH589838 WXD589833:WXD589838 AV655369:AV655374 KR655369:KR655374 UN655369:UN655374 AEJ655369:AEJ655374 AOF655369:AOF655374 AYB655369:AYB655374 BHX655369:BHX655374 BRT655369:BRT655374 CBP655369:CBP655374 CLL655369:CLL655374 CVH655369:CVH655374 DFD655369:DFD655374 DOZ655369:DOZ655374 DYV655369:DYV655374 EIR655369:EIR655374 ESN655369:ESN655374 FCJ655369:FCJ655374 FMF655369:FMF655374 FWB655369:FWB655374 GFX655369:GFX655374 GPT655369:GPT655374 GZP655369:GZP655374 HJL655369:HJL655374 HTH655369:HTH655374 IDD655369:IDD655374 IMZ655369:IMZ655374 IWV655369:IWV655374 JGR655369:JGR655374 JQN655369:JQN655374 KAJ655369:KAJ655374 KKF655369:KKF655374 KUB655369:KUB655374 LDX655369:LDX655374 LNT655369:LNT655374 LXP655369:LXP655374 MHL655369:MHL655374 MRH655369:MRH655374 NBD655369:NBD655374 NKZ655369:NKZ655374 NUV655369:NUV655374 OER655369:OER655374 OON655369:OON655374 OYJ655369:OYJ655374 PIF655369:PIF655374 PSB655369:PSB655374 QBX655369:QBX655374 QLT655369:QLT655374 QVP655369:QVP655374 RFL655369:RFL655374 RPH655369:RPH655374 RZD655369:RZD655374 SIZ655369:SIZ655374 SSV655369:SSV655374 TCR655369:TCR655374 TMN655369:TMN655374 TWJ655369:TWJ655374 UGF655369:UGF655374 UQB655369:UQB655374 UZX655369:UZX655374 VJT655369:VJT655374 VTP655369:VTP655374 WDL655369:WDL655374 WNH655369:WNH655374 WXD655369:WXD655374 AV720905:AV720910 KR720905:KR720910 UN720905:UN720910 AEJ720905:AEJ720910 AOF720905:AOF720910 AYB720905:AYB720910 BHX720905:BHX720910 BRT720905:BRT720910 CBP720905:CBP720910 CLL720905:CLL720910 CVH720905:CVH720910 DFD720905:DFD720910 DOZ720905:DOZ720910 DYV720905:DYV720910 EIR720905:EIR720910 ESN720905:ESN720910 FCJ720905:FCJ720910 FMF720905:FMF720910 FWB720905:FWB720910 GFX720905:GFX720910 GPT720905:GPT720910 GZP720905:GZP720910 HJL720905:HJL720910 HTH720905:HTH720910 IDD720905:IDD720910 IMZ720905:IMZ720910 IWV720905:IWV720910 JGR720905:JGR720910 JQN720905:JQN720910 KAJ720905:KAJ720910 KKF720905:KKF720910 KUB720905:KUB720910 LDX720905:LDX720910 LNT720905:LNT720910 LXP720905:LXP720910 MHL720905:MHL720910 MRH720905:MRH720910 NBD720905:NBD720910 NKZ720905:NKZ720910 NUV720905:NUV720910 OER720905:OER720910 OON720905:OON720910 OYJ720905:OYJ720910 PIF720905:PIF720910 PSB720905:PSB720910 QBX720905:QBX720910 QLT720905:QLT720910 QVP720905:QVP720910 RFL720905:RFL720910 RPH720905:RPH720910 RZD720905:RZD720910 SIZ720905:SIZ720910 SSV720905:SSV720910 TCR720905:TCR720910 TMN720905:TMN720910 TWJ720905:TWJ720910 UGF720905:UGF720910 UQB720905:UQB720910 UZX720905:UZX720910 VJT720905:VJT720910 VTP720905:VTP720910 WDL720905:WDL720910 WNH720905:WNH720910 WXD720905:WXD720910 AV786441:AV786446 KR786441:KR786446 UN786441:UN786446 AEJ786441:AEJ786446 AOF786441:AOF786446 AYB786441:AYB786446 BHX786441:BHX786446 BRT786441:BRT786446 CBP786441:CBP786446 CLL786441:CLL786446 CVH786441:CVH786446 DFD786441:DFD786446 DOZ786441:DOZ786446 DYV786441:DYV786446 EIR786441:EIR786446 ESN786441:ESN786446 FCJ786441:FCJ786446 FMF786441:FMF786446 FWB786441:FWB786446 GFX786441:GFX786446 GPT786441:GPT786446 GZP786441:GZP786446 HJL786441:HJL786446 HTH786441:HTH786446 IDD786441:IDD786446 IMZ786441:IMZ786446 IWV786441:IWV786446 JGR786441:JGR786446 JQN786441:JQN786446 KAJ786441:KAJ786446 KKF786441:KKF786446 KUB786441:KUB786446 LDX786441:LDX786446 LNT786441:LNT786446 LXP786441:LXP786446 MHL786441:MHL786446 MRH786441:MRH786446 NBD786441:NBD786446 NKZ786441:NKZ786446 NUV786441:NUV786446 OER786441:OER786446 OON786441:OON786446 OYJ786441:OYJ786446 PIF786441:PIF786446 PSB786441:PSB786446 QBX786441:QBX786446 QLT786441:QLT786446 QVP786441:QVP786446 RFL786441:RFL786446 RPH786441:RPH786446 RZD786441:RZD786446 SIZ786441:SIZ786446 SSV786441:SSV786446 TCR786441:TCR786446 TMN786441:TMN786446 TWJ786441:TWJ786446 UGF786441:UGF786446 UQB786441:UQB786446 UZX786441:UZX786446 VJT786441:VJT786446 VTP786441:VTP786446 WDL786441:WDL786446 WNH786441:WNH786446 WXD786441:WXD786446 AV851977:AV851982 KR851977:KR851982 UN851977:UN851982 AEJ851977:AEJ851982 AOF851977:AOF851982 AYB851977:AYB851982 BHX851977:BHX851982 BRT851977:BRT851982 CBP851977:CBP851982 CLL851977:CLL851982 CVH851977:CVH851982 DFD851977:DFD851982 DOZ851977:DOZ851982 DYV851977:DYV851982 EIR851977:EIR851982 ESN851977:ESN851982 FCJ851977:FCJ851982 FMF851977:FMF851982 FWB851977:FWB851982 GFX851977:GFX851982 GPT851977:GPT851982 GZP851977:GZP851982 HJL851977:HJL851982 HTH851977:HTH851982 IDD851977:IDD851982 IMZ851977:IMZ851982 IWV851977:IWV851982 JGR851977:JGR851982 JQN851977:JQN851982 KAJ851977:KAJ851982 KKF851977:KKF851982 KUB851977:KUB851982 LDX851977:LDX851982 LNT851977:LNT851982 LXP851977:LXP851982 MHL851977:MHL851982 MRH851977:MRH851982 NBD851977:NBD851982 NKZ851977:NKZ851982 NUV851977:NUV851982 OER851977:OER851982 OON851977:OON851982 OYJ851977:OYJ851982 PIF851977:PIF851982 PSB851977:PSB851982 QBX851977:QBX851982 QLT851977:QLT851982 QVP851977:QVP851982 RFL851977:RFL851982 RPH851977:RPH851982 RZD851977:RZD851982 SIZ851977:SIZ851982 SSV851977:SSV851982 TCR851977:TCR851982 TMN851977:TMN851982 TWJ851977:TWJ851982 UGF851977:UGF851982 UQB851977:UQB851982 UZX851977:UZX851982 VJT851977:VJT851982 VTP851977:VTP851982 WDL851977:WDL851982 WNH851977:WNH851982 WXD851977:WXD851982 AV917513:AV917518 KR917513:KR917518 UN917513:UN917518 AEJ917513:AEJ917518 AOF917513:AOF917518 AYB917513:AYB917518 BHX917513:BHX917518 BRT917513:BRT917518 CBP917513:CBP917518 CLL917513:CLL917518 CVH917513:CVH917518 DFD917513:DFD917518 DOZ917513:DOZ917518 DYV917513:DYV917518 EIR917513:EIR917518 ESN917513:ESN917518 FCJ917513:FCJ917518 FMF917513:FMF917518 FWB917513:FWB917518 GFX917513:GFX917518 GPT917513:GPT917518 GZP917513:GZP917518 HJL917513:HJL917518 HTH917513:HTH917518 IDD917513:IDD917518 IMZ917513:IMZ917518 IWV917513:IWV917518 JGR917513:JGR917518 JQN917513:JQN917518 KAJ917513:KAJ917518 KKF917513:KKF917518 KUB917513:KUB917518 LDX917513:LDX917518 LNT917513:LNT917518 LXP917513:LXP917518 MHL917513:MHL917518 MRH917513:MRH917518 NBD917513:NBD917518 NKZ917513:NKZ917518 NUV917513:NUV917518 OER917513:OER917518 OON917513:OON917518 OYJ917513:OYJ917518 PIF917513:PIF917518 PSB917513:PSB917518 QBX917513:QBX917518 QLT917513:QLT917518 QVP917513:QVP917518 RFL917513:RFL917518 RPH917513:RPH917518 RZD917513:RZD917518 SIZ917513:SIZ917518 SSV917513:SSV917518 TCR917513:TCR917518 TMN917513:TMN917518 TWJ917513:TWJ917518 UGF917513:UGF917518 UQB917513:UQB917518 UZX917513:UZX917518 VJT917513:VJT917518 VTP917513:VTP917518 WDL917513:WDL917518 WNH917513:WNH917518 WXD917513:WXD917518 AV983049:AV983054 KR983049:KR983054 UN983049:UN983054 AEJ983049:AEJ983054 AOF983049:AOF983054 AYB983049:AYB983054 BHX983049:BHX983054 BRT983049:BRT983054 CBP983049:CBP983054 CLL983049:CLL983054 CVH983049:CVH983054 DFD983049:DFD983054 DOZ983049:DOZ983054 DYV983049:DYV983054 EIR983049:EIR983054 ESN983049:ESN983054 FCJ983049:FCJ983054 FMF983049:FMF983054 FWB983049:FWB983054 GFX983049:GFX983054 GPT983049:GPT983054 GZP983049:GZP983054 HJL983049:HJL983054 HTH983049:HTH983054 IDD983049:IDD983054 IMZ983049:IMZ983054 IWV983049:IWV983054 JGR983049:JGR983054 JQN983049:JQN983054 KAJ983049:KAJ983054 KKF983049:KKF983054 KUB983049:KUB983054 LDX983049:LDX983054 LNT983049:LNT983054 LXP983049:LXP983054 MHL983049:MHL983054 MRH983049:MRH983054 NBD983049:NBD983054 NKZ983049:NKZ983054 NUV983049:NUV983054 OER983049:OER983054 OON983049:OON983054 OYJ983049:OYJ983054 PIF983049:PIF983054 PSB983049:PSB983054 QBX983049:QBX983054 QLT983049:QLT983054 QVP983049:QVP983054 RFL983049:RFL983054 RPH983049:RPH983054 RZD983049:RZD983054 SIZ983049:SIZ983054 SSV983049:SSV983054 TCR983049:TCR983054 TMN983049:TMN983054 TWJ983049:TWJ983054 UGF983049:UGF983054 UQB983049:UQB983054 UZX983049:UZX983054 VJT983049:VJT983054 VTP983049:VTP983054 WDL983049:WDL983054 WNH983049:WNH983054 WXD983049:WXD983054">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5:AF65550 JR65545:KB65550 TN65545:TX65550 ADJ65545:ADT65550 ANF65545:ANP65550 AXB65545:AXL65550 BGX65545:BHH65550 BQT65545:BRD65550 CAP65545:CAZ65550 CKL65545:CKV65550 CUH65545:CUR65550 DED65545:DEN65550 DNZ65545:DOJ65550 DXV65545:DYF65550 EHR65545:EIB65550 ERN65545:ERX65550 FBJ65545:FBT65550 FLF65545:FLP65550 FVB65545:FVL65550 GEX65545:GFH65550 GOT65545:GPD65550 GYP65545:GYZ65550 HIL65545:HIV65550 HSH65545:HSR65550 ICD65545:ICN65550 ILZ65545:IMJ65550 IVV65545:IWF65550 JFR65545:JGB65550 JPN65545:JPX65550 JZJ65545:JZT65550 KJF65545:KJP65550 KTB65545:KTL65550 LCX65545:LDH65550 LMT65545:LND65550 LWP65545:LWZ65550 MGL65545:MGV65550 MQH65545:MQR65550 NAD65545:NAN65550 NJZ65545:NKJ65550 NTV65545:NUF65550 ODR65545:OEB65550 ONN65545:ONX65550 OXJ65545:OXT65550 PHF65545:PHP65550 PRB65545:PRL65550 QAX65545:QBH65550 QKT65545:QLD65550 QUP65545:QUZ65550 REL65545:REV65550 ROH65545:ROR65550 RYD65545:RYN65550 SHZ65545:SIJ65550 SRV65545:SSF65550 TBR65545:TCB65550 TLN65545:TLX65550 TVJ65545:TVT65550 UFF65545:UFP65550 UPB65545:UPL65550 UYX65545:UZH65550 VIT65545:VJD65550 VSP65545:VSZ65550 WCL65545:WCV65550 WMH65545:WMR65550 WWD65545:WWN65550 V131081:AF131086 JR131081:KB131086 TN131081:TX131086 ADJ131081:ADT131086 ANF131081:ANP131086 AXB131081:AXL131086 BGX131081:BHH131086 BQT131081:BRD131086 CAP131081:CAZ131086 CKL131081:CKV131086 CUH131081:CUR131086 DED131081:DEN131086 DNZ131081:DOJ131086 DXV131081:DYF131086 EHR131081:EIB131086 ERN131081:ERX131086 FBJ131081:FBT131086 FLF131081:FLP131086 FVB131081:FVL131086 GEX131081:GFH131086 GOT131081:GPD131086 GYP131081:GYZ131086 HIL131081:HIV131086 HSH131081:HSR131086 ICD131081:ICN131086 ILZ131081:IMJ131086 IVV131081:IWF131086 JFR131081:JGB131086 JPN131081:JPX131086 JZJ131081:JZT131086 KJF131081:KJP131086 KTB131081:KTL131086 LCX131081:LDH131086 LMT131081:LND131086 LWP131081:LWZ131086 MGL131081:MGV131086 MQH131081:MQR131086 NAD131081:NAN131086 NJZ131081:NKJ131086 NTV131081:NUF131086 ODR131081:OEB131086 ONN131081:ONX131086 OXJ131081:OXT131086 PHF131081:PHP131086 PRB131081:PRL131086 QAX131081:QBH131086 QKT131081:QLD131086 QUP131081:QUZ131086 REL131081:REV131086 ROH131081:ROR131086 RYD131081:RYN131086 SHZ131081:SIJ131086 SRV131081:SSF131086 TBR131081:TCB131086 TLN131081:TLX131086 TVJ131081:TVT131086 UFF131081:UFP131086 UPB131081:UPL131086 UYX131081:UZH131086 VIT131081:VJD131086 VSP131081:VSZ131086 WCL131081:WCV131086 WMH131081:WMR131086 WWD131081:WWN131086 V196617:AF196622 JR196617:KB196622 TN196617:TX196622 ADJ196617:ADT196622 ANF196617:ANP196622 AXB196617:AXL196622 BGX196617:BHH196622 BQT196617:BRD196622 CAP196617:CAZ196622 CKL196617:CKV196622 CUH196617:CUR196622 DED196617:DEN196622 DNZ196617:DOJ196622 DXV196617:DYF196622 EHR196617:EIB196622 ERN196617:ERX196622 FBJ196617:FBT196622 FLF196617:FLP196622 FVB196617:FVL196622 GEX196617:GFH196622 GOT196617:GPD196622 GYP196617:GYZ196622 HIL196617:HIV196622 HSH196617:HSR196622 ICD196617:ICN196622 ILZ196617:IMJ196622 IVV196617:IWF196622 JFR196617:JGB196622 JPN196617:JPX196622 JZJ196617:JZT196622 KJF196617:KJP196622 KTB196617:KTL196622 LCX196617:LDH196622 LMT196617:LND196622 LWP196617:LWZ196622 MGL196617:MGV196622 MQH196617:MQR196622 NAD196617:NAN196622 NJZ196617:NKJ196622 NTV196617:NUF196622 ODR196617:OEB196622 ONN196617:ONX196622 OXJ196617:OXT196622 PHF196617:PHP196622 PRB196617:PRL196622 QAX196617:QBH196622 QKT196617:QLD196622 QUP196617:QUZ196622 REL196617:REV196622 ROH196617:ROR196622 RYD196617:RYN196622 SHZ196617:SIJ196622 SRV196617:SSF196622 TBR196617:TCB196622 TLN196617:TLX196622 TVJ196617:TVT196622 UFF196617:UFP196622 UPB196617:UPL196622 UYX196617:UZH196622 VIT196617:VJD196622 VSP196617:VSZ196622 WCL196617:WCV196622 WMH196617:WMR196622 WWD196617:WWN196622 V262153:AF262158 JR262153:KB262158 TN262153:TX262158 ADJ262153:ADT262158 ANF262153:ANP262158 AXB262153:AXL262158 BGX262153:BHH262158 BQT262153:BRD262158 CAP262153:CAZ262158 CKL262153:CKV262158 CUH262153:CUR262158 DED262153:DEN262158 DNZ262153:DOJ262158 DXV262153:DYF262158 EHR262153:EIB262158 ERN262153:ERX262158 FBJ262153:FBT262158 FLF262153:FLP262158 FVB262153:FVL262158 GEX262153:GFH262158 GOT262153:GPD262158 GYP262153:GYZ262158 HIL262153:HIV262158 HSH262153:HSR262158 ICD262153:ICN262158 ILZ262153:IMJ262158 IVV262153:IWF262158 JFR262153:JGB262158 JPN262153:JPX262158 JZJ262153:JZT262158 KJF262153:KJP262158 KTB262153:KTL262158 LCX262153:LDH262158 LMT262153:LND262158 LWP262153:LWZ262158 MGL262153:MGV262158 MQH262153:MQR262158 NAD262153:NAN262158 NJZ262153:NKJ262158 NTV262153:NUF262158 ODR262153:OEB262158 ONN262153:ONX262158 OXJ262153:OXT262158 PHF262153:PHP262158 PRB262153:PRL262158 QAX262153:QBH262158 QKT262153:QLD262158 QUP262153:QUZ262158 REL262153:REV262158 ROH262153:ROR262158 RYD262153:RYN262158 SHZ262153:SIJ262158 SRV262153:SSF262158 TBR262153:TCB262158 TLN262153:TLX262158 TVJ262153:TVT262158 UFF262153:UFP262158 UPB262153:UPL262158 UYX262153:UZH262158 VIT262153:VJD262158 VSP262153:VSZ262158 WCL262153:WCV262158 WMH262153:WMR262158 WWD262153:WWN262158 V327689:AF327694 JR327689:KB327694 TN327689:TX327694 ADJ327689:ADT327694 ANF327689:ANP327694 AXB327689:AXL327694 BGX327689:BHH327694 BQT327689:BRD327694 CAP327689:CAZ327694 CKL327689:CKV327694 CUH327689:CUR327694 DED327689:DEN327694 DNZ327689:DOJ327694 DXV327689:DYF327694 EHR327689:EIB327694 ERN327689:ERX327694 FBJ327689:FBT327694 FLF327689:FLP327694 FVB327689:FVL327694 GEX327689:GFH327694 GOT327689:GPD327694 GYP327689:GYZ327694 HIL327689:HIV327694 HSH327689:HSR327694 ICD327689:ICN327694 ILZ327689:IMJ327694 IVV327689:IWF327694 JFR327689:JGB327694 JPN327689:JPX327694 JZJ327689:JZT327694 KJF327689:KJP327694 KTB327689:KTL327694 LCX327689:LDH327694 LMT327689:LND327694 LWP327689:LWZ327694 MGL327689:MGV327694 MQH327689:MQR327694 NAD327689:NAN327694 NJZ327689:NKJ327694 NTV327689:NUF327694 ODR327689:OEB327694 ONN327689:ONX327694 OXJ327689:OXT327694 PHF327689:PHP327694 PRB327689:PRL327694 QAX327689:QBH327694 QKT327689:QLD327694 QUP327689:QUZ327694 REL327689:REV327694 ROH327689:ROR327694 RYD327689:RYN327694 SHZ327689:SIJ327694 SRV327689:SSF327694 TBR327689:TCB327694 TLN327689:TLX327694 TVJ327689:TVT327694 UFF327689:UFP327694 UPB327689:UPL327694 UYX327689:UZH327694 VIT327689:VJD327694 VSP327689:VSZ327694 WCL327689:WCV327694 WMH327689:WMR327694 WWD327689:WWN327694 V393225:AF393230 JR393225:KB393230 TN393225:TX393230 ADJ393225:ADT393230 ANF393225:ANP393230 AXB393225:AXL393230 BGX393225:BHH393230 BQT393225:BRD393230 CAP393225:CAZ393230 CKL393225:CKV393230 CUH393225:CUR393230 DED393225:DEN393230 DNZ393225:DOJ393230 DXV393225:DYF393230 EHR393225:EIB393230 ERN393225:ERX393230 FBJ393225:FBT393230 FLF393225:FLP393230 FVB393225:FVL393230 GEX393225:GFH393230 GOT393225:GPD393230 GYP393225:GYZ393230 HIL393225:HIV393230 HSH393225:HSR393230 ICD393225:ICN393230 ILZ393225:IMJ393230 IVV393225:IWF393230 JFR393225:JGB393230 JPN393225:JPX393230 JZJ393225:JZT393230 KJF393225:KJP393230 KTB393225:KTL393230 LCX393225:LDH393230 LMT393225:LND393230 LWP393225:LWZ393230 MGL393225:MGV393230 MQH393225:MQR393230 NAD393225:NAN393230 NJZ393225:NKJ393230 NTV393225:NUF393230 ODR393225:OEB393230 ONN393225:ONX393230 OXJ393225:OXT393230 PHF393225:PHP393230 PRB393225:PRL393230 QAX393225:QBH393230 QKT393225:QLD393230 QUP393225:QUZ393230 REL393225:REV393230 ROH393225:ROR393230 RYD393225:RYN393230 SHZ393225:SIJ393230 SRV393225:SSF393230 TBR393225:TCB393230 TLN393225:TLX393230 TVJ393225:TVT393230 UFF393225:UFP393230 UPB393225:UPL393230 UYX393225:UZH393230 VIT393225:VJD393230 VSP393225:VSZ393230 WCL393225:WCV393230 WMH393225:WMR393230 WWD393225:WWN393230 V458761:AF458766 JR458761:KB458766 TN458761:TX458766 ADJ458761:ADT458766 ANF458761:ANP458766 AXB458761:AXL458766 BGX458761:BHH458766 BQT458761:BRD458766 CAP458761:CAZ458766 CKL458761:CKV458766 CUH458761:CUR458766 DED458761:DEN458766 DNZ458761:DOJ458766 DXV458761:DYF458766 EHR458761:EIB458766 ERN458761:ERX458766 FBJ458761:FBT458766 FLF458761:FLP458766 FVB458761:FVL458766 GEX458761:GFH458766 GOT458761:GPD458766 GYP458761:GYZ458766 HIL458761:HIV458766 HSH458761:HSR458766 ICD458761:ICN458766 ILZ458761:IMJ458766 IVV458761:IWF458766 JFR458761:JGB458766 JPN458761:JPX458766 JZJ458761:JZT458766 KJF458761:KJP458766 KTB458761:KTL458766 LCX458761:LDH458766 LMT458761:LND458766 LWP458761:LWZ458766 MGL458761:MGV458766 MQH458761:MQR458766 NAD458761:NAN458766 NJZ458761:NKJ458766 NTV458761:NUF458766 ODR458761:OEB458766 ONN458761:ONX458766 OXJ458761:OXT458766 PHF458761:PHP458766 PRB458761:PRL458766 QAX458761:QBH458766 QKT458761:QLD458766 QUP458761:QUZ458766 REL458761:REV458766 ROH458761:ROR458766 RYD458761:RYN458766 SHZ458761:SIJ458766 SRV458761:SSF458766 TBR458761:TCB458766 TLN458761:TLX458766 TVJ458761:TVT458766 UFF458761:UFP458766 UPB458761:UPL458766 UYX458761:UZH458766 VIT458761:VJD458766 VSP458761:VSZ458766 WCL458761:WCV458766 WMH458761:WMR458766 WWD458761:WWN458766 V524297:AF524302 JR524297:KB524302 TN524297:TX524302 ADJ524297:ADT524302 ANF524297:ANP524302 AXB524297:AXL524302 BGX524297:BHH524302 BQT524297:BRD524302 CAP524297:CAZ524302 CKL524297:CKV524302 CUH524297:CUR524302 DED524297:DEN524302 DNZ524297:DOJ524302 DXV524297:DYF524302 EHR524297:EIB524302 ERN524297:ERX524302 FBJ524297:FBT524302 FLF524297:FLP524302 FVB524297:FVL524302 GEX524297:GFH524302 GOT524297:GPD524302 GYP524297:GYZ524302 HIL524297:HIV524302 HSH524297:HSR524302 ICD524297:ICN524302 ILZ524297:IMJ524302 IVV524297:IWF524302 JFR524297:JGB524302 JPN524297:JPX524302 JZJ524297:JZT524302 KJF524297:KJP524302 KTB524297:KTL524302 LCX524297:LDH524302 LMT524297:LND524302 LWP524297:LWZ524302 MGL524297:MGV524302 MQH524297:MQR524302 NAD524297:NAN524302 NJZ524297:NKJ524302 NTV524297:NUF524302 ODR524297:OEB524302 ONN524297:ONX524302 OXJ524297:OXT524302 PHF524297:PHP524302 PRB524297:PRL524302 QAX524297:QBH524302 QKT524297:QLD524302 QUP524297:QUZ524302 REL524297:REV524302 ROH524297:ROR524302 RYD524297:RYN524302 SHZ524297:SIJ524302 SRV524297:SSF524302 TBR524297:TCB524302 TLN524297:TLX524302 TVJ524297:TVT524302 UFF524297:UFP524302 UPB524297:UPL524302 UYX524297:UZH524302 VIT524297:VJD524302 VSP524297:VSZ524302 WCL524297:WCV524302 WMH524297:WMR524302 WWD524297:WWN524302 V589833:AF589838 JR589833:KB589838 TN589833:TX589838 ADJ589833:ADT589838 ANF589833:ANP589838 AXB589833:AXL589838 BGX589833:BHH589838 BQT589833:BRD589838 CAP589833:CAZ589838 CKL589833:CKV589838 CUH589833:CUR589838 DED589833:DEN589838 DNZ589833:DOJ589838 DXV589833:DYF589838 EHR589833:EIB589838 ERN589833:ERX589838 FBJ589833:FBT589838 FLF589833:FLP589838 FVB589833:FVL589838 GEX589833:GFH589838 GOT589833:GPD589838 GYP589833:GYZ589838 HIL589833:HIV589838 HSH589833:HSR589838 ICD589833:ICN589838 ILZ589833:IMJ589838 IVV589833:IWF589838 JFR589833:JGB589838 JPN589833:JPX589838 JZJ589833:JZT589838 KJF589833:KJP589838 KTB589833:KTL589838 LCX589833:LDH589838 LMT589833:LND589838 LWP589833:LWZ589838 MGL589833:MGV589838 MQH589833:MQR589838 NAD589833:NAN589838 NJZ589833:NKJ589838 NTV589833:NUF589838 ODR589833:OEB589838 ONN589833:ONX589838 OXJ589833:OXT589838 PHF589833:PHP589838 PRB589833:PRL589838 QAX589833:QBH589838 QKT589833:QLD589838 QUP589833:QUZ589838 REL589833:REV589838 ROH589833:ROR589838 RYD589833:RYN589838 SHZ589833:SIJ589838 SRV589833:SSF589838 TBR589833:TCB589838 TLN589833:TLX589838 TVJ589833:TVT589838 UFF589833:UFP589838 UPB589833:UPL589838 UYX589833:UZH589838 VIT589833:VJD589838 VSP589833:VSZ589838 WCL589833:WCV589838 WMH589833:WMR589838 WWD589833:WWN589838 V655369:AF655374 JR655369:KB655374 TN655369:TX655374 ADJ655369:ADT655374 ANF655369:ANP655374 AXB655369:AXL655374 BGX655369:BHH655374 BQT655369:BRD655374 CAP655369:CAZ655374 CKL655369:CKV655374 CUH655369:CUR655374 DED655369:DEN655374 DNZ655369:DOJ655374 DXV655369:DYF655374 EHR655369:EIB655374 ERN655369:ERX655374 FBJ655369:FBT655374 FLF655369:FLP655374 FVB655369:FVL655374 GEX655369:GFH655374 GOT655369:GPD655374 GYP655369:GYZ655374 HIL655369:HIV655374 HSH655369:HSR655374 ICD655369:ICN655374 ILZ655369:IMJ655374 IVV655369:IWF655374 JFR655369:JGB655374 JPN655369:JPX655374 JZJ655369:JZT655374 KJF655369:KJP655374 KTB655369:KTL655374 LCX655369:LDH655374 LMT655369:LND655374 LWP655369:LWZ655374 MGL655369:MGV655374 MQH655369:MQR655374 NAD655369:NAN655374 NJZ655369:NKJ655374 NTV655369:NUF655374 ODR655369:OEB655374 ONN655369:ONX655374 OXJ655369:OXT655374 PHF655369:PHP655374 PRB655369:PRL655374 QAX655369:QBH655374 QKT655369:QLD655374 QUP655369:QUZ655374 REL655369:REV655374 ROH655369:ROR655374 RYD655369:RYN655374 SHZ655369:SIJ655374 SRV655369:SSF655374 TBR655369:TCB655374 TLN655369:TLX655374 TVJ655369:TVT655374 UFF655369:UFP655374 UPB655369:UPL655374 UYX655369:UZH655374 VIT655369:VJD655374 VSP655369:VSZ655374 WCL655369:WCV655374 WMH655369:WMR655374 WWD655369:WWN655374 V720905:AF720910 JR720905:KB720910 TN720905:TX720910 ADJ720905:ADT720910 ANF720905:ANP720910 AXB720905:AXL720910 BGX720905:BHH720910 BQT720905:BRD720910 CAP720905:CAZ720910 CKL720905:CKV720910 CUH720905:CUR720910 DED720905:DEN720910 DNZ720905:DOJ720910 DXV720905:DYF720910 EHR720905:EIB720910 ERN720905:ERX720910 FBJ720905:FBT720910 FLF720905:FLP720910 FVB720905:FVL720910 GEX720905:GFH720910 GOT720905:GPD720910 GYP720905:GYZ720910 HIL720905:HIV720910 HSH720905:HSR720910 ICD720905:ICN720910 ILZ720905:IMJ720910 IVV720905:IWF720910 JFR720905:JGB720910 JPN720905:JPX720910 JZJ720905:JZT720910 KJF720905:KJP720910 KTB720905:KTL720910 LCX720905:LDH720910 LMT720905:LND720910 LWP720905:LWZ720910 MGL720905:MGV720910 MQH720905:MQR720910 NAD720905:NAN720910 NJZ720905:NKJ720910 NTV720905:NUF720910 ODR720905:OEB720910 ONN720905:ONX720910 OXJ720905:OXT720910 PHF720905:PHP720910 PRB720905:PRL720910 QAX720905:QBH720910 QKT720905:QLD720910 QUP720905:QUZ720910 REL720905:REV720910 ROH720905:ROR720910 RYD720905:RYN720910 SHZ720905:SIJ720910 SRV720905:SSF720910 TBR720905:TCB720910 TLN720905:TLX720910 TVJ720905:TVT720910 UFF720905:UFP720910 UPB720905:UPL720910 UYX720905:UZH720910 VIT720905:VJD720910 VSP720905:VSZ720910 WCL720905:WCV720910 WMH720905:WMR720910 WWD720905:WWN720910 V786441:AF786446 JR786441:KB786446 TN786441:TX786446 ADJ786441:ADT786446 ANF786441:ANP786446 AXB786441:AXL786446 BGX786441:BHH786446 BQT786441:BRD786446 CAP786441:CAZ786446 CKL786441:CKV786446 CUH786441:CUR786446 DED786441:DEN786446 DNZ786441:DOJ786446 DXV786441:DYF786446 EHR786441:EIB786446 ERN786441:ERX786446 FBJ786441:FBT786446 FLF786441:FLP786446 FVB786441:FVL786446 GEX786441:GFH786446 GOT786441:GPD786446 GYP786441:GYZ786446 HIL786441:HIV786446 HSH786441:HSR786446 ICD786441:ICN786446 ILZ786441:IMJ786446 IVV786441:IWF786446 JFR786441:JGB786446 JPN786441:JPX786446 JZJ786441:JZT786446 KJF786441:KJP786446 KTB786441:KTL786446 LCX786441:LDH786446 LMT786441:LND786446 LWP786441:LWZ786446 MGL786441:MGV786446 MQH786441:MQR786446 NAD786441:NAN786446 NJZ786441:NKJ786446 NTV786441:NUF786446 ODR786441:OEB786446 ONN786441:ONX786446 OXJ786441:OXT786446 PHF786441:PHP786446 PRB786441:PRL786446 QAX786441:QBH786446 QKT786441:QLD786446 QUP786441:QUZ786446 REL786441:REV786446 ROH786441:ROR786446 RYD786441:RYN786446 SHZ786441:SIJ786446 SRV786441:SSF786446 TBR786441:TCB786446 TLN786441:TLX786446 TVJ786441:TVT786446 UFF786441:UFP786446 UPB786441:UPL786446 UYX786441:UZH786446 VIT786441:VJD786446 VSP786441:VSZ786446 WCL786441:WCV786446 WMH786441:WMR786446 WWD786441:WWN786446 V851977:AF851982 JR851977:KB851982 TN851977:TX851982 ADJ851977:ADT851982 ANF851977:ANP851982 AXB851977:AXL851982 BGX851977:BHH851982 BQT851977:BRD851982 CAP851977:CAZ851982 CKL851977:CKV851982 CUH851977:CUR851982 DED851977:DEN851982 DNZ851977:DOJ851982 DXV851977:DYF851982 EHR851977:EIB851982 ERN851977:ERX851982 FBJ851977:FBT851982 FLF851977:FLP851982 FVB851977:FVL851982 GEX851977:GFH851982 GOT851977:GPD851982 GYP851977:GYZ851982 HIL851977:HIV851982 HSH851977:HSR851982 ICD851977:ICN851982 ILZ851977:IMJ851982 IVV851977:IWF851982 JFR851977:JGB851982 JPN851977:JPX851982 JZJ851977:JZT851982 KJF851977:KJP851982 KTB851977:KTL851982 LCX851977:LDH851982 LMT851977:LND851982 LWP851977:LWZ851982 MGL851977:MGV851982 MQH851977:MQR851982 NAD851977:NAN851982 NJZ851977:NKJ851982 NTV851977:NUF851982 ODR851977:OEB851982 ONN851977:ONX851982 OXJ851977:OXT851982 PHF851977:PHP851982 PRB851977:PRL851982 QAX851977:QBH851982 QKT851977:QLD851982 QUP851977:QUZ851982 REL851977:REV851982 ROH851977:ROR851982 RYD851977:RYN851982 SHZ851977:SIJ851982 SRV851977:SSF851982 TBR851977:TCB851982 TLN851977:TLX851982 TVJ851977:TVT851982 UFF851977:UFP851982 UPB851977:UPL851982 UYX851977:UZH851982 VIT851977:VJD851982 VSP851977:VSZ851982 WCL851977:WCV851982 WMH851977:WMR851982 WWD851977:WWN851982 V917513:AF917518 JR917513:KB917518 TN917513:TX917518 ADJ917513:ADT917518 ANF917513:ANP917518 AXB917513:AXL917518 BGX917513:BHH917518 BQT917513:BRD917518 CAP917513:CAZ917518 CKL917513:CKV917518 CUH917513:CUR917518 DED917513:DEN917518 DNZ917513:DOJ917518 DXV917513:DYF917518 EHR917513:EIB917518 ERN917513:ERX917518 FBJ917513:FBT917518 FLF917513:FLP917518 FVB917513:FVL917518 GEX917513:GFH917518 GOT917513:GPD917518 GYP917513:GYZ917518 HIL917513:HIV917518 HSH917513:HSR917518 ICD917513:ICN917518 ILZ917513:IMJ917518 IVV917513:IWF917518 JFR917513:JGB917518 JPN917513:JPX917518 JZJ917513:JZT917518 KJF917513:KJP917518 KTB917513:KTL917518 LCX917513:LDH917518 LMT917513:LND917518 LWP917513:LWZ917518 MGL917513:MGV917518 MQH917513:MQR917518 NAD917513:NAN917518 NJZ917513:NKJ917518 NTV917513:NUF917518 ODR917513:OEB917518 ONN917513:ONX917518 OXJ917513:OXT917518 PHF917513:PHP917518 PRB917513:PRL917518 QAX917513:QBH917518 QKT917513:QLD917518 QUP917513:QUZ917518 REL917513:REV917518 ROH917513:ROR917518 RYD917513:RYN917518 SHZ917513:SIJ917518 SRV917513:SSF917518 TBR917513:TCB917518 TLN917513:TLX917518 TVJ917513:TVT917518 UFF917513:UFP917518 UPB917513:UPL917518 UYX917513:UZH917518 VIT917513:VJD917518 VSP917513:VSZ917518 WCL917513:WCV917518 WMH917513:WMR917518 WWD917513:WWN917518 V983049:AF983054 JR983049:KB983054 TN983049:TX983054 ADJ983049:ADT983054 ANF983049:ANP983054 AXB983049:AXL983054 BGX983049:BHH983054 BQT983049:BRD983054 CAP983049:CAZ983054 CKL983049:CKV983054 CUH983049:CUR983054 DED983049:DEN983054 DNZ983049:DOJ983054 DXV983049:DYF983054 EHR983049:EIB983054 ERN983049:ERX983054 FBJ983049:FBT983054 FLF983049:FLP983054 FVB983049:FVL983054 GEX983049:GFH983054 GOT983049:GPD983054 GYP983049:GYZ983054 HIL983049:HIV983054 HSH983049:HSR983054 ICD983049:ICN983054 ILZ983049:IMJ983054 IVV983049:IWF983054 JFR983049:JGB983054 JPN983049:JPX983054 JZJ983049:JZT983054 KJF983049:KJP983054 KTB983049:KTL983054 LCX983049:LDH983054 LMT983049:LND983054 LWP983049:LWZ983054 MGL983049:MGV983054 MQH983049:MQR983054 NAD983049:NAN983054 NJZ983049:NKJ983054 NTV983049:NUF983054 ODR983049:OEB983054 ONN983049:ONX983054 OXJ983049:OXT983054 PHF983049:PHP983054 PRB983049:PRL983054 QAX983049:QBH983054 QKT983049:QLD983054 QUP983049:QUZ983054 REL983049:REV983054 ROH983049:ROR983054 RYD983049:RYN983054 SHZ983049:SIJ983054 SRV983049:SSF983054 TBR983049:TCB983054 TLN983049:TLX983054 TVJ983049:TVT983054 UFF983049:UFP983054 UPB983049:UPL983054 UYX983049:UZH983054 VIT983049:VJD983054 VSP983049:VSZ983054 WCL983049:WCV983054 WMH983049:WMR983054 WWD983049:WWN983054">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5:AT65550 KC65545:KP65550 TY65545:UL65550 ADU65545:AEH65550 ANQ65545:AOD65550 AXM65545:AXZ65550 BHI65545:BHV65550 BRE65545:BRR65550 CBA65545:CBN65550 CKW65545:CLJ65550 CUS65545:CVF65550 DEO65545:DFB65550 DOK65545:DOX65550 DYG65545:DYT65550 EIC65545:EIP65550 ERY65545:ESL65550 FBU65545:FCH65550 FLQ65545:FMD65550 FVM65545:FVZ65550 GFI65545:GFV65550 GPE65545:GPR65550 GZA65545:GZN65550 HIW65545:HJJ65550 HSS65545:HTF65550 ICO65545:IDB65550 IMK65545:IMX65550 IWG65545:IWT65550 JGC65545:JGP65550 JPY65545:JQL65550 JZU65545:KAH65550 KJQ65545:KKD65550 KTM65545:KTZ65550 LDI65545:LDV65550 LNE65545:LNR65550 LXA65545:LXN65550 MGW65545:MHJ65550 MQS65545:MRF65550 NAO65545:NBB65550 NKK65545:NKX65550 NUG65545:NUT65550 OEC65545:OEP65550 ONY65545:OOL65550 OXU65545:OYH65550 PHQ65545:PID65550 PRM65545:PRZ65550 QBI65545:QBV65550 QLE65545:QLR65550 QVA65545:QVN65550 REW65545:RFJ65550 ROS65545:RPF65550 RYO65545:RZB65550 SIK65545:SIX65550 SSG65545:SST65550 TCC65545:TCP65550 TLY65545:TML65550 TVU65545:TWH65550 UFQ65545:UGD65550 UPM65545:UPZ65550 UZI65545:UZV65550 VJE65545:VJR65550 VTA65545:VTN65550 WCW65545:WDJ65550 WMS65545:WNF65550 WWO65545:WXB65550 AG131081:AT131086 KC131081:KP131086 TY131081:UL131086 ADU131081:AEH131086 ANQ131081:AOD131086 AXM131081:AXZ131086 BHI131081:BHV131086 BRE131081:BRR131086 CBA131081:CBN131086 CKW131081:CLJ131086 CUS131081:CVF131086 DEO131081:DFB131086 DOK131081:DOX131086 DYG131081:DYT131086 EIC131081:EIP131086 ERY131081:ESL131086 FBU131081:FCH131086 FLQ131081:FMD131086 FVM131081:FVZ131086 GFI131081:GFV131086 GPE131081:GPR131086 GZA131081:GZN131086 HIW131081:HJJ131086 HSS131081:HTF131086 ICO131081:IDB131086 IMK131081:IMX131086 IWG131081:IWT131086 JGC131081:JGP131086 JPY131081:JQL131086 JZU131081:KAH131086 KJQ131081:KKD131086 KTM131081:KTZ131086 LDI131081:LDV131086 LNE131081:LNR131086 LXA131081:LXN131086 MGW131081:MHJ131086 MQS131081:MRF131086 NAO131081:NBB131086 NKK131081:NKX131086 NUG131081:NUT131086 OEC131081:OEP131086 ONY131081:OOL131086 OXU131081:OYH131086 PHQ131081:PID131086 PRM131081:PRZ131086 QBI131081:QBV131086 QLE131081:QLR131086 QVA131081:QVN131086 REW131081:RFJ131086 ROS131081:RPF131086 RYO131081:RZB131086 SIK131081:SIX131086 SSG131081:SST131086 TCC131081:TCP131086 TLY131081:TML131086 TVU131081:TWH131086 UFQ131081:UGD131086 UPM131081:UPZ131086 UZI131081:UZV131086 VJE131081:VJR131086 VTA131081:VTN131086 WCW131081:WDJ131086 WMS131081:WNF131086 WWO131081:WXB131086 AG196617:AT196622 KC196617:KP196622 TY196617:UL196622 ADU196617:AEH196622 ANQ196617:AOD196622 AXM196617:AXZ196622 BHI196617:BHV196622 BRE196617:BRR196622 CBA196617:CBN196622 CKW196617:CLJ196622 CUS196617:CVF196622 DEO196617:DFB196622 DOK196617:DOX196622 DYG196617:DYT196622 EIC196617:EIP196622 ERY196617:ESL196622 FBU196617:FCH196622 FLQ196617:FMD196622 FVM196617:FVZ196622 GFI196617:GFV196622 GPE196617:GPR196622 GZA196617:GZN196622 HIW196617:HJJ196622 HSS196617:HTF196622 ICO196617:IDB196622 IMK196617:IMX196622 IWG196617:IWT196622 JGC196617:JGP196622 JPY196617:JQL196622 JZU196617:KAH196622 KJQ196617:KKD196622 KTM196617:KTZ196622 LDI196617:LDV196622 LNE196617:LNR196622 LXA196617:LXN196622 MGW196617:MHJ196622 MQS196617:MRF196622 NAO196617:NBB196622 NKK196617:NKX196622 NUG196617:NUT196622 OEC196617:OEP196622 ONY196617:OOL196622 OXU196617:OYH196622 PHQ196617:PID196622 PRM196617:PRZ196622 QBI196617:QBV196622 QLE196617:QLR196622 QVA196617:QVN196622 REW196617:RFJ196622 ROS196617:RPF196622 RYO196617:RZB196622 SIK196617:SIX196622 SSG196617:SST196622 TCC196617:TCP196622 TLY196617:TML196622 TVU196617:TWH196622 UFQ196617:UGD196622 UPM196617:UPZ196622 UZI196617:UZV196622 VJE196617:VJR196622 VTA196617:VTN196622 WCW196617:WDJ196622 WMS196617:WNF196622 WWO196617:WXB196622 AG262153:AT262158 KC262153:KP262158 TY262153:UL262158 ADU262153:AEH262158 ANQ262153:AOD262158 AXM262153:AXZ262158 BHI262153:BHV262158 BRE262153:BRR262158 CBA262153:CBN262158 CKW262153:CLJ262158 CUS262153:CVF262158 DEO262153:DFB262158 DOK262153:DOX262158 DYG262153:DYT262158 EIC262153:EIP262158 ERY262153:ESL262158 FBU262153:FCH262158 FLQ262153:FMD262158 FVM262153:FVZ262158 GFI262153:GFV262158 GPE262153:GPR262158 GZA262153:GZN262158 HIW262153:HJJ262158 HSS262153:HTF262158 ICO262153:IDB262158 IMK262153:IMX262158 IWG262153:IWT262158 JGC262153:JGP262158 JPY262153:JQL262158 JZU262153:KAH262158 KJQ262153:KKD262158 KTM262153:KTZ262158 LDI262153:LDV262158 LNE262153:LNR262158 LXA262153:LXN262158 MGW262153:MHJ262158 MQS262153:MRF262158 NAO262153:NBB262158 NKK262153:NKX262158 NUG262153:NUT262158 OEC262153:OEP262158 ONY262153:OOL262158 OXU262153:OYH262158 PHQ262153:PID262158 PRM262153:PRZ262158 QBI262153:QBV262158 QLE262153:QLR262158 QVA262153:QVN262158 REW262153:RFJ262158 ROS262153:RPF262158 RYO262153:RZB262158 SIK262153:SIX262158 SSG262153:SST262158 TCC262153:TCP262158 TLY262153:TML262158 TVU262153:TWH262158 UFQ262153:UGD262158 UPM262153:UPZ262158 UZI262153:UZV262158 VJE262153:VJR262158 VTA262153:VTN262158 WCW262153:WDJ262158 WMS262153:WNF262158 WWO262153:WXB262158 AG327689:AT327694 KC327689:KP327694 TY327689:UL327694 ADU327689:AEH327694 ANQ327689:AOD327694 AXM327689:AXZ327694 BHI327689:BHV327694 BRE327689:BRR327694 CBA327689:CBN327694 CKW327689:CLJ327694 CUS327689:CVF327694 DEO327689:DFB327694 DOK327689:DOX327694 DYG327689:DYT327694 EIC327689:EIP327694 ERY327689:ESL327694 FBU327689:FCH327694 FLQ327689:FMD327694 FVM327689:FVZ327694 GFI327689:GFV327694 GPE327689:GPR327694 GZA327689:GZN327694 HIW327689:HJJ327694 HSS327689:HTF327694 ICO327689:IDB327694 IMK327689:IMX327694 IWG327689:IWT327694 JGC327689:JGP327694 JPY327689:JQL327694 JZU327689:KAH327694 KJQ327689:KKD327694 KTM327689:KTZ327694 LDI327689:LDV327694 LNE327689:LNR327694 LXA327689:LXN327694 MGW327689:MHJ327694 MQS327689:MRF327694 NAO327689:NBB327694 NKK327689:NKX327694 NUG327689:NUT327694 OEC327689:OEP327694 ONY327689:OOL327694 OXU327689:OYH327694 PHQ327689:PID327694 PRM327689:PRZ327694 QBI327689:QBV327694 QLE327689:QLR327694 QVA327689:QVN327694 REW327689:RFJ327694 ROS327689:RPF327694 RYO327689:RZB327694 SIK327689:SIX327694 SSG327689:SST327694 TCC327689:TCP327694 TLY327689:TML327694 TVU327689:TWH327694 UFQ327689:UGD327694 UPM327689:UPZ327694 UZI327689:UZV327694 VJE327689:VJR327694 VTA327689:VTN327694 WCW327689:WDJ327694 WMS327689:WNF327694 WWO327689:WXB327694 AG393225:AT393230 KC393225:KP393230 TY393225:UL393230 ADU393225:AEH393230 ANQ393225:AOD393230 AXM393225:AXZ393230 BHI393225:BHV393230 BRE393225:BRR393230 CBA393225:CBN393230 CKW393225:CLJ393230 CUS393225:CVF393230 DEO393225:DFB393230 DOK393225:DOX393230 DYG393225:DYT393230 EIC393225:EIP393230 ERY393225:ESL393230 FBU393225:FCH393230 FLQ393225:FMD393230 FVM393225:FVZ393230 GFI393225:GFV393230 GPE393225:GPR393230 GZA393225:GZN393230 HIW393225:HJJ393230 HSS393225:HTF393230 ICO393225:IDB393230 IMK393225:IMX393230 IWG393225:IWT393230 JGC393225:JGP393230 JPY393225:JQL393230 JZU393225:KAH393230 KJQ393225:KKD393230 KTM393225:KTZ393230 LDI393225:LDV393230 LNE393225:LNR393230 LXA393225:LXN393230 MGW393225:MHJ393230 MQS393225:MRF393230 NAO393225:NBB393230 NKK393225:NKX393230 NUG393225:NUT393230 OEC393225:OEP393230 ONY393225:OOL393230 OXU393225:OYH393230 PHQ393225:PID393230 PRM393225:PRZ393230 QBI393225:QBV393230 QLE393225:QLR393230 QVA393225:QVN393230 REW393225:RFJ393230 ROS393225:RPF393230 RYO393225:RZB393230 SIK393225:SIX393230 SSG393225:SST393230 TCC393225:TCP393230 TLY393225:TML393230 TVU393225:TWH393230 UFQ393225:UGD393230 UPM393225:UPZ393230 UZI393225:UZV393230 VJE393225:VJR393230 VTA393225:VTN393230 WCW393225:WDJ393230 WMS393225:WNF393230 WWO393225:WXB393230 AG458761:AT458766 KC458761:KP458766 TY458761:UL458766 ADU458761:AEH458766 ANQ458761:AOD458766 AXM458761:AXZ458766 BHI458761:BHV458766 BRE458761:BRR458766 CBA458761:CBN458766 CKW458761:CLJ458766 CUS458761:CVF458766 DEO458761:DFB458766 DOK458761:DOX458766 DYG458761:DYT458766 EIC458761:EIP458766 ERY458761:ESL458766 FBU458761:FCH458766 FLQ458761:FMD458766 FVM458761:FVZ458766 GFI458761:GFV458766 GPE458761:GPR458766 GZA458761:GZN458766 HIW458761:HJJ458766 HSS458761:HTF458766 ICO458761:IDB458766 IMK458761:IMX458766 IWG458761:IWT458766 JGC458761:JGP458766 JPY458761:JQL458766 JZU458761:KAH458766 KJQ458761:KKD458766 KTM458761:KTZ458766 LDI458761:LDV458766 LNE458761:LNR458766 LXA458761:LXN458766 MGW458761:MHJ458766 MQS458761:MRF458766 NAO458761:NBB458766 NKK458761:NKX458766 NUG458761:NUT458766 OEC458761:OEP458766 ONY458761:OOL458766 OXU458761:OYH458766 PHQ458761:PID458766 PRM458761:PRZ458766 QBI458761:QBV458766 QLE458761:QLR458766 QVA458761:QVN458766 REW458761:RFJ458766 ROS458761:RPF458766 RYO458761:RZB458766 SIK458761:SIX458766 SSG458761:SST458766 TCC458761:TCP458766 TLY458761:TML458766 TVU458761:TWH458766 UFQ458761:UGD458766 UPM458761:UPZ458766 UZI458761:UZV458766 VJE458761:VJR458766 VTA458761:VTN458766 WCW458761:WDJ458766 WMS458761:WNF458766 WWO458761:WXB458766 AG524297:AT524302 KC524297:KP524302 TY524297:UL524302 ADU524297:AEH524302 ANQ524297:AOD524302 AXM524297:AXZ524302 BHI524297:BHV524302 BRE524297:BRR524302 CBA524297:CBN524302 CKW524297:CLJ524302 CUS524297:CVF524302 DEO524297:DFB524302 DOK524297:DOX524302 DYG524297:DYT524302 EIC524297:EIP524302 ERY524297:ESL524302 FBU524297:FCH524302 FLQ524297:FMD524302 FVM524297:FVZ524302 GFI524297:GFV524302 GPE524297:GPR524302 GZA524297:GZN524302 HIW524297:HJJ524302 HSS524297:HTF524302 ICO524297:IDB524302 IMK524297:IMX524302 IWG524297:IWT524302 JGC524297:JGP524302 JPY524297:JQL524302 JZU524297:KAH524302 KJQ524297:KKD524302 KTM524297:KTZ524302 LDI524297:LDV524302 LNE524297:LNR524302 LXA524297:LXN524302 MGW524297:MHJ524302 MQS524297:MRF524302 NAO524297:NBB524302 NKK524297:NKX524302 NUG524297:NUT524302 OEC524297:OEP524302 ONY524297:OOL524302 OXU524297:OYH524302 PHQ524297:PID524302 PRM524297:PRZ524302 QBI524297:QBV524302 QLE524297:QLR524302 QVA524297:QVN524302 REW524297:RFJ524302 ROS524297:RPF524302 RYO524297:RZB524302 SIK524297:SIX524302 SSG524297:SST524302 TCC524297:TCP524302 TLY524297:TML524302 TVU524297:TWH524302 UFQ524297:UGD524302 UPM524297:UPZ524302 UZI524297:UZV524302 VJE524297:VJR524302 VTA524297:VTN524302 WCW524297:WDJ524302 WMS524297:WNF524302 WWO524297:WXB524302 AG589833:AT589838 KC589833:KP589838 TY589833:UL589838 ADU589833:AEH589838 ANQ589833:AOD589838 AXM589833:AXZ589838 BHI589833:BHV589838 BRE589833:BRR589838 CBA589833:CBN589838 CKW589833:CLJ589838 CUS589833:CVF589838 DEO589833:DFB589838 DOK589833:DOX589838 DYG589833:DYT589838 EIC589833:EIP589838 ERY589833:ESL589838 FBU589833:FCH589838 FLQ589833:FMD589838 FVM589833:FVZ589838 GFI589833:GFV589838 GPE589833:GPR589838 GZA589833:GZN589838 HIW589833:HJJ589838 HSS589833:HTF589838 ICO589833:IDB589838 IMK589833:IMX589838 IWG589833:IWT589838 JGC589833:JGP589838 JPY589833:JQL589838 JZU589833:KAH589838 KJQ589833:KKD589838 KTM589833:KTZ589838 LDI589833:LDV589838 LNE589833:LNR589838 LXA589833:LXN589838 MGW589833:MHJ589838 MQS589833:MRF589838 NAO589833:NBB589838 NKK589833:NKX589838 NUG589833:NUT589838 OEC589833:OEP589838 ONY589833:OOL589838 OXU589833:OYH589838 PHQ589833:PID589838 PRM589833:PRZ589838 QBI589833:QBV589838 QLE589833:QLR589838 QVA589833:QVN589838 REW589833:RFJ589838 ROS589833:RPF589838 RYO589833:RZB589838 SIK589833:SIX589838 SSG589833:SST589838 TCC589833:TCP589838 TLY589833:TML589838 TVU589833:TWH589838 UFQ589833:UGD589838 UPM589833:UPZ589838 UZI589833:UZV589838 VJE589833:VJR589838 VTA589833:VTN589838 WCW589833:WDJ589838 WMS589833:WNF589838 WWO589833:WXB589838 AG655369:AT655374 KC655369:KP655374 TY655369:UL655374 ADU655369:AEH655374 ANQ655369:AOD655374 AXM655369:AXZ655374 BHI655369:BHV655374 BRE655369:BRR655374 CBA655369:CBN655374 CKW655369:CLJ655374 CUS655369:CVF655374 DEO655369:DFB655374 DOK655369:DOX655374 DYG655369:DYT655374 EIC655369:EIP655374 ERY655369:ESL655374 FBU655369:FCH655374 FLQ655369:FMD655374 FVM655369:FVZ655374 GFI655369:GFV655374 GPE655369:GPR655374 GZA655369:GZN655374 HIW655369:HJJ655374 HSS655369:HTF655374 ICO655369:IDB655374 IMK655369:IMX655374 IWG655369:IWT655374 JGC655369:JGP655374 JPY655369:JQL655374 JZU655369:KAH655374 KJQ655369:KKD655374 KTM655369:KTZ655374 LDI655369:LDV655374 LNE655369:LNR655374 LXA655369:LXN655374 MGW655369:MHJ655374 MQS655369:MRF655374 NAO655369:NBB655374 NKK655369:NKX655374 NUG655369:NUT655374 OEC655369:OEP655374 ONY655369:OOL655374 OXU655369:OYH655374 PHQ655369:PID655374 PRM655369:PRZ655374 QBI655369:QBV655374 QLE655369:QLR655374 QVA655369:QVN655374 REW655369:RFJ655374 ROS655369:RPF655374 RYO655369:RZB655374 SIK655369:SIX655374 SSG655369:SST655374 TCC655369:TCP655374 TLY655369:TML655374 TVU655369:TWH655374 UFQ655369:UGD655374 UPM655369:UPZ655374 UZI655369:UZV655374 VJE655369:VJR655374 VTA655369:VTN655374 WCW655369:WDJ655374 WMS655369:WNF655374 WWO655369:WXB655374 AG720905:AT720910 KC720905:KP720910 TY720905:UL720910 ADU720905:AEH720910 ANQ720905:AOD720910 AXM720905:AXZ720910 BHI720905:BHV720910 BRE720905:BRR720910 CBA720905:CBN720910 CKW720905:CLJ720910 CUS720905:CVF720910 DEO720905:DFB720910 DOK720905:DOX720910 DYG720905:DYT720910 EIC720905:EIP720910 ERY720905:ESL720910 FBU720905:FCH720910 FLQ720905:FMD720910 FVM720905:FVZ720910 GFI720905:GFV720910 GPE720905:GPR720910 GZA720905:GZN720910 HIW720905:HJJ720910 HSS720905:HTF720910 ICO720905:IDB720910 IMK720905:IMX720910 IWG720905:IWT720910 JGC720905:JGP720910 JPY720905:JQL720910 JZU720905:KAH720910 KJQ720905:KKD720910 KTM720905:KTZ720910 LDI720905:LDV720910 LNE720905:LNR720910 LXA720905:LXN720910 MGW720905:MHJ720910 MQS720905:MRF720910 NAO720905:NBB720910 NKK720905:NKX720910 NUG720905:NUT720910 OEC720905:OEP720910 ONY720905:OOL720910 OXU720905:OYH720910 PHQ720905:PID720910 PRM720905:PRZ720910 QBI720905:QBV720910 QLE720905:QLR720910 QVA720905:QVN720910 REW720905:RFJ720910 ROS720905:RPF720910 RYO720905:RZB720910 SIK720905:SIX720910 SSG720905:SST720910 TCC720905:TCP720910 TLY720905:TML720910 TVU720905:TWH720910 UFQ720905:UGD720910 UPM720905:UPZ720910 UZI720905:UZV720910 VJE720905:VJR720910 VTA720905:VTN720910 WCW720905:WDJ720910 WMS720905:WNF720910 WWO720905:WXB720910 AG786441:AT786446 KC786441:KP786446 TY786441:UL786446 ADU786441:AEH786446 ANQ786441:AOD786446 AXM786441:AXZ786446 BHI786441:BHV786446 BRE786441:BRR786446 CBA786441:CBN786446 CKW786441:CLJ786446 CUS786441:CVF786446 DEO786441:DFB786446 DOK786441:DOX786446 DYG786441:DYT786446 EIC786441:EIP786446 ERY786441:ESL786446 FBU786441:FCH786446 FLQ786441:FMD786446 FVM786441:FVZ786446 GFI786441:GFV786446 GPE786441:GPR786446 GZA786441:GZN786446 HIW786441:HJJ786446 HSS786441:HTF786446 ICO786441:IDB786446 IMK786441:IMX786446 IWG786441:IWT786446 JGC786441:JGP786446 JPY786441:JQL786446 JZU786441:KAH786446 KJQ786441:KKD786446 KTM786441:KTZ786446 LDI786441:LDV786446 LNE786441:LNR786446 LXA786441:LXN786446 MGW786441:MHJ786446 MQS786441:MRF786446 NAO786441:NBB786446 NKK786441:NKX786446 NUG786441:NUT786446 OEC786441:OEP786446 ONY786441:OOL786446 OXU786441:OYH786446 PHQ786441:PID786446 PRM786441:PRZ786446 QBI786441:QBV786446 QLE786441:QLR786446 QVA786441:QVN786446 REW786441:RFJ786446 ROS786441:RPF786446 RYO786441:RZB786446 SIK786441:SIX786446 SSG786441:SST786446 TCC786441:TCP786446 TLY786441:TML786446 TVU786441:TWH786446 UFQ786441:UGD786446 UPM786441:UPZ786446 UZI786441:UZV786446 VJE786441:VJR786446 VTA786441:VTN786446 WCW786441:WDJ786446 WMS786441:WNF786446 WWO786441:WXB786446 AG851977:AT851982 KC851977:KP851982 TY851977:UL851982 ADU851977:AEH851982 ANQ851977:AOD851982 AXM851977:AXZ851982 BHI851977:BHV851982 BRE851977:BRR851982 CBA851977:CBN851982 CKW851977:CLJ851982 CUS851977:CVF851982 DEO851977:DFB851982 DOK851977:DOX851982 DYG851977:DYT851982 EIC851977:EIP851982 ERY851977:ESL851982 FBU851977:FCH851982 FLQ851977:FMD851982 FVM851977:FVZ851982 GFI851977:GFV851982 GPE851977:GPR851982 GZA851977:GZN851982 HIW851977:HJJ851982 HSS851977:HTF851982 ICO851977:IDB851982 IMK851977:IMX851982 IWG851977:IWT851982 JGC851977:JGP851982 JPY851977:JQL851982 JZU851977:KAH851982 KJQ851977:KKD851982 KTM851977:KTZ851982 LDI851977:LDV851982 LNE851977:LNR851982 LXA851977:LXN851982 MGW851977:MHJ851982 MQS851977:MRF851982 NAO851977:NBB851982 NKK851977:NKX851982 NUG851977:NUT851982 OEC851977:OEP851982 ONY851977:OOL851982 OXU851977:OYH851982 PHQ851977:PID851982 PRM851977:PRZ851982 QBI851977:QBV851982 QLE851977:QLR851982 QVA851977:QVN851982 REW851977:RFJ851982 ROS851977:RPF851982 RYO851977:RZB851982 SIK851977:SIX851982 SSG851977:SST851982 TCC851977:TCP851982 TLY851977:TML851982 TVU851977:TWH851982 UFQ851977:UGD851982 UPM851977:UPZ851982 UZI851977:UZV851982 VJE851977:VJR851982 VTA851977:VTN851982 WCW851977:WDJ851982 WMS851977:WNF851982 WWO851977:WXB851982 AG917513:AT917518 KC917513:KP917518 TY917513:UL917518 ADU917513:AEH917518 ANQ917513:AOD917518 AXM917513:AXZ917518 BHI917513:BHV917518 BRE917513:BRR917518 CBA917513:CBN917518 CKW917513:CLJ917518 CUS917513:CVF917518 DEO917513:DFB917518 DOK917513:DOX917518 DYG917513:DYT917518 EIC917513:EIP917518 ERY917513:ESL917518 FBU917513:FCH917518 FLQ917513:FMD917518 FVM917513:FVZ917518 GFI917513:GFV917518 GPE917513:GPR917518 GZA917513:GZN917518 HIW917513:HJJ917518 HSS917513:HTF917518 ICO917513:IDB917518 IMK917513:IMX917518 IWG917513:IWT917518 JGC917513:JGP917518 JPY917513:JQL917518 JZU917513:KAH917518 KJQ917513:KKD917518 KTM917513:KTZ917518 LDI917513:LDV917518 LNE917513:LNR917518 LXA917513:LXN917518 MGW917513:MHJ917518 MQS917513:MRF917518 NAO917513:NBB917518 NKK917513:NKX917518 NUG917513:NUT917518 OEC917513:OEP917518 ONY917513:OOL917518 OXU917513:OYH917518 PHQ917513:PID917518 PRM917513:PRZ917518 QBI917513:QBV917518 QLE917513:QLR917518 QVA917513:QVN917518 REW917513:RFJ917518 ROS917513:RPF917518 RYO917513:RZB917518 SIK917513:SIX917518 SSG917513:SST917518 TCC917513:TCP917518 TLY917513:TML917518 TVU917513:TWH917518 UFQ917513:UGD917518 UPM917513:UPZ917518 UZI917513:UZV917518 VJE917513:VJR917518 VTA917513:VTN917518 WCW917513:WDJ917518 WMS917513:WNF917518 WWO917513:WXB917518 AG983049:AT983054 KC983049:KP983054 TY983049:UL983054 ADU983049:AEH983054 ANQ983049:AOD983054 AXM983049:AXZ983054 BHI983049:BHV983054 BRE983049:BRR983054 CBA983049:CBN983054 CKW983049:CLJ983054 CUS983049:CVF983054 DEO983049:DFB983054 DOK983049:DOX983054 DYG983049:DYT983054 EIC983049:EIP983054 ERY983049:ESL983054 FBU983049:FCH983054 FLQ983049:FMD983054 FVM983049:FVZ983054 GFI983049:GFV983054 GPE983049:GPR983054 GZA983049:GZN983054 HIW983049:HJJ983054 HSS983049:HTF983054 ICO983049:IDB983054 IMK983049:IMX983054 IWG983049:IWT983054 JGC983049:JGP983054 JPY983049:JQL983054 JZU983049:KAH983054 KJQ983049:KKD983054 KTM983049:KTZ983054 LDI983049:LDV983054 LNE983049:LNR983054 LXA983049:LXN983054 MGW983049:MHJ983054 MQS983049:MRF983054 NAO983049:NBB983054 NKK983049:NKX983054 NUG983049:NUT983054 OEC983049:OEP983054 ONY983049:OOL983054 OXU983049:OYH983054 PHQ983049:PID983054 PRM983049:PRZ983054 QBI983049:QBV983054 QLE983049:QLR983054 QVA983049:QVN983054 REW983049:RFJ983054 ROS983049:RPF983054 RYO983049:RZB983054 SIK983049:SIX983054 SSG983049:SST983054 TCC983049:TCP983054 TLY983049:TML983054 TVU983049:TWH983054 UFQ983049:UGD983054 UPM983049:UPZ983054 UZI983049:UZV983054 VJE983049:VJR983054 VTA983049:VTN983054 WCW983049:WDJ983054 WMS983049:WNF983054 WWO983049:WXB983054"/>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5:N65550 JI65545:JJ65550 TE65545:TF65550 ADA65545:ADB65550 AMW65545:AMX65550 AWS65545:AWT65550 BGO65545:BGP65550 BQK65545:BQL65550 CAG65545:CAH65550 CKC65545:CKD65550 CTY65545:CTZ65550 DDU65545:DDV65550 DNQ65545:DNR65550 DXM65545:DXN65550 EHI65545:EHJ65550 ERE65545:ERF65550 FBA65545:FBB65550 FKW65545:FKX65550 FUS65545:FUT65550 GEO65545:GEP65550 GOK65545:GOL65550 GYG65545:GYH65550 HIC65545:HID65550 HRY65545:HRZ65550 IBU65545:IBV65550 ILQ65545:ILR65550 IVM65545:IVN65550 JFI65545:JFJ65550 JPE65545:JPF65550 JZA65545:JZB65550 KIW65545:KIX65550 KSS65545:KST65550 LCO65545:LCP65550 LMK65545:LML65550 LWG65545:LWH65550 MGC65545:MGD65550 MPY65545:MPZ65550 MZU65545:MZV65550 NJQ65545:NJR65550 NTM65545:NTN65550 ODI65545:ODJ65550 ONE65545:ONF65550 OXA65545:OXB65550 PGW65545:PGX65550 PQS65545:PQT65550 QAO65545:QAP65550 QKK65545:QKL65550 QUG65545:QUH65550 REC65545:RED65550 RNY65545:RNZ65550 RXU65545:RXV65550 SHQ65545:SHR65550 SRM65545:SRN65550 TBI65545:TBJ65550 TLE65545:TLF65550 TVA65545:TVB65550 UEW65545:UEX65550 UOS65545:UOT65550 UYO65545:UYP65550 VIK65545:VIL65550 VSG65545:VSH65550 WCC65545:WCD65550 WLY65545:WLZ65550 WVU65545:WVV65550 M131081:N131086 JI131081:JJ131086 TE131081:TF131086 ADA131081:ADB131086 AMW131081:AMX131086 AWS131081:AWT131086 BGO131081:BGP131086 BQK131081:BQL131086 CAG131081:CAH131086 CKC131081:CKD131086 CTY131081:CTZ131086 DDU131081:DDV131086 DNQ131081:DNR131086 DXM131081:DXN131086 EHI131081:EHJ131086 ERE131081:ERF131086 FBA131081:FBB131086 FKW131081:FKX131086 FUS131081:FUT131086 GEO131081:GEP131086 GOK131081:GOL131086 GYG131081:GYH131086 HIC131081:HID131086 HRY131081:HRZ131086 IBU131081:IBV131086 ILQ131081:ILR131086 IVM131081:IVN131086 JFI131081:JFJ131086 JPE131081:JPF131086 JZA131081:JZB131086 KIW131081:KIX131086 KSS131081:KST131086 LCO131081:LCP131086 LMK131081:LML131086 LWG131081:LWH131086 MGC131081:MGD131086 MPY131081:MPZ131086 MZU131081:MZV131086 NJQ131081:NJR131086 NTM131081:NTN131086 ODI131081:ODJ131086 ONE131081:ONF131086 OXA131081:OXB131086 PGW131081:PGX131086 PQS131081:PQT131086 QAO131081:QAP131086 QKK131081:QKL131086 QUG131081:QUH131086 REC131081:RED131086 RNY131081:RNZ131086 RXU131081:RXV131086 SHQ131081:SHR131086 SRM131081:SRN131086 TBI131081:TBJ131086 TLE131081:TLF131086 TVA131081:TVB131086 UEW131081:UEX131086 UOS131081:UOT131086 UYO131081:UYP131086 VIK131081:VIL131086 VSG131081:VSH131086 WCC131081:WCD131086 WLY131081:WLZ131086 WVU131081:WVV131086 M196617:N196622 JI196617:JJ196622 TE196617:TF196622 ADA196617:ADB196622 AMW196617:AMX196622 AWS196617:AWT196622 BGO196617:BGP196622 BQK196617:BQL196622 CAG196617:CAH196622 CKC196617:CKD196622 CTY196617:CTZ196622 DDU196617:DDV196622 DNQ196617:DNR196622 DXM196617:DXN196622 EHI196617:EHJ196622 ERE196617:ERF196622 FBA196617:FBB196622 FKW196617:FKX196622 FUS196617:FUT196622 GEO196617:GEP196622 GOK196617:GOL196622 GYG196617:GYH196622 HIC196617:HID196622 HRY196617:HRZ196622 IBU196617:IBV196622 ILQ196617:ILR196622 IVM196617:IVN196622 JFI196617:JFJ196622 JPE196617:JPF196622 JZA196617:JZB196622 KIW196617:KIX196622 KSS196617:KST196622 LCO196617:LCP196622 LMK196617:LML196622 LWG196617:LWH196622 MGC196617:MGD196622 MPY196617:MPZ196622 MZU196617:MZV196622 NJQ196617:NJR196622 NTM196617:NTN196622 ODI196617:ODJ196622 ONE196617:ONF196622 OXA196617:OXB196622 PGW196617:PGX196622 PQS196617:PQT196622 QAO196617:QAP196622 QKK196617:QKL196622 QUG196617:QUH196622 REC196617:RED196622 RNY196617:RNZ196622 RXU196617:RXV196622 SHQ196617:SHR196622 SRM196617:SRN196622 TBI196617:TBJ196622 TLE196617:TLF196622 TVA196617:TVB196622 UEW196617:UEX196622 UOS196617:UOT196622 UYO196617:UYP196622 VIK196617:VIL196622 VSG196617:VSH196622 WCC196617:WCD196622 WLY196617:WLZ196622 WVU196617:WVV196622 M262153:N262158 JI262153:JJ262158 TE262153:TF262158 ADA262153:ADB262158 AMW262153:AMX262158 AWS262153:AWT262158 BGO262153:BGP262158 BQK262153:BQL262158 CAG262153:CAH262158 CKC262153:CKD262158 CTY262153:CTZ262158 DDU262153:DDV262158 DNQ262153:DNR262158 DXM262153:DXN262158 EHI262153:EHJ262158 ERE262153:ERF262158 FBA262153:FBB262158 FKW262153:FKX262158 FUS262153:FUT262158 GEO262153:GEP262158 GOK262153:GOL262158 GYG262153:GYH262158 HIC262153:HID262158 HRY262153:HRZ262158 IBU262153:IBV262158 ILQ262153:ILR262158 IVM262153:IVN262158 JFI262153:JFJ262158 JPE262153:JPF262158 JZA262153:JZB262158 KIW262153:KIX262158 KSS262153:KST262158 LCO262153:LCP262158 LMK262153:LML262158 LWG262153:LWH262158 MGC262153:MGD262158 MPY262153:MPZ262158 MZU262153:MZV262158 NJQ262153:NJR262158 NTM262153:NTN262158 ODI262153:ODJ262158 ONE262153:ONF262158 OXA262153:OXB262158 PGW262153:PGX262158 PQS262153:PQT262158 QAO262153:QAP262158 QKK262153:QKL262158 QUG262153:QUH262158 REC262153:RED262158 RNY262153:RNZ262158 RXU262153:RXV262158 SHQ262153:SHR262158 SRM262153:SRN262158 TBI262153:TBJ262158 TLE262153:TLF262158 TVA262153:TVB262158 UEW262153:UEX262158 UOS262153:UOT262158 UYO262153:UYP262158 VIK262153:VIL262158 VSG262153:VSH262158 WCC262153:WCD262158 WLY262153:WLZ262158 WVU262153:WVV262158 M327689:N327694 JI327689:JJ327694 TE327689:TF327694 ADA327689:ADB327694 AMW327689:AMX327694 AWS327689:AWT327694 BGO327689:BGP327694 BQK327689:BQL327694 CAG327689:CAH327694 CKC327689:CKD327694 CTY327689:CTZ327694 DDU327689:DDV327694 DNQ327689:DNR327694 DXM327689:DXN327694 EHI327689:EHJ327694 ERE327689:ERF327694 FBA327689:FBB327694 FKW327689:FKX327694 FUS327689:FUT327694 GEO327689:GEP327694 GOK327689:GOL327694 GYG327689:GYH327694 HIC327689:HID327694 HRY327689:HRZ327694 IBU327689:IBV327694 ILQ327689:ILR327694 IVM327689:IVN327694 JFI327689:JFJ327694 JPE327689:JPF327694 JZA327689:JZB327694 KIW327689:KIX327694 KSS327689:KST327694 LCO327689:LCP327694 LMK327689:LML327694 LWG327689:LWH327694 MGC327689:MGD327694 MPY327689:MPZ327694 MZU327689:MZV327694 NJQ327689:NJR327694 NTM327689:NTN327694 ODI327689:ODJ327694 ONE327689:ONF327694 OXA327689:OXB327694 PGW327689:PGX327694 PQS327689:PQT327694 QAO327689:QAP327694 QKK327689:QKL327694 QUG327689:QUH327694 REC327689:RED327694 RNY327689:RNZ327694 RXU327689:RXV327694 SHQ327689:SHR327694 SRM327689:SRN327694 TBI327689:TBJ327694 TLE327689:TLF327694 TVA327689:TVB327694 UEW327689:UEX327694 UOS327689:UOT327694 UYO327689:UYP327694 VIK327689:VIL327694 VSG327689:VSH327694 WCC327689:WCD327694 WLY327689:WLZ327694 WVU327689:WVV327694 M393225:N393230 JI393225:JJ393230 TE393225:TF393230 ADA393225:ADB393230 AMW393225:AMX393230 AWS393225:AWT393230 BGO393225:BGP393230 BQK393225:BQL393230 CAG393225:CAH393230 CKC393225:CKD393230 CTY393225:CTZ393230 DDU393225:DDV393230 DNQ393225:DNR393230 DXM393225:DXN393230 EHI393225:EHJ393230 ERE393225:ERF393230 FBA393225:FBB393230 FKW393225:FKX393230 FUS393225:FUT393230 GEO393225:GEP393230 GOK393225:GOL393230 GYG393225:GYH393230 HIC393225:HID393230 HRY393225:HRZ393230 IBU393225:IBV393230 ILQ393225:ILR393230 IVM393225:IVN393230 JFI393225:JFJ393230 JPE393225:JPF393230 JZA393225:JZB393230 KIW393225:KIX393230 KSS393225:KST393230 LCO393225:LCP393230 LMK393225:LML393230 LWG393225:LWH393230 MGC393225:MGD393230 MPY393225:MPZ393230 MZU393225:MZV393230 NJQ393225:NJR393230 NTM393225:NTN393230 ODI393225:ODJ393230 ONE393225:ONF393230 OXA393225:OXB393230 PGW393225:PGX393230 PQS393225:PQT393230 QAO393225:QAP393230 QKK393225:QKL393230 QUG393225:QUH393230 REC393225:RED393230 RNY393225:RNZ393230 RXU393225:RXV393230 SHQ393225:SHR393230 SRM393225:SRN393230 TBI393225:TBJ393230 TLE393225:TLF393230 TVA393225:TVB393230 UEW393225:UEX393230 UOS393225:UOT393230 UYO393225:UYP393230 VIK393225:VIL393230 VSG393225:VSH393230 WCC393225:WCD393230 WLY393225:WLZ393230 WVU393225:WVV393230 M458761:N458766 JI458761:JJ458766 TE458761:TF458766 ADA458761:ADB458766 AMW458761:AMX458766 AWS458761:AWT458766 BGO458761:BGP458766 BQK458761:BQL458766 CAG458761:CAH458766 CKC458761:CKD458766 CTY458761:CTZ458766 DDU458761:DDV458766 DNQ458761:DNR458766 DXM458761:DXN458766 EHI458761:EHJ458766 ERE458761:ERF458766 FBA458761:FBB458766 FKW458761:FKX458766 FUS458761:FUT458766 GEO458761:GEP458766 GOK458761:GOL458766 GYG458761:GYH458766 HIC458761:HID458766 HRY458761:HRZ458766 IBU458761:IBV458766 ILQ458761:ILR458766 IVM458761:IVN458766 JFI458761:JFJ458766 JPE458761:JPF458766 JZA458761:JZB458766 KIW458761:KIX458766 KSS458761:KST458766 LCO458761:LCP458766 LMK458761:LML458766 LWG458761:LWH458766 MGC458761:MGD458766 MPY458761:MPZ458766 MZU458761:MZV458766 NJQ458761:NJR458766 NTM458761:NTN458766 ODI458761:ODJ458766 ONE458761:ONF458766 OXA458761:OXB458766 PGW458761:PGX458766 PQS458761:PQT458766 QAO458761:QAP458766 QKK458761:QKL458766 QUG458761:QUH458766 REC458761:RED458766 RNY458761:RNZ458766 RXU458761:RXV458766 SHQ458761:SHR458766 SRM458761:SRN458766 TBI458761:TBJ458766 TLE458761:TLF458766 TVA458761:TVB458766 UEW458761:UEX458766 UOS458761:UOT458766 UYO458761:UYP458766 VIK458761:VIL458766 VSG458761:VSH458766 WCC458761:WCD458766 WLY458761:WLZ458766 WVU458761:WVV458766 M524297:N524302 JI524297:JJ524302 TE524297:TF524302 ADA524297:ADB524302 AMW524297:AMX524302 AWS524297:AWT524302 BGO524297:BGP524302 BQK524297:BQL524302 CAG524297:CAH524302 CKC524297:CKD524302 CTY524297:CTZ524302 DDU524297:DDV524302 DNQ524297:DNR524302 DXM524297:DXN524302 EHI524297:EHJ524302 ERE524297:ERF524302 FBA524297:FBB524302 FKW524297:FKX524302 FUS524297:FUT524302 GEO524297:GEP524302 GOK524297:GOL524302 GYG524297:GYH524302 HIC524297:HID524302 HRY524297:HRZ524302 IBU524297:IBV524302 ILQ524297:ILR524302 IVM524297:IVN524302 JFI524297:JFJ524302 JPE524297:JPF524302 JZA524297:JZB524302 KIW524297:KIX524302 KSS524297:KST524302 LCO524297:LCP524302 LMK524297:LML524302 LWG524297:LWH524302 MGC524297:MGD524302 MPY524297:MPZ524302 MZU524297:MZV524302 NJQ524297:NJR524302 NTM524297:NTN524302 ODI524297:ODJ524302 ONE524297:ONF524302 OXA524297:OXB524302 PGW524297:PGX524302 PQS524297:PQT524302 QAO524297:QAP524302 QKK524297:QKL524302 QUG524297:QUH524302 REC524297:RED524302 RNY524297:RNZ524302 RXU524297:RXV524302 SHQ524297:SHR524302 SRM524297:SRN524302 TBI524297:TBJ524302 TLE524297:TLF524302 TVA524297:TVB524302 UEW524297:UEX524302 UOS524297:UOT524302 UYO524297:UYP524302 VIK524297:VIL524302 VSG524297:VSH524302 WCC524297:WCD524302 WLY524297:WLZ524302 WVU524297:WVV524302 M589833:N589838 JI589833:JJ589838 TE589833:TF589838 ADA589833:ADB589838 AMW589833:AMX589838 AWS589833:AWT589838 BGO589833:BGP589838 BQK589833:BQL589838 CAG589833:CAH589838 CKC589833:CKD589838 CTY589833:CTZ589838 DDU589833:DDV589838 DNQ589833:DNR589838 DXM589833:DXN589838 EHI589833:EHJ589838 ERE589833:ERF589838 FBA589833:FBB589838 FKW589833:FKX589838 FUS589833:FUT589838 GEO589833:GEP589838 GOK589833:GOL589838 GYG589833:GYH589838 HIC589833:HID589838 HRY589833:HRZ589838 IBU589833:IBV589838 ILQ589833:ILR589838 IVM589833:IVN589838 JFI589833:JFJ589838 JPE589833:JPF589838 JZA589833:JZB589838 KIW589833:KIX589838 KSS589833:KST589838 LCO589833:LCP589838 LMK589833:LML589838 LWG589833:LWH589838 MGC589833:MGD589838 MPY589833:MPZ589838 MZU589833:MZV589838 NJQ589833:NJR589838 NTM589833:NTN589838 ODI589833:ODJ589838 ONE589833:ONF589838 OXA589833:OXB589838 PGW589833:PGX589838 PQS589833:PQT589838 QAO589833:QAP589838 QKK589833:QKL589838 QUG589833:QUH589838 REC589833:RED589838 RNY589833:RNZ589838 RXU589833:RXV589838 SHQ589833:SHR589838 SRM589833:SRN589838 TBI589833:TBJ589838 TLE589833:TLF589838 TVA589833:TVB589838 UEW589833:UEX589838 UOS589833:UOT589838 UYO589833:UYP589838 VIK589833:VIL589838 VSG589833:VSH589838 WCC589833:WCD589838 WLY589833:WLZ589838 WVU589833:WVV589838 M655369:N655374 JI655369:JJ655374 TE655369:TF655374 ADA655369:ADB655374 AMW655369:AMX655374 AWS655369:AWT655374 BGO655369:BGP655374 BQK655369:BQL655374 CAG655369:CAH655374 CKC655369:CKD655374 CTY655369:CTZ655374 DDU655369:DDV655374 DNQ655369:DNR655374 DXM655369:DXN655374 EHI655369:EHJ655374 ERE655369:ERF655374 FBA655369:FBB655374 FKW655369:FKX655374 FUS655369:FUT655374 GEO655369:GEP655374 GOK655369:GOL655374 GYG655369:GYH655374 HIC655369:HID655374 HRY655369:HRZ655374 IBU655369:IBV655374 ILQ655369:ILR655374 IVM655369:IVN655374 JFI655369:JFJ655374 JPE655369:JPF655374 JZA655369:JZB655374 KIW655369:KIX655374 KSS655369:KST655374 LCO655369:LCP655374 LMK655369:LML655374 LWG655369:LWH655374 MGC655369:MGD655374 MPY655369:MPZ655374 MZU655369:MZV655374 NJQ655369:NJR655374 NTM655369:NTN655374 ODI655369:ODJ655374 ONE655369:ONF655374 OXA655369:OXB655374 PGW655369:PGX655374 PQS655369:PQT655374 QAO655369:QAP655374 QKK655369:QKL655374 QUG655369:QUH655374 REC655369:RED655374 RNY655369:RNZ655374 RXU655369:RXV655374 SHQ655369:SHR655374 SRM655369:SRN655374 TBI655369:TBJ655374 TLE655369:TLF655374 TVA655369:TVB655374 UEW655369:UEX655374 UOS655369:UOT655374 UYO655369:UYP655374 VIK655369:VIL655374 VSG655369:VSH655374 WCC655369:WCD655374 WLY655369:WLZ655374 WVU655369:WVV655374 M720905:N720910 JI720905:JJ720910 TE720905:TF720910 ADA720905:ADB720910 AMW720905:AMX720910 AWS720905:AWT720910 BGO720905:BGP720910 BQK720905:BQL720910 CAG720905:CAH720910 CKC720905:CKD720910 CTY720905:CTZ720910 DDU720905:DDV720910 DNQ720905:DNR720910 DXM720905:DXN720910 EHI720905:EHJ720910 ERE720905:ERF720910 FBA720905:FBB720910 FKW720905:FKX720910 FUS720905:FUT720910 GEO720905:GEP720910 GOK720905:GOL720910 GYG720905:GYH720910 HIC720905:HID720910 HRY720905:HRZ720910 IBU720905:IBV720910 ILQ720905:ILR720910 IVM720905:IVN720910 JFI720905:JFJ720910 JPE720905:JPF720910 JZA720905:JZB720910 KIW720905:KIX720910 KSS720905:KST720910 LCO720905:LCP720910 LMK720905:LML720910 LWG720905:LWH720910 MGC720905:MGD720910 MPY720905:MPZ720910 MZU720905:MZV720910 NJQ720905:NJR720910 NTM720905:NTN720910 ODI720905:ODJ720910 ONE720905:ONF720910 OXA720905:OXB720910 PGW720905:PGX720910 PQS720905:PQT720910 QAO720905:QAP720910 QKK720905:QKL720910 QUG720905:QUH720910 REC720905:RED720910 RNY720905:RNZ720910 RXU720905:RXV720910 SHQ720905:SHR720910 SRM720905:SRN720910 TBI720905:TBJ720910 TLE720905:TLF720910 TVA720905:TVB720910 UEW720905:UEX720910 UOS720905:UOT720910 UYO720905:UYP720910 VIK720905:VIL720910 VSG720905:VSH720910 WCC720905:WCD720910 WLY720905:WLZ720910 WVU720905:WVV720910 M786441:N786446 JI786441:JJ786446 TE786441:TF786446 ADA786441:ADB786446 AMW786441:AMX786446 AWS786441:AWT786446 BGO786441:BGP786446 BQK786441:BQL786446 CAG786441:CAH786446 CKC786441:CKD786446 CTY786441:CTZ786446 DDU786441:DDV786446 DNQ786441:DNR786446 DXM786441:DXN786446 EHI786441:EHJ786446 ERE786441:ERF786446 FBA786441:FBB786446 FKW786441:FKX786446 FUS786441:FUT786446 GEO786441:GEP786446 GOK786441:GOL786446 GYG786441:GYH786446 HIC786441:HID786446 HRY786441:HRZ786446 IBU786441:IBV786446 ILQ786441:ILR786446 IVM786441:IVN786446 JFI786441:JFJ786446 JPE786441:JPF786446 JZA786441:JZB786446 KIW786441:KIX786446 KSS786441:KST786446 LCO786441:LCP786446 LMK786441:LML786446 LWG786441:LWH786446 MGC786441:MGD786446 MPY786441:MPZ786446 MZU786441:MZV786446 NJQ786441:NJR786446 NTM786441:NTN786446 ODI786441:ODJ786446 ONE786441:ONF786446 OXA786441:OXB786446 PGW786441:PGX786446 PQS786441:PQT786446 QAO786441:QAP786446 QKK786441:QKL786446 QUG786441:QUH786446 REC786441:RED786446 RNY786441:RNZ786446 RXU786441:RXV786446 SHQ786441:SHR786446 SRM786441:SRN786446 TBI786441:TBJ786446 TLE786441:TLF786446 TVA786441:TVB786446 UEW786441:UEX786446 UOS786441:UOT786446 UYO786441:UYP786446 VIK786441:VIL786446 VSG786441:VSH786446 WCC786441:WCD786446 WLY786441:WLZ786446 WVU786441:WVV786446 M851977:N851982 JI851977:JJ851982 TE851977:TF851982 ADA851977:ADB851982 AMW851977:AMX851982 AWS851977:AWT851982 BGO851977:BGP851982 BQK851977:BQL851982 CAG851977:CAH851982 CKC851977:CKD851982 CTY851977:CTZ851982 DDU851977:DDV851982 DNQ851977:DNR851982 DXM851977:DXN851982 EHI851977:EHJ851982 ERE851977:ERF851982 FBA851977:FBB851982 FKW851977:FKX851982 FUS851977:FUT851982 GEO851977:GEP851982 GOK851977:GOL851982 GYG851977:GYH851982 HIC851977:HID851982 HRY851977:HRZ851982 IBU851977:IBV851982 ILQ851977:ILR851982 IVM851977:IVN851982 JFI851977:JFJ851982 JPE851977:JPF851982 JZA851977:JZB851982 KIW851977:KIX851982 KSS851977:KST851982 LCO851977:LCP851982 LMK851977:LML851982 LWG851977:LWH851982 MGC851977:MGD851982 MPY851977:MPZ851982 MZU851977:MZV851982 NJQ851977:NJR851982 NTM851977:NTN851982 ODI851977:ODJ851982 ONE851977:ONF851982 OXA851977:OXB851982 PGW851977:PGX851982 PQS851977:PQT851982 QAO851977:QAP851982 QKK851977:QKL851982 QUG851977:QUH851982 REC851977:RED851982 RNY851977:RNZ851982 RXU851977:RXV851982 SHQ851977:SHR851982 SRM851977:SRN851982 TBI851977:TBJ851982 TLE851977:TLF851982 TVA851977:TVB851982 UEW851977:UEX851982 UOS851977:UOT851982 UYO851977:UYP851982 VIK851977:VIL851982 VSG851977:VSH851982 WCC851977:WCD851982 WLY851977:WLZ851982 WVU851977:WVV851982 M917513:N917518 JI917513:JJ917518 TE917513:TF917518 ADA917513:ADB917518 AMW917513:AMX917518 AWS917513:AWT917518 BGO917513:BGP917518 BQK917513:BQL917518 CAG917513:CAH917518 CKC917513:CKD917518 CTY917513:CTZ917518 DDU917513:DDV917518 DNQ917513:DNR917518 DXM917513:DXN917518 EHI917513:EHJ917518 ERE917513:ERF917518 FBA917513:FBB917518 FKW917513:FKX917518 FUS917513:FUT917518 GEO917513:GEP917518 GOK917513:GOL917518 GYG917513:GYH917518 HIC917513:HID917518 HRY917513:HRZ917518 IBU917513:IBV917518 ILQ917513:ILR917518 IVM917513:IVN917518 JFI917513:JFJ917518 JPE917513:JPF917518 JZA917513:JZB917518 KIW917513:KIX917518 KSS917513:KST917518 LCO917513:LCP917518 LMK917513:LML917518 LWG917513:LWH917518 MGC917513:MGD917518 MPY917513:MPZ917518 MZU917513:MZV917518 NJQ917513:NJR917518 NTM917513:NTN917518 ODI917513:ODJ917518 ONE917513:ONF917518 OXA917513:OXB917518 PGW917513:PGX917518 PQS917513:PQT917518 QAO917513:QAP917518 QKK917513:QKL917518 QUG917513:QUH917518 REC917513:RED917518 RNY917513:RNZ917518 RXU917513:RXV917518 SHQ917513:SHR917518 SRM917513:SRN917518 TBI917513:TBJ917518 TLE917513:TLF917518 TVA917513:TVB917518 UEW917513:UEX917518 UOS917513:UOT917518 UYO917513:UYP917518 VIK917513:VIL917518 VSG917513:VSH917518 WCC917513:WCD917518 WLY917513:WLZ917518 WVU917513:WVV917518 M983049:N983054 JI983049:JJ983054 TE983049:TF983054 ADA983049:ADB983054 AMW983049:AMX983054 AWS983049:AWT983054 BGO983049:BGP983054 BQK983049:BQL983054 CAG983049:CAH983054 CKC983049:CKD983054 CTY983049:CTZ983054 DDU983049:DDV983054 DNQ983049:DNR983054 DXM983049:DXN983054 EHI983049:EHJ983054 ERE983049:ERF983054 FBA983049:FBB983054 FKW983049:FKX983054 FUS983049:FUT983054 GEO983049:GEP983054 GOK983049:GOL983054 GYG983049:GYH983054 HIC983049:HID983054 HRY983049:HRZ983054 IBU983049:IBV983054 ILQ983049:ILR983054 IVM983049:IVN983054 JFI983049:JFJ983054 JPE983049:JPF983054 JZA983049:JZB983054 KIW983049:KIX983054 KSS983049:KST983054 LCO983049:LCP983054 LMK983049:LML983054 LWG983049:LWH983054 MGC983049:MGD983054 MPY983049:MPZ983054 MZU983049:MZV983054 NJQ983049:NJR983054 NTM983049:NTN983054 ODI983049:ODJ983054 ONE983049:ONF983054 OXA983049:OXB983054 PGW983049:PGX983054 PQS983049:PQT983054 QAO983049:QAP983054 QKK983049:QKL983054 QUG983049:QUH983054 REC983049:RED983054 RNY983049:RNZ983054 RXU983049:RXV983054 SHQ983049:SHR983054 SRM983049:SRN983054 TBI983049:TBJ983054 TLE983049:TLF983054 TVA983049:TVB983054 UEW983049:UEX983054 UOS983049:UOT983054 UYO983049:UYP983054 VIK983049:VIL983054 VSG983049:VSH983054 WCC983049:WCD983054 WLY983049:WLZ983054 WVU983049:WVV983054">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5:L65550 JH65545:JH65550 TD65545:TD65550 ACZ65545:ACZ65550 AMV65545:AMV65550 AWR65545:AWR65550 BGN65545:BGN65550 BQJ65545:BQJ65550 CAF65545:CAF65550 CKB65545:CKB65550 CTX65545:CTX65550 DDT65545:DDT65550 DNP65545:DNP65550 DXL65545:DXL65550 EHH65545:EHH65550 ERD65545:ERD65550 FAZ65545:FAZ65550 FKV65545:FKV65550 FUR65545:FUR65550 GEN65545:GEN65550 GOJ65545:GOJ65550 GYF65545:GYF65550 HIB65545:HIB65550 HRX65545:HRX65550 IBT65545:IBT65550 ILP65545:ILP65550 IVL65545:IVL65550 JFH65545:JFH65550 JPD65545:JPD65550 JYZ65545:JYZ65550 KIV65545:KIV65550 KSR65545:KSR65550 LCN65545:LCN65550 LMJ65545:LMJ65550 LWF65545:LWF65550 MGB65545:MGB65550 MPX65545:MPX65550 MZT65545:MZT65550 NJP65545:NJP65550 NTL65545:NTL65550 ODH65545:ODH65550 OND65545:OND65550 OWZ65545:OWZ65550 PGV65545:PGV65550 PQR65545:PQR65550 QAN65545:QAN65550 QKJ65545:QKJ65550 QUF65545:QUF65550 REB65545:REB65550 RNX65545:RNX65550 RXT65545:RXT65550 SHP65545:SHP65550 SRL65545:SRL65550 TBH65545:TBH65550 TLD65545:TLD65550 TUZ65545:TUZ65550 UEV65545:UEV65550 UOR65545:UOR65550 UYN65545:UYN65550 VIJ65545:VIJ65550 VSF65545:VSF65550 WCB65545:WCB65550 WLX65545:WLX65550 WVT65545:WVT65550 L131081:L131086 JH131081:JH131086 TD131081:TD131086 ACZ131081:ACZ131086 AMV131081:AMV131086 AWR131081:AWR131086 BGN131081:BGN131086 BQJ131081:BQJ131086 CAF131081:CAF131086 CKB131081:CKB131086 CTX131081:CTX131086 DDT131081:DDT131086 DNP131081:DNP131086 DXL131081:DXL131086 EHH131081:EHH131086 ERD131081:ERD131086 FAZ131081:FAZ131086 FKV131081:FKV131086 FUR131081:FUR131086 GEN131081:GEN131086 GOJ131081:GOJ131086 GYF131081:GYF131086 HIB131081:HIB131086 HRX131081:HRX131086 IBT131081:IBT131086 ILP131081:ILP131086 IVL131081:IVL131086 JFH131081:JFH131086 JPD131081:JPD131086 JYZ131081:JYZ131086 KIV131081:KIV131086 KSR131081:KSR131086 LCN131081:LCN131086 LMJ131081:LMJ131086 LWF131081:LWF131086 MGB131081:MGB131086 MPX131081:MPX131086 MZT131081:MZT131086 NJP131081:NJP131086 NTL131081:NTL131086 ODH131081:ODH131086 OND131081:OND131086 OWZ131081:OWZ131086 PGV131081:PGV131086 PQR131081:PQR131086 QAN131081:QAN131086 QKJ131081:QKJ131086 QUF131081:QUF131086 REB131081:REB131086 RNX131081:RNX131086 RXT131081:RXT131086 SHP131081:SHP131086 SRL131081:SRL131086 TBH131081:TBH131086 TLD131081:TLD131086 TUZ131081:TUZ131086 UEV131081:UEV131086 UOR131081:UOR131086 UYN131081:UYN131086 VIJ131081:VIJ131086 VSF131081:VSF131086 WCB131081:WCB131086 WLX131081:WLX131086 WVT131081:WVT131086 L196617:L196622 JH196617:JH196622 TD196617:TD196622 ACZ196617:ACZ196622 AMV196617:AMV196622 AWR196617:AWR196622 BGN196617:BGN196622 BQJ196617:BQJ196622 CAF196617:CAF196622 CKB196617:CKB196622 CTX196617:CTX196622 DDT196617:DDT196622 DNP196617:DNP196622 DXL196617:DXL196622 EHH196617:EHH196622 ERD196617:ERD196622 FAZ196617:FAZ196622 FKV196617:FKV196622 FUR196617:FUR196622 GEN196617:GEN196622 GOJ196617:GOJ196622 GYF196617:GYF196622 HIB196617:HIB196622 HRX196617:HRX196622 IBT196617:IBT196622 ILP196617:ILP196622 IVL196617:IVL196622 JFH196617:JFH196622 JPD196617:JPD196622 JYZ196617:JYZ196622 KIV196617:KIV196622 KSR196617:KSR196622 LCN196617:LCN196622 LMJ196617:LMJ196622 LWF196617:LWF196622 MGB196617:MGB196622 MPX196617:MPX196622 MZT196617:MZT196622 NJP196617:NJP196622 NTL196617:NTL196622 ODH196617:ODH196622 OND196617:OND196622 OWZ196617:OWZ196622 PGV196617:PGV196622 PQR196617:PQR196622 QAN196617:QAN196622 QKJ196617:QKJ196622 QUF196617:QUF196622 REB196617:REB196622 RNX196617:RNX196622 RXT196617:RXT196622 SHP196617:SHP196622 SRL196617:SRL196622 TBH196617:TBH196622 TLD196617:TLD196622 TUZ196617:TUZ196622 UEV196617:UEV196622 UOR196617:UOR196622 UYN196617:UYN196622 VIJ196617:VIJ196622 VSF196617:VSF196622 WCB196617:WCB196622 WLX196617:WLX196622 WVT196617:WVT196622 L262153:L262158 JH262153:JH262158 TD262153:TD262158 ACZ262153:ACZ262158 AMV262153:AMV262158 AWR262153:AWR262158 BGN262153:BGN262158 BQJ262153:BQJ262158 CAF262153:CAF262158 CKB262153:CKB262158 CTX262153:CTX262158 DDT262153:DDT262158 DNP262153:DNP262158 DXL262153:DXL262158 EHH262153:EHH262158 ERD262153:ERD262158 FAZ262153:FAZ262158 FKV262153:FKV262158 FUR262153:FUR262158 GEN262153:GEN262158 GOJ262153:GOJ262158 GYF262153:GYF262158 HIB262153:HIB262158 HRX262153:HRX262158 IBT262153:IBT262158 ILP262153:ILP262158 IVL262153:IVL262158 JFH262153:JFH262158 JPD262153:JPD262158 JYZ262153:JYZ262158 KIV262153:KIV262158 KSR262153:KSR262158 LCN262153:LCN262158 LMJ262153:LMJ262158 LWF262153:LWF262158 MGB262153:MGB262158 MPX262153:MPX262158 MZT262153:MZT262158 NJP262153:NJP262158 NTL262153:NTL262158 ODH262153:ODH262158 OND262153:OND262158 OWZ262153:OWZ262158 PGV262153:PGV262158 PQR262153:PQR262158 QAN262153:QAN262158 QKJ262153:QKJ262158 QUF262153:QUF262158 REB262153:REB262158 RNX262153:RNX262158 RXT262153:RXT262158 SHP262153:SHP262158 SRL262153:SRL262158 TBH262153:TBH262158 TLD262153:TLD262158 TUZ262153:TUZ262158 UEV262153:UEV262158 UOR262153:UOR262158 UYN262153:UYN262158 VIJ262153:VIJ262158 VSF262153:VSF262158 WCB262153:WCB262158 WLX262153:WLX262158 WVT262153:WVT262158 L327689:L327694 JH327689:JH327694 TD327689:TD327694 ACZ327689:ACZ327694 AMV327689:AMV327694 AWR327689:AWR327694 BGN327689:BGN327694 BQJ327689:BQJ327694 CAF327689:CAF327694 CKB327689:CKB327694 CTX327689:CTX327694 DDT327689:DDT327694 DNP327689:DNP327694 DXL327689:DXL327694 EHH327689:EHH327694 ERD327689:ERD327694 FAZ327689:FAZ327694 FKV327689:FKV327694 FUR327689:FUR327694 GEN327689:GEN327694 GOJ327689:GOJ327694 GYF327689:GYF327694 HIB327689:HIB327694 HRX327689:HRX327694 IBT327689:IBT327694 ILP327689:ILP327694 IVL327689:IVL327694 JFH327689:JFH327694 JPD327689:JPD327694 JYZ327689:JYZ327694 KIV327689:KIV327694 KSR327689:KSR327694 LCN327689:LCN327694 LMJ327689:LMJ327694 LWF327689:LWF327694 MGB327689:MGB327694 MPX327689:MPX327694 MZT327689:MZT327694 NJP327689:NJP327694 NTL327689:NTL327694 ODH327689:ODH327694 OND327689:OND327694 OWZ327689:OWZ327694 PGV327689:PGV327694 PQR327689:PQR327694 QAN327689:QAN327694 QKJ327689:QKJ327694 QUF327689:QUF327694 REB327689:REB327694 RNX327689:RNX327694 RXT327689:RXT327694 SHP327689:SHP327694 SRL327689:SRL327694 TBH327689:TBH327694 TLD327689:TLD327694 TUZ327689:TUZ327694 UEV327689:UEV327694 UOR327689:UOR327694 UYN327689:UYN327694 VIJ327689:VIJ327694 VSF327689:VSF327694 WCB327689:WCB327694 WLX327689:WLX327694 WVT327689:WVT327694 L393225:L393230 JH393225:JH393230 TD393225:TD393230 ACZ393225:ACZ393230 AMV393225:AMV393230 AWR393225:AWR393230 BGN393225:BGN393230 BQJ393225:BQJ393230 CAF393225:CAF393230 CKB393225:CKB393230 CTX393225:CTX393230 DDT393225:DDT393230 DNP393225:DNP393230 DXL393225:DXL393230 EHH393225:EHH393230 ERD393225:ERD393230 FAZ393225:FAZ393230 FKV393225:FKV393230 FUR393225:FUR393230 GEN393225:GEN393230 GOJ393225:GOJ393230 GYF393225:GYF393230 HIB393225:HIB393230 HRX393225:HRX393230 IBT393225:IBT393230 ILP393225:ILP393230 IVL393225:IVL393230 JFH393225:JFH393230 JPD393225:JPD393230 JYZ393225:JYZ393230 KIV393225:KIV393230 KSR393225:KSR393230 LCN393225:LCN393230 LMJ393225:LMJ393230 LWF393225:LWF393230 MGB393225:MGB393230 MPX393225:MPX393230 MZT393225:MZT393230 NJP393225:NJP393230 NTL393225:NTL393230 ODH393225:ODH393230 OND393225:OND393230 OWZ393225:OWZ393230 PGV393225:PGV393230 PQR393225:PQR393230 QAN393225:QAN393230 QKJ393225:QKJ393230 QUF393225:QUF393230 REB393225:REB393230 RNX393225:RNX393230 RXT393225:RXT393230 SHP393225:SHP393230 SRL393225:SRL393230 TBH393225:TBH393230 TLD393225:TLD393230 TUZ393225:TUZ393230 UEV393225:UEV393230 UOR393225:UOR393230 UYN393225:UYN393230 VIJ393225:VIJ393230 VSF393225:VSF393230 WCB393225:WCB393230 WLX393225:WLX393230 WVT393225:WVT393230 L458761:L458766 JH458761:JH458766 TD458761:TD458766 ACZ458761:ACZ458766 AMV458761:AMV458766 AWR458761:AWR458766 BGN458761:BGN458766 BQJ458761:BQJ458766 CAF458761:CAF458766 CKB458761:CKB458766 CTX458761:CTX458766 DDT458761:DDT458766 DNP458761:DNP458766 DXL458761:DXL458766 EHH458761:EHH458766 ERD458761:ERD458766 FAZ458761:FAZ458766 FKV458761:FKV458766 FUR458761:FUR458766 GEN458761:GEN458766 GOJ458761:GOJ458766 GYF458761:GYF458766 HIB458761:HIB458766 HRX458761:HRX458766 IBT458761:IBT458766 ILP458761:ILP458766 IVL458761:IVL458766 JFH458761:JFH458766 JPD458761:JPD458766 JYZ458761:JYZ458766 KIV458761:KIV458766 KSR458761:KSR458766 LCN458761:LCN458766 LMJ458761:LMJ458766 LWF458761:LWF458766 MGB458761:MGB458766 MPX458761:MPX458766 MZT458761:MZT458766 NJP458761:NJP458766 NTL458761:NTL458766 ODH458761:ODH458766 OND458761:OND458766 OWZ458761:OWZ458766 PGV458761:PGV458766 PQR458761:PQR458766 QAN458761:QAN458766 QKJ458761:QKJ458766 QUF458761:QUF458766 REB458761:REB458766 RNX458761:RNX458766 RXT458761:RXT458766 SHP458761:SHP458766 SRL458761:SRL458766 TBH458761:TBH458766 TLD458761:TLD458766 TUZ458761:TUZ458766 UEV458761:UEV458766 UOR458761:UOR458766 UYN458761:UYN458766 VIJ458761:VIJ458766 VSF458761:VSF458766 WCB458761:WCB458766 WLX458761:WLX458766 WVT458761:WVT458766 L524297:L524302 JH524297:JH524302 TD524297:TD524302 ACZ524297:ACZ524302 AMV524297:AMV524302 AWR524297:AWR524302 BGN524297:BGN524302 BQJ524297:BQJ524302 CAF524297:CAF524302 CKB524297:CKB524302 CTX524297:CTX524302 DDT524297:DDT524302 DNP524297:DNP524302 DXL524297:DXL524302 EHH524297:EHH524302 ERD524297:ERD524302 FAZ524297:FAZ524302 FKV524297:FKV524302 FUR524297:FUR524302 GEN524297:GEN524302 GOJ524297:GOJ524302 GYF524297:GYF524302 HIB524297:HIB524302 HRX524297:HRX524302 IBT524297:IBT524302 ILP524297:ILP524302 IVL524297:IVL524302 JFH524297:JFH524302 JPD524297:JPD524302 JYZ524297:JYZ524302 KIV524297:KIV524302 KSR524297:KSR524302 LCN524297:LCN524302 LMJ524297:LMJ524302 LWF524297:LWF524302 MGB524297:MGB524302 MPX524297:MPX524302 MZT524297:MZT524302 NJP524297:NJP524302 NTL524297:NTL524302 ODH524297:ODH524302 OND524297:OND524302 OWZ524297:OWZ524302 PGV524297:PGV524302 PQR524297:PQR524302 QAN524297:QAN524302 QKJ524297:QKJ524302 QUF524297:QUF524302 REB524297:REB524302 RNX524297:RNX524302 RXT524297:RXT524302 SHP524297:SHP524302 SRL524297:SRL524302 TBH524297:TBH524302 TLD524297:TLD524302 TUZ524297:TUZ524302 UEV524297:UEV524302 UOR524297:UOR524302 UYN524297:UYN524302 VIJ524297:VIJ524302 VSF524297:VSF524302 WCB524297:WCB524302 WLX524297:WLX524302 WVT524297:WVT524302 L589833:L589838 JH589833:JH589838 TD589833:TD589838 ACZ589833:ACZ589838 AMV589833:AMV589838 AWR589833:AWR589838 BGN589833:BGN589838 BQJ589833:BQJ589838 CAF589833:CAF589838 CKB589833:CKB589838 CTX589833:CTX589838 DDT589833:DDT589838 DNP589833:DNP589838 DXL589833:DXL589838 EHH589833:EHH589838 ERD589833:ERD589838 FAZ589833:FAZ589838 FKV589833:FKV589838 FUR589833:FUR589838 GEN589833:GEN589838 GOJ589833:GOJ589838 GYF589833:GYF589838 HIB589833:HIB589838 HRX589833:HRX589838 IBT589833:IBT589838 ILP589833:ILP589838 IVL589833:IVL589838 JFH589833:JFH589838 JPD589833:JPD589838 JYZ589833:JYZ589838 KIV589833:KIV589838 KSR589833:KSR589838 LCN589833:LCN589838 LMJ589833:LMJ589838 LWF589833:LWF589838 MGB589833:MGB589838 MPX589833:MPX589838 MZT589833:MZT589838 NJP589833:NJP589838 NTL589833:NTL589838 ODH589833:ODH589838 OND589833:OND589838 OWZ589833:OWZ589838 PGV589833:PGV589838 PQR589833:PQR589838 QAN589833:QAN589838 QKJ589833:QKJ589838 QUF589833:QUF589838 REB589833:REB589838 RNX589833:RNX589838 RXT589833:RXT589838 SHP589833:SHP589838 SRL589833:SRL589838 TBH589833:TBH589838 TLD589833:TLD589838 TUZ589833:TUZ589838 UEV589833:UEV589838 UOR589833:UOR589838 UYN589833:UYN589838 VIJ589833:VIJ589838 VSF589833:VSF589838 WCB589833:WCB589838 WLX589833:WLX589838 WVT589833:WVT589838 L655369:L655374 JH655369:JH655374 TD655369:TD655374 ACZ655369:ACZ655374 AMV655369:AMV655374 AWR655369:AWR655374 BGN655369:BGN655374 BQJ655369:BQJ655374 CAF655369:CAF655374 CKB655369:CKB655374 CTX655369:CTX655374 DDT655369:DDT655374 DNP655369:DNP655374 DXL655369:DXL655374 EHH655369:EHH655374 ERD655369:ERD655374 FAZ655369:FAZ655374 FKV655369:FKV655374 FUR655369:FUR655374 GEN655369:GEN655374 GOJ655369:GOJ655374 GYF655369:GYF655374 HIB655369:HIB655374 HRX655369:HRX655374 IBT655369:IBT655374 ILP655369:ILP655374 IVL655369:IVL655374 JFH655369:JFH655374 JPD655369:JPD655374 JYZ655369:JYZ655374 KIV655369:KIV655374 KSR655369:KSR655374 LCN655369:LCN655374 LMJ655369:LMJ655374 LWF655369:LWF655374 MGB655369:MGB655374 MPX655369:MPX655374 MZT655369:MZT655374 NJP655369:NJP655374 NTL655369:NTL655374 ODH655369:ODH655374 OND655369:OND655374 OWZ655369:OWZ655374 PGV655369:PGV655374 PQR655369:PQR655374 QAN655369:QAN655374 QKJ655369:QKJ655374 QUF655369:QUF655374 REB655369:REB655374 RNX655369:RNX655374 RXT655369:RXT655374 SHP655369:SHP655374 SRL655369:SRL655374 TBH655369:TBH655374 TLD655369:TLD655374 TUZ655369:TUZ655374 UEV655369:UEV655374 UOR655369:UOR655374 UYN655369:UYN655374 VIJ655369:VIJ655374 VSF655369:VSF655374 WCB655369:WCB655374 WLX655369:WLX655374 WVT655369:WVT655374 L720905:L720910 JH720905:JH720910 TD720905:TD720910 ACZ720905:ACZ720910 AMV720905:AMV720910 AWR720905:AWR720910 BGN720905:BGN720910 BQJ720905:BQJ720910 CAF720905:CAF720910 CKB720905:CKB720910 CTX720905:CTX720910 DDT720905:DDT720910 DNP720905:DNP720910 DXL720905:DXL720910 EHH720905:EHH720910 ERD720905:ERD720910 FAZ720905:FAZ720910 FKV720905:FKV720910 FUR720905:FUR720910 GEN720905:GEN720910 GOJ720905:GOJ720910 GYF720905:GYF720910 HIB720905:HIB720910 HRX720905:HRX720910 IBT720905:IBT720910 ILP720905:ILP720910 IVL720905:IVL720910 JFH720905:JFH720910 JPD720905:JPD720910 JYZ720905:JYZ720910 KIV720905:KIV720910 KSR720905:KSR720910 LCN720905:LCN720910 LMJ720905:LMJ720910 LWF720905:LWF720910 MGB720905:MGB720910 MPX720905:MPX720910 MZT720905:MZT720910 NJP720905:NJP720910 NTL720905:NTL720910 ODH720905:ODH720910 OND720905:OND720910 OWZ720905:OWZ720910 PGV720905:PGV720910 PQR720905:PQR720910 QAN720905:QAN720910 QKJ720905:QKJ720910 QUF720905:QUF720910 REB720905:REB720910 RNX720905:RNX720910 RXT720905:RXT720910 SHP720905:SHP720910 SRL720905:SRL720910 TBH720905:TBH720910 TLD720905:TLD720910 TUZ720905:TUZ720910 UEV720905:UEV720910 UOR720905:UOR720910 UYN720905:UYN720910 VIJ720905:VIJ720910 VSF720905:VSF720910 WCB720905:WCB720910 WLX720905:WLX720910 WVT720905:WVT720910 L786441:L786446 JH786441:JH786446 TD786441:TD786446 ACZ786441:ACZ786446 AMV786441:AMV786446 AWR786441:AWR786446 BGN786441:BGN786446 BQJ786441:BQJ786446 CAF786441:CAF786446 CKB786441:CKB786446 CTX786441:CTX786446 DDT786441:DDT786446 DNP786441:DNP786446 DXL786441:DXL786446 EHH786441:EHH786446 ERD786441:ERD786446 FAZ786441:FAZ786446 FKV786441:FKV786446 FUR786441:FUR786446 GEN786441:GEN786446 GOJ786441:GOJ786446 GYF786441:GYF786446 HIB786441:HIB786446 HRX786441:HRX786446 IBT786441:IBT786446 ILP786441:ILP786446 IVL786441:IVL786446 JFH786441:JFH786446 JPD786441:JPD786446 JYZ786441:JYZ786446 KIV786441:KIV786446 KSR786441:KSR786446 LCN786441:LCN786446 LMJ786441:LMJ786446 LWF786441:LWF786446 MGB786441:MGB786446 MPX786441:MPX786446 MZT786441:MZT786446 NJP786441:NJP786446 NTL786441:NTL786446 ODH786441:ODH786446 OND786441:OND786446 OWZ786441:OWZ786446 PGV786441:PGV786446 PQR786441:PQR786446 QAN786441:QAN786446 QKJ786441:QKJ786446 QUF786441:QUF786446 REB786441:REB786446 RNX786441:RNX786446 RXT786441:RXT786446 SHP786441:SHP786446 SRL786441:SRL786446 TBH786441:TBH786446 TLD786441:TLD786446 TUZ786441:TUZ786446 UEV786441:UEV786446 UOR786441:UOR786446 UYN786441:UYN786446 VIJ786441:VIJ786446 VSF786441:VSF786446 WCB786441:WCB786446 WLX786441:WLX786446 WVT786441:WVT786446 L851977:L851982 JH851977:JH851982 TD851977:TD851982 ACZ851977:ACZ851982 AMV851977:AMV851982 AWR851977:AWR851982 BGN851977:BGN851982 BQJ851977:BQJ851982 CAF851977:CAF851982 CKB851977:CKB851982 CTX851977:CTX851982 DDT851977:DDT851982 DNP851977:DNP851982 DXL851977:DXL851982 EHH851977:EHH851982 ERD851977:ERD851982 FAZ851977:FAZ851982 FKV851977:FKV851982 FUR851977:FUR851982 GEN851977:GEN851982 GOJ851977:GOJ851982 GYF851977:GYF851982 HIB851977:HIB851982 HRX851977:HRX851982 IBT851977:IBT851982 ILP851977:ILP851982 IVL851977:IVL851982 JFH851977:JFH851982 JPD851977:JPD851982 JYZ851977:JYZ851982 KIV851977:KIV851982 KSR851977:KSR851982 LCN851977:LCN851982 LMJ851977:LMJ851982 LWF851977:LWF851982 MGB851977:MGB851982 MPX851977:MPX851982 MZT851977:MZT851982 NJP851977:NJP851982 NTL851977:NTL851982 ODH851977:ODH851982 OND851977:OND851982 OWZ851977:OWZ851982 PGV851977:PGV851982 PQR851977:PQR851982 QAN851977:QAN851982 QKJ851977:QKJ851982 QUF851977:QUF851982 REB851977:REB851982 RNX851977:RNX851982 RXT851977:RXT851982 SHP851977:SHP851982 SRL851977:SRL851982 TBH851977:TBH851982 TLD851977:TLD851982 TUZ851977:TUZ851982 UEV851977:UEV851982 UOR851977:UOR851982 UYN851977:UYN851982 VIJ851977:VIJ851982 VSF851977:VSF851982 WCB851977:WCB851982 WLX851977:WLX851982 WVT851977:WVT851982 L917513:L917518 JH917513:JH917518 TD917513:TD917518 ACZ917513:ACZ917518 AMV917513:AMV917518 AWR917513:AWR917518 BGN917513:BGN917518 BQJ917513:BQJ917518 CAF917513:CAF917518 CKB917513:CKB917518 CTX917513:CTX917518 DDT917513:DDT917518 DNP917513:DNP917518 DXL917513:DXL917518 EHH917513:EHH917518 ERD917513:ERD917518 FAZ917513:FAZ917518 FKV917513:FKV917518 FUR917513:FUR917518 GEN917513:GEN917518 GOJ917513:GOJ917518 GYF917513:GYF917518 HIB917513:HIB917518 HRX917513:HRX917518 IBT917513:IBT917518 ILP917513:ILP917518 IVL917513:IVL917518 JFH917513:JFH917518 JPD917513:JPD917518 JYZ917513:JYZ917518 KIV917513:KIV917518 KSR917513:KSR917518 LCN917513:LCN917518 LMJ917513:LMJ917518 LWF917513:LWF917518 MGB917513:MGB917518 MPX917513:MPX917518 MZT917513:MZT917518 NJP917513:NJP917518 NTL917513:NTL917518 ODH917513:ODH917518 OND917513:OND917518 OWZ917513:OWZ917518 PGV917513:PGV917518 PQR917513:PQR917518 QAN917513:QAN917518 QKJ917513:QKJ917518 QUF917513:QUF917518 REB917513:REB917518 RNX917513:RNX917518 RXT917513:RXT917518 SHP917513:SHP917518 SRL917513:SRL917518 TBH917513:TBH917518 TLD917513:TLD917518 TUZ917513:TUZ917518 UEV917513:UEV917518 UOR917513:UOR917518 UYN917513:UYN917518 VIJ917513:VIJ917518 VSF917513:VSF917518 WCB917513:WCB917518 WLX917513:WLX917518 WVT917513:WVT917518 L983049:L983054 JH983049:JH983054 TD983049:TD983054 ACZ983049:ACZ983054 AMV983049:AMV983054 AWR983049:AWR983054 BGN983049:BGN983054 BQJ983049:BQJ983054 CAF983049:CAF983054 CKB983049:CKB983054 CTX983049:CTX983054 DDT983049:DDT983054 DNP983049:DNP983054 DXL983049:DXL983054 EHH983049:EHH983054 ERD983049:ERD983054 FAZ983049:FAZ983054 FKV983049:FKV983054 FUR983049:FUR983054 GEN983049:GEN983054 GOJ983049:GOJ983054 GYF983049:GYF983054 HIB983049:HIB983054 HRX983049:HRX983054 IBT983049:IBT983054 ILP983049:ILP983054 IVL983049:IVL983054 JFH983049:JFH983054 JPD983049:JPD983054 JYZ983049:JYZ983054 KIV983049:KIV983054 KSR983049:KSR983054 LCN983049:LCN983054 LMJ983049:LMJ983054 LWF983049:LWF983054 MGB983049:MGB983054 MPX983049:MPX983054 MZT983049:MZT983054 NJP983049:NJP983054 NTL983049:NTL983054 ODH983049:ODH983054 OND983049:OND983054 OWZ983049:OWZ983054 PGV983049:PGV983054 PQR983049:PQR983054 QAN983049:QAN983054 QKJ983049:QKJ983054 QUF983049:QUF983054 REB983049:REB983054 RNX983049:RNX983054 RXT983049:RXT983054 SHP983049:SHP983054 SRL983049:SRL983054 TBH983049:TBH983054 TLD983049:TLD983054 TUZ983049:TUZ983054 UEV983049:UEV983054 UOR983049:UOR983054 UYN983049:UYN983054 VIJ983049:VIJ983054 VSF983049:VSF983054 WCB983049:WCB983054 WLX983049:WLX983054 WVT983049: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formula1>Proceso</formula1>
    </dataValidation>
  </dataValidations>
  <printOptions horizontalCentered="1"/>
  <pageMargins left="0.19685039370078741" right="0.23622047244094491" top="0.59055118110236227" bottom="0.35433070866141736" header="0.31496062992125984" footer="0.31496062992125984"/>
  <pageSetup paperSize="14" scale="60" orientation="landscape" r:id="rId1"/>
  <headerFooter>
    <oddFooter xml:space="preserve">&amp;L&amp;9Formato: FO-AC-07 Versión: 2&amp;C&amp;9Página &amp;P&amp;R&amp;9Vo.Bo: </oddFooter>
  </headerFooter>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12"/>
  <sheetViews>
    <sheetView showGridLines="0" view="pageBreakPreview" zoomScaleNormal="100" zoomScaleSheetLayoutView="100" workbookViewId="0"/>
  </sheetViews>
  <sheetFormatPr baseColWidth="10" defaultRowHeight="11.25" x14ac:dyDescent="0.2"/>
  <cols>
    <col min="1" max="1" width="1.140625" style="60" customWidth="1"/>
    <col min="2" max="4" width="5.7109375" style="63" customWidth="1"/>
    <col min="5" max="5" width="4" style="64" customWidth="1"/>
    <col min="6" max="8" width="5.140625" style="63" customWidth="1"/>
    <col min="9" max="11" width="5.5703125" style="63" customWidth="1"/>
    <col min="12" max="13" width="3.28515625" style="65"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5.710937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customWidth="1"/>
    <col min="45" max="45" width="5.140625" style="64" hidden="1" customWidth="1"/>
    <col min="46" max="46" width="3.28515625" style="64" customWidth="1"/>
    <col min="47" max="47" width="4.28515625" style="64" customWidth="1"/>
    <col min="48" max="48" width="4.28515625" style="65" customWidth="1"/>
    <col min="49" max="50" width="14.5703125" style="65" customWidth="1"/>
    <col min="51" max="51" width="4" style="64" customWidth="1"/>
    <col min="52" max="54" width="6.140625" style="63" customWidth="1"/>
    <col min="55" max="55" width="3.85546875" style="64" customWidth="1"/>
    <col min="56" max="56" width="50.140625" style="64" customWidth="1"/>
    <col min="57" max="256" width="11.42578125" style="42"/>
    <col min="257" max="257" width="1.140625" style="42" customWidth="1"/>
    <col min="258" max="260" width="5.7109375" style="42" customWidth="1"/>
    <col min="261" max="261" width="4" style="42" customWidth="1"/>
    <col min="262" max="264" width="5.140625" style="42" customWidth="1"/>
    <col min="265" max="267" width="5.5703125" style="42" customWidth="1"/>
    <col min="268" max="269" width="3.28515625" style="42" customWidth="1"/>
    <col min="270" max="273" width="0" style="42" hidden="1" customWidth="1"/>
    <col min="274" max="274" width="4.28515625" style="42" customWidth="1"/>
    <col min="275" max="277" width="5.710937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customWidth="1"/>
    <col min="301" max="301" width="0" style="42" hidden="1" customWidth="1"/>
    <col min="302" max="302" width="3.28515625" style="42" customWidth="1"/>
    <col min="303" max="304" width="4.28515625" style="42" customWidth="1"/>
    <col min="305" max="306" width="14.5703125" style="42" customWidth="1"/>
    <col min="307" max="307" width="4" style="42" customWidth="1"/>
    <col min="308" max="310" width="6.140625" style="42" customWidth="1"/>
    <col min="311" max="311" width="3.85546875" style="42" customWidth="1"/>
    <col min="312" max="312" width="50.140625" style="42" customWidth="1"/>
    <col min="313" max="512" width="11.42578125" style="42"/>
    <col min="513" max="513" width="1.140625" style="42" customWidth="1"/>
    <col min="514" max="516" width="5.7109375" style="42" customWidth="1"/>
    <col min="517" max="517" width="4" style="42" customWidth="1"/>
    <col min="518" max="520" width="5.140625" style="42" customWidth="1"/>
    <col min="521" max="523" width="5.5703125" style="42" customWidth="1"/>
    <col min="524" max="525" width="3.28515625" style="42" customWidth="1"/>
    <col min="526" max="529" width="0" style="42" hidden="1" customWidth="1"/>
    <col min="530" max="530" width="4.28515625" style="42" customWidth="1"/>
    <col min="531" max="533" width="5.710937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customWidth="1"/>
    <col min="557" max="557" width="0" style="42" hidden="1" customWidth="1"/>
    <col min="558" max="558" width="3.28515625" style="42" customWidth="1"/>
    <col min="559" max="560" width="4.28515625" style="42" customWidth="1"/>
    <col min="561" max="562" width="14.5703125" style="42" customWidth="1"/>
    <col min="563" max="563" width="4" style="42" customWidth="1"/>
    <col min="564" max="566" width="6.140625" style="42" customWidth="1"/>
    <col min="567" max="567" width="3.85546875" style="42" customWidth="1"/>
    <col min="568" max="568" width="50.140625" style="42" customWidth="1"/>
    <col min="569" max="768" width="11.42578125" style="42"/>
    <col min="769" max="769" width="1.140625" style="42" customWidth="1"/>
    <col min="770" max="772" width="5.7109375" style="42" customWidth="1"/>
    <col min="773" max="773" width="4" style="42" customWidth="1"/>
    <col min="774" max="776" width="5.140625" style="42" customWidth="1"/>
    <col min="777" max="779" width="5.5703125" style="42" customWidth="1"/>
    <col min="780" max="781" width="3.28515625" style="42" customWidth="1"/>
    <col min="782" max="785" width="0" style="42" hidden="1" customWidth="1"/>
    <col min="786" max="786" width="4.28515625" style="42" customWidth="1"/>
    <col min="787" max="789" width="5.710937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customWidth="1"/>
    <col min="813" max="813" width="0" style="42" hidden="1" customWidth="1"/>
    <col min="814" max="814" width="3.28515625" style="42" customWidth="1"/>
    <col min="815" max="816" width="4.28515625" style="42" customWidth="1"/>
    <col min="817" max="818" width="14.5703125" style="42" customWidth="1"/>
    <col min="819" max="819" width="4" style="42" customWidth="1"/>
    <col min="820" max="822" width="6.140625" style="42" customWidth="1"/>
    <col min="823" max="823" width="3.85546875" style="42" customWidth="1"/>
    <col min="824" max="824" width="50.140625" style="42" customWidth="1"/>
    <col min="825" max="1024" width="11.42578125" style="42"/>
    <col min="1025" max="1025" width="1.140625" style="42" customWidth="1"/>
    <col min="1026" max="1028" width="5.7109375" style="42" customWidth="1"/>
    <col min="1029" max="1029" width="4" style="42" customWidth="1"/>
    <col min="1030" max="1032" width="5.140625" style="42" customWidth="1"/>
    <col min="1033" max="1035" width="5.5703125" style="42" customWidth="1"/>
    <col min="1036" max="1037" width="3.28515625" style="42" customWidth="1"/>
    <col min="1038" max="1041" width="0" style="42" hidden="1" customWidth="1"/>
    <col min="1042" max="1042" width="4.28515625" style="42" customWidth="1"/>
    <col min="1043" max="1045" width="5.710937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customWidth="1"/>
    <col min="1069" max="1069" width="0" style="42" hidden="1" customWidth="1"/>
    <col min="1070" max="1070" width="3.28515625" style="42" customWidth="1"/>
    <col min="1071" max="1072" width="4.28515625" style="42" customWidth="1"/>
    <col min="1073" max="1074" width="14.5703125" style="42" customWidth="1"/>
    <col min="1075" max="1075" width="4" style="42" customWidth="1"/>
    <col min="1076" max="1078" width="6.140625" style="42" customWidth="1"/>
    <col min="1079" max="1079" width="3.85546875" style="42" customWidth="1"/>
    <col min="1080" max="1080" width="50.140625" style="42" customWidth="1"/>
    <col min="1081" max="1280" width="11.42578125" style="42"/>
    <col min="1281" max="1281" width="1.140625" style="42" customWidth="1"/>
    <col min="1282" max="1284" width="5.7109375" style="42" customWidth="1"/>
    <col min="1285" max="1285" width="4" style="42" customWidth="1"/>
    <col min="1286" max="1288" width="5.140625" style="42" customWidth="1"/>
    <col min="1289" max="1291" width="5.5703125" style="42" customWidth="1"/>
    <col min="1292" max="1293" width="3.28515625" style="42" customWidth="1"/>
    <col min="1294" max="1297" width="0" style="42" hidden="1" customWidth="1"/>
    <col min="1298" max="1298" width="4.28515625" style="42" customWidth="1"/>
    <col min="1299" max="1301" width="5.710937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customWidth="1"/>
    <col min="1325" max="1325" width="0" style="42" hidden="1" customWidth="1"/>
    <col min="1326" max="1326" width="3.28515625" style="42" customWidth="1"/>
    <col min="1327" max="1328" width="4.28515625" style="42" customWidth="1"/>
    <col min="1329" max="1330" width="14.5703125" style="42" customWidth="1"/>
    <col min="1331" max="1331" width="4" style="42" customWidth="1"/>
    <col min="1332" max="1334" width="6.140625" style="42" customWidth="1"/>
    <col min="1335" max="1335" width="3.85546875" style="42" customWidth="1"/>
    <col min="1336" max="1336" width="50.140625" style="42" customWidth="1"/>
    <col min="1337" max="1536" width="11.42578125" style="42"/>
    <col min="1537" max="1537" width="1.140625" style="42" customWidth="1"/>
    <col min="1538" max="1540" width="5.7109375" style="42" customWidth="1"/>
    <col min="1541" max="1541" width="4" style="42" customWidth="1"/>
    <col min="1542" max="1544" width="5.140625" style="42" customWidth="1"/>
    <col min="1545" max="1547" width="5.5703125" style="42" customWidth="1"/>
    <col min="1548" max="1549" width="3.28515625" style="42" customWidth="1"/>
    <col min="1550" max="1553" width="0" style="42" hidden="1" customWidth="1"/>
    <col min="1554" max="1554" width="4.28515625" style="42" customWidth="1"/>
    <col min="1555" max="1557" width="5.710937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customWidth="1"/>
    <col min="1581" max="1581" width="0" style="42" hidden="1" customWidth="1"/>
    <col min="1582" max="1582" width="3.28515625" style="42" customWidth="1"/>
    <col min="1583" max="1584" width="4.28515625" style="42" customWidth="1"/>
    <col min="1585" max="1586" width="14.5703125" style="42" customWidth="1"/>
    <col min="1587" max="1587" width="4" style="42" customWidth="1"/>
    <col min="1588" max="1590" width="6.140625" style="42" customWidth="1"/>
    <col min="1591" max="1591" width="3.85546875" style="42" customWidth="1"/>
    <col min="1592" max="1592" width="50.140625" style="42" customWidth="1"/>
    <col min="1593" max="1792" width="11.42578125" style="42"/>
    <col min="1793" max="1793" width="1.140625" style="42" customWidth="1"/>
    <col min="1794" max="1796" width="5.7109375" style="42" customWidth="1"/>
    <col min="1797" max="1797" width="4" style="42" customWidth="1"/>
    <col min="1798" max="1800" width="5.140625" style="42" customWidth="1"/>
    <col min="1801" max="1803" width="5.5703125" style="42" customWidth="1"/>
    <col min="1804" max="1805" width="3.28515625" style="42" customWidth="1"/>
    <col min="1806" max="1809" width="0" style="42" hidden="1" customWidth="1"/>
    <col min="1810" max="1810" width="4.28515625" style="42" customWidth="1"/>
    <col min="1811" max="1813" width="5.710937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customWidth="1"/>
    <col min="1837" max="1837" width="0" style="42" hidden="1" customWidth="1"/>
    <col min="1838" max="1838" width="3.28515625" style="42" customWidth="1"/>
    <col min="1839" max="1840" width="4.28515625" style="42" customWidth="1"/>
    <col min="1841" max="1842" width="14.5703125" style="42" customWidth="1"/>
    <col min="1843" max="1843" width="4" style="42" customWidth="1"/>
    <col min="1844" max="1846" width="6.140625" style="42" customWidth="1"/>
    <col min="1847" max="1847" width="3.85546875" style="42" customWidth="1"/>
    <col min="1848" max="1848" width="50.140625" style="42" customWidth="1"/>
    <col min="1849" max="2048" width="11.42578125" style="42"/>
    <col min="2049" max="2049" width="1.140625" style="42" customWidth="1"/>
    <col min="2050" max="2052" width="5.7109375" style="42" customWidth="1"/>
    <col min="2053" max="2053" width="4" style="42" customWidth="1"/>
    <col min="2054" max="2056" width="5.140625" style="42" customWidth="1"/>
    <col min="2057" max="2059" width="5.5703125" style="42" customWidth="1"/>
    <col min="2060" max="2061" width="3.28515625" style="42" customWidth="1"/>
    <col min="2062" max="2065" width="0" style="42" hidden="1" customWidth="1"/>
    <col min="2066" max="2066" width="4.28515625" style="42" customWidth="1"/>
    <col min="2067" max="2069" width="5.710937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customWidth="1"/>
    <col min="2093" max="2093" width="0" style="42" hidden="1" customWidth="1"/>
    <col min="2094" max="2094" width="3.28515625" style="42" customWidth="1"/>
    <col min="2095" max="2096" width="4.28515625" style="42" customWidth="1"/>
    <col min="2097" max="2098" width="14.5703125" style="42" customWidth="1"/>
    <col min="2099" max="2099" width="4" style="42" customWidth="1"/>
    <col min="2100" max="2102" width="6.140625" style="42" customWidth="1"/>
    <col min="2103" max="2103" width="3.85546875" style="42" customWidth="1"/>
    <col min="2104" max="2104" width="50.140625" style="42" customWidth="1"/>
    <col min="2105" max="2304" width="11.42578125" style="42"/>
    <col min="2305" max="2305" width="1.140625" style="42" customWidth="1"/>
    <col min="2306" max="2308" width="5.7109375" style="42" customWidth="1"/>
    <col min="2309" max="2309" width="4" style="42" customWidth="1"/>
    <col min="2310" max="2312" width="5.140625" style="42" customWidth="1"/>
    <col min="2313" max="2315" width="5.5703125" style="42" customWidth="1"/>
    <col min="2316" max="2317" width="3.28515625" style="42" customWidth="1"/>
    <col min="2318" max="2321" width="0" style="42" hidden="1" customWidth="1"/>
    <col min="2322" max="2322" width="4.28515625" style="42" customWidth="1"/>
    <col min="2323" max="2325" width="5.710937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customWidth="1"/>
    <col min="2349" max="2349" width="0" style="42" hidden="1" customWidth="1"/>
    <col min="2350" max="2350" width="3.28515625" style="42" customWidth="1"/>
    <col min="2351" max="2352" width="4.28515625" style="42" customWidth="1"/>
    <col min="2353" max="2354" width="14.5703125" style="42" customWidth="1"/>
    <col min="2355" max="2355" width="4" style="42" customWidth="1"/>
    <col min="2356" max="2358" width="6.140625" style="42" customWidth="1"/>
    <col min="2359" max="2359" width="3.85546875" style="42" customWidth="1"/>
    <col min="2360" max="2360" width="50.140625" style="42" customWidth="1"/>
    <col min="2361" max="2560" width="11.42578125" style="42"/>
    <col min="2561" max="2561" width="1.140625" style="42" customWidth="1"/>
    <col min="2562" max="2564" width="5.7109375" style="42" customWidth="1"/>
    <col min="2565" max="2565" width="4" style="42" customWidth="1"/>
    <col min="2566" max="2568" width="5.140625" style="42" customWidth="1"/>
    <col min="2569" max="2571" width="5.5703125" style="42" customWidth="1"/>
    <col min="2572" max="2573" width="3.28515625" style="42" customWidth="1"/>
    <col min="2574" max="2577" width="0" style="42" hidden="1" customWidth="1"/>
    <col min="2578" max="2578" width="4.28515625" style="42" customWidth="1"/>
    <col min="2579" max="2581" width="5.710937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customWidth="1"/>
    <col min="2605" max="2605" width="0" style="42" hidden="1" customWidth="1"/>
    <col min="2606" max="2606" width="3.28515625" style="42" customWidth="1"/>
    <col min="2607" max="2608" width="4.28515625" style="42" customWidth="1"/>
    <col min="2609" max="2610" width="14.5703125" style="42" customWidth="1"/>
    <col min="2611" max="2611" width="4" style="42" customWidth="1"/>
    <col min="2612" max="2614" width="6.140625" style="42" customWidth="1"/>
    <col min="2615" max="2615" width="3.85546875" style="42" customWidth="1"/>
    <col min="2616" max="2616" width="50.140625" style="42" customWidth="1"/>
    <col min="2617" max="2816" width="11.42578125" style="42"/>
    <col min="2817" max="2817" width="1.140625" style="42" customWidth="1"/>
    <col min="2818" max="2820" width="5.7109375" style="42" customWidth="1"/>
    <col min="2821" max="2821" width="4" style="42" customWidth="1"/>
    <col min="2822" max="2824" width="5.140625" style="42" customWidth="1"/>
    <col min="2825" max="2827" width="5.5703125" style="42" customWidth="1"/>
    <col min="2828" max="2829" width="3.28515625" style="42" customWidth="1"/>
    <col min="2830" max="2833" width="0" style="42" hidden="1" customWidth="1"/>
    <col min="2834" max="2834" width="4.28515625" style="42" customWidth="1"/>
    <col min="2835" max="2837" width="5.710937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customWidth="1"/>
    <col min="2861" max="2861" width="0" style="42" hidden="1" customWidth="1"/>
    <col min="2862" max="2862" width="3.28515625" style="42" customWidth="1"/>
    <col min="2863" max="2864" width="4.28515625" style="42" customWidth="1"/>
    <col min="2865" max="2866" width="14.5703125" style="42" customWidth="1"/>
    <col min="2867" max="2867" width="4" style="42" customWidth="1"/>
    <col min="2868" max="2870" width="6.140625" style="42" customWidth="1"/>
    <col min="2871" max="2871" width="3.85546875" style="42" customWidth="1"/>
    <col min="2872" max="2872" width="50.140625" style="42" customWidth="1"/>
    <col min="2873" max="3072" width="11.42578125" style="42"/>
    <col min="3073" max="3073" width="1.140625" style="42" customWidth="1"/>
    <col min="3074" max="3076" width="5.7109375" style="42" customWidth="1"/>
    <col min="3077" max="3077" width="4" style="42" customWidth="1"/>
    <col min="3078" max="3080" width="5.140625" style="42" customWidth="1"/>
    <col min="3081" max="3083" width="5.5703125" style="42" customWidth="1"/>
    <col min="3084" max="3085" width="3.28515625" style="42" customWidth="1"/>
    <col min="3086" max="3089" width="0" style="42" hidden="1" customWidth="1"/>
    <col min="3090" max="3090" width="4.28515625" style="42" customWidth="1"/>
    <col min="3091" max="3093" width="5.710937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customWidth="1"/>
    <col min="3117" max="3117" width="0" style="42" hidden="1" customWidth="1"/>
    <col min="3118" max="3118" width="3.28515625" style="42" customWidth="1"/>
    <col min="3119" max="3120" width="4.28515625" style="42" customWidth="1"/>
    <col min="3121" max="3122" width="14.5703125" style="42" customWidth="1"/>
    <col min="3123" max="3123" width="4" style="42" customWidth="1"/>
    <col min="3124" max="3126" width="6.140625" style="42" customWidth="1"/>
    <col min="3127" max="3127" width="3.85546875" style="42" customWidth="1"/>
    <col min="3128" max="3128" width="50.140625" style="42" customWidth="1"/>
    <col min="3129" max="3328" width="11.42578125" style="42"/>
    <col min="3329" max="3329" width="1.140625" style="42" customWidth="1"/>
    <col min="3330" max="3332" width="5.7109375" style="42" customWidth="1"/>
    <col min="3333" max="3333" width="4" style="42" customWidth="1"/>
    <col min="3334" max="3336" width="5.140625" style="42" customWidth="1"/>
    <col min="3337" max="3339" width="5.5703125" style="42" customWidth="1"/>
    <col min="3340" max="3341" width="3.28515625" style="42" customWidth="1"/>
    <col min="3342" max="3345" width="0" style="42" hidden="1" customWidth="1"/>
    <col min="3346" max="3346" width="4.28515625" style="42" customWidth="1"/>
    <col min="3347" max="3349" width="5.710937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customWidth="1"/>
    <col min="3373" max="3373" width="0" style="42" hidden="1" customWidth="1"/>
    <col min="3374" max="3374" width="3.28515625" style="42" customWidth="1"/>
    <col min="3375" max="3376" width="4.28515625" style="42" customWidth="1"/>
    <col min="3377" max="3378" width="14.5703125" style="42" customWidth="1"/>
    <col min="3379" max="3379" width="4" style="42" customWidth="1"/>
    <col min="3380" max="3382" width="6.140625" style="42" customWidth="1"/>
    <col min="3383" max="3383" width="3.85546875" style="42" customWidth="1"/>
    <col min="3384" max="3384" width="50.140625" style="42" customWidth="1"/>
    <col min="3385" max="3584" width="11.42578125" style="42"/>
    <col min="3585" max="3585" width="1.140625" style="42" customWidth="1"/>
    <col min="3586" max="3588" width="5.7109375" style="42" customWidth="1"/>
    <col min="3589" max="3589" width="4" style="42" customWidth="1"/>
    <col min="3590" max="3592" width="5.140625" style="42" customWidth="1"/>
    <col min="3593" max="3595" width="5.5703125" style="42" customWidth="1"/>
    <col min="3596" max="3597" width="3.28515625" style="42" customWidth="1"/>
    <col min="3598" max="3601" width="0" style="42" hidden="1" customWidth="1"/>
    <col min="3602" max="3602" width="4.28515625" style="42" customWidth="1"/>
    <col min="3603" max="3605" width="5.710937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customWidth="1"/>
    <col min="3629" max="3629" width="0" style="42" hidden="1" customWidth="1"/>
    <col min="3630" max="3630" width="3.28515625" style="42" customWidth="1"/>
    <col min="3631" max="3632" width="4.28515625" style="42" customWidth="1"/>
    <col min="3633" max="3634" width="14.5703125" style="42" customWidth="1"/>
    <col min="3635" max="3635" width="4" style="42" customWidth="1"/>
    <col min="3636" max="3638" width="6.140625" style="42" customWidth="1"/>
    <col min="3639" max="3639" width="3.85546875" style="42" customWidth="1"/>
    <col min="3640" max="3640" width="50.140625" style="42" customWidth="1"/>
    <col min="3641" max="3840" width="11.42578125" style="42"/>
    <col min="3841" max="3841" width="1.140625" style="42" customWidth="1"/>
    <col min="3842" max="3844" width="5.7109375" style="42" customWidth="1"/>
    <col min="3845" max="3845" width="4" style="42" customWidth="1"/>
    <col min="3846" max="3848" width="5.140625" style="42" customWidth="1"/>
    <col min="3849" max="3851" width="5.5703125" style="42" customWidth="1"/>
    <col min="3852" max="3853" width="3.28515625" style="42" customWidth="1"/>
    <col min="3854" max="3857" width="0" style="42" hidden="1" customWidth="1"/>
    <col min="3858" max="3858" width="4.28515625" style="42" customWidth="1"/>
    <col min="3859" max="3861" width="5.710937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customWidth="1"/>
    <col min="3885" max="3885" width="0" style="42" hidden="1" customWidth="1"/>
    <col min="3886" max="3886" width="3.28515625" style="42" customWidth="1"/>
    <col min="3887" max="3888" width="4.28515625" style="42" customWidth="1"/>
    <col min="3889" max="3890" width="14.5703125" style="42" customWidth="1"/>
    <col min="3891" max="3891" width="4" style="42" customWidth="1"/>
    <col min="3892" max="3894" width="6.140625" style="42" customWidth="1"/>
    <col min="3895" max="3895" width="3.85546875" style="42" customWidth="1"/>
    <col min="3896" max="3896" width="50.140625" style="42" customWidth="1"/>
    <col min="3897" max="4096" width="11.42578125" style="42"/>
    <col min="4097" max="4097" width="1.140625" style="42" customWidth="1"/>
    <col min="4098" max="4100" width="5.7109375" style="42" customWidth="1"/>
    <col min="4101" max="4101" width="4" style="42" customWidth="1"/>
    <col min="4102" max="4104" width="5.140625" style="42" customWidth="1"/>
    <col min="4105" max="4107" width="5.5703125" style="42" customWidth="1"/>
    <col min="4108" max="4109" width="3.28515625" style="42" customWidth="1"/>
    <col min="4110" max="4113" width="0" style="42" hidden="1" customWidth="1"/>
    <col min="4114" max="4114" width="4.28515625" style="42" customWidth="1"/>
    <col min="4115" max="4117" width="5.710937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customWidth="1"/>
    <col min="4141" max="4141" width="0" style="42" hidden="1" customWidth="1"/>
    <col min="4142" max="4142" width="3.28515625" style="42" customWidth="1"/>
    <col min="4143" max="4144" width="4.28515625" style="42" customWidth="1"/>
    <col min="4145" max="4146" width="14.5703125" style="42" customWidth="1"/>
    <col min="4147" max="4147" width="4" style="42" customWidth="1"/>
    <col min="4148" max="4150" width="6.140625" style="42" customWidth="1"/>
    <col min="4151" max="4151" width="3.85546875" style="42" customWidth="1"/>
    <col min="4152" max="4152" width="50.140625" style="42" customWidth="1"/>
    <col min="4153" max="4352" width="11.42578125" style="42"/>
    <col min="4353" max="4353" width="1.140625" style="42" customWidth="1"/>
    <col min="4354" max="4356" width="5.7109375" style="42" customWidth="1"/>
    <col min="4357" max="4357" width="4" style="42" customWidth="1"/>
    <col min="4358" max="4360" width="5.140625" style="42" customWidth="1"/>
    <col min="4361" max="4363" width="5.5703125" style="42" customWidth="1"/>
    <col min="4364" max="4365" width="3.28515625" style="42" customWidth="1"/>
    <col min="4366" max="4369" width="0" style="42" hidden="1" customWidth="1"/>
    <col min="4370" max="4370" width="4.28515625" style="42" customWidth="1"/>
    <col min="4371" max="4373" width="5.710937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customWidth="1"/>
    <col min="4397" max="4397" width="0" style="42" hidden="1" customWidth="1"/>
    <col min="4398" max="4398" width="3.28515625" style="42" customWidth="1"/>
    <col min="4399" max="4400" width="4.28515625" style="42" customWidth="1"/>
    <col min="4401" max="4402" width="14.5703125" style="42" customWidth="1"/>
    <col min="4403" max="4403" width="4" style="42" customWidth="1"/>
    <col min="4404" max="4406" width="6.140625" style="42" customWidth="1"/>
    <col min="4407" max="4407" width="3.85546875" style="42" customWidth="1"/>
    <col min="4408" max="4408" width="50.140625" style="42" customWidth="1"/>
    <col min="4409" max="4608" width="11.42578125" style="42"/>
    <col min="4609" max="4609" width="1.140625" style="42" customWidth="1"/>
    <col min="4610" max="4612" width="5.7109375" style="42" customWidth="1"/>
    <col min="4613" max="4613" width="4" style="42" customWidth="1"/>
    <col min="4614" max="4616" width="5.140625" style="42" customWidth="1"/>
    <col min="4617" max="4619" width="5.5703125" style="42" customWidth="1"/>
    <col min="4620" max="4621" width="3.28515625" style="42" customWidth="1"/>
    <col min="4622" max="4625" width="0" style="42" hidden="1" customWidth="1"/>
    <col min="4626" max="4626" width="4.28515625" style="42" customWidth="1"/>
    <col min="4627" max="4629" width="5.710937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customWidth="1"/>
    <col min="4653" max="4653" width="0" style="42" hidden="1" customWidth="1"/>
    <col min="4654" max="4654" width="3.28515625" style="42" customWidth="1"/>
    <col min="4655" max="4656" width="4.28515625" style="42" customWidth="1"/>
    <col min="4657" max="4658" width="14.5703125" style="42" customWidth="1"/>
    <col min="4659" max="4659" width="4" style="42" customWidth="1"/>
    <col min="4660" max="4662" width="6.140625" style="42" customWidth="1"/>
    <col min="4663" max="4663" width="3.85546875" style="42" customWidth="1"/>
    <col min="4664" max="4664" width="50.140625" style="42" customWidth="1"/>
    <col min="4665" max="4864" width="11.42578125" style="42"/>
    <col min="4865" max="4865" width="1.140625" style="42" customWidth="1"/>
    <col min="4866" max="4868" width="5.7109375" style="42" customWidth="1"/>
    <col min="4869" max="4869" width="4" style="42" customWidth="1"/>
    <col min="4870" max="4872" width="5.140625" style="42" customWidth="1"/>
    <col min="4873" max="4875" width="5.5703125" style="42" customWidth="1"/>
    <col min="4876" max="4877" width="3.28515625" style="42" customWidth="1"/>
    <col min="4878" max="4881" width="0" style="42" hidden="1" customWidth="1"/>
    <col min="4882" max="4882" width="4.28515625" style="42" customWidth="1"/>
    <col min="4883" max="4885" width="5.710937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customWidth="1"/>
    <col min="4909" max="4909" width="0" style="42" hidden="1" customWidth="1"/>
    <col min="4910" max="4910" width="3.28515625" style="42" customWidth="1"/>
    <col min="4911" max="4912" width="4.28515625" style="42" customWidth="1"/>
    <col min="4913" max="4914" width="14.5703125" style="42" customWidth="1"/>
    <col min="4915" max="4915" width="4" style="42" customWidth="1"/>
    <col min="4916" max="4918" width="6.140625" style="42" customWidth="1"/>
    <col min="4919" max="4919" width="3.85546875" style="42" customWidth="1"/>
    <col min="4920" max="4920" width="50.140625" style="42" customWidth="1"/>
    <col min="4921" max="5120" width="11.42578125" style="42"/>
    <col min="5121" max="5121" width="1.140625" style="42" customWidth="1"/>
    <col min="5122" max="5124" width="5.7109375" style="42" customWidth="1"/>
    <col min="5125" max="5125" width="4" style="42" customWidth="1"/>
    <col min="5126" max="5128" width="5.140625" style="42" customWidth="1"/>
    <col min="5129" max="5131" width="5.5703125" style="42" customWidth="1"/>
    <col min="5132" max="5133" width="3.28515625" style="42" customWidth="1"/>
    <col min="5134" max="5137" width="0" style="42" hidden="1" customWidth="1"/>
    <col min="5138" max="5138" width="4.28515625" style="42" customWidth="1"/>
    <col min="5139" max="5141" width="5.710937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customWidth="1"/>
    <col min="5165" max="5165" width="0" style="42" hidden="1" customWidth="1"/>
    <col min="5166" max="5166" width="3.28515625" style="42" customWidth="1"/>
    <col min="5167" max="5168" width="4.28515625" style="42" customWidth="1"/>
    <col min="5169" max="5170" width="14.5703125" style="42" customWidth="1"/>
    <col min="5171" max="5171" width="4" style="42" customWidth="1"/>
    <col min="5172" max="5174" width="6.140625" style="42" customWidth="1"/>
    <col min="5175" max="5175" width="3.85546875" style="42" customWidth="1"/>
    <col min="5176" max="5176" width="50.140625" style="42" customWidth="1"/>
    <col min="5177" max="5376" width="11.42578125" style="42"/>
    <col min="5377" max="5377" width="1.140625" style="42" customWidth="1"/>
    <col min="5378" max="5380" width="5.7109375" style="42" customWidth="1"/>
    <col min="5381" max="5381" width="4" style="42" customWidth="1"/>
    <col min="5382" max="5384" width="5.140625" style="42" customWidth="1"/>
    <col min="5385" max="5387" width="5.5703125" style="42" customWidth="1"/>
    <col min="5388" max="5389" width="3.28515625" style="42" customWidth="1"/>
    <col min="5390" max="5393" width="0" style="42" hidden="1" customWidth="1"/>
    <col min="5394" max="5394" width="4.28515625" style="42" customWidth="1"/>
    <col min="5395" max="5397" width="5.710937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customWidth="1"/>
    <col min="5421" max="5421" width="0" style="42" hidden="1" customWidth="1"/>
    <col min="5422" max="5422" width="3.28515625" style="42" customWidth="1"/>
    <col min="5423" max="5424" width="4.28515625" style="42" customWidth="1"/>
    <col min="5425" max="5426" width="14.5703125" style="42" customWidth="1"/>
    <col min="5427" max="5427" width="4" style="42" customWidth="1"/>
    <col min="5428" max="5430" width="6.140625" style="42" customWidth="1"/>
    <col min="5431" max="5431" width="3.85546875" style="42" customWidth="1"/>
    <col min="5432" max="5432" width="50.140625" style="42" customWidth="1"/>
    <col min="5433" max="5632" width="11.42578125" style="42"/>
    <col min="5633" max="5633" width="1.140625" style="42" customWidth="1"/>
    <col min="5634" max="5636" width="5.7109375" style="42" customWidth="1"/>
    <col min="5637" max="5637" width="4" style="42" customWidth="1"/>
    <col min="5638" max="5640" width="5.140625" style="42" customWidth="1"/>
    <col min="5641" max="5643" width="5.5703125" style="42" customWidth="1"/>
    <col min="5644" max="5645" width="3.28515625" style="42" customWidth="1"/>
    <col min="5646" max="5649" width="0" style="42" hidden="1" customWidth="1"/>
    <col min="5650" max="5650" width="4.28515625" style="42" customWidth="1"/>
    <col min="5651" max="5653" width="5.710937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customWidth="1"/>
    <col min="5677" max="5677" width="0" style="42" hidden="1" customWidth="1"/>
    <col min="5678" max="5678" width="3.28515625" style="42" customWidth="1"/>
    <col min="5679" max="5680" width="4.28515625" style="42" customWidth="1"/>
    <col min="5681" max="5682" width="14.5703125" style="42" customWidth="1"/>
    <col min="5683" max="5683" width="4" style="42" customWidth="1"/>
    <col min="5684" max="5686" width="6.140625" style="42" customWidth="1"/>
    <col min="5687" max="5687" width="3.85546875" style="42" customWidth="1"/>
    <col min="5688" max="5688" width="50.140625" style="42" customWidth="1"/>
    <col min="5689" max="5888" width="11.42578125" style="42"/>
    <col min="5889" max="5889" width="1.140625" style="42" customWidth="1"/>
    <col min="5890" max="5892" width="5.7109375" style="42" customWidth="1"/>
    <col min="5893" max="5893" width="4" style="42" customWidth="1"/>
    <col min="5894" max="5896" width="5.140625" style="42" customWidth="1"/>
    <col min="5897" max="5899" width="5.5703125" style="42" customWidth="1"/>
    <col min="5900" max="5901" width="3.28515625" style="42" customWidth="1"/>
    <col min="5902" max="5905" width="0" style="42" hidden="1" customWidth="1"/>
    <col min="5906" max="5906" width="4.28515625" style="42" customWidth="1"/>
    <col min="5907" max="5909" width="5.710937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customWidth="1"/>
    <col min="5933" max="5933" width="0" style="42" hidden="1" customWidth="1"/>
    <col min="5934" max="5934" width="3.28515625" style="42" customWidth="1"/>
    <col min="5935" max="5936" width="4.28515625" style="42" customWidth="1"/>
    <col min="5937" max="5938" width="14.5703125" style="42" customWidth="1"/>
    <col min="5939" max="5939" width="4" style="42" customWidth="1"/>
    <col min="5940" max="5942" width="6.140625" style="42" customWidth="1"/>
    <col min="5943" max="5943" width="3.85546875" style="42" customWidth="1"/>
    <col min="5944" max="5944" width="50.140625" style="42" customWidth="1"/>
    <col min="5945" max="6144" width="11.42578125" style="42"/>
    <col min="6145" max="6145" width="1.140625" style="42" customWidth="1"/>
    <col min="6146" max="6148" width="5.7109375" style="42" customWidth="1"/>
    <col min="6149" max="6149" width="4" style="42" customWidth="1"/>
    <col min="6150" max="6152" width="5.140625" style="42" customWidth="1"/>
    <col min="6153" max="6155" width="5.5703125" style="42" customWidth="1"/>
    <col min="6156" max="6157" width="3.28515625" style="42" customWidth="1"/>
    <col min="6158" max="6161" width="0" style="42" hidden="1" customWidth="1"/>
    <col min="6162" max="6162" width="4.28515625" style="42" customWidth="1"/>
    <col min="6163" max="6165" width="5.710937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customWidth="1"/>
    <col min="6189" max="6189" width="0" style="42" hidden="1" customWidth="1"/>
    <col min="6190" max="6190" width="3.28515625" style="42" customWidth="1"/>
    <col min="6191" max="6192" width="4.28515625" style="42" customWidth="1"/>
    <col min="6193" max="6194" width="14.5703125" style="42" customWidth="1"/>
    <col min="6195" max="6195" width="4" style="42" customWidth="1"/>
    <col min="6196" max="6198" width="6.140625" style="42" customWidth="1"/>
    <col min="6199" max="6199" width="3.85546875" style="42" customWidth="1"/>
    <col min="6200" max="6200" width="50.140625" style="42" customWidth="1"/>
    <col min="6201" max="6400" width="11.42578125" style="42"/>
    <col min="6401" max="6401" width="1.140625" style="42" customWidth="1"/>
    <col min="6402" max="6404" width="5.7109375" style="42" customWidth="1"/>
    <col min="6405" max="6405" width="4" style="42" customWidth="1"/>
    <col min="6406" max="6408" width="5.140625" style="42" customWidth="1"/>
    <col min="6409" max="6411" width="5.5703125" style="42" customWidth="1"/>
    <col min="6412" max="6413" width="3.28515625" style="42" customWidth="1"/>
    <col min="6414" max="6417" width="0" style="42" hidden="1" customWidth="1"/>
    <col min="6418" max="6418" width="4.28515625" style="42" customWidth="1"/>
    <col min="6419" max="6421" width="5.710937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customWidth="1"/>
    <col min="6445" max="6445" width="0" style="42" hidden="1" customWidth="1"/>
    <col min="6446" max="6446" width="3.28515625" style="42" customWidth="1"/>
    <col min="6447" max="6448" width="4.28515625" style="42" customWidth="1"/>
    <col min="6449" max="6450" width="14.5703125" style="42" customWidth="1"/>
    <col min="6451" max="6451" width="4" style="42" customWidth="1"/>
    <col min="6452" max="6454" width="6.140625" style="42" customWidth="1"/>
    <col min="6455" max="6455" width="3.85546875" style="42" customWidth="1"/>
    <col min="6456" max="6456" width="50.140625" style="42" customWidth="1"/>
    <col min="6457" max="6656" width="11.42578125" style="42"/>
    <col min="6657" max="6657" width="1.140625" style="42" customWidth="1"/>
    <col min="6658" max="6660" width="5.7109375" style="42" customWidth="1"/>
    <col min="6661" max="6661" width="4" style="42" customWidth="1"/>
    <col min="6662" max="6664" width="5.140625" style="42" customWidth="1"/>
    <col min="6665" max="6667" width="5.5703125" style="42" customWidth="1"/>
    <col min="6668" max="6669" width="3.28515625" style="42" customWidth="1"/>
    <col min="6670" max="6673" width="0" style="42" hidden="1" customWidth="1"/>
    <col min="6674" max="6674" width="4.28515625" style="42" customWidth="1"/>
    <col min="6675" max="6677" width="5.710937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customWidth="1"/>
    <col min="6701" max="6701" width="0" style="42" hidden="1" customWidth="1"/>
    <col min="6702" max="6702" width="3.28515625" style="42" customWidth="1"/>
    <col min="6703" max="6704" width="4.28515625" style="42" customWidth="1"/>
    <col min="6705" max="6706" width="14.5703125" style="42" customWidth="1"/>
    <col min="6707" max="6707" width="4" style="42" customWidth="1"/>
    <col min="6708" max="6710" width="6.140625" style="42" customWidth="1"/>
    <col min="6711" max="6711" width="3.85546875" style="42" customWidth="1"/>
    <col min="6712" max="6712" width="50.140625" style="42" customWidth="1"/>
    <col min="6713" max="6912" width="11.42578125" style="42"/>
    <col min="6913" max="6913" width="1.140625" style="42" customWidth="1"/>
    <col min="6914" max="6916" width="5.7109375" style="42" customWidth="1"/>
    <col min="6917" max="6917" width="4" style="42" customWidth="1"/>
    <col min="6918" max="6920" width="5.140625" style="42" customWidth="1"/>
    <col min="6921" max="6923" width="5.5703125" style="42" customWidth="1"/>
    <col min="6924" max="6925" width="3.28515625" style="42" customWidth="1"/>
    <col min="6926" max="6929" width="0" style="42" hidden="1" customWidth="1"/>
    <col min="6930" max="6930" width="4.28515625" style="42" customWidth="1"/>
    <col min="6931" max="6933" width="5.710937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customWidth="1"/>
    <col min="6957" max="6957" width="0" style="42" hidden="1" customWidth="1"/>
    <col min="6958" max="6958" width="3.28515625" style="42" customWidth="1"/>
    <col min="6959" max="6960" width="4.28515625" style="42" customWidth="1"/>
    <col min="6961" max="6962" width="14.5703125" style="42" customWidth="1"/>
    <col min="6963" max="6963" width="4" style="42" customWidth="1"/>
    <col min="6964" max="6966" width="6.140625" style="42" customWidth="1"/>
    <col min="6967" max="6967" width="3.85546875" style="42" customWidth="1"/>
    <col min="6968" max="6968" width="50.140625" style="42" customWidth="1"/>
    <col min="6969" max="7168" width="11.42578125" style="42"/>
    <col min="7169" max="7169" width="1.140625" style="42" customWidth="1"/>
    <col min="7170" max="7172" width="5.7109375" style="42" customWidth="1"/>
    <col min="7173" max="7173" width="4" style="42" customWidth="1"/>
    <col min="7174" max="7176" width="5.140625" style="42" customWidth="1"/>
    <col min="7177" max="7179" width="5.5703125" style="42" customWidth="1"/>
    <col min="7180" max="7181" width="3.28515625" style="42" customWidth="1"/>
    <col min="7182" max="7185" width="0" style="42" hidden="1" customWidth="1"/>
    <col min="7186" max="7186" width="4.28515625" style="42" customWidth="1"/>
    <col min="7187" max="7189" width="5.710937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customWidth="1"/>
    <col min="7213" max="7213" width="0" style="42" hidden="1" customWidth="1"/>
    <col min="7214" max="7214" width="3.28515625" style="42" customWidth="1"/>
    <col min="7215" max="7216" width="4.28515625" style="42" customWidth="1"/>
    <col min="7217" max="7218" width="14.5703125" style="42" customWidth="1"/>
    <col min="7219" max="7219" width="4" style="42" customWidth="1"/>
    <col min="7220" max="7222" width="6.140625" style="42" customWidth="1"/>
    <col min="7223" max="7223" width="3.85546875" style="42" customWidth="1"/>
    <col min="7224" max="7224" width="50.140625" style="42" customWidth="1"/>
    <col min="7225" max="7424" width="11.42578125" style="42"/>
    <col min="7425" max="7425" width="1.140625" style="42" customWidth="1"/>
    <col min="7426" max="7428" width="5.7109375" style="42" customWidth="1"/>
    <col min="7429" max="7429" width="4" style="42" customWidth="1"/>
    <col min="7430" max="7432" width="5.140625" style="42" customWidth="1"/>
    <col min="7433" max="7435" width="5.5703125" style="42" customWidth="1"/>
    <col min="7436" max="7437" width="3.28515625" style="42" customWidth="1"/>
    <col min="7438" max="7441" width="0" style="42" hidden="1" customWidth="1"/>
    <col min="7442" max="7442" width="4.28515625" style="42" customWidth="1"/>
    <col min="7443" max="7445" width="5.710937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customWidth="1"/>
    <col min="7469" max="7469" width="0" style="42" hidden="1" customWidth="1"/>
    <col min="7470" max="7470" width="3.28515625" style="42" customWidth="1"/>
    <col min="7471" max="7472" width="4.28515625" style="42" customWidth="1"/>
    <col min="7473" max="7474" width="14.5703125" style="42" customWidth="1"/>
    <col min="7475" max="7475" width="4" style="42" customWidth="1"/>
    <col min="7476" max="7478" width="6.140625" style="42" customWidth="1"/>
    <col min="7479" max="7479" width="3.85546875" style="42" customWidth="1"/>
    <col min="7480" max="7480" width="50.140625" style="42" customWidth="1"/>
    <col min="7481" max="7680" width="11.42578125" style="42"/>
    <col min="7681" max="7681" width="1.140625" style="42" customWidth="1"/>
    <col min="7682" max="7684" width="5.7109375" style="42" customWidth="1"/>
    <col min="7685" max="7685" width="4" style="42" customWidth="1"/>
    <col min="7686" max="7688" width="5.140625" style="42" customWidth="1"/>
    <col min="7689" max="7691" width="5.5703125" style="42" customWidth="1"/>
    <col min="7692" max="7693" width="3.28515625" style="42" customWidth="1"/>
    <col min="7694" max="7697" width="0" style="42" hidden="1" customWidth="1"/>
    <col min="7698" max="7698" width="4.28515625" style="42" customWidth="1"/>
    <col min="7699" max="7701" width="5.710937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customWidth="1"/>
    <col min="7725" max="7725" width="0" style="42" hidden="1" customWidth="1"/>
    <col min="7726" max="7726" width="3.28515625" style="42" customWidth="1"/>
    <col min="7727" max="7728" width="4.28515625" style="42" customWidth="1"/>
    <col min="7729" max="7730" width="14.5703125" style="42" customWidth="1"/>
    <col min="7731" max="7731" width="4" style="42" customWidth="1"/>
    <col min="7732" max="7734" width="6.140625" style="42" customWidth="1"/>
    <col min="7735" max="7735" width="3.85546875" style="42" customWidth="1"/>
    <col min="7736" max="7736" width="50.140625" style="42" customWidth="1"/>
    <col min="7737" max="7936" width="11.42578125" style="42"/>
    <col min="7937" max="7937" width="1.140625" style="42" customWidth="1"/>
    <col min="7938" max="7940" width="5.7109375" style="42" customWidth="1"/>
    <col min="7941" max="7941" width="4" style="42" customWidth="1"/>
    <col min="7942" max="7944" width="5.140625" style="42" customWidth="1"/>
    <col min="7945" max="7947" width="5.5703125" style="42" customWidth="1"/>
    <col min="7948" max="7949" width="3.28515625" style="42" customWidth="1"/>
    <col min="7950" max="7953" width="0" style="42" hidden="1" customWidth="1"/>
    <col min="7954" max="7954" width="4.28515625" style="42" customWidth="1"/>
    <col min="7955" max="7957" width="5.710937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customWidth="1"/>
    <col min="7981" max="7981" width="0" style="42" hidden="1" customWidth="1"/>
    <col min="7982" max="7982" width="3.28515625" style="42" customWidth="1"/>
    <col min="7983" max="7984" width="4.28515625" style="42" customWidth="1"/>
    <col min="7985" max="7986" width="14.5703125" style="42" customWidth="1"/>
    <col min="7987" max="7987" width="4" style="42" customWidth="1"/>
    <col min="7988" max="7990" width="6.140625" style="42" customWidth="1"/>
    <col min="7991" max="7991" width="3.85546875" style="42" customWidth="1"/>
    <col min="7992" max="7992" width="50.140625" style="42" customWidth="1"/>
    <col min="7993" max="8192" width="11.42578125" style="42"/>
    <col min="8193" max="8193" width="1.140625" style="42" customWidth="1"/>
    <col min="8194" max="8196" width="5.7109375" style="42" customWidth="1"/>
    <col min="8197" max="8197" width="4" style="42" customWidth="1"/>
    <col min="8198" max="8200" width="5.140625" style="42" customWidth="1"/>
    <col min="8201" max="8203" width="5.5703125" style="42" customWidth="1"/>
    <col min="8204" max="8205" width="3.28515625" style="42" customWidth="1"/>
    <col min="8206" max="8209" width="0" style="42" hidden="1" customWidth="1"/>
    <col min="8210" max="8210" width="4.28515625" style="42" customWidth="1"/>
    <col min="8211" max="8213" width="5.710937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customWidth="1"/>
    <col min="8237" max="8237" width="0" style="42" hidden="1" customWidth="1"/>
    <col min="8238" max="8238" width="3.28515625" style="42" customWidth="1"/>
    <col min="8239" max="8240" width="4.28515625" style="42" customWidth="1"/>
    <col min="8241" max="8242" width="14.5703125" style="42" customWidth="1"/>
    <col min="8243" max="8243" width="4" style="42" customWidth="1"/>
    <col min="8244" max="8246" width="6.140625" style="42" customWidth="1"/>
    <col min="8247" max="8247" width="3.85546875" style="42" customWidth="1"/>
    <col min="8248" max="8248" width="50.140625" style="42" customWidth="1"/>
    <col min="8249" max="8448" width="11.42578125" style="42"/>
    <col min="8449" max="8449" width="1.140625" style="42" customWidth="1"/>
    <col min="8450" max="8452" width="5.7109375" style="42" customWidth="1"/>
    <col min="8453" max="8453" width="4" style="42" customWidth="1"/>
    <col min="8454" max="8456" width="5.140625" style="42" customWidth="1"/>
    <col min="8457" max="8459" width="5.5703125" style="42" customWidth="1"/>
    <col min="8460" max="8461" width="3.28515625" style="42" customWidth="1"/>
    <col min="8462" max="8465" width="0" style="42" hidden="1" customWidth="1"/>
    <col min="8466" max="8466" width="4.28515625" style="42" customWidth="1"/>
    <col min="8467" max="8469" width="5.710937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customWidth="1"/>
    <col min="8493" max="8493" width="0" style="42" hidden="1" customWidth="1"/>
    <col min="8494" max="8494" width="3.28515625" style="42" customWidth="1"/>
    <col min="8495" max="8496" width="4.28515625" style="42" customWidth="1"/>
    <col min="8497" max="8498" width="14.5703125" style="42" customWidth="1"/>
    <col min="8499" max="8499" width="4" style="42" customWidth="1"/>
    <col min="8500" max="8502" width="6.140625" style="42" customWidth="1"/>
    <col min="8503" max="8503" width="3.85546875" style="42" customWidth="1"/>
    <col min="8504" max="8504" width="50.140625" style="42" customWidth="1"/>
    <col min="8505" max="8704" width="11.42578125" style="42"/>
    <col min="8705" max="8705" width="1.140625" style="42" customWidth="1"/>
    <col min="8706" max="8708" width="5.7109375" style="42" customWidth="1"/>
    <col min="8709" max="8709" width="4" style="42" customWidth="1"/>
    <col min="8710" max="8712" width="5.140625" style="42" customWidth="1"/>
    <col min="8713" max="8715" width="5.5703125" style="42" customWidth="1"/>
    <col min="8716" max="8717" width="3.28515625" style="42" customWidth="1"/>
    <col min="8718" max="8721" width="0" style="42" hidden="1" customWidth="1"/>
    <col min="8722" max="8722" width="4.28515625" style="42" customWidth="1"/>
    <col min="8723" max="8725" width="5.710937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customWidth="1"/>
    <col min="8749" max="8749" width="0" style="42" hidden="1" customWidth="1"/>
    <col min="8750" max="8750" width="3.28515625" style="42" customWidth="1"/>
    <col min="8751" max="8752" width="4.28515625" style="42" customWidth="1"/>
    <col min="8753" max="8754" width="14.5703125" style="42" customWidth="1"/>
    <col min="8755" max="8755" width="4" style="42" customWidth="1"/>
    <col min="8756" max="8758" width="6.140625" style="42" customWidth="1"/>
    <col min="8759" max="8759" width="3.85546875" style="42" customWidth="1"/>
    <col min="8760" max="8760" width="50.140625" style="42" customWidth="1"/>
    <col min="8761" max="8960" width="11.42578125" style="42"/>
    <col min="8961" max="8961" width="1.140625" style="42" customWidth="1"/>
    <col min="8962" max="8964" width="5.7109375" style="42" customWidth="1"/>
    <col min="8965" max="8965" width="4" style="42" customWidth="1"/>
    <col min="8966" max="8968" width="5.140625" style="42" customWidth="1"/>
    <col min="8969" max="8971" width="5.5703125" style="42" customWidth="1"/>
    <col min="8972" max="8973" width="3.28515625" style="42" customWidth="1"/>
    <col min="8974" max="8977" width="0" style="42" hidden="1" customWidth="1"/>
    <col min="8978" max="8978" width="4.28515625" style="42" customWidth="1"/>
    <col min="8979" max="8981" width="5.710937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customWidth="1"/>
    <col min="9005" max="9005" width="0" style="42" hidden="1" customWidth="1"/>
    <col min="9006" max="9006" width="3.28515625" style="42" customWidth="1"/>
    <col min="9007" max="9008" width="4.28515625" style="42" customWidth="1"/>
    <col min="9009" max="9010" width="14.5703125" style="42" customWidth="1"/>
    <col min="9011" max="9011" width="4" style="42" customWidth="1"/>
    <col min="9012" max="9014" width="6.140625" style="42" customWidth="1"/>
    <col min="9015" max="9015" width="3.85546875" style="42" customWidth="1"/>
    <col min="9016" max="9016" width="50.140625" style="42" customWidth="1"/>
    <col min="9017" max="9216" width="11.42578125" style="42"/>
    <col min="9217" max="9217" width="1.140625" style="42" customWidth="1"/>
    <col min="9218" max="9220" width="5.7109375" style="42" customWidth="1"/>
    <col min="9221" max="9221" width="4" style="42" customWidth="1"/>
    <col min="9222" max="9224" width="5.140625" style="42" customWidth="1"/>
    <col min="9225" max="9227" width="5.5703125" style="42" customWidth="1"/>
    <col min="9228" max="9229" width="3.28515625" style="42" customWidth="1"/>
    <col min="9230" max="9233" width="0" style="42" hidden="1" customWidth="1"/>
    <col min="9234" max="9234" width="4.28515625" style="42" customWidth="1"/>
    <col min="9235" max="9237" width="5.710937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customWidth="1"/>
    <col min="9261" max="9261" width="0" style="42" hidden="1" customWidth="1"/>
    <col min="9262" max="9262" width="3.28515625" style="42" customWidth="1"/>
    <col min="9263" max="9264" width="4.28515625" style="42" customWidth="1"/>
    <col min="9265" max="9266" width="14.5703125" style="42" customWidth="1"/>
    <col min="9267" max="9267" width="4" style="42" customWidth="1"/>
    <col min="9268" max="9270" width="6.140625" style="42" customWidth="1"/>
    <col min="9271" max="9271" width="3.85546875" style="42" customWidth="1"/>
    <col min="9272" max="9272" width="50.140625" style="42" customWidth="1"/>
    <col min="9273" max="9472" width="11.42578125" style="42"/>
    <col min="9473" max="9473" width="1.140625" style="42" customWidth="1"/>
    <col min="9474" max="9476" width="5.7109375" style="42" customWidth="1"/>
    <col min="9477" max="9477" width="4" style="42" customWidth="1"/>
    <col min="9478" max="9480" width="5.140625" style="42" customWidth="1"/>
    <col min="9481" max="9483" width="5.5703125" style="42" customWidth="1"/>
    <col min="9484" max="9485" width="3.28515625" style="42" customWidth="1"/>
    <col min="9486" max="9489" width="0" style="42" hidden="1" customWidth="1"/>
    <col min="9490" max="9490" width="4.28515625" style="42" customWidth="1"/>
    <col min="9491" max="9493" width="5.710937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customWidth="1"/>
    <col min="9517" max="9517" width="0" style="42" hidden="1" customWidth="1"/>
    <col min="9518" max="9518" width="3.28515625" style="42" customWidth="1"/>
    <col min="9519" max="9520" width="4.28515625" style="42" customWidth="1"/>
    <col min="9521" max="9522" width="14.5703125" style="42" customWidth="1"/>
    <col min="9523" max="9523" width="4" style="42" customWidth="1"/>
    <col min="9524" max="9526" width="6.140625" style="42" customWidth="1"/>
    <col min="9527" max="9527" width="3.85546875" style="42" customWidth="1"/>
    <col min="9528" max="9528" width="50.140625" style="42" customWidth="1"/>
    <col min="9529" max="9728" width="11.42578125" style="42"/>
    <col min="9729" max="9729" width="1.140625" style="42" customWidth="1"/>
    <col min="9730" max="9732" width="5.7109375" style="42" customWidth="1"/>
    <col min="9733" max="9733" width="4" style="42" customWidth="1"/>
    <col min="9734" max="9736" width="5.140625" style="42" customWidth="1"/>
    <col min="9737" max="9739" width="5.5703125" style="42" customWidth="1"/>
    <col min="9740" max="9741" width="3.28515625" style="42" customWidth="1"/>
    <col min="9742" max="9745" width="0" style="42" hidden="1" customWidth="1"/>
    <col min="9746" max="9746" width="4.28515625" style="42" customWidth="1"/>
    <col min="9747" max="9749" width="5.710937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customWidth="1"/>
    <col min="9773" max="9773" width="0" style="42" hidden="1" customWidth="1"/>
    <col min="9774" max="9774" width="3.28515625" style="42" customWidth="1"/>
    <col min="9775" max="9776" width="4.28515625" style="42" customWidth="1"/>
    <col min="9777" max="9778" width="14.5703125" style="42" customWidth="1"/>
    <col min="9779" max="9779" width="4" style="42" customWidth="1"/>
    <col min="9780" max="9782" width="6.140625" style="42" customWidth="1"/>
    <col min="9783" max="9783" width="3.85546875" style="42" customWidth="1"/>
    <col min="9784" max="9784" width="50.140625" style="42" customWidth="1"/>
    <col min="9785" max="9984" width="11.42578125" style="42"/>
    <col min="9985" max="9985" width="1.140625" style="42" customWidth="1"/>
    <col min="9986" max="9988" width="5.7109375" style="42" customWidth="1"/>
    <col min="9989" max="9989" width="4" style="42" customWidth="1"/>
    <col min="9990" max="9992" width="5.140625" style="42" customWidth="1"/>
    <col min="9993" max="9995" width="5.5703125" style="42" customWidth="1"/>
    <col min="9996" max="9997" width="3.28515625" style="42" customWidth="1"/>
    <col min="9998" max="10001" width="0" style="42" hidden="1" customWidth="1"/>
    <col min="10002" max="10002" width="4.28515625" style="42" customWidth="1"/>
    <col min="10003" max="10005" width="5.710937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customWidth="1"/>
    <col min="10029" max="10029" width="0" style="42" hidden="1" customWidth="1"/>
    <col min="10030" max="10030" width="3.28515625" style="42" customWidth="1"/>
    <col min="10031" max="10032" width="4.28515625" style="42" customWidth="1"/>
    <col min="10033" max="10034" width="14.5703125" style="42" customWidth="1"/>
    <col min="10035" max="10035" width="4" style="42" customWidth="1"/>
    <col min="10036" max="10038" width="6.140625" style="42" customWidth="1"/>
    <col min="10039" max="10039" width="3.85546875" style="42" customWidth="1"/>
    <col min="10040" max="10040" width="50.140625" style="42" customWidth="1"/>
    <col min="10041" max="10240" width="11.42578125" style="42"/>
    <col min="10241" max="10241" width="1.140625" style="42" customWidth="1"/>
    <col min="10242" max="10244" width="5.7109375" style="42" customWidth="1"/>
    <col min="10245" max="10245" width="4" style="42" customWidth="1"/>
    <col min="10246" max="10248" width="5.140625" style="42" customWidth="1"/>
    <col min="10249" max="10251" width="5.5703125" style="42" customWidth="1"/>
    <col min="10252" max="10253" width="3.28515625" style="42" customWidth="1"/>
    <col min="10254" max="10257" width="0" style="42" hidden="1" customWidth="1"/>
    <col min="10258" max="10258" width="4.28515625" style="42" customWidth="1"/>
    <col min="10259" max="10261" width="5.710937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customWidth="1"/>
    <col min="10285" max="10285" width="0" style="42" hidden="1" customWidth="1"/>
    <col min="10286" max="10286" width="3.28515625" style="42" customWidth="1"/>
    <col min="10287" max="10288" width="4.28515625" style="42" customWidth="1"/>
    <col min="10289" max="10290" width="14.5703125" style="42" customWidth="1"/>
    <col min="10291" max="10291" width="4" style="42" customWidth="1"/>
    <col min="10292" max="10294" width="6.140625" style="42" customWidth="1"/>
    <col min="10295" max="10295" width="3.85546875" style="42" customWidth="1"/>
    <col min="10296" max="10296" width="50.140625" style="42" customWidth="1"/>
    <col min="10297" max="10496" width="11.42578125" style="42"/>
    <col min="10497" max="10497" width="1.140625" style="42" customWidth="1"/>
    <col min="10498" max="10500" width="5.7109375" style="42" customWidth="1"/>
    <col min="10501" max="10501" width="4" style="42" customWidth="1"/>
    <col min="10502" max="10504" width="5.140625" style="42" customWidth="1"/>
    <col min="10505" max="10507" width="5.5703125" style="42" customWidth="1"/>
    <col min="10508" max="10509" width="3.28515625" style="42" customWidth="1"/>
    <col min="10510" max="10513" width="0" style="42" hidden="1" customWidth="1"/>
    <col min="10514" max="10514" width="4.28515625" style="42" customWidth="1"/>
    <col min="10515" max="10517" width="5.710937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customWidth="1"/>
    <col min="10541" max="10541" width="0" style="42" hidden="1" customWidth="1"/>
    <col min="10542" max="10542" width="3.28515625" style="42" customWidth="1"/>
    <col min="10543" max="10544" width="4.28515625" style="42" customWidth="1"/>
    <col min="10545" max="10546" width="14.5703125" style="42" customWidth="1"/>
    <col min="10547" max="10547" width="4" style="42" customWidth="1"/>
    <col min="10548" max="10550" width="6.140625" style="42" customWidth="1"/>
    <col min="10551" max="10551" width="3.85546875" style="42" customWidth="1"/>
    <col min="10552" max="10552" width="50.140625" style="42" customWidth="1"/>
    <col min="10553" max="10752" width="11.42578125" style="42"/>
    <col min="10753" max="10753" width="1.140625" style="42" customWidth="1"/>
    <col min="10754" max="10756" width="5.7109375" style="42" customWidth="1"/>
    <col min="10757" max="10757" width="4" style="42" customWidth="1"/>
    <col min="10758" max="10760" width="5.140625" style="42" customWidth="1"/>
    <col min="10761" max="10763" width="5.5703125" style="42" customWidth="1"/>
    <col min="10764" max="10765" width="3.28515625" style="42" customWidth="1"/>
    <col min="10766" max="10769" width="0" style="42" hidden="1" customWidth="1"/>
    <col min="10770" max="10770" width="4.28515625" style="42" customWidth="1"/>
    <col min="10771" max="10773" width="5.710937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customWidth="1"/>
    <col min="10797" max="10797" width="0" style="42" hidden="1" customWidth="1"/>
    <col min="10798" max="10798" width="3.28515625" style="42" customWidth="1"/>
    <col min="10799" max="10800" width="4.28515625" style="42" customWidth="1"/>
    <col min="10801" max="10802" width="14.5703125" style="42" customWidth="1"/>
    <col min="10803" max="10803" width="4" style="42" customWidth="1"/>
    <col min="10804" max="10806" width="6.140625" style="42" customWidth="1"/>
    <col min="10807" max="10807" width="3.85546875" style="42" customWidth="1"/>
    <col min="10808" max="10808" width="50.140625" style="42" customWidth="1"/>
    <col min="10809" max="11008" width="11.42578125" style="42"/>
    <col min="11009" max="11009" width="1.140625" style="42" customWidth="1"/>
    <col min="11010" max="11012" width="5.7109375" style="42" customWidth="1"/>
    <col min="11013" max="11013" width="4" style="42" customWidth="1"/>
    <col min="11014" max="11016" width="5.140625" style="42" customWidth="1"/>
    <col min="11017" max="11019" width="5.5703125" style="42" customWidth="1"/>
    <col min="11020" max="11021" width="3.28515625" style="42" customWidth="1"/>
    <col min="11022" max="11025" width="0" style="42" hidden="1" customWidth="1"/>
    <col min="11026" max="11026" width="4.28515625" style="42" customWidth="1"/>
    <col min="11027" max="11029" width="5.710937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customWidth="1"/>
    <col min="11053" max="11053" width="0" style="42" hidden="1" customWidth="1"/>
    <col min="11054" max="11054" width="3.28515625" style="42" customWidth="1"/>
    <col min="11055" max="11056" width="4.28515625" style="42" customWidth="1"/>
    <col min="11057" max="11058" width="14.5703125" style="42" customWidth="1"/>
    <col min="11059" max="11059" width="4" style="42" customWidth="1"/>
    <col min="11060" max="11062" width="6.140625" style="42" customWidth="1"/>
    <col min="11063" max="11063" width="3.85546875" style="42" customWidth="1"/>
    <col min="11064" max="11064" width="50.140625" style="42" customWidth="1"/>
    <col min="11065" max="11264" width="11.42578125" style="42"/>
    <col min="11265" max="11265" width="1.140625" style="42" customWidth="1"/>
    <col min="11266" max="11268" width="5.7109375" style="42" customWidth="1"/>
    <col min="11269" max="11269" width="4" style="42" customWidth="1"/>
    <col min="11270" max="11272" width="5.140625" style="42" customWidth="1"/>
    <col min="11273" max="11275" width="5.5703125" style="42" customWidth="1"/>
    <col min="11276" max="11277" width="3.28515625" style="42" customWidth="1"/>
    <col min="11278" max="11281" width="0" style="42" hidden="1" customWidth="1"/>
    <col min="11282" max="11282" width="4.28515625" style="42" customWidth="1"/>
    <col min="11283" max="11285" width="5.710937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customWidth="1"/>
    <col min="11309" max="11309" width="0" style="42" hidden="1" customWidth="1"/>
    <col min="11310" max="11310" width="3.28515625" style="42" customWidth="1"/>
    <col min="11311" max="11312" width="4.28515625" style="42" customWidth="1"/>
    <col min="11313" max="11314" width="14.5703125" style="42" customWidth="1"/>
    <col min="11315" max="11315" width="4" style="42" customWidth="1"/>
    <col min="11316" max="11318" width="6.140625" style="42" customWidth="1"/>
    <col min="11319" max="11319" width="3.85546875" style="42" customWidth="1"/>
    <col min="11320" max="11320" width="50.140625" style="42" customWidth="1"/>
    <col min="11321" max="11520" width="11.42578125" style="42"/>
    <col min="11521" max="11521" width="1.140625" style="42" customWidth="1"/>
    <col min="11522" max="11524" width="5.7109375" style="42" customWidth="1"/>
    <col min="11525" max="11525" width="4" style="42" customWidth="1"/>
    <col min="11526" max="11528" width="5.140625" style="42" customWidth="1"/>
    <col min="11529" max="11531" width="5.5703125" style="42" customWidth="1"/>
    <col min="11532" max="11533" width="3.28515625" style="42" customWidth="1"/>
    <col min="11534" max="11537" width="0" style="42" hidden="1" customWidth="1"/>
    <col min="11538" max="11538" width="4.28515625" style="42" customWidth="1"/>
    <col min="11539" max="11541" width="5.710937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customWidth="1"/>
    <col min="11565" max="11565" width="0" style="42" hidden="1" customWidth="1"/>
    <col min="11566" max="11566" width="3.28515625" style="42" customWidth="1"/>
    <col min="11567" max="11568" width="4.28515625" style="42" customWidth="1"/>
    <col min="11569" max="11570" width="14.5703125" style="42" customWidth="1"/>
    <col min="11571" max="11571" width="4" style="42" customWidth="1"/>
    <col min="11572" max="11574" width="6.140625" style="42" customWidth="1"/>
    <col min="11575" max="11575" width="3.85546875" style="42" customWidth="1"/>
    <col min="11576" max="11576" width="50.140625" style="42" customWidth="1"/>
    <col min="11577" max="11776" width="11.42578125" style="42"/>
    <col min="11777" max="11777" width="1.140625" style="42" customWidth="1"/>
    <col min="11778" max="11780" width="5.7109375" style="42" customWidth="1"/>
    <col min="11781" max="11781" width="4" style="42" customWidth="1"/>
    <col min="11782" max="11784" width="5.140625" style="42" customWidth="1"/>
    <col min="11785" max="11787" width="5.5703125" style="42" customWidth="1"/>
    <col min="11788" max="11789" width="3.28515625" style="42" customWidth="1"/>
    <col min="11790" max="11793" width="0" style="42" hidden="1" customWidth="1"/>
    <col min="11794" max="11794" width="4.28515625" style="42" customWidth="1"/>
    <col min="11795" max="11797" width="5.710937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customWidth="1"/>
    <col min="11821" max="11821" width="0" style="42" hidden="1" customWidth="1"/>
    <col min="11822" max="11822" width="3.28515625" style="42" customWidth="1"/>
    <col min="11823" max="11824" width="4.28515625" style="42" customWidth="1"/>
    <col min="11825" max="11826" width="14.5703125" style="42" customWidth="1"/>
    <col min="11827" max="11827" width="4" style="42" customWidth="1"/>
    <col min="11828" max="11830" width="6.140625" style="42" customWidth="1"/>
    <col min="11831" max="11831" width="3.85546875" style="42" customWidth="1"/>
    <col min="11832" max="11832" width="50.140625" style="42" customWidth="1"/>
    <col min="11833" max="12032" width="11.42578125" style="42"/>
    <col min="12033" max="12033" width="1.140625" style="42" customWidth="1"/>
    <col min="12034" max="12036" width="5.7109375" style="42" customWidth="1"/>
    <col min="12037" max="12037" width="4" style="42" customWidth="1"/>
    <col min="12038" max="12040" width="5.140625" style="42" customWidth="1"/>
    <col min="12041" max="12043" width="5.5703125" style="42" customWidth="1"/>
    <col min="12044" max="12045" width="3.28515625" style="42" customWidth="1"/>
    <col min="12046" max="12049" width="0" style="42" hidden="1" customWidth="1"/>
    <col min="12050" max="12050" width="4.28515625" style="42" customWidth="1"/>
    <col min="12051" max="12053" width="5.710937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customWidth="1"/>
    <col min="12077" max="12077" width="0" style="42" hidden="1" customWidth="1"/>
    <col min="12078" max="12078" width="3.28515625" style="42" customWidth="1"/>
    <col min="12079" max="12080" width="4.28515625" style="42" customWidth="1"/>
    <col min="12081" max="12082" width="14.5703125" style="42" customWidth="1"/>
    <col min="12083" max="12083" width="4" style="42" customWidth="1"/>
    <col min="12084" max="12086" width="6.140625" style="42" customWidth="1"/>
    <col min="12087" max="12087" width="3.85546875" style="42" customWidth="1"/>
    <col min="12088" max="12088" width="50.140625" style="42" customWidth="1"/>
    <col min="12089" max="12288" width="11.42578125" style="42"/>
    <col min="12289" max="12289" width="1.140625" style="42" customWidth="1"/>
    <col min="12290" max="12292" width="5.7109375" style="42" customWidth="1"/>
    <col min="12293" max="12293" width="4" style="42" customWidth="1"/>
    <col min="12294" max="12296" width="5.140625" style="42" customWidth="1"/>
    <col min="12297" max="12299" width="5.5703125" style="42" customWidth="1"/>
    <col min="12300" max="12301" width="3.28515625" style="42" customWidth="1"/>
    <col min="12302" max="12305" width="0" style="42" hidden="1" customWidth="1"/>
    <col min="12306" max="12306" width="4.28515625" style="42" customWidth="1"/>
    <col min="12307" max="12309" width="5.710937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customWidth="1"/>
    <col min="12333" max="12333" width="0" style="42" hidden="1" customWidth="1"/>
    <col min="12334" max="12334" width="3.28515625" style="42" customWidth="1"/>
    <col min="12335" max="12336" width="4.28515625" style="42" customWidth="1"/>
    <col min="12337" max="12338" width="14.5703125" style="42" customWidth="1"/>
    <col min="12339" max="12339" width="4" style="42" customWidth="1"/>
    <col min="12340" max="12342" width="6.140625" style="42" customWidth="1"/>
    <col min="12343" max="12343" width="3.85546875" style="42" customWidth="1"/>
    <col min="12344" max="12344" width="50.140625" style="42" customWidth="1"/>
    <col min="12345" max="12544" width="11.42578125" style="42"/>
    <col min="12545" max="12545" width="1.140625" style="42" customWidth="1"/>
    <col min="12546" max="12548" width="5.7109375" style="42" customWidth="1"/>
    <col min="12549" max="12549" width="4" style="42" customWidth="1"/>
    <col min="12550" max="12552" width="5.140625" style="42" customWidth="1"/>
    <col min="12553" max="12555" width="5.5703125" style="42" customWidth="1"/>
    <col min="12556" max="12557" width="3.28515625" style="42" customWidth="1"/>
    <col min="12558" max="12561" width="0" style="42" hidden="1" customWidth="1"/>
    <col min="12562" max="12562" width="4.28515625" style="42" customWidth="1"/>
    <col min="12563" max="12565" width="5.710937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customWidth="1"/>
    <col min="12589" max="12589" width="0" style="42" hidden="1" customWidth="1"/>
    <col min="12590" max="12590" width="3.28515625" style="42" customWidth="1"/>
    <col min="12591" max="12592" width="4.28515625" style="42" customWidth="1"/>
    <col min="12593" max="12594" width="14.5703125" style="42" customWidth="1"/>
    <col min="12595" max="12595" width="4" style="42" customWidth="1"/>
    <col min="12596" max="12598" width="6.140625" style="42" customWidth="1"/>
    <col min="12599" max="12599" width="3.85546875" style="42" customWidth="1"/>
    <col min="12600" max="12600" width="50.140625" style="42" customWidth="1"/>
    <col min="12601" max="12800" width="11.42578125" style="42"/>
    <col min="12801" max="12801" width="1.140625" style="42" customWidth="1"/>
    <col min="12802" max="12804" width="5.7109375" style="42" customWidth="1"/>
    <col min="12805" max="12805" width="4" style="42" customWidth="1"/>
    <col min="12806" max="12808" width="5.140625" style="42" customWidth="1"/>
    <col min="12809" max="12811" width="5.5703125" style="42" customWidth="1"/>
    <col min="12812" max="12813" width="3.28515625" style="42" customWidth="1"/>
    <col min="12814" max="12817" width="0" style="42" hidden="1" customWidth="1"/>
    <col min="12818" max="12818" width="4.28515625" style="42" customWidth="1"/>
    <col min="12819" max="12821" width="5.710937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customWidth="1"/>
    <col min="12845" max="12845" width="0" style="42" hidden="1" customWidth="1"/>
    <col min="12846" max="12846" width="3.28515625" style="42" customWidth="1"/>
    <col min="12847" max="12848" width="4.28515625" style="42" customWidth="1"/>
    <col min="12849" max="12850" width="14.5703125" style="42" customWidth="1"/>
    <col min="12851" max="12851" width="4" style="42" customWidth="1"/>
    <col min="12852" max="12854" width="6.140625" style="42" customWidth="1"/>
    <col min="12855" max="12855" width="3.85546875" style="42" customWidth="1"/>
    <col min="12856" max="12856" width="50.140625" style="42" customWidth="1"/>
    <col min="12857" max="13056" width="11.42578125" style="42"/>
    <col min="13057" max="13057" width="1.140625" style="42" customWidth="1"/>
    <col min="13058" max="13060" width="5.7109375" style="42" customWidth="1"/>
    <col min="13061" max="13061" width="4" style="42" customWidth="1"/>
    <col min="13062" max="13064" width="5.140625" style="42" customWidth="1"/>
    <col min="13065" max="13067" width="5.5703125" style="42" customWidth="1"/>
    <col min="13068" max="13069" width="3.28515625" style="42" customWidth="1"/>
    <col min="13070" max="13073" width="0" style="42" hidden="1" customWidth="1"/>
    <col min="13074" max="13074" width="4.28515625" style="42" customWidth="1"/>
    <col min="13075" max="13077" width="5.710937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customWidth="1"/>
    <col min="13101" max="13101" width="0" style="42" hidden="1" customWidth="1"/>
    <col min="13102" max="13102" width="3.28515625" style="42" customWidth="1"/>
    <col min="13103" max="13104" width="4.28515625" style="42" customWidth="1"/>
    <col min="13105" max="13106" width="14.5703125" style="42" customWidth="1"/>
    <col min="13107" max="13107" width="4" style="42" customWidth="1"/>
    <col min="13108" max="13110" width="6.140625" style="42" customWidth="1"/>
    <col min="13111" max="13111" width="3.85546875" style="42" customWidth="1"/>
    <col min="13112" max="13112" width="50.140625" style="42" customWidth="1"/>
    <col min="13113" max="13312" width="11.42578125" style="42"/>
    <col min="13313" max="13313" width="1.140625" style="42" customWidth="1"/>
    <col min="13314" max="13316" width="5.7109375" style="42" customWidth="1"/>
    <col min="13317" max="13317" width="4" style="42" customWidth="1"/>
    <col min="13318" max="13320" width="5.140625" style="42" customWidth="1"/>
    <col min="13321" max="13323" width="5.5703125" style="42" customWidth="1"/>
    <col min="13324" max="13325" width="3.28515625" style="42" customWidth="1"/>
    <col min="13326" max="13329" width="0" style="42" hidden="1" customWidth="1"/>
    <col min="13330" max="13330" width="4.28515625" style="42" customWidth="1"/>
    <col min="13331" max="13333" width="5.710937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customWidth="1"/>
    <col min="13357" max="13357" width="0" style="42" hidden="1" customWidth="1"/>
    <col min="13358" max="13358" width="3.28515625" style="42" customWidth="1"/>
    <col min="13359" max="13360" width="4.28515625" style="42" customWidth="1"/>
    <col min="13361" max="13362" width="14.5703125" style="42" customWidth="1"/>
    <col min="13363" max="13363" width="4" style="42" customWidth="1"/>
    <col min="13364" max="13366" width="6.140625" style="42" customWidth="1"/>
    <col min="13367" max="13367" width="3.85546875" style="42" customWidth="1"/>
    <col min="13368" max="13368" width="50.140625" style="42" customWidth="1"/>
    <col min="13369" max="13568" width="11.42578125" style="42"/>
    <col min="13569" max="13569" width="1.140625" style="42" customWidth="1"/>
    <col min="13570" max="13572" width="5.7109375" style="42" customWidth="1"/>
    <col min="13573" max="13573" width="4" style="42" customWidth="1"/>
    <col min="13574" max="13576" width="5.140625" style="42" customWidth="1"/>
    <col min="13577" max="13579" width="5.5703125" style="42" customWidth="1"/>
    <col min="13580" max="13581" width="3.28515625" style="42" customWidth="1"/>
    <col min="13582" max="13585" width="0" style="42" hidden="1" customWidth="1"/>
    <col min="13586" max="13586" width="4.28515625" style="42" customWidth="1"/>
    <col min="13587" max="13589" width="5.710937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customWidth="1"/>
    <col min="13613" max="13613" width="0" style="42" hidden="1" customWidth="1"/>
    <col min="13614" max="13614" width="3.28515625" style="42" customWidth="1"/>
    <col min="13615" max="13616" width="4.28515625" style="42" customWidth="1"/>
    <col min="13617" max="13618" width="14.5703125" style="42" customWidth="1"/>
    <col min="13619" max="13619" width="4" style="42" customWidth="1"/>
    <col min="13620" max="13622" width="6.140625" style="42" customWidth="1"/>
    <col min="13623" max="13623" width="3.85546875" style="42" customWidth="1"/>
    <col min="13624" max="13624" width="50.140625" style="42" customWidth="1"/>
    <col min="13625" max="13824" width="11.42578125" style="42"/>
    <col min="13825" max="13825" width="1.140625" style="42" customWidth="1"/>
    <col min="13826" max="13828" width="5.7109375" style="42" customWidth="1"/>
    <col min="13829" max="13829" width="4" style="42" customWidth="1"/>
    <col min="13830" max="13832" width="5.140625" style="42" customWidth="1"/>
    <col min="13833" max="13835" width="5.5703125" style="42" customWidth="1"/>
    <col min="13836" max="13837" width="3.28515625" style="42" customWidth="1"/>
    <col min="13838" max="13841" width="0" style="42" hidden="1" customWidth="1"/>
    <col min="13842" max="13842" width="4.28515625" style="42" customWidth="1"/>
    <col min="13843" max="13845" width="5.710937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customWidth="1"/>
    <col min="13869" max="13869" width="0" style="42" hidden="1" customWidth="1"/>
    <col min="13870" max="13870" width="3.28515625" style="42" customWidth="1"/>
    <col min="13871" max="13872" width="4.28515625" style="42" customWidth="1"/>
    <col min="13873" max="13874" width="14.5703125" style="42" customWidth="1"/>
    <col min="13875" max="13875" width="4" style="42" customWidth="1"/>
    <col min="13876" max="13878" width="6.140625" style="42" customWidth="1"/>
    <col min="13879" max="13879" width="3.85546875" style="42" customWidth="1"/>
    <col min="13880" max="13880" width="50.140625" style="42" customWidth="1"/>
    <col min="13881" max="14080" width="11.42578125" style="42"/>
    <col min="14081" max="14081" width="1.140625" style="42" customWidth="1"/>
    <col min="14082" max="14084" width="5.7109375" style="42" customWidth="1"/>
    <col min="14085" max="14085" width="4" style="42" customWidth="1"/>
    <col min="14086" max="14088" width="5.140625" style="42" customWidth="1"/>
    <col min="14089" max="14091" width="5.5703125" style="42" customWidth="1"/>
    <col min="14092" max="14093" width="3.28515625" style="42" customWidth="1"/>
    <col min="14094" max="14097" width="0" style="42" hidden="1" customWidth="1"/>
    <col min="14098" max="14098" width="4.28515625" style="42" customWidth="1"/>
    <col min="14099" max="14101" width="5.710937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customWidth="1"/>
    <col min="14125" max="14125" width="0" style="42" hidden="1" customWidth="1"/>
    <col min="14126" max="14126" width="3.28515625" style="42" customWidth="1"/>
    <col min="14127" max="14128" width="4.28515625" style="42" customWidth="1"/>
    <col min="14129" max="14130" width="14.5703125" style="42" customWidth="1"/>
    <col min="14131" max="14131" width="4" style="42" customWidth="1"/>
    <col min="14132" max="14134" width="6.140625" style="42" customWidth="1"/>
    <col min="14135" max="14135" width="3.85546875" style="42" customWidth="1"/>
    <col min="14136" max="14136" width="50.140625" style="42" customWidth="1"/>
    <col min="14137" max="14336" width="11.42578125" style="42"/>
    <col min="14337" max="14337" width="1.140625" style="42" customWidth="1"/>
    <col min="14338" max="14340" width="5.7109375" style="42" customWidth="1"/>
    <col min="14341" max="14341" width="4" style="42" customWidth="1"/>
    <col min="14342" max="14344" width="5.140625" style="42" customWidth="1"/>
    <col min="14345" max="14347" width="5.5703125" style="42" customWidth="1"/>
    <col min="14348" max="14349" width="3.28515625" style="42" customWidth="1"/>
    <col min="14350" max="14353" width="0" style="42" hidden="1" customWidth="1"/>
    <col min="14354" max="14354" width="4.28515625" style="42" customWidth="1"/>
    <col min="14355" max="14357" width="5.710937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customWidth="1"/>
    <col min="14381" max="14381" width="0" style="42" hidden="1" customWidth="1"/>
    <col min="14382" max="14382" width="3.28515625" style="42" customWidth="1"/>
    <col min="14383" max="14384" width="4.28515625" style="42" customWidth="1"/>
    <col min="14385" max="14386" width="14.5703125" style="42" customWidth="1"/>
    <col min="14387" max="14387" width="4" style="42" customWidth="1"/>
    <col min="14388" max="14390" width="6.140625" style="42" customWidth="1"/>
    <col min="14391" max="14391" width="3.85546875" style="42" customWidth="1"/>
    <col min="14392" max="14392" width="50.140625" style="42" customWidth="1"/>
    <col min="14393" max="14592" width="11.42578125" style="42"/>
    <col min="14593" max="14593" width="1.140625" style="42" customWidth="1"/>
    <col min="14594" max="14596" width="5.7109375" style="42" customWidth="1"/>
    <col min="14597" max="14597" width="4" style="42" customWidth="1"/>
    <col min="14598" max="14600" width="5.140625" style="42" customWidth="1"/>
    <col min="14601" max="14603" width="5.5703125" style="42" customWidth="1"/>
    <col min="14604" max="14605" width="3.28515625" style="42" customWidth="1"/>
    <col min="14606" max="14609" width="0" style="42" hidden="1" customWidth="1"/>
    <col min="14610" max="14610" width="4.28515625" style="42" customWidth="1"/>
    <col min="14611" max="14613" width="5.710937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customWidth="1"/>
    <col min="14637" max="14637" width="0" style="42" hidden="1" customWidth="1"/>
    <col min="14638" max="14638" width="3.28515625" style="42" customWidth="1"/>
    <col min="14639" max="14640" width="4.28515625" style="42" customWidth="1"/>
    <col min="14641" max="14642" width="14.5703125" style="42" customWidth="1"/>
    <col min="14643" max="14643" width="4" style="42" customWidth="1"/>
    <col min="14644" max="14646" width="6.140625" style="42" customWidth="1"/>
    <col min="14647" max="14647" width="3.85546875" style="42" customWidth="1"/>
    <col min="14648" max="14648" width="50.140625" style="42" customWidth="1"/>
    <col min="14649" max="14848" width="11.42578125" style="42"/>
    <col min="14849" max="14849" width="1.140625" style="42" customWidth="1"/>
    <col min="14850" max="14852" width="5.7109375" style="42" customWidth="1"/>
    <col min="14853" max="14853" width="4" style="42" customWidth="1"/>
    <col min="14854" max="14856" width="5.140625" style="42" customWidth="1"/>
    <col min="14857" max="14859" width="5.5703125" style="42" customWidth="1"/>
    <col min="14860" max="14861" width="3.28515625" style="42" customWidth="1"/>
    <col min="14862" max="14865" width="0" style="42" hidden="1" customWidth="1"/>
    <col min="14866" max="14866" width="4.28515625" style="42" customWidth="1"/>
    <col min="14867" max="14869" width="5.710937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customWidth="1"/>
    <col min="14893" max="14893" width="0" style="42" hidden="1" customWidth="1"/>
    <col min="14894" max="14894" width="3.28515625" style="42" customWidth="1"/>
    <col min="14895" max="14896" width="4.28515625" style="42" customWidth="1"/>
    <col min="14897" max="14898" width="14.5703125" style="42" customWidth="1"/>
    <col min="14899" max="14899" width="4" style="42" customWidth="1"/>
    <col min="14900" max="14902" width="6.140625" style="42" customWidth="1"/>
    <col min="14903" max="14903" width="3.85546875" style="42" customWidth="1"/>
    <col min="14904" max="14904" width="50.140625" style="42" customWidth="1"/>
    <col min="14905" max="15104" width="11.42578125" style="42"/>
    <col min="15105" max="15105" width="1.140625" style="42" customWidth="1"/>
    <col min="15106" max="15108" width="5.7109375" style="42" customWidth="1"/>
    <col min="15109" max="15109" width="4" style="42" customWidth="1"/>
    <col min="15110" max="15112" width="5.140625" style="42" customWidth="1"/>
    <col min="15113" max="15115" width="5.5703125" style="42" customWidth="1"/>
    <col min="15116" max="15117" width="3.28515625" style="42" customWidth="1"/>
    <col min="15118" max="15121" width="0" style="42" hidden="1" customWidth="1"/>
    <col min="15122" max="15122" width="4.28515625" style="42" customWidth="1"/>
    <col min="15123" max="15125" width="5.710937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customWidth="1"/>
    <col min="15149" max="15149" width="0" style="42" hidden="1" customWidth="1"/>
    <col min="15150" max="15150" width="3.28515625" style="42" customWidth="1"/>
    <col min="15151" max="15152" width="4.28515625" style="42" customWidth="1"/>
    <col min="15153" max="15154" width="14.5703125" style="42" customWidth="1"/>
    <col min="15155" max="15155" width="4" style="42" customWidth="1"/>
    <col min="15156" max="15158" width="6.140625" style="42" customWidth="1"/>
    <col min="15159" max="15159" width="3.85546875" style="42" customWidth="1"/>
    <col min="15160" max="15160" width="50.140625" style="42" customWidth="1"/>
    <col min="15161" max="15360" width="11.42578125" style="42"/>
    <col min="15361" max="15361" width="1.140625" style="42" customWidth="1"/>
    <col min="15362" max="15364" width="5.7109375" style="42" customWidth="1"/>
    <col min="15365" max="15365" width="4" style="42" customWidth="1"/>
    <col min="15366" max="15368" width="5.140625" style="42" customWidth="1"/>
    <col min="15369" max="15371" width="5.5703125" style="42" customWidth="1"/>
    <col min="15372" max="15373" width="3.28515625" style="42" customWidth="1"/>
    <col min="15374" max="15377" width="0" style="42" hidden="1" customWidth="1"/>
    <col min="15378" max="15378" width="4.28515625" style="42" customWidth="1"/>
    <col min="15379" max="15381" width="5.710937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customWidth="1"/>
    <col min="15405" max="15405" width="0" style="42" hidden="1" customWidth="1"/>
    <col min="15406" max="15406" width="3.28515625" style="42" customWidth="1"/>
    <col min="15407" max="15408" width="4.28515625" style="42" customWidth="1"/>
    <col min="15409" max="15410" width="14.5703125" style="42" customWidth="1"/>
    <col min="15411" max="15411" width="4" style="42" customWidth="1"/>
    <col min="15412" max="15414" width="6.140625" style="42" customWidth="1"/>
    <col min="15415" max="15415" width="3.85546875" style="42" customWidth="1"/>
    <col min="15416" max="15416" width="50.140625" style="42" customWidth="1"/>
    <col min="15417" max="15616" width="11.42578125" style="42"/>
    <col min="15617" max="15617" width="1.140625" style="42" customWidth="1"/>
    <col min="15618" max="15620" width="5.7109375" style="42" customWidth="1"/>
    <col min="15621" max="15621" width="4" style="42" customWidth="1"/>
    <col min="15622" max="15624" width="5.140625" style="42" customWidth="1"/>
    <col min="15625" max="15627" width="5.5703125" style="42" customWidth="1"/>
    <col min="15628" max="15629" width="3.28515625" style="42" customWidth="1"/>
    <col min="15630" max="15633" width="0" style="42" hidden="1" customWidth="1"/>
    <col min="15634" max="15634" width="4.28515625" style="42" customWidth="1"/>
    <col min="15635" max="15637" width="5.710937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customWidth="1"/>
    <col min="15661" max="15661" width="0" style="42" hidden="1" customWidth="1"/>
    <col min="15662" max="15662" width="3.28515625" style="42" customWidth="1"/>
    <col min="15663" max="15664" width="4.28515625" style="42" customWidth="1"/>
    <col min="15665" max="15666" width="14.5703125" style="42" customWidth="1"/>
    <col min="15667" max="15667" width="4" style="42" customWidth="1"/>
    <col min="15668" max="15670" width="6.140625" style="42" customWidth="1"/>
    <col min="15671" max="15671" width="3.85546875" style="42" customWidth="1"/>
    <col min="15672" max="15672" width="50.140625" style="42" customWidth="1"/>
    <col min="15673" max="15872" width="11.42578125" style="42"/>
    <col min="15873" max="15873" width="1.140625" style="42" customWidth="1"/>
    <col min="15874" max="15876" width="5.7109375" style="42" customWidth="1"/>
    <col min="15877" max="15877" width="4" style="42" customWidth="1"/>
    <col min="15878" max="15880" width="5.140625" style="42" customWidth="1"/>
    <col min="15881" max="15883" width="5.5703125" style="42" customWidth="1"/>
    <col min="15884" max="15885" width="3.28515625" style="42" customWidth="1"/>
    <col min="15886" max="15889" width="0" style="42" hidden="1" customWidth="1"/>
    <col min="15890" max="15890" width="4.28515625" style="42" customWidth="1"/>
    <col min="15891" max="15893" width="5.710937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customWidth="1"/>
    <col min="15917" max="15917" width="0" style="42" hidden="1" customWidth="1"/>
    <col min="15918" max="15918" width="3.28515625" style="42" customWidth="1"/>
    <col min="15919" max="15920" width="4.28515625" style="42" customWidth="1"/>
    <col min="15921" max="15922" width="14.5703125" style="42" customWidth="1"/>
    <col min="15923" max="15923" width="4" style="42" customWidth="1"/>
    <col min="15924" max="15926" width="6.140625" style="42" customWidth="1"/>
    <col min="15927" max="15927" width="3.85546875" style="42" customWidth="1"/>
    <col min="15928" max="15928" width="50.140625" style="42" customWidth="1"/>
    <col min="15929" max="16128" width="11.42578125" style="42"/>
    <col min="16129" max="16129" width="1.140625" style="42" customWidth="1"/>
    <col min="16130" max="16132" width="5.7109375" style="42" customWidth="1"/>
    <col min="16133" max="16133" width="4" style="42" customWidth="1"/>
    <col min="16134" max="16136" width="5.140625" style="42" customWidth="1"/>
    <col min="16137" max="16139" width="5.5703125" style="42" customWidth="1"/>
    <col min="16140" max="16141" width="3.28515625" style="42" customWidth="1"/>
    <col min="16142" max="16145" width="0" style="42" hidden="1" customWidth="1"/>
    <col min="16146" max="16146" width="4.28515625" style="42" customWidth="1"/>
    <col min="16147" max="16149" width="5.710937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customWidth="1"/>
    <col min="16173" max="16173" width="0" style="42" hidden="1" customWidth="1"/>
    <col min="16174" max="16174" width="3.28515625" style="42" customWidth="1"/>
    <col min="16175" max="16176" width="4.28515625" style="42" customWidth="1"/>
    <col min="16177" max="16178" width="14.5703125" style="42" customWidth="1"/>
    <col min="16179" max="16179" width="4" style="42" customWidth="1"/>
    <col min="16180" max="16182" width="6.140625" style="42" customWidth="1"/>
    <col min="16183" max="16183" width="3.85546875" style="42" customWidth="1"/>
    <col min="16184" max="16184" width="50.140625" style="42" customWidth="1"/>
    <col min="16185" max="16384" width="11.42578125" style="42"/>
  </cols>
  <sheetData>
    <row r="1" spans="1:58" ht="11.25" customHeight="1" x14ac:dyDescent="0.2">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8" ht="11.25" customHeight="1" x14ac:dyDescent="0.2">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8" ht="12" customHeight="1" x14ac:dyDescent="0.2">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43104</v>
      </c>
      <c r="BC3" s="1718"/>
      <c r="BD3" s="1718"/>
    </row>
    <row r="4" spans="1:58" ht="12" customHeight="1" x14ac:dyDescent="0.2">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row>
    <row r="5" spans="1:58" ht="6" customHeight="1" x14ac:dyDescent="0.2">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8" ht="27" customHeight="1" x14ac:dyDescent="0.2">
      <c r="B6" s="1719" t="s">
        <v>92</v>
      </c>
      <c r="C6" s="1720"/>
      <c r="D6" s="1721" t="s">
        <v>93</v>
      </c>
      <c r="E6" s="1722"/>
      <c r="F6" s="1722"/>
      <c r="G6" s="1722"/>
      <c r="H6" s="1723"/>
      <c r="I6" s="1719" t="s">
        <v>300</v>
      </c>
      <c r="J6" s="1724"/>
      <c r="K6" s="1720"/>
      <c r="L6" s="1721" t="s">
        <v>61</v>
      </c>
      <c r="M6" s="1722"/>
      <c r="N6" s="1722"/>
      <c r="O6" s="1722"/>
      <c r="P6" s="1722"/>
      <c r="Q6" s="1722"/>
      <c r="R6" s="1722"/>
      <c r="S6" s="1722"/>
      <c r="T6" s="1722"/>
      <c r="U6" s="1723"/>
      <c r="V6" s="1719" t="s">
        <v>94</v>
      </c>
      <c r="W6" s="1724"/>
      <c r="X6" s="1724"/>
      <c r="Y6" s="1724"/>
      <c r="Z6" s="1724"/>
      <c r="AA6" s="1725" t="s">
        <v>703</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1836" t="s">
        <v>2847</v>
      </c>
      <c r="BC6" s="1837"/>
      <c r="BD6" s="1838"/>
    </row>
    <row r="7" spans="1:58" ht="6" customHeight="1" x14ac:dyDescent="0.2">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8" ht="22.5" customHeight="1" x14ac:dyDescent="0.2">
      <c r="A8" s="619"/>
      <c r="B8" s="1727" t="s">
        <v>307</v>
      </c>
      <c r="C8" s="1728"/>
      <c r="D8" s="1728"/>
      <c r="E8" s="1728"/>
      <c r="F8" s="1728"/>
      <c r="G8" s="1728"/>
      <c r="H8" s="1728"/>
      <c r="I8" s="1728"/>
      <c r="J8" s="1728"/>
      <c r="K8" s="1729"/>
      <c r="L8" s="1898" t="s">
        <v>605</v>
      </c>
      <c r="M8" s="1899"/>
      <c r="N8" s="1899"/>
      <c r="O8" s="1899"/>
      <c r="P8" s="1899"/>
      <c r="Q8" s="1899"/>
      <c r="R8" s="1900"/>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row>
    <row r="9" spans="1:58" ht="70.5" customHeight="1" x14ac:dyDescent="0.2">
      <c r="A9" s="619"/>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8" ht="180" customHeight="1" x14ac:dyDescent="0.2">
      <c r="A10" s="620"/>
      <c r="B10" s="1988" t="s">
        <v>1426</v>
      </c>
      <c r="C10" s="1988"/>
      <c r="D10" s="1988"/>
      <c r="E10" s="621" t="s">
        <v>704</v>
      </c>
      <c r="F10" s="1988" t="s">
        <v>1366</v>
      </c>
      <c r="G10" s="1988"/>
      <c r="H10" s="1988"/>
      <c r="I10" s="1988" t="s">
        <v>2848</v>
      </c>
      <c r="J10" s="1988"/>
      <c r="K10" s="1988"/>
      <c r="L10" s="188" t="s">
        <v>101</v>
      </c>
      <c r="M10" s="188" t="s">
        <v>668</v>
      </c>
      <c r="N10" s="188"/>
      <c r="O10" s="622">
        <f>VLOOKUP(L10,[24]Listas!$M$69:$N$73,2,0)</f>
        <v>3</v>
      </c>
      <c r="P10" s="622"/>
      <c r="Q10" s="622">
        <f>HLOOKUP(M10,[24]Listas!$O$67:$Q$68,2,0)</f>
        <v>20</v>
      </c>
      <c r="R10" s="623" t="str">
        <f>INDEX([24]Listas!$O$69:$Q$73,MATCH(L10,[24]Listas!$M$69:$M$73,0),MATCH(M10,[24]Listas!$O$67:$Q$67,0))</f>
        <v>60
EXTREMO</v>
      </c>
      <c r="S10" s="1988" t="s">
        <v>1603</v>
      </c>
      <c r="T10" s="1988"/>
      <c r="U10" s="1988"/>
      <c r="V10" s="648" t="s">
        <v>102</v>
      </c>
      <c r="W10" s="648" t="s">
        <v>62</v>
      </c>
      <c r="X10" s="648" t="s">
        <v>62</v>
      </c>
      <c r="Y10" s="648" t="s">
        <v>102</v>
      </c>
      <c r="Z10" s="648" t="s">
        <v>102</v>
      </c>
      <c r="AA10" s="648" t="s">
        <v>62</v>
      </c>
      <c r="AB10" s="648" t="s">
        <v>102</v>
      </c>
      <c r="AC10" s="648" t="s">
        <v>102</v>
      </c>
      <c r="AD10" s="648" t="s">
        <v>102</v>
      </c>
      <c r="AE10" s="648" t="s">
        <v>102</v>
      </c>
      <c r="AF10" s="648"/>
      <c r="AG10" s="622">
        <f>IF(Y10="SI",15,0)</f>
        <v>15</v>
      </c>
      <c r="AH10" s="622">
        <f>IF(Z10="SI",5,0)</f>
        <v>5</v>
      </c>
      <c r="AI10" s="622">
        <f>IF(AA10="SI",15,0)</f>
        <v>0</v>
      </c>
      <c r="AJ10" s="622">
        <f>IF(AB10="SI",10,0)</f>
        <v>10</v>
      </c>
      <c r="AK10" s="622">
        <f>IF(AC10="SI",15,0)</f>
        <v>15</v>
      </c>
      <c r="AL10" s="622">
        <f>IF(AD10="SI",10,0)</f>
        <v>10</v>
      </c>
      <c r="AM10" s="622">
        <f>IF(AE10="SI",30,0)</f>
        <v>30</v>
      </c>
      <c r="AN10" s="622">
        <f>SUM(AG10+AH10+AI10+AJ10+AK10+AL10+AM10)</f>
        <v>85</v>
      </c>
      <c r="AO10" s="622">
        <f>IF(AN10&lt;=50,0,IF(AN10&gt;=76,2,1))</f>
        <v>2</v>
      </c>
      <c r="AP10" s="623" t="str">
        <f>CONCATENATE(AN10,"- disminuye ",AO10)</f>
        <v>85- disminuye 2</v>
      </c>
      <c r="AQ10" s="622">
        <f>IF(V10="SI",O10-AO10,O10)</f>
        <v>1</v>
      </c>
      <c r="AR10" s="623" t="str">
        <f>IF(AQ10&lt;=1,"Rara vez",VLOOKUP(AQ10,[24]Listas!$L$69:$M$73,2,0))</f>
        <v>Rara vez</v>
      </c>
      <c r="AS10" s="622">
        <f>IF(W10="SI",Q10-AO10,Q10)</f>
        <v>20</v>
      </c>
      <c r="AT10" s="623" t="str">
        <f>IF(AS10&lt;=9,"Moderado",IF(AS10=20,"Catastrófico",IF(AS10=18,"Moderado","Mayor")))</f>
        <v>Catastrófico</v>
      </c>
      <c r="AU10" s="623" t="str">
        <f>INDEX([24]Listas!$O$69:$Q$73,MATCH(AR10,[24]Listas!$M$69:$M$73,0),MATCH(AT10,[24]Listas!$O$67:$Q$67,0))</f>
        <v>20
MODERADA</v>
      </c>
      <c r="AV10" s="188" t="s">
        <v>647</v>
      </c>
      <c r="AW10" s="676" t="s">
        <v>1604</v>
      </c>
      <c r="AX10" s="676" t="s">
        <v>1605</v>
      </c>
      <c r="AY10" s="188" t="s">
        <v>1423</v>
      </c>
      <c r="AZ10" s="1989" t="s">
        <v>2849</v>
      </c>
      <c r="BA10" s="1990"/>
      <c r="BB10" s="1991"/>
      <c r="BC10" s="175" t="s">
        <v>568</v>
      </c>
      <c r="BD10" s="624" t="s">
        <v>2850</v>
      </c>
    </row>
    <row r="11" spans="1:58" ht="185.25" customHeight="1" x14ac:dyDescent="0.2">
      <c r="A11" s="620"/>
      <c r="B11" s="1988" t="s">
        <v>1363</v>
      </c>
      <c r="C11" s="1988"/>
      <c r="D11" s="1988"/>
      <c r="E11" s="621" t="s">
        <v>705</v>
      </c>
      <c r="F11" s="1988" t="s">
        <v>1367</v>
      </c>
      <c r="G11" s="1988"/>
      <c r="H11" s="1988"/>
      <c r="I11" s="1988" t="s">
        <v>2851</v>
      </c>
      <c r="J11" s="1988"/>
      <c r="K11" s="1988"/>
      <c r="L11" s="188" t="s">
        <v>663</v>
      </c>
      <c r="M11" s="188" t="s">
        <v>668</v>
      </c>
      <c r="N11" s="188"/>
      <c r="O11" s="622">
        <f>VLOOKUP(L11,[24]Listas!$M$69:$N$73,2,0)</f>
        <v>1</v>
      </c>
      <c r="P11" s="622"/>
      <c r="Q11" s="622">
        <f>HLOOKUP(M11,[24]Listas!$O$67:$Q$68,2,0)</f>
        <v>20</v>
      </c>
      <c r="R11" s="623" t="str">
        <f>INDEX([24]Listas!$O$69:$Q$73,MATCH(L11,[24]Listas!$M$69:$M$73,0),MATCH(M11,[24]Listas!$O$67:$Q$67,0))</f>
        <v>20
MODERADA</v>
      </c>
      <c r="S11" s="1988" t="s">
        <v>2776</v>
      </c>
      <c r="T11" s="1988"/>
      <c r="U11" s="1988"/>
      <c r="V11" s="648" t="s">
        <v>102</v>
      </c>
      <c r="W11" s="648" t="s">
        <v>62</v>
      </c>
      <c r="X11" s="648" t="s">
        <v>62</v>
      </c>
      <c r="Y11" s="648" t="s">
        <v>102</v>
      </c>
      <c r="Z11" s="648" t="s">
        <v>102</v>
      </c>
      <c r="AA11" s="648" t="s">
        <v>62</v>
      </c>
      <c r="AB11" s="648" t="s">
        <v>102</v>
      </c>
      <c r="AC11" s="648" t="s">
        <v>102</v>
      </c>
      <c r="AD11" s="648" t="s">
        <v>102</v>
      </c>
      <c r="AE11" s="648" t="s">
        <v>102</v>
      </c>
      <c r="AF11" s="648"/>
      <c r="AG11" s="622">
        <f>IF(Y11="SI",15,0)</f>
        <v>15</v>
      </c>
      <c r="AH11" s="622">
        <f>IF(Z11="SI",5,0)</f>
        <v>5</v>
      </c>
      <c r="AI11" s="622">
        <f>IF(AA11="SI",15,0)</f>
        <v>0</v>
      </c>
      <c r="AJ11" s="622">
        <f>IF(AB11="SI",10,0)</f>
        <v>10</v>
      </c>
      <c r="AK11" s="622">
        <f>IF(AC11="SI",15,0)</f>
        <v>15</v>
      </c>
      <c r="AL11" s="622">
        <f>IF(AD11="SI",10,0)</f>
        <v>10</v>
      </c>
      <c r="AM11" s="622">
        <f>IF(AE11="SI",30,0)</f>
        <v>30</v>
      </c>
      <c r="AN11" s="622">
        <f>SUM(AG11+AH11+AI11+AJ11+AK11+AL11+AM11)</f>
        <v>85</v>
      </c>
      <c r="AO11" s="622">
        <f>IF(AN11&lt;=50,0,IF(AN11&gt;=76,2,1))</f>
        <v>2</v>
      </c>
      <c r="AP11" s="623" t="str">
        <f>CONCATENATE(AN11,"- disminuye ",AO11)</f>
        <v>85- disminuye 2</v>
      </c>
      <c r="AQ11" s="622">
        <f>IF(V11="SI",O11-AO11,O11)</f>
        <v>-1</v>
      </c>
      <c r="AR11" s="623" t="str">
        <f>IF(AQ11&lt;=1,"Rara vez",VLOOKUP(AQ11,[24]Listas!$L$69:$M$73,2,0))</f>
        <v>Rara vez</v>
      </c>
      <c r="AS11" s="622">
        <f>IF(W11="SI",Q11-AO11,Q11)</f>
        <v>20</v>
      </c>
      <c r="AT11" s="623" t="str">
        <f>IF(AS11&lt;=9,"Moderado",IF(AS11=20,"Catastrófico",IF(AS11=18,"Moderado","Mayor")))</f>
        <v>Catastrófico</v>
      </c>
      <c r="AU11" s="623" t="str">
        <f>INDEX([24]Listas!$O$69:$Q$73,MATCH(AR11,[24]Listas!$M$69:$M$73,0),MATCH(AT11,[24]Listas!$O$67:$Q$67,0))</f>
        <v>20
MODERADA</v>
      </c>
      <c r="AV11" s="188" t="s">
        <v>653</v>
      </c>
      <c r="AW11" s="676" t="s">
        <v>2777</v>
      </c>
      <c r="AX11" s="676" t="s">
        <v>2778</v>
      </c>
      <c r="AY11" s="188" t="s">
        <v>1423</v>
      </c>
      <c r="AZ11" s="1989" t="s">
        <v>2849</v>
      </c>
      <c r="BA11" s="1990"/>
      <c r="BB11" s="1991"/>
      <c r="BC11" s="175" t="s">
        <v>568</v>
      </c>
      <c r="BD11" s="625" t="s">
        <v>2852</v>
      </c>
    </row>
    <row r="12" spans="1:58" ht="268.5" customHeight="1" x14ac:dyDescent="0.2">
      <c r="A12" s="620"/>
      <c r="B12" s="1988" t="s">
        <v>1428</v>
      </c>
      <c r="C12" s="1988"/>
      <c r="D12" s="1988"/>
      <c r="E12" s="621" t="s">
        <v>706</v>
      </c>
      <c r="F12" s="1992" t="s">
        <v>1606</v>
      </c>
      <c r="G12" s="1992"/>
      <c r="H12" s="1992"/>
      <c r="I12" s="1988" t="s">
        <v>2853</v>
      </c>
      <c r="J12" s="1988"/>
      <c r="K12" s="1988"/>
      <c r="L12" s="188" t="s">
        <v>663</v>
      </c>
      <c r="M12" s="188" t="s">
        <v>668</v>
      </c>
      <c r="N12" s="188"/>
      <c r="O12" s="622">
        <f>VLOOKUP(L12,[24]Listas!$M$69:$N$73,2,0)</f>
        <v>1</v>
      </c>
      <c r="P12" s="622"/>
      <c r="Q12" s="622">
        <f>HLOOKUP(M12,[24]Listas!$O$67:$Q$68,2,0)</f>
        <v>20</v>
      </c>
      <c r="R12" s="623" t="str">
        <f>INDEX([24]Listas!$O$69:$Q$73,MATCH(L12,[24]Listas!$M$69:$M$73,0),MATCH(M12,[24]Listas!$O$67:$Q$67,0))</f>
        <v>20
MODERADA</v>
      </c>
      <c r="S12" s="1988" t="s">
        <v>2779</v>
      </c>
      <c r="T12" s="1988"/>
      <c r="U12" s="1988"/>
      <c r="V12" s="648" t="s">
        <v>102</v>
      </c>
      <c r="W12" s="648" t="s">
        <v>62</v>
      </c>
      <c r="X12" s="648" t="s">
        <v>62</v>
      </c>
      <c r="Y12" s="648" t="s">
        <v>102</v>
      </c>
      <c r="Z12" s="648" t="s">
        <v>102</v>
      </c>
      <c r="AA12" s="648" t="s">
        <v>62</v>
      </c>
      <c r="AB12" s="648" t="s">
        <v>102</v>
      </c>
      <c r="AC12" s="648" t="s">
        <v>102</v>
      </c>
      <c r="AD12" s="648" t="s">
        <v>102</v>
      </c>
      <c r="AE12" s="648" t="s">
        <v>102</v>
      </c>
      <c r="AF12" s="648"/>
      <c r="AG12" s="622">
        <f>IF(Y12="SI",15,0)</f>
        <v>15</v>
      </c>
      <c r="AH12" s="622">
        <f>IF(Z12="SI",5,0)</f>
        <v>5</v>
      </c>
      <c r="AI12" s="622">
        <f>IF(AA12="SI",15,0)</f>
        <v>0</v>
      </c>
      <c r="AJ12" s="622">
        <f>IF(AB12="SI",10,0)</f>
        <v>10</v>
      </c>
      <c r="AK12" s="622">
        <f>IF(AC12="SI",15,0)</f>
        <v>15</v>
      </c>
      <c r="AL12" s="622">
        <f>IF(AD12="SI",10,0)</f>
        <v>10</v>
      </c>
      <c r="AM12" s="622">
        <f>IF(AE12="SI",30,0)</f>
        <v>30</v>
      </c>
      <c r="AN12" s="622">
        <f>SUM(AG12+AH12+AI12+AJ12+AK12+AL12+AM12)</f>
        <v>85</v>
      </c>
      <c r="AO12" s="622">
        <f>IF(AN12&lt;=50,0,IF(AN12&gt;=76,2,1))</f>
        <v>2</v>
      </c>
      <c r="AP12" s="623" t="str">
        <f>CONCATENATE(AN12,"- disminuye ",AO12)</f>
        <v>85- disminuye 2</v>
      </c>
      <c r="AQ12" s="622">
        <f>IF(V12="SI",O12-AO12,O12)</f>
        <v>-1</v>
      </c>
      <c r="AR12" s="623" t="str">
        <f>IF(AQ12&lt;=1,"Rara vez",VLOOKUP(AQ12,[24]Listas!$L$69:$M$73,2,0))</f>
        <v>Rara vez</v>
      </c>
      <c r="AS12" s="622">
        <f>IF(W12="SI",Q12-AO12,Q12)</f>
        <v>20</v>
      </c>
      <c r="AT12" s="623" t="str">
        <f>IF(AS12&lt;=9,"Moderado",IF(AS12=20,"Catastrófico",IF(AS12=18,"Moderado","Mayor")))</f>
        <v>Catastrófico</v>
      </c>
      <c r="AU12" s="623" t="str">
        <f>INDEX([24]Listas!$O$69:$Q$73,MATCH(AR12,[24]Listas!$M$69:$M$73,0),MATCH(AT12,[24]Listas!$O$67:$Q$67,0))</f>
        <v>20
MODERADA</v>
      </c>
      <c r="AV12" s="188" t="s">
        <v>647</v>
      </c>
      <c r="AW12" s="676" t="s">
        <v>2780</v>
      </c>
      <c r="AX12" s="676" t="s">
        <v>1429</v>
      </c>
      <c r="AY12" s="188" t="s">
        <v>1423</v>
      </c>
      <c r="AZ12" s="1989" t="s">
        <v>2849</v>
      </c>
      <c r="BA12" s="1990"/>
      <c r="BB12" s="1991"/>
      <c r="BC12" s="175" t="s">
        <v>568</v>
      </c>
      <c r="BD12" s="708" t="s">
        <v>2854</v>
      </c>
    </row>
    <row r="13" spans="1:58" s="69" customFormat="1" ht="135" customHeight="1" x14ac:dyDescent="0.2">
      <c r="A13" s="620"/>
      <c r="B13" s="1988" t="s">
        <v>1364</v>
      </c>
      <c r="C13" s="1988"/>
      <c r="D13" s="1988"/>
      <c r="E13" s="621" t="s">
        <v>707</v>
      </c>
      <c r="F13" s="1988" t="s">
        <v>1607</v>
      </c>
      <c r="G13" s="1988"/>
      <c r="H13" s="1988"/>
      <c r="I13" s="1988" t="s">
        <v>2855</v>
      </c>
      <c r="J13" s="1988"/>
      <c r="K13" s="1988"/>
      <c r="L13" s="188" t="s">
        <v>663</v>
      </c>
      <c r="M13" s="188" t="s">
        <v>668</v>
      </c>
      <c r="N13" s="188"/>
      <c r="O13" s="622">
        <f>VLOOKUP(L13,[24]Listas!$M$69:$N$73,2,0)</f>
        <v>1</v>
      </c>
      <c r="P13" s="622"/>
      <c r="Q13" s="622">
        <f>HLOOKUP(M13,[24]Listas!$O$67:$Q$68,2,0)</f>
        <v>20</v>
      </c>
      <c r="R13" s="623" t="str">
        <f>INDEX([24]Listas!$O$69:$Q$73,MATCH(L13,[24]Listas!$M$69:$M$73,0),MATCH(M13,[24]Listas!$O$67:$Q$67,0))</f>
        <v>20
MODERADA</v>
      </c>
      <c r="S13" s="1988" t="s">
        <v>2781</v>
      </c>
      <c r="T13" s="1988"/>
      <c r="U13" s="1988"/>
      <c r="V13" s="648" t="s">
        <v>102</v>
      </c>
      <c r="W13" s="648" t="s">
        <v>62</v>
      </c>
      <c r="X13" s="648" t="s">
        <v>62</v>
      </c>
      <c r="Y13" s="648" t="s">
        <v>102</v>
      </c>
      <c r="Z13" s="648" t="s">
        <v>102</v>
      </c>
      <c r="AA13" s="648" t="s">
        <v>62</v>
      </c>
      <c r="AB13" s="648" t="s">
        <v>102</v>
      </c>
      <c r="AC13" s="648" t="s">
        <v>102</v>
      </c>
      <c r="AD13" s="648" t="s">
        <v>102</v>
      </c>
      <c r="AE13" s="648" t="s">
        <v>102</v>
      </c>
      <c r="AF13" s="648"/>
      <c r="AG13" s="622">
        <f>IF(Y13="SI",15,0)</f>
        <v>15</v>
      </c>
      <c r="AH13" s="622">
        <f>IF(Z13="SI",5,0)</f>
        <v>5</v>
      </c>
      <c r="AI13" s="622">
        <f>IF(AA13="SI",15,0)</f>
        <v>0</v>
      </c>
      <c r="AJ13" s="622">
        <f>IF(AB13="SI",10,0)</f>
        <v>10</v>
      </c>
      <c r="AK13" s="622">
        <f>IF(AC13="SI",15,0)</f>
        <v>15</v>
      </c>
      <c r="AL13" s="622">
        <f>IF(AD13="SI",10,0)</f>
        <v>10</v>
      </c>
      <c r="AM13" s="622">
        <f>IF(AE13="SI",30,0)</f>
        <v>30</v>
      </c>
      <c r="AN13" s="622">
        <f>SUM(AG13+AH13+AI13+AJ13+AK13+AL13+AM13)</f>
        <v>85</v>
      </c>
      <c r="AO13" s="622">
        <f>IF(AN13&lt;=50,0,IF(AN13&gt;=76,2,1))</f>
        <v>2</v>
      </c>
      <c r="AP13" s="623" t="str">
        <f>CONCATENATE(AN13,"- disminuye ",AO13)</f>
        <v>85- disminuye 2</v>
      </c>
      <c r="AQ13" s="622">
        <f>IF(V13="SI",O13-AO13,O13)</f>
        <v>-1</v>
      </c>
      <c r="AR13" s="623" t="str">
        <f>IF(AQ13&lt;=1,"Rara vez",VLOOKUP(AQ13,[24]Listas!$L$69:$M$73,2,0))</f>
        <v>Rara vez</v>
      </c>
      <c r="AS13" s="622">
        <f>IF(W13="SI",Q13-AO13,Q13)</f>
        <v>20</v>
      </c>
      <c r="AT13" s="623" t="str">
        <f>IF(AS13&lt;=9,"Moderado",IF(AS13=20,"Catastrófico",IF(AS13=18,"Moderado","Mayor")))</f>
        <v>Catastrófico</v>
      </c>
      <c r="AU13" s="623" t="str">
        <f>INDEX([24]Listas!$O$69:$Q$73,MATCH(AR13,[24]Listas!$M$69:$M$73,0),MATCH(AT13,[24]Listas!$O$67:$Q$67,0))</f>
        <v>20
MODERADA</v>
      </c>
      <c r="AV13" s="188" t="s">
        <v>647</v>
      </c>
      <c r="AW13" s="676" t="s">
        <v>1368</v>
      </c>
      <c r="AX13" s="676" t="s">
        <v>1369</v>
      </c>
      <c r="AY13" s="188" t="s">
        <v>1423</v>
      </c>
      <c r="AZ13" s="1989" t="s">
        <v>2849</v>
      </c>
      <c r="BA13" s="1990"/>
      <c r="BB13" s="1991"/>
      <c r="BC13" s="626" t="s">
        <v>568</v>
      </c>
      <c r="BD13" s="624" t="s">
        <v>2856</v>
      </c>
      <c r="BF13" s="709"/>
    </row>
    <row r="14" spans="1:58" ht="222" customHeight="1" x14ac:dyDescent="0.2">
      <c r="A14" s="620"/>
      <c r="B14" s="1988" t="s">
        <v>1365</v>
      </c>
      <c r="C14" s="1988"/>
      <c r="D14" s="1988"/>
      <c r="E14" s="621" t="s">
        <v>708</v>
      </c>
      <c r="F14" s="1992" t="s">
        <v>1608</v>
      </c>
      <c r="G14" s="1992"/>
      <c r="H14" s="1992"/>
      <c r="I14" s="1988" t="s">
        <v>1430</v>
      </c>
      <c r="J14" s="1988"/>
      <c r="K14" s="1988"/>
      <c r="L14" s="188" t="s">
        <v>101</v>
      </c>
      <c r="M14" s="188" t="s">
        <v>668</v>
      </c>
      <c r="N14" s="188"/>
      <c r="O14" s="622">
        <f>VLOOKUP(L14,[24]Listas!$M$69:$N$73,2,0)</f>
        <v>3</v>
      </c>
      <c r="P14" s="622"/>
      <c r="Q14" s="622">
        <f>HLOOKUP(M14,[24]Listas!$O$67:$Q$68,2,0)</f>
        <v>20</v>
      </c>
      <c r="R14" s="623" t="str">
        <f>INDEX([24]Listas!$O$69:$Q$73,MATCH(L14,[24]Listas!$M$69:$M$73,0),MATCH(M14,[24]Listas!$O$67:$Q$67,0))</f>
        <v>60
EXTREMO</v>
      </c>
      <c r="S14" s="1988" t="s">
        <v>2782</v>
      </c>
      <c r="T14" s="1988"/>
      <c r="U14" s="1988"/>
      <c r="V14" s="648" t="s">
        <v>102</v>
      </c>
      <c r="W14" s="648" t="s">
        <v>62</v>
      </c>
      <c r="X14" s="648" t="s">
        <v>62</v>
      </c>
      <c r="Y14" s="648" t="s">
        <v>102</v>
      </c>
      <c r="Z14" s="648" t="s">
        <v>102</v>
      </c>
      <c r="AA14" s="648" t="s">
        <v>62</v>
      </c>
      <c r="AB14" s="648" t="s">
        <v>102</v>
      </c>
      <c r="AC14" s="648" t="s">
        <v>102</v>
      </c>
      <c r="AD14" s="648" t="s">
        <v>102</v>
      </c>
      <c r="AE14" s="648" t="s">
        <v>102</v>
      </c>
      <c r="AF14" s="648"/>
      <c r="AG14" s="622">
        <f>IF(Y14="SI",15,0)</f>
        <v>15</v>
      </c>
      <c r="AH14" s="622">
        <f>IF(Z14="SI",5,0)</f>
        <v>5</v>
      </c>
      <c r="AI14" s="622">
        <f>IF(AA14="SI",15,0)</f>
        <v>0</v>
      </c>
      <c r="AJ14" s="622">
        <f>IF(AB14="SI",10,0)</f>
        <v>10</v>
      </c>
      <c r="AK14" s="622">
        <f>IF(AC14="SI",15,0)</f>
        <v>15</v>
      </c>
      <c r="AL14" s="622">
        <f>IF(AD14="SI",10,0)</f>
        <v>10</v>
      </c>
      <c r="AM14" s="622">
        <f>IF(AE14="SI",30,0)</f>
        <v>30</v>
      </c>
      <c r="AN14" s="622">
        <f>SUM(AG14+AH14+AI14+AJ14+AK14+AL14+AM14)</f>
        <v>85</v>
      </c>
      <c r="AO14" s="622">
        <f>IF(AN14&lt;=50,0,IF(AN14&gt;=76,2,1))</f>
        <v>2</v>
      </c>
      <c r="AP14" s="623" t="str">
        <f>CONCATENATE(AN14,"- disminuye ",AO14)</f>
        <v>85- disminuye 2</v>
      </c>
      <c r="AQ14" s="622">
        <f>IF(V14="SI",O14-AO14,O14)</f>
        <v>1</v>
      </c>
      <c r="AR14" s="623" t="str">
        <f>IF(AQ14&lt;=1,"Rara vez",VLOOKUP(AQ14,[24]Listas!$L$69:$M$73,2,0))</f>
        <v>Rara vez</v>
      </c>
      <c r="AS14" s="622">
        <f>IF(W14="SI",Q14-AO14,Q14)</f>
        <v>20</v>
      </c>
      <c r="AT14" s="623" t="str">
        <f>IF(AS14&lt;=9,"Moderado",IF(AS14=20,"Catastrófico",IF(AS14=18,"Moderado","Mayor")))</f>
        <v>Catastrófico</v>
      </c>
      <c r="AU14" s="623" t="str">
        <f>INDEX([24]Listas!$O$69:$Q$73,MATCH(AR14,[24]Listas!$M$69:$M$73,0),MATCH(AT14,[24]Listas!$O$67:$Q$67,0))</f>
        <v>20
MODERADA</v>
      </c>
      <c r="AV14" s="188" t="s">
        <v>653</v>
      </c>
      <c r="AW14" s="676" t="s">
        <v>2783</v>
      </c>
      <c r="AX14" s="676" t="s">
        <v>1427</v>
      </c>
      <c r="AY14" s="188" t="s">
        <v>1423</v>
      </c>
      <c r="AZ14" s="1989" t="s">
        <v>2857</v>
      </c>
      <c r="BA14" s="1990"/>
      <c r="BB14" s="1991"/>
      <c r="BC14" s="175" t="s">
        <v>568</v>
      </c>
      <c r="BD14" s="624" t="s">
        <v>2858</v>
      </c>
    </row>
    <row r="15" spans="1:58" ht="3.75" customHeight="1" x14ac:dyDescent="0.2">
      <c r="B15" s="50"/>
      <c r="C15" s="50"/>
      <c r="D15" s="50"/>
      <c r="E15" s="43"/>
      <c r="F15" s="50"/>
      <c r="G15" s="50"/>
      <c r="H15" s="50"/>
      <c r="I15" s="50"/>
      <c r="J15" s="50"/>
      <c r="K15" s="50"/>
      <c r="L15" s="43"/>
      <c r="M15" s="43"/>
      <c r="N15" s="43"/>
      <c r="O15" s="43"/>
      <c r="P15" s="43"/>
      <c r="Q15" s="43"/>
      <c r="R15" s="43"/>
      <c r="S15" s="50"/>
      <c r="T15" s="50"/>
      <c r="U15" s="50"/>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50"/>
      <c r="AW15" s="50"/>
      <c r="AX15" s="50"/>
      <c r="AY15" s="43"/>
      <c r="AZ15" s="51"/>
      <c r="BA15" s="51"/>
      <c r="BB15" s="51"/>
      <c r="BC15" s="52"/>
      <c r="BD15" s="53"/>
    </row>
    <row r="16" spans="1:58" ht="15" customHeight="1" x14ac:dyDescent="0.2">
      <c r="A16" s="627"/>
      <c r="B16" s="1755" t="s">
        <v>655</v>
      </c>
      <c r="C16" s="1755"/>
      <c r="D16" s="1755"/>
      <c r="E16" s="1755"/>
      <c r="F16" s="1755"/>
      <c r="G16" s="1755"/>
      <c r="H16" s="1755"/>
      <c r="I16" s="1755"/>
      <c r="J16" s="1755"/>
      <c r="K16" s="1755"/>
      <c r="L16" s="1755"/>
      <c r="M16" s="1755"/>
      <c r="N16" s="1755"/>
      <c r="O16" s="1755"/>
      <c r="P16" s="1755"/>
      <c r="Q16" s="1755"/>
      <c r="R16" s="1755"/>
      <c r="S16" s="1755"/>
      <c r="T16" s="1755"/>
      <c r="U16" s="1755"/>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43"/>
      <c r="AV16" s="55"/>
      <c r="AW16" s="55"/>
      <c r="AX16" s="55"/>
      <c r="AY16" s="1756" t="s">
        <v>1609</v>
      </c>
      <c r="AZ16" s="1757"/>
      <c r="BA16" s="1757"/>
      <c r="BB16" s="1757"/>
      <c r="BC16" s="1757"/>
      <c r="BD16" s="1757"/>
    </row>
    <row r="17" spans="1:56" s="57" customFormat="1" ht="19.5" customHeight="1" x14ac:dyDescent="0.2">
      <c r="A17" s="56"/>
      <c r="B17" s="1758" t="s">
        <v>656</v>
      </c>
      <c r="C17" s="1759"/>
      <c r="D17" s="1759"/>
      <c r="E17" s="1759"/>
      <c r="F17" s="1759"/>
      <c r="G17" s="1759"/>
      <c r="H17" s="1760"/>
      <c r="I17" s="1758" t="s">
        <v>657</v>
      </c>
      <c r="J17" s="1759"/>
      <c r="K17" s="1759"/>
      <c r="L17" s="1759"/>
      <c r="M17" s="1759"/>
      <c r="N17" s="1759"/>
      <c r="O17" s="1759"/>
      <c r="P17" s="1759"/>
      <c r="Q17" s="1759"/>
      <c r="R17" s="1759"/>
      <c r="S17" s="1759"/>
      <c r="T17" s="1759"/>
      <c r="U17" s="1760"/>
      <c r="V17" s="1758" t="s">
        <v>369</v>
      </c>
      <c r="W17" s="1759"/>
      <c r="X17" s="1759"/>
      <c r="Y17" s="1759"/>
      <c r="Z17" s="1759"/>
      <c r="AA17" s="1759"/>
      <c r="AB17" s="1759"/>
      <c r="AC17" s="1759"/>
      <c r="AD17" s="1759"/>
      <c r="AE17" s="1759"/>
      <c r="AF17" s="1759"/>
      <c r="AG17" s="1759"/>
      <c r="AH17" s="1759"/>
      <c r="AI17" s="1759"/>
      <c r="AJ17" s="1759"/>
      <c r="AK17" s="1759"/>
      <c r="AL17" s="1759"/>
      <c r="AM17" s="1759"/>
      <c r="AN17" s="1759"/>
      <c r="AO17" s="1759"/>
      <c r="AP17" s="1760"/>
      <c r="AQ17" s="142" t="s">
        <v>370</v>
      </c>
      <c r="AR17" s="1758" t="s">
        <v>370</v>
      </c>
      <c r="AS17" s="1759"/>
      <c r="AT17" s="1759"/>
      <c r="AU17" s="1759"/>
      <c r="AV17" s="1759"/>
      <c r="AW17" s="1760"/>
      <c r="AX17" s="55"/>
      <c r="AY17" s="1757"/>
      <c r="AZ17" s="1757"/>
      <c r="BA17" s="1757"/>
      <c r="BB17" s="1757"/>
      <c r="BC17" s="1757"/>
      <c r="BD17" s="1757"/>
    </row>
    <row r="18" spans="1:56" s="57" customFormat="1" ht="43.5" customHeight="1" x14ac:dyDescent="0.2">
      <c r="A18" s="58"/>
      <c r="B18" s="1761" t="s">
        <v>673</v>
      </c>
      <c r="C18" s="1762"/>
      <c r="D18" s="1762"/>
      <c r="E18" s="1762"/>
      <c r="F18" s="1762"/>
      <c r="G18" s="1762"/>
      <c r="H18" s="1763"/>
      <c r="I18" s="1761" t="s">
        <v>2859</v>
      </c>
      <c r="J18" s="1762"/>
      <c r="K18" s="1762"/>
      <c r="L18" s="1762"/>
      <c r="M18" s="1762"/>
      <c r="N18" s="1762"/>
      <c r="O18" s="1762"/>
      <c r="P18" s="1762"/>
      <c r="Q18" s="1762"/>
      <c r="R18" s="1762"/>
      <c r="S18" s="1762"/>
      <c r="T18" s="1762"/>
      <c r="U18" s="1763"/>
      <c r="V18" s="1761" t="s">
        <v>2860</v>
      </c>
      <c r="W18" s="1762"/>
      <c r="X18" s="1762"/>
      <c r="Y18" s="1762"/>
      <c r="Z18" s="1762"/>
      <c r="AA18" s="1762"/>
      <c r="AB18" s="1762"/>
      <c r="AC18" s="1762"/>
      <c r="AD18" s="1762"/>
      <c r="AE18" s="1762"/>
      <c r="AF18" s="1762"/>
      <c r="AG18" s="1762"/>
      <c r="AH18" s="1762"/>
      <c r="AI18" s="1762"/>
      <c r="AJ18" s="1762"/>
      <c r="AK18" s="1762"/>
      <c r="AL18" s="1762"/>
      <c r="AM18" s="1762"/>
      <c r="AN18" s="1762"/>
      <c r="AO18" s="1762"/>
      <c r="AP18" s="1763"/>
      <c r="AQ18" s="59"/>
      <c r="AR18" s="1761"/>
      <c r="AS18" s="1762"/>
      <c r="AT18" s="1762"/>
      <c r="AU18" s="1762"/>
      <c r="AV18" s="1762"/>
      <c r="AW18" s="1763"/>
      <c r="AX18" s="55"/>
      <c r="AY18" s="1757"/>
      <c r="AZ18" s="1757"/>
      <c r="BA18" s="1757"/>
      <c r="BB18" s="1757"/>
      <c r="BC18" s="1757"/>
      <c r="BD18" s="1757"/>
    </row>
    <row r="19" spans="1:56" s="57" customFormat="1" ht="43.5" customHeight="1" x14ac:dyDescent="0.2">
      <c r="A19" s="58"/>
      <c r="B19" s="1761" t="s">
        <v>709</v>
      </c>
      <c r="C19" s="1762"/>
      <c r="D19" s="1762"/>
      <c r="E19" s="1762"/>
      <c r="F19" s="1762"/>
      <c r="G19" s="1762"/>
      <c r="H19" s="1763"/>
      <c r="I19" s="1761" t="s">
        <v>2861</v>
      </c>
      <c r="J19" s="1762"/>
      <c r="K19" s="1762"/>
      <c r="L19" s="1762"/>
      <c r="M19" s="1762"/>
      <c r="N19" s="1762"/>
      <c r="O19" s="1762"/>
      <c r="P19" s="1762"/>
      <c r="Q19" s="1762"/>
      <c r="R19" s="1762"/>
      <c r="S19" s="1762"/>
      <c r="T19" s="1762"/>
      <c r="U19" s="1763"/>
      <c r="V19" s="1761" t="s">
        <v>2862</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55"/>
      <c r="AY19" s="1757"/>
      <c r="AZ19" s="1757"/>
      <c r="BA19" s="1757"/>
      <c r="BB19" s="1757"/>
      <c r="BC19" s="1757"/>
      <c r="BD19" s="1757"/>
    </row>
    <row r="20" spans="1:56" x14ac:dyDescent="0.2">
      <c r="B20" s="60"/>
      <c r="C20" s="60"/>
      <c r="D20" s="60"/>
      <c r="E20" s="61"/>
      <c r="F20" s="60"/>
      <c r="G20" s="60"/>
      <c r="H20" s="60"/>
      <c r="I20" s="60"/>
      <c r="J20" s="60"/>
      <c r="K20" s="60"/>
      <c r="L20" s="62"/>
      <c r="M20" s="62"/>
      <c r="N20" s="62"/>
      <c r="O20" s="62"/>
      <c r="P20" s="62"/>
      <c r="Q20" s="62"/>
      <c r="R20" s="62"/>
      <c r="S20" s="62"/>
      <c r="T20" s="62"/>
      <c r="U20" s="62"/>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2"/>
      <c r="AW20" s="62"/>
      <c r="AX20" s="62"/>
      <c r="AY20" s="61"/>
      <c r="AZ20" s="60"/>
      <c r="BA20" s="60"/>
      <c r="BB20" s="60"/>
      <c r="BC20" s="61"/>
      <c r="BD20" s="61"/>
    </row>
    <row r="21" spans="1:56" x14ac:dyDescent="0.2">
      <c r="B21" s="60"/>
      <c r="C21" s="60"/>
      <c r="D21" s="60"/>
      <c r="E21" s="61"/>
      <c r="F21" s="60"/>
      <c r="G21" s="60"/>
      <c r="H21" s="60"/>
      <c r="I21" s="60"/>
      <c r="J21" s="60"/>
      <c r="K21" s="60"/>
      <c r="L21" s="62"/>
      <c r="M21" s="62"/>
      <c r="N21" s="62"/>
      <c r="O21" s="62"/>
      <c r="P21" s="62"/>
      <c r="Q21" s="62"/>
      <c r="R21" s="62"/>
      <c r="S21" s="62"/>
      <c r="T21" s="62"/>
      <c r="U21" s="62"/>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2"/>
      <c r="AW21" s="62"/>
      <c r="AX21" s="62"/>
      <c r="AY21" s="61"/>
      <c r="AZ21" s="60"/>
      <c r="BA21" s="60"/>
      <c r="BB21" s="60"/>
      <c r="BC21" s="61"/>
      <c r="BD21" s="61"/>
    </row>
    <row r="22" spans="1:56" x14ac:dyDescent="0.2">
      <c r="B22" s="60"/>
      <c r="C22" s="60"/>
      <c r="D22" s="60"/>
      <c r="E22" s="61"/>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t="s">
        <v>2784</v>
      </c>
      <c r="AX28" s="62"/>
      <c r="AY28" s="61"/>
      <c r="AZ28" s="60"/>
      <c r="BA28" s="60"/>
      <c r="BB28" s="60"/>
      <c r="BC28" s="61"/>
      <c r="BD28" s="61"/>
    </row>
    <row r="29" spans="1:56" x14ac:dyDescent="0.2">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2:56" x14ac:dyDescent="0.2">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2:56" x14ac:dyDescent="0.2">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2:56" x14ac:dyDescent="0.2">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2:56" x14ac:dyDescent="0.2">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2:56" x14ac:dyDescent="0.2">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2:56" x14ac:dyDescent="0.2">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2:56" x14ac:dyDescent="0.2">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2:56" x14ac:dyDescent="0.2">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2:56" x14ac:dyDescent="0.2">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2:56" x14ac:dyDescent="0.2">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2:56" x14ac:dyDescent="0.2">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2:56" x14ac:dyDescent="0.2">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2:56" x14ac:dyDescent="0.2">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2:56" x14ac:dyDescent="0.2">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2:56" x14ac:dyDescent="0.2">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2:56" x14ac:dyDescent="0.2">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2:56" x14ac:dyDescent="0.2">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2:56" x14ac:dyDescent="0.2">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2:56" x14ac:dyDescent="0.2">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2:56" x14ac:dyDescent="0.2">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2:56" x14ac:dyDescent="0.2">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2:56" x14ac:dyDescent="0.2">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2:56" x14ac:dyDescent="0.2">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2:56" x14ac:dyDescent="0.2">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2:56" x14ac:dyDescent="0.2">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2:56" x14ac:dyDescent="0.2">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2:56" x14ac:dyDescent="0.2">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2:56" x14ac:dyDescent="0.2">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2:56" x14ac:dyDescent="0.2">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2:56" x14ac:dyDescent="0.2">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2:56" x14ac:dyDescent="0.2">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2:56" x14ac:dyDescent="0.2">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2:56" x14ac:dyDescent="0.2">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2:56" x14ac:dyDescent="0.2">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2:56" x14ac:dyDescent="0.2">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2:56" x14ac:dyDescent="0.2">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2:56" x14ac:dyDescent="0.2">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2:56" x14ac:dyDescent="0.2">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2:56" x14ac:dyDescent="0.2">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2:56" x14ac:dyDescent="0.2">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2:56" x14ac:dyDescent="0.2">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2:56" x14ac:dyDescent="0.2">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2:56" x14ac:dyDescent="0.2">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2:56" x14ac:dyDescent="0.2">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2:56" x14ac:dyDescent="0.2">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2:56" x14ac:dyDescent="0.2">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2:56" x14ac:dyDescent="0.2">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2:56" x14ac:dyDescent="0.2">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2:56" x14ac:dyDescent="0.2">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2:56" x14ac:dyDescent="0.2">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2:56" x14ac:dyDescent="0.2">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2:56" x14ac:dyDescent="0.2">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2:56" x14ac:dyDescent="0.2">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2:56" x14ac:dyDescent="0.2">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2:56" x14ac:dyDescent="0.2">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2:56" x14ac:dyDescent="0.2">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2:56" x14ac:dyDescent="0.2">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2:56" x14ac:dyDescent="0.2">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2:56" x14ac:dyDescent="0.2">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2:56" x14ac:dyDescent="0.2">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2:56" x14ac:dyDescent="0.2">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2:56" x14ac:dyDescent="0.2">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2:56" x14ac:dyDescent="0.2">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2:56" x14ac:dyDescent="0.2">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2:56" x14ac:dyDescent="0.2">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2:56" x14ac:dyDescent="0.2">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2:56" x14ac:dyDescent="0.2">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2:56" x14ac:dyDescent="0.2">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2:56" x14ac:dyDescent="0.2">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2:56" x14ac:dyDescent="0.2">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2:56" x14ac:dyDescent="0.2">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2:56" x14ac:dyDescent="0.2">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2:56" x14ac:dyDescent="0.2">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2:56" x14ac:dyDescent="0.2">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2:56" x14ac:dyDescent="0.2">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2:56" x14ac:dyDescent="0.2">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2:56" x14ac:dyDescent="0.2">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2:56" x14ac:dyDescent="0.2">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2:56" x14ac:dyDescent="0.2">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2:56" x14ac:dyDescent="0.2">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sheetData>
  <sheetProtection formatCells="0" formatColumns="0" formatRows="0" insertRows="0" deleteRows="0" sort="0" autoFilter="0" pivotTables="0"/>
  <mergeCells count="66">
    <mergeCell ref="I18:U18"/>
    <mergeCell ref="V18:AP18"/>
    <mergeCell ref="AR18:AW18"/>
    <mergeCell ref="AZ14:BB14"/>
    <mergeCell ref="B16:U16"/>
    <mergeCell ref="AY16:BD19"/>
    <mergeCell ref="B17:H17"/>
    <mergeCell ref="I17:U17"/>
    <mergeCell ref="V17:AP17"/>
    <mergeCell ref="B19:H19"/>
    <mergeCell ref="I19:U19"/>
    <mergeCell ref="V19:AP19"/>
    <mergeCell ref="AR19:AW19"/>
    <mergeCell ref="B14:D14"/>
    <mergeCell ref="F14:H14"/>
    <mergeCell ref="I14:K14"/>
    <mergeCell ref="S14:U14"/>
    <mergeCell ref="AR17:AW17"/>
    <mergeCell ref="B18:H18"/>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AZ9:BB9"/>
    <mergeCell ref="BB6:BD6"/>
    <mergeCell ref="B8:K8"/>
    <mergeCell ref="L8:R8"/>
    <mergeCell ref="S8:AX8"/>
    <mergeCell ref="AY8:BD8"/>
    <mergeCell ref="AA6:AX6"/>
    <mergeCell ref="B9:D9"/>
    <mergeCell ref="F9:H9"/>
    <mergeCell ref="I9:K9"/>
    <mergeCell ref="S9:U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WXG983050:WXG983054">
      <formula1>Monitoreo</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pageMargins left="0.23622047244094491" right="0.23622047244094491" top="0.55118110236220474" bottom="0.35433070866141736" header="0.31496062992125984" footer="0.31496062992125984"/>
  <pageSetup paperSize="14" scale="65" fitToHeight="2" orientation="landscape" r:id="rId1"/>
  <headerFooter>
    <oddFooter xml:space="preserve">&amp;L&amp;9Formato: FO-AC-07 Versión: 2&amp;C&amp;9Página &amp;P&amp;R&amp;9Vo.Bo: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3"/>
  <sheetViews>
    <sheetView showGridLines="0" zoomScaleNormal="100" zoomScaleSheetLayoutView="115" workbookViewId="0">
      <pane xSplit="8" topLeftCell="I1" activePane="topRight" state="frozen"/>
      <selection activeCell="A9" sqref="A9"/>
      <selection pane="topRight"/>
    </sheetView>
  </sheetViews>
  <sheetFormatPr baseColWidth="10" defaultRowHeight="11.25" x14ac:dyDescent="0.2"/>
  <cols>
    <col min="1" max="1" width="1.140625" style="63" customWidth="1"/>
    <col min="2" max="4" width="6.42578125" style="63" customWidth="1"/>
    <col min="5" max="5" width="5.42578125" style="64" customWidth="1"/>
    <col min="6" max="8" width="5.42578125" style="63" customWidth="1"/>
    <col min="9" max="11" width="6.1406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8.5703125" style="65" customWidth="1"/>
    <col min="22" max="23" width="2.7109375" style="64" customWidth="1"/>
    <col min="24" max="24" width="3" style="64" customWidth="1"/>
    <col min="25" max="25" width="3.42578125" style="64" customWidth="1"/>
    <col min="26" max="26" width="2.7109375" style="64" customWidth="1"/>
    <col min="27" max="28" width="3" style="64" customWidth="1"/>
    <col min="29"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9.28515625" style="65" customWidth="1"/>
    <col min="50" max="50" width="19" style="65" customWidth="1"/>
    <col min="51" max="51" width="4" style="64" hidden="1" customWidth="1"/>
    <col min="52" max="54" width="9.28515625" style="63" hidden="1" customWidth="1"/>
    <col min="55" max="55" width="3.85546875" style="64" hidden="1" customWidth="1"/>
    <col min="56" max="56" width="29" style="64" hidden="1" customWidth="1"/>
    <col min="57" max="57" width="4" style="64" hidden="1" customWidth="1"/>
    <col min="58" max="60" width="16" style="63" hidden="1" customWidth="1"/>
    <col min="61" max="61" width="3.85546875" style="64" hidden="1" customWidth="1"/>
    <col min="62" max="62" width="38.140625" style="64" hidden="1" customWidth="1"/>
    <col min="63" max="63" width="4" style="64" customWidth="1"/>
    <col min="64" max="66" width="16" style="63" customWidth="1"/>
    <col min="67" max="67" width="3.85546875" style="64" customWidth="1"/>
    <col min="68" max="68" width="38.140625" style="64" customWidth="1"/>
    <col min="69" max="69" width="0.85546875" style="42" customWidth="1"/>
    <col min="70" max="16384" width="11.42578125" style="42"/>
  </cols>
  <sheetData>
    <row r="1" spans="1:68"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c r="BE1" s="41"/>
      <c r="BF1" s="40"/>
      <c r="BG1" s="40"/>
      <c r="BH1" s="1714" t="s">
        <v>89</v>
      </c>
      <c r="BI1" s="1714"/>
      <c r="BJ1" s="1714"/>
      <c r="BK1" s="41"/>
      <c r="BL1" s="40"/>
      <c r="BM1" s="40"/>
      <c r="BN1" s="1714" t="s">
        <v>89</v>
      </c>
      <c r="BO1" s="1714"/>
      <c r="BP1" s="1714"/>
    </row>
    <row r="2" spans="1:68"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c r="BE2" s="41"/>
      <c r="BF2" s="40"/>
      <c r="BG2" s="40"/>
      <c r="BH2" s="1714"/>
      <c r="BI2" s="1714"/>
      <c r="BJ2" s="1714"/>
      <c r="BK2" s="41"/>
      <c r="BL2" s="40"/>
      <c r="BM2" s="40"/>
      <c r="BN2" s="1714"/>
      <c r="BO2" s="1714"/>
      <c r="BP2" s="1714"/>
    </row>
    <row r="3" spans="1:68"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42855</v>
      </c>
      <c r="BC3" s="1718"/>
      <c r="BD3" s="1718"/>
      <c r="BE3" s="41"/>
      <c r="BF3" s="40"/>
      <c r="BG3" s="40"/>
      <c r="BH3" s="1718">
        <v>42977</v>
      </c>
      <c r="BI3" s="1718"/>
      <c r="BJ3" s="1718"/>
      <c r="BK3" s="41"/>
      <c r="BL3" s="40"/>
      <c r="BM3" s="40"/>
      <c r="BN3" s="1718">
        <v>43099</v>
      </c>
      <c r="BO3" s="1718"/>
      <c r="BP3" s="1718"/>
    </row>
    <row r="4" spans="1:68"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c r="BE4" s="41"/>
      <c r="BF4" s="40"/>
      <c r="BG4" s="40"/>
      <c r="BH4" s="1718"/>
      <c r="BI4" s="1718"/>
      <c r="BJ4" s="1718"/>
      <c r="BK4" s="41"/>
      <c r="BL4" s="40"/>
      <c r="BM4" s="40"/>
      <c r="BN4" s="1718"/>
      <c r="BO4" s="1718"/>
      <c r="BP4" s="1718"/>
    </row>
    <row r="5" spans="1:68"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c r="BE5" s="651"/>
      <c r="BF5" s="651"/>
      <c r="BG5" s="651"/>
      <c r="BH5" s="40"/>
      <c r="BI5" s="43"/>
      <c r="BJ5" s="43"/>
      <c r="BK5" s="651"/>
      <c r="BL5" s="651"/>
      <c r="BM5" s="651"/>
      <c r="BN5" s="40"/>
      <c r="BO5" s="43"/>
      <c r="BP5" s="43"/>
    </row>
    <row r="6" spans="1:68" ht="50.25" customHeight="1" x14ac:dyDescent="0.2">
      <c r="A6" s="40"/>
      <c r="B6" s="1719" t="s">
        <v>92</v>
      </c>
      <c r="C6" s="1720"/>
      <c r="D6" s="1721" t="s">
        <v>93</v>
      </c>
      <c r="E6" s="1722"/>
      <c r="F6" s="1722"/>
      <c r="G6" s="1722"/>
      <c r="H6" s="1723"/>
      <c r="I6" s="1719" t="s">
        <v>300</v>
      </c>
      <c r="J6" s="1724"/>
      <c r="K6" s="1720"/>
      <c r="L6" s="1721" t="s">
        <v>260</v>
      </c>
      <c r="M6" s="1722"/>
      <c r="N6" s="1722"/>
      <c r="O6" s="1722"/>
      <c r="P6" s="1722"/>
      <c r="Q6" s="1722"/>
      <c r="R6" s="1722"/>
      <c r="S6" s="1722"/>
      <c r="T6" s="1722"/>
      <c r="U6" s="1723"/>
      <c r="V6" s="1719" t="s">
        <v>94</v>
      </c>
      <c r="W6" s="1724"/>
      <c r="X6" s="1724"/>
      <c r="Y6" s="1724"/>
      <c r="Z6" s="1724"/>
      <c r="AA6" s="1725" t="s">
        <v>882</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c r="BE6" s="44"/>
      <c r="BF6" s="44"/>
      <c r="BG6" s="44"/>
      <c r="BH6" s="44"/>
      <c r="BI6" s="44"/>
      <c r="BJ6" s="44"/>
      <c r="BK6" s="44"/>
      <c r="BL6" s="44"/>
      <c r="BM6" s="44"/>
      <c r="BN6" s="44"/>
      <c r="BO6" s="44"/>
      <c r="BP6" s="44"/>
    </row>
    <row r="7" spans="1:68"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c r="BE7" s="47"/>
      <c r="BF7" s="47"/>
      <c r="BG7" s="47"/>
      <c r="BH7" s="47"/>
      <c r="BI7" s="47"/>
      <c r="BJ7" s="47"/>
      <c r="BK7" s="47"/>
      <c r="BL7" s="47"/>
      <c r="BM7" s="47"/>
      <c r="BN7" s="47"/>
      <c r="BO7" s="47"/>
      <c r="BP7" s="47"/>
    </row>
    <row r="8" spans="1:68" s="711" customFormat="1" ht="33.75" customHeight="1" x14ac:dyDescent="0.2">
      <c r="A8" s="710"/>
      <c r="B8" s="1727" t="s">
        <v>307</v>
      </c>
      <c r="C8" s="1728"/>
      <c r="D8" s="1728"/>
      <c r="E8" s="1728"/>
      <c r="F8" s="1728"/>
      <c r="G8" s="1728"/>
      <c r="H8" s="1728"/>
      <c r="I8" s="1728"/>
      <c r="J8" s="1728"/>
      <c r="K8" s="1729"/>
      <c r="L8" s="1898" t="s">
        <v>2891</v>
      </c>
      <c r="M8" s="1899"/>
      <c r="N8" s="1899"/>
      <c r="O8" s="1899"/>
      <c r="P8" s="1899"/>
      <c r="Q8" s="1899"/>
      <c r="R8" s="1900"/>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c r="BE8" s="1730" t="s">
        <v>607</v>
      </c>
      <c r="BF8" s="1730"/>
      <c r="BG8" s="1730"/>
      <c r="BH8" s="1730"/>
      <c r="BI8" s="1730"/>
      <c r="BJ8" s="1730"/>
      <c r="BK8" s="1730" t="s">
        <v>607</v>
      </c>
      <c r="BL8" s="1730"/>
      <c r="BM8" s="1730"/>
      <c r="BN8" s="1730"/>
      <c r="BO8" s="1730"/>
      <c r="BP8" s="1730"/>
    </row>
    <row r="9" spans="1:68" s="713" customFormat="1" ht="69" customHeight="1" x14ac:dyDescent="0.25">
      <c r="A9" s="712"/>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c r="BE9" s="137" t="s">
        <v>641</v>
      </c>
      <c r="BF9" s="1730" t="s">
        <v>642</v>
      </c>
      <c r="BG9" s="1730"/>
      <c r="BH9" s="1730"/>
      <c r="BI9" s="137" t="s">
        <v>97</v>
      </c>
      <c r="BJ9" s="642" t="s">
        <v>98</v>
      </c>
      <c r="BK9" s="137" t="s">
        <v>641</v>
      </c>
      <c r="BL9" s="1730" t="s">
        <v>642</v>
      </c>
      <c r="BM9" s="1730"/>
      <c r="BN9" s="1730"/>
      <c r="BO9" s="137" t="s">
        <v>97</v>
      </c>
      <c r="BP9" s="642" t="s">
        <v>98</v>
      </c>
    </row>
    <row r="10" spans="1:68" ht="220.5" hidden="1" customHeight="1" x14ac:dyDescent="0.2">
      <c r="A10" s="651"/>
      <c r="B10" s="1993" t="s">
        <v>2892</v>
      </c>
      <c r="C10" s="1993"/>
      <c r="D10" s="1993"/>
      <c r="E10" s="682" t="s">
        <v>40</v>
      </c>
      <c r="F10" s="1994" t="s">
        <v>359</v>
      </c>
      <c r="G10" s="1994"/>
      <c r="H10" s="1994"/>
      <c r="I10" s="1995" t="s">
        <v>710</v>
      </c>
      <c r="J10" s="1995"/>
      <c r="K10" s="1995"/>
      <c r="L10" s="652" t="s">
        <v>663</v>
      </c>
      <c r="M10" s="169" t="s">
        <v>668</v>
      </c>
      <c r="N10" s="140"/>
      <c r="O10" s="49">
        <f>VLOOKUP(L10,[61]Listas!$M$69:$N$73,2,0)</f>
        <v>1</v>
      </c>
      <c r="P10" s="49"/>
      <c r="Q10" s="49">
        <f>HLOOKUP(M10,[61]Listas!$O$67:$Q$68,2,0)</f>
        <v>20</v>
      </c>
      <c r="R10" s="656" t="str">
        <f>INDEX([61]Listas!$O$69:$Q$73,MATCH(L10,[61]Listas!$M$69:$M$73,0),MATCH(M10,[61]Listas!$O$67:$Q$67,0))</f>
        <v>20
MODERADA</v>
      </c>
      <c r="S10" s="1996" t="s">
        <v>1610</v>
      </c>
      <c r="T10" s="1996"/>
      <c r="U10" s="1996"/>
      <c r="V10" s="649" t="s">
        <v>102</v>
      </c>
      <c r="W10" s="649" t="s">
        <v>102</v>
      </c>
      <c r="X10" s="649" t="s">
        <v>102</v>
      </c>
      <c r="Y10" s="649" t="s">
        <v>102</v>
      </c>
      <c r="Z10" s="649" t="s">
        <v>102</v>
      </c>
      <c r="AA10" s="649" t="s">
        <v>62</v>
      </c>
      <c r="AB10" s="649" t="s">
        <v>102</v>
      </c>
      <c r="AC10" s="649" t="s">
        <v>102</v>
      </c>
      <c r="AD10" s="649" t="s">
        <v>102</v>
      </c>
      <c r="AE10" s="649" t="s">
        <v>102</v>
      </c>
      <c r="AF10" s="141"/>
      <c r="AG10" s="49">
        <f t="shared" ref="AG10:AG19" si="0">IF(Y10="SI",15,0)</f>
        <v>15</v>
      </c>
      <c r="AH10" s="49">
        <f t="shared" ref="AH10:AH19" si="1">IF(Z10="SI",5,0)</f>
        <v>5</v>
      </c>
      <c r="AI10" s="49">
        <f t="shared" ref="AI10:AI19" si="2">IF(AA10="SI",15,0)</f>
        <v>0</v>
      </c>
      <c r="AJ10" s="49">
        <f t="shared" ref="AJ10:AJ19" si="3">IF(AB10="SI",10,0)</f>
        <v>10</v>
      </c>
      <c r="AK10" s="49">
        <f t="shared" ref="AK10:AK19" si="4">IF(AC10="SI",15,0)</f>
        <v>15</v>
      </c>
      <c r="AL10" s="49">
        <f t="shared" ref="AL10:AL19" si="5">IF(AD10="SI",10,0)</f>
        <v>10</v>
      </c>
      <c r="AM10" s="49">
        <f t="shared" ref="AM10:AM19" si="6">IF(AE10="SI",30,0)</f>
        <v>30</v>
      </c>
      <c r="AN10" s="49">
        <f t="shared" ref="AN10:AN19" si="7">SUM(AG10+AH10+AI10+AJ10+AK10+AL10+AM10)</f>
        <v>85</v>
      </c>
      <c r="AO10" s="49">
        <f t="shared" ref="AO10:AO19" si="8">IF(AN10&lt;=50,0,IF(AN10&gt;=76,2,1))</f>
        <v>2</v>
      </c>
      <c r="AP10" s="656" t="str">
        <f>CONCATENATE(AN10,"- disminuye ",AO10)</f>
        <v>85- disminuye 2</v>
      </c>
      <c r="AQ10" s="49">
        <f t="shared" ref="AQ10:AQ19" si="9">IF(V10="SI",O10-AO10,O10)</f>
        <v>-1</v>
      </c>
      <c r="AR10" s="656" t="str">
        <f>IF(AQ10&lt;=1,"Rara vez",VLOOKUP(AQ10,[61]Listas!$L$69:$M$73,2,0))</f>
        <v>Rara vez</v>
      </c>
      <c r="AS10" s="49">
        <f t="shared" ref="AS10:AS19" si="10">IF(W10="SI",Q10-AO10,Q10)</f>
        <v>18</v>
      </c>
      <c r="AT10" s="656" t="str">
        <f>IF(AS10&lt;=9,"Moderado",IF(AS10=20,"Catastrófico",IF(AS10=18,"Moderado","Mayor")))</f>
        <v>Moderado</v>
      </c>
      <c r="AU10" s="656" t="str">
        <f>INDEX([61]Listas!$O$69:$Q$73,MATCH(AR10,[61]Listas!$M$69:$M$73,0),MATCH(AT10,[61]Listas!$O$67:$Q$67,0))</f>
        <v>5
BAJA</v>
      </c>
      <c r="AV10" s="652" t="s">
        <v>653</v>
      </c>
      <c r="AW10" s="683" t="s">
        <v>2893</v>
      </c>
      <c r="AX10" s="680" t="s">
        <v>1431</v>
      </c>
      <c r="AY10" s="652" t="s">
        <v>763</v>
      </c>
      <c r="AZ10" s="1995" t="s">
        <v>2894</v>
      </c>
      <c r="BA10" s="1995"/>
      <c r="BB10" s="1995"/>
      <c r="BC10" s="679" t="s">
        <v>567</v>
      </c>
      <c r="BD10" s="680" t="s">
        <v>2895</v>
      </c>
      <c r="BE10" s="652" t="s">
        <v>763</v>
      </c>
      <c r="BF10" s="1995" t="s">
        <v>2894</v>
      </c>
      <c r="BG10" s="1995"/>
      <c r="BH10" s="1995"/>
      <c r="BI10" s="679" t="s">
        <v>567</v>
      </c>
      <c r="BJ10" s="680" t="s">
        <v>2895</v>
      </c>
      <c r="BK10" s="652" t="s">
        <v>763</v>
      </c>
      <c r="BL10" s="1995" t="s">
        <v>2894</v>
      </c>
      <c r="BM10" s="1995"/>
      <c r="BN10" s="1995"/>
      <c r="BO10" s="679" t="s">
        <v>567</v>
      </c>
      <c r="BP10" s="680" t="s">
        <v>2895</v>
      </c>
    </row>
    <row r="11" spans="1:68" ht="61.5" hidden="1" customHeight="1" x14ac:dyDescent="0.2">
      <c r="A11" s="651"/>
      <c r="B11" s="1993" t="s">
        <v>2896</v>
      </c>
      <c r="C11" s="1993"/>
      <c r="D11" s="1993"/>
      <c r="E11" s="1997" t="s">
        <v>42</v>
      </c>
      <c r="F11" s="1994" t="s">
        <v>711</v>
      </c>
      <c r="G11" s="1994"/>
      <c r="H11" s="1994"/>
      <c r="I11" s="1995" t="s">
        <v>883</v>
      </c>
      <c r="J11" s="1995"/>
      <c r="K11" s="1995"/>
      <c r="L11" s="1803" t="s">
        <v>101</v>
      </c>
      <c r="M11" s="1820" t="s">
        <v>668</v>
      </c>
      <c r="N11" s="140"/>
      <c r="O11" s="49">
        <f>VLOOKUP(L11,[61]Listas!$M$69:$N$73,2,0)</f>
        <v>3</v>
      </c>
      <c r="P11" s="49"/>
      <c r="Q11" s="49">
        <f>HLOOKUP(M11,[61]Listas!$O$67:$Q$68,2,0)</f>
        <v>20</v>
      </c>
      <c r="R11" s="1801" t="str">
        <f>INDEX([61]Listas!$O$69:$Q$73,MATCH(L11,[61]Listas!$M$69:$M$73,0),MATCH(M11,[61]Listas!$O$67:$Q$67,0))</f>
        <v>60
EXTREMO</v>
      </c>
      <c r="S11" s="2001" t="s">
        <v>712</v>
      </c>
      <c r="T11" s="2001"/>
      <c r="U11" s="2001"/>
      <c r="V11" s="1799" t="s">
        <v>102</v>
      </c>
      <c r="W11" s="1799" t="s">
        <v>102</v>
      </c>
      <c r="X11" s="1799" t="s">
        <v>102</v>
      </c>
      <c r="Y11" s="1799" t="s">
        <v>102</v>
      </c>
      <c r="Z11" s="1799" t="s">
        <v>102</v>
      </c>
      <c r="AA11" s="1799" t="s">
        <v>62</v>
      </c>
      <c r="AB11" s="1799" t="s">
        <v>102</v>
      </c>
      <c r="AC11" s="1799" t="s">
        <v>102</v>
      </c>
      <c r="AD11" s="1799" t="s">
        <v>102</v>
      </c>
      <c r="AE11" s="1799" t="s">
        <v>102</v>
      </c>
      <c r="AF11" s="141"/>
      <c r="AG11" s="49">
        <f t="shared" si="0"/>
        <v>15</v>
      </c>
      <c r="AH11" s="49">
        <f t="shared" si="1"/>
        <v>5</v>
      </c>
      <c r="AI11" s="49">
        <f t="shared" si="2"/>
        <v>0</v>
      </c>
      <c r="AJ11" s="49">
        <f t="shared" si="3"/>
        <v>10</v>
      </c>
      <c r="AK11" s="49">
        <f t="shared" si="4"/>
        <v>15</v>
      </c>
      <c r="AL11" s="49">
        <f t="shared" si="5"/>
        <v>10</v>
      </c>
      <c r="AM11" s="49">
        <f t="shared" si="6"/>
        <v>30</v>
      </c>
      <c r="AN11" s="49">
        <f t="shared" si="7"/>
        <v>85</v>
      </c>
      <c r="AO11" s="49">
        <f t="shared" si="8"/>
        <v>2</v>
      </c>
      <c r="AP11" s="1801" t="str">
        <f>CONCATENATE(AN11,"- disminuye ",AO11)</f>
        <v>85- disminuye 2</v>
      </c>
      <c r="AQ11" s="49">
        <f t="shared" si="9"/>
        <v>1</v>
      </c>
      <c r="AR11" s="1801" t="str">
        <f>IF(AQ11&lt;=1,"Rara vez",VLOOKUP(AQ11,[61]Listas!$L$69:$M$73,2,0))</f>
        <v>Rara vez</v>
      </c>
      <c r="AS11" s="49">
        <f t="shared" si="10"/>
        <v>18</v>
      </c>
      <c r="AT11" s="1801" t="str">
        <f>IF(AS11&lt;=9,"Moderado",IF(AS11=20,"Catastrófico",IF(AS11=18,"Moderado","Mayor")))</f>
        <v>Moderado</v>
      </c>
      <c r="AU11" s="1801" t="str">
        <f>INDEX([61]Listas!$O$69:$Q$73,MATCH(AR11,[61]Listas!$M$69:$M$73,0),MATCH(AT11,[61]Listas!$O$67:$Q$67,0))</f>
        <v>5
BAJA</v>
      </c>
      <c r="AV11" s="1803" t="s">
        <v>647</v>
      </c>
      <c r="AW11" s="1993" t="s">
        <v>2897</v>
      </c>
      <c r="AX11" s="2012" t="s">
        <v>1611</v>
      </c>
      <c r="AY11" s="1803" t="s">
        <v>763</v>
      </c>
      <c r="AZ11" s="1995" t="s">
        <v>2898</v>
      </c>
      <c r="BA11" s="1995"/>
      <c r="BB11" s="1995"/>
      <c r="BC11" s="2003" t="s">
        <v>567</v>
      </c>
      <c r="BD11" s="1995" t="s">
        <v>2899</v>
      </c>
      <c r="BE11" s="1803" t="s">
        <v>763</v>
      </c>
      <c r="BF11" s="1995" t="s">
        <v>2898</v>
      </c>
      <c r="BG11" s="1995"/>
      <c r="BH11" s="1995"/>
      <c r="BI11" s="2003" t="s">
        <v>567</v>
      </c>
      <c r="BJ11" s="1995" t="s">
        <v>2899</v>
      </c>
      <c r="BK11" s="1803" t="s">
        <v>763</v>
      </c>
      <c r="BL11" s="1995" t="s">
        <v>2898</v>
      </c>
      <c r="BM11" s="1995"/>
      <c r="BN11" s="1995"/>
      <c r="BO11" s="2003" t="s">
        <v>567</v>
      </c>
      <c r="BP11" s="1995" t="s">
        <v>2899</v>
      </c>
    </row>
    <row r="12" spans="1:68" ht="273" hidden="1" customHeight="1" x14ac:dyDescent="0.2">
      <c r="A12" s="651"/>
      <c r="B12" s="2004" t="s">
        <v>2900</v>
      </c>
      <c r="C12" s="2004"/>
      <c r="D12" s="2004"/>
      <c r="E12" s="1997"/>
      <c r="F12" s="1994"/>
      <c r="G12" s="1994"/>
      <c r="H12" s="1994"/>
      <c r="I12" s="1995"/>
      <c r="J12" s="1995"/>
      <c r="K12" s="1995"/>
      <c r="L12" s="1998"/>
      <c r="M12" s="1999"/>
      <c r="N12" s="140"/>
      <c r="O12" s="49" t="e">
        <f>VLOOKUP(L12,[61]Listas!$M$69:$N$73,2,0)</f>
        <v>#N/A</v>
      </c>
      <c r="P12" s="49"/>
      <c r="Q12" s="49" t="e">
        <f>HLOOKUP(M12,[61]Listas!$O$67:$Q$68,2,0)</f>
        <v>#N/A</v>
      </c>
      <c r="R12" s="2000"/>
      <c r="S12" s="2001"/>
      <c r="T12" s="2001"/>
      <c r="U12" s="2001"/>
      <c r="V12" s="2002"/>
      <c r="W12" s="2002"/>
      <c r="X12" s="2002"/>
      <c r="Y12" s="2002"/>
      <c r="Z12" s="2002"/>
      <c r="AA12" s="2002"/>
      <c r="AB12" s="2002"/>
      <c r="AC12" s="2002"/>
      <c r="AD12" s="2002"/>
      <c r="AE12" s="2002"/>
      <c r="AF12" s="141"/>
      <c r="AG12" s="49">
        <f t="shared" si="0"/>
        <v>0</v>
      </c>
      <c r="AH12" s="49">
        <f t="shared" si="1"/>
        <v>0</v>
      </c>
      <c r="AI12" s="49">
        <f t="shared" si="2"/>
        <v>0</v>
      </c>
      <c r="AJ12" s="49">
        <f t="shared" si="3"/>
        <v>0</v>
      </c>
      <c r="AK12" s="49">
        <f t="shared" si="4"/>
        <v>0</v>
      </c>
      <c r="AL12" s="49">
        <f t="shared" si="5"/>
        <v>0</v>
      </c>
      <c r="AM12" s="49">
        <f t="shared" si="6"/>
        <v>0</v>
      </c>
      <c r="AN12" s="49">
        <f t="shared" si="7"/>
        <v>0</v>
      </c>
      <c r="AO12" s="49">
        <f t="shared" si="8"/>
        <v>0</v>
      </c>
      <c r="AP12" s="2000"/>
      <c r="AQ12" s="49" t="e">
        <f t="shared" si="9"/>
        <v>#N/A</v>
      </c>
      <c r="AR12" s="2000"/>
      <c r="AS12" s="49" t="e">
        <f t="shared" si="10"/>
        <v>#N/A</v>
      </c>
      <c r="AT12" s="2000"/>
      <c r="AU12" s="2000"/>
      <c r="AV12" s="1998"/>
      <c r="AW12" s="1993"/>
      <c r="AX12" s="2013"/>
      <c r="AY12" s="1998"/>
      <c r="AZ12" s="1995"/>
      <c r="BA12" s="1995"/>
      <c r="BB12" s="1995"/>
      <c r="BC12" s="2003"/>
      <c r="BD12" s="1995"/>
      <c r="BE12" s="1998"/>
      <c r="BF12" s="1995"/>
      <c r="BG12" s="1995"/>
      <c r="BH12" s="1995"/>
      <c r="BI12" s="2003"/>
      <c r="BJ12" s="1995"/>
      <c r="BK12" s="1998"/>
      <c r="BL12" s="1995"/>
      <c r="BM12" s="1995"/>
      <c r="BN12" s="1995"/>
      <c r="BO12" s="2003"/>
      <c r="BP12" s="1995"/>
    </row>
    <row r="13" spans="1:68" ht="153" hidden="1" customHeight="1" x14ac:dyDescent="0.2">
      <c r="A13" s="651"/>
      <c r="B13" s="2005" t="s">
        <v>2901</v>
      </c>
      <c r="C13" s="2006"/>
      <c r="D13" s="2007"/>
      <c r="E13" s="1997"/>
      <c r="F13" s="1994"/>
      <c r="G13" s="1994"/>
      <c r="H13" s="1994"/>
      <c r="I13" s="1995"/>
      <c r="J13" s="1995"/>
      <c r="K13" s="1995"/>
      <c r="L13" s="1998"/>
      <c r="M13" s="1999"/>
      <c r="N13" s="140"/>
      <c r="O13" s="49" t="e">
        <f>VLOOKUP(L13,[61]Listas!$M$69:$N$73,2,0)</f>
        <v>#N/A</v>
      </c>
      <c r="P13" s="49"/>
      <c r="Q13" s="49" t="e">
        <f>HLOOKUP(M13,[61]Listas!$O$67:$Q$68,2,0)</f>
        <v>#N/A</v>
      </c>
      <c r="R13" s="2000"/>
      <c r="S13" s="2001" t="s">
        <v>884</v>
      </c>
      <c r="T13" s="2001"/>
      <c r="U13" s="2001"/>
      <c r="V13" s="2002"/>
      <c r="W13" s="2002"/>
      <c r="X13" s="2002"/>
      <c r="Y13" s="2002"/>
      <c r="Z13" s="2002"/>
      <c r="AA13" s="2002"/>
      <c r="AB13" s="2002"/>
      <c r="AC13" s="2002"/>
      <c r="AD13" s="2002"/>
      <c r="AE13" s="2002"/>
      <c r="AF13" s="141"/>
      <c r="AG13" s="49">
        <f t="shared" si="0"/>
        <v>0</v>
      </c>
      <c r="AH13" s="49">
        <f t="shared" si="1"/>
        <v>0</v>
      </c>
      <c r="AI13" s="49">
        <f t="shared" si="2"/>
        <v>0</v>
      </c>
      <c r="AJ13" s="49">
        <f t="shared" si="3"/>
        <v>0</v>
      </c>
      <c r="AK13" s="49">
        <f t="shared" si="4"/>
        <v>0</v>
      </c>
      <c r="AL13" s="49">
        <f t="shared" si="5"/>
        <v>0</v>
      </c>
      <c r="AM13" s="49">
        <f t="shared" si="6"/>
        <v>0</v>
      </c>
      <c r="AN13" s="49">
        <f t="shared" si="7"/>
        <v>0</v>
      </c>
      <c r="AO13" s="49">
        <f t="shared" si="8"/>
        <v>0</v>
      </c>
      <c r="AP13" s="2000"/>
      <c r="AQ13" s="49" t="e">
        <f t="shared" si="9"/>
        <v>#N/A</v>
      </c>
      <c r="AR13" s="2000"/>
      <c r="AS13" s="49" t="e">
        <f t="shared" si="10"/>
        <v>#N/A</v>
      </c>
      <c r="AT13" s="2000"/>
      <c r="AU13" s="2000"/>
      <c r="AV13" s="1998"/>
      <c r="AW13" s="1993"/>
      <c r="AX13" s="2013"/>
      <c r="AY13" s="1998"/>
      <c r="AZ13" s="1995"/>
      <c r="BA13" s="1995"/>
      <c r="BB13" s="1995"/>
      <c r="BC13" s="2003"/>
      <c r="BD13" s="1995"/>
      <c r="BE13" s="1998"/>
      <c r="BF13" s="1995"/>
      <c r="BG13" s="1995"/>
      <c r="BH13" s="1995"/>
      <c r="BI13" s="2003"/>
      <c r="BJ13" s="1995"/>
      <c r="BK13" s="1998"/>
      <c r="BL13" s="1995"/>
      <c r="BM13" s="1995"/>
      <c r="BN13" s="1995"/>
      <c r="BO13" s="2003"/>
      <c r="BP13" s="1995"/>
    </row>
    <row r="14" spans="1:68" ht="249.75" hidden="1" customHeight="1" x14ac:dyDescent="0.2">
      <c r="A14" s="651"/>
      <c r="B14" s="2008"/>
      <c r="C14" s="2009"/>
      <c r="D14" s="2010"/>
      <c r="E14" s="1997"/>
      <c r="F14" s="1994"/>
      <c r="G14" s="1994"/>
      <c r="H14" s="1994"/>
      <c r="I14" s="1995"/>
      <c r="J14" s="1995"/>
      <c r="K14" s="1995"/>
      <c r="L14" s="1804"/>
      <c r="M14" s="1821"/>
      <c r="N14" s="140"/>
      <c r="O14" s="49" t="e">
        <f>VLOOKUP(L14,[61]Listas!$M$69:$N$73,2,0)</f>
        <v>#N/A</v>
      </c>
      <c r="P14" s="49"/>
      <c r="Q14" s="49" t="e">
        <f>HLOOKUP(M14,[61]Listas!$O$67:$Q$68,2,0)</f>
        <v>#N/A</v>
      </c>
      <c r="R14" s="1802"/>
      <c r="S14" s="2001" t="s">
        <v>2902</v>
      </c>
      <c r="T14" s="2011"/>
      <c r="U14" s="2011"/>
      <c r="V14" s="1800"/>
      <c r="W14" s="1800"/>
      <c r="X14" s="1800"/>
      <c r="Y14" s="1800"/>
      <c r="Z14" s="1800"/>
      <c r="AA14" s="1800"/>
      <c r="AB14" s="1800"/>
      <c r="AC14" s="1800"/>
      <c r="AD14" s="1800"/>
      <c r="AE14" s="1800"/>
      <c r="AF14" s="141"/>
      <c r="AG14" s="49">
        <f t="shared" si="0"/>
        <v>0</v>
      </c>
      <c r="AH14" s="49">
        <f t="shared" si="1"/>
        <v>0</v>
      </c>
      <c r="AI14" s="49">
        <f t="shared" si="2"/>
        <v>0</v>
      </c>
      <c r="AJ14" s="49">
        <f t="shared" si="3"/>
        <v>0</v>
      </c>
      <c r="AK14" s="49">
        <f t="shared" si="4"/>
        <v>0</v>
      </c>
      <c r="AL14" s="49">
        <f t="shared" si="5"/>
        <v>0</v>
      </c>
      <c r="AM14" s="49">
        <f t="shared" si="6"/>
        <v>0</v>
      </c>
      <c r="AN14" s="49">
        <f t="shared" si="7"/>
        <v>0</v>
      </c>
      <c r="AO14" s="49">
        <f t="shared" si="8"/>
        <v>0</v>
      </c>
      <c r="AP14" s="1802"/>
      <c r="AQ14" s="49" t="e">
        <f t="shared" si="9"/>
        <v>#N/A</v>
      </c>
      <c r="AR14" s="1802"/>
      <c r="AS14" s="49" t="e">
        <f t="shared" si="10"/>
        <v>#N/A</v>
      </c>
      <c r="AT14" s="1802"/>
      <c r="AU14" s="1802"/>
      <c r="AV14" s="1804"/>
      <c r="AW14" s="1993"/>
      <c r="AX14" s="2014"/>
      <c r="AY14" s="1804"/>
      <c r="AZ14" s="1995" t="s">
        <v>649</v>
      </c>
      <c r="BA14" s="1995"/>
      <c r="BB14" s="1995"/>
      <c r="BC14" s="2003"/>
      <c r="BD14" s="1995"/>
      <c r="BE14" s="1804"/>
      <c r="BF14" s="1995" t="s">
        <v>649</v>
      </c>
      <c r="BG14" s="1995"/>
      <c r="BH14" s="1995"/>
      <c r="BI14" s="2003"/>
      <c r="BJ14" s="1995"/>
      <c r="BK14" s="1804"/>
      <c r="BL14" s="1995" t="s">
        <v>649</v>
      </c>
      <c r="BM14" s="1995"/>
      <c r="BN14" s="1995"/>
      <c r="BO14" s="2003"/>
      <c r="BP14" s="1995"/>
    </row>
    <row r="15" spans="1:68" ht="409.5" hidden="1" customHeight="1" x14ac:dyDescent="0.2">
      <c r="A15" s="651"/>
      <c r="B15" s="2005" t="s">
        <v>2903</v>
      </c>
      <c r="C15" s="2006"/>
      <c r="D15" s="2007"/>
      <c r="E15" s="2021" t="s">
        <v>44</v>
      </c>
      <c r="F15" s="1777" t="s">
        <v>360</v>
      </c>
      <c r="G15" s="1778"/>
      <c r="H15" s="1779"/>
      <c r="I15" s="2023" t="s">
        <v>713</v>
      </c>
      <c r="J15" s="2024"/>
      <c r="K15" s="2025"/>
      <c r="L15" s="1803" t="s">
        <v>101</v>
      </c>
      <c r="M15" s="1820" t="s">
        <v>652</v>
      </c>
      <c r="N15" s="140"/>
      <c r="O15" s="49">
        <f>VLOOKUP(L15,[61]Listas!$M$69:$N$73,2,0)</f>
        <v>3</v>
      </c>
      <c r="P15" s="49"/>
      <c r="Q15" s="49">
        <f>HLOOKUP(M15,[61]Listas!$O$67:$Q$68,2,0)</f>
        <v>5</v>
      </c>
      <c r="R15" s="1801" t="str">
        <f>INDEX([61]Listas!$O$69:$Q$73,MATCH(L15,[61]Listas!$M$69:$M$73,0),MATCH(M15,[61]Listas!$O$67:$Q$67,0))</f>
        <v>15
MDOERADA</v>
      </c>
      <c r="S15" s="2015" t="s">
        <v>1612</v>
      </c>
      <c r="T15" s="2016"/>
      <c r="U15" s="2017"/>
      <c r="V15" s="1799" t="s">
        <v>102</v>
      </c>
      <c r="W15" s="1799" t="s">
        <v>102</v>
      </c>
      <c r="X15" s="1799" t="s">
        <v>102</v>
      </c>
      <c r="Y15" s="1799" t="s">
        <v>102</v>
      </c>
      <c r="Z15" s="1799" t="s">
        <v>102</v>
      </c>
      <c r="AA15" s="1799" t="s">
        <v>62</v>
      </c>
      <c r="AB15" s="1799" t="s">
        <v>102</v>
      </c>
      <c r="AC15" s="1799" t="s">
        <v>102</v>
      </c>
      <c r="AD15" s="1799" t="s">
        <v>102</v>
      </c>
      <c r="AE15" s="1799" t="s">
        <v>102</v>
      </c>
      <c r="AF15" s="141"/>
      <c r="AG15" s="49">
        <f t="shared" si="0"/>
        <v>15</v>
      </c>
      <c r="AH15" s="49">
        <f t="shared" si="1"/>
        <v>5</v>
      </c>
      <c r="AI15" s="49">
        <f t="shared" si="2"/>
        <v>0</v>
      </c>
      <c r="AJ15" s="49">
        <f t="shared" si="3"/>
        <v>10</v>
      </c>
      <c r="AK15" s="49">
        <f t="shared" si="4"/>
        <v>15</v>
      </c>
      <c r="AL15" s="49">
        <f t="shared" si="5"/>
        <v>10</v>
      </c>
      <c r="AM15" s="49">
        <f t="shared" si="6"/>
        <v>30</v>
      </c>
      <c r="AN15" s="49">
        <f t="shared" si="7"/>
        <v>85</v>
      </c>
      <c r="AO15" s="49">
        <f t="shared" si="8"/>
        <v>2</v>
      </c>
      <c r="AP15" s="1801" t="str">
        <f>CONCATENATE(AN15,"- disminuye ",AO15)</f>
        <v>85- disminuye 2</v>
      </c>
      <c r="AQ15" s="49">
        <f t="shared" si="9"/>
        <v>1</v>
      </c>
      <c r="AR15" s="1801" t="str">
        <f>IF(AQ15&lt;=1,"Rara vez",VLOOKUP(AQ15,[61]Listas!$L$69:$M$73,2,0))</f>
        <v>Rara vez</v>
      </c>
      <c r="AS15" s="49">
        <f t="shared" si="10"/>
        <v>3</v>
      </c>
      <c r="AT15" s="1801" t="str">
        <f>IF(AS15&lt;=9,"Moderado",IF(AS15=20,"Catastrófico",IF(AS15=18,"Moderado","Mayor")))</f>
        <v>Moderado</v>
      </c>
      <c r="AU15" s="1801" t="str">
        <f>INDEX([61]Listas!$O$69:$Q$73,MATCH(AR15,[61]Listas!$M$69:$M$73,0),MATCH(AT15,[61]Listas!$O$67:$Q$67,0))</f>
        <v>5
BAJA</v>
      </c>
      <c r="AV15" s="1803" t="s">
        <v>647</v>
      </c>
      <c r="AW15" s="2026" t="s">
        <v>2904</v>
      </c>
      <c r="AX15" s="2032" t="s">
        <v>1432</v>
      </c>
      <c r="AY15" s="1803" t="s">
        <v>763</v>
      </c>
      <c r="AZ15" s="2023" t="s">
        <v>2905</v>
      </c>
      <c r="BA15" s="2024"/>
      <c r="BB15" s="2025"/>
      <c r="BC15" s="2030" t="s">
        <v>567</v>
      </c>
      <c r="BD15" s="2028" t="s">
        <v>2906</v>
      </c>
      <c r="BE15" s="1803" t="s">
        <v>763</v>
      </c>
      <c r="BF15" s="2023" t="s">
        <v>2905</v>
      </c>
      <c r="BG15" s="2024"/>
      <c r="BH15" s="2025"/>
      <c r="BI15" s="2030" t="s">
        <v>567</v>
      </c>
      <c r="BJ15" s="2028" t="s">
        <v>2906</v>
      </c>
      <c r="BK15" s="1803" t="s">
        <v>763</v>
      </c>
      <c r="BL15" s="2023" t="s">
        <v>2905</v>
      </c>
      <c r="BM15" s="2024"/>
      <c r="BN15" s="2025"/>
      <c r="BO15" s="2030" t="s">
        <v>567</v>
      </c>
      <c r="BP15" s="2028" t="s">
        <v>2906</v>
      </c>
    </row>
    <row r="16" spans="1:68" ht="409.5" hidden="1" customHeight="1" x14ac:dyDescent="0.2">
      <c r="A16" s="651"/>
      <c r="B16" s="2008"/>
      <c r="C16" s="2009"/>
      <c r="D16" s="2010"/>
      <c r="E16" s="2022"/>
      <c r="F16" s="1788"/>
      <c r="G16" s="1789"/>
      <c r="H16" s="1790"/>
      <c r="I16" s="1775"/>
      <c r="J16" s="1776"/>
      <c r="K16" s="1780"/>
      <c r="L16" s="1804"/>
      <c r="M16" s="1821"/>
      <c r="N16" s="140"/>
      <c r="O16" s="49"/>
      <c r="P16" s="49"/>
      <c r="Q16" s="49"/>
      <c r="R16" s="1802"/>
      <c r="S16" s="2018"/>
      <c r="T16" s="2019"/>
      <c r="U16" s="2020"/>
      <c r="V16" s="1800"/>
      <c r="W16" s="1800"/>
      <c r="X16" s="1800"/>
      <c r="Y16" s="1800"/>
      <c r="Z16" s="1800"/>
      <c r="AA16" s="1800"/>
      <c r="AB16" s="1800"/>
      <c r="AC16" s="1800"/>
      <c r="AD16" s="1800"/>
      <c r="AE16" s="1800"/>
      <c r="AF16" s="141"/>
      <c r="AG16" s="49"/>
      <c r="AH16" s="49"/>
      <c r="AI16" s="49"/>
      <c r="AJ16" s="49"/>
      <c r="AK16" s="49"/>
      <c r="AL16" s="49"/>
      <c r="AM16" s="49"/>
      <c r="AN16" s="49"/>
      <c r="AO16" s="49"/>
      <c r="AP16" s="1802"/>
      <c r="AQ16" s="49"/>
      <c r="AR16" s="1802"/>
      <c r="AS16" s="49"/>
      <c r="AT16" s="1802"/>
      <c r="AU16" s="1802"/>
      <c r="AV16" s="1804"/>
      <c r="AW16" s="2027"/>
      <c r="AX16" s="2033"/>
      <c r="AY16" s="1804"/>
      <c r="AZ16" s="1775"/>
      <c r="BA16" s="1776"/>
      <c r="BB16" s="1780"/>
      <c r="BC16" s="2031"/>
      <c r="BD16" s="2029"/>
      <c r="BE16" s="1804"/>
      <c r="BF16" s="1775"/>
      <c r="BG16" s="1776"/>
      <c r="BH16" s="1780"/>
      <c r="BI16" s="2031"/>
      <c r="BJ16" s="2029"/>
      <c r="BK16" s="1804"/>
      <c r="BL16" s="1775"/>
      <c r="BM16" s="1776"/>
      <c r="BN16" s="1780"/>
      <c r="BO16" s="2031"/>
      <c r="BP16" s="2029"/>
    </row>
    <row r="17" spans="1:70" ht="409.5" hidden="1" customHeight="1" x14ac:dyDescent="0.2">
      <c r="A17" s="651"/>
      <c r="B17" s="2005" t="s">
        <v>2907</v>
      </c>
      <c r="C17" s="2006"/>
      <c r="D17" s="2007"/>
      <c r="E17" s="2021" t="s">
        <v>45</v>
      </c>
      <c r="F17" s="1777" t="s">
        <v>714</v>
      </c>
      <c r="G17" s="1778"/>
      <c r="H17" s="1779"/>
      <c r="I17" s="2023" t="s">
        <v>885</v>
      </c>
      <c r="J17" s="2024"/>
      <c r="K17" s="2025"/>
      <c r="L17" s="1803" t="s">
        <v>101</v>
      </c>
      <c r="M17" s="1820" t="s">
        <v>668</v>
      </c>
      <c r="N17" s="140"/>
      <c r="O17" s="49">
        <f>VLOOKUP(L17,[61]Listas!$M$69:$N$73,2,0)</f>
        <v>3</v>
      </c>
      <c r="P17" s="49"/>
      <c r="Q17" s="49">
        <f>HLOOKUP(M17,[61]Listas!$O$67:$Q$68,2,0)</f>
        <v>20</v>
      </c>
      <c r="R17" s="1801" t="str">
        <f>INDEX([61]Listas!$O$69:$Q$73,MATCH(L17,[61]Listas!$M$69:$M$73,0),MATCH(M17,[61]Listas!$O$67:$Q$67,0))</f>
        <v>60
EXTREMO</v>
      </c>
      <c r="S17" s="2015" t="s">
        <v>2908</v>
      </c>
      <c r="T17" s="2016"/>
      <c r="U17" s="2017"/>
      <c r="V17" s="1799" t="s">
        <v>102</v>
      </c>
      <c r="W17" s="1799" t="s">
        <v>102</v>
      </c>
      <c r="X17" s="1799" t="s">
        <v>102</v>
      </c>
      <c r="Y17" s="1799" t="s">
        <v>102</v>
      </c>
      <c r="Z17" s="1799" t="s">
        <v>102</v>
      </c>
      <c r="AA17" s="1799" t="s">
        <v>62</v>
      </c>
      <c r="AB17" s="1799" t="s">
        <v>102</v>
      </c>
      <c r="AC17" s="1799" t="s">
        <v>102</v>
      </c>
      <c r="AD17" s="1799" t="s">
        <v>102</v>
      </c>
      <c r="AE17" s="1799" t="s">
        <v>102</v>
      </c>
      <c r="AF17" s="141"/>
      <c r="AG17" s="49">
        <f t="shared" si="0"/>
        <v>15</v>
      </c>
      <c r="AH17" s="49">
        <f t="shared" si="1"/>
        <v>5</v>
      </c>
      <c r="AI17" s="49">
        <f t="shared" si="2"/>
        <v>0</v>
      </c>
      <c r="AJ17" s="49">
        <f t="shared" si="3"/>
        <v>10</v>
      </c>
      <c r="AK17" s="49">
        <f t="shared" si="4"/>
        <v>15</v>
      </c>
      <c r="AL17" s="49">
        <f t="shared" si="5"/>
        <v>10</v>
      </c>
      <c r="AM17" s="49">
        <f t="shared" si="6"/>
        <v>30</v>
      </c>
      <c r="AN17" s="49">
        <f t="shared" si="7"/>
        <v>85</v>
      </c>
      <c r="AO17" s="49">
        <f t="shared" si="8"/>
        <v>2</v>
      </c>
      <c r="AP17" s="1801" t="str">
        <f>CONCATENATE(AN17,"- disminuye ",AO17)</f>
        <v>85- disminuye 2</v>
      </c>
      <c r="AQ17" s="49">
        <f t="shared" si="9"/>
        <v>1</v>
      </c>
      <c r="AR17" s="1801" t="str">
        <f>IF(AQ17&lt;=1,"Rara vez",VLOOKUP(AQ17,[61]Listas!$L$69:$M$73,2,0))</f>
        <v>Rara vez</v>
      </c>
      <c r="AS17" s="49">
        <f t="shared" si="10"/>
        <v>18</v>
      </c>
      <c r="AT17" s="1801" t="str">
        <f>IF(AS17&lt;=9,"Moderado",IF(AS17=20,"Catastrófico",IF(AS17=18,"Moderado","Mayor")))</f>
        <v>Moderado</v>
      </c>
      <c r="AU17" s="1801" t="str">
        <f>INDEX([61]Listas!$O$69:$Q$73,MATCH(AR17,[61]Listas!$M$69:$M$73,0),MATCH(AT17,[61]Listas!$O$67:$Q$67,0))</f>
        <v>5
BAJA</v>
      </c>
      <c r="AV17" s="1803" t="s">
        <v>647</v>
      </c>
      <c r="AW17" s="2026" t="s">
        <v>2909</v>
      </c>
      <c r="AX17" s="2012" t="s">
        <v>1433</v>
      </c>
      <c r="AY17" s="1803" t="s">
        <v>763</v>
      </c>
      <c r="AZ17" s="2023" t="s">
        <v>2910</v>
      </c>
      <c r="BA17" s="2024"/>
      <c r="BB17" s="2025"/>
      <c r="BC17" s="2030" t="s">
        <v>567</v>
      </c>
      <c r="BD17" s="2028" t="s">
        <v>2911</v>
      </c>
      <c r="BE17" s="1803" t="s">
        <v>763</v>
      </c>
      <c r="BF17" s="2023" t="s">
        <v>2910</v>
      </c>
      <c r="BG17" s="2024"/>
      <c r="BH17" s="2025"/>
      <c r="BI17" s="2030" t="s">
        <v>567</v>
      </c>
      <c r="BJ17" s="2028" t="s">
        <v>2911</v>
      </c>
      <c r="BK17" s="1803" t="s">
        <v>763</v>
      </c>
      <c r="BL17" s="2023" t="s">
        <v>2910</v>
      </c>
      <c r="BM17" s="2024"/>
      <c r="BN17" s="2025"/>
      <c r="BO17" s="2030" t="s">
        <v>567</v>
      </c>
      <c r="BP17" s="2028" t="s">
        <v>2911</v>
      </c>
      <c r="BR17" s="42">
        <f>219/699</f>
        <v>0.31330472103004292</v>
      </c>
    </row>
    <row r="18" spans="1:70" ht="409.5" hidden="1" customHeight="1" x14ac:dyDescent="0.2">
      <c r="A18" s="651"/>
      <c r="B18" s="2008"/>
      <c r="C18" s="2009"/>
      <c r="D18" s="2010"/>
      <c r="E18" s="2022"/>
      <c r="F18" s="1788"/>
      <c r="G18" s="1789"/>
      <c r="H18" s="1790"/>
      <c r="I18" s="1775"/>
      <c r="J18" s="1776"/>
      <c r="K18" s="1780"/>
      <c r="L18" s="1804"/>
      <c r="M18" s="1821"/>
      <c r="N18" s="140"/>
      <c r="O18" s="49"/>
      <c r="P18" s="49"/>
      <c r="Q18" s="49"/>
      <c r="R18" s="1802"/>
      <c r="S18" s="2018"/>
      <c r="T18" s="2019"/>
      <c r="U18" s="2020"/>
      <c r="V18" s="1800"/>
      <c r="W18" s="1800"/>
      <c r="X18" s="1800"/>
      <c r="Y18" s="1800"/>
      <c r="Z18" s="1800"/>
      <c r="AA18" s="1800"/>
      <c r="AB18" s="1800"/>
      <c r="AC18" s="1800"/>
      <c r="AD18" s="1800"/>
      <c r="AE18" s="1800"/>
      <c r="AF18" s="141"/>
      <c r="AG18" s="49"/>
      <c r="AH18" s="49"/>
      <c r="AI18" s="49"/>
      <c r="AJ18" s="49"/>
      <c r="AK18" s="49"/>
      <c r="AL18" s="49"/>
      <c r="AM18" s="49"/>
      <c r="AN18" s="49"/>
      <c r="AO18" s="49"/>
      <c r="AP18" s="1802"/>
      <c r="AQ18" s="49"/>
      <c r="AR18" s="1802"/>
      <c r="AS18" s="49"/>
      <c r="AT18" s="1802"/>
      <c r="AU18" s="1802"/>
      <c r="AV18" s="1804"/>
      <c r="AW18" s="2027"/>
      <c r="AX18" s="2014"/>
      <c r="AY18" s="1804"/>
      <c r="AZ18" s="1775"/>
      <c r="BA18" s="1776"/>
      <c r="BB18" s="1780"/>
      <c r="BC18" s="2031"/>
      <c r="BD18" s="2029"/>
      <c r="BE18" s="1804"/>
      <c r="BF18" s="1775"/>
      <c r="BG18" s="1776"/>
      <c r="BH18" s="1780"/>
      <c r="BI18" s="2031"/>
      <c r="BJ18" s="2029"/>
      <c r="BK18" s="1804"/>
      <c r="BL18" s="1775"/>
      <c r="BM18" s="1776"/>
      <c r="BN18" s="1780"/>
      <c r="BO18" s="2031"/>
      <c r="BP18" s="2029"/>
    </row>
    <row r="19" spans="1:70" ht="409.5" hidden="1" customHeight="1" x14ac:dyDescent="0.2">
      <c r="A19" s="651"/>
      <c r="B19" s="2005" t="s">
        <v>2912</v>
      </c>
      <c r="C19" s="2006"/>
      <c r="D19" s="2007"/>
      <c r="E19" s="2021" t="s">
        <v>47</v>
      </c>
      <c r="F19" s="1777" t="s">
        <v>715</v>
      </c>
      <c r="G19" s="1778"/>
      <c r="H19" s="1779"/>
      <c r="I19" s="2023" t="s">
        <v>716</v>
      </c>
      <c r="J19" s="2024"/>
      <c r="K19" s="2025"/>
      <c r="L19" s="1803" t="s">
        <v>101</v>
      </c>
      <c r="M19" s="1820" t="s">
        <v>652</v>
      </c>
      <c r="N19" s="140"/>
      <c r="O19" s="49">
        <f>VLOOKUP(L19,[61]Listas!$M$69:$N$73,2,0)</f>
        <v>3</v>
      </c>
      <c r="P19" s="49"/>
      <c r="Q19" s="49">
        <f>HLOOKUP(M19,[61]Listas!$O$67:$Q$68,2,0)</f>
        <v>5</v>
      </c>
      <c r="R19" s="1801" t="str">
        <f>INDEX([61]Listas!$O$69:$Q$73,MATCH(L19,[61]Listas!$M$69:$M$73,0),MATCH(M19,[61]Listas!$O$67:$Q$67,0))</f>
        <v>15
MDOERADA</v>
      </c>
      <c r="S19" s="2005" t="s">
        <v>2913</v>
      </c>
      <c r="T19" s="2006"/>
      <c r="U19" s="2007"/>
      <c r="V19" s="1799" t="s">
        <v>102</v>
      </c>
      <c r="W19" s="1799" t="s">
        <v>102</v>
      </c>
      <c r="X19" s="1799" t="s">
        <v>102</v>
      </c>
      <c r="Y19" s="1799" t="s">
        <v>102</v>
      </c>
      <c r="Z19" s="1799" t="s">
        <v>102</v>
      </c>
      <c r="AA19" s="1799" t="s">
        <v>62</v>
      </c>
      <c r="AB19" s="1799" t="s">
        <v>102</v>
      </c>
      <c r="AC19" s="1799" t="s">
        <v>102</v>
      </c>
      <c r="AD19" s="1799" t="s">
        <v>102</v>
      </c>
      <c r="AE19" s="1799" t="s">
        <v>102</v>
      </c>
      <c r="AF19" s="141"/>
      <c r="AG19" s="49">
        <f t="shared" si="0"/>
        <v>15</v>
      </c>
      <c r="AH19" s="49">
        <f t="shared" si="1"/>
        <v>5</v>
      </c>
      <c r="AI19" s="49">
        <f t="shared" si="2"/>
        <v>0</v>
      </c>
      <c r="AJ19" s="49">
        <f t="shared" si="3"/>
        <v>10</v>
      </c>
      <c r="AK19" s="49">
        <f t="shared" si="4"/>
        <v>15</v>
      </c>
      <c r="AL19" s="49">
        <f t="shared" si="5"/>
        <v>10</v>
      </c>
      <c r="AM19" s="49">
        <f t="shared" si="6"/>
        <v>30</v>
      </c>
      <c r="AN19" s="49">
        <f t="shared" si="7"/>
        <v>85</v>
      </c>
      <c r="AO19" s="49">
        <f t="shared" si="8"/>
        <v>2</v>
      </c>
      <c r="AP19" s="1801" t="str">
        <f>CONCATENATE(AN19,"- disminuye ",AO19)</f>
        <v>85- disminuye 2</v>
      </c>
      <c r="AQ19" s="49">
        <f t="shared" si="9"/>
        <v>1</v>
      </c>
      <c r="AR19" s="1801" t="str">
        <f>IF(AQ19&lt;=1,"Rara vez",VLOOKUP(AQ19,[61]Listas!$L$69:$M$73,2,0))</f>
        <v>Rara vez</v>
      </c>
      <c r="AS19" s="49">
        <f t="shared" si="10"/>
        <v>3</v>
      </c>
      <c r="AT19" s="1801" t="str">
        <f>IF(AS19&lt;=9,"Moderado",IF(AS19=20,"Catastrófico",IF(AS19=18,"Moderado","Mayor")))</f>
        <v>Moderado</v>
      </c>
      <c r="AU19" s="1801" t="str">
        <f>INDEX([61]Listas!$O$69:$Q$73,MATCH(AR19,[61]Listas!$M$69:$M$73,0),MATCH(AT19,[61]Listas!$O$67:$Q$67,0))</f>
        <v>5
BAJA</v>
      </c>
      <c r="AV19" s="1803" t="s">
        <v>647</v>
      </c>
      <c r="AW19" s="2026" t="s">
        <v>2914</v>
      </c>
      <c r="AX19" s="2012" t="s">
        <v>1613</v>
      </c>
      <c r="AY19" s="1803" t="s">
        <v>763</v>
      </c>
      <c r="AZ19" s="2023" t="s">
        <v>2915</v>
      </c>
      <c r="BA19" s="2024"/>
      <c r="BB19" s="2025"/>
      <c r="BC19" s="2030" t="s">
        <v>567</v>
      </c>
      <c r="BD19" s="2028" t="s">
        <v>2916</v>
      </c>
      <c r="BE19" s="1803" t="s">
        <v>763</v>
      </c>
      <c r="BF19" s="2023" t="s">
        <v>2915</v>
      </c>
      <c r="BG19" s="2024"/>
      <c r="BH19" s="2025"/>
      <c r="BI19" s="2030" t="s">
        <v>567</v>
      </c>
      <c r="BJ19" s="2028" t="s">
        <v>2916</v>
      </c>
      <c r="BK19" s="1803" t="s">
        <v>763</v>
      </c>
      <c r="BL19" s="2023" t="s">
        <v>2915</v>
      </c>
      <c r="BM19" s="2024"/>
      <c r="BN19" s="2025"/>
      <c r="BO19" s="2030" t="s">
        <v>567</v>
      </c>
      <c r="BP19" s="2028" t="s">
        <v>2916</v>
      </c>
    </row>
    <row r="20" spans="1:70" ht="283.5" hidden="1" customHeight="1" x14ac:dyDescent="0.2">
      <c r="A20" s="651"/>
      <c r="B20" s="2008"/>
      <c r="C20" s="2009"/>
      <c r="D20" s="2010"/>
      <c r="E20" s="2022"/>
      <c r="F20" s="1788"/>
      <c r="G20" s="1789"/>
      <c r="H20" s="1790"/>
      <c r="I20" s="1775"/>
      <c r="J20" s="1776"/>
      <c r="K20" s="1780"/>
      <c r="L20" s="1804"/>
      <c r="M20" s="1821"/>
      <c r="N20" s="140"/>
      <c r="O20" s="49"/>
      <c r="P20" s="49"/>
      <c r="Q20" s="49"/>
      <c r="R20" s="1802"/>
      <c r="S20" s="2008"/>
      <c r="T20" s="2009"/>
      <c r="U20" s="2010"/>
      <c r="V20" s="1800"/>
      <c r="W20" s="1800"/>
      <c r="X20" s="1800"/>
      <c r="Y20" s="1800"/>
      <c r="Z20" s="1800"/>
      <c r="AA20" s="1800"/>
      <c r="AB20" s="1800"/>
      <c r="AC20" s="1800"/>
      <c r="AD20" s="1800"/>
      <c r="AE20" s="1800"/>
      <c r="AF20" s="141"/>
      <c r="AG20" s="49"/>
      <c r="AH20" s="49"/>
      <c r="AI20" s="49"/>
      <c r="AJ20" s="49"/>
      <c r="AK20" s="49"/>
      <c r="AL20" s="49"/>
      <c r="AM20" s="49"/>
      <c r="AN20" s="49"/>
      <c r="AO20" s="49"/>
      <c r="AP20" s="1802"/>
      <c r="AQ20" s="49"/>
      <c r="AR20" s="1802"/>
      <c r="AS20" s="49"/>
      <c r="AT20" s="1802"/>
      <c r="AU20" s="1802"/>
      <c r="AV20" s="1804"/>
      <c r="AW20" s="2027"/>
      <c r="AX20" s="2014"/>
      <c r="AY20" s="1804"/>
      <c r="AZ20" s="1775"/>
      <c r="BA20" s="1776"/>
      <c r="BB20" s="1780"/>
      <c r="BC20" s="2031"/>
      <c r="BD20" s="2029"/>
      <c r="BE20" s="1804"/>
      <c r="BF20" s="1775"/>
      <c r="BG20" s="1776"/>
      <c r="BH20" s="1780"/>
      <c r="BI20" s="2031"/>
      <c r="BJ20" s="2029"/>
      <c r="BK20" s="1804"/>
      <c r="BL20" s="1775"/>
      <c r="BM20" s="1776"/>
      <c r="BN20" s="1780"/>
      <c r="BO20" s="2031"/>
      <c r="BP20" s="2029"/>
    </row>
    <row r="21" spans="1:70" ht="144.75" customHeight="1" x14ac:dyDescent="0.2">
      <c r="A21" s="651"/>
      <c r="B21" s="1993" t="s">
        <v>2790</v>
      </c>
      <c r="C21" s="1993"/>
      <c r="D21" s="1993"/>
      <c r="E21" s="1995" t="s">
        <v>40</v>
      </c>
      <c r="F21" s="1994" t="s">
        <v>359</v>
      </c>
      <c r="G21" s="1994"/>
      <c r="H21" s="1994"/>
      <c r="I21" s="1995" t="s">
        <v>710</v>
      </c>
      <c r="J21" s="1995"/>
      <c r="K21" s="1995"/>
      <c r="L21" s="1997" t="s">
        <v>663</v>
      </c>
      <c r="M21" s="1997" t="s">
        <v>645</v>
      </c>
      <c r="N21" s="140"/>
      <c r="O21" s="49"/>
      <c r="P21" s="49"/>
      <c r="Q21" s="49"/>
      <c r="R21" s="2061" t="s">
        <v>919</v>
      </c>
      <c r="S21" s="1993" t="s">
        <v>2863</v>
      </c>
      <c r="T21" s="1993"/>
      <c r="U21" s="1993"/>
      <c r="V21" s="1995" t="s">
        <v>102</v>
      </c>
      <c r="W21" s="1995" t="s">
        <v>102</v>
      </c>
      <c r="X21" s="1995" t="s">
        <v>102</v>
      </c>
      <c r="Y21" s="1995" t="s">
        <v>102</v>
      </c>
      <c r="Z21" s="1995" t="s">
        <v>102</v>
      </c>
      <c r="AA21" s="1995" t="s">
        <v>62</v>
      </c>
      <c r="AB21" s="1995" t="s">
        <v>102</v>
      </c>
      <c r="AC21" s="1995" t="s">
        <v>102</v>
      </c>
      <c r="AD21" s="1995" t="s">
        <v>102</v>
      </c>
      <c r="AE21" s="1995" t="s">
        <v>102</v>
      </c>
      <c r="AF21" s="141"/>
      <c r="AG21" s="49"/>
      <c r="AH21" s="49"/>
      <c r="AI21" s="49"/>
      <c r="AJ21" s="49"/>
      <c r="AK21" s="49"/>
      <c r="AL21" s="49"/>
      <c r="AM21" s="49"/>
      <c r="AN21" s="49"/>
      <c r="AO21" s="49"/>
      <c r="AP21" s="2061" t="s">
        <v>2938</v>
      </c>
      <c r="AQ21" s="49"/>
      <c r="AR21" s="2061" t="s">
        <v>663</v>
      </c>
      <c r="AS21" s="49"/>
      <c r="AT21" s="2061" t="s">
        <v>652</v>
      </c>
      <c r="AU21" s="2061" t="s">
        <v>923</v>
      </c>
      <c r="AV21" s="1995" t="s">
        <v>653</v>
      </c>
      <c r="AW21" s="1993" t="s">
        <v>2864</v>
      </c>
      <c r="AX21" s="1995" t="s">
        <v>1431</v>
      </c>
      <c r="AY21" s="654"/>
      <c r="AZ21" s="719"/>
      <c r="BA21" s="677"/>
      <c r="BB21" s="720"/>
      <c r="BC21" s="721"/>
      <c r="BD21" s="687"/>
      <c r="BE21" s="654"/>
      <c r="BF21" s="719"/>
      <c r="BG21" s="677"/>
      <c r="BH21" s="720"/>
      <c r="BI21" s="721"/>
      <c r="BJ21" s="687"/>
      <c r="BK21" s="1997" t="s">
        <v>2936</v>
      </c>
      <c r="BL21" s="1764" t="s">
        <v>2865</v>
      </c>
      <c r="BM21" s="1764"/>
      <c r="BN21" s="1764"/>
      <c r="BO21" s="2003" t="s">
        <v>567</v>
      </c>
      <c r="BP21" s="1995" t="s">
        <v>2866</v>
      </c>
    </row>
    <row r="22" spans="1:70" ht="75" customHeight="1" x14ac:dyDescent="0.2">
      <c r="A22" s="651"/>
      <c r="B22" s="1993" t="s">
        <v>2791</v>
      </c>
      <c r="C22" s="1993"/>
      <c r="D22" s="1993"/>
      <c r="E22" s="1995"/>
      <c r="F22" s="1994"/>
      <c r="G22" s="1994"/>
      <c r="H22" s="1994"/>
      <c r="I22" s="1995"/>
      <c r="J22" s="1995"/>
      <c r="K22" s="1995"/>
      <c r="L22" s="1997"/>
      <c r="M22" s="1997"/>
      <c r="N22" s="140"/>
      <c r="O22" s="49"/>
      <c r="P22" s="49"/>
      <c r="Q22" s="49"/>
      <c r="R22" s="2061"/>
      <c r="S22" s="1993"/>
      <c r="T22" s="1993"/>
      <c r="U22" s="1993"/>
      <c r="V22" s="1995"/>
      <c r="W22" s="1995"/>
      <c r="X22" s="1995"/>
      <c r="Y22" s="1995"/>
      <c r="Z22" s="1995"/>
      <c r="AA22" s="1995"/>
      <c r="AB22" s="1995"/>
      <c r="AC22" s="1995"/>
      <c r="AD22" s="1995"/>
      <c r="AE22" s="1995"/>
      <c r="AF22" s="141"/>
      <c r="AG22" s="49"/>
      <c r="AH22" s="49"/>
      <c r="AI22" s="49"/>
      <c r="AJ22" s="49"/>
      <c r="AK22" s="49"/>
      <c r="AL22" s="49"/>
      <c r="AM22" s="49"/>
      <c r="AN22" s="49"/>
      <c r="AO22" s="49"/>
      <c r="AP22" s="2061"/>
      <c r="AQ22" s="49"/>
      <c r="AR22" s="2061"/>
      <c r="AS22" s="49"/>
      <c r="AT22" s="2061"/>
      <c r="AU22" s="2061"/>
      <c r="AV22" s="1995"/>
      <c r="AW22" s="1993"/>
      <c r="AX22" s="1995"/>
      <c r="AY22" s="654"/>
      <c r="AZ22" s="719"/>
      <c r="BA22" s="677"/>
      <c r="BB22" s="720"/>
      <c r="BC22" s="721"/>
      <c r="BD22" s="687"/>
      <c r="BE22" s="654"/>
      <c r="BF22" s="719"/>
      <c r="BG22" s="677"/>
      <c r="BH22" s="720"/>
      <c r="BI22" s="721"/>
      <c r="BJ22" s="687"/>
      <c r="BK22" s="1997"/>
      <c r="BL22" s="1764"/>
      <c r="BM22" s="1764"/>
      <c r="BN22" s="1764"/>
      <c r="BO22" s="2003"/>
      <c r="BP22" s="1995"/>
    </row>
    <row r="23" spans="1:70" ht="93" customHeight="1" x14ac:dyDescent="0.2">
      <c r="A23" s="651"/>
      <c r="B23" s="1993" t="s">
        <v>2792</v>
      </c>
      <c r="C23" s="1993"/>
      <c r="D23" s="1993"/>
      <c r="E23" s="1995" t="s">
        <v>42</v>
      </c>
      <c r="F23" s="1994" t="s">
        <v>711</v>
      </c>
      <c r="G23" s="1994"/>
      <c r="H23" s="1994"/>
      <c r="I23" s="1995" t="s">
        <v>2867</v>
      </c>
      <c r="J23" s="1995"/>
      <c r="K23" s="1995"/>
      <c r="L23" s="1997" t="s">
        <v>701</v>
      </c>
      <c r="M23" s="1997" t="s">
        <v>645</v>
      </c>
      <c r="N23" s="140"/>
      <c r="O23" s="49"/>
      <c r="P23" s="49"/>
      <c r="Q23" s="49"/>
      <c r="R23" s="2061" t="s">
        <v>1403</v>
      </c>
      <c r="S23" s="2062" t="s">
        <v>2868</v>
      </c>
      <c r="T23" s="2062"/>
      <c r="U23" s="2062"/>
      <c r="V23" s="1995" t="s">
        <v>102</v>
      </c>
      <c r="W23" s="1995" t="s">
        <v>102</v>
      </c>
      <c r="X23" s="1995" t="s">
        <v>102</v>
      </c>
      <c r="Y23" s="1995" t="s">
        <v>102</v>
      </c>
      <c r="Z23" s="1995" t="s">
        <v>102</v>
      </c>
      <c r="AA23" s="1995" t="s">
        <v>62</v>
      </c>
      <c r="AB23" s="1995" t="s">
        <v>102</v>
      </c>
      <c r="AC23" s="1995" t="s">
        <v>102</v>
      </c>
      <c r="AD23" s="1995" t="s">
        <v>102</v>
      </c>
      <c r="AE23" s="1995" t="s">
        <v>102</v>
      </c>
      <c r="AF23" s="141"/>
      <c r="AG23" s="49"/>
      <c r="AH23" s="49"/>
      <c r="AI23" s="49"/>
      <c r="AJ23" s="49"/>
      <c r="AK23" s="49"/>
      <c r="AL23" s="49"/>
      <c r="AM23" s="49"/>
      <c r="AN23" s="49"/>
      <c r="AO23" s="49"/>
      <c r="AP23" s="2061" t="s">
        <v>2938</v>
      </c>
      <c r="AQ23" s="49"/>
      <c r="AR23" s="2061" t="s">
        <v>667</v>
      </c>
      <c r="AS23" s="49"/>
      <c r="AT23" s="2061" t="s">
        <v>652</v>
      </c>
      <c r="AU23" s="2061" t="s">
        <v>919</v>
      </c>
      <c r="AV23" s="1995" t="s">
        <v>647</v>
      </c>
      <c r="AW23" s="1993" t="s">
        <v>2869</v>
      </c>
      <c r="AX23" s="2012" t="s">
        <v>1611</v>
      </c>
      <c r="AY23" s="654"/>
      <c r="AZ23" s="719"/>
      <c r="BA23" s="677"/>
      <c r="BB23" s="720"/>
      <c r="BC23" s="721"/>
      <c r="BD23" s="687"/>
      <c r="BE23" s="654"/>
      <c r="BF23" s="719"/>
      <c r="BG23" s="677"/>
      <c r="BH23" s="720"/>
      <c r="BI23" s="721"/>
      <c r="BJ23" s="687"/>
      <c r="BK23" s="1997" t="s">
        <v>2936</v>
      </c>
      <c r="BL23" s="1764" t="s">
        <v>2870</v>
      </c>
      <c r="BM23" s="1764"/>
      <c r="BN23" s="1764"/>
      <c r="BO23" s="2003" t="s">
        <v>567</v>
      </c>
      <c r="BP23" s="1995" t="s">
        <v>2871</v>
      </c>
    </row>
    <row r="24" spans="1:70" ht="228" customHeight="1" x14ac:dyDescent="0.2">
      <c r="A24" s="651"/>
      <c r="B24" s="2004" t="s">
        <v>2793</v>
      </c>
      <c r="C24" s="2004"/>
      <c r="D24" s="2004"/>
      <c r="E24" s="1995"/>
      <c r="F24" s="1994"/>
      <c r="G24" s="1994"/>
      <c r="H24" s="1994"/>
      <c r="I24" s="1995"/>
      <c r="J24" s="1995"/>
      <c r="K24" s="1995"/>
      <c r="L24" s="1997"/>
      <c r="M24" s="1997"/>
      <c r="N24" s="140"/>
      <c r="O24" s="49"/>
      <c r="P24" s="49"/>
      <c r="Q24" s="49"/>
      <c r="R24" s="2061"/>
      <c r="S24" s="2062"/>
      <c r="T24" s="2062"/>
      <c r="U24" s="2062"/>
      <c r="V24" s="1995"/>
      <c r="W24" s="1995"/>
      <c r="X24" s="1995"/>
      <c r="Y24" s="1995"/>
      <c r="Z24" s="1995"/>
      <c r="AA24" s="1995"/>
      <c r="AB24" s="1995"/>
      <c r="AC24" s="1995"/>
      <c r="AD24" s="1995"/>
      <c r="AE24" s="1995"/>
      <c r="AF24" s="141"/>
      <c r="AG24" s="49"/>
      <c r="AH24" s="49"/>
      <c r="AI24" s="49"/>
      <c r="AJ24" s="49"/>
      <c r="AK24" s="49"/>
      <c r="AL24" s="49"/>
      <c r="AM24" s="49"/>
      <c r="AN24" s="49"/>
      <c r="AO24" s="49"/>
      <c r="AP24" s="2061"/>
      <c r="AQ24" s="49"/>
      <c r="AR24" s="2061"/>
      <c r="AS24" s="49"/>
      <c r="AT24" s="2061"/>
      <c r="AU24" s="2061"/>
      <c r="AV24" s="1995"/>
      <c r="AW24" s="1993"/>
      <c r="AX24" s="2013"/>
      <c r="AY24" s="654"/>
      <c r="AZ24" s="719"/>
      <c r="BA24" s="677"/>
      <c r="BB24" s="720"/>
      <c r="BC24" s="721"/>
      <c r="BD24" s="687"/>
      <c r="BE24" s="654"/>
      <c r="BF24" s="719"/>
      <c r="BG24" s="677"/>
      <c r="BH24" s="720"/>
      <c r="BI24" s="721"/>
      <c r="BJ24" s="687"/>
      <c r="BK24" s="1997"/>
      <c r="BL24" s="1764"/>
      <c r="BM24" s="1764"/>
      <c r="BN24" s="1764"/>
      <c r="BO24" s="2003"/>
      <c r="BP24" s="1995"/>
    </row>
    <row r="25" spans="1:70" ht="33" customHeight="1" x14ac:dyDescent="0.2">
      <c r="A25" s="651"/>
      <c r="B25" s="2004"/>
      <c r="C25" s="2004"/>
      <c r="D25" s="2004"/>
      <c r="E25" s="1995"/>
      <c r="F25" s="1994"/>
      <c r="G25" s="1994"/>
      <c r="H25" s="1994"/>
      <c r="I25" s="1995"/>
      <c r="J25" s="1995"/>
      <c r="K25" s="1995"/>
      <c r="L25" s="1997"/>
      <c r="M25" s="1997"/>
      <c r="N25" s="140"/>
      <c r="O25" s="49"/>
      <c r="P25" s="49"/>
      <c r="Q25" s="49"/>
      <c r="R25" s="2061"/>
      <c r="S25" s="2062"/>
      <c r="T25" s="2062"/>
      <c r="U25" s="2062"/>
      <c r="V25" s="1995"/>
      <c r="W25" s="1995"/>
      <c r="X25" s="1995"/>
      <c r="Y25" s="1995"/>
      <c r="Z25" s="1995"/>
      <c r="AA25" s="1995"/>
      <c r="AB25" s="1995"/>
      <c r="AC25" s="1995"/>
      <c r="AD25" s="1995"/>
      <c r="AE25" s="1995"/>
      <c r="AF25" s="141"/>
      <c r="AG25" s="49"/>
      <c r="AH25" s="49"/>
      <c r="AI25" s="49"/>
      <c r="AJ25" s="49"/>
      <c r="AK25" s="49"/>
      <c r="AL25" s="49"/>
      <c r="AM25" s="49"/>
      <c r="AN25" s="49"/>
      <c r="AO25" s="49"/>
      <c r="AP25" s="2061"/>
      <c r="AQ25" s="49"/>
      <c r="AR25" s="2061"/>
      <c r="AS25" s="49"/>
      <c r="AT25" s="2061"/>
      <c r="AU25" s="2061"/>
      <c r="AV25" s="1995"/>
      <c r="AW25" s="1993"/>
      <c r="AX25" s="2013"/>
      <c r="AY25" s="654"/>
      <c r="AZ25" s="719"/>
      <c r="BA25" s="677"/>
      <c r="BB25" s="720"/>
      <c r="BC25" s="721"/>
      <c r="BD25" s="687"/>
      <c r="BE25" s="654"/>
      <c r="BF25" s="719"/>
      <c r="BG25" s="677"/>
      <c r="BH25" s="720"/>
      <c r="BI25" s="721"/>
      <c r="BJ25" s="687"/>
      <c r="BK25" s="1997"/>
      <c r="BL25" s="1764"/>
      <c r="BM25" s="1764"/>
      <c r="BN25" s="1764"/>
      <c r="BO25" s="2003"/>
      <c r="BP25" s="1995"/>
    </row>
    <row r="26" spans="1:70" ht="165" customHeight="1" x14ac:dyDescent="0.2">
      <c r="A26" s="651"/>
      <c r="B26" s="2004" t="s">
        <v>2794</v>
      </c>
      <c r="C26" s="2004"/>
      <c r="D26" s="2004"/>
      <c r="E26" s="1995"/>
      <c r="F26" s="1994"/>
      <c r="G26" s="1994"/>
      <c r="H26" s="1994"/>
      <c r="I26" s="1995"/>
      <c r="J26" s="1995"/>
      <c r="K26" s="1995"/>
      <c r="L26" s="1997"/>
      <c r="M26" s="1997"/>
      <c r="N26" s="140"/>
      <c r="O26" s="49"/>
      <c r="P26" s="49"/>
      <c r="Q26" s="49"/>
      <c r="R26" s="2061"/>
      <c r="S26" s="2062" t="s">
        <v>2872</v>
      </c>
      <c r="T26" s="2062"/>
      <c r="U26" s="2062"/>
      <c r="V26" s="1995"/>
      <c r="W26" s="1995"/>
      <c r="X26" s="1995"/>
      <c r="Y26" s="1995"/>
      <c r="Z26" s="1995"/>
      <c r="AA26" s="1995"/>
      <c r="AB26" s="1995"/>
      <c r="AC26" s="1995"/>
      <c r="AD26" s="1995"/>
      <c r="AE26" s="1995"/>
      <c r="AF26" s="141"/>
      <c r="AG26" s="49"/>
      <c r="AH26" s="49"/>
      <c r="AI26" s="49"/>
      <c r="AJ26" s="49"/>
      <c r="AK26" s="49"/>
      <c r="AL26" s="49"/>
      <c r="AM26" s="49"/>
      <c r="AN26" s="49"/>
      <c r="AO26" s="49"/>
      <c r="AP26" s="2061"/>
      <c r="AQ26" s="49"/>
      <c r="AR26" s="2061"/>
      <c r="AS26" s="49"/>
      <c r="AT26" s="2061"/>
      <c r="AU26" s="2061"/>
      <c r="AV26" s="1995"/>
      <c r="AW26" s="1993"/>
      <c r="AX26" s="2013"/>
      <c r="AY26" s="654"/>
      <c r="AZ26" s="719"/>
      <c r="BA26" s="677"/>
      <c r="BB26" s="720"/>
      <c r="BC26" s="721"/>
      <c r="BD26" s="687"/>
      <c r="BE26" s="654"/>
      <c r="BF26" s="719"/>
      <c r="BG26" s="677"/>
      <c r="BH26" s="720"/>
      <c r="BI26" s="721"/>
      <c r="BJ26" s="687"/>
      <c r="BK26" s="1997"/>
      <c r="BL26" s="1764"/>
      <c r="BM26" s="1764"/>
      <c r="BN26" s="1764"/>
      <c r="BO26" s="2003"/>
      <c r="BP26" s="1995"/>
    </row>
    <row r="27" spans="1:70" ht="18.75" customHeight="1" x14ac:dyDescent="0.2">
      <c r="A27" s="651"/>
      <c r="B27" s="2005" t="s">
        <v>2795</v>
      </c>
      <c r="C27" s="2006"/>
      <c r="D27" s="2007"/>
      <c r="E27" s="1995"/>
      <c r="F27" s="1994"/>
      <c r="G27" s="1994"/>
      <c r="H27" s="1994"/>
      <c r="I27" s="1995"/>
      <c r="J27" s="1995"/>
      <c r="K27" s="1995"/>
      <c r="L27" s="1997"/>
      <c r="M27" s="1997"/>
      <c r="N27" s="140"/>
      <c r="O27" s="49"/>
      <c r="P27" s="49"/>
      <c r="Q27" s="49"/>
      <c r="R27" s="2061"/>
      <c r="S27" s="2062"/>
      <c r="T27" s="2062"/>
      <c r="U27" s="2062"/>
      <c r="V27" s="1995"/>
      <c r="W27" s="1995"/>
      <c r="X27" s="1995"/>
      <c r="Y27" s="1995"/>
      <c r="Z27" s="1995"/>
      <c r="AA27" s="1995"/>
      <c r="AB27" s="1995"/>
      <c r="AC27" s="1995"/>
      <c r="AD27" s="1995"/>
      <c r="AE27" s="1995"/>
      <c r="AF27" s="141"/>
      <c r="AG27" s="49"/>
      <c r="AH27" s="49"/>
      <c r="AI27" s="49"/>
      <c r="AJ27" s="49"/>
      <c r="AK27" s="49"/>
      <c r="AL27" s="49"/>
      <c r="AM27" s="49"/>
      <c r="AN27" s="49"/>
      <c r="AO27" s="49"/>
      <c r="AP27" s="2061"/>
      <c r="AQ27" s="49"/>
      <c r="AR27" s="2061"/>
      <c r="AS27" s="49"/>
      <c r="AT27" s="2061"/>
      <c r="AU27" s="2061"/>
      <c r="AV27" s="1995"/>
      <c r="AW27" s="1993"/>
      <c r="AX27" s="2013"/>
      <c r="AY27" s="654"/>
      <c r="AZ27" s="719"/>
      <c r="BA27" s="677"/>
      <c r="BB27" s="720"/>
      <c r="BC27" s="721"/>
      <c r="BD27" s="687"/>
      <c r="BE27" s="654"/>
      <c r="BF27" s="719"/>
      <c r="BG27" s="677"/>
      <c r="BH27" s="720"/>
      <c r="BI27" s="721"/>
      <c r="BJ27" s="687"/>
      <c r="BK27" s="1997"/>
      <c r="BL27" s="1764"/>
      <c r="BM27" s="1764"/>
      <c r="BN27" s="1764"/>
      <c r="BO27" s="2003"/>
      <c r="BP27" s="1995"/>
    </row>
    <row r="28" spans="1:70" ht="216" customHeight="1" x14ac:dyDescent="0.2">
      <c r="A28" s="651"/>
      <c r="B28" s="2008"/>
      <c r="C28" s="2009"/>
      <c r="D28" s="2010"/>
      <c r="E28" s="1995"/>
      <c r="F28" s="1994"/>
      <c r="G28" s="1994"/>
      <c r="H28" s="1994"/>
      <c r="I28" s="1995"/>
      <c r="J28" s="1995"/>
      <c r="K28" s="1995"/>
      <c r="L28" s="1997"/>
      <c r="M28" s="1997"/>
      <c r="N28" s="140"/>
      <c r="O28" s="49"/>
      <c r="P28" s="49"/>
      <c r="Q28" s="49"/>
      <c r="R28" s="2061" t="e">
        <v>#N/A</v>
      </c>
      <c r="S28" s="2062" t="s">
        <v>2873</v>
      </c>
      <c r="T28" s="2063"/>
      <c r="U28" s="2063"/>
      <c r="V28" s="1995"/>
      <c r="W28" s="1995"/>
      <c r="X28" s="1995"/>
      <c r="Y28" s="1995"/>
      <c r="Z28" s="1995"/>
      <c r="AA28" s="1995"/>
      <c r="AB28" s="1995"/>
      <c r="AC28" s="1995"/>
      <c r="AD28" s="1995"/>
      <c r="AE28" s="1995"/>
      <c r="AF28" s="141"/>
      <c r="AG28" s="49"/>
      <c r="AH28" s="49"/>
      <c r="AI28" s="49"/>
      <c r="AJ28" s="49"/>
      <c r="AK28" s="49"/>
      <c r="AL28" s="49"/>
      <c r="AM28" s="49"/>
      <c r="AN28" s="49"/>
      <c r="AO28" s="49"/>
      <c r="AP28" s="2061" t="s">
        <v>2939</v>
      </c>
      <c r="AQ28" s="49"/>
      <c r="AR28" s="2061" t="e">
        <v>#N/A</v>
      </c>
      <c r="AS28" s="49"/>
      <c r="AT28" s="2061" t="e">
        <v>#N/A</v>
      </c>
      <c r="AU28" s="2061" t="e">
        <v>#N/A</v>
      </c>
      <c r="AV28" s="1995"/>
      <c r="AW28" s="1993"/>
      <c r="AX28" s="2014"/>
      <c r="AY28" s="654"/>
      <c r="AZ28" s="719"/>
      <c r="BA28" s="677"/>
      <c r="BB28" s="720"/>
      <c r="BC28" s="721"/>
      <c r="BD28" s="687"/>
      <c r="BE28" s="654"/>
      <c r="BF28" s="719"/>
      <c r="BG28" s="677"/>
      <c r="BH28" s="720"/>
      <c r="BI28" s="721"/>
      <c r="BJ28" s="687"/>
      <c r="BK28" s="1997"/>
      <c r="BL28" s="1764" t="s">
        <v>649</v>
      </c>
      <c r="BM28" s="1764"/>
      <c r="BN28" s="1764"/>
      <c r="BO28" s="2003"/>
      <c r="BP28" s="1995"/>
    </row>
    <row r="29" spans="1:70" ht="79.5" customHeight="1" x14ac:dyDescent="0.2">
      <c r="A29" s="651"/>
      <c r="B29" s="2004" t="s">
        <v>2796</v>
      </c>
      <c r="C29" s="2004"/>
      <c r="D29" s="2004"/>
      <c r="E29" s="1995" t="s">
        <v>44</v>
      </c>
      <c r="F29" s="1994" t="s">
        <v>360</v>
      </c>
      <c r="G29" s="1994"/>
      <c r="H29" s="1994"/>
      <c r="I29" s="1995" t="s">
        <v>2874</v>
      </c>
      <c r="J29" s="1995"/>
      <c r="K29" s="1995"/>
      <c r="L29" s="1997" t="s">
        <v>667</v>
      </c>
      <c r="M29" s="1997" t="s">
        <v>645</v>
      </c>
      <c r="N29" s="140"/>
      <c r="O29" s="49"/>
      <c r="P29" s="49"/>
      <c r="Q29" s="49"/>
      <c r="R29" s="2061" t="s">
        <v>1398</v>
      </c>
      <c r="S29" s="1993" t="s">
        <v>2875</v>
      </c>
      <c r="T29" s="1993"/>
      <c r="U29" s="1993"/>
      <c r="V29" s="1995" t="s">
        <v>102</v>
      </c>
      <c r="W29" s="1995" t="s">
        <v>102</v>
      </c>
      <c r="X29" s="1995" t="s">
        <v>102</v>
      </c>
      <c r="Y29" s="1995" t="s">
        <v>102</v>
      </c>
      <c r="Z29" s="1995" t="s">
        <v>102</v>
      </c>
      <c r="AA29" s="1995" t="s">
        <v>62</v>
      </c>
      <c r="AB29" s="1995" t="s">
        <v>102</v>
      </c>
      <c r="AC29" s="1995" t="s">
        <v>102</v>
      </c>
      <c r="AD29" s="1995" t="s">
        <v>102</v>
      </c>
      <c r="AE29" s="1995" t="s">
        <v>102</v>
      </c>
      <c r="AF29" s="141"/>
      <c r="AG29" s="49"/>
      <c r="AH29" s="49"/>
      <c r="AI29" s="49"/>
      <c r="AJ29" s="49"/>
      <c r="AK29" s="49"/>
      <c r="AL29" s="49"/>
      <c r="AM29" s="49"/>
      <c r="AN29" s="49"/>
      <c r="AO29" s="49"/>
      <c r="AP29" s="2061" t="s">
        <v>2938</v>
      </c>
      <c r="AQ29" s="49"/>
      <c r="AR29" s="2061" t="s">
        <v>663</v>
      </c>
      <c r="AS29" s="49"/>
      <c r="AT29" s="2061" t="s">
        <v>652</v>
      </c>
      <c r="AU29" s="2061" t="s">
        <v>923</v>
      </c>
      <c r="AV29" s="1995" t="s">
        <v>647</v>
      </c>
      <c r="AW29" s="683" t="s">
        <v>2797</v>
      </c>
      <c r="AX29" s="2004" t="s">
        <v>2876</v>
      </c>
      <c r="AY29" s="654"/>
      <c r="AZ29" s="719"/>
      <c r="BA29" s="677"/>
      <c r="BB29" s="720"/>
      <c r="BC29" s="721"/>
      <c r="BD29" s="687"/>
      <c r="BE29" s="654"/>
      <c r="BF29" s="719"/>
      <c r="BG29" s="677"/>
      <c r="BH29" s="720"/>
      <c r="BI29" s="721"/>
      <c r="BJ29" s="687"/>
      <c r="BK29" s="1997" t="s">
        <v>2937</v>
      </c>
      <c r="BL29" s="1764" t="s">
        <v>2877</v>
      </c>
      <c r="BM29" s="1764"/>
      <c r="BN29" s="1764"/>
      <c r="BO29" s="2003" t="s">
        <v>567</v>
      </c>
      <c r="BP29" s="1995" t="s">
        <v>2878</v>
      </c>
    </row>
    <row r="30" spans="1:70" ht="116.25" customHeight="1" x14ac:dyDescent="0.2">
      <c r="A30" s="651"/>
      <c r="B30" s="2064" t="s">
        <v>2879</v>
      </c>
      <c r="C30" s="2065"/>
      <c r="D30" s="2065"/>
      <c r="E30" s="1995"/>
      <c r="F30" s="1994"/>
      <c r="G30" s="1994"/>
      <c r="H30" s="1994"/>
      <c r="I30" s="1995"/>
      <c r="J30" s="1995"/>
      <c r="K30" s="1995"/>
      <c r="L30" s="1997"/>
      <c r="M30" s="1997"/>
      <c r="N30" s="140"/>
      <c r="O30" s="49"/>
      <c r="P30" s="49"/>
      <c r="Q30" s="49"/>
      <c r="R30" s="2061"/>
      <c r="S30" s="1993"/>
      <c r="T30" s="1993"/>
      <c r="U30" s="1993"/>
      <c r="V30" s="1995"/>
      <c r="W30" s="1995"/>
      <c r="X30" s="1995"/>
      <c r="Y30" s="1995"/>
      <c r="Z30" s="1995"/>
      <c r="AA30" s="1995"/>
      <c r="AB30" s="1995"/>
      <c r="AC30" s="1995"/>
      <c r="AD30" s="1995"/>
      <c r="AE30" s="1995"/>
      <c r="AF30" s="141"/>
      <c r="AG30" s="49"/>
      <c r="AH30" s="49"/>
      <c r="AI30" s="49"/>
      <c r="AJ30" s="49"/>
      <c r="AK30" s="49"/>
      <c r="AL30" s="49"/>
      <c r="AM30" s="49"/>
      <c r="AN30" s="49"/>
      <c r="AO30" s="49"/>
      <c r="AP30" s="2061"/>
      <c r="AQ30" s="49"/>
      <c r="AR30" s="2061"/>
      <c r="AS30" s="49"/>
      <c r="AT30" s="2061"/>
      <c r="AU30" s="2061"/>
      <c r="AV30" s="1995"/>
      <c r="AW30" s="683" t="s">
        <v>2798</v>
      </c>
      <c r="AX30" s="2004"/>
      <c r="AY30" s="654"/>
      <c r="AZ30" s="719"/>
      <c r="BA30" s="677"/>
      <c r="BB30" s="720"/>
      <c r="BC30" s="721"/>
      <c r="BD30" s="687"/>
      <c r="BE30" s="654"/>
      <c r="BF30" s="719"/>
      <c r="BG30" s="677"/>
      <c r="BH30" s="720"/>
      <c r="BI30" s="721"/>
      <c r="BJ30" s="687"/>
      <c r="BK30" s="1997"/>
      <c r="BL30" s="1764"/>
      <c r="BM30" s="1764"/>
      <c r="BN30" s="1764"/>
      <c r="BO30" s="2003"/>
      <c r="BP30" s="1995"/>
    </row>
    <row r="31" spans="1:70" ht="81" customHeight="1" x14ac:dyDescent="0.2">
      <c r="A31" s="651"/>
      <c r="B31" s="2065"/>
      <c r="C31" s="2065"/>
      <c r="D31" s="2065"/>
      <c r="E31" s="1995"/>
      <c r="F31" s="1994"/>
      <c r="G31" s="1994"/>
      <c r="H31" s="1994"/>
      <c r="I31" s="1995"/>
      <c r="J31" s="1995"/>
      <c r="K31" s="1995"/>
      <c r="L31" s="1997"/>
      <c r="M31" s="1997"/>
      <c r="N31" s="140"/>
      <c r="O31" s="49"/>
      <c r="P31" s="49"/>
      <c r="Q31" s="49"/>
      <c r="R31" s="2061"/>
      <c r="S31" s="1993"/>
      <c r="T31" s="1993"/>
      <c r="U31" s="1993"/>
      <c r="V31" s="1995"/>
      <c r="W31" s="1995"/>
      <c r="X31" s="1995"/>
      <c r="Y31" s="1995"/>
      <c r="Z31" s="1995"/>
      <c r="AA31" s="1995"/>
      <c r="AB31" s="1995"/>
      <c r="AC31" s="1995"/>
      <c r="AD31" s="1995"/>
      <c r="AE31" s="1995"/>
      <c r="AF31" s="141"/>
      <c r="AG31" s="49"/>
      <c r="AH31" s="49"/>
      <c r="AI31" s="49"/>
      <c r="AJ31" s="49"/>
      <c r="AK31" s="49"/>
      <c r="AL31" s="49"/>
      <c r="AM31" s="49"/>
      <c r="AN31" s="49"/>
      <c r="AO31" s="49"/>
      <c r="AP31" s="2061"/>
      <c r="AQ31" s="49"/>
      <c r="AR31" s="2061"/>
      <c r="AS31" s="49"/>
      <c r="AT31" s="2061"/>
      <c r="AU31" s="2061"/>
      <c r="AV31" s="1995"/>
      <c r="AW31" s="683" t="s">
        <v>2880</v>
      </c>
      <c r="AX31" s="2004"/>
      <c r="AY31" s="654"/>
      <c r="AZ31" s="719"/>
      <c r="BA31" s="677"/>
      <c r="BB31" s="720"/>
      <c r="BC31" s="721"/>
      <c r="BD31" s="687"/>
      <c r="BE31" s="654"/>
      <c r="BF31" s="719"/>
      <c r="BG31" s="677"/>
      <c r="BH31" s="720"/>
      <c r="BI31" s="721"/>
      <c r="BJ31" s="687"/>
      <c r="BK31" s="1997"/>
      <c r="BL31" s="1764"/>
      <c r="BM31" s="1764"/>
      <c r="BN31" s="1764"/>
      <c r="BO31" s="2003"/>
      <c r="BP31" s="1995"/>
    </row>
    <row r="32" spans="1:70" ht="104.25" customHeight="1" x14ac:dyDescent="0.2">
      <c r="A32" s="651"/>
      <c r="B32" s="2004" t="s">
        <v>2799</v>
      </c>
      <c r="C32" s="2004"/>
      <c r="D32" s="2004"/>
      <c r="E32" s="1995" t="s">
        <v>45</v>
      </c>
      <c r="F32" s="1994" t="s">
        <v>714</v>
      </c>
      <c r="G32" s="1994"/>
      <c r="H32" s="1994"/>
      <c r="I32" s="1995" t="s">
        <v>2881</v>
      </c>
      <c r="J32" s="1995"/>
      <c r="K32" s="1995"/>
      <c r="L32" s="1997" t="s">
        <v>667</v>
      </c>
      <c r="M32" s="1997" t="s">
        <v>668</v>
      </c>
      <c r="N32" s="140"/>
      <c r="O32" s="49"/>
      <c r="P32" s="49"/>
      <c r="Q32" s="49"/>
      <c r="R32" s="2061" t="s">
        <v>1403</v>
      </c>
      <c r="S32" s="1993" t="s">
        <v>2800</v>
      </c>
      <c r="T32" s="1993"/>
      <c r="U32" s="1993"/>
      <c r="V32" s="1995" t="s">
        <v>102</v>
      </c>
      <c r="W32" s="1995" t="s">
        <v>102</v>
      </c>
      <c r="X32" s="1995" t="s">
        <v>62</v>
      </c>
      <c r="Y32" s="1995" t="s">
        <v>102</v>
      </c>
      <c r="Z32" s="1995" t="s">
        <v>102</v>
      </c>
      <c r="AA32" s="1995" t="s">
        <v>62</v>
      </c>
      <c r="AB32" s="1995" t="s">
        <v>102</v>
      </c>
      <c r="AC32" s="1995" t="s">
        <v>102</v>
      </c>
      <c r="AD32" s="1995" t="s">
        <v>102</v>
      </c>
      <c r="AE32" s="1995" t="s">
        <v>102</v>
      </c>
      <c r="AF32" s="141"/>
      <c r="AG32" s="49"/>
      <c r="AH32" s="49"/>
      <c r="AI32" s="49"/>
      <c r="AJ32" s="49"/>
      <c r="AK32" s="49"/>
      <c r="AL32" s="49"/>
      <c r="AM32" s="49"/>
      <c r="AN32" s="49"/>
      <c r="AO32" s="49"/>
      <c r="AP32" s="2061" t="s">
        <v>2938</v>
      </c>
      <c r="AQ32" s="49"/>
      <c r="AR32" s="2061" t="s">
        <v>663</v>
      </c>
      <c r="AS32" s="49"/>
      <c r="AT32" s="2061" t="s">
        <v>652</v>
      </c>
      <c r="AU32" s="2061" t="s">
        <v>923</v>
      </c>
      <c r="AV32" s="1995" t="s">
        <v>647</v>
      </c>
      <c r="AW32" s="683" t="s">
        <v>2882</v>
      </c>
      <c r="AX32" s="2066" t="s">
        <v>1433</v>
      </c>
      <c r="AY32" s="654"/>
      <c r="AZ32" s="719"/>
      <c r="BA32" s="677"/>
      <c r="BB32" s="720"/>
      <c r="BC32" s="721"/>
      <c r="BD32" s="687"/>
      <c r="BE32" s="654"/>
      <c r="BF32" s="719"/>
      <c r="BG32" s="677"/>
      <c r="BH32" s="720"/>
      <c r="BI32" s="721"/>
      <c r="BJ32" s="687"/>
      <c r="BK32" s="1997" t="s">
        <v>2936</v>
      </c>
      <c r="BL32" s="2067" t="s">
        <v>2883</v>
      </c>
      <c r="BM32" s="2067"/>
      <c r="BN32" s="2067"/>
      <c r="BO32" s="2003" t="s">
        <v>567</v>
      </c>
      <c r="BP32" s="1995" t="s">
        <v>2884</v>
      </c>
    </row>
    <row r="33" spans="1:68" ht="131.25" customHeight="1" x14ac:dyDescent="0.2">
      <c r="A33" s="651"/>
      <c r="B33" s="2004" t="s">
        <v>2801</v>
      </c>
      <c r="C33" s="2004"/>
      <c r="D33" s="2004"/>
      <c r="E33" s="1995"/>
      <c r="F33" s="1994"/>
      <c r="G33" s="1994"/>
      <c r="H33" s="1994"/>
      <c r="I33" s="1995"/>
      <c r="J33" s="1995"/>
      <c r="K33" s="1995"/>
      <c r="L33" s="1997"/>
      <c r="M33" s="1997"/>
      <c r="N33" s="140"/>
      <c r="O33" s="49"/>
      <c r="P33" s="49"/>
      <c r="Q33" s="49"/>
      <c r="R33" s="2061"/>
      <c r="S33" s="1993"/>
      <c r="T33" s="1993"/>
      <c r="U33" s="1993"/>
      <c r="V33" s="1995"/>
      <c r="W33" s="1995"/>
      <c r="X33" s="1995"/>
      <c r="Y33" s="1995"/>
      <c r="Z33" s="1995"/>
      <c r="AA33" s="1995"/>
      <c r="AB33" s="1995"/>
      <c r="AC33" s="1995"/>
      <c r="AD33" s="1995"/>
      <c r="AE33" s="1995"/>
      <c r="AF33" s="141"/>
      <c r="AG33" s="49"/>
      <c r="AH33" s="49"/>
      <c r="AI33" s="49"/>
      <c r="AJ33" s="49"/>
      <c r="AK33" s="49"/>
      <c r="AL33" s="49"/>
      <c r="AM33" s="49"/>
      <c r="AN33" s="49"/>
      <c r="AO33" s="49"/>
      <c r="AP33" s="2061"/>
      <c r="AQ33" s="49"/>
      <c r="AR33" s="2061"/>
      <c r="AS33" s="49"/>
      <c r="AT33" s="2061"/>
      <c r="AU33" s="2061"/>
      <c r="AV33" s="1995"/>
      <c r="AW33" s="683" t="s">
        <v>2802</v>
      </c>
      <c r="AX33" s="2066"/>
      <c r="AY33" s="654"/>
      <c r="AZ33" s="719"/>
      <c r="BA33" s="677"/>
      <c r="BB33" s="720"/>
      <c r="BC33" s="721"/>
      <c r="BD33" s="687"/>
      <c r="BE33" s="654"/>
      <c r="BF33" s="719"/>
      <c r="BG33" s="677"/>
      <c r="BH33" s="720"/>
      <c r="BI33" s="721"/>
      <c r="BJ33" s="687"/>
      <c r="BK33" s="1997"/>
      <c r="BL33" s="2067"/>
      <c r="BM33" s="2067"/>
      <c r="BN33" s="2067"/>
      <c r="BO33" s="2003"/>
      <c r="BP33" s="1995"/>
    </row>
    <row r="34" spans="1:68" ht="93.75" customHeight="1" x14ac:dyDescent="0.2">
      <c r="A34" s="651"/>
      <c r="B34" s="2004" t="s">
        <v>2885</v>
      </c>
      <c r="C34" s="2004"/>
      <c r="D34" s="2004"/>
      <c r="E34" s="1995" t="s">
        <v>47</v>
      </c>
      <c r="F34" s="1994" t="s">
        <v>715</v>
      </c>
      <c r="G34" s="1994"/>
      <c r="H34" s="1994"/>
      <c r="I34" s="1995" t="s">
        <v>2886</v>
      </c>
      <c r="J34" s="1995"/>
      <c r="K34" s="1995"/>
      <c r="L34" s="1997" t="s">
        <v>701</v>
      </c>
      <c r="M34" s="1997" t="s">
        <v>645</v>
      </c>
      <c r="N34" s="140"/>
      <c r="O34" s="49"/>
      <c r="P34" s="49"/>
      <c r="Q34" s="49"/>
      <c r="R34" s="2061" t="s">
        <v>1403</v>
      </c>
      <c r="S34" s="2062" t="s">
        <v>2940</v>
      </c>
      <c r="T34" s="2062"/>
      <c r="U34" s="2062"/>
      <c r="V34" s="1995" t="s">
        <v>102</v>
      </c>
      <c r="W34" s="1995" t="s">
        <v>102</v>
      </c>
      <c r="X34" s="1995" t="s">
        <v>102</v>
      </c>
      <c r="Y34" s="1995" t="s">
        <v>102</v>
      </c>
      <c r="Z34" s="1995" t="s">
        <v>102</v>
      </c>
      <c r="AA34" s="1995" t="s">
        <v>62</v>
      </c>
      <c r="AB34" s="1995" t="s">
        <v>102</v>
      </c>
      <c r="AC34" s="1995" t="s">
        <v>102</v>
      </c>
      <c r="AD34" s="1995" t="s">
        <v>102</v>
      </c>
      <c r="AE34" s="1995" t="s">
        <v>102</v>
      </c>
      <c r="AF34" s="141"/>
      <c r="AG34" s="49"/>
      <c r="AH34" s="49"/>
      <c r="AI34" s="49"/>
      <c r="AJ34" s="49"/>
      <c r="AK34" s="49"/>
      <c r="AL34" s="49"/>
      <c r="AM34" s="49"/>
      <c r="AN34" s="49"/>
      <c r="AO34" s="49"/>
      <c r="AP34" s="2061" t="s">
        <v>2938</v>
      </c>
      <c r="AQ34" s="49"/>
      <c r="AR34" s="2061" t="s">
        <v>667</v>
      </c>
      <c r="AS34" s="49"/>
      <c r="AT34" s="2061" t="s">
        <v>652</v>
      </c>
      <c r="AU34" s="2061" t="s">
        <v>919</v>
      </c>
      <c r="AV34" s="1995" t="s">
        <v>647</v>
      </c>
      <c r="AW34" s="2026" t="s">
        <v>2887</v>
      </c>
      <c r="AX34" s="2066" t="s">
        <v>1613</v>
      </c>
      <c r="AY34" s="654"/>
      <c r="AZ34" s="719"/>
      <c r="BA34" s="677"/>
      <c r="BB34" s="720"/>
      <c r="BC34" s="721"/>
      <c r="BD34" s="687"/>
      <c r="BE34" s="654"/>
      <c r="BF34" s="719"/>
      <c r="BG34" s="677"/>
      <c r="BH34" s="720"/>
      <c r="BI34" s="721"/>
      <c r="BJ34" s="687"/>
      <c r="BK34" s="1997" t="s">
        <v>2936</v>
      </c>
      <c r="BL34" s="2067" t="s">
        <v>2888</v>
      </c>
      <c r="BM34" s="2067"/>
      <c r="BN34" s="2067"/>
      <c r="BO34" s="2003" t="s">
        <v>567</v>
      </c>
      <c r="BP34" s="1995" t="s">
        <v>2889</v>
      </c>
    </row>
    <row r="35" spans="1:68" ht="153.75" customHeight="1" x14ac:dyDescent="0.2">
      <c r="A35" s="651"/>
      <c r="B35" s="2004" t="s">
        <v>2890</v>
      </c>
      <c r="C35" s="2004"/>
      <c r="D35" s="2004"/>
      <c r="E35" s="1995"/>
      <c r="F35" s="1994"/>
      <c r="G35" s="1994"/>
      <c r="H35" s="1994"/>
      <c r="I35" s="1995"/>
      <c r="J35" s="1995"/>
      <c r="K35" s="1995"/>
      <c r="L35" s="1997"/>
      <c r="M35" s="1997"/>
      <c r="N35" s="140"/>
      <c r="O35" s="49"/>
      <c r="P35" s="49"/>
      <c r="Q35" s="49"/>
      <c r="R35" s="2061" t="e">
        <v>#N/A</v>
      </c>
      <c r="S35" s="2062" t="s">
        <v>2803</v>
      </c>
      <c r="T35" s="2062"/>
      <c r="U35" s="2062"/>
      <c r="V35" s="1995"/>
      <c r="W35" s="1995"/>
      <c r="X35" s="1995"/>
      <c r="Y35" s="1995"/>
      <c r="Z35" s="1995"/>
      <c r="AA35" s="1995"/>
      <c r="AB35" s="1995"/>
      <c r="AC35" s="1995"/>
      <c r="AD35" s="1995"/>
      <c r="AE35" s="1995"/>
      <c r="AF35" s="141"/>
      <c r="AG35" s="49"/>
      <c r="AH35" s="49"/>
      <c r="AI35" s="49"/>
      <c r="AJ35" s="49"/>
      <c r="AK35" s="49"/>
      <c r="AL35" s="49"/>
      <c r="AM35" s="49"/>
      <c r="AN35" s="49"/>
      <c r="AO35" s="49"/>
      <c r="AP35" s="2061" t="s">
        <v>2939</v>
      </c>
      <c r="AQ35" s="49"/>
      <c r="AR35" s="2061" t="e">
        <v>#N/A</v>
      </c>
      <c r="AS35" s="49"/>
      <c r="AT35" s="2061" t="e">
        <v>#N/A</v>
      </c>
      <c r="AU35" s="2061" t="e">
        <v>#N/A</v>
      </c>
      <c r="AV35" s="1995"/>
      <c r="AW35" s="2027"/>
      <c r="AX35" s="2066"/>
      <c r="AY35" s="654"/>
      <c r="AZ35" s="719"/>
      <c r="BA35" s="677"/>
      <c r="BB35" s="720"/>
      <c r="BC35" s="721"/>
      <c r="BD35" s="687"/>
      <c r="BE35" s="654"/>
      <c r="BF35" s="719"/>
      <c r="BG35" s="677"/>
      <c r="BH35" s="720"/>
      <c r="BI35" s="721"/>
      <c r="BJ35" s="687"/>
      <c r="BK35" s="1997"/>
      <c r="BL35" s="2067" t="s">
        <v>649</v>
      </c>
      <c r="BM35" s="2067"/>
      <c r="BN35" s="2067"/>
      <c r="BO35" s="2003"/>
      <c r="BP35" s="1995"/>
    </row>
    <row r="36" spans="1:68" ht="181.5" customHeight="1" x14ac:dyDescent="0.2">
      <c r="A36" s="651"/>
      <c r="B36" s="2034" t="s">
        <v>717</v>
      </c>
      <c r="C36" s="2035"/>
      <c r="D36" s="2036"/>
      <c r="E36" s="714" t="s">
        <v>718</v>
      </c>
      <c r="F36" s="2037" t="s">
        <v>719</v>
      </c>
      <c r="G36" s="2038"/>
      <c r="H36" s="2039"/>
      <c r="I36" s="2040" t="s">
        <v>720</v>
      </c>
      <c r="J36" s="2041"/>
      <c r="K36" s="2042"/>
      <c r="L36" s="682" t="s">
        <v>101</v>
      </c>
      <c r="M36" s="682" t="s">
        <v>652</v>
      </c>
      <c r="N36" s="682"/>
      <c r="O36" s="138">
        <f>VLOOKUP(L36,[10]Listas!$M$69:$N$73,2,0)</f>
        <v>3</v>
      </c>
      <c r="P36" s="138"/>
      <c r="Q36" s="138">
        <f>HLOOKUP(M36,[10]Listas!$O$67:$Q$68,2,0)</f>
        <v>5</v>
      </c>
      <c r="R36" s="681" t="str">
        <f>INDEX([10]Listas!$O$69:$Q$73,MATCH(L36,[10]Listas!$M$69:$M$73,0),MATCH(M36,[10]Listas!$O$67:$Q$67,0))</f>
        <v>15
MDOERADA</v>
      </c>
      <c r="S36" s="2034" t="s">
        <v>721</v>
      </c>
      <c r="T36" s="2035"/>
      <c r="U36" s="2036"/>
      <c r="V36" s="680" t="s">
        <v>102</v>
      </c>
      <c r="W36" s="680" t="s">
        <v>102</v>
      </c>
      <c r="X36" s="680" t="s">
        <v>62</v>
      </c>
      <c r="Y36" s="680" t="s">
        <v>102</v>
      </c>
      <c r="Z36" s="680" t="s">
        <v>102</v>
      </c>
      <c r="AA36" s="680" t="s">
        <v>62</v>
      </c>
      <c r="AB36" s="680" t="s">
        <v>102</v>
      </c>
      <c r="AC36" s="680" t="s">
        <v>102</v>
      </c>
      <c r="AD36" s="680" t="s">
        <v>102</v>
      </c>
      <c r="AE36" s="680" t="s">
        <v>102</v>
      </c>
      <c r="AF36" s="680"/>
      <c r="AG36" s="138">
        <f t="shared" ref="AG36:AG45" si="11">IF(Y36="SI",15,0)</f>
        <v>15</v>
      </c>
      <c r="AH36" s="138">
        <f t="shared" ref="AH36:AH45" si="12">IF(Z36="SI",5,0)</f>
        <v>5</v>
      </c>
      <c r="AI36" s="138">
        <f t="shared" ref="AI36:AI45" si="13">IF(AA36="SI",15,0)</f>
        <v>0</v>
      </c>
      <c r="AJ36" s="138">
        <f t="shared" ref="AJ36:AJ45" si="14">IF(AB36="SI",10,0)</f>
        <v>10</v>
      </c>
      <c r="AK36" s="138">
        <f t="shared" ref="AK36:AK45" si="15">IF(AC36="SI",15,0)</f>
        <v>15</v>
      </c>
      <c r="AL36" s="138">
        <f t="shared" ref="AL36:AL45" si="16">IF(AD36="SI",10,0)</f>
        <v>10</v>
      </c>
      <c r="AM36" s="138">
        <f t="shared" ref="AM36:AM45" si="17">IF(AE36="SI",30,0)</f>
        <v>30</v>
      </c>
      <c r="AN36" s="138">
        <f t="shared" ref="AN36:AN45" si="18">SUM(AG36+AH36+AI36+AJ36+AK36+AL36+AM36)</f>
        <v>85</v>
      </c>
      <c r="AO36" s="138">
        <f t="shared" ref="AO36:AO45" si="19">IF(AN36&lt;=50,0,IF(AN36&gt;=76,2,1))</f>
        <v>2</v>
      </c>
      <c r="AP36" s="681" t="str">
        <f t="shared" ref="AP36:AP45" si="20">CONCATENATE(AN36,"- disminuye ",AO36)</f>
        <v>85- disminuye 2</v>
      </c>
      <c r="AQ36" s="138">
        <f t="shared" ref="AQ36:AQ45" si="21">IF(V36="SI",O36-AO36,O36)</f>
        <v>1</v>
      </c>
      <c r="AR36" s="681" t="str">
        <f>IF(AQ36&lt;=1,"Rara vez",VLOOKUP(AQ36,[10]Listas!$L$69:$M$73,2,0))</f>
        <v>Rara vez</v>
      </c>
      <c r="AS36" s="138">
        <f t="shared" ref="AS36:AS45" si="22">IF(W36="SI",Q36-AO36,Q36)</f>
        <v>3</v>
      </c>
      <c r="AT36" s="681" t="str">
        <f t="shared" ref="AT36:AT45" si="23">IF(AS36&lt;=9,"Moderado",IF(AS36=20,"Catastrófico",IF(AS36=18,"Moderado","Mayor")))</f>
        <v>Moderado</v>
      </c>
      <c r="AU36" s="681" t="str">
        <f>INDEX([10]Listas!$O$69:$Q$73,MATCH(AR36,[10]Listas!$M$69:$M$73,0),MATCH(AT36,[10]Listas!$O$67:$Q$67,0))</f>
        <v>5
BAJA</v>
      </c>
      <c r="AV36" s="682" t="s">
        <v>647</v>
      </c>
      <c r="AW36" s="252" t="s">
        <v>722</v>
      </c>
      <c r="AX36" s="253" t="s">
        <v>350</v>
      </c>
      <c r="AY36" s="682" t="s">
        <v>763</v>
      </c>
      <c r="AZ36" s="2043" t="s">
        <v>2917</v>
      </c>
      <c r="BA36" s="2044"/>
      <c r="BB36" s="2045"/>
      <c r="BC36" s="254" t="s">
        <v>1614</v>
      </c>
      <c r="BD36" s="255" t="s">
        <v>2918</v>
      </c>
      <c r="BE36" s="188" t="s">
        <v>1352</v>
      </c>
      <c r="BF36" s="2043" t="s">
        <v>2804</v>
      </c>
      <c r="BG36" s="2044"/>
      <c r="BH36" s="2045"/>
      <c r="BI36" s="254" t="s">
        <v>1614</v>
      </c>
      <c r="BJ36" s="255" t="s">
        <v>2805</v>
      </c>
      <c r="BK36" s="188" t="s">
        <v>2919</v>
      </c>
      <c r="BL36" s="2043" t="s">
        <v>2920</v>
      </c>
      <c r="BM36" s="2044"/>
      <c r="BN36" s="2045"/>
      <c r="BO36" s="254" t="s">
        <v>1614</v>
      </c>
      <c r="BP36" s="255" t="s">
        <v>2805</v>
      </c>
    </row>
    <row r="37" spans="1:68" ht="204.75" customHeight="1" x14ac:dyDescent="0.2">
      <c r="A37" s="651"/>
      <c r="B37" s="2034" t="s">
        <v>723</v>
      </c>
      <c r="C37" s="2035"/>
      <c r="D37" s="2036"/>
      <c r="E37" s="251" t="s">
        <v>578</v>
      </c>
      <c r="F37" s="2037" t="s">
        <v>351</v>
      </c>
      <c r="G37" s="2038"/>
      <c r="H37" s="2039"/>
      <c r="I37" s="2040" t="s">
        <v>720</v>
      </c>
      <c r="J37" s="2041"/>
      <c r="K37" s="2042"/>
      <c r="L37" s="682" t="s">
        <v>101</v>
      </c>
      <c r="M37" s="682" t="s">
        <v>652</v>
      </c>
      <c r="N37" s="682"/>
      <c r="O37" s="138">
        <f>VLOOKUP(L37,[10]Listas!$M$69:$N$73,2,0)</f>
        <v>3</v>
      </c>
      <c r="P37" s="138"/>
      <c r="Q37" s="138">
        <f>HLOOKUP(M37,[10]Listas!$O$67:$Q$68,2,0)</f>
        <v>5</v>
      </c>
      <c r="R37" s="681" t="str">
        <f>INDEX([10]Listas!$O$69:$Q$73,MATCH(L37,[10]Listas!$M$69:$M$73,0),MATCH(M37,[10]Listas!$O$67:$Q$67,0))</f>
        <v>15
MDOERADA</v>
      </c>
      <c r="S37" s="2034" t="s">
        <v>724</v>
      </c>
      <c r="T37" s="2035"/>
      <c r="U37" s="2036"/>
      <c r="V37" s="680" t="s">
        <v>102</v>
      </c>
      <c r="W37" s="680" t="s">
        <v>102</v>
      </c>
      <c r="X37" s="680" t="s">
        <v>102</v>
      </c>
      <c r="Y37" s="680" t="s">
        <v>102</v>
      </c>
      <c r="Z37" s="680" t="s">
        <v>102</v>
      </c>
      <c r="AA37" s="680" t="s">
        <v>62</v>
      </c>
      <c r="AB37" s="680" t="s">
        <v>102</v>
      </c>
      <c r="AC37" s="680" t="s">
        <v>102</v>
      </c>
      <c r="AD37" s="680" t="s">
        <v>102</v>
      </c>
      <c r="AE37" s="680" t="s">
        <v>102</v>
      </c>
      <c r="AF37" s="680"/>
      <c r="AG37" s="138">
        <f t="shared" si="11"/>
        <v>15</v>
      </c>
      <c r="AH37" s="138">
        <f t="shared" si="12"/>
        <v>5</v>
      </c>
      <c r="AI37" s="138">
        <f t="shared" si="13"/>
        <v>0</v>
      </c>
      <c r="AJ37" s="138">
        <f t="shared" si="14"/>
        <v>10</v>
      </c>
      <c r="AK37" s="138">
        <f t="shared" si="15"/>
        <v>15</v>
      </c>
      <c r="AL37" s="138">
        <f t="shared" si="16"/>
        <v>10</v>
      </c>
      <c r="AM37" s="138">
        <f t="shared" si="17"/>
        <v>30</v>
      </c>
      <c r="AN37" s="138">
        <f t="shared" si="18"/>
        <v>85</v>
      </c>
      <c r="AO37" s="138">
        <f t="shared" si="19"/>
        <v>2</v>
      </c>
      <c r="AP37" s="681" t="str">
        <f t="shared" si="20"/>
        <v>85- disminuye 2</v>
      </c>
      <c r="AQ37" s="138">
        <f t="shared" si="21"/>
        <v>1</v>
      </c>
      <c r="AR37" s="681" t="str">
        <f>IF(AQ37&lt;=1,"Rara vez",VLOOKUP(AQ37,[10]Listas!$L$69:$M$73,2,0))</f>
        <v>Rara vez</v>
      </c>
      <c r="AS37" s="138">
        <f t="shared" si="22"/>
        <v>3</v>
      </c>
      <c r="AT37" s="681" t="str">
        <f t="shared" si="23"/>
        <v>Moderado</v>
      </c>
      <c r="AU37" s="681" t="str">
        <f>INDEX([10]Listas!$O$69:$Q$73,MATCH(AR37,[10]Listas!$M$69:$M$73,0),MATCH(AT37,[10]Listas!$O$67:$Q$67,0))</f>
        <v>5
BAJA</v>
      </c>
      <c r="AV37" s="682" t="s">
        <v>647</v>
      </c>
      <c r="AW37" s="252" t="s">
        <v>722</v>
      </c>
      <c r="AX37" s="253" t="s">
        <v>352</v>
      </c>
      <c r="AY37" s="682" t="s">
        <v>763</v>
      </c>
      <c r="AZ37" s="2043" t="s">
        <v>2921</v>
      </c>
      <c r="BA37" s="2044"/>
      <c r="BB37" s="2045"/>
      <c r="BC37" s="254" t="s">
        <v>1614</v>
      </c>
      <c r="BD37" s="255" t="s">
        <v>1434</v>
      </c>
      <c r="BE37" s="188" t="s">
        <v>1352</v>
      </c>
      <c r="BF37" s="2043" t="s">
        <v>2806</v>
      </c>
      <c r="BG37" s="2044"/>
      <c r="BH37" s="2045"/>
      <c r="BI37" s="254" t="s">
        <v>1614</v>
      </c>
      <c r="BJ37" s="255" t="s">
        <v>1434</v>
      </c>
      <c r="BK37" s="188" t="s">
        <v>2919</v>
      </c>
      <c r="BL37" s="2043" t="s">
        <v>2922</v>
      </c>
      <c r="BM37" s="2044"/>
      <c r="BN37" s="2045"/>
      <c r="BO37" s="254" t="s">
        <v>1614</v>
      </c>
      <c r="BP37" s="255" t="s">
        <v>1434</v>
      </c>
    </row>
    <row r="38" spans="1:68" ht="161.25" customHeight="1" x14ac:dyDescent="0.2">
      <c r="A38" s="651"/>
      <c r="B38" s="2034" t="s">
        <v>1435</v>
      </c>
      <c r="C38" s="2035"/>
      <c r="D38" s="2036"/>
      <c r="E38" s="122" t="s">
        <v>579</v>
      </c>
      <c r="F38" s="2037" t="s">
        <v>353</v>
      </c>
      <c r="G38" s="2038"/>
      <c r="H38" s="2039"/>
      <c r="I38" s="2046" t="s">
        <v>720</v>
      </c>
      <c r="J38" s="2047"/>
      <c r="K38" s="2048"/>
      <c r="L38" s="682" t="s">
        <v>101</v>
      </c>
      <c r="M38" s="682" t="s">
        <v>652</v>
      </c>
      <c r="N38" s="682"/>
      <c r="O38" s="138">
        <f>VLOOKUP(L38,[10]Listas!$M$69:$N$73,2,0)</f>
        <v>3</v>
      </c>
      <c r="P38" s="138"/>
      <c r="Q38" s="138">
        <f>HLOOKUP(M38,[10]Listas!$O$67:$Q$68,2,0)</f>
        <v>5</v>
      </c>
      <c r="R38" s="681" t="str">
        <f>INDEX([10]Listas!$O$69:$Q$73,MATCH(L38,[10]Listas!$M$69:$M$73,0),MATCH(M38,[10]Listas!$O$67:$Q$67,0))</f>
        <v>15
MDOERADA</v>
      </c>
      <c r="S38" s="2034" t="s">
        <v>725</v>
      </c>
      <c r="T38" s="2035"/>
      <c r="U38" s="2036"/>
      <c r="V38" s="680" t="s">
        <v>102</v>
      </c>
      <c r="W38" s="680" t="s">
        <v>102</v>
      </c>
      <c r="X38" s="680" t="s">
        <v>62</v>
      </c>
      <c r="Y38" s="680" t="s">
        <v>102</v>
      </c>
      <c r="Z38" s="680" t="s">
        <v>102</v>
      </c>
      <c r="AA38" s="680" t="s">
        <v>62</v>
      </c>
      <c r="AB38" s="680" t="s">
        <v>102</v>
      </c>
      <c r="AC38" s="680" t="s">
        <v>102</v>
      </c>
      <c r="AD38" s="680" t="s">
        <v>102</v>
      </c>
      <c r="AE38" s="680" t="s">
        <v>102</v>
      </c>
      <c r="AF38" s="680"/>
      <c r="AG38" s="138">
        <f t="shared" si="11"/>
        <v>15</v>
      </c>
      <c r="AH38" s="138">
        <f t="shared" si="12"/>
        <v>5</v>
      </c>
      <c r="AI38" s="138">
        <f t="shared" si="13"/>
        <v>0</v>
      </c>
      <c r="AJ38" s="138">
        <f t="shared" si="14"/>
        <v>10</v>
      </c>
      <c r="AK38" s="138">
        <f t="shared" si="15"/>
        <v>15</v>
      </c>
      <c r="AL38" s="138">
        <f t="shared" si="16"/>
        <v>10</v>
      </c>
      <c r="AM38" s="138">
        <f t="shared" si="17"/>
        <v>30</v>
      </c>
      <c r="AN38" s="138">
        <f t="shared" si="18"/>
        <v>85</v>
      </c>
      <c r="AO38" s="138">
        <f t="shared" si="19"/>
        <v>2</v>
      </c>
      <c r="AP38" s="681" t="str">
        <f t="shared" si="20"/>
        <v>85- disminuye 2</v>
      </c>
      <c r="AQ38" s="138">
        <f t="shared" si="21"/>
        <v>1</v>
      </c>
      <c r="AR38" s="681" t="str">
        <f>IF(AQ38&lt;=1,"Rara vez",VLOOKUP(AQ38,[10]Listas!$L$69:$M$73,2,0))</f>
        <v>Rara vez</v>
      </c>
      <c r="AS38" s="138">
        <f t="shared" si="22"/>
        <v>3</v>
      </c>
      <c r="AT38" s="681" t="str">
        <f t="shared" si="23"/>
        <v>Moderado</v>
      </c>
      <c r="AU38" s="681" t="str">
        <f>INDEX([10]Listas!$O$69:$Q$73,MATCH(AR38,[10]Listas!$M$69:$M$73,0),MATCH(AT38,[10]Listas!$O$67:$Q$67,0))</f>
        <v>5
BAJA</v>
      </c>
      <c r="AV38" s="682" t="s">
        <v>653</v>
      </c>
      <c r="AW38" s="121" t="s">
        <v>722</v>
      </c>
      <c r="AX38" s="678" t="s">
        <v>726</v>
      </c>
      <c r="AY38" s="682" t="s">
        <v>763</v>
      </c>
      <c r="AZ38" s="2049" t="s">
        <v>2923</v>
      </c>
      <c r="BA38" s="2050"/>
      <c r="BB38" s="2051"/>
      <c r="BC38" s="256" t="s">
        <v>1615</v>
      </c>
      <c r="BD38" s="257" t="s">
        <v>2924</v>
      </c>
      <c r="BE38" s="188" t="s">
        <v>1352</v>
      </c>
      <c r="BF38" s="2049" t="s">
        <v>2807</v>
      </c>
      <c r="BG38" s="2050"/>
      <c r="BH38" s="2051"/>
      <c r="BI38" s="256" t="s">
        <v>1615</v>
      </c>
      <c r="BJ38" s="257" t="s">
        <v>2808</v>
      </c>
      <c r="BK38" s="188" t="s">
        <v>2919</v>
      </c>
      <c r="BL38" s="2049" t="s">
        <v>2925</v>
      </c>
      <c r="BM38" s="2050"/>
      <c r="BN38" s="2051"/>
      <c r="BO38" s="256" t="s">
        <v>1615</v>
      </c>
      <c r="BP38" s="257" t="s">
        <v>2808</v>
      </c>
    </row>
    <row r="39" spans="1:68" ht="134.25" customHeight="1" x14ac:dyDescent="0.2">
      <c r="A39" s="651"/>
      <c r="B39" s="2052" t="s">
        <v>1383</v>
      </c>
      <c r="C39" s="2052"/>
      <c r="D39" s="2052"/>
      <c r="E39" s="122" t="s">
        <v>727</v>
      </c>
      <c r="F39" s="2053" t="s">
        <v>354</v>
      </c>
      <c r="G39" s="2054"/>
      <c r="H39" s="2055"/>
      <c r="I39" s="2046" t="s">
        <v>728</v>
      </c>
      <c r="J39" s="2047"/>
      <c r="K39" s="2048"/>
      <c r="L39" s="682" t="s">
        <v>101</v>
      </c>
      <c r="M39" s="682" t="s">
        <v>652</v>
      </c>
      <c r="N39" s="682"/>
      <c r="O39" s="138">
        <f>VLOOKUP(L39,[10]Listas!$M$69:$N$73,2,0)</f>
        <v>3</v>
      </c>
      <c r="P39" s="138"/>
      <c r="Q39" s="138">
        <f>HLOOKUP(M39,[10]Listas!$O$67:$Q$68,2,0)</f>
        <v>5</v>
      </c>
      <c r="R39" s="681" t="str">
        <f>INDEX([10]Listas!$O$69:$Q$73,MATCH(L39,[10]Listas!$M$69:$M$73,0),MATCH(M39,[10]Listas!$O$67:$Q$67,0))</f>
        <v>15
MDOERADA</v>
      </c>
      <c r="S39" s="2056" t="s">
        <v>729</v>
      </c>
      <c r="T39" s="2057"/>
      <c r="U39" s="2058"/>
      <c r="V39" s="680" t="s">
        <v>102</v>
      </c>
      <c r="W39" s="680" t="s">
        <v>102</v>
      </c>
      <c r="X39" s="680" t="s">
        <v>102</v>
      </c>
      <c r="Y39" s="680" t="s">
        <v>102</v>
      </c>
      <c r="Z39" s="680" t="s">
        <v>102</v>
      </c>
      <c r="AA39" s="680" t="s">
        <v>62</v>
      </c>
      <c r="AB39" s="680" t="s">
        <v>102</v>
      </c>
      <c r="AC39" s="680" t="s">
        <v>102</v>
      </c>
      <c r="AD39" s="680" t="s">
        <v>102</v>
      </c>
      <c r="AE39" s="680" t="s">
        <v>102</v>
      </c>
      <c r="AF39" s="680"/>
      <c r="AG39" s="138">
        <f t="shared" si="11"/>
        <v>15</v>
      </c>
      <c r="AH39" s="138">
        <f t="shared" si="12"/>
        <v>5</v>
      </c>
      <c r="AI39" s="138">
        <f t="shared" si="13"/>
        <v>0</v>
      </c>
      <c r="AJ39" s="138">
        <f t="shared" si="14"/>
        <v>10</v>
      </c>
      <c r="AK39" s="138">
        <f t="shared" si="15"/>
        <v>15</v>
      </c>
      <c r="AL39" s="138">
        <f t="shared" si="16"/>
        <v>10</v>
      </c>
      <c r="AM39" s="138">
        <f t="shared" si="17"/>
        <v>30</v>
      </c>
      <c r="AN39" s="138">
        <f t="shared" si="18"/>
        <v>85</v>
      </c>
      <c r="AO39" s="138">
        <f t="shared" si="19"/>
        <v>2</v>
      </c>
      <c r="AP39" s="681" t="str">
        <f t="shared" si="20"/>
        <v>85- disminuye 2</v>
      </c>
      <c r="AQ39" s="138">
        <f t="shared" si="21"/>
        <v>1</v>
      </c>
      <c r="AR39" s="681" t="str">
        <f>IF(AQ39&lt;=1,"Rara vez",VLOOKUP(AQ39,[10]Listas!$L$69:$M$73,2,0))</f>
        <v>Rara vez</v>
      </c>
      <c r="AS39" s="138">
        <f t="shared" si="22"/>
        <v>3</v>
      </c>
      <c r="AT39" s="681" t="str">
        <f t="shared" si="23"/>
        <v>Moderado</v>
      </c>
      <c r="AU39" s="681" t="str">
        <f>INDEX([10]Listas!$O$69:$Q$73,MATCH(AR39,[10]Listas!$M$69:$M$73,0),MATCH(AT39,[10]Listas!$O$67:$Q$67,0))</f>
        <v>5
BAJA</v>
      </c>
      <c r="AV39" s="682" t="s">
        <v>647</v>
      </c>
      <c r="AW39" s="121" t="s">
        <v>722</v>
      </c>
      <c r="AX39" s="678" t="s">
        <v>730</v>
      </c>
      <c r="AY39" s="682" t="s">
        <v>763</v>
      </c>
      <c r="AZ39" s="2049" t="s">
        <v>2926</v>
      </c>
      <c r="BA39" s="2050"/>
      <c r="BB39" s="2051"/>
      <c r="BC39" s="256" t="s">
        <v>1616</v>
      </c>
      <c r="BD39" s="715" t="s">
        <v>2927</v>
      </c>
      <c r="BE39" s="188" t="s">
        <v>1352</v>
      </c>
      <c r="BF39" s="2049" t="s">
        <v>2809</v>
      </c>
      <c r="BG39" s="2050"/>
      <c r="BH39" s="2051"/>
      <c r="BI39" s="256" t="s">
        <v>1616</v>
      </c>
      <c r="BJ39" s="257" t="s">
        <v>2810</v>
      </c>
      <c r="BK39" s="188" t="s">
        <v>2919</v>
      </c>
      <c r="BL39" s="2049" t="s">
        <v>2928</v>
      </c>
      <c r="BM39" s="2050"/>
      <c r="BN39" s="2051"/>
      <c r="BO39" s="256" t="s">
        <v>1616</v>
      </c>
      <c r="BP39" s="257" t="s">
        <v>2927</v>
      </c>
    </row>
    <row r="40" spans="1:68" ht="188.25" customHeight="1" x14ac:dyDescent="0.2">
      <c r="A40" s="651"/>
      <c r="B40" s="2052" t="s">
        <v>355</v>
      </c>
      <c r="C40" s="2052"/>
      <c r="D40" s="2052"/>
      <c r="E40" s="122" t="s">
        <v>580</v>
      </c>
      <c r="F40" s="2053" t="s">
        <v>356</v>
      </c>
      <c r="G40" s="2054"/>
      <c r="H40" s="2055"/>
      <c r="I40" s="2046" t="s">
        <v>731</v>
      </c>
      <c r="J40" s="2047"/>
      <c r="K40" s="2048"/>
      <c r="L40" s="682" t="s">
        <v>101</v>
      </c>
      <c r="M40" s="682" t="s">
        <v>652</v>
      </c>
      <c r="N40" s="140"/>
      <c r="O40" s="49">
        <f>VLOOKUP(L40,[10]Listas!$M$69:$N$73,2,0)</f>
        <v>3</v>
      </c>
      <c r="P40" s="49"/>
      <c r="Q40" s="49">
        <f>HLOOKUP(M40,[10]Listas!$O$67:$Q$68,2,0)</f>
        <v>5</v>
      </c>
      <c r="R40" s="656" t="str">
        <f>INDEX([10]Listas!$O$69:$Q$73,MATCH(L40,[10]Listas!$M$69:$M$73,0),MATCH(M40,[10]Listas!$O$67:$Q$67,0))</f>
        <v>15
MDOERADA</v>
      </c>
      <c r="S40" s="2056" t="s">
        <v>357</v>
      </c>
      <c r="T40" s="2057"/>
      <c r="U40" s="2058"/>
      <c r="V40" s="680" t="s">
        <v>102</v>
      </c>
      <c r="W40" s="680" t="s">
        <v>102</v>
      </c>
      <c r="X40" s="680" t="s">
        <v>62</v>
      </c>
      <c r="Y40" s="680" t="s">
        <v>102</v>
      </c>
      <c r="Z40" s="680" t="s">
        <v>102</v>
      </c>
      <c r="AA40" s="680" t="s">
        <v>62</v>
      </c>
      <c r="AB40" s="680" t="s">
        <v>102</v>
      </c>
      <c r="AC40" s="680" t="s">
        <v>102</v>
      </c>
      <c r="AD40" s="680" t="s">
        <v>102</v>
      </c>
      <c r="AE40" s="680" t="s">
        <v>102</v>
      </c>
      <c r="AF40" s="141"/>
      <c r="AG40" s="49">
        <f t="shared" si="11"/>
        <v>15</v>
      </c>
      <c r="AH40" s="49">
        <f t="shared" si="12"/>
        <v>5</v>
      </c>
      <c r="AI40" s="49">
        <f t="shared" si="13"/>
        <v>0</v>
      </c>
      <c r="AJ40" s="49">
        <f t="shared" si="14"/>
        <v>10</v>
      </c>
      <c r="AK40" s="49">
        <f t="shared" si="15"/>
        <v>15</v>
      </c>
      <c r="AL40" s="49">
        <f t="shared" si="16"/>
        <v>10</v>
      </c>
      <c r="AM40" s="49">
        <f t="shared" si="17"/>
        <v>30</v>
      </c>
      <c r="AN40" s="49">
        <f t="shared" si="18"/>
        <v>85</v>
      </c>
      <c r="AO40" s="49">
        <f t="shared" si="19"/>
        <v>2</v>
      </c>
      <c r="AP40" s="656" t="str">
        <f t="shared" si="20"/>
        <v>85- disminuye 2</v>
      </c>
      <c r="AQ40" s="49">
        <f t="shared" si="21"/>
        <v>1</v>
      </c>
      <c r="AR40" s="656" t="str">
        <f>IF(AQ40&lt;=1,"Rara vez",VLOOKUP(AQ40,[10]Listas!$L$69:$M$73,2,0))</f>
        <v>Rara vez</v>
      </c>
      <c r="AS40" s="49">
        <f t="shared" si="22"/>
        <v>3</v>
      </c>
      <c r="AT40" s="656" t="str">
        <f t="shared" si="23"/>
        <v>Moderado</v>
      </c>
      <c r="AU40" s="656" t="str">
        <f>INDEX([10]Listas!$O$69:$Q$73,MATCH(AR40,[10]Listas!$M$69:$M$73,0),MATCH(AT40,[10]Listas!$O$67:$Q$67,0))</f>
        <v>5
BAJA</v>
      </c>
      <c r="AV40" s="652"/>
      <c r="AW40" s="121" t="s">
        <v>722</v>
      </c>
      <c r="AX40" s="678" t="s">
        <v>732</v>
      </c>
      <c r="AY40" s="652"/>
      <c r="AZ40" s="2049" t="s">
        <v>2929</v>
      </c>
      <c r="BA40" s="2050"/>
      <c r="BB40" s="2051"/>
      <c r="BC40" s="256" t="s">
        <v>1615</v>
      </c>
      <c r="BD40" s="715" t="s">
        <v>1705</v>
      </c>
      <c r="BE40" s="93" t="s">
        <v>1352</v>
      </c>
      <c r="BF40" s="2049" t="s">
        <v>2811</v>
      </c>
      <c r="BG40" s="2050"/>
      <c r="BH40" s="2051"/>
      <c r="BI40" s="256" t="s">
        <v>1615</v>
      </c>
      <c r="BJ40" s="257" t="s">
        <v>1705</v>
      </c>
      <c r="BK40" s="93" t="s">
        <v>2919</v>
      </c>
      <c r="BL40" s="2049" t="s">
        <v>2930</v>
      </c>
      <c r="BM40" s="2050"/>
      <c r="BN40" s="2051"/>
      <c r="BO40" s="256" t="s">
        <v>1615</v>
      </c>
      <c r="BP40" s="257" t="s">
        <v>1705</v>
      </c>
    </row>
    <row r="41" spans="1:68" ht="124.5" customHeight="1" x14ac:dyDescent="0.2">
      <c r="A41" s="651"/>
      <c r="B41" s="2056" t="s">
        <v>1384</v>
      </c>
      <c r="C41" s="2057"/>
      <c r="D41" s="2058"/>
      <c r="E41" s="122" t="s">
        <v>581</v>
      </c>
      <c r="F41" s="2053" t="s">
        <v>733</v>
      </c>
      <c r="G41" s="2054"/>
      <c r="H41" s="2055"/>
      <c r="I41" s="2046" t="s">
        <v>734</v>
      </c>
      <c r="J41" s="2047"/>
      <c r="K41" s="2048"/>
      <c r="L41" s="682" t="s">
        <v>101</v>
      </c>
      <c r="M41" s="682" t="s">
        <v>652</v>
      </c>
      <c r="N41" s="682"/>
      <c r="O41" s="138">
        <f>VLOOKUP(L41,[10]Listas!$M$69:$N$73,2,0)</f>
        <v>3</v>
      </c>
      <c r="P41" s="138"/>
      <c r="Q41" s="138">
        <f>HLOOKUP(M41,[10]Listas!$O$67:$Q$68,2,0)</f>
        <v>5</v>
      </c>
      <c r="R41" s="168" t="str">
        <f>INDEX([10]Listas!$O$69:$Q$73,MATCH(L41,[10]Listas!$M$69:$M$73,0),MATCH(M41,[10]Listas!$O$67:$Q$67,0))</f>
        <v>15
MDOERADA</v>
      </c>
      <c r="S41" s="2056" t="s">
        <v>358</v>
      </c>
      <c r="T41" s="2057"/>
      <c r="U41" s="2058"/>
      <c r="V41" s="680" t="s">
        <v>102</v>
      </c>
      <c r="W41" s="680" t="s">
        <v>102</v>
      </c>
      <c r="X41" s="680" t="s">
        <v>102</v>
      </c>
      <c r="Y41" s="680" t="s">
        <v>62</v>
      </c>
      <c r="Z41" s="680" t="s">
        <v>102</v>
      </c>
      <c r="AA41" s="680" t="s">
        <v>102</v>
      </c>
      <c r="AB41" s="680" t="s">
        <v>62</v>
      </c>
      <c r="AC41" s="680" t="s">
        <v>102</v>
      </c>
      <c r="AD41" s="680" t="s">
        <v>102</v>
      </c>
      <c r="AE41" s="680" t="s">
        <v>102</v>
      </c>
      <c r="AF41" s="680"/>
      <c r="AG41" s="138">
        <f t="shared" si="11"/>
        <v>0</v>
      </c>
      <c r="AH41" s="138">
        <f t="shared" si="12"/>
        <v>5</v>
      </c>
      <c r="AI41" s="138">
        <f t="shared" si="13"/>
        <v>15</v>
      </c>
      <c r="AJ41" s="138">
        <f t="shared" si="14"/>
        <v>0</v>
      </c>
      <c r="AK41" s="138">
        <f t="shared" si="15"/>
        <v>15</v>
      </c>
      <c r="AL41" s="138">
        <f t="shared" si="16"/>
        <v>10</v>
      </c>
      <c r="AM41" s="138">
        <f t="shared" si="17"/>
        <v>30</v>
      </c>
      <c r="AN41" s="138">
        <f t="shared" si="18"/>
        <v>75</v>
      </c>
      <c r="AO41" s="138">
        <f t="shared" si="19"/>
        <v>1</v>
      </c>
      <c r="AP41" s="168" t="str">
        <f t="shared" si="20"/>
        <v>75- disminuye 1</v>
      </c>
      <c r="AQ41" s="78">
        <f t="shared" si="21"/>
        <v>2</v>
      </c>
      <c r="AR41" s="168" t="str">
        <f>IF(AQ41&lt;=1,"Rara vez",VLOOKUP(AQ41,[10]Listas!$L$69:$M$73,2,0))</f>
        <v>Improbable</v>
      </c>
      <c r="AS41" s="78">
        <f t="shared" si="22"/>
        <v>4</v>
      </c>
      <c r="AT41" s="168" t="str">
        <f t="shared" si="23"/>
        <v>Moderado</v>
      </c>
      <c r="AU41" s="168" t="str">
        <f>INDEX([10]Listas!$O$69:$Q$73,MATCH(AR41,[10]Listas!$M$69:$M$73,0),MATCH(AT41,[10]Listas!$O$67:$Q$67,0))</f>
        <v>10
BAJA</v>
      </c>
      <c r="AV41" s="682" t="s">
        <v>647</v>
      </c>
      <c r="AW41" s="121" t="s">
        <v>886</v>
      </c>
      <c r="AX41" s="678" t="s">
        <v>735</v>
      </c>
      <c r="AY41" s="682" t="s">
        <v>763</v>
      </c>
      <c r="AZ41" s="2049" t="s">
        <v>2931</v>
      </c>
      <c r="BA41" s="2050"/>
      <c r="BB41" s="2051"/>
      <c r="BC41" s="256" t="s">
        <v>2932</v>
      </c>
      <c r="BD41" s="715" t="s">
        <v>2933</v>
      </c>
      <c r="BE41" s="188" t="s">
        <v>1352</v>
      </c>
      <c r="BF41" s="2049" t="s">
        <v>2812</v>
      </c>
      <c r="BG41" s="2050"/>
      <c r="BH41" s="2051"/>
      <c r="BI41" s="256" t="s">
        <v>2813</v>
      </c>
      <c r="BJ41" s="257" t="s">
        <v>2814</v>
      </c>
      <c r="BK41" s="188" t="s">
        <v>2919</v>
      </c>
      <c r="BL41" s="2049" t="s">
        <v>2934</v>
      </c>
      <c r="BM41" s="2050"/>
      <c r="BN41" s="2051"/>
      <c r="BO41" s="256" t="s">
        <v>2813</v>
      </c>
      <c r="BP41" s="257" t="s">
        <v>2935</v>
      </c>
    </row>
    <row r="42" spans="1:68" ht="285.75" hidden="1" customHeight="1" x14ac:dyDescent="0.2">
      <c r="A42" s="651"/>
      <c r="B42" s="1771"/>
      <c r="C42" s="1771"/>
      <c r="D42" s="1771"/>
      <c r="E42" s="174"/>
      <c r="F42" s="1772"/>
      <c r="G42" s="1772"/>
      <c r="H42" s="1772"/>
      <c r="I42" s="1771"/>
      <c r="J42" s="1771"/>
      <c r="K42" s="1771"/>
      <c r="L42" s="682"/>
      <c r="M42" s="682"/>
      <c r="N42" s="682"/>
      <c r="O42" s="138" t="e">
        <f>VLOOKUP(L42,[10]Listas!$M$69:$N$73,2,0)</f>
        <v>#N/A</v>
      </c>
      <c r="P42" s="138"/>
      <c r="Q42" s="138" t="e">
        <f>HLOOKUP(M42,[10]Listas!$O$67:$Q$68,2,0)</f>
        <v>#N/A</v>
      </c>
      <c r="R42" s="681" t="e">
        <f>INDEX([10]Listas!$O$69:$Q$73,MATCH(L42,[10]Listas!$M$69:$M$73,0),MATCH(M42,[10]Listas!$O$67:$Q$67,0))</f>
        <v>#N/A</v>
      </c>
      <c r="S42" s="1771"/>
      <c r="T42" s="1771"/>
      <c r="U42" s="1771"/>
      <c r="V42" s="680"/>
      <c r="W42" s="680"/>
      <c r="X42" s="680"/>
      <c r="Y42" s="680"/>
      <c r="Z42" s="680"/>
      <c r="AA42" s="680"/>
      <c r="AB42" s="680"/>
      <c r="AC42" s="680"/>
      <c r="AD42" s="680"/>
      <c r="AE42" s="680"/>
      <c r="AF42" s="680"/>
      <c r="AG42" s="138">
        <f t="shared" si="11"/>
        <v>0</v>
      </c>
      <c r="AH42" s="138">
        <f t="shared" si="12"/>
        <v>0</v>
      </c>
      <c r="AI42" s="138">
        <f t="shared" si="13"/>
        <v>0</v>
      </c>
      <c r="AJ42" s="138">
        <f t="shared" si="14"/>
        <v>0</v>
      </c>
      <c r="AK42" s="138">
        <f t="shared" si="15"/>
        <v>0</v>
      </c>
      <c r="AL42" s="138">
        <f t="shared" si="16"/>
        <v>0</v>
      </c>
      <c r="AM42" s="138">
        <f t="shared" si="17"/>
        <v>0</v>
      </c>
      <c r="AN42" s="138">
        <f t="shared" si="18"/>
        <v>0</v>
      </c>
      <c r="AO42" s="138">
        <f t="shared" si="19"/>
        <v>0</v>
      </c>
      <c r="AP42" s="681" t="str">
        <f t="shared" si="20"/>
        <v>0- disminuye 0</v>
      </c>
      <c r="AQ42" s="138" t="e">
        <f t="shared" si="21"/>
        <v>#N/A</v>
      </c>
      <c r="AR42" s="681" t="e">
        <f>IF(AQ42&lt;=1,"Rara vez",VLOOKUP(AQ42,[10]Listas!$L$69:$M$73,2,0))</f>
        <v>#N/A</v>
      </c>
      <c r="AS42" s="138" t="e">
        <f t="shared" si="22"/>
        <v>#N/A</v>
      </c>
      <c r="AT42" s="681" t="e">
        <f t="shared" si="23"/>
        <v>#N/A</v>
      </c>
      <c r="AU42" s="681" t="e">
        <f>INDEX([10]Listas!$O$69:$Q$73,MATCH(AR42,[10]Listas!$M$69:$M$73,0),MATCH(AT42,[10]Listas!$O$67:$Q$67,0))</f>
        <v>#N/A</v>
      </c>
      <c r="AV42" s="682" t="s">
        <v>647</v>
      </c>
      <c r="AW42" s="650"/>
      <c r="AX42" s="650"/>
      <c r="AY42" s="682" t="s">
        <v>763</v>
      </c>
      <c r="AZ42" s="1766"/>
      <c r="BA42" s="1767"/>
      <c r="BB42" s="1768"/>
      <c r="BC42" s="175"/>
      <c r="BD42" s="683"/>
      <c r="BE42" s="682" t="s">
        <v>763</v>
      </c>
      <c r="BF42" s="1766"/>
      <c r="BG42" s="1767"/>
      <c r="BH42" s="1768"/>
      <c r="BI42" s="175"/>
      <c r="BJ42" s="683"/>
      <c r="BK42" s="682" t="s">
        <v>763</v>
      </c>
      <c r="BL42" s="1766"/>
      <c r="BM42" s="1767"/>
      <c r="BN42" s="1768"/>
      <c r="BO42" s="175"/>
      <c r="BP42" s="683"/>
    </row>
    <row r="43" spans="1:68" ht="188.25" hidden="1" customHeight="1" x14ac:dyDescent="0.2">
      <c r="A43" s="651"/>
      <c r="B43" s="1771"/>
      <c r="C43" s="1771"/>
      <c r="D43" s="1771"/>
      <c r="E43" s="174"/>
      <c r="F43" s="1772"/>
      <c r="G43" s="1772"/>
      <c r="H43" s="1772"/>
      <c r="I43" s="1771"/>
      <c r="J43" s="1771"/>
      <c r="K43" s="1771"/>
      <c r="L43" s="682"/>
      <c r="M43" s="682"/>
      <c r="N43" s="682"/>
      <c r="O43" s="138" t="e">
        <f>VLOOKUP(L43,[10]Listas!$M$69:$N$73,2,0)</f>
        <v>#N/A</v>
      </c>
      <c r="P43" s="138"/>
      <c r="Q43" s="138" t="e">
        <f>HLOOKUP(M43,[10]Listas!$O$67:$Q$68,2,0)</f>
        <v>#N/A</v>
      </c>
      <c r="R43" s="681" t="e">
        <f>INDEX([10]Listas!$O$69:$Q$73,MATCH(L43,[10]Listas!$M$69:$M$73,0),MATCH(M43,[10]Listas!$O$67:$Q$67,0))</f>
        <v>#N/A</v>
      </c>
      <c r="S43" s="1771"/>
      <c r="T43" s="1771"/>
      <c r="U43" s="1771"/>
      <c r="V43" s="680"/>
      <c r="W43" s="680"/>
      <c r="X43" s="680"/>
      <c r="Y43" s="680"/>
      <c r="Z43" s="680"/>
      <c r="AA43" s="680"/>
      <c r="AB43" s="680"/>
      <c r="AC43" s="680"/>
      <c r="AD43" s="680"/>
      <c r="AE43" s="680"/>
      <c r="AF43" s="680"/>
      <c r="AG43" s="138">
        <f t="shared" si="11"/>
        <v>0</v>
      </c>
      <c r="AH43" s="138">
        <f t="shared" si="12"/>
        <v>0</v>
      </c>
      <c r="AI43" s="138">
        <f t="shared" si="13"/>
        <v>0</v>
      </c>
      <c r="AJ43" s="138">
        <f t="shared" si="14"/>
        <v>0</v>
      </c>
      <c r="AK43" s="138">
        <f t="shared" si="15"/>
        <v>0</v>
      </c>
      <c r="AL43" s="138">
        <f t="shared" si="16"/>
        <v>0</v>
      </c>
      <c r="AM43" s="138">
        <f t="shared" si="17"/>
        <v>0</v>
      </c>
      <c r="AN43" s="138">
        <f t="shared" si="18"/>
        <v>0</v>
      </c>
      <c r="AO43" s="138">
        <f t="shared" si="19"/>
        <v>0</v>
      </c>
      <c r="AP43" s="681" t="str">
        <f t="shared" si="20"/>
        <v>0- disminuye 0</v>
      </c>
      <c r="AQ43" s="138" t="e">
        <f t="shared" si="21"/>
        <v>#N/A</v>
      </c>
      <c r="AR43" s="681" t="e">
        <f>IF(AQ43&lt;=1,"Rara vez",VLOOKUP(AQ43,[10]Listas!$L$69:$M$73,2,0))</f>
        <v>#N/A</v>
      </c>
      <c r="AS43" s="138" t="e">
        <f t="shared" si="22"/>
        <v>#N/A</v>
      </c>
      <c r="AT43" s="681" t="e">
        <f t="shared" si="23"/>
        <v>#N/A</v>
      </c>
      <c r="AU43" s="681" t="e">
        <f>INDEX([10]Listas!$O$69:$Q$73,MATCH(AR43,[10]Listas!$M$69:$M$73,0),MATCH(AT43,[10]Listas!$O$67:$Q$67,0))</f>
        <v>#N/A</v>
      </c>
      <c r="AV43" s="682" t="s">
        <v>647</v>
      </c>
      <c r="AW43" s="650"/>
      <c r="AX43" s="650"/>
      <c r="AY43" s="682" t="s">
        <v>763</v>
      </c>
      <c r="AZ43" s="1766"/>
      <c r="BA43" s="1767"/>
      <c r="BB43" s="1768"/>
      <c r="BC43" s="175"/>
      <c r="BD43" s="683"/>
      <c r="BE43" s="682" t="s">
        <v>763</v>
      </c>
      <c r="BF43" s="1766"/>
      <c r="BG43" s="1767"/>
      <c r="BH43" s="1768"/>
      <c r="BI43" s="175"/>
      <c r="BJ43" s="683"/>
      <c r="BK43" s="682" t="s">
        <v>763</v>
      </c>
      <c r="BL43" s="1766"/>
      <c r="BM43" s="1767"/>
      <c r="BN43" s="1768"/>
      <c r="BO43" s="175"/>
      <c r="BP43" s="683"/>
    </row>
    <row r="44" spans="1:68" ht="176.25" hidden="1" customHeight="1" x14ac:dyDescent="0.2">
      <c r="A44" s="651"/>
      <c r="B44" s="1771"/>
      <c r="C44" s="1771"/>
      <c r="D44" s="1771"/>
      <c r="E44" s="174"/>
      <c r="F44" s="1772"/>
      <c r="G44" s="1772"/>
      <c r="H44" s="1772"/>
      <c r="I44" s="1771"/>
      <c r="J44" s="1771"/>
      <c r="K44" s="1771"/>
      <c r="L44" s="682"/>
      <c r="M44" s="682"/>
      <c r="N44" s="682"/>
      <c r="O44" s="138" t="e">
        <f>VLOOKUP(L44,[10]Listas!$M$69:$N$73,2,0)</f>
        <v>#N/A</v>
      </c>
      <c r="P44" s="138"/>
      <c r="Q44" s="138" t="e">
        <f>HLOOKUP(M44,[10]Listas!$O$67:$Q$68,2,0)</f>
        <v>#N/A</v>
      </c>
      <c r="R44" s="681" t="e">
        <f>INDEX([10]Listas!$O$69:$Q$73,MATCH(L44,[10]Listas!$M$69:$M$73,0),MATCH(M44,[10]Listas!$O$67:$Q$67,0))</f>
        <v>#N/A</v>
      </c>
      <c r="S44" s="1771"/>
      <c r="T44" s="1771"/>
      <c r="U44" s="1771"/>
      <c r="V44" s="680"/>
      <c r="W44" s="680"/>
      <c r="X44" s="680"/>
      <c r="Y44" s="680"/>
      <c r="Z44" s="680"/>
      <c r="AA44" s="680"/>
      <c r="AB44" s="680"/>
      <c r="AC44" s="680"/>
      <c r="AD44" s="680"/>
      <c r="AE44" s="680"/>
      <c r="AF44" s="680"/>
      <c r="AG44" s="138">
        <f t="shared" si="11"/>
        <v>0</v>
      </c>
      <c r="AH44" s="138">
        <f t="shared" si="12"/>
        <v>0</v>
      </c>
      <c r="AI44" s="138">
        <f t="shared" si="13"/>
        <v>0</v>
      </c>
      <c r="AJ44" s="138">
        <f t="shared" si="14"/>
        <v>0</v>
      </c>
      <c r="AK44" s="138">
        <f t="shared" si="15"/>
        <v>0</v>
      </c>
      <c r="AL44" s="138">
        <f t="shared" si="16"/>
        <v>0</v>
      </c>
      <c r="AM44" s="138">
        <f t="shared" si="17"/>
        <v>0</v>
      </c>
      <c r="AN44" s="138">
        <f t="shared" si="18"/>
        <v>0</v>
      </c>
      <c r="AO44" s="138">
        <f t="shared" si="19"/>
        <v>0</v>
      </c>
      <c r="AP44" s="681" t="str">
        <f t="shared" si="20"/>
        <v>0- disminuye 0</v>
      </c>
      <c r="AQ44" s="138" t="e">
        <f t="shared" si="21"/>
        <v>#N/A</v>
      </c>
      <c r="AR44" s="681" t="e">
        <f>IF(AQ44&lt;=1,"Rara vez",VLOOKUP(AQ44,[10]Listas!$L$69:$M$73,2,0))</f>
        <v>#N/A</v>
      </c>
      <c r="AS44" s="138" t="e">
        <f t="shared" si="22"/>
        <v>#N/A</v>
      </c>
      <c r="AT44" s="681" t="e">
        <f t="shared" si="23"/>
        <v>#N/A</v>
      </c>
      <c r="AU44" s="681" t="e">
        <f>INDEX([10]Listas!$O$69:$Q$73,MATCH(AR44,[10]Listas!$M$69:$M$73,0),MATCH(AT44,[10]Listas!$O$67:$Q$67,0))</f>
        <v>#N/A</v>
      </c>
      <c r="AV44" s="682" t="s">
        <v>653</v>
      </c>
      <c r="AW44" s="650"/>
      <c r="AX44" s="650"/>
      <c r="AY44" s="682" t="s">
        <v>763</v>
      </c>
      <c r="AZ44" s="1766"/>
      <c r="BA44" s="1767"/>
      <c r="BB44" s="1768"/>
      <c r="BC44" s="175"/>
      <c r="BD44" s="683"/>
      <c r="BE44" s="682" t="s">
        <v>763</v>
      </c>
      <c r="BF44" s="1766"/>
      <c r="BG44" s="1767"/>
      <c r="BH44" s="1768"/>
      <c r="BI44" s="175"/>
      <c r="BJ44" s="683"/>
      <c r="BK44" s="682" t="s">
        <v>763</v>
      </c>
      <c r="BL44" s="1766"/>
      <c r="BM44" s="1767"/>
      <c r="BN44" s="1768"/>
      <c r="BO44" s="175"/>
      <c r="BP44" s="683"/>
    </row>
    <row r="45" spans="1:68" ht="59.25" hidden="1" customHeight="1" x14ac:dyDescent="0.2">
      <c r="A45" s="651"/>
      <c r="B45" s="1721"/>
      <c r="C45" s="1722"/>
      <c r="D45" s="1723"/>
      <c r="E45" s="647"/>
      <c r="F45" s="1735"/>
      <c r="G45" s="1736"/>
      <c r="H45" s="1737"/>
      <c r="I45" s="1721"/>
      <c r="J45" s="1722"/>
      <c r="K45" s="1723"/>
      <c r="L45" s="652"/>
      <c r="M45" s="169"/>
      <c r="N45" s="140"/>
      <c r="O45" s="49" t="e">
        <f>VLOOKUP(L45,[10]Listas!$M$69:$N$73,2,0)</f>
        <v>#N/A</v>
      </c>
      <c r="P45" s="49"/>
      <c r="Q45" s="49" t="e">
        <f>HLOOKUP(M45,[10]Listas!$O$67:$Q$68,2,0)</f>
        <v>#N/A</v>
      </c>
      <c r="R45" s="656" t="e">
        <f>INDEX([10]Listas!$O$69:$Q$73,MATCH(L45,[10]Listas!$M$69:$M$73,0),MATCH(M45,[10]Listas!$O$67:$Q$67,0))</f>
        <v>#N/A</v>
      </c>
      <c r="S45" s="1721"/>
      <c r="T45" s="1722"/>
      <c r="U45" s="1723"/>
      <c r="V45" s="649"/>
      <c r="W45" s="649"/>
      <c r="X45" s="649"/>
      <c r="Y45" s="649"/>
      <c r="Z45" s="649"/>
      <c r="AA45" s="649"/>
      <c r="AB45" s="649"/>
      <c r="AC45" s="649"/>
      <c r="AD45" s="649"/>
      <c r="AE45" s="649"/>
      <c r="AF45" s="141"/>
      <c r="AG45" s="49">
        <f t="shared" si="11"/>
        <v>0</v>
      </c>
      <c r="AH45" s="49">
        <f t="shared" si="12"/>
        <v>0</v>
      </c>
      <c r="AI45" s="49">
        <f t="shared" si="13"/>
        <v>0</v>
      </c>
      <c r="AJ45" s="49">
        <f t="shared" si="14"/>
        <v>0</v>
      </c>
      <c r="AK45" s="49">
        <f t="shared" si="15"/>
        <v>0</v>
      </c>
      <c r="AL45" s="49">
        <f t="shared" si="16"/>
        <v>0</v>
      </c>
      <c r="AM45" s="49">
        <f t="shared" si="17"/>
        <v>0</v>
      </c>
      <c r="AN45" s="49">
        <f t="shared" si="18"/>
        <v>0</v>
      </c>
      <c r="AO45" s="49">
        <f t="shared" si="19"/>
        <v>0</v>
      </c>
      <c r="AP45" s="656" t="str">
        <f t="shared" si="20"/>
        <v>0- disminuye 0</v>
      </c>
      <c r="AQ45" s="49" t="e">
        <f t="shared" si="21"/>
        <v>#N/A</v>
      </c>
      <c r="AR45" s="656" t="e">
        <f>IF(AQ45&lt;=1,"Rara vez",VLOOKUP(AQ45,[10]Listas!$L$69:$M$73,2,0))</f>
        <v>#N/A</v>
      </c>
      <c r="AS45" s="49" t="e">
        <f t="shared" si="22"/>
        <v>#N/A</v>
      </c>
      <c r="AT45" s="656" t="e">
        <f t="shared" si="23"/>
        <v>#N/A</v>
      </c>
      <c r="AU45" s="656" t="e">
        <f>INDEX([10]Listas!$O$69:$Q$73,MATCH(AR45,[10]Listas!$M$69:$M$73,0),MATCH(AT45,[10]Listas!$O$67:$Q$67,0))</f>
        <v>#N/A</v>
      </c>
      <c r="AV45" s="652"/>
      <c r="AW45" s="647"/>
      <c r="AX45" s="647"/>
      <c r="AY45" s="652"/>
      <c r="AZ45" s="1754" t="s">
        <v>649</v>
      </c>
      <c r="BA45" s="1754"/>
      <c r="BB45" s="1754"/>
      <c r="BC45" s="649"/>
      <c r="BD45" s="649"/>
      <c r="BE45" s="652"/>
      <c r="BF45" s="1754" t="s">
        <v>649</v>
      </c>
      <c r="BG45" s="1754"/>
      <c r="BH45" s="1754"/>
      <c r="BI45" s="649"/>
      <c r="BJ45" s="649"/>
      <c r="BK45" s="652"/>
      <c r="BL45" s="1754" t="s">
        <v>649</v>
      </c>
      <c r="BM45" s="1754"/>
      <c r="BN45" s="1754"/>
      <c r="BO45" s="649"/>
      <c r="BP45" s="649"/>
    </row>
    <row r="46" spans="1:68" ht="3.75" customHeight="1" x14ac:dyDescent="0.2">
      <c r="A46" s="40"/>
      <c r="B46" s="50"/>
      <c r="C46" s="50"/>
      <c r="D46" s="50"/>
      <c r="E46" s="43"/>
      <c r="F46" s="50"/>
      <c r="G46" s="50"/>
      <c r="H46" s="50"/>
      <c r="I46" s="50"/>
      <c r="J46" s="50"/>
      <c r="K46" s="50"/>
      <c r="L46" s="43"/>
      <c r="M46" s="43"/>
      <c r="N46" s="43"/>
      <c r="O46" s="43"/>
      <c r="P46" s="43"/>
      <c r="Q46" s="43"/>
      <c r="R46" s="43"/>
      <c r="S46" s="50"/>
      <c r="T46" s="50"/>
      <c r="U46" s="50"/>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50"/>
      <c r="AW46" s="50"/>
      <c r="AX46" s="50"/>
      <c r="AY46" s="43"/>
      <c r="AZ46" s="51"/>
      <c r="BA46" s="51"/>
      <c r="BB46" s="51"/>
      <c r="BC46" s="52"/>
      <c r="BD46" s="53"/>
      <c r="BE46" s="43"/>
      <c r="BF46" s="51"/>
      <c r="BG46" s="51"/>
      <c r="BH46" s="51"/>
      <c r="BI46" s="52"/>
      <c r="BJ46" s="716"/>
      <c r="BK46" s="43"/>
      <c r="BL46" s="51"/>
      <c r="BM46" s="51"/>
      <c r="BN46" s="51"/>
      <c r="BO46" s="52"/>
      <c r="BP46" s="716"/>
    </row>
    <row r="47" spans="1:68" ht="15" customHeight="1" x14ac:dyDescent="0.2">
      <c r="A47" s="44"/>
      <c r="B47" s="1755" t="s">
        <v>655</v>
      </c>
      <c r="C47" s="1755"/>
      <c r="D47" s="1755"/>
      <c r="E47" s="1755"/>
      <c r="F47" s="1755"/>
      <c r="G47" s="1755"/>
      <c r="H47" s="1755"/>
      <c r="I47" s="1755"/>
      <c r="J47" s="1755"/>
      <c r="K47" s="1755"/>
      <c r="L47" s="1755"/>
      <c r="M47" s="1755"/>
      <c r="N47" s="1755"/>
      <c r="O47" s="1755"/>
      <c r="P47" s="1755"/>
      <c r="Q47" s="1755"/>
      <c r="R47" s="2059"/>
      <c r="S47" s="2059"/>
      <c r="T47" s="2059"/>
      <c r="U47" s="2059"/>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43"/>
      <c r="AV47" s="55"/>
      <c r="AW47" s="55"/>
      <c r="AX47" s="55"/>
      <c r="AY47" s="1756" t="s">
        <v>1518</v>
      </c>
      <c r="AZ47" s="1757"/>
      <c r="BA47" s="1757"/>
      <c r="BB47" s="1757"/>
      <c r="BC47" s="1757"/>
      <c r="BD47" s="1757"/>
    </row>
    <row r="48" spans="1:68" s="57" customFormat="1" ht="19.5" customHeight="1" x14ac:dyDescent="0.2">
      <c r="A48" s="56"/>
      <c r="B48" s="1758" t="s">
        <v>656</v>
      </c>
      <c r="C48" s="1759"/>
      <c r="D48" s="2060" t="s">
        <v>657</v>
      </c>
      <c r="E48" s="2060"/>
      <c r="F48" s="2060"/>
      <c r="G48" s="2060"/>
      <c r="H48" s="2060"/>
      <c r="I48" s="2060"/>
      <c r="J48" s="2060"/>
      <c r="K48" s="2060"/>
      <c r="L48" s="2060"/>
      <c r="M48" s="2060"/>
      <c r="N48" s="717"/>
      <c r="O48" s="717"/>
      <c r="P48" s="717"/>
      <c r="Q48" s="717"/>
      <c r="R48" s="2060" t="s">
        <v>369</v>
      </c>
      <c r="S48" s="2060"/>
      <c r="T48" s="2060"/>
      <c r="U48" s="2060"/>
      <c r="V48" s="2060"/>
      <c r="W48" s="2060"/>
      <c r="X48" s="2060"/>
      <c r="Y48" s="2060"/>
      <c r="Z48" s="1758" t="s">
        <v>370</v>
      </c>
      <c r="AA48" s="1759"/>
      <c r="AB48" s="1759"/>
      <c r="AC48" s="1759"/>
      <c r="AD48" s="1759"/>
      <c r="AE48" s="1759"/>
      <c r="AF48" s="1759"/>
      <c r="AG48" s="1759"/>
      <c r="AH48" s="1759"/>
      <c r="AI48" s="1759"/>
      <c r="AJ48" s="1759"/>
      <c r="AK48" s="1759"/>
      <c r="AL48" s="1759"/>
      <c r="AM48" s="1759"/>
      <c r="AN48" s="1759"/>
      <c r="AO48" s="1759"/>
      <c r="AP48" s="1759"/>
      <c r="AQ48" s="1759"/>
      <c r="AR48" s="1759"/>
      <c r="AS48" s="1759"/>
      <c r="AT48" s="1759"/>
      <c r="AU48" s="1759"/>
      <c r="AV48" s="1759"/>
      <c r="AW48" s="1760"/>
      <c r="AX48" s="55"/>
      <c r="AY48" s="1757"/>
      <c r="AZ48" s="1757"/>
      <c r="BA48" s="1757"/>
      <c r="BB48" s="1757"/>
      <c r="BC48" s="1757"/>
      <c r="BD48" s="1757"/>
      <c r="BE48" s="1756" t="s">
        <v>1518</v>
      </c>
      <c r="BF48" s="1757"/>
      <c r="BG48" s="1757"/>
      <c r="BH48" s="1757"/>
      <c r="BI48" s="1757"/>
      <c r="BJ48" s="1757"/>
      <c r="BK48" s="1756" t="s">
        <v>1518</v>
      </c>
      <c r="BL48" s="1757"/>
      <c r="BM48" s="1757"/>
      <c r="BN48" s="1757"/>
      <c r="BO48" s="1757"/>
      <c r="BP48" s="1757"/>
    </row>
    <row r="49" spans="1:68" s="57" customFormat="1" ht="41.25" customHeight="1" x14ac:dyDescent="0.2">
      <c r="A49" s="58"/>
      <c r="B49" s="1761" t="s">
        <v>387</v>
      </c>
      <c r="C49" s="1763"/>
      <c r="D49" s="1764" t="s">
        <v>1617</v>
      </c>
      <c r="E49" s="1764"/>
      <c r="F49" s="1764"/>
      <c r="G49" s="1764"/>
      <c r="H49" s="1764"/>
      <c r="I49" s="1764"/>
      <c r="J49" s="1764"/>
      <c r="K49" s="1764"/>
      <c r="L49" s="1764"/>
      <c r="M49" s="1764"/>
      <c r="N49" s="718"/>
      <c r="O49" s="718"/>
      <c r="P49" s="718"/>
      <c r="Q49" s="718"/>
      <c r="R49" s="1764" t="s">
        <v>361</v>
      </c>
      <c r="S49" s="1764"/>
      <c r="T49" s="1764"/>
      <c r="U49" s="1764"/>
      <c r="V49" s="1764"/>
      <c r="W49" s="1764"/>
      <c r="X49" s="1764"/>
      <c r="Y49" s="1764"/>
      <c r="Z49" s="1761"/>
      <c r="AA49" s="1762"/>
      <c r="AB49" s="1762"/>
      <c r="AC49" s="1762"/>
      <c r="AD49" s="1762"/>
      <c r="AE49" s="1762"/>
      <c r="AF49" s="1762"/>
      <c r="AG49" s="1762"/>
      <c r="AH49" s="1762"/>
      <c r="AI49" s="1762"/>
      <c r="AJ49" s="1762"/>
      <c r="AK49" s="1762"/>
      <c r="AL49" s="1762"/>
      <c r="AM49" s="1762"/>
      <c r="AN49" s="1762"/>
      <c r="AO49" s="1762"/>
      <c r="AP49" s="1762"/>
      <c r="AQ49" s="1762"/>
      <c r="AR49" s="1762"/>
      <c r="AS49" s="1762"/>
      <c r="AT49" s="1762"/>
      <c r="AU49" s="1762"/>
      <c r="AV49" s="1762"/>
      <c r="AW49" s="1763"/>
      <c r="AX49" s="55"/>
      <c r="AY49" s="1757"/>
      <c r="AZ49" s="1757"/>
      <c r="BA49" s="1757"/>
      <c r="BB49" s="1757"/>
      <c r="BC49" s="1757"/>
      <c r="BD49" s="1757"/>
      <c r="BE49" s="1757"/>
      <c r="BF49" s="1757"/>
      <c r="BG49" s="1757"/>
      <c r="BH49" s="1757"/>
      <c r="BI49" s="1757"/>
      <c r="BJ49" s="1757"/>
      <c r="BK49" s="1757"/>
      <c r="BL49" s="1757"/>
      <c r="BM49" s="1757"/>
      <c r="BN49" s="1757"/>
      <c r="BO49" s="1757"/>
      <c r="BP49" s="1757"/>
    </row>
    <row r="50" spans="1:68" s="57" customFormat="1" ht="41.25" customHeight="1" x14ac:dyDescent="0.2">
      <c r="A50" s="58"/>
      <c r="B50" s="1761" t="s">
        <v>566</v>
      </c>
      <c r="C50" s="1763"/>
      <c r="D50" s="1764" t="s">
        <v>887</v>
      </c>
      <c r="E50" s="1764"/>
      <c r="F50" s="1764"/>
      <c r="G50" s="1764"/>
      <c r="H50" s="1764"/>
      <c r="I50" s="1764"/>
      <c r="J50" s="1764"/>
      <c r="K50" s="1764"/>
      <c r="L50" s="1764"/>
      <c r="M50" s="1764"/>
      <c r="N50" s="718"/>
      <c r="O50" s="718"/>
      <c r="P50" s="718"/>
      <c r="Q50" s="718"/>
      <c r="R50" s="1764" t="s">
        <v>362</v>
      </c>
      <c r="S50" s="1764"/>
      <c r="T50" s="1764"/>
      <c r="U50" s="1764"/>
      <c r="V50" s="1764"/>
      <c r="W50" s="1764"/>
      <c r="X50" s="1764"/>
      <c r="Y50" s="1764"/>
      <c r="Z50" s="1761"/>
      <c r="AA50" s="1762"/>
      <c r="AB50" s="1762"/>
      <c r="AC50" s="1762"/>
      <c r="AD50" s="1762"/>
      <c r="AE50" s="1762"/>
      <c r="AF50" s="1762"/>
      <c r="AG50" s="1762"/>
      <c r="AH50" s="1762"/>
      <c r="AI50" s="1762"/>
      <c r="AJ50" s="1762"/>
      <c r="AK50" s="1762"/>
      <c r="AL50" s="1762"/>
      <c r="AM50" s="1762"/>
      <c r="AN50" s="1762"/>
      <c r="AO50" s="1762"/>
      <c r="AP50" s="1762"/>
      <c r="AQ50" s="1762"/>
      <c r="AR50" s="1762"/>
      <c r="AS50" s="1762"/>
      <c r="AT50" s="1762"/>
      <c r="AU50" s="1762"/>
      <c r="AV50" s="1762"/>
      <c r="AW50" s="1763"/>
      <c r="AX50" s="55"/>
      <c r="AY50" s="1757"/>
      <c r="AZ50" s="1757"/>
      <c r="BA50" s="1757"/>
      <c r="BB50" s="1757"/>
      <c r="BC50" s="1757"/>
      <c r="BD50" s="1757"/>
      <c r="BE50" s="1757"/>
      <c r="BF50" s="1757"/>
      <c r="BG50" s="1757"/>
      <c r="BH50" s="1757"/>
      <c r="BI50" s="1757"/>
      <c r="BJ50" s="1757"/>
      <c r="BK50" s="1757"/>
      <c r="BL50" s="1757"/>
      <c r="BM50" s="1757"/>
      <c r="BN50" s="1757"/>
      <c r="BO50" s="1757"/>
      <c r="BP50" s="1757"/>
    </row>
    <row r="51" spans="1:68"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68"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68"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68"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68"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c r="BE55" s="61"/>
      <c r="BF55" s="60"/>
      <c r="BG55" s="60"/>
      <c r="BH55" s="60"/>
      <c r="BI55" s="61"/>
      <c r="BJ55" s="61"/>
      <c r="BK55" s="61"/>
      <c r="BL55" s="60"/>
      <c r="BM55" s="60"/>
      <c r="BN55" s="60"/>
      <c r="BO55" s="61"/>
      <c r="BP55" s="61"/>
    </row>
    <row r="56" spans="1:68"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c r="BE56" s="61"/>
      <c r="BF56" s="60"/>
      <c r="BG56" s="60"/>
      <c r="BH56" s="60"/>
      <c r="BI56" s="61"/>
      <c r="BJ56" s="61"/>
      <c r="BK56" s="61"/>
      <c r="BL56" s="60"/>
      <c r="BM56" s="60"/>
      <c r="BN56" s="60"/>
      <c r="BO56" s="61"/>
      <c r="BP56" s="61"/>
    </row>
    <row r="57" spans="1:68"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c r="BE57" s="61"/>
      <c r="BF57" s="60"/>
      <c r="BG57" s="60"/>
      <c r="BH57" s="60"/>
      <c r="BI57" s="61"/>
      <c r="BJ57" s="61"/>
      <c r="BK57" s="61"/>
      <c r="BL57" s="60"/>
      <c r="BM57" s="60"/>
      <c r="BN57" s="60"/>
      <c r="BO57" s="61"/>
      <c r="BP57" s="61"/>
    </row>
    <row r="58" spans="1:68"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c r="BE58" s="61"/>
      <c r="BF58" s="60"/>
      <c r="BG58" s="60"/>
      <c r="BH58" s="60"/>
      <c r="BI58" s="61"/>
      <c r="BJ58" s="61"/>
      <c r="BK58" s="61"/>
      <c r="BL58" s="60"/>
      <c r="BM58" s="60"/>
      <c r="BN58" s="60"/>
      <c r="BO58" s="61"/>
      <c r="BP58" s="61"/>
    </row>
    <row r="59" spans="1:68"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c r="BE59" s="61"/>
      <c r="BF59" s="60"/>
      <c r="BG59" s="60"/>
      <c r="BH59" s="60"/>
      <c r="BI59" s="61"/>
      <c r="BJ59" s="61"/>
      <c r="BK59" s="61"/>
      <c r="BL59" s="60"/>
      <c r="BM59" s="60"/>
      <c r="BN59" s="60"/>
      <c r="BO59" s="61"/>
      <c r="BP59" s="61"/>
    </row>
    <row r="60" spans="1:68"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c r="BE60" s="61"/>
      <c r="BF60" s="60"/>
      <c r="BG60" s="60"/>
      <c r="BH60" s="60"/>
      <c r="BI60" s="61"/>
      <c r="BJ60" s="61"/>
      <c r="BK60" s="61"/>
      <c r="BL60" s="60"/>
      <c r="BM60" s="60"/>
      <c r="BN60" s="60"/>
      <c r="BO60" s="61"/>
      <c r="BP60" s="61"/>
    </row>
    <row r="61" spans="1:68"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c r="BE61" s="61"/>
      <c r="BF61" s="60"/>
      <c r="BG61" s="60"/>
      <c r="BH61" s="60"/>
      <c r="BI61" s="61"/>
      <c r="BJ61" s="61"/>
      <c r="BK61" s="61"/>
      <c r="BL61" s="60"/>
      <c r="BM61" s="60"/>
      <c r="BN61" s="60"/>
      <c r="BO61" s="61"/>
      <c r="BP61" s="61"/>
    </row>
    <row r="62" spans="1:68"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c r="BE62" s="61"/>
      <c r="BF62" s="60"/>
      <c r="BG62" s="60"/>
      <c r="BH62" s="60"/>
      <c r="BI62" s="61"/>
      <c r="BJ62" s="61"/>
      <c r="BK62" s="61"/>
      <c r="BL62" s="60"/>
      <c r="BM62" s="60"/>
      <c r="BN62" s="60"/>
      <c r="BO62" s="61"/>
      <c r="BP62" s="61"/>
    </row>
    <row r="63" spans="1:68"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c r="BE63" s="61"/>
      <c r="BF63" s="60"/>
      <c r="BG63" s="60"/>
      <c r="BH63" s="60"/>
      <c r="BI63" s="61"/>
      <c r="BJ63" s="61"/>
      <c r="BK63" s="61"/>
      <c r="BL63" s="60"/>
      <c r="BM63" s="60"/>
      <c r="BN63" s="60"/>
      <c r="BO63" s="61"/>
      <c r="BP63" s="61"/>
    </row>
    <row r="64" spans="1:68"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c r="BE64" s="61"/>
      <c r="BF64" s="60"/>
      <c r="BG64" s="60"/>
      <c r="BH64" s="60"/>
      <c r="BI64" s="61"/>
      <c r="BJ64" s="61"/>
      <c r="BK64" s="61"/>
      <c r="BL64" s="60"/>
      <c r="BM64" s="60"/>
      <c r="BN64" s="60"/>
      <c r="BO64" s="61"/>
      <c r="BP64" s="61"/>
    </row>
    <row r="65" spans="1:68"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c r="BE65" s="61"/>
      <c r="BF65" s="60"/>
      <c r="BG65" s="60"/>
      <c r="BH65" s="60"/>
      <c r="BI65" s="61"/>
      <c r="BJ65" s="61"/>
      <c r="BK65" s="61"/>
      <c r="BL65" s="60"/>
      <c r="BM65" s="60"/>
      <c r="BN65" s="60"/>
      <c r="BO65" s="61"/>
      <c r="BP65" s="61"/>
    </row>
    <row r="66" spans="1:68"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c r="BE66" s="61"/>
      <c r="BF66" s="60"/>
      <c r="BG66" s="60"/>
      <c r="BH66" s="60"/>
      <c r="BI66" s="61"/>
      <c r="BJ66" s="61"/>
      <c r="BK66" s="61"/>
      <c r="BL66" s="60"/>
      <c r="BM66" s="60"/>
      <c r="BN66" s="60"/>
      <c r="BO66" s="61"/>
      <c r="BP66" s="61"/>
    </row>
    <row r="67" spans="1:68"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c r="BE67" s="61"/>
      <c r="BF67" s="60"/>
      <c r="BG67" s="60"/>
      <c r="BH67" s="60"/>
      <c r="BI67" s="61"/>
      <c r="BJ67" s="61"/>
      <c r="BK67" s="61"/>
      <c r="BL67" s="60"/>
      <c r="BM67" s="60"/>
      <c r="BN67" s="60"/>
      <c r="BO67" s="61"/>
      <c r="BP67" s="61"/>
    </row>
    <row r="68" spans="1:68"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c r="BE68" s="61"/>
      <c r="BF68" s="60"/>
      <c r="BG68" s="60"/>
      <c r="BH68" s="60"/>
      <c r="BI68" s="61"/>
      <c r="BJ68" s="61"/>
      <c r="BK68" s="61"/>
      <c r="BL68" s="60"/>
      <c r="BM68" s="60"/>
      <c r="BN68" s="60"/>
      <c r="BO68" s="61"/>
      <c r="BP68" s="61"/>
    </row>
    <row r="69" spans="1:68"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c r="BE69" s="61"/>
      <c r="BF69" s="60"/>
      <c r="BG69" s="60"/>
      <c r="BH69" s="60"/>
      <c r="BI69" s="61"/>
      <c r="BJ69" s="61"/>
      <c r="BK69" s="61"/>
      <c r="BL69" s="60"/>
      <c r="BM69" s="60"/>
      <c r="BN69" s="60"/>
      <c r="BO69" s="61"/>
      <c r="BP69" s="61"/>
    </row>
    <row r="70" spans="1:68"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c r="BE70" s="61"/>
      <c r="BF70" s="60"/>
      <c r="BG70" s="60"/>
      <c r="BH70" s="60"/>
      <c r="BI70" s="61"/>
      <c r="BJ70" s="61"/>
      <c r="BK70" s="61"/>
      <c r="BL70" s="60"/>
      <c r="BM70" s="60"/>
      <c r="BN70" s="60"/>
      <c r="BO70" s="61"/>
      <c r="BP70" s="61"/>
    </row>
    <row r="71" spans="1:68"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c r="BE71" s="61"/>
      <c r="BF71" s="60"/>
      <c r="BG71" s="60"/>
      <c r="BH71" s="60"/>
      <c r="BI71" s="61"/>
      <c r="BJ71" s="61"/>
      <c r="BK71" s="61"/>
      <c r="BL71" s="60"/>
      <c r="BM71" s="60"/>
      <c r="BN71" s="60"/>
      <c r="BO71" s="61"/>
      <c r="BP71" s="61"/>
    </row>
    <row r="72" spans="1:68"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c r="BE72" s="61"/>
      <c r="BF72" s="60"/>
      <c r="BG72" s="60"/>
      <c r="BH72" s="60"/>
      <c r="BI72" s="61"/>
      <c r="BJ72" s="61"/>
      <c r="BK72" s="61"/>
      <c r="BL72" s="60"/>
      <c r="BM72" s="60"/>
      <c r="BN72" s="60"/>
      <c r="BO72" s="61"/>
      <c r="BP72" s="61"/>
    </row>
    <row r="73" spans="1:68"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c r="BE73" s="61"/>
      <c r="BF73" s="60"/>
      <c r="BG73" s="60"/>
      <c r="BH73" s="60"/>
      <c r="BI73" s="61"/>
      <c r="BJ73" s="61"/>
      <c r="BK73" s="61"/>
      <c r="BL73" s="60"/>
      <c r="BM73" s="60"/>
      <c r="BN73" s="60"/>
      <c r="BO73" s="61"/>
      <c r="BP73" s="61"/>
    </row>
    <row r="74" spans="1:68"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c r="BE74" s="61"/>
      <c r="BF74" s="60"/>
      <c r="BG74" s="60"/>
      <c r="BH74" s="60"/>
      <c r="BI74" s="61"/>
      <c r="BJ74" s="61"/>
      <c r="BK74" s="61"/>
      <c r="BL74" s="60"/>
      <c r="BM74" s="60"/>
      <c r="BN74" s="60"/>
      <c r="BO74" s="61"/>
      <c r="BP74" s="61"/>
    </row>
    <row r="75" spans="1:68"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c r="BE75" s="61"/>
      <c r="BF75" s="60"/>
      <c r="BG75" s="60"/>
      <c r="BH75" s="60"/>
      <c r="BI75" s="61"/>
      <c r="BJ75" s="61"/>
      <c r="BK75" s="61"/>
      <c r="BL75" s="60"/>
      <c r="BM75" s="60"/>
      <c r="BN75" s="60"/>
      <c r="BO75" s="61"/>
      <c r="BP75" s="61"/>
    </row>
    <row r="76" spans="1:68"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c r="BE76" s="61"/>
      <c r="BF76" s="60"/>
      <c r="BG76" s="60"/>
      <c r="BH76" s="60"/>
      <c r="BI76" s="61"/>
      <c r="BJ76" s="61"/>
      <c r="BK76" s="61"/>
      <c r="BL76" s="60"/>
      <c r="BM76" s="60"/>
      <c r="BN76" s="60"/>
      <c r="BO76" s="61"/>
      <c r="BP76" s="61"/>
    </row>
    <row r="77" spans="1:68"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c r="BE77" s="61"/>
      <c r="BF77" s="60"/>
      <c r="BG77" s="60"/>
      <c r="BH77" s="60"/>
      <c r="BI77" s="61"/>
      <c r="BJ77" s="61"/>
      <c r="BK77" s="61"/>
      <c r="BL77" s="60"/>
      <c r="BM77" s="60"/>
      <c r="BN77" s="60"/>
      <c r="BO77" s="61"/>
      <c r="BP77" s="61"/>
    </row>
    <row r="78" spans="1:68"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c r="BE78" s="61"/>
      <c r="BF78" s="60"/>
      <c r="BG78" s="60"/>
      <c r="BH78" s="60"/>
      <c r="BI78" s="61"/>
      <c r="BJ78" s="61"/>
      <c r="BK78" s="61"/>
      <c r="BL78" s="60"/>
      <c r="BM78" s="60"/>
      <c r="BN78" s="60"/>
      <c r="BO78" s="61"/>
      <c r="BP78" s="61"/>
    </row>
    <row r="79" spans="1:68"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c r="BE79" s="61"/>
      <c r="BF79" s="60"/>
      <c r="BG79" s="60"/>
      <c r="BH79" s="60"/>
      <c r="BI79" s="61"/>
      <c r="BJ79" s="61"/>
      <c r="BK79" s="61"/>
      <c r="BL79" s="60"/>
      <c r="BM79" s="60"/>
      <c r="BN79" s="60"/>
      <c r="BO79" s="61"/>
      <c r="BP79" s="61"/>
    </row>
    <row r="80" spans="1:68"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c r="BE80" s="61"/>
      <c r="BF80" s="60"/>
      <c r="BG80" s="60"/>
      <c r="BH80" s="60"/>
      <c r="BI80" s="61"/>
      <c r="BJ80" s="61"/>
      <c r="BK80" s="61"/>
      <c r="BL80" s="60"/>
      <c r="BM80" s="60"/>
      <c r="BN80" s="60"/>
      <c r="BO80" s="61"/>
      <c r="BP80" s="61"/>
    </row>
    <row r="81" spans="1:68"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c r="BE81" s="61"/>
      <c r="BF81" s="60"/>
      <c r="BG81" s="60"/>
      <c r="BH81" s="60"/>
      <c r="BI81" s="61"/>
      <c r="BJ81" s="61"/>
      <c r="BK81" s="61"/>
      <c r="BL81" s="60"/>
      <c r="BM81" s="60"/>
      <c r="BN81" s="60"/>
      <c r="BO81" s="61"/>
      <c r="BP81" s="61"/>
    </row>
    <row r="82" spans="1:68"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c r="BE82" s="61"/>
      <c r="BF82" s="60"/>
      <c r="BG82" s="60"/>
      <c r="BH82" s="60"/>
      <c r="BI82" s="61"/>
      <c r="BJ82" s="61"/>
      <c r="BK82" s="61"/>
      <c r="BL82" s="60"/>
      <c r="BM82" s="60"/>
      <c r="BN82" s="60"/>
      <c r="BO82" s="61"/>
      <c r="BP82" s="61"/>
    </row>
    <row r="83" spans="1:68"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c r="BE83" s="61"/>
      <c r="BF83" s="60"/>
      <c r="BG83" s="60"/>
      <c r="BH83" s="60"/>
      <c r="BI83" s="61"/>
      <c r="BJ83" s="61"/>
      <c r="BK83" s="61"/>
      <c r="BL83" s="60"/>
      <c r="BM83" s="60"/>
      <c r="BN83" s="60"/>
      <c r="BO83" s="61"/>
      <c r="BP83" s="61"/>
    </row>
    <row r="84" spans="1:68"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c r="BE84" s="61"/>
      <c r="BF84" s="60"/>
      <c r="BG84" s="60"/>
      <c r="BH84" s="60"/>
      <c r="BI84" s="61"/>
      <c r="BJ84" s="61"/>
      <c r="BK84" s="61"/>
      <c r="BL84" s="60"/>
      <c r="BM84" s="60"/>
      <c r="BN84" s="60"/>
      <c r="BO84" s="61"/>
      <c r="BP84" s="61"/>
    </row>
    <row r="85" spans="1:68"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c r="BE85" s="61"/>
      <c r="BF85" s="60"/>
      <c r="BG85" s="60"/>
      <c r="BH85" s="60"/>
      <c r="BI85" s="61"/>
      <c r="BJ85" s="61"/>
      <c r="BK85" s="61"/>
      <c r="BL85" s="60"/>
      <c r="BM85" s="60"/>
      <c r="BN85" s="60"/>
      <c r="BO85" s="61"/>
      <c r="BP85" s="61"/>
    </row>
    <row r="86" spans="1:68"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c r="BE86" s="61"/>
      <c r="BF86" s="60"/>
      <c r="BG86" s="60"/>
      <c r="BH86" s="60"/>
      <c r="BI86" s="61"/>
      <c r="BJ86" s="61"/>
      <c r="BK86" s="61"/>
      <c r="BL86" s="60"/>
      <c r="BM86" s="60"/>
      <c r="BN86" s="60"/>
      <c r="BO86" s="61"/>
      <c r="BP86" s="61"/>
    </row>
    <row r="87" spans="1:68"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c r="BE87" s="61"/>
      <c r="BF87" s="60"/>
      <c r="BG87" s="60"/>
      <c r="BH87" s="60"/>
      <c r="BI87" s="61"/>
      <c r="BJ87" s="61"/>
      <c r="BK87" s="61"/>
      <c r="BL87" s="60"/>
      <c r="BM87" s="60"/>
      <c r="BN87" s="60"/>
      <c r="BO87" s="61"/>
      <c r="BP87" s="61"/>
    </row>
    <row r="88" spans="1:68"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c r="BE88" s="61"/>
      <c r="BF88" s="60"/>
      <c r="BG88" s="60"/>
      <c r="BH88" s="60"/>
      <c r="BI88" s="61"/>
      <c r="BJ88" s="61"/>
      <c r="BK88" s="61"/>
      <c r="BL88" s="60"/>
      <c r="BM88" s="60"/>
      <c r="BN88" s="60"/>
      <c r="BO88" s="61"/>
      <c r="BP88" s="61"/>
    </row>
    <row r="89" spans="1:68"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c r="BE89" s="61"/>
      <c r="BF89" s="60"/>
      <c r="BG89" s="60"/>
      <c r="BH89" s="60"/>
      <c r="BI89" s="61"/>
      <c r="BJ89" s="61"/>
      <c r="BK89" s="61"/>
      <c r="BL89" s="60"/>
      <c r="BM89" s="60"/>
      <c r="BN89" s="60"/>
      <c r="BO89" s="61"/>
      <c r="BP89" s="61"/>
    </row>
    <row r="90" spans="1:68"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c r="BE90" s="61"/>
      <c r="BF90" s="60"/>
      <c r="BG90" s="60"/>
      <c r="BH90" s="60"/>
      <c r="BI90" s="61"/>
      <c r="BJ90" s="61"/>
      <c r="BK90" s="61"/>
      <c r="BL90" s="60"/>
      <c r="BM90" s="60"/>
      <c r="BN90" s="60"/>
      <c r="BO90" s="61"/>
      <c r="BP90" s="61"/>
    </row>
    <row r="91" spans="1:68"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c r="BE91" s="61"/>
      <c r="BF91" s="60"/>
      <c r="BG91" s="60"/>
      <c r="BH91" s="60"/>
      <c r="BI91" s="61"/>
      <c r="BJ91" s="61"/>
      <c r="BK91" s="61"/>
      <c r="BL91" s="60"/>
      <c r="BM91" s="60"/>
      <c r="BN91" s="60"/>
      <c r="BO91" s="61"/>
      <c r="BP91" s="61"/>
    </row>
    <row r="92" spans="1:68"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c r="BE92" s="61"/>
      <c r="BF92" s="60"/>
      <c r="BG92" s="60"/>
      <c r="BH92" s="60"/>
      <c r="BI92" s="61"/>
      <c r="BJ92" s="61"/>
      <c r="BK92" s="61"/>
      <c r="BL92" s="60"/>
      <c r="BM92" s="60"/>
      <c r="BN92" s="60"/>
      <c r="BO92" s="61"/>
      <c r="BP92" s="61"/>
    </row>
    <row r="93" spans="1:68"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c r="BE93" s="61"/>
      <c r="BF93" s="60"/>
      <c r="BG93" s="60"/>
      <c r="BH93" s="60"/>
      <c r="BI93" s="61"/>
      <c r="BJ93" s="61"/>
      <c r="BK93" s="61"/>
      <c r="BL93" s="60"/>
      <c r="BM93" s="60"/>
      <c r="BN93" s="60"/>
      <c r="BO93" s="61"/>
      <c r="BP93" s="61"/>
    </row>
    <row r="94" spans="1:68"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c r="BE94" s="61"/>
      <c r="BF94" s="60"/>
      <c r="BG94" s="60"/>
      <c r="BH94" s="60"/>
      <c r="BI94" s="61"/>
      <c r="BJ94" s="61"/>
      <c r="BK94" s="61"/>
      <c r="BL94" s="60"/>
      <c r="BM94" s="60"/>
      <c r="BN94" s="60"/>
      <c r="BO94" s="61"/>
      <c r="BP94" s="61"/>
    </row>
    <row r="95" spans="1:68"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c r="BE95" s="61"/>
      <c r="BF95" s="60"/>
      <c r="BG95" s="60"/>
      <c r="BH95" s="60"/>
      <c r="BI95" s="61"/>
      <c r="BJ95" s="61"/>
      <c r="BK95" s="61"/>
      <c r="BL95" s="60"/>
      <c r="BM95" s="60"/>
      <c r="BN95" s="60"/>
      <c r="BO95" s="61"/>
      <c r="BP95" s="61"/>
    </row>
    <row r="96" spans="1:68"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c r="BE96" s="61"/>
      <c r="BF96" s="60"/>
      <c r="BG96" s="60"/>
      <c r="BH96" s="60"/>
      <c r="BI96" s="61"/>
      <c r="BJ96" s="61"/>
      <c r="BK96" s="61"/>
      <c r="BL96" s="60"/>
      <c r="BM96" s="60"/>
      <c r="BN96" s="60"/>
      <c r="BO96" s="61"/>
      <c r="BP96" s="61"/>
    </row>
    <row r="97" spans="1:68"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c r="BE97" s="61"/>
      <c r="BF97" s="60"/>
      <c r="BG97" s="60"/>
      <c r="BH97" s="60"/>
      <c r="BI97" s="61"/>
      <c r="BJ97" s="61"/>
      <c r="BK97" s="61"/>
      <c r="BL97" s="60"/>
      <c r="BM97" s="60"/>
      <c r="BN97" s="60"/>
      <c r="BO97" s="61"/>
      <c r="BP97" s="61"/>
    </row>
    <row r="98" spans="1:68"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c r="BE98" s="61"/>
      <c r="BF98" s="60"/>
      <c r="BG98" s="60"/>
      <c r="BH98" s="60"/>
      <c r="BI98" s="61"/>
      <c r="BJ98" s="61"/>
      <c r="BK98" s="61"/>
      <c r="BL98" s="60"/>
      <c r="BM98" s="60"/>
      <c r="BN98" s="60"/>
      <c r="BO98" s="61"/>
      <c r="BP98" s="61"/>
    </row>
    <row r="99" spans="1:68"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c r="BE99" s="61"/>
      <c r="BF99" s="60"/>
      <c r="BG99" s="60"/>
      <c r="BH99" s="60"/>
      <c r="BI99" s="61"/>
      <c r="BJ99" s="61"/>
      <c r="BK99" s="61"/>
      <c r="BL99" s="60"/>
      <c r="BM99" s="60"/>
      <c r="BN99" s="60"/>
      <c r="BO99" s="61"/>
      <c r="BP99" s="61"/>
    </row>
    <row r="100" spans="1:68"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c r="BE100" s="61"/>
      <c r="BF100" s="60"/>
      <c r="BG100" s="60"/>
      <c r="BH100" s="60"/>
      <c r="BI100" s="61"/>
      <c r="BJ100" s="61"/>
      <c r="BK100" s="61"/>
      <c r="BL100" s="60"/>
      <c r="BM100" s="60"/>
      <c r="BN100" s="60"/>
      <c r="BO100" s="61"/>
      <c r="BP100" s="61"/>
    </row>
    <row r="101" spans="1:68"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c r="BE101" s="61"/>
      <c r="BF101" s="60"/>
      <c r="BG101" s="60"/>
      <c r="BH101" s="60"/>
      <c r="BI101" s="61"/>
      <c r="BJ101" s="61"/>
      <c r="BK101" s="61"/>
      <c r="BL101" s="60"/>
      <c r="BM101" s="60"/>
      <c r="BN101" s="60"/>
      <c r="BO101" s="61"/>
      <c r="BP101" s="61"/>
    </row>
    <row r="102" spans="1:68"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c r="BE102" s="61"/>
      <c r="BF102" s="60"/>
      <c r="BG102" s="60"/>
      <c r="BH102" s="60"/>
      <c r="BI102" s="61"/>
      <c r="BJ102" s="61"/>
      <c r="BK102" s="61"/>
      <c r="BL102" s="60"/>
      <c r="BM102" s="60"/>
      <c r="BN102" s="60"/>
      <c r="BO102" s="61"/>
      <c r="BP102" s="61"/>
    </row>
    <row r="103" spans="1:68"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c r="BE103" s="61"/>
      <c r="BF103" s="60"/>
      <c r="BG103" s="60"/>
      <c r="BH103" s="60"/>
      <c r="BI103" s="61"/>
      <c r="BJ103" s="61"/>
      <c r="BK103" s="61"/>
      <c r="BL103" s="60"/>
      <c r="BM103" s="60"/>
      <c r="BN103" s="60"/>
      <c r="BO103" s="61"/>
      <c r="BP103" s="61"/>
    </row>
    <row r="104" spans="1:68"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c r="BE104" s="61"/>
      <c r="BF104" s="60"/>
      <c r="BG104" s="60"/>
      <c r="BH104" s="60"/>
      <c r="BI104" s="61"/>
      <c r="BJ104" s="61"/>
      <c r="BK104" s="61"/>
      <c r="BL104" s="60"/>
      <c r="BM104" s="60"/>
      <c r="BN104" s="60"/>
      <c r="BO104" s="61"/>
      <c r="BP104" s="61"/>
    </row>
    <row r="105" spans="1:68"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c r="BE105" s="61"/>
      <c r="BF105" s="60"/>
      <c r="BG105" s="60"/>
      <c r="BH105" s="60"/>
      <c r="BI105" s="61"/>
      <c r="BJ105" s="61"/>
      <c r="BK105" s="61"/>
      <c r="BL105" s="60"/>
      <c r="BM105" s="60"/>
      <c r="BN105" s="60"/>
      <c r="BO105" s="61"/>
      <c r="BP105" s="61"/>
    </row>
    <row r="106" spans="1:68"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c r="BE106" s="61"/>
      <c r="BF106" s="60"/>
      <c r="BG106" s="60"/>
      <c r="BH106" s="60"/>
      <c r="BI106" s="61"/>
      <c r="BJ106" s="61"/>
      <c r="BK106" s="61"/>
      <c r="BL106" s="60"/>
      <c r="BM106" s="60"/>
      <c r="BN106" s="60"/>
      <c r="BO106" s="61"/>
      <c r="BP106" s="61"/>
    </row>
    <row r="107" spans="1:68"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c r="BE107" s="61"/>
      <c r="BF107" s="60"/>
      <c r="BG107" s="60"/>
      <c r="BH107" s="60"/>
      <c r="BI107" s="61"/>
      <c r="BJ107" s="61"/>
      <c r="BK107" s="61"/>
      <c r="BL107" s="60"/>
      <c r="BM107" s="60"/>
      <c r="BN107" s="60"/>
      <c r="BO107" s="61"/>
      <c r="BP107" s="61"/>
    </row>
    <row r="108" spans="1:68"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c r="BE108" s="61"/>
      <c r="BF108" s="60"/>
      <c r="BG108" s="60"/>
      <c r="BH108" s="60"/>
      <c r="BI108" s="61"/>
      <c r="BJ108" s="61"/>
      <c r="BK108" s="61"/>
      <c r="BL108" s="60"/>
      <c r="BM108" s="60"/>
      <c r="BN108" s="60"/>
      <c r="BO108" s="61"/>
      <c r="BP108" s="61"/>
    </row>
    <row r="109" spans="1:68"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c r="BE109" s="61"/>
      <c r="BF109" s="60"/>
      <c r="BG109" s="60"/>
      <c r="BH109" s="60"/>
      <c r="BI109" s="61"/>
      <c r="BJ109" s="61"/>
      <c r="BK109" s="61"/>
      <c r="BL109" s="60"/>
      <c r="BM109" s="60"/>
      <c r="BN109" s="60"/>
      <c r="BO109" s="61"/>
      <c r="BP109" s="61"/>
    </row>
    <row r="110" spans="1:68"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c r="BE110" s="61"/>
      <c r="BF110" s="60"/>
      <c r="BG110" s="60"/>
      <c r="BH110" s="60"/>
      <c r="BI110" s="61"/>
      <c r="BJ110" s="61"/>
      <c r="BK110" s="61"/>
      <c r="BL110" s="60"/>
      <c r="BM110" s="60"/>
      <c r="BN110" s="60"/>
      <c r="BO110" s="61"/>
      <c r="BP110" s="61"/>
    </row>
    <row r="111" spans="1:68"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c r="BE111" s="61"/>
      <c r="BF111" s="60"/>
      <c r="BG111" s="60"/>
      <c r="BH111" s="60"/>
      <c r="BI111" s="61"/>
      <c r="BJ111" s="61"/>
      <c r="BK111" s="61"/>
      <c r="BL111" s="60"/>
      <c r="BM111" s="60"/>
      <c r="BN111" s="60"/>
      <c r="BO111" s="61"/>
      <c r="BP111" s="61"/>
    </row>
    <row r="112" spans="1:68"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c r="BE112" s="61"/>
      <c r="BF112" s="60"/>
      <c r="BG112" s="60"/>
      <c r="BH112" s="60"/>
      <c r="BI112" s="61"/>
      <c r="BJ112" s="61"/>
      <c r="BK112" s="61"/>
      <c r="BL112" s="60"/>
      <c r="BM112" s="60"/>
      <c r="BN112" s="60"/>
      <c r="BO112" s="61"/>
      <c r="BP112" s="61"/>
    </row>
    <row r="113" spans="1:68"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c r="BE113" s="61"/>
      <c r="BF113" s="60"/>
      <c r="BG113" s="60"/>
      <c r="BH113" s="60"/>
      <c r="BI113" s="61"/>
      <c r="BJ113" s="61"/>
      <c r="BK113" s="61"/>
      <c r="BL113" s="60"/>
      <c r="BM113" s="60"/>
      <c r="BN113" s="60"/>
      <c r="BO113" s="61"/>
      <c r="BP113" s="61"/>
    </row>
    <row r="114" spans="1:68"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c r="BE114" s="61"/>
      <c r="BF114" s="60"/>
      <c r="BG114" s="60"/>
      <c r="BH114" s="60"/>
      <c r="BI114" s="61"/>
      <c r="BJ114" s="61"/>
      <c r="BK114" s="61"/>
      <c r="BL114" s="60"/>
      <c r="BM114" s="60"/>
      <c r="BN114" s="60"/>
      <c r="BO114" s="61"/>
      <c r="BP114" s="61"/>
    </row>
    <row r="115" spans="1:68"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c r="BE115" s="61"/>
      <c r="BF115" s="60"/>
      <c r="BG115" s="60"/>
      <c r="BH115" s="60"/>
      <c r="BI115" s="61"/>
      <c r="BJ115" s="61"/>
      <c r="BK115" s="61"/>
      <c r="BL115" s="60"/>
      <c r="BM115" s="60"/>
      <c r="BN115" s="60"/>
      <c r="BO115" s="61"/>
      <c r="BP115" s="61"/>
    </row>
    <row r="116" spans="1:68" x14ac:dyDescent="0.2">
      <c r="A116" s="60"/>
      <c r="B116" s="60"/>
      <c r="C116" s="60"/>
      <c r="D116" s="60"/>
      <c r="E116" s="61"/>
      <c r="F116" s="60"/>
      <c r="G116" s="60"/>
      <c r="H116" s="60"/>
      <c r="I116" s="60"/>
      <c r="J116" s="60"/>
      <c r="K116" s="60"/>
      <c r="L116" s="62"/>
      <c r="M116" s="62"/>
      <c r="N116" s="62"/>
      <c r="O116" s="62"/>
      <c r="P116" s="62"/>
      <c r="Q116" s="62"/>
      <c r="R116" s="62"/>
      <c r="S116" s="62"/>
      <c r="T116" s="62"/>
      <c r="U116" s="62"/>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2"/>
      <c r="AW116" s="62"/>
      <c r="AX116" s="62"/>
      <c r="AY116" s="61"/>
      <c r="AZ116" s="60"/>
      <c r="BA116" s="60"/>
      <c r="BB116" s="60"/>
      <c r="BC116" s="61"/>
      <c r="BD116" s="61"/>
      <c r="BE116" s="61"/>
      <c r="BF116" s="60"/>
      <c r="BG116" s="60"/>
      <c r="BH116" s="60"/>
      <c r="BI116" s="61"/>
      <c r="BJ116" s="61"/>
      <c r="BK116" s="61"/>
      <c r="BL116" s="60"/>
      <c r="BM116" s="60"/>
      <c r="BN116" s="60"/>
      <c r="BO116" s="61"/>
      <c r="BP116" s="61"/>
    </row>
    <row r="117" spans="1:68" x14ac:dyDescent="0.2">
      <c r="A117" s="60"/>
      <c r="B117" s="60"/>
      <c r="C117" s="60"/>
      <c r="D117" s="60"/>
      <c r="E117" s="61"/>
      <c r="F117" s="60"/>
      <c r="G117" s="60"/>
      <c r="H117" s="60"/>
      <c r="I117" s="60"/>
      <c r="J117" s="60"/>
      <c r="K117" s="60"/>
      <c r="L117" s="62"/>
      <c r="M117" s="62"/>
      <c r="N117" s="62"/>
      <c r="O117" s="62"/>
      <c r="P117" s="62"/>
      <c r="Q117" s="62"/>
      <c r="R117" s="62"/>
      <c r="S117" s="62"/>
      <c r="T117" s="62"/>
      <c r="U117" s="62"/>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2"/>
      <c r="AW117" s="62"/>
      <c r="AX117" s="62"/>
      <c r="AY117" s="61"/>
      <c r="AZ117" s="60"/>
      <c r="BA117" s="60"/>
      <c r="BB117" s="60"/>
      <c r="BC117" s="61"/>
      <c r="BD117" s="61"/>
      <c r="BE117" s="61"/>
      <c r="BF117" s="60"/>
      <c r="BG117" s="60"/>
      <c r="BH117" s="60"/>
      <c r="BI117" s="61"/>
      <c r="BJ117" s="61"/>
      <c r="BK117" s="61"/>
      <c r="BL117" s="60"/>
      <c r="BM117" s="60"/>
      <c r="BN117" s="60"/>
      <c r="BO117" s="61"/>
      <c r="BP117" s="61"/>
    </row>
    <row r="118" spans="1:68" x14ac:dyDescent="0.2">
      <c r="A118" s="60"/>
      <c r="B118" s="60"/>
      <c r="C118" s="60"/>
      <c r="D118" s="60"/>
      <c r="E118" s="61"/>
      <c r="F118" s="60"/>
      <c r="G118" s="60"/>
      <c r="H118" s="60"/>
      <c r="I118" s="60"/>
      <c r="J118" s="60"/>
      <c r="K118" s="60"/>
      <c r="L118" s="62"/>
      <c r="M118" s="62"/>
      <c r="N118" s="62"/>
      <c r="O118" s="62"/>
      <c r="P118" s="62"/>
      <c r="Q118" s="62"/>
      <c r="R118" s="62"/>
      <c r="S118" s="62"/>
      <c r="T118" s="62"/>
      <c r="U118" s="62"/>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2"/>
      <c r="AW118" s="62"/>
      <c r="AX118" s="62"/>
      <c r="AY118" s="61"/>
      <c r="AZ118" s="60"/>
      <c r="BA118" s="60"/>
      <c r="BB118" s="60"/>
      <c r="BC118" s="61"/>
      <c r="BD118" s="61"/>
      <c r="BE118" s="61"/>
      <c r="BF118" s="60"/>
      <c r="BG118" s="60"/>
      <c r="BH118" s="60"/>
      <c r="BI118" s="61"/>
      <c r="BJ118" s="61"/>
      <c r="BK118" s="61"/>
      <c r="BL118" s="60"/>
      <c r="BM118" s="60"/>
      <c r="BN118" s="60"/>
      <c r="BO118" s="61"/>
      <c r="BP118" s="61"/>
    </row>
    <row r="119" spans="1:68" x14ac:dyDescent="0.2">
      <c r="A119" s="60"/>
      <c r="B119" s="60"/>
      <c r="C119" s="60"/>
      <c r="D119" s="60"/>
      <c r="E119" s="61"/>
      <c r="F119" s="60"/>
      <c r="G119" s="60"/>
      <c r="H119" s="60"/>
      <c r="I119" s="60"/>
      <c r="J119" s="60"/>
      <c r="K119" s="60"/>
      <c r="L119" s="62"/>
      <c r="M119" s="62"/>
      <c r="N119" s="62"/>
      <c r="O119" s="62"/>
      <c r="P119" s="62"/>
      <c r="Q119" s="62"/>
      <c r="R119" s="62"/>
      <c r="S119" s="62"/>
      <c r="T119" s="62"/>
      <c r="U119" s="62"/>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2"/>
      <c r="AW119" s="62"/>
      <c r="AX119" s="62"/>
      <c r="AY119" s="61"/>
      <c r="AZ119" s="60"/>
      <c r="BA119" s="60"/>
      <c r="BB119" s="60"/>
      <c r="BC119" s="61"/>
      <c r="BD119" s="61"/>
      <c r="BE119" s="61"/>
      <c r="BF119" s="60"/>
      <c r="BG119" s="60"/>
      <c r="BH119" s="60"/>
      <c r="BI119" s="61"/>
      <c r="BJ119" s="61"/>
      <c r="BK119" s="61"/>
      <c r="BL119" s="60"/>
      <c r="BM119" s="60"/>
      <c r="BN119" s="60"/>
      <c r="BO119" s="61"/>
      <c r="BP119" s="61"/>
    </row>
    <row r="120" spans="1:68" x14ac:dyDescent="0.2">
      <c r="A120" s="60"/>
      <c r="B120" s="60"/>
      <c r="C120" s="60"/>
      <c r="D120" s="60"/>
      <c r="E120" s="61"/>
      <c r="F120" s="60"/>
      <c r="G120" s="60"/>
      <c r="H120" s="60"/>
      <c r="I120" s="60"/>
      <c r="J120" s="60"/>
      <c r="K120" s="60"/>
      <c r="L120" s="62"/>
      <c r="M120" s="62"/>
      <c r="N120" s="62"/>
      <c r="O120" s="62"/>
      <c r="P120" s="62"/>
      <c r="Q120" s="62"/>
      <c r="R120" s="62"/>
      <c r="S120" s="62"/>
      <c r="T120" s="62"/>
      <c r="U120" s="62"/>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2"/>
      <c r="AW120" s="62"/>
      <c r="AX120" s="62"/>
      <c r="AY120" s="61"/>
      <c r="AZ120" s="60"/>
      <c r="BA120" s="60"/>
      <c r="BB120" s="60"/>
      <c r="BC120" s="61"/>
      <c r="BD120" s="61"/>
      <c r="BE120" s="61"/>
      <c r="BF120" s="60"/>
      <c r="BG120" s="60"/>
      <c r="BH120" s="60"/>
      <c r="BI120" s="61"/>
      <c r="BJ120" s="61"/>
      <c r="BK120" s="61"/>
      <c r="BL120" s="60"/>
      <c r="BM120" s="60"/>
      <c r="BN120" s="60"/>
      <c r="BO120" s="61"/>
      <c r="BP120" s="61"/>
    </row>
    <row r="121" spans="1:68" x14ac:dyDescent="0.2">
      <c r="A121" s="60"/>
      <c r="B121" s="60"/>
      <c r="C121" s="60"/>
      <c r="D121" s="60"/>
      <c r="E121" s="61"/>
      <c r="F121" s="60"/>
      <c r="G121" s="60"/>
      <c r="H121" s="60"/>
      <c r="I121" s="60"/>
      <c r="J121" s="60"/>
      <c r="K121" s="60"/>
      <c r="L121" s="62"/>
      <c r="M121" s="62"/>
      <c r="N121" s="62"/>
      <c r="O121" s="62"/>
      <c r="P121" s="62"/>
      <c r="Q121" s="62"/>
      <c r="R121" s="62"/>
      <c r="S121" s="62"/>
      <c r="T121" s="62"/>
      <c r="U121" s="62"/>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2"/>
      <c r="AW121" s="62"/>
      <c r="AX121" s="62"/>
      <c r="AY121" s="61"/>
      <c r="AZ121" s="60"/>
      <c r="BA121" s="60"/>
      <c r="BB121" s="60"/>
      <c r="BC121" s="61"/>
      <c r="BD121" s="61"/>
      <c r="BE121" s="61"/>
      <c r="BF121" s="60"/>
      <c r="BG121" s="60"/>
      <c r="BH121" s="60"/>
      <c r="BI121" s="61"/>
      <c r="BJ121" s="61"/>
      <c r="BK121" s="61"/>
      <c r="BL121" s="60"/>
      <c r="BM121" s="60"/>
      <c r="BN121" s="60"/>
      <c r="BO121" s="61"/>
      <c r="BP121" s="61"/>
    </row>
    <row r="122" spans="1:68" x14ac:dyDescent="0.2">
      <c r="A122" s="60"/>
      <c r="B122" s="60"/>
      <c r="C122" s="60"/>
      <c r="D122" s="60"/>
      <c r="E122" s="61"/>
      <c r="F122" s="60"/>
      <c r="G122" s="60"/>
      <c r="H122" s="60"/>
      <c r="I122" s="60"/>
      <c r="J122" s="60"/>
      <c r="K122" s="60"/>
      <c r="L122" s="62"/>
      <c r="M122" s="62"/>
      <c r="N122" s="62"/>
      <c r="O122" s="62"/>
      <c r="P122" s="62"/>
      <c r="Q122" s="62"/>
      <c r="R122" s="62"/>
      <c r="S122" s="62"/>
      <c r="T122" s="62"/>
      <c r="U122" s="62"/>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2"/>
      <c r="AW122" s="62"/>
      <c r="AX122" s="62"/>
      <c r="AY122" s="61"/>
      <c r="AZ122" s="60"/>
      <c r="BA122" s="60"/>
      <c r="BB122" s="60"/>
      <c r="BC122" s="61"/>
      <c r="BD122" s="61"/>
      <c r="BE122" s="61"/>
      <c r="BF122" s="60"/>
      <c r="BG122" s="60"/>
      <c r="BH122" s="60"/>
      <c r="BI122" s="61"/>
      <c r="BJ122" s="61"/>
      <c r="BK122" s="61"/>
      <c r="BL122" s="60"/>
      <c r="BM122" s="60"/>
      <c r="BN122" s="60"/>
      <c r="BO122" s="61"/>
      <c r="BP122" s="61"/>
    </row>
    <row r="123" spans="1:68" x14ac:dyDescent="0.2">
      <c r="A123" s="60"/>
      <c r="B123" s="60"/>
      <c r="C123" s="60"/>
      <c r="D123" s="60"/>
      <c r="E123" s="61"/>
      <c r="F123" s="60"/>
      <c r="G123" s="60"/>
      <c r="H123" s="60"/>
      <c r="I123" s="60"/>
      <c r="J123" s="60"/>
      <c r="K123" s="60"/>
      <c r="L123" s="62"/>
      <c r="M123" s="62"/>
      <c r="N123" s="62"/>
      <c r="O123" s="62"/>
      <c r="P123" s="62"/>
      <c r="Q123" s="62"/>
      <c r="R123" s="62"/>
      <c r="S123" s="62"/>
      <c r="T123" s="62"/>
      <c r="U123" s="62"/>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2"/>
      <c r="AW123" s="62"/>
      <c r="AX123" s="62"/>
      <c r="AY123" s="61"/>
      <c r="AZ123" s="60"/>
      <c r="BA123" s="60"/>
      <c r="BB123" s="60"/>
      <c r="BC123" s="61"/>
      <c r="BD123" s="61"/>
      <c r="BE123" s="61"/>
      <c r="BF123" s="60"/>
      <c r="BG123" s="60"/>
      <c r="BH123" s="60"/>
      <c r="BI123" s="61"/>
      <c r="BJ123" s="61"/>
      <c r="BK123" s="61"/>
      <c r="BL123" s="60"/>
      <c r="BM123" s="60"/>
      <c r="BN123" s="60"/>
      <c r="BO123" s="61"/>
      <c r="BP123" s="61"/>
    </row>
    <row r="124" spans="1:68" x14ac:dyDescent="0.2">
      <c r="A124" s="60"/>
      <c r="B124" s="60"/>
      <c r="C124" s="60"/>
      <c r="D124" s="60"/>
      <c r="E124" s="61"/>
      <c r="F124" s="60"/>
      <c r="G124" s="60"/>
      <c r="H124" s="60"/>
      <c r="I124" s="60"/>
      <c r="J124" s="60"/>
      <c r="K124" s="60"/>
      <c r="L124" s="62"/>
      <c r="M124" s="62"/>
      <c r="N124" s="62"/>
      <c r="O124" s="62"/>
      <c r="P124" s="62"/>
      <c r="Q124" s="62"/>
      <c r="R124" s="62"/>
      <c r="S124" s="62"/>
      <c r="T124" s="62"/>
      <c r="U124" s="62"/>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2"/>
      <c r="AW124" s="62"/>
      <c r="AX124" s="62"/>
      <c r="AY124" s="61"/>
      <c r="AZ124" s="60"/>
      <c r="BA124" s="60"/>
      <c r="BB124" s="60"/>
      <c r="BC124" s="61"/>
      <c r="BD124" s="61"/>
      <c r="BE124" s="61"/>
      <c r="BF124" s="60"/>
      <c r="BG124" s="60"/>
      <c r="BH124" s="60"/>
      <c r="BI124" s="61"/>
      <c r="BJ124" s="61"/>
      <c r="BK124" s="61"/>
      <c r="BL124" s="60"/>
      <c r="BM124" s="60"/>
      <c r="BN124" s="60"/>
      <c r="BO124" s="61"/>
      <c r="BP124" s="61"/>
    </row>
    <row r="125" spans="1:68" x14ac:dyDescent="0.2">
      <c r="A125" s="60"/>
      <c r="B125" s="60"/>
      <c r="C125" s="60"/>
      <c r="D125" s="60"/>
      <c r="E125" s="61"/>
      <c r="F125" s="60"/>
      <c r="G125" s="60"/>
      <c r="H125" s="60"/>
      <c r="I125" s="60"/>
      <c r="J125" s="60"/>
      <c r="K125" s="60"/>
      <c r="L125" s="62"/>
      <c r="M125" s="62"/>
      <c r="N125" s="62"/>
      <c r="O125" s="62"/>
      <c r="P125" s="62"/>
      <c r="Q125" s="62"/>
      <c r="R125" s="62"/>
      <c r="S125" s="62"/>
      <c r="T125" s="62"/>
      <c r="U125" s="62"/>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2"/>
      <c r="AW125" s="62"/>
      <c r="AX125" s="62"/>
      <c r="AY125" s="61"/>
      <c r="AZ125" s="60"/>
      <c r="BA125" s="60"/>
      <c r="BB125" s="60"/>
      <c r="BC125" s="61"/>
      <c r="BD125" s="61"/>
      <c r="BE125" s="61"/>
      <c r="BF125" s="60"/>
      <c r="BG125" s="60"/>
      <c r="BH125" s="60"/>
      <c r="BI125" s="61"/>
      <c r="BJ125" s="61"/>
      <c r="BK125" s="61"/>
      <c r="BL125" s="60"/>
      <c r="BM125" s="60"/>
      <c r="BN125" s="60"/>
      <c r="BO125" s="61"/>
      <c r="BP125" s="61"/>
    </row>
    <row r="126" spans="1:68" x14ac:dyDescent="0.2">
      <c r="A126" s="60"/>
      <c r="B126" s="60"/>
      <c r="C126" s="60"/>
      <c r="D126" s="60"/>
      <c r="E126" s="61"/>
      <c r="F126" s="60"/>
      <c r="G126" s="60"/>
      <c r="H126" s="60"/>
      <c r="I126" s="60"/>
      <c r="J126" s="60"/>
      <c r="K126" s="60"/>
      <c r="L126" s="62"/>
      <c r="M126" s="62"/>
      <c r="N126" s="62"/>
      <c r="O126" s="62"/>
      <c r="P126" s="62"/>
      <c r="Q126" s="62"/>
      <c r="R126" s="62"/>
      <c r="S126" s="62"/>
      <c r="T126" s="62"/>
      <c r="U126" s="62"/>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2"/>
      <c r="AW126" s="62"/>
      <c r="AX126" s="62"/>
      <c r="AY126" s="61"/>
      <c r="AZ126" s="60"/>
      <c r="BA126" s="60"/>
      <c r="BB126" s="60"/>
      <c r="BC126" s="61"/>
      <c r="BD126" s="61"/>
      <c r="BE126" s="61"/>
      <c r="BF126" s="60"/>
      <c r="BG126" s="60"/>
      <c r="BH126" s="60"/>
      <c r="BI126" s="61"/>
      <c r="BJ126" s="61"/>
      <c r="BK126" s="61"/>
      <c r="BL126" s="60"/>
      <c r="BM126" s="60"/>
      <c r="BN126" s="60"/>
      <c r="BO126" s="61"/>
      <c r="BP126" s="61"/>
    </row>
    <row r="127" spans="1:68" x14ac:dyDescent="0.2">
      <c r="A127" s="60"/>
      <c r="B127" s="60"/>
      <c r="C127" s="60"/>
      <c r="D127" s="60"/>
      <c r="E127" s="61"/>
      <c r="F127" s="60"/>
      <c r="G127" s="60"/>
      <c r="H127" s="60"/>
      <c r="I127" s="60"/>
      <c r="J127" s="60"/>
      <c r="K127" s="60"/>
      <c r="L127" s="62"/>
      <c r="M127" s="62"/>
      <c r="N127" s="62"/>
      <c r="O127" s="62"/>
      <c r="P127" s="62"/>
      <c r="Q127" s="62"/>
      <c r="R127" s="62"/>
      <c r="S127" s="62"/>
      <c r="T127" s="62"/>
      <c r="U127" s="62"/>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2"/>
      <c r="AW127" s="62"/>
      <c r="AX127" s="62"/>
      <c r="AY127" s="61"/>
      <c r="AZ127" s="60"/>
      <c r="BA127" s="60"/>
      <c r="BB127" s="60"/>
      <c r="BC127" s="61"/>
      <c r="BD127" s="61"/>
      <c r="BE127" s="61"/>
      <c r="BF127" s="60"/>
      <c r="BG127" s="60"/>
      <c r="BH127" s="60"/>
      <c r="BI127" s="61"/>
      <c r="BJ127" s="61"/>
      <c r="BK127" s="61"/>
      <c r="BL127" s="60"/>
      <c r="BM127" s="60"/>
      <c r="BN127" s="60"/>
      <c r="BO127" s="61"/>
      <c r="BP127" s="61"/>
    </row>
    <row r="128" spans="1:68" x14ac:dyDescent="0.2">
      <c r="A128" s="60"/>
      <c r="B128" s="60"/>
      <c r="C128" s="60"/>
      <c r="D128" s="60"/>
      <c r="E128" s="61"/>
      <c r="F128" s="60"/>
      <c r="G128" s="60"/>
      <c r="H128" s="60"/>
      <c r="I128" s="60"/>
      <c r="J128" s="60"/>
      <c r="K128" s="60"/>
      <c r="L128" s="62"/>
      <c r="M128" s="62"/>
      <c r="N128" s="62"/>
      <c r="O128" s="62"/>
      <c r="P128" s="62"/>
      <c r="Q128" s="62"/>
      <c r="R128" s="62"/>
      <c r="S128" s="62"/>
      <c r="T128" s="62"/>
      <c r="U128" s="62"/>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2"/>
      <c r="AW128" s="62"/>
      <c r="AX128" s="62"/>
      <c r="AY128" s="61"/>
      <c r="AZ128" s="60"/>
      <c r="BA128" s="60"/>
      <c r="BB128" s="60"/>
      <c r="BC128" s="61"/>
      <c r="BD128" s="61"/>
      <c r="BE128" s="61"/>
      <c r="BF128" s="60"/>
      <c r="BG128" s="60"/>
      <c r="BH128" s="60"/>
      <c r="BI128" s="61"/>
      <c r="BJ128" s="61"/>
      <c r="BK128" s="61"/>
      <c r="BL128" s="60"/>
      <c r="BM128" s="60"/>
      <c r="BN128" s="60"/>
      <c r="BO128" s="61"/>
      <c r="BP128" s="61"/>
    </row>
    <row r="129" spans="1:68" x14ac:dyDescent="0.2">
      <c r="A129" s="60"/>
      <c r="B129" s="60"/>
      <c r="C129" s="60"/>
      <c r="D129" s="60"/>
      <c r="E129" s="61"/>
      <c r="F129" s="60"/>
      <c r="G129" s="60"/>
      <c r="H129" s="60"/>
      <c r="I129" s="60"/>
      <c r="J129" s="60"/>
      <c r="K129" s="60"/>
      <c r="L129" s="62"/>
      <c r="M129" s="62"/>
      <c r="N129" s="62"/>
      <c r="O129" s="62"/>
      <c r="P129" s="62"/>
      <c r="Q129" s="62"/>
      <c r="R129" s="62"/>
      <c r="S129" s="62"/>
      <c r="T129" s="62"/>
      <c r="U129" s="62"/>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2"/>
      <c r="AW129" s="62"/>
      <c r="AX129" s="62"/>
      <c r="AY129" s="61"/>
      <c r="AZ129" s="60"/>
      <c r="BA129" s="60"/>
      <c r="BB129" s="60"/>
      <c r="BC129" s="61"/>
      <c r="BD129" s="61"/>
      <c r="BE129" s="61"/>
      <c r="BF129" s="60"/>
      <c r="BG129" s="60"/>
      <c r="BH129" s="60"/>
      <c r="BI129" s="61"/>
      <c r="BJ129" s="61"/>
      <c r="BK129" s="61"/>
      <c r="BL129" s="60"/>
      <c r="BM129" s="60"/>
      <c r="BN129" s="60"/>
      <c r="BO129" s="61"/>
      <c r="BP129" s="61"/>
    </row>
    <row r="130" spans="1:68" x14ac:dyDescent="0.2">
      <c r="A130" s="60"/>
      <c r="B130" s="60"/>
      <c r="C130" s="60"/>
      <c r="D130" s="60"/>
      <c r="E130" s="61"/>
      <c r="F130" s="60"/>
      <c r="G130" s="60"/>
      <c r="H130" s="60"/>
      <c r="I130" s="60"/>
      <c r="J130" s="60"/>
      <c r="K130" s="60"/>
      <c r="L130" s="62"/>
      <c r="M130" s="62"/>
      <c r="N130" s="62"/>
      <c r="O130" s="62"/>
      <c r="P130" s="62"/>
      <c r="Q130" s="62"/>
      <c r="R130" s="62"/>
      <c r="S130" s="62"/>
      <c r="T130" s="62"/>
      <c r="U130" s="62"/>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2"/>
      <c r="AW130" s="62"/>
      <c r="AX130" s="62"/>
      <c r="AY130" s="61"/>
      <c r="AZ130" s="60"/>
      <c r="BA130" s="60"/>
      <c r="BB130" s="60"/>
      <c r="BC130" s="61"/>
      <c r="BD130" s="61"/>
      <c r="BE130" s="61"/>
      <c r="BF130" s="60"/>
      <c r="BG130" s="60"/>
      <c r="BH130" s="60"/>
      <c r="BI130" s="61"/>
      <c r="BJ130" s="61"/>
      <c r="BK130" s="61"/>
      <c r="BL130" s="60"/>
      <c r="BM130" s="60"/>
      <c r="BN130" s="60"/>
      <c r="BO130" s="61"/>
      <c r="BP130" s="61"/>
    </row>
    <row r="131" spans="1:68" x14ac:dyDescent="0.2">
      <c r="A131" s="60"/>
      <c r="B131" s="60"/>
      <c r="C131" s="60"/>
      <c r="D131" s="60"/>
      <c r="E131" s="61"/>
      <c r="F131" s="60"/>
      <c r="G131" s="60"/>
      <c r="H131" s="60"/>
      <c r="I131" s="60"/>
      <c r="J131" s="60"/>
      <c r="K131" s="60"/>
      <c r="L131" s="62"/>
      <c r="M131" s="62"/>
      <c r="N131" s="62"/>
      <c r="O131" s="62"/>
      <c r="P131" s="62"/>
      <c r="Q131" s="62"/>
      <c r="R131" s="62"/>
      <c r="S131" s="62"/>
      <c r="T131" s="62"/>
      <c r="U131" s="62"/>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2"/>
      <c r="AW131" s="62"/>
      <c r="AX131" s="62"/>
      <c r="AY131" s="61"/>
      <c r="AZ131" s="60"/>
      <c r="BA131" s="60"/>
      <c r="BB131" s="60"/>
      <c r="BC131" s="61"/>
      <c r="BD131" s="61"/>
      <c r="BE131" s="61"/>
      <c r="BF131" s="60"/>
      <c r="BG131" s="60"/>
      <c r="BH131" s="60"/>
      <c r="BI131" s="61"/>
      <c r="BJ131" s="61"/>
      <c r="BK131" s="61"/>
      <c r="BL131" s="60"/>
      <c r="BM131" s="60"/>
      <c r="BN131" s="60"/>
      <c r="BO131" s="61"/>
      <c r="BP131" s="61"/>
    </row>
    <row r="132" spans="1:68" x14ac:dyDescent="0.2">
      <c r="A132" s="60"/>
      <c r="B132" s="60"/>
      <c r="C132" s="60"/>
      <c r="D132" s="60"/>
      <c r="E132" s="61"/>
      <c r="F132" s="60"/>
      <c r="G132" s="60"/>
      <c r="H132" s="60"/>
      <c r="I132" s="60"/>
      <c r="J132" s="60"/>
      <c r="K132" s="60"/>
      <c r="L132" s="62"/>
      <c r="M132" s="62"/>
      <c r="N132" s="62"/>
      <c r="O132" s="62"/>
      <c r="P132" s="62"/>
      <c r="Q132" s="62"/>
      <c r="R132" s="62"/>
      <c r="S132" s="62"/>
      <c r="T132" s="62"/>
      <c r="U132" s="62"/>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2"/>
      <c r="AW132" s="62"/>
      <c r="AX132" s="62"/>
      <c r="AY132" s="61"/>
      <c r="AZ132" s="60"/>
      <c r="BA132" s="60"/>
      <c r="BB132" s="60"/>
      <c r="BC132" s="61"/>
      <c r="BD132" s="61"/>
      <c r="BE132" s="61"/>
      <c r="BF132" s="60"/>
      <c r="BG132" s="60"/>
      <c r="BH132" s="60"/>
      <c r="BI132" s="61"/>
      <c r="BJ132" s="61"/>
      <c r="BK132" s="61"/>
      <c r="BL132" s="60"/>
      <c r="BM132" s="60"/>
      <c r="BN132" s="60"/>
      <c r="BO132" s="61"/>
      <c r="BP132" s="61"/>
    </row>
    <row r="133" spans="1:68" x14ac:dyDescent="0.2">
      <c r="A133" s="60"/>
      <c r="B133" s="60"/>
      <c r="C133" s="60"/>
      <c r="D133" s="60"/>
      <c r="E133" s="61"/>
      <c r="F133" s="60"/>
      <c r="G133" s="60"/>
      <c r="H133" s="60"/>
      <c r="I133" s="60"/>
      <c r="J133" s="60"/>
      <c r="K133" s="60"/>
      <c r="L133" s="62"/>
      <c r="M133" s="62"/>
      <c r="N133" s="62"/>
      <c r="O133" s="62"/>
      <c r="P133" s="62"/>
      <c r="Q133" s="62"/>
      <c r="R133" s="62"/>
      <c r="S133" s="62"/>
      <c r="T133" s="62"/>
      <c r="U133" s="62"/>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2"/>
      <c r="AW133" s="62"/>
      <c r="AX133" s="62"/>
      <c r="AY133" s="61"/>
      <c r="AZ133" s="60"/>
      <c r="BA133" s="60"/>
      <c r="BB133" s="60"/>
      <c r="BC133" s="61"/>
      <c r="BD133" s="61"/>
      <c r="BE133" s="61"/>
      <c r="BF133" s="60"/>
      <c r="BG133" s="60"/>
      <c r="BH133" s="60"/>
      <c r="BI133" s="61"/>
      <c r="BJ133" s="61"/>
      <c r="BK133" s="61"/>
      <c r="BL133" s="60"/>
      <c r="BM133" s="60"/>
      <c r="BN133" s="60"/>
      <c r="BO133" s="61"/>
      <c r="BP133" s="61"/>
    </row>
    <row r="134" spans="1:68" x14ac:dyDescent="0.2">
      <c r="A134" s="60"/>
      <c r="B134" s="60"/>
      <c r="C134" s="60"/>
      <c r="D134" s="60"/>
      <c r="E134" s="61"/>
      <c r="F134" s="60"/>
      <c r="G134" s="60"/>
      <c r="H134" s="60"/>
      <c r="I134" s="60"/>
      <c r="J134" s="60"/>
      <c r="K134" s="60"/>
      <c r="L134" s="62"/>
      <c r="M134" s="62"/>
      <c r="N134" s="62"/>
      <c r="O134" s="62"/>
      <c r="P134" s="62"/>
      <c r="Q134" s="62"/>
      <c r="R134" s="62"/>
      <c r="S134" s="62"/>
      <c r="T134" s="62"/>
      <c r="U134" s="62"/>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2"/>
      <c r="AW134" s="62"/>
      <c r="AX134" s="62"/>
      <c r="AY134" s="61"/>
      <c r="AZ134" s="60"/>
      <c r="BA134" s="60"/>
      <c r="BB134" s="60"/>
      <c r="BC134" s="61"/>
      <c r="BD134" s="61"/>
      <c r="BE134" s="61"/>
      <c r="BF134" s="60"/>
      <c r="BG134" s="60"/>
      <c r="BH134" s="60"/>
      <c r="BI134" s="61"/>
      <c r="BJ134" s="61"/>
      <c r="BK134" s="61"/>
      <c r="BL134" s="60"/>
      <c r="BM134" s="60"/>
      <c r="BN134" s="60"/>
      <c r="BO134" s="61"/>
      <c r="BP134" s="61"/>
    </row>
    <row r="135" spans="1:68" x14ac:dyDescent="0.2">
      <c r="A135" s="60"/>
      <c r="B135" s="60"/>
      <c r="C135" s="60"/>
      <c r="D135" s="60"/>
      <c r="E135" s="61"/>
      <c r="F135" s="60"/>
      <c r="G135" s="60"/>
      <c r="H135" s="60"/>
      <c r="I135" s="60"/>
      <c r="J135" s="60"/>
      <c r="K135" s="60"/>
      <c r="L135" s="62"/>
      <c r="M135" s="62"/>
      <c r="N135" s="62"/>
      <c r="O135" s="62"/>
      <c r="P135" s="62"/>
      <c r="Q135" s="62"/>
      <c r="R135" s="62"/>
      <c r="S135" s="62"/>
      <c r="T135" s="62"/>
      <c r="U135" s="62"/>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2"/>
      <c r="AW135" s="62"/>
      <c r="AX135" s="62"/>
      <c r="AY135" s="61"/>
      <c r="AZ135" s="60"/>
      <c r="BA135" s="60"/>
      <c r="BB135" s="60"/>
      <c r="BC135" s="61"/>
      <c r="BD135" s="61"/>
      <c r="BE135" s="61"/>
      <c r="BF135" s="60"/>
      <c r="BG135" s="60"/>
      <c r="BH135" s="60"/>
      <c r="BI135" s="61"/>
      <c r="BJ135" s="61"/>
      <c r="BK135" s="61"/>
      <c r="BL135" s="60"/>
      <c r="BM135" s="60"/>
      <c r="BN135" s="60"/>
      <c r="BO135" s="61"/>
      <c r="BP135" s="61"/>
    </row>
    <row r="136" spans="1:68" x14ac:dyDescent="0.2">
      <c r="A136" s="60"/>
      <c r="B136" s="60"/>
      <c r="C136" s="60"/>
      <c r="D136" s="60"/>
      <c r="E136" s="61"/>
      <c r="F136" s="60"/>
      <c r="G136" s="60"/>
      <c r="H136" s="60"/>
      <c r="I136" s="60"/>
      <c r="J136" s="60"/>
      <c r="K136" s="60"/>
      <c r="L136" s="62"/>
      <c r="M136" s="62"/>
      <c r="N136" s="62"/>
      <c r="O136" s="62"/>
      <c r="P136" s="62"/>
      <c r="Q136" s="62"/>
      <c r="R136" s="62"/>
      <c r="S136" s="62"/>
      <c r="T136" s="62"/>
      <c r="U136" s="62"/>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2"/>
      <c r="AW136" s="62"/>
      <c r="AX136" s="62"/>
      <c r="AY136" s="61"/>
      <c r="AZ136" s="60"/>
      <c r="BA136" s="60"/>
      <c r="BB136" s="60"/>
      <c r="BC136" s="61"/>
      <c r="BD136" s="61"/>
      <c r="BE136" s="61"/>
      <c r="BF136" s="60"/>
      <c r="BG136" s="60"/>
      <c r="BH136" s="60"/>
      <c r="BI136" s="61"/>
      <c r="BJ136" s="61"/>
      <c r="BK136" s="61"/>
      <c r="BL136" s="60"/>
      <c r="BM136" s="60"/>
      <c r="BN136" s="60"/>
      <c r="BO136" s="61"/>
      <c r="BP136" s="61"/>
    </row>
    <row r="137" spans="1:68" x14ac:dyDescent="0.2">
      <c r="A137" s="60"/>
      <c r="B137" s="60"/>
      <c r="C137" s="60"/>
      <c r="D137" s="60"/>
      <c r="E137" s="61"/>
      <c r="F137" s="60"/>
      <c r="G137" s="60"/>
      <c r="H137" s="60"/>
      <c r="I137" s="60"/>
      <c r="J137" s="60"/>
      <c r="K137" s="60"/>
      <c r="L137" s="62"/>
      <c r="M137" s="62"/>
      <c r="N137" s="62"/>
      <c r="O137" s="62"/>
      <c r="P137" s="62"/>
      <c r="Q137" s="62"/>
      <c r="R137" s="62"/>
      <c r="S137" s="62"/>
      <c r="T137" s="62"/>
      <c r="U137" s="62"/>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2"/>
      <c r="AW137" s="62"/>
      <c r="AX137" s="62"/>
      <c r="AY137" s="61"/>
      <c r="AZ137" s="60"/>
      <c r="BA137" s="60"/>
      <c r="BB137" s="60"/>
      <c r="BC137" s="61"/>
      <c r="BD137" s="61"/>
      <c r="BE137" s="61"/>
      <c r="BF137" s="60"/>
      <c r="BG137" s="60"/>
      <c r="BH137" s="60"/>
      <c r="BI137" s="61"/>
      <c r="BJ137" s="61"/>
      <c r="BK137" s="61"/>
      <c r="BL137" s="60"/>
      <c r="BM137" s="60"/>
      <c r="BN137" s="60"/>
      <c r="BO137" s="61"/>
      <c r="BP137" s="61"/>
    </row>
    <row r="138" spans="1:68" x14ac:dyDescent="0.2">
      <c r="A138" s="60"/>
      <c r="B138" s="60"/>
      <c r="C138" s="60"/>
      <c r="D138" s="60"/>
      <c r="E138" s="61"/>
      <c r="F138" s="60"/>
      <c r="G138" s="60"/>
      <c r="H138" s="60"/>
      <c r="I138" s="60"/>
      <c r="J138" s="60"/>
      <c r="K138" s="60"/>
      <c r="L138" s="62"/>
      <c r="M138" s="62"/>
      <c r="N138" s="62"/>
      <c r="O138" s="62"/>
      <c r="P138" s="62"/>
      <c r="Q138" s="62"/>
      <c r="R138" s="62"/>
      <c r="S138" s="62"/>
      <c r="T138" s="62"/>
      <c r="U138" s="62"/>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2"/>
      <c r="AW138" s="62"/>
      <c r="AX138" s="62"/>
      <c r="AY138" s="61"/>
      <c r="AZ138" s="60"/>
      <c r="BA138" s="60"/>
      <c r="BB138" s="60"/>
      <c r="BC138" s="61"/>
      <c r="BD138" s="61"/>
      <c r="BE138" s="61"/>
      <c r="BF138" s="60"/>
      <c r="BG138" s="60"/>
      <c r="BH138" s="60"/>
      <c r="BI138" s="61"/>
      <c r="BJ138" s="61"/>
      <c r="BK138" s="61"/>
      <c r="BL138" s="60"/>
      <c r="BM138" s="60"/>
      <c r="BN138" s="60"/>
      <c r="BO138" s="61"/>
      <c r="BP138" s="61"/>
    </row>
    <row r="139" spans="1:68" x14ac:dyDescent="0.2">
      <c r="A139" s="60"/>
      <c r="B139" s="60"/>
      <c r="C139" s="60"/>
      <c r="D139" s="60"/>
      <c r="E139" s="61"/>
      <c r="F139" s="60"/>
      <c r="G139" s="60"/>
      <c r="H139" s="60"/>
      <c r="I139" s="60"/>
      <c r="J139" s="60"/>
      <c r="K139" s="60"/>
      <c r="L139" s="62"/>
      <c r="M139" s="62"/>
      <c r="N139" s="62"/>
      <c r="O139" s="62"/>
      <c r="P139" s="62"/>
      <c r="Q139" s="62"/>
      <c r="R139" s="62"/>
      <c r="S139" s="62"/>
      <c r="T139" s="62"/>
      <c r="U139" s="62"/>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2"/>
      <c r="AW139" s="62"/>
      <c r="AX139" s="62"/>
      <c r="AY139" s="61"/>
      <c r="AZ139" s="60"/>
      <c r="BA139" s="60"/>
      <c r="BB139" s="60"/>
      <c r="BC139" s="61"/>
      <c r="BD139" s="61"/>
      <c r="BE139" s="61"/>
      <c r="BF139" s="60"/>
      <c r="BG139" s="60"/>
      <c r="BH139" s="60"/>
      <c r="BI139" s="61"/>
      <c r="BJ139" s="61"/>
      <c r="BK139" s="61"/>
      <c r="BL139" s="60"/>
      <c r="BM139" s="60"/>
      <c r="BN139" s="60"/>
      <c r="BO139" s="61"/>
      <c r="BP139" s="61"/>
    </row>
    <row r="140" spans="1:68" x14ac:dyDescent="0.2">
      <c r="A140" s="60"/>
      <c r="B140" s="60"/>
      <c r="C140" s="60"/>
      <c r="D140" s="60"/>
      <c r="E140" s="61"/>
      <c r="F140" s="60"/>
      <c r="G140" s="60"/>
      <c r="H140" s="60"/>
      <c r="I140" s="60"/>
      <c r="J140" s="60"/>
      <c r="K140" s="60"/>
      <c r="L140" s="62"/>
      <c r="M140" s="62"/>
      <c r="N140" s="62"/>
      <c r="O140" s="62"/>
      <c r="P140" s="62"/>
      <c r="Q140" s="62"/>
      <c r="R140" s="62"/>
      <c r="S140" s="62"/>
      <c r="T140" s="62"/>
      <c r="U140" s="62"/>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2"/>
      <c r="AW140" s="62"/>
      <c r="AX140" s="62"/>
      <c r="AY140" s="61"/>
      <c r="AZ140" s="60"/>
      <c r="BA140" s="60"/>
      <c r="BB140" s="60"/>
      <c r="BC140" s="61"/>
      <c r="BD140" s="61"/>
      <c r="BE140" s="61"/>
      <c r="BF140" s="60"/>
      <c r="BG140" s="60"/>
      <c r="BH140" s="60"/>
      <c r="BI140" s="61"/>
      <c r="BJ140" s="61"/>
      <c r="BK140" s="61"/>
      <c r="BL140" s="60"/>
      <c r="BM140" s="60"/>
      <c r="BN140" s="60"/>
      <c r="BO140" s="61"/>
      <c r="BP140" s="61"/>
    </row>
    <row r="141" spans="1:68" x14ac:dyDescent="0.2">
      <c r="A141" s="60"/>
      <c r="B141" s="60"/>
      <c r="C141" s="60"/>
      <c r="D141" s="60"/>
      <c r="E141" s="61"/>
      <c r="F141" s="60"/>
      <c r="G141" s="60"/>
      <c r="H141" s="60"/>
      <c r="I141" s="60"/>
      <c r="J141" s="60"/>
      <c r="K141" s="60"/>
      <c r="L141" s="62"/>
      <c r="M141" s="62"/>
      <c r="N141" s="62"/>
      <c r="O141" s="62"/>
      <c r="P141" s="62"/>
      <c r="Q141" s="62"/>
      <c r="R141" s="62"/>
      <c r="S141" s="62"/>
      <c r="T141" s="62"/>
      <c r="U141" s="62"/>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2"/>
      <c r="AW141" s="62"/>
      <c r="AX141" s="62"/>
      <c r="AY141" s="61"/>
      <c r="AZ141" s="60"/>
      <c r="BA141" s="60"/>
      <c r="BB141" s="60"/>
      <c r="BC141" s="61"/>
      <c r="BD141" s="61"/>
      <c r="BE141" s="61"/>
      <c r="BF141" s="60"/>
      <c r="BG141" s="60"/>
      <c r="BH141" s="60"/>
      <c r="BI141" s="61"/>
      <c r="BJ141" s="61"/>
      <c r="BK141" s="61"/>
      <c r="BL141" s="60"/>
      <c r="BM141" s="60"/>
      <c r="BN141" s="60"/>
      <c r="BO141" s="61"/>
      <c r="BP141" s="61"/>
    </row>
    <row r="142" spans="1:68" x14ac:dyDescent="0.2">
      <c r="A142" s="60"/>
      <c r="B142" s="60"/>
      <c r="C142" s="60"/>
      <c r="D142" s="60"/>
      <c r="E142" s="61"/>
      <c r="F142" s="60"/>
      <c r="G142" s="60"/>
      <c r="H142" s="60"/>
      <c r="I142" s="60"/>
      <c r="J142" s="60"/>
      <c r="K142" s="60"/>
      <c r="L142" s="62"/>
      <c r="M142" s="62"/>
      <c r="N142" s="62"/>
      <c r="O142" s="62"/>
      <c r="P142" s="62"/>
      <c r="Q142" s="62"/>
      <c r="R142" s="62"/>
      <c r="S142" s="62"/>
      <c r="T142" s="62"/>
      <c r="U142" s="62"/>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2"/>
      <c r="AW142" s="62"/>
      <c r="AX142" s="62"/>
      <c r="AY142" s="61"/>
      <c r="AZ142" s="60"/>
      <c r="BA142" s="60"/>
      <c r="BB142" s="60"/>
      <c r="BC142" s="61"/>
      <c r="BD142" s="61"/>
      <c r="BE142" s="61"/>
      <c r="BF142" s="60"/>
      <c r="BG142" s="60"/>
      <c r="BH142" s="60"/>
      <c r="BI142" s="61"/>
      <c r="BJ142" s="61"/>
      <c r="BK142" s="61"/>
      <c r="BL142" s="60"/>
      <c r="BM142" s="60"/>
      <c r="BN142" s="60"/>
      <c r="BO142" s="61"/>
      <c r="BP142" s="61"/>
    </row>
    <row r="143" spans="1:68" x14ac:dyDescent="0.2">
      <c r="A143" s="60"/>
      <c r="B143" s="60"/>
      <c r="C143" s="60"/>
      <c r="D143" s="60"/>
      <c r="E143" s="61"/>
      <c r="F143" s="60"/>
      <c r="G143" s="60"/>
      <c r="H143" s="60"/>
      <c r="I143" s="60"/>
      <c r="J143" s="60"/>
      <c r="K143" s="60"/>
      <c r="L143" s="62"/>
      <c r="M143" s="62"/>
      <c r="N143" s="62"/>
      <c r="O143" s="62"/>
      <c r="P143" s="62"/>
      <c r="Q143" s="62"/>
      <c r="R143" s="62"/>
      <c r="S143" s="62"/>
      <c r="T143" s="62"/>
      <c r="U143" s="62"/>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2"/>
      <c r="AW143" s="62"/>
      <c r="AX143" s="62"/>
      <c r="AY143" s="61"/>
      <c r="AZ143" s="60"/>
      <c r="BA143" s="60"/>
      <c r="BB143" s="60"/>
      <c r="BC143" s="61"/>
      <c r="BD143" s="61"/>
      <c r="BE143" s="61"/>
      <c r="BF143" s="60"/>
      <c r="BG143" s="60"/>
      <c r="BH143" s="60"/>
      <c r="BI143" s="61"/>
      <c r="BJ143" s="61"/>
      <c r="BK143" s="61"/>
      <c r="BL143" s="60"/>
      <c r="BM143" s="60"/>
      <c r="BN143" s="60"/>
      <c r="BO143" s="61"/>
      <c r="BP143" s="61"/>
    </row>
  </sheetData>
  <sheetProtection formatCells="0" formatColumns="0" formatRows="0" insertRows="0" deleteRows="0" sort="0" autoFilter="0" pivotTables="0"/>
  <mergeCells count="432">
    <mergeCell ref="BO32:BO33"/>
    <mergeCell ref="BP32:BP33"/>
    <mergeCell ref="BL34:BN35"/>
    <mergeCell ref="BO34:BO35"/>
    <mergeCell ref="BP34:BP35"/>
    <mergeCell ref="BK21:BK22"/>
    <mergeCell ref="BK23:BK28"/>
    <mergeCell ref="BK29:BK31"/>
    <mergeCell ref="BK32:BK33"/>
    <mergeCell ref="BK34:BK35"/>
    <mergeCell ref="BO21:BO22"/>
    <mergeCell ref="BP21:BP22"/>
    <mergeCell ref="BL23:BN28"/>
    <mergeCell ref="BO23:BO28"/>
    <mergeCell ref="BP23:BP28"/>
    <mergeCell ref="BL29:BN31"/>
    <mergeCell ref="BO29:BO31"/>
    <mergeCell ref="BP29:BP31"/>
    <mergeCell ref="AX21:AX22"/>
    <mergeCell ref="AX23:AX28"/>
    <mergeCell ref="AX29:AX31"/>
    <mergeCell ref="AX32:AX33"/>
    <mergeCell ref="AX34:AX35"/>
    <mergeCell ref="BL21:BN22"/>
    <mergeCell ref="BL32:BN33"/>
    <mergeCell ref="AV34:AV35"/>
    <mergeCell ref="AW34:AW35"/>
    <mergeCell ref="AV32:AV33"/>
    <mergeCell ref="AV29:AV31"/>
    <mergeCell ref="AV23:AV28"/>
    <mergeCell ref="AW23:AW28"/>
    <mergeCell ref="AV21:AV22"/>
    <mergeCell ref="AW21:AW22"/>
    <mergeCell ref="B35:D35"/>
    <mergeCell ref="S34:U34"/>
    <mergeCell ref="S35:U35"/>
    <mergeCell ref="AA34:AA35"/>
    <mergeCell ref="AP34:AP35"/>
    <mergeCell ref="AR34:AR35"/>
    <mergeCell ref="AT34:AT35"/>
    <mergeCell ref="AU34:AU35"/>
    <mergeCell ref="Z34:Z35"/>
    <mergeCell ref="AB34:AB35"/>
    <mergeCell ref="AD34:AD35"/>
    <mergeCell ref="V34:V35"/>
    <mergeCell ref="W34:W35"/>
    <mergeCell ref="X34:X35"/>
    <mergeCell ref="R34:R35"/>
    <mergeCell ref="B34:D34"/>
    <mergeCell ref="E34:E35"/>
    <mergeCell ref="F34:H35"/>
    <mergeCell ref="I34:K35"/>
    <mergeCell ref="L34:L35"/>
    <mergeCell ref="M34:M35"/>
    <mergeCell ref="Y34:Y35"/>
    <mergeCell ref="AC34:AC35"/>
    <mergeCell ref="AE34:AE35"/>
    <mergeCell ref="AU32:AU33"/>
    <mergeCell ref="R32:R33"/>
    <mergeCell ref="AP32:AP33"/>
    <mergeCell ref="AR32:AR33"/>
    <mergeCell ref="AT32:AT33"/>
    <mergeCell ref="X32:X33"/>
    <mergeCell ref="Z32:Z33"/>
    <mergeCell ref="AB32:AB33"/>
    <mergeCell ref="AD32:AD33"/>
    <mergeCell ref="V32:V33"/>
    <mergeCell ref="W32:W33"/>
    <mergeCell ref="Y32:Y33"/>
    <mergeCell ref="AC32:AC33"/>
    <mergeCell ref="AE32:AE33"/>
    <mergeCell ref="B30:D31"/>
    <mergeCell ref="B32:D32"/>
    <mergeCell ref="E32:E33"/>
    <mergeCell ref="F32:H33"/>
    <mergeCell ref="I32:K33"/>
    <mergeCell ref="L32:L33"/>
    <mergeCell ref="AP29:AP31"/>
    <mergeCell ref="AR29:AR31"/>
    <mergeCell ref="AT29:AT31"/>
    <mergeCell ref="R29:R31"/>
    <mergeCell ref="B29:D29"/>
    <mergeCell ref="E29:E31"/>
    <mergeCell ref="F29:H31"/>
    <mergeCell ref="I29:K31"/>
    <mergeCell ref="L29:L31"/>
    <mergeCell ref="B33:D33"/>
    <mergeCell ref="S32:U33"/>
    <mergeCell ref="AA32:AA33"/>
    <mergeCell ref="M29:M31"/>
    <mergeCell ref="M32:M33"/>
    <mergeCell ref="Y29:Y31"/>
    <mergeCell ref="AC29:AC31"/>
    <mergeCell ref="AE29:AE31"/>
    <mergeCell ref="AU29:AU31"/>
    <mergeCell ref="Z29:Z31"/>
    <mergeCell ref="AB29:AB31"/>
    <mergeCell ref="AD29:AD31"/>
    <mergeCell ref="AA29:AA31"/>
    <mergeCell ref="V29:V31"/>
    <mergeCell ref="W29:W31"/>
    <mergeCell ref="X29:X31"/>
    <mergeCell ref="S29:U31"/>
    <mergeCell ref="AT23:AT28"/>
    <mergeCell ref="AU23:AU28"/>
    <mergeCell ref="Z23:Z28"/>
    <mergeCell ref="AB23:AB28"/>
    <mergeCell ref="AD23:AD28"/>
    <mergeCell ref="AA23:AA28"/>
    <mergeCell ref="V23:V28"/>
    <mergeCell ref="W23:W28"/>
    <mergeCell ref="X23:X28"/>
    <mergeCell ref="Y23:Y28"/>
    <mergeCell ref="AC23:AC28"/>
    <mergeCell ref="AE23:AE28"/>
    <mergeCell ref="F21:H22"/>
    <mergeCell ref="I21:K22"/>
    <mergeCell ref="L21:L22"/>
    <mergeCell ref="M21:M22"/>
    <mergeCell ref="B24:D25"/>
    <mergeCell ref="B26:D26"/>
    <mergeCell ref="B27:D28"/>
    <mergeCell ref="AP23:AP28"/>
    <mergeCell ref="AR23:AR28"/>
    <mergeCell ref="S23:U25"/>
    <mergeCell ref="S26:U27"/>
    <mergeCell ref="S28:U28"/>
    <mergeCell ref="R23:R28"/>
    <mergeCell ref="M23:M28"/>
    <mergeCell ref="Y21:Y22"/>
    <mergeCell ref="R21:R22"/>
    <mergeCell ref="AC21:AC22"/>
    <mergeCell ref="AE21:AE22"/>
    <mergeCell ref="AU21:AU22"/>
    <mergeCell ref="AD21:AD22"/>
    <mergeCell ref="AP21:AP22"/>
    <mergeCell ref="V21:V22"/>
    <mergeCell ref="W21:W22"/>
    <mergeCell ref="X21:X22"/>
    <mergeCell ref="Z21:Z22"/>
    <mergeCell ref="AB21:AB22"/>
    <mergeCell ref="S21:U22"/>
    <mergeCell ref="AA21:AA22"/>
    <mergeCell ref="D49:M49"/>
    <mergeCell ref="R49:Y49"/>
    <mergeCell ref="Z49:AW49"/>
    <mergeCell ref="B50:C50"/>
    <mergeCell ref="D50:M50"/>
    <mergeCell ref="R50:Y50"/>
    <mergeCell ref="Z50:AW50"/>
    <mergeCell ref="BL45:BN45"/>
    <mergeCell ref="B47:U47"/>
    <mergeCell ref="AY47:BD50"/>
    <mergeCell ref="B48:C48"/>
    <mergeCell ref="D48:M48"/>
    <mergeCell ref="R48:Y48"/>
    <mergeCell ref="Z48:AW48"/>
    <mergeCell ref="BE48:BJ50"/>
    <mergeCell ref="BK48:BP50"/>
    <mergeCell ref="B49:C49"/>
    <mergeCell ref="B45:D45"/>
    <mergeCell ref="F45:H45"/>
    <mergeCell ref="I45:K45"/>
    <mergeCell ref="S45:U45"/>
    <mergeCell ref="AZ45:BB45"/>
    <mergeCell ref="BF45:BH45"/>
    <mergeCell ref="BL43:BN43"/>
    <mergeCell ref="B44:D44"/>
    <mergeCell ref="F44:H44"/>
    <mergeCell ref="I44:K44"/>
    <mergeCell ref="S44:U44"/>
    <mergeCell ref="AZ44:BB44"/>
    <mergeCell ref="BF44:BH44"/>
    <mergeCell ref="BL44:BN44"/>
    <mergeCell ref="B43:D43"/>
    <mergeCell ref="F43:H43"/>
    <mergeCell ref="I43:K43"/>
    <mergeCell ref="S43:U43"/>
    <mergeCell ref="AZ43:BB43"/>
    <mergeCell ref="BF43:BH43"/>
    <mergeCell ref="BL41:BN41"/>
    <mergeCell ref="B42:D42"/>
    <mergeCell ref="F42:H42"/>
    <mergeCell ref="I42:K42"/>
    <mergeCell ref="S42:U42"/>
    <mergeCell ref="AZ42:BB42"/>
    <mergeCell ref="BF42:BH42"/>
    <mergeCell ref="BL42:BN42"/>
    <mergeCell ref="B41:D41"/>
    <mergeCell ref="F41:H41"/>
    <mergeCell ref="I41:K41"/>
    <mergeCell ref="S41:U41"/>
    <mergeCell ref="AZ41:BB41"/>
    <mergeCell ref="BF41:BH41"/>
    <mergeCell ref="BL39:BN39"/>
    <mergeCell ref="B40:D40"/>
    <mergeCell ref="F40:H40"/>
    <mergeCell ref="I40:K40"/>
    <mergeCell ref="S40:U40"/>
    <mergeCell ref="AZ40:BB40"/>
    <mergeCell ref="BF40:BH40"/>
    <mergeCell ref="BL40:BN40"/>
    <mergeCell ref="B39:D39"/>
    <mergeCell ref="F39:H39"/>
    <mergeCell ref="I39:K39"/>
    <mergeCell ref="S39:U39"/>
    <mergeCell ref="AZ39:BB39"/>
    <mergeCell ref="BF39:BH39"/>
    <mergeCell ref="AP19:AP20"/>
    <mergeCell ref="AR19:AR20"/>
    <mergeCell ref="BL37:BN37"/>
    <mergeCell ref="B38:D38"/>
    <mergeCell ref="F38:H38"/>
    <mergeCell ref="I38:K38"/>
    <mergeCell ref="S38:U38"/>
    <mergeCell ref="AZ38:BB38"/>
    <mergeCell ref="BF38:BH38"/>
    <mergeCell ref="BL38:BN38"/>
    <mergeCell ref="B37:D37"/>
    <mergeCell ref="F37:H37"/>
    <mergeCell ref="I37:K37"/>
    <mergeCell ref="S37:U37"/>
    <mergeCell ref="AZ37:BB37"/>
    <mergeCell ref="BF37:BH37"/>
    <mergeCell ref="B22:D22"/>
    <mergeCell ref="B23:D23"/>
    <mergeCell ref="E23:E28"/>
    <mergeCell ref="F23:H28"/>
    <mergeCell ref="I23:K28"/>
    <mergeCell ref="L23:L28"/>
    <mergeCell ref="AR21:AR22"/>
    <mergeCell ref="AT21:AT22"/>
    <mergeCell ref="AD19:AD20"/>
    <mergeCell ref="AE19:AE20"/>
    <mergeCell ref="BP19:BP20"/>
    <mergeCell ref="B36:D36"/>
    <mergeCell ref="F36:H36"/>
    <mergeCell ref="I36:K36"/>
    <mergeCell ref="S36:U36"/>
    <mergeCell ref="AZ36:BB36"/>
    <mergeCell ref="BF36:BH36"/>
    <mergeCell ref="BL36:BN36"/>
    <mergeCell ref="B21:D21"/>
    <mergeCell ref="E21:E22"/>
    <mergeCell ref="BF19:BH20"/>
    <mergeCell ref="BI19:BI20"/>
    <mergeCell ref="BJ19:BJ20"/>
    <mergeCell ref="BK19:BK20"/>
    <mergeCell ref="BL19:BN20"/>
    <mergeCell ref="BO19:BO20"/>
    <mergeCell ref="AX19:AX20"/>
    <mergeCell ref="AY19:AY20"/>
    <mergeCell ref="AZ19:BB20"/>
    <mergeCell ref="BC19:BC20"/>
    <mergeCell ref="BD19:BD20"/>
    <mergeCell ref="BE19:BE20"/>
    <mergeCell ref="R19:R20"/>
    <mergeCell ref="S19:U20"/>
    <mergeCell ref="V19:V20"/>
    <mergeCell ref="W19:W20"/>
    <mergeCell ref="X19:X20"/>
    <mergeCell ref="Y19:Y20"/>
    <mergeCell ref="BK17:BK18"/>
    <mergeCell ref="BL17:BN18"/>
    <mergeCell ref="BO17:BO18"/>
    <mergeCell ref="AT17:AT18"/>
    <mergeCell ref="W17:W18"/>
    <mergeCell ref="X17:X18"/>
    <mergeCell ref="Y17:Y18"/>
    <mergeCell ref="Z17:Z18"/>
    <mergeCell ref="AA17:AA18"/>
    <mergeCell ref="AB17:AB18"/>
    <mergeCell ref="AT19:AT20"/>
    <mergeCell ref="AU19:AU20"/>
    <mergeCell ref="AV19:AV20"/>
    <mergeCell ref="AW19:AW20"/>
    <mergeCell ref="Z19:Z20"/>
    <mergeCell ref="AA19:AA20"/>
    <mergeCell ref="AB19:AB20"/>
    <mergeCell ref="AC19:AC20"/>
    <mergeCell ref="BP17:BP18"/>
    <mergeCell ref="B19:D20"/>
    <mergeCell ref="E19:E20"/>
    <mergeCell ref="F19:H20"/>
    <mergeCell ref="I19:K20"/>
    <mergeCell ref="L19:L20"/>
    <mergeCell ref="M19:M20"/>
    <mergeCell ref="BC17:BC18"/>
    <mergeCell ref="BD17:BD18"/>
    <mergeCell ref="BE17:BE18"/>
    <mergeCell ref="BF17:BH18"/>
    <mergeCell ref="BI17:BI18"/>
    <mergeCell ref="BJ17:BJ18"/>
    <mergeCell ref="AU17:AU18"/>
    <mergeCell ref="AV17:AV18"/>
    <mergeCell ref="AW17:AW18"/>
    <mergeCell ref="AX17:AX18"/>
    <mergeCell ref="AY17:AY18"/>
    <mergeCell ref="AZ17:BB18"/>
    <mergeCell ref="AC17:AC18"/>
    <mergeCell ref="AD17:AD18"/>
    <mergeCell ref="AE17:AE18"/>
    <mergeCell ref="AP17:AP18"/>
    <mergeCell ref="AR17:AR18"/>
    <mergeCell ref="BP15:BP16"/>
    <mergeCell ref="B17:D18"/>
    <mergeCell ref="E17:E18"/>
    <mergeCell ref="F17:H18"/>
    <mergeCell ref="I17:K18"/>
    <mergeCell ref="L17:L18"/>
    <mergeCell ref="M17:M18"/>
    <mergeCell ref="R17:R18"/>
    <mergeCell ref="S17:U18"/>
    <mergeCell ref="V17:V18"/>
    <mergeCell ref="BF15:BH16"/>
    <mergeCell ref="BI15:BI16"/>
    <mergeCell ref="BJ15:BJ16"/>
    <mergeCell ref="BK15:BK16"/>
    <mergeCell ref="BL15:BN16"/>
    <mergeCell ref="BO15:BO16"/>
    <mergeCell ref="AX15:AX16"/>
    <mergeCell ref="AY15:AY16"/>
    <mergeCell ref="AZ15:BB16"/>
    <mergeCell ref="BC15:BC16"/>
    <mergeCell ref="BD15:BD16"/>
    <mergeCell ref="BE15:BE16"/>
    <mergeCell ref="AP15:AP16"/>
    <mergeCell ref="AR15:AR16"/>
    <mergeCell ref="AT15:AT16"/>
    <mergeCell ref="AU15:AU16"/>
    <mergeCell ref="AV15:AV16"/>
    <mergeCell ref="AW15:AW16"/>
    <mergeCell ref="Z15:Z16"/>
    <mergeCell ref="AA15:AA16"/>
    <mergeCell ref="AB15:AB16"/>
    <mergeCell ref="AC15:AC16"/>
    <mergeCell ref="AD15:AD16"/>
    <mergeCell ref="AE15:AE16"/>
    <mergeCell ref="R15:R16"/>
    <mergeCell ref="S15:U16"/>
    <mergeCell ref="V15:V16"/>
    <mergeCell ref="W15:W16"/>
    <mergeCell ref="X15:X16"/>
    <mergeCell ref="Y15:Y16"/>
    <mergeCell ref="B15:D16"/>
    <mergeCell ref="E15:E16"/>
    <mergeCell ref="F15:H16"/>
    <mergeCell ref="I15:K16"/>
    <mergeCell ref="L15:L16"/>
    <mergeCell ref="M15:M16"/>
    <mergeCell ref="BO11:BO14"/>
    <mergeCell ref="BP11:BP14"/>
    <mergeCell ref="B12:D12"/>
    <mergeCell ref="B13:D14"/>
    <mergeCell ref="S13:U13"/>
    <mergeCell ref="S14:U14"/>
    <mergeCell ref="BC11:BC14"/>
    <mergeCell ref="BD11:BD14"/>
    <mergeCell ref="BE11:BE14"/>
    <mergeCell ref="BF11:BH14"/>
    <mergeCell ref="BI11:BI14"/>
    <mergeCell ref="BJ11:BJ14"/>
    <mergeCell ref="AU11:AU14"/>
    <mergeCell ref="AV11:AV14"/>
    <mergeCell ref="AW11:AW14"/>
    <mergeCell ref="AX11:AX14"/>
    <mergeCell ref="AY11:AY14"/>
    <mergeCell ref="AZ11:BB14"/>
    <mergeCell ref="AC11:AC14"/>
    <mergeCell ref="AD11:AD14"/>
    <mergeCell ref="AE11:AE14"/>
    <mergeCell ref="AP11:AP14"/>
    <mergeCell ref="AR11:AR14"/>
    <mergeCell ref="AT11:AT14"/>
    <mergeCell ref="W11:W14"/>
    <mergeCell ref="X11:X14"/>
    <mergeCell ref="Y11:Y14"/>
    <mergeCell ref="Z11:Z14"/>
    <mergeCell ref="AA11:AA14"/>
    <mergeCell ref="AB11:AB14"/>
    <mergeCell ref="BL10:BN10"/>
    <mergeCell ref="BK11:BK14"/>
    <mergeCell ref="BL11:BN14"/>
    <mergeCell ref="B11:D11"/>
    <mergeCell ref="E11:E14"/>
    <mergeCell ref="F11:H14"/>
    <mergeCell ref="I11:K14"/>
    <mergeCell ref="L11:L14"/>
    <mergeCell ref="M11:M14"/>
    <mergeCell ref="R11:R14"/>
    <mergeCell ref="S11:U12"/>
    <mergeCell ref="V11:V14"/>
    <mergeCell ref="B10:D10"/>
    <mergeCell ref="F10:H10"/>
    <mergeCell ref="I10:K10"/>
    <mergeCell ref="S10:U10"/>
    <mergeCell ref="AZ10:BB10"/>
    <mergeCell ref="BF10:BH10"/>
    <mergeCell ref="BK8:BP8"/>
    <mergeCell ref="B9:D9"/>
    <mergeCell ref="F9:H9"/>
    <mergeCell ref="I9:K9"/>
    <mergeCell ref="S9:U9"/>
    <mergeCell ref="AZ9:BB9"/>
    <mergeCell ref="BF9:BH9"/>
    <mergeCell ref="BL9:BN9"/>
    <mergeCell ref="AA6:AX6"/>
    <mergeCell ref="B8:K8"/>
    <mergeCell ref="L8:R8"/>
    <mergeCell ref="S8:AX8"/>
    <mergeCell ref="AY8:BD8"/>
    <mergeCell ref="BE8:BJ8"/>
    <mergeCell ref="BH3:BJ4"/>
    <mergeCell ref="BN3:BP4"/>
    <mergeCell ref="B4:D4"/>
    <mergeCell ref="E4:Z4"/>
    <mergeCell ref="AA4:AU4"/>
    <mergeCell ref="B6:C6"/>
    <mergeCell ref="D6:H6"/>
    <mergeCell ref="I6:K6"/>
    <mergeCell ref="L6:U6"/>
    <mergeCell ref="V6:Z6"/>
    <mergeCell ref="B1:AU1"/>
    <mergeCell ref="AV1:AX4"/>
    <mergeCell ref="BB1:BD2"/>
    <mergeCell ref="BH1:BJ2"/>
    <mergeCell ref="BN1:BP2"/>
    <mergeCell ref="B2:AU2"/>
    <mergeCell ref="B3:D3"/>
    <mergeCell ref="E3:Z3"/>
    <mergeCell ref="AA3:AU3"/>
    <mergeCell ref="BB3:BD4"/>
  </mergeCells>
  <dataValidations count="7">
    <dataValidation type="list" allowBlank="1" showInputMessage="1" showErrorMessage="1" sqref="AY10:AY11 AY15 AY17 AY19 AY36:AY45 BE10:BE11 BE15 BE17 BE19 BE36:BE45 BK10:BK11 BK15 BK17 BK19 BK36:BK45">
      <formula1>Monitoreo</formula1>
    </dataValidation>
    <dataValidation type="list" allowBlank="1" showInputMessage="1" sqref="AV10:AV11 AV15 AV17 AV19 AV36:AV45">
      <formula1>Periodo</formula1>
    </dataValidation>
    <dataValidation type="list" showInputMessage="1" showErrorMessage="1" sqref="V36:AF45 V10:AE11 V15:AE15 V17:AE17 V19:AE19 V21:AE21 V23:AE35 AF10:AF35">
      <formula1>Efectividad</formula1>
    </dataValidation>
    <dataValidation showInputMessage="1" showErrorMessage="1" sqref="AG36:AT45 AP10:AP11 AT19 AR10:AR11 AT10:AT11 AR19 AP15 AR15 AT15 AT17 AR17 AP17 AP19 AG10:AO35 AS10:AS35 AQ10:AQ35"/>
    <dataValidation type="list" allowBlank="1" showInputMessage="1" showErrorMessage="1" sqref="M36:N45 M10:M11 M15 M17 M19 M21 M23:M35 N10:N35">
      <formula1>Impacto</formula1>
    </dataValidation>
    <dataValidation type="list" showInputMessage="1" showErrorMessage="1" sqref="L10:L11 L15 L17 L19 L36:L45 L21 L23:L35">
      <formula1>Probabilidad</formula1>
    </dataValidation>
    <dataValidation type="list" allowBlank="1" showInputMessage="1" showErrorMessage="1" sqref="L6">
      <formula1>Proceso</formula1>
    </dataValidation>
  </dataValidations>
  <printOptions horizontalCentered="1"/>
  <pageMargins left="0.23622047244094491" right="0.78740157480314965" top="0.74803149606299213" bottom="0.35433070866141736" header="0.31496062992125984" footer="0.31496062992125984"/>
  <pageSetup paperSize="14" scale="83" fitToHeight="3" orientation="landscape" r:id="rId1"/>
  <headerFooter>
    <oddFooter xml:space="preserve">&amp;L&amp;9Formato: FO-AC-07 Versión: 2&amp;C&amp;9Página &amp;P&amp;R&amp;9Vo.Bo: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9"/>
  <sheetViews>
    <sheetView zoomScale="92" zoomScaleNormal="92" zoomScaleSheetLayoutView="115" workbookViewId="0"/>
  </sheetViews>
  <sheetFormatPr baseColWidth="10" defaultRowHeight="11.25" x14ac:dyDescent="0.2"/>
  <cols>
    <col min="1" max="1" width="1.140625" style="63" customWidth="1"/>
    <col min="2" max="4" width="5.7109375" style="63" customWidth="1"/>
    <col min="5" max="5" width="4" style="64" customWidth="1"/>
    <col min="6" max="8" width="4.28515625" style="63" customWidth="1"/>
    <col min="9" max="11" width="5.285156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8.14062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6.28515625" style="65" customWidth="1"/>
    <col min="50" max="50" width="14.5703125" style="65" customWidth="1"/>
    <col min="51" max="51" width="4" style="64" customWidth="1"/>
    <col min="52" max="54" width="7.7109375" style="63" customWidth="1"/>
    <col min="55" max="55" width="3.85546875" style="64" customWidth="1"/>
    <col min="56" max="56" width="26.28515625" style="64" customWidth="1"/>
    <col min="57" max="256" width="11.42578125" style="42"/>
    <col min="257" max="257" width="1.140625" style="42" customWidth="1"/>
    <col min="258" max="260" width="5.7109375" style="42" customWidth="1"/>
    <col min="261" max="261" width="4" style="42" customWidth="1"/>
    <col min="262" max="264" width="4.28515625" style="42" customWidth="1"/>
    <col min="265" max="267" width="5.28515625" style="42" customWidth="1"/>
    <col min="268" max="269" width="3.28515625" style="42" bestFit="1" customWidth="1"/>
    <col min="270" max="273" width="0" style="42" hidden="1" customWidth="1"/>
    <col min="274" max="274" width="4.28515625" style="42" customWidth="1"/>
    <col min="275" max="277" width="8.14062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5" width="16.28515625" style="42" customWidth="1"/>
    <col min="306" max="306" width="14.5703125" style="42" customWidth="1"/>
    <col min="307" max="307" width="4" style="42" customWidth="1"/>
    <col min="308" max="310" width="7.7109375" style="42" customWidth="1"/>
    <col min="311" max="311" width="3.85546875" style="42" customWidth="1"/>
    <col min="312" max="312" width="26.28515625" style="42" customWidth="1"/>
    <col min="313" max="512" width="11.42578125" style="42"/>
    <col min="513" max="513" width="1.140625" style="42" customWidth="1"/>
    <col min="514" max="516" width="5.7109375" style="42" customWidth="1"/>
    <col min="517" max="517" width="4" style="42" customWidth="1"/>
    <col min="518" max="520" width="4.28515625" style="42" customWidth="1"/>
    <col min="521" max="523" width="5.28515625" style="42" customWidth="1"/>
    <col min="524" max="525" width="3.28515625" style="42" bestFit="1" customWidth="1"/>
    <col min="526" max="529" width="0" style="42" hidden="1" customWidth="1"/>
    <col min="530" max="530" width="4.28515625" style="42" customWidth="1"/>
    <col min="531" max="533" width="8.14062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1" width="16.28515625" style="42" customWidth="1"/>
    <col min="562" max="562" width="14.5703125" style="42" customWidth="1"/>
    <col min="563" max="563" width="4" style="42" customWidth="1"/>
    <col min="564" max="566" width="7.7109375" style="42" customWidth="1"/>
    <col min="567" max="567" width="3.85546875" style="42" customWidth="1"/>
    <col min="568" max="568" width="26.28515625" style="42" customWidth="1"/>
    <col min="569" max="768" width="11.42578125" style="42"/>
    <col min="769" max="769" width="1.140625" style="42" customWidth="1"/>
    <col min="770" max="772" width="5.7109375" style="42" customWidth="1"/>
    <col min="773" max="773" width="4" style="42" customWidth="1"/>
    <col min="774" max="776" width="4.28515625" style="42" customWidth="1"/>
    <col min="777" max="779" width="5.28515625" style="42" customWidth="1"/>
    <col min="780" max="781" width="3.28515625" style="42" bestFit="1" customWidth="1"/>
    <col min="782" max="785" width="0" style="42" hidden="1" customWidth="1"/>
    <col min="786" max="786" width="4.28515625" style="42" customWidth="1"/>
    <col min="787" max="789" width="8.14062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7" width="16.28515625" style="42" customWidth="1"/>
    <col min="818" max="818" width="14.5703125" style="42" customWidth="1"/>
    <col min="819" max="819" width="4" style="42" customWidth="1"/>
    <col min="820" max="822" width="7.7109375" style="42" customWidth="1"/>
    <col min="823" max="823" width="3.85546875" style="42" customWidth="1"/>
    <col min="824" max="824" width="26.28515625" style="42" customWidth="1"/>
    <col min="825" max="1024" width="11.42578125" style="42"/>
    <col min="1025" max="1025" width="1.140625" style="42" customWidth="1"/>
    <col min="1026" max="1028" width="5.7109375" style="42" customWidth="1"/>
    <col min="1029" max="1029" width="4" style="42" customWidth="1"/>
    <col min="1030" max="1032" width="4.28515625" style="42" customWidth="1"/>
    <col min="1033" max="1035" width="5.28515625" style="42" customWidth="1"/>
    <col min="1036" max="1037" width="3.28515625" style="42" bestFit="1" customWidth="1"/>
    <col min="1038" max="1041" width="0" style="42" hidden="1" customWidth="1"/>
    <col min="1042" max="1042" width="4.28515625" style="42" customWidth="1"/>
    <col min="1043" max="1045" width="8.14062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3" width="16.28515625" style="42" customWidth="1"/>
    <col min="1074" max="1074" width="14.5703125" style="42" customWidth="1"/>
    <col min="1075" max="1075" width="4" style="42" customWidth="1"/>
    <col min="1076" max="1078" width="7.7109375" style="42" customWidth="1"/>
    <col min="1079" max="1079" width="3.85546875" style="42" customWidth="1"/>
    <col min="1080" max="1080" width="26.28515625" style="42" customWidth="1"/>
    <col min="1081" max="1280" width="11.42578125" style="42"/>
    <col min="1281" max="1281" width="1.140625" style="42" customWidth="1"/>
    <col min="1282" max="1284" width="5.7109375" style="42" customWidth="1"/>
    <col min="1285" max="1285" width="4" style="42" customWidth="1"/>
    <col min="1286" max="1288" width="4.28515625" style="42" customWidth="1"/>
    <col min="1289" max="1291" width="5.28515625" style="42" customWidth="1"/>
    <col min="1292" max="1293" width="3.28515625" style="42" bestFit="1" customWidth="1"/>
    <col min="1294" max="1297" width="0" style="42" hidden="1" customWidth="1"/>
    <col min="1298" max="1298" width="4.28515625" style="42" customWidth="1"/>
    <col min="1299" max="1301" width="8.14062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29" width="16.28515625" style="42" customWidth="1"/>
    <col min="1330" max="1330" width="14.5703125" style="42" customWidth="1"/>
    <col min="1331" max="1331" width="4" style="42" customWidth="1"/>
    <col min="1332" max="1334" width="7.7109375" style="42" customWidth="1"/>
    <col min="1335" max="1335" width="3.85546875" style="42" customWidth="1"/>
    <col min="1336" max="1336" width="26.28515625" style="42" customWidth="1"/>
    <col min="1337" max="1536" width="11.42578125" style="42"/>
    <col min="1537" max="1537" width="1.140625" style="42" customWidth="1"/>
    <col min="1538" max="1540" width="5.7109375" style="42" customWidth="1"/>
    <col min="1541" max="1541" width="4" style="42" customWidth="1"/>
    <col min="1542" max="1544" width="4.28515625" style="42" customWidth="1"/>
    <col min="1545" max="1547" width="5.28515625" style="42" customWidth="1"/>
    <col min="1548" max="1549" width="3.28515625" style="42" bestFit="1" customWidth="1"/>
    <col min="1550" max="1553" width="0" style="42" hidden="1" customWidth="1"/>
    <col min="1554" max="1554" width="4.28515625" style="42" customWidth="1"/>
    <col min="1555" max="1557" width="8.14062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5" width="16.28515625" style="42" customWidth="1"/>
    <col min="1586" max="1586" width="14.5703125" style="42" customWidth="1"/>
    <col min="1587" max="1587" width="4" style="42" customWidth="1"/>
    <col min="1588" max="1590" width="7.7109375" style="42" customWidth="1"/>
    <col min="1591" max="1591" width="3.85546875" style="42" customWidth="1"/>
    <col min="1592" max="1592" width="26.28515625" style="42" customWidth="1"/>
    <col min="1593" max="1792" width="11.42578125" style="42"/>
    <col min="1793" max="1793" width="1.140625" style="42" customWidth="1"/>
    <col min="1794" max="1796" width="5.7109375" style="42" customWidth="1"/>
    <col min="1797" max="1797" width="4" style="42" customWidth="1"/>
    <col min="1798" max="1800" width="4.28515625" style="42" customWidth="1"/>
    <col min="1801" max="1803" width="5.28515625" style="42" customWidth="1"/>
    <col min="1804" max="1805" width="3.28515625" style="42" bestFit="1" customWidth="1"/>
    <col min="1806" max="1809" width="0" style="42" hidden="1" customWidth="1"/>
    <col min="1810" max="1810" width="4.28515625" style="42" customWidth="1"/>
    <col min="1811" max="1813" width="8.14062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1" width="16.28515625" style="42" customWidth="1"/>
    <col min="1842" max="1842" width="14.5703125" style="42" customWidth="1"/>
    <col min="1843" max="1843" width="4" style="42" customWidth="1"/>
    <col min="1844" max="1846" width="7.7109375" style="42" customWidth="1"/>
    <col min="1847" max="1847" width="3.85546875" style="42" customWidth="1"/>
    <col min="1848" max="1848" width="26.28515625" style="42" customWidth="1"/>
    <col min="1849" max="2048" width="11.42578125" style="42"/>
    <col min="2049" max="2049" width="1.140625" style="42" customWidth="1"/>
    <col min="2050" max="2052" width="5.7109375" style="42" customWidth="1"/>
    <col min="2053" max="2053" width="4" style="42" customWidth="1"/>
    <col min="2054" max="2056" width="4.28515625" style="42" customWidth="1"/>
    <col min="2057" max="2059" width="5.28515625" style="42" customWidth="1"/>
    <col min="2060" max="2061" width="3.28515625" style="42" bestFit="1" customWidth="1"/>
    <col min="2062" max="2065" width="0" style="42" hidden="1" customWidth="1"/>
    <col min="2066" max="2066" width="4.28515625" style="42" customWidth="1"/>
    <col min="2067" max="2069" width="8.14062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7" width="16.28515625" style="42" customWidth="1"/>
    <col min="2098" max="2098" width="14.5703125" style="42" customWidth="1"/>
    <col min="2099" max="2099" width="4" style="42" customWidth="1"/>
    <col min="2100" max="2102" width="7.7109375" style="42" customWidth="1"/>
    <col min="2103" max="2103" width="3.85546875" style="42" customWidth="1"/>
    <col min="2104" max="2104" width="26.28515625" style="42" customWidth="1"/>
    <col min="2105" max="2304" width="11.42578125" style="42"/>
    <col min="2305" max="2305" width="1.140625" style="42" customWidth="1"/>
    <col min="2306" max="2308" width="5.7109375" style="42" customWidth="1"/>
    <col min="2309" max="2309" width="4" style="42" customWidth="1"/>
    <col min="2310" max="2312" width="4.28515625" style="42" customWidth="1"/>
    <col min="2313" max="2315" width="5.28515625" style="42" customWidth="1"/>
    <col min="2316" max="2317" width="3.28515625" style="42" bestFit="1" customWidth="1"/>
    <col min="2318" max="2321" width="0" style="42" hidden="1" customWidth="1"/>
    <col min="2322" max="2322" width="4.28515625" style="42" customWidth="1"/>
    <col min="2323" max="2325" width="8.14062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3" width="16.28515625" style="42" customWidth="1"/>
    <col min="2354" max="2354" width="14.5703125" style="42" customWidth="1"/>
    <col min="2355" max="2355" width="4" style="42" customWidth="1"/>
    <col min="2356" max="2358" width="7.7109375" style="42" customWidth="1"/>
    <col min="2359" max="2359" width="3.85546875" style="42" customWidth="1"/>
    <col min="2360" max="2360" width="26.28515625" style="42" customWidth="1"/>
    <col min="2361" max="2560" width="11.42578125" style="42"/>
    <col min="2561" max="2561" width="1.140625" style="42" customWidth="1"/>
    <col min="2562" max="2564" width="5.7109375" style="42" customWidth="1"/>
    <col min="2565" max="2565" width="4" style="42" customWidth="1"/>
    <col min="2566" max="2568" width="4.28515625" style="42" customWidth="1"/>
    <col min="2569" max="2571" width="5.28515625" style="42" customWidth="1"/>
    <col min="2572" max="2573" width="3.28515625" style="42" bestFit="1" customWidth="1"/>
    <col min="2574" max="2577" width="0" style="42" hidden="1" customWidth="1"/>
    <col min="2578" max="2578" width="4.28515625" style="42" customWidth="1"/>
    <col min="2579" max="2581" width="8.14062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09" width="16.28515625" style="42" customWidth="1"/>
    <col min="2610" max="2610" width="14.5703125" style="42" customWidth="1"/>
    <col min="2611" max="2611" width="4" style="42" customWidth="1"/>
    <col min="2612" max="2614" width="7.7109375" style="42" customWidth="1"/>
    <col min="2615" max="2615" width="3.85546875" style="42" customWidth="1"/>
    <col min="2616" max="2616" width="26.28515625" style="42" customWidth="1"/>
    <col min="2617" max="2816" width="11.42578125" style="42"/>
    <col min="2817" max="2817" width="1.140625" style="42" customWidth="1"/>
    <col min="2818" max="2820" width="5.7109375" style="42" customWidth="1"/>
    <col min="2821" max="2821" width="4" style="42" customWidth="1"/>
    <col min="2822" max="2824" width="4.28515625" style="42" customWidth="1"/>
    <col min="2825" max="2827" width="5.28515625" style="42" customWidth="1"/>
    <col min="2828" max="2829" width="3.28515625" style="42" bestFit="1" customWidth="1"/>
    <col min="2830" max="2833" width="0" style="42" hidden="1" customWidth="1"/>
    <col min="2834" max="2834" width="4.28515625" style="42" customWidth="1"/>
    <col min="2835" max="2837" width="8.14062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5" width="16.28515625" style="42" customWidth="1"/>
    <col min="2866" max="2866" width="14.5703125" style="42" customWidth="1"/>
    <col min="2867" max="2867" width="4" style="42" customWidth="1"/>
    <col min="2868" max="2870" width="7.7109375" style="42" customWidth="1"/>
    <col min="2871" max="2871" width="3.85546875" style="42" customWidth="1"/>
    <col min="2872" max="2872" width="26.28515625" style="42" customWidth="1"/>
    <col min="2873" max="3072" width="11.42578125" style="42"/>
    <col min="3073" max="3073" width="1.140625" style="42" customWidth="1"/>
    <col min="3074" max="3076" width="5.7109375" style="42" customWidth="1"/>
    <col min="3077" max="3077" width="4" style="42" customWidth="1"/>
    <col min="3078" max="3080" width="4.28515625" style="42" customWidth="1"/>
    <col min="3081" max="3083" width="5.28515625" style="42" customWidth="1"/>
    <col min="3084" max="3085" width="3.28515625" style="42" bestFit="1" customWidth="1"/>
    <col min="3086" max="3089" width="0" style="42" hidden="1" customWidth="1"/>
    <col min="3090" max="3090" width="4.28515625" style="42" customWidth="1"/>
    <col min="3091" max="3093" width="8.14062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1" width="16.28515625" style="42" customWidth="1"/>
    <col min="3122" max="3122" width="14.5703125" style="42" customWidth="1"/>
    <col min="3123" max="3123" width="4" style="42" customWidth="1"/>
    <col min="3124" max="3126" width="7.7109375" style="42" customWidth="1"/>
    <col min="3127" max="3127" width="3.85546875" style="42" customWidth="1"/>
    <col min="3128" max="3128" width="26.28515625" style="42" customWidth="1"/>
    <col min="3129" max="3328" width="11.42578125" style="42"/>
    <col min="3329" max="3329" width="1.140625" style="42" customWidth="1"/>
    <col min="3330" max="3332" width="5.7109375" style="42" customWidth="1"/>
    <col min="3333" max="3333" width="4" style="42" customWidth="1"/>
    <col min="3334" max="3336" width="4.28515625" style="42" customWidth="1"/>
    <col min="3337" max="3339" width="5.28515625" style="42" customWidth="1"/>
    <col min="3340" max="3341" width="3.28515625" style="42" bestFit="1" customWidth="1"/>
    <col min="3342" max="3345" width="0" style="42" hidden="1" customWidth="1"/>
    <col min="3346" max="3346" width="4.28515625" style="42" customWidth="1"/>
    <col min="3347" max="3349" width="8.14062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7" width="16.28515625" style="42" customWidth="1"/>
    <col min="3378" max="3378" width="14.5703125" style="42" customWidth="1"/>
    <col min="3379" max="3379" width="4" style="42" customWidth="1"/>
    <col min="3380" max="3382" width="7.7109375" style="42" customWidth="1"/>
    <col min="3383" max="3383" width="3.85546875" style="42" customWidth="1"/>
    <col min="3384" max="3384" width="26.28515625" style="42" customWidth="1"/>
    <col min="3385" max="3584" width="11.42578125" style="42"/>
    <col min="3585" max="3585" width="1.140625" style="42" customWidth="1"/>
    <col min="3586" max="3588" width="5.7109375" style="42" customWidth="1"/>
    <col min="3589" max="3589" width="4" style="42" customWidth="1"/>
    <col min="3590" max="3592" width="4.28515625" style="42" customWidth="1"/>
    <col min="3593" max="3595" width="5.28515625" style="42" customWidth="1"/>
    <col min="3596" max="3597" width="3.28515625" style="42" bestFit="1" customWidth="1"/>
    <col min="3598" max="3601" width="0" style="42" hidden="1" customWidth="1"/>
    <col min="3602" max="3602" width="4.28515625" style="42" customWidth="1"/>
    <col min="3603" max="3605" width="8.14062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3" width="16.28515625" style="42" customWidth="1"/>
    <col min="3634" max="3634" width="14.5703125" style="42" customWidth="1"/>
    <col min="3635" max="3635" width="4" style="42" customWidth="1"/>
    <col min="3636" max="3638" width="7.7109375" style="42" customWidth="1"/>
    <col min="3639" max="3639" width="3.85546875" style="42" customWidth="1"/>
    <col min="3640" max="3640" width="26.28515625" style="42" customWidth="1"/>
    <col min="3641" max="3840" width="11.42578125" style="42"/>
    <col min="3841" max="3841" width="1.140625" style="42" customWidth="1"/>
    <col min="3842" max="3844" width="5.7109375" style="42" customWidth="1"/>
    <col min="3845" max="3845" width="4" style="42" customWidth="1"/>
    <col min="3846" max="3848" width="4.28515625" style="42" customWidth="1"/>
    <col min="3849" max="3851" width="5.28515625" style="42" customWidth="1"/>
    <col min="3852" max="3853" width="3.28515625" style="42" bestFit="1" customWidth="1"/>
    <col min="3854" max="3857" width="0" style="42" hidden="1" customWidth="1"/>
    <col min="3858" max="3858" width="4.28515625" style="42" customWidth="1"/>
    <col min="3859" max="3861" width="8.14062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89" width="16.28515625" style="42" customWidth="1"/>
    <col min="3890" max="3890" width="14.5703125" style="42" customWidth="1"/>
    <col min="3891" max="3891" width="4" style="42" customWidth="1"/>
    <col min="3892" max="3894" width="7.7109375" style="42" customWidth="1"/>
    <col min="3895" max="3895" width="3.85546875" style="42" customWidth="1"/>
    <col min="3896" max="3896" width="26.28515625" style="42" customWidth="1"/>
    <col min="3897" max="4096" width="11.42578125" style="42"/>
    <col min="4097" max="4097" width="1.140625" style="42" customWidth="1"/>
    <col min="4098" max="4100" width="5.7109375" style="42" customWidth="1"/>
    <col min="4101" max="4101" width="4" style="42" customWidth="1"/>
    <col min="4102" max="4104" width="4.28515625" style="42" customWidth="1"/>
    <col min="4105" max="4107" width="5.28515625" style="42" customWidth="1"/>
    <col min="4108" max="4109" width="3.28515625" style="42" bestFit="1" customWidth="1"/>
    <col min="4110" max="4113" width="0" style="42" hidden="1" customWidth="1"/>
    <col min="4114" max="4114" width="4.28515625" style="42" customWidth="1"/>
    <col min="4115" max="4117" width="8.14062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5" width="16.28515625" style="42" customWidth="1"/>
    <col min="4146" max="4146" width="14.5703125" style="42" customWidth="1"/>
    <col min="4147" max="4147" width="4" style="42" customWidth="1"/>
    <col min="4148" max="4150" width="7.7109375" style="42" customWidth="1"/>
    <col min="4151" max="4151" width="3.85546875" style="42" customWidth="1"/>
    <col min="4152" max="4152" width="26.28515625" style="42" customWidth="1"/>
    <col min="4153" max="4352" width="11.42578125" style="42"/>
    <col min="4353" max="4353" width="1.140625" style="42" customWidth="1"/>
    <col min="4354" max="4356" width="5.7109375" style="42" customWidth="1"/>
    <col min="4357" max="4357" width="4" style="42" customWidth="1"/>
    <col min="4358" max="4360" width="4.28515625" style="42" customWidth="1"/>
    <col min="4361" max="4363" width="5.28515625" style="42" customWidth="1"/>
    <col min="4364" max="4365" width="3.28515625" style="42" bestFit="1" customWidth="1"/>
    <col min="4366" max="4369" width="0" style="42" hidden="1" customWidth="1"/>
    <col min="4370" max="4370" width="4.28515625" style="42" customWidth="1"/>
    <col min="4371" max="4373" width="8.14062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1" width="16.28515625" style="42" customWidth="1"/>
    <col min="4402" max="4402" width="14.5703125" style="42" customWidth="1"/>
    <col min="4403" max="4403" width="4" style="42" customWidth="1"/>
    <col min="4404" max="4406" width="7.7109375" style="42" customWidth="1"/>
    <col min="4407" max="4407" width="3.85546875" style="42" customWidth="1"/>
    <col min="4408" max="4408" width="26.28515625" style="42" customWidth="1"/>
    <col min="4409" max="4608" width="11.42578125" style="42"/>
    <col min="4609" max="4609" width="1.140625" style="42" customWidth="1"/>
    <col min="4610" max="4612" width="5.7109375" style="42" customWidth="1"/>
    <col min="4613" max="4613" width="4" style="42" customWidth="1"/>
    <col min="4614" max="4616" width="4.28515625" style="42" customWidth="1"/>
    <col min="4617" max="4619" width="5.28515625" style="42" customWidth="1"/>
    <col min="4620" max="4621" width="3.28515625" style="42" bestFit="1" customWidth="1"/>
    <col min="4622" max="4625" width="0" style="42" hidden="1" customWidth="1"/>
    <col min="4626" max="4626" width="4.28515625" style="42" customWidth="1"/>
    <col min="4627" max="4629" width="8.14062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7" width="16.28515625" style="42" customWidth="1"/>
    <col min="4658" max="4658" width="14.5703125" style="42" customWidth="1"/>
    <col min="4659" max="4659" width="4" style="42" customWidth="1"/>
    <col min="4660" max="4662" width="7.7109375" style="42" customWidth="1"/>
    <col min="4663" max="4663" width="3.85546875" style="42" customWidth="1"/>
    <col min="4664" max="4664" width="26.28515625" style="42" customWidth="1"/>
    <col min="4665" max="4864" width="11.42578125" style="42"/>
    <col min="4865" max="4865" width="1.140625" style="42" customWidth="1"/>
    <col min="4866" max="4868" width="5.7109375" style="42" customWidth="1"/>
    <col min="4869" max="4869" width="4" style="42" customWidth="1"/>
    <col min="4870" max="4872" width="4.28515625" style="42" customWidth="1"/>
    <col min="4873" max="4875" width="5.28515625" style="42" customWidth="1"/>
    <col min="4876" max="4877" width="3.28515625" style="42" bestFit="1" customWidth="1"/>
    <col min="4878" max="4881" width="0" style="42" hidden="1" customWidth="1"/>
    <col min="4882" max="4882" width="4.28515625" style="42" customWidth="1"/>
    <col min="4883" max="4885" width="8.14062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3" width="16.28515625" style="42" customWidth="1"/>
    <col min="4914" max="4914" width="14.5703125" style="42" customWidth="1"/>
    <col min="4915" max="4915" width="4" style="42" customWidth="1"/>
    <col min="4916" max="4918" width="7.7109375" style="42" customWidth="1"/>
    <col min="4919" max="4919" width="3.85546875" style="42" customWidth="1"/>
    <col min="4920" max="4920" width="26.28515625" style="42" customWidth="1"/>
    <col min="4921" max="5120" width="11.42578125" style="42"/>
    <col min="5121" max="5121" width="1.140625" style="42" customWidth="1"/>
    <col min="5122" max="5124" width="5.7109375" style="42" customWidth="1"/>
    <col min="5125" max="5125" width="4" style="42" customWidth="1"/>
    <col min="5126" max="5128" width="4.28515625" style="42" customWidth="1"/>
    <col min="5129" max="5131" width="5.28515625" style="42" customWidth="1"/>
    <col min="5132" max="5133" width="3.28515625" style="42" bestFit="1" customWidth="1"/>
    <col min="5134" max="5137" width="0" style="42" hidden="1" customWidth="1"/>
    <col min="5138" max="5138" width="4.28515625" style="42" customWidth="1"/>
    <col min="5139" max="5141" width="8.14062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69" width="16.28515625" style="42" customWidth="1"/>
    <col min="5170" max="5170" width="14.5703125" style="42" customWidth="1"/>
    <col min="5171" max="5171" width="4" style="42" customWidth="1"/>
    <col min="5172" max="5174" width="7.7109375" style="42" customWidth="1"/>
    <col min="5175" max="5175" width="3.85546875" style="42" customWidth="1"/>
    <col min="5176" max="5176" width="26.28515625" style="42" customWidth="1"/>
    <col min="5177" max="5376" width="11.42578125" style="42"/>
    <col min="5377" max="5377" width="1.140625" style="42" customWidth="1"/>
    <col min="5378" max="5380" width="5.7109375" style="42" customWidth="1"/>
    <col min="5381" max="5381" width="4" style="42" customWidth="1"/>
    <col min="5382" max="5384" width="4.28515625" style="42" customWidth="1"/>
    <col min="5385" max="5387" width="5.28515625" style="42" customWidth="1"/>
    <col min="5388" max="5389" width="3.28515625" style="42" bestFit="1" customWidth="1"/>
    <col min="5390" max="5393" width="0" style="42" hidden="1" customWidth="1"/>
    <col min="5394" max="5394" width="4.28515625" style="42" customWidth="1"/>
    <col min="5395" max="5397" width="8.14062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5" width="16.28515625" style="42" customWidth="1"/>
    <col min="5426" max="5426" width="14.5703125" style="42" customWidth="1"/>
    <col min="5427" max="5427" width="4" style="42" customWidth="1"/>
    <col min="5428" max="5430" width="7.7109375" style="42" customWidth="1"/>
    <col min="5431" max="5431" width="3.85546875" style="42" customWidth="1"/>
    <col min="5432" max="5432" width="26.28515625" style="42" customWidth="1"/>
    <col min="5433" max="5632" width="11.42578125" style="42"/>
    <col min="5633" max="5633" width="1.140625" style="42" customWidth="1"/>
    <col min="5634" max="5636" width="5.7109375" style="42" customWidth="1"/>
    <col min="5637" max="5637" width="4" style="42" customWidth="1"/>
    <col min="5638" max="5640" width="4.28515625" style="42" customWidth="1"/>
    <col min="5641" max="5643" width="5.28515625" style="42" customWidth="1"/>
    <col min="5644" max="5645" width="3.28515625" style="42" bestFit="1" customWidth="1"/>
    <col min="5646" max="5649" width="0" style="42" hidden="1" customWidth="1"/>
    <col min="5650" max="5650" width="4.28515625" style="42" customWidth="1"/>
    <col min="5651" max="5653" width="8.14062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1" width="16.28515625" style="42" customWidth="1"/>
    <col min="5682" max="5682" width="14.5703125" style="42" customWidth="1"/>
    <col min="5683" max="5683" width="4" style="42" customWidth="1"/>
    <col min="5684" max="5686" width="7.7109375" style="42" customWidth="1"/>
    <col min="5687" max="5687" width="3.85546875" style="42" customWidth="1"/>
    <col min="5688" max="5688" width="26.28515625" style="42" customWidth="1"/>
    <col min="5689" max="5888" width="11.42578125" style="42"/>
    <col min="5889" max="5889" width="1.140625" style="42" customWidth="1"/>
    <col min="5890" max="5892" width="5.7109375" style="42" customWidth="1"/>
    <col min="5893" max="5893" width="4" style="42" customWidth="1"/>
    <col min="5894" max="5896" width="4.28515625" style="42" customWidth="1"/>
    <col min="5897" max="5899" width="5.28515625" style="42" customWidth="1"/>
    <col min="5900" max="5901" width="3.28515625" style="42" bestFit="1" customWidth="1"/>
    <col min="5902" max="5905" width="0" style="42" hidden="1" customWidth="1"/>
    <col min="5906" max="5906" width="4.28515625" style="42" customWidth="1"/>
    <col min="5907" max="5909" width="8.14062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7" width="16.28515625" style="42" customWidth="1"/>
    <col min="5938" max="5938" width="14.5703125" style="42" customWidth="1"/>
    <col min="5939" max="5939" width="4" style="42" customWidth="1"/>
    <col min="5940" max="5942" width="7.7109375" style="42" customWidth="1"/>
    <col min="5943" max="5943" width="3.85546875" style="42" customWidth="1"/>
    <col min="5944" max="5944" width="26.28515625" style="42" customWidth="1"/>
    <col min="5945" max="6144" width="11.42578125" style="42"/>
    <col min="6145" max="6145" width="1.140625" style="42" customWidth="1"/>
    <col min="6146" max="6148" width="5.7109375" style="42" customWidth="1"/>
    <col min="6149" max="6149" width="4" style="42" customWidth="1"/>
    <col min="6150" max="6152" width="4.28515625" style="42" customWidth="1"/>
    <col min="6153" max="6155" width="5.28515625" style="42" customWidth="1"/>
    <col min="6156" max="6157" width="3.28515625" style="42" bestFit="1" customWidth="1"/>
    <col min="6158" max="6161" width="0" style="42" hidden="1" customWidth="1"/>
    <col min="6162" max="6162" width="4.28515625" style="42" customWidth="1"/>
    <col min="6163" max="6165" width="8.14062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3" width="16.28515625" style="42" customWidth="1"/>
    <col min="6194" max="6194" width="14.5703125" style="42" customWidth="1"/>
    <col min="6195" max="6195" width="4" style="42" customWidth="1"/>
    <col min="6196" max="6198" width="7.7109375" style="42" customWidth="1"/>
    <col min="6199" max="6199" width="3.85546875" style="42" customWidth="1"/>
    <col min="6200" max="6200" width="26.28515625" style="42" customWidth="1"/>
    <col min="6201" max="6400" width="11.42578125" style="42"/>
    <col min="6401" max="6401" width="1.140625" style="42" customWidth="1"/>
    <col min="6402" max="6404" width="5.7109375" style="42" customWidth="1"/>
    <col min="6405" max="6405" width="4" style="42" customWidth="1"/>
    <col min="6406" max="6408" width="4.28515625" style="42" customWidth="1"/>
    <col min="6409" max="6411" width="5.28515625" style="42" customWidth="1"/>
    <col min="6412" max="6413" width="3.28515625" style="42" bestFit="1" customWidth="1"/>
    <col min="6414" max="6417" width="0" style="42" hidden="1" customWidth="1"/>
    <col min="6418" max="6418" width="4.28515625" style="42" customWidth="1"/>
    <col min="6419" max="6421" width="8.14062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49" width="16.28515625" style="42" customWidth="1"/>
    <col min="6450" max="6450" width="14.5703125" style="42" customWidth="1"/>
    <col min="6451" max="6451" width="4" style="42" customWidth="1"/>
    <col min="6452" max="6454" width="7.7109375" style="42" customWidth="1"/>
    <col min="6455" max="6455" width="3.85546875" style="42" customWidth="1"/>
    <col min="6456" max="6456" width="26.28515625" style="42" customWidth="1"/>
    <col min="6457" max="6656" width="11.42578125" style="42"/>
    <col min="6657" max="6657" width="1.140625" style="42" customWidth="1"/>
    <col min="6658" max="6660" width="5.7109375" style="42" customWidth="1"/>
    <col min="6661" max="6661" width="4" style="42" customWidth="1"/>
    <col min="6662" max="6664" width="4.28515625" style="42" customWidth="1"/>
    <col min="6665" max="6667" width="5.28515625" style="42" customWidth="1"/>
    <col min="6668" max="6669" width="3.28515625" style="42" bestFit="1" customWidth="1"/>
    <col min="6670" max="6673" width="0" style="42" hidden="1" customWidth="1"/>
    <col min="6674" max="6674" width="4.28515625" style="42" customWidth="1"/>
    <col min="6675" max="6677" width="8.14062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5" width="16.28515625" style="42" customWidth="1"/>
    <col min="6706" max="6706" width="14.5703125" style="42" customWidth="1"/>
    <col min="6707" max="6707" width="4" style="42" customWidth="1"/>
    <col min="6708" max="6710" width="7.7109375" style="42" customWidth="1"/>
    <col min="6711" max="6711" width="3.85546875" style="42" customWidth="1"/>
    <col min="6712" max="6712" width="26.28515625" style="42" customWidth="1"/>
    <col min="6713" max="6912" width="11.42578125" style="42"/>
    <col min="6913" max="6913" width="1.140625" style="42" customWidth="1"/>
    <col min="6914" max="6916" width="5.7109375" style="42" customWidth="1"/>
    <col min="6917" max="6917" width="4" style="42" customWidth="1"/>
    <col min="6918" max="6920" width="4.28515625" style="42" customWidth="1"/>
    <col min="6921" max="6923" width="5.28515625" style="42" customWidth="1"/>
    <col min="6924" max="6925" width="3.28515625" style="42" bestFit="1" customWidth="1"/>
    <col min="6926" max="6929" width="0" style="42" hidden="1" customWidth="1"/>
    <col min="6930" max="6930" width="4.28515625" style="42" customWidth="1"/>
    <col min="6931" max="6933" width="8.14062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1" width="16.28515625" style="42" customWidth="1"/>
    <col min="6962" max="6962" width="14.5703125" style="42" customWidth="1"/>
    <col min="6963" max="6963" width="4" style="42" customWidth="1"/>
    <col min="6964" max="6966" width="7.7109375" style="42" customWidth="1"/>
    <col min="6967" max="6967" width="3.85546875" style="42" customWidth="1"/>
    <col min="6968" max="6968" width="26.28515625" style="42" customWidth="1"/>
    <col min="6969" max="7168" width="11.42578125" style="42"/>
    <col min="7169" max="7169" width="1.140625" style="42" customWidth="1"/>
    <col min="7170" max="7172" width="5.7109375" style="42" customWidth="1"/>
    <col min="7173" max="7173" width="4" style="42" customWidth="1"/>
    <col min="7174" max="7176" width="4.28515625" style="42" customWidth="1"/>
    <col min="7177" max="7179" width="5.28515625" style="42" customWidth="1"/>
    <col min="7180" max="7181" width="3.28515625" style="42" bestFit="1" customWidth="1"/>
    <col min="7182" max="7185" width="0" style="42" hidden="1" customWidth="1"/>
    <col min="7186" max="7186" width="4.28515625" style="42" customWidth="1"/>
    <col min="7187" max="7189" width="8.14062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7" width="16.28515625" style="42" customWidth="1"/>
    <col min="7218" max="7218" width="14.5703125" style="42" customWidth="1"/>
    <col min="7219" max="7219" width="4" style="42" customWidth="1"/>
    <col min="7220" max="7222" width="7.7109375" style="42" customWidth="1"/>
    <col min="7223" max="7223" width="3.85546875" style="42" customWidth="1"/>
    <col min="7224" max="7224" width="26.28515625" style="42" customWidth="1"/>
    <col min="7225" max="7424" width="11.42578125" style="42"/>
    <col min="7425" max="7425" width="1.140625" style="42" customWidth="1"/>
    <col min="7426" max="7428" width="5.7109375" style="42" customWidth="1"/>
    <col min="7429" max="7429" width="4" style="42" customWidth="1"/>
    <col min="7430" max="7432" width="4.28515625" style="42" customWidth="1"/>
    <col min="7433" max="7435" width="5.28515625" style="42" customWidth="1"/>
    <col min="7436" max="7437" width="3.28515625" style="42" bestFit="1" customWidth="1"/>
    <col min="7438" max="7441" width="0" style="42" hidden="1" customWidth="1"/>
    <col min="7442" max="7442" width="4.28515625" style="42" customWidth="1"/>
    <col min="7443" max="7445" width="8.14062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3" width="16.28515625" style="42" customWidth="1"/>
    <col min="7474" max="7474" width="14.5703125" style="42" customWidth="1"/>
    <col min="7475" max="7475" width="4" style="42" customWidth="1"/>
    <col min="7476" max="7478" width="7.7109375" style="42" customWidth="1"/>
    <col min="7479" max="7479" width="3.85546875" style="42" customWidth="1"/>
    <col min="7480" max="7480" width="26.28515625" style="42" customWidth="1"/>
    <col min="7481" max="7680" width="11.42578125" style="42"/>
    <col min="7681" max="7681" width="1.140625" style="42" customWidth="1"/>
    <col min="7682" max="7684" width="5.7109375" style="42" customWidth="1"/>
    <col min="7685" max="7685" width="4" style="42" customWidth="1"/>
    <col min="7686" max="7688" width="4.28515625" style="42" customWidth="1"/>
    <col min="7689" max="7691" width="5.28515625" style="42" customWidth="1"/>
    <col min="7692" max="7693" width="3.28515625" style="42" bestFit="1" customWidth="1"/>
    <col min="7694" max="7697" width="0" style="42" hidden="1" customWidth="1"/>
    <col min="7698" max="7698" width="4.28515625" style="42" customWidth="1"/>
    <col min="7699" max="7701" width="8.14062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29" width="16.28515625" style="42" customWidth="1"/>
    <col min="7730" max="7730" width="14.5703125" style="42" customWidth="1"/>
    <col min="7731" max="7731" width="4" style="42" customWidth="1"/>
    <col min="7732" max="7734" width="7.7109375" style="42" customWidth="1"/>
    <col min="7735" max="7735" width="3.85546875" style="42" customWidth="1"/>
    <col min="7736" max="7736" width="26.28515625" style="42" customWidth="1"/>
    <col min="7737" max="7936" width="11.42578125" style="42"/>
    <col min="7937" max="7937" width="1.140625" style="42" customWidth="1"/>
    <col min="7938" max="7940" width="5.7109375" style="42" customWidth="1"/>
    <col min="7941" max="7941" width="4" style="42" customWidth="1"/>
    <col min="7942" max="7944" width="4.28515625" style="42" customWidth="1"/>
    <col min="7945" max="7947" width="5.28515625" style="42" customWidth="1"/>
    <col min="7948" max="7949" width="3.28515625" style="42" bestFit="1" customWidth="1"/>
    <col min="7950" max="7953" width="0" style="42" hidden="1" customWidth="1"/>
    <col min="7954" max="7954" width="4.28515625" style="42" customWidth="1"/>
    <col min="7955" max="7957" width="8.14062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5" width="16.28515625" style="42" customWidth="1"/>
    <col min="7986" max="7986" width="14.5703125" style="42" customWidth="1"/>
    <col min="7987" max="7987" width="4" style="42" customWidth="1"/>
    <col min="7988" max="7990" width="7.7109375" style="42" customWidth="1"/>
    <col min="7991" max="7991" width="3.85546875" style="42" customWidth="1"/>
    <col min="7992" max="7992" width="26.28515625" style="42" customWidth="1"/>
    <col min="7993" max="8192" width="11.42578125" style="42"/>
    <col min="8193" max="8193" width="1.140625" style="42" customWidth="1"/>
    <col min="8194" max="8196" width="5.7109375" style="42" customWidth="1"/>
    <col min="8197" max="8197" width="4" style="42" customWidth="1"/>
    <col min="8198" max="8200" width="4.28515625" style="42" customWidth="1"/>
    <col min="8201" max="8203" width="5.28515625" style="42" customWidth="1"/>
    <col min="8204" max="8205" width="3.28515625" style="42" bestFit="1" customWidth="1"/>
    <col min="8206" max="8209" width="0" style="42" hidden="1" customWidth="1"/>
    <col min="8210" max="8210" width="4.28515625" style="42" customWidth="1"/>
    <col min="8211" max="8213" width="8.14062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1" width="16.28515625" style="42" customWidth="1"/>
    <col min="8242" max="8242" width="14.5703125" style="42" customWidth="1"/>
    <col min="8243" max="8243" width="4" style="42" customWidth="1"/>
    <col min="8244" max="8246" width="7.7109375" style="42" customWidth="1"/>
    <col min="8247" max="8247" width="3.85546875" style="42" customWidth="1"/>
    <col min="8248" max="8248" width="26.28515625" style="42" customWidth="1"/>
    <col min="8249" max="8448" width="11.42578125" style="42"/>
    <col min="8449" max="8449" width="1.140625" style="42" customWidth="1"/>
    <col min="8450" max="8452" width="5.7109375" style="42" customWidth="1"/>
    <col min="8453" max="8453" width="4" style="42" customWidth="1"/>
    <col min="8454" max="8456" width="4.28515625" style="42" customWidth="1"/>
    <col min="8457" max="8459" width="5.28515625" style="42" customWidth="1"/>
    <col min="8460" max="8461" width="3.28515625" style="42" bestFit="1" customWidth="1"/>
    <col min="8462" max="8465" width="0" style="42" hidden="1" customWidth="1"/>
    <col min="8466" max="8466" width="4.28515625" style="42" customWidth="1"/>
    <col min="8467" max="8469" width="8.14062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7" width="16.28515625" style="42" customWidth="1"/>
    <col min="8498" max="8498" width="14.5703125" style="42" customWidth="1"/>
    <col min="8499" max="8499" width="4" style="42" customWidth="1"/>
    <col min="8500" max="8502" width="7.7109375" style="42" customWidth="1"/>
    <col min="8503" max="8503" width="3.85546875" style="42" customWidth="1"/>
    <col min="8504" max="8504" width="26.28515625" style="42" customWidth="1"/>
    <col min="8505" max="8704" width="11.42578125" style="42"/>
    <col min="8705" max="8705" width="1.140625" style="42" customWidth="1"/>
    <col min="8706" max="8708" width="5.7109375" style="42" customWidth="1"/>
    <col min="8709" max="8709" width="4" style="42" customWidth="1"/>
    <col min="8710" max="8712" width="4.28515625" style="42" customWidth="1"/>
    <col min="8713" max="8715" width="5.28515625" style="42" customWidth="1"/>
    <col min="8716" max="8717" width="3.28515625" style="42" bestFit="1" customWidth="1"/>
    <col min="8718" max="8721" width="0" style="42" hidden="1" customWidth="1"/>
    <col min="8722" max="8722" width="4.28515625" style="42" customWidth="1"/>
    <col min="8723" max="8725" width="8.14062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3" width="16.28515625" style="42" customWidth="1"/>
    <col min="8754" max="8754" width="14.5703125" style="42" customWidth="1"/>
    <col min="8755" max="8755" width="4" style="42" customWidth="1"/>
    <col min="8756" max="8758" width="7.7109375" style="42" customWidth="1"/>
    <col min="8759" max="8759" width="3.85546875" style="42" customWidth="1"/>
    <col min="8760" max="8760" width="26.28515625" style="42" customWidth="1"/>
    <col min="8761" max="8960" width="11.42578125" style="42"/>
    <col min="8961" max="8961" width="1.140625" style="42" customWidth="1"/>
    <col min="8962" max="8964" width="5.7109375" style="42" customWidth="1"/>
    <col min="8965" max="8965" width="4" style="42" customWidth="1"/>
    <col min="8966" max="8968" width="4.28515625" style="42" customWidth="1"/>
    <col min="8969" max="8971" width="5.28515625" style="42" customWidth="1"/>
    <col min="8972" max="8973" width="3.28515625" style="42" bestFit="1" customWidth="1"/>
    <col min="8974" max="8977" width="0" style="42" hidden="1" customWidth="1"/>
    <col min="8978" max="8978" width="4.28515625" style="42" customWidth="1"/>
    <col min="8979" max="8981" width="8.14062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09" width="16.28515625" style="42" customWidth="1"/>
    <col min="9010" max="9010" width="14.5703125" style="42" customWidth="1"/>
    <col min="9011" max="9011" width="4" style="42" customWidth="1"/>
    <col min="9012" max="9014" width="7.7109375" style="42" customWidth="1"/>
    <col min="9015" max="9015" width="3.85546875" style="42" customWidth="1"/>
    <col min="9016" max="9016" width="26.28515625" style="42" customWidth="1"/>
    <col min="9017" max="9216" width="11.42578125" style="42"/>
    <col min="9217" max="9217" width="1.140625" style="42" customWidth="1"/>
    <col min="9218" max="9220" width="5.7109375" style="42" customWidth="1"/>
    <col min="9221" max="9221" width="4" style="42" customWidth="1"/>
    <col min="9222" max="9224" width="4.28515625" style="42" customWidth="1"/>
    <col min="9225" max="9227" width="5.28515625" style="42" customWidth="1"/>
    <col min="9228" max="9229" width="3.28515625" style="42" bestFit="1" customWidth="1"/>
    <col min="9230" max="9233" width="0" style="42" hidden="1" customWidth="1"/>
    <col min="9234" max="9234" width="4.28515625" style="42" customWidth="1"/>
    <col min="9235" max="9237" width="8.14062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5" width="16.28515625" style="42" customWidth="1"/>
    <col min="9266" max="9266" width="14.5703125" style="42" customWidth="1"/>
    <col min="9267" max="9267" width="4" style="42" customWidth="1"/>
    <col min="9268" max="9270" width="7.7109375" style="42" customWidth="1"/>
    <col min="9271" max="9271" width="3.85546875" style="42" customWidth="1"/>
    <col min="9272" max="9272" width="26.28515625" style="42" customWidth="1"/>
    <col min="9273" max="9472" width="11.42578125" style="42"/>
    <col min="9473" max="9473" width="1.140625" style="42" customWidth="1"/>
    <col min="9474" max="9476" width="5.7109375" style="42" customWidth="1"/>
    <col min="9477" max="9477" width="4" style="42" customWidth="1"/>
    <col min="9478" max="9480" width="4.28515625" style="42" customWidth="1"/>
    <col min="9481" max="9483" width="5.28515625" style="42" customWidth="1"/>
    <col min="9484" max="9485" width="3.28515625" style="42" bestFit="1" customWidth="1"/>
    <col min="9486" max="9489" width="0" style="42" hidden="1" customWidth="1"/>
    <col min="9490" max="9490" width="4.28515625" style="42" customWidth="1"/>
    <col min="9491" max="9493" width="8.14062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1" width="16.28515625" style="42" customWidth="1"/>
    <col min="9522" max="9522" width="14.5703125" style="42" customWidth="1"/>
    <col min="9523" max="9523" width="4" style="42" customWidth="1"/>
    <col min="9524" max="9526" width="7.7109375" style="42" customWidth="1"/>
    <col min="9527" max="9527" width="3.85546875" style="42" customWidth="1"/>
    <col min="9528" max="9528" width="26.28515625" style="42" customWidth="1"/>
    <col min="9529" max="9728" width="11.42578125" style="42"/>
    <col min="9729" max="9729" width="1.140625" style="42" customWidth="1"/>
    <col min="9730" max="9732" width="5.7109375" style="42" customWidth="1"/>
    <col min="9733" max="9733" width="4" style="42" customWidth="1"/>
    <col min="9734" max="9736" width="4.28515625" style="42" customWidth="1"/>
    <col min="9737" max="9739" width="5.28515625" style="42" customWidth="1"/>
    <col min="9740" max="9741" width="3.28515625" style="42" bestFit="1" customWidth="1"/>
    <col min="9742" max="9745" width="0" style="42" hidden="1" customWidth="1"/>
    <col min="9746" max="9746" width="4.28515625" style="42" customWidth="1"/>
    <col min="9747" max="9749" width="8.14062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7" width="16.28515625" style="42" customWidth="1"/>
    <col min="9778" max="9778" width="14.5703125" style="42" customWidth="1"/>
    <col min="9779" max="9779" width="4" style="42" customWidth="1"/>
    <col min="9780" max="9782" width="7.7109375" style="42" customWidth="1"/>
    <col min="9783" max="9783" width="3.85546875" style="42" customWidth="1"/>
    <col min="9784" max="9784" width="26.28515625" style="42" customWidth="1"/>
    <col min="9785" max="9984" width="11.42578125" style="42"/>
    <col min="9985" max="9985" width="1.140625" style="42" customWidth="1"/>
    <col min="9986" max="9988" width="5.7109375" style="42" customWidth="1"/>
    <col min="9989" max="9989" width="4" style="42" customWidth="1"/>
    <col min="9990" max="9992" width="4.28515625" style="42" customWidth="1"/>
    <col min="9993" max="9995" width="5.28515625" style="42" customWidth="1"/>
    <col min="9996" max="9997" width="3.28515625" style="42" bestFit="1" customWidth="1"/>
    <col min="9998" max="10001" width="0" style="42" hidden="1" customWidth="1"/>
    <col min="10002" max="10002" width="4.28515625" style="42" customWidth="1"/>
    <col min="10003" max="10005" width="8.14062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3" width="16.28515625" style="42" customWidth="1"/>
    <col min="10034" max="10034" width="14.5703125" style="42" customWidth="1"/>
    <col min="10035" max="10035" width="4" style="42" customWidth="1"/>
    <col min="10036" max="10038" width="7.7109375" style="42" customWidth="1"/>
    <col min="10039" max="10039" width="3.85546875" style="42" customWidth="1"/>
    <col min="10040" max="10040" width="26.28515625" style="42" customWidth="1"/>
    <col min="10041" max="10240" width="11.42578125" style="42"/>
    <col min="10241" max="10241" width="1.140625" style="42" customWidth="1"/>
    <col min="10242" max="10244" width="5.7109375" style="42" customWidth="1"/>
    <col min="10245" max="10245" width="4" style="42" customWidth="1"/>
    <col min="10246" max="10248" width="4.28515625" style="42" customWidth="1"/>
    <col min="10249" max="10251" width="5.28515625" style="42" customWidth="1"/>
    <col min="10252" max="10253" width="3.28515625" style="42" bestFit="1" customWidth="1"/>
    <col min="10254" max="10257" width="0" style="42" hidden="1" customWidth="1"/>
    <col min="10258" max="10258" width="4.28515625" style="42" customWidth="1"/>
    <col min="10259" max="10261" width="8.14062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89" width="16.28515625" style="42" customWidth="1"/>
    <col min="10290" max="10290" width="14.5703125" style="42" customWidth="1"/>
    <col min="10291" max="10291" width="4" style="42" customWidth="1"/>
    <col min="10292" max="10294" width="7.7109375" style="42" customWidth="1"/>
    <col min="10295" max="10295" width="3.85546875" style="42" customWidth="1"/>
    <col min="10296" max="10296" width="26.28515625" style="42" customWidth="1"/>
    <col min="10297" max="10496" width="11.42578125" style="42"/>
    <col min="10497" max="10497" width="1.140625" style="42" customWidth="1"/>
    <col min="10498" max="10500" width="5.7109375" style="42" customWidth="1"/>
    <col min="10501" max="10501" width="4" style="42" customWidth="1"/>
    <col min="10502" max="10504" width="4.28515625" style="42" customWidth="1"/>
    <col min="10505" max="10507" width="5.28515625" style="42" customWidth="1"/>
    <col min="10508" max="10509" width="3.28515625" style="42" bestFit="1" customWidth="1"/>
    <col min="10510" max="10513" width="0" style="42" hidden="1" customWidth="1"/>
    <col min="10514" max="10514" width="4.28515625" style="42" customWidth="1"/>
    <col min="10515" max="10517" width="8.14062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5" width="16.28515625" style="42" customWidth="1"/>
    <col min="10546" max="10546" width="14.5703125" style="42" customWidth="1"/>
    <col min="10547" max="10547" width="4" style="42" customWidth="1"/>
    <col min="10548" max="10550" width="7.7109375" style="42" customWidth="1"/>
    <col min="10551" max="10551" width="3.85546875" style="42" customWidth="1"/>
    <col min="10552" max="10552" width="26.28515625" style="42" customWidth="1"/>
    <col min="10553" max="10752" width="11.42578125" style="42"/>
    <col min="10753" max="10753" width="1.140625" style="42" customWidth="1"/>
    <col min="10754" max="10756" width="5.7109375" style="42" customWidth="1"/>
    <col min="10757" max="10757" width="4" style="42" customWidth="1"/>
    <col min="10758" max="10760" width="4.28515625" style="42" customWidth="1"/>
    <col min="10761" max="10763" width="5.28515625" style="42" customWidth="1"/>
    <col min="10764" max="10765" width="3.28515625" style="42" bestFit="1" customWidth="1"/>
    <col min="10766" max="10769" width="0" style="42" hidden="1" customWidth="1"/>
    <col min="10770" max="10770" width="4.28515625" style="42" customWidth="1"/>
    <col min="10771" max="10773" width="8.14062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1" width="16.28515625" style="42" customWidth="1"/>
    <col min="10802" max="10802" width="14.5703125" style="42" customWidth="1"/>
    <col min="10803" max="10803" width="4" style="42" customWidth="1"/>
    <col min="10804" max="10806" width="7.7109375" style="42" customWidth="1"/>
    <col min="10807" max="10807" width="3.85546875" style="42" customWidth="1"/>
    <col min="10808" max="10808" width="26.28515625" style="42" customWidth="1"/>
    <col min="10809" max="11008" width="11.42578125" style="42"/>
    <col min="11009" max="11009" width="1.140625" style="42" customWidth="1"/>
    <col min="11010" max="11012" width="5.7109375" style="42" customWidth="1"/>
    <col min="11013" max="11013" width="4" style="42" customWidth="1"/>
    <col min="11014" max="11016" width="4.28515625" style="42" customWidth="1"/>
    <col min="11017" max="11019" width="5.28515625" style="42" customWidth="1"/>
    <col min="11020" max="11021" width="3.28515625" style="42" bestFit="1" customWidth="1"/>
    <col min="11022" max="11025" width="0" style="42" hidden="1" customWidth="1"/>
    <col min="11026" max="11026" width="4.28515625" style="42" customWidth="1"/>
    <col min="11027" max="11029" width="8.14062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7" width="16.28515625" style="42" customWidth="1"/>
    <col min="11058" max="11058" width="14.5703125" style="42" customWidth="1"/>
    <col min="11059" max="11059" width="4" style="42" customWidth="1"/>
    <col min="11060" max="11062" width="7.7109375" style="42" customWidth="1"/>
    <col min="11063" max="11063" width="3.85546875" style="42" customWidth="1"/>
    <col min="11064" max="11064" width="26.28515625" style="42" customWidth="1"/>
    <col min="11065" max="11264" width="11.42578125" style="42"/>
    <col min="11265" max="11265" width="1.140625" style="42" customWidth="1"/>
    <col min="11266" max="11268" width="5.7109375" style="42" customWidth="1"/>
    <col min="11269" max="11269" width="4" style="42" customWidth="1"/>
    <col min="11270" max="11272" width="4.28515625" style="42" customWidth="1"/>
    <col min="11273" max="11275" width="5.28515625" style="42" customWidth="1"/>
    <col min="11276" max="11277" width="3.28515625" style="42" bestFit="1" customWidth="1"/>
    <col min="11278" max="11281" width="0" style="42" hidden="1" customWidth="1"/>
    <col min="11282" max="11282" width="4.28515625" style="42" customWidth="1"/>
    <col min="11283" max="11285" width="8.14062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3" width="16.28515625" style="42" customWidth="1"/>
    <col min="11314" max="11314" width="14.5703125" style="42" customWidth="1"/>
    <col min="11315" max="11315" width="4" style="42" customWidth="1"/>
    <col min="11316" max="11318" width="7.7109375" style="42" customWidth="1"/>
    <col min="11319" max="11319" width="3.85546875" style="42" customWidth="1"/>
    <col min="11320" max="11320" width="26.28515625" style="42" customWidth="1"/>
    <col min="11321" max="11520" width="11.42578125" style="42"/>
    <col min="11521" max="11521" width="1.140625" style="42" customWidth="1"/>
    <col min="11522" max="11524" width="5.7109375" style="42" customWidth="1"/>
    <col min="11525" max="11525" width="4" style="42" customWidth="1"/>
    <col min="11526" max="11528" width="4.28515625" style="42" customWidth="1"/>
    <col min="11529" max="11531" width="5.28515625" style="42" customWidth="1"/>
    <col min="11532" max="11533" width="3.28515625" style="42" bestFit="1" customWidth="1"/>
    <col min="11534" max="11537" width="0" style="42" hidden="1" customWidth="1"/>
    <col min="11538" max="11538" width="4.28515625" style="42" customWidth="1"/>
    <col min="11539" max="11541" width="8.14062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69" width="16.28515625" style="42" customWidth="1"/>
    <col min="11570" max="11570" width="14.5703125" style="42" customWidth="1"/>
    <col min="11571" max="11571" width="4" style="42" customWidth="1"/>
    <col min="11572" max="11574" width="7.7109375" style="42" customWidth="1"/>
    <col min="11575" max="11575" width="3.85546875" style="42" customWidth="1"/>
    <col min="11576" max="11576" width="26.28515625" style="42" customWidth="1"/>
    <col min="11577" max="11776" width="11.42578125" style="42"/>
    <col min="11777" max="11777" width="1.140625" style="42" customWidth="1"/>
    <col min="11778" max="11780" width="5.7109375" style="42" customWidth="1"/>
    <col min="11781" max="11781" width="4" style="42" customWidth="1"/>
    <col min="11782" max="11784" width="4.28515625" style="42" customWidth="1"/>
    <col min="11785" max="11787" width="5.28515625" style="42" customWidth="1"/>
    <col min="11788" max="11789" width="3.28515625" style="42" bestFit="1" customWidth="1"/>
    <col min="11790" max="11793" width="0" style="42" hidden="1" customWidth="1"/>
    <col min="11794" max="11794" width="4.28515625" style="42" customWidth="1"/>
    <col min="11795" max="11797" width="8.14062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5" width="16.28515625" style="42" customWidth="1"/>
    <col min="11826" max="11826" width="14.5703125" style="42" customWidth="1"/>
    <col min="11827" max="11827" width="4" style="42" customWidth="1"/>
    <col min="11828" max="11830" width="7.7109375" style="42" customWidth="1"/>
    <col min="11831" max="11831" width="3.85546875" style="42" customWidth="1"/>
    <col min="11832" max="11832" width="26.28515625" style="42" customWidth="1"/>
    <col min="11833" max="12032" width="11.42578125" style="42"/>
    <col min="12033" max="12033" width="1.140625" style="42" customWidth="1"/>
    <col min="12034" max="12036" width="5.7109375" style="42" customWidth="1"/>
    <col min="12037" max="12037" width="4" style="42" customWidth="1"/>
    <col min="12038" max="12040" width="4.28515625" style="42" customWidth="1"/>
    <col min="12041" max="12043" width="5.28515625" style="42" customWidth="1"/>
    <col min="12044" max="12045" width="3.28515625" style="42" bestFit="1" customWidth="1"/>
    <col min="12046" max="12049" width="0" style="42" hidden="1" customWidth="1"/>
    <col min="12050" max="12050" width="4.28515625" style="42" customWidth="1"/>
    <col min="12051" max="12053" width="8.14062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1" width="16.28515625" style="42" customWidth="1"/>
    <col min="12082" max="12082" width="14.5703125" style="42" customWidth="1"/>
    <col min="12083" max="12083" width="4" style="42" customWidth="1"/>
    <col min="12084" max="12086" width="7.7109375" style="42" customWidth="1"/>
    <col min="12087" max="12087" width="3.85546875" style="42" customWidth="1"/>
    <col min="12088" max="12088" width="26.28515625" style="42" customWidth="1"/>
    <col min="12089" max="12288" width="11.42578125" style="42"/>
    <col min="12289" max="12289" width="1.140625" style="42" customWidth="1"/>
    <col min="12290" max="12292" width="5.7109375" style="42" customWidth="1"/>
    <col min="12293" max="12293" width="4" style="42" customWidth="1"/>
    <col min="12294" max="12296" width="4.28515625" style="42" customWidth="1"/>
    <col min="12297" max="12299" width="5.28515625" style="42" customWidth="1"/>
    <col min="12300" max="12301" width="3.28515625" style="42" bestFit="1" customWidth="1"/>
    <col min="12302" max="12305" width="0" style="42" hidden="1" customWidth="1"/>
    <col min="12306" max="12306" width="4.28515625" style="42" customWidth="1"/>
    <col min="12307" max="12309" width="8.14062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7" width="16.28515625" style="42" customWidth="1"/>
    <col min="12338" max="12338" width="14.5703125" style="42" customWidth="1"/>
    <col min="12339" max="12339" width="4" style="42" customWidth="1"/>
    <col min="12340" max="12342" width="7.7109375" style="42" customWidth="1"/>
    <col min="12343" max="12343" width="3.85546875" style="42" customWidth="1"/>
    <col min="12344" max="12344" width="26.28515625" style="42" customWidth="1"/>
    <col min="12345" max="12544" width="11.42578125" style="42"/>
    <col min="12545" max="12545" width="1.140625" style="42" customWidth="1"/>
    <col min="12546" max="12548" width="5.7109375" style="42" customWidth="1"/>
    <col min="12549" max="12549" width="4" style="42" customWidth="1"/>
    <col min="12550" max="12552" width="4.28515625" style="42" customWidth="1"/>
    <col min="12553" max="12555" width="5.28515625" style="42" customWidth="1"/>
    <col min="12556" max="12557" width="3.28515625" style="42" bestFit="1" customWidth="1"/>
    <col min="12558" max="12561" width="0" style="42" hidden="1" customWidth="1"/>
    <col min="12562" max="12562" width="4.28515625" style="42" customWidth="1"/>
    <col min="12563" max="12565" width="8.14062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3" width="16.28515625" style="42" customWidth="1"/>
    <col min="12594" max="12594" width="14.5703125" style="42" customWidth="1"/>
    <col min="12595" max="12595" width="4" style="42" customWidth="1"/>
    <col min="12596" max="12598" width="7.7109375" style="42" customWidth="1"/>
    <col min="12599" max="12599" width="3.85546875" style="42" customWidth="1"/>
    <col min="12600" max="12600" width="26.28515625" style="42" customWidth="1"/>
    <col min="12601" max="12800" width="11.42578125" style="42"/>
    <col min="12801" max="12801" width="1.140625" style="42" customWidth="1"/>
    <col min="12802" max="12804" width="5.7109375" style="42" customWidth="1"/>
    <col min="12805" max="12805" width="4" style="42" customWidth="1"/>
    <col min="12806" max="12808" width="4.28515625" style="42" customWidth="1"/>
    <col min="12809" max="12811" width="5.28515625" style="42" customWidth="1"/>
    <col min="12812" max="12813" width="3.28515625" style="42" bestFit="1" customWidth="1"/>
    <col min="12814" max="12817" width="0" style="42" hidden="1" customWidth="1"/>
    <col min="12818" max="12818" width="4.28515625" style="42" customWidth="1"/>
    <col min="12819" max="12821" width="8.14062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49" width="16.28515625" style="42" customWidth="1"/>
    <col min="12850" max="12850" width="14.5703125" style="42" customWidth="1"/>
    <col min="12851" max="12851" width="4" style="42" customWidth="1"/>
    <col min="12852" max="12854" width="7.7109375" style="42" customWidth="1"/>
    <col min="12855" max="12855" width="3.85546875" style="42" customWidth="1"/>
    <col min="12856" max="12856" width="26.28515625" style="42" customWidth="1"/>
    <col min="12857" max="13056" width="11.42578125" style="42"/>
    <col min="13057" max="13057" width="1.140625" style="42" customWidth="1"/>
    <col min="13058" max="13060" width="5.7109375" style="42" customWidth="1"/>
    <col min="13061" max="13061" width="4" style="42" customWidth="1"/>
    <col min="13062" max="13064" width="4.28515625" style="42" customWidth="1"/>
    <col min="13065" max="13067" width="5.28515625" style="42" customWidth="1"/>
    <col min="13068" max="13069" width="3.28515625" style="42" bestFit="1" customWidth="1"/>
    <col min="13070" max="13073" width="0" style="42" hidden="1" customWidth="1"/>
    <col min="13074" max="13074" width="4.28515625" style="42" customWidth="1"/>
    <col min="13075" max="13077" width="8.14062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5" width="16.28515625" style="42" customWidth="1"/>
    <col min="13106" max="13106" width="14.5703125" style="42" customWidth="1"/>
    <col min="13107" max="13107" width="4" style="42" customWidth="1"/>
    <col min="13108" max="13110" width="7.7109375" style="42" customWidth="1"/>
    <col min="13111" max="13111" width="3.85546875" style="42" customWidth="1"/>
    <col min="13112" max="13112" width="26.28515625" style="42" customWidth="1"/>
    <col min="13113" max="13312" width="11.42578125" style="42"/>
    <col min="13313" max="13313" width="1.140625" style="42" customWidth="1"/>
    <col min="13314" max="13316" width="5.7109375" style="42" customWidth="1"/>
    <col min="13317" max="13317" width="4" style="42" customWidth="1"/>
    <col min="13318" max="13320" width="4.28515625" style="42" customWidth="1"/>
    <col min="13321" max="13323" width="5.28515625" style="42" customWidth="1"/>
    <col min="13324" max="13325" width="3.28515625" style="42" bestFit="1" customWidth="1"/>
    <col min="13326" max="13329" width="0" style="42" hidden="1" customWidth="1"/>
    <col min="13330" max="13330" width="4.28515625" style="42" customWidth="1"/>
    <col min="13331" max="13333" width="8.14062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1" width="16.28515625" style="42" customWidth="1"/>
    <col min="13362" max="13362" width="14.5703125" style="42" customWidth="1"/>
    <col min="13363" max="13363" width="4" style="42" customWidth="1"/>
    <col min="13364" max="13366" width="7.7109375" style="42" customWidth="1"/>
    <col min="13367" max="13367" width="3.85546875" style="42" customWidth="1"/>
    <col min="13368" max="13368" width="26.28515625" style="42" customWidth="1"/>
    <col min="13369" max="13568" width="11.42578125" style="42"/>
    <col min="13569" max="13569" width="1.140625" style="42" customWidth="1"/>
    <col min="13570" max="13572" width="5.7109375" style="42" customWidth="1"/>
    <col min="13573" max="13573" width="4" style="42" customWidth="1"/>
    <col min="13574" max="13576" width="4.28515625" style="42" customWidth="1"/>
    <col min="13577" max="13579" width="5.28515625" style="42" customWidth="1"/>
    <col min="13580" max="13581" width="3.28515625" style="42" bestFit="1" customWidth="1"/>
    <col min="13582" max="13585" width="0" style="42" hidden="1" customWidth="1"/>
    <col min="13586" max="13586" width="4.28515625" style="42" customWidth="1"/>
    <col min="13587" max="13589" width="8.14062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7" width="16.28515625" style="42" customWidth="1"/>
    <col min="13618" max="13618" width="14.5703125" style="42" customWidth="1"/>
    <col min="13619" max="13619" width="4" style="42" customWidth="1"/>
    <col min="13620" max="13622" width="7.7109375" style="42" customWidth="1"/>
    <col min="13623" max="13623" width="3.85546875" style="42" customWidth="1"/>
    <col min="13624" max="13624" width="26.28515625" style="42" customWidth="1"/>
    <col min="13625" max="13824" width="11.42578125" style="42"/>
    <col min="13825" max="13825" width="1.140625" style="42" customWidth="1"/>
    <col min="13826" max="13828" width="5.7109375" style="42" customWidth="1"/>
    <col min="13829" max="13829" width="4" style="42" customWidth="1"/>
    <col min="13830" max="13832" width="4.28515625" style="42" customWidth="1"/>
    <col min="13833" max="13835" width="5.28515625" style="42" customWidth="1"/>
    <col min="13836" max="13837" width="3.28515625" style="42" bestFit="1" customWidth="1"/>
    <col min="13838" max="13841" width="0" style="42" hidden="1" customWidth="1"/>
    <col min="13842" max="13842" width="4.28515625" style="42" customWidth="1"/>
    <col min="13843" max="13845" width="8.14062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3" width="16.28515625" style="42" customWidth="1"/>
    <col min="13874" max="13874" width="14.5703125" style="42" customWidth="1"/>
    <col min="13875" max="13875" width="4" style="42" customWidth="1"/>
    <col min="13876" max="13878" width="7.7109375" style="42" customWidth="1"/>
    <col min="13879" max="13879" width="3.85546875" style="42" customWidth="1"/>
    <col min="13880" max="13880" width="26.28515625" style="42" customWidth="1"/>
    <col min="13881" max="14080" width="11.42578125" style="42"/>
    <col min="14081" max="14081" width="1.140625" style="42" customWidth="1"/>
    <col min="14082" max="14084" width="5.7109375" style="42" customWidth="1"/>
    <col min="14085" max="14085" width="4" style="42" customWidth="1"/>
    <col min="14086" max="14088" width="4.28515625" style="42" customWidth="1"/>
    <col min="14089" max="14091" width="5.28515625" style="42" customWidth="1"/>
    <col min="14092" max="14093" width="3.28515625" style="42" bestFit="1" customWidth="1"/>
    <col min="14094" max="14097" width="0" style="42" hidden="1" customWidth="1"/>
    <col min="14098" max="14098" width="4.28515625" style="42" customWidth="1"/>
    <col min="14099" max="14101" width="8.14062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29" width="16.28515625" style="42" customWidth="1"/>
    <col min="14130" max="14130" width="14.5703125" style="42" customWidth="1"/>
    <col min="14131" max="14131" width="4" style="42" customWidth="1"/>
    <col min="14132" max="14134" width="7.7109375" style="42" customWidth="1"/>
    <col min="14135" max="14135" width="3.85546875" style="42" customWidth="1"/>
    <col min="14136" max="14136" width="26.28515625" style="42" customWidth="1"/>
    <col min="14137" max="14336" width="11.42578125" style="42"/>
    <col min="14337" max="14337" width="1.140625" style="42" customWidth="1"/>
    <col min="14338" max="14340" width="5.7109375" style="42" customWidth="1"/>
    <col min="14341" max="14341" width="4" style="42" customWidth="1"/>
    <col min="14342" max="14344" width="4.28515625" style="42" customWidth="1"/>
    <col min="14345" max="14347" width="5.28515625" style="42" customWidth="1"/>
    <col min="14348" max="14349" width="3.28515625" style="42" bestFit="1" customWidth="1"/>
    <col min="14350" max="14353" width="0" style="42" hidden="1" customWidth="1"/>
    <col min="14354" max="14354" width="4.28515625" style="42" customWidth="1"/>
    <col min="14355" max="14357" width="8.14062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5" width="16.28515625" style="42" customWidth="1"/>
    <col min="14386" max="14386" width="14.5703125" style="42" customWidth="1"/>
    <col min="14387" max="14387" width="4" style="42" customWidth="1"/>
    <col min="14388" max="14390" width="7.7109375" style="42" customWidth="1"/>
    <col min="14391" max="14391" width="3.85546875" style="42" customWidth="1"/>
    <col min="14392" max="14392" width="26.28515625" style="42" customWidth="1"/>
    <col min="14393" max="14592" width="11.42578125" style="42"/>
    <col min="14593" max="14593" width="1.140625" style="42" customWidth="1"/>
    <col min="14594" max="14596" width="5.7109375" style="42" customWidth="1"/>
    <col min="14597" max="14597" width="4" style="42" customWidth="1"/>
    <col min="14598" max="14600" width="4.28515625" style="42" customWidth="1"/>
    <col min="14601" max="14603" width="5.28515625" style="42" customWidth="1"/>
    <col min="14604" max="14605" width="3.28515625" style="42" bestFit="1" customWidth="1"/>
    <col min="14606" max="14609" width="0" style="42" hidden="1" customWidth="1"/>
    <col min="14610" max="14610" width="4.28515625" style="42" customWidth="1"/>
    <col min="14611" max="14613" width="8.14062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1" width="16.28515625" style="42" customWidth="1"/>
    <col min="14642" max="14642" width="14.5703125" style="42" customWidth="1"/>
    <col min="14643" max="14643" width="4" style="42" customWidth="1"/>
    <col min="14644" max="14646" width="7.7109375" style="42" customWidth="1"/>
    <col min="14647" max="14647" width="3.85546875" style="42" customWidth="1"/>
    <col min="14648" max="14648" width="26.28515625" style="42" customWidth="1"/>
    <col min="14649" max="14848" width="11.42578125" style="42"/>
    <col min="14849" max="14849" width="1.140625" style="42" customWidth="1"/>
    <col min="14850" max="14852" width="5.7109375" style="42" customWidth="1"/>
    <col min="14853" max="14853" width="4" style="42" customWidth="1"/>
    <col min="14854" max="14856" width="4.28515625" style="42" customWidth="1"/>
    <col min="14857" max="14859" width="5.28515625" style="42" customWidth="1"/>
    <col min="14860" max="14861" width="3.28515625" style="42" bestFit="1" customWidth="1"/>
    <col min="14862" max="14865" width="0" style="42" hidden="1" customWidth="1"/>
    <col min="14866" max="14866" width="4.28515625" style="42" customWidth="1"/>
    <col min="14867" max="14869" width="8.14062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7" width="16.28515625" style="42" customWidth="1"/>
    <col min="14898" max="14898" width="14.5703125" style="42" customWidth="1"/>
    <col min="14899" max="14899" width="4" style="42" customWidth="1"/>
    <col min="14900" max="14902" width="7.7109375" style="42" customWidth="1"/>
    <col min="14903" max="14903" width="3.85546875" style="42" customWidth="1"/>
    <col min="14904" max="14904" width="26.28515625" style="42" customWidth="1"/>
    <col min="14905" max="15104" width="11.42578125" style="42"/>
    <col min="15105" max="15105" width="1.140625" style="42" customWidth="1"/>
    <col min="15106" max="15108" width="5.7109375" style="42" customWidth="1"/>
    <col min="15109" max="15109" width="4" style="42" customWidth="1"/>
    <col min="15110" max="15112" width="4.28515625" style="42" customWidth="1"/>
    <col min="15113" max="15115" width="5.28515625" style="42" customWidth="1"/>
    <col min="15116" max="15117" width="3.28515625" style="42" bestFit="1" customWidth="1"/>
    <col min="15118" max="15121" width="0" style="42" hidden="1" customWidth="1"/>
    <col min="15122" max="15122" width="4.28515625" style="42" customWidth="1"/>
    <col min="15123" max="15125" width="8.14062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3" width="16.28515625" style="42" customWidth="1"/>
    <col min="15154" max="15154" width="14.5703125" style="42" customWidth="1"/>
    <col min="15155" max="15155" width="4" style="42" customWidth="1"/>
    <col min="15156" max="15158" width="7.7109375" style="42" customWidth="1"/>
    <col min="15159" max="15159" width="3.85546875" style="42" customWidth="1"/>
    <col min="15160" max="15160" width="26.28515625" style="42" customWidth="1"/>
    <col min="15161" max="15360" width="11.42578125" style="42"/>
    <col min="15361" max="15361" width="1.140625" style="42" customWidth="1"/>
    <col min="15362" max="15364" width="5.7109375" style="42" customWidth="1"/>
    <col min="15365" max="15365" width="4" style="42" customWidth="1"/>
    <col min="15366" max="15368" width="4.28515625" style="42" customWidth="1"/>
    <col min="15369" max="15371" width="5.28515625" style="42" customWidth="1"/>
    <col min="15372" max="15373" width="3.28515625" style="42" bestFit="1" customWidth="1"/>
    <col min="15374" max="15377" width="0" style="42" hidden="1" customWidth="1"/>
    <col min="15378" max="15378" width="4.28515625" style="42" customWidth="1"/>
    <col min="15379" max="15381" width="8.14062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09" width="16.28515625" style="42" customWidth="1"/>
    <col min="15410" max="15410" width="14.5703125" style="42" customWidth="1"/>
    <col min="15411" max="15411" width="4" style="42" customWidth="1"/>
    <col min="15412" max="15414" width="7.7109375" style="42" customWidth="1"/>
    <col min="15415" max="15415" width="3.85546875" style="42" customWidth="1"/>
    <col min="15416" max="15416" width="26.28515625" style="42" customWidth="1"/>
    <col min="15417" max="15616" width="11.42578125" style="42"/>
    <col min="15617" max="15617" width="1.140625" style="42" customWidth="1"/>
    <col min="15618" max="15620" width="5.7109375" style="42" customWidth="1"/>
    <col min="15621" max="15621" width="4" style="42" customWidth="1"/>
    <col min="15622" max="15624" width="4.28515625" style="42" customWidth="1"/>
    <col min="15625" max="15627" width="5.28515625" style="42" customWidth="1"/>
    <col min="15628" max="15629" width="3.28515625" style="42" bestFit="1" customWidth="1"/>
    <col min="15630" max="15633" width="0" style="42" hidden="1" customWidth="1"/>
    <col min="15634" max="15634" width="4.28515625" style="42" customWidth="1"/>
    <col min="15635" max="15637" width="8.14062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5" width="16.28515625" style="42" customWidth="1"/>
    <col min="15666" max="15666" width="14.5703125" style="42" customWidth="1"/>
    <col min="15667" max="15667" width="4" style="42" customWidth="1"/>
    <col min="15668" max="15670" width="7.7109375" style="42" customWidth="1"/>
    <col min="15671" max="15671" width="3.85546875" style="42" customWidth="1"/>
    <col min="15672" max="15672" width="26.28515625" style="42" customWidth="1"/>
    <col min="15673" max="15872" width="11.42578125" style="42"/>
    <col min="15873" max="15873" width="1.140625" style="42" customWidth="1"/>
    <col min="15874" max="15876" width="5.7109375" style="42" customWidth="1"/>
    <col min="15877" max="15877" width="4" style="42" customWidth="1"/>
    <col min="15878" max="15880" width="4.28515625" style="42" customWidth="1"/>
    <col min="15881" max="15883" width="5.28515625" style="42" customWidth="1"/>
    <col min="15884" max="15885" width="3.28515625" style="42" bestFit="1" customWidth="1"/>
    <col min="15886" max="15889" width="0" style="42" hidden="1" customWidth="1"/>
    <col min="15890" max="15890" width="4.28515625" style="42" customWidth="1"/>
    <col min="15891" max="15893" width="8.14062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1" width="16.28515625" style="42" customWidth="1"/>
    <col min="15922" max="15922" width="14.5703125" style="42" customWidth="1"/>
    <col min="15923" max="15923" width="4" style="42" customWidth="1"/>
    <col min="15924" max="15926" width="7.7109375" style="42" customWidth="1"/>
    <col min="15927" max="15927" width="3.85546875" style="42" customWidth="1"/>
    <col min="15928" max="15928" width="26.28515625" style="42" customWidth="1"/>
    <col min="15929" max="16128" width="11.42578125" style="42"/>
    <col min="16129" max="16129" width="1.140625" style="42" customWidth="1"/>
    <col min="16130" max="16132" width="5.7109375" style="42" customWidth="1"/>
    <col min="16133" max="16133" width="4" style="42" customWidth="1"/>
    <col min="16134" max="16136" width="4.28515625" style="42" customWidth="1"/>
    <col min="16137" max="16139" width="5.28515625" style="42" customWidth="1"/>
    <col min="16140" max="16141" width="3.28515625" style="42" bestFit="1" customWidth="1"/>
    <col min="16142" max="16145" width="0" style="42" hidden="1" customWidth="1"/>
    <col min="16146" max="16146" width="4.28515625" style="42" customWidth="1"/>
    <col min="16147" max="16149" width="8.14062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7" width="16.28515625" style="42" customWidth="1"/>
    <col min="16178" max="16178" width="14.5703125" style="42" customWidth="1"/>
    <col min="16179" max="16179" width="4" style="42" customWidth="1"/>
    <col min="16180" max="16182" width="7.7109375" style="42" customWidth="1"/>
    <col min="16183" max="16183" width="3.85546875" style="42" customWidth="1"/>
    <col min="16184" max="16184" width="26.285156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43110</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50.25" customHeight="1" x14ac:dyDescent="0.2">
      <c r="A6" s="40"/>
      <c r="B6" s="1719" t="s">
        <v>92</v>
      </c>
      <c r="C6" s="1720"/>
      <c r="D6" s="1721" t="s">
        <v>93</v>
      </c>
      <c r="E6" s="1722"/>
      <c r="F6" s="1722"/>
      <c r="G6" s="1722"/>
      <c r="H6" s="1723"/>
      <c r="I6" s="1719" t="s">
        <v>300</v>
      </c>
      <c r="J6" s="1724"/>
      <c r="K6" s="1720"/>
      <c r="L6" s="1836" t="s">
        <v>191</v>
      </c>
      <c r="M6" s="1837"/>
      <c r="N6" s="1837"/>
      <c r="O6" s="1837"/>
      <c r="P6" s="1837"/>
      <c r="Q6" s="1837"/>
      <c r="R6" s="1837"/>
      <c r="S6" s="1837"/>
      <c r="T6" s="1837"/>
      <c r="U6" s="1838"/>
      <c r="V6" s="1719" t="s">
        <v>94</v>
      </c>
      <c r="W6" s="1724"/>
      <c r="X6" s="1724"/>
      <c r="Y6" s="1724"/>
      <c r="Z6" s="1724"/>
      <c r="AA6" s="1725" t="s">
        <v>28</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25" t="s">
        <v>605</v>
      </c>
      <c r="M8" s="126"/>
      <c r="N8" s="126"/>
      <c r="O8" s="126"/>
      <c r="P8" s="126"/>
      <c r="Q8" s="126"/>
      <c r="R8" s="127"/>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row>
    <row r="9" spans="1:56"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147" customHeight="1" x14ac:dyDescent="0.2">
      <c r="A10" s="651"/>
      <c r="B10" s="2069" t="s">
        <v>736</v>
      </c>
      <c r="C10" s="2069"/>
      <c r="D10" s="2069"/>
      <c r="E10" s="2028" t="s">
        <v>737</v>
      </c>
      <c r="F10" s="2070" t="s">
        <v>1386</v>
      </c>
      <c r="G10" s="2071"/>
      <c r="H10" s="2072"/>
      <c r="I10" s="2079" t="s">
        <v>1387</v>
      </c>
      <c r="J10" s="2080"/>
      <c r="K10" s="2081"/>
      <c r="L10" s="2021" t="s">
        <v>663</v>
      </c>
      <c r="M10" s="2021" t="s">
        <v>645</v>
      </c>
      <c r="N10" s="682"/>
      <c r="O10" s="138">
        <f>VLOOKUP(L10,[11]Listas!$M$69:$N$73,2,0)</f>
        <v>1</v>
      </c>
      <c r="P10" s="138"/>
      <c r="Q10" s="138">
        <f>HLOOKUP(M10,[11]Listas!$O$67:$Q$68,2,0)</f>
        <v>10</v>
      </c>
      <c r="R10" s="2101" t="str">
        <f>INDEX([11]Listas!$O$69:$Q$73,MATCH(L10,[11]Listas!$M$69:$M$73,0),MATCH(M10,[11]Listas!$O$67:$Q$67,0))</f>
        <v>10
BAJA</v>
      </c>
      <c r="S10" s="2104" t="s">
        <v>2740</v>
      </c>
      <c r="T10" s="2105"/>
      <c r="U10" s="2106"/>
      <c r="V10" s="2028" t="s">
        <v>102</v>
      </c>
      <c r="W10" s="2028" t="s">
        <v>62</v>
      </c>
      <c r="X10" s="2028" t="s">
        <v>62</v>
      </c>
      <c r="Y10" s="2028" t="s">
        <v>102</v>
      </c>
      <c r="Z10" s="2028" t="s">
        <v>102</v>
      </c>
      <c r="AA10" s="2028" t="s">
        <v>102</v>
      </c>
      <c r="AB10" s="2028" t="s">
        <v>102</v>
      </c>
      <c r="AC10" s="2028" t="s">
        <v>102</v>
      </c>
      <c r="AD10" s="2028" t="s">
        <v>102</v>
      </c>
      <c r="AE10" s="2028" t="s">
        <v>102</v>
      </c>
      <c r="AF10" s="680"/>
      <c r="AG10" s="138">
        <f t="shared" ref="AG10:AG20" si="0">IF(Y10="SI",15,0)</f>
        <v>15</v>
      </c>
      <c r="AH10" s="138">
        <f t="shared" ref="AH10:AH20" si="1">IF(Z10="SI",5,0)</f>
        <v>5</v>
      </c>
      <c r="AI10" s="138">
        <f t="shared" ref="AI10:AI20" si="2">IF(AA10="SI",15,0)</f>
        <v>15</v>
      </c>
      <c r="AJ10" s="138">
        <f t="shared" ref="AJ10:AJ20" si="3">IF(AB10="SI",10,0)</f>
        <v>10</v>
      </c>
      <c r="AK10" s="138">
        <f t="shared" ref="AK10:AK20" si="4">IF(AC10="SI",15,0)</f>
        <v>15</v>
      </c>
      <c r="AL10" s="138">
        <f t="shared" ref="AL10:AL20" si="5">IF(AD10="SI",10,0)</f>
        <v>10</v>
      </c>
      <c r="AM10" s="138">
        <f t="shared" ref="AM10:AM20" si="6">IF(AE10="SI",30,0)</f>
        <v>30</v>
      </c>
      <c r="AN10" s="138">
        <f t="shared" ref="AN10:AN20" si="7">SUM(AG10+AH10+AI10+AJ10+AK10+AL10+AM10)</f>
        <v>100</v>
      </c>
      <c r="AO10" s="138">
        <f t="shared" ref="AO10:AO20" si="8">IF(AN10&lt;=50,0,IF(AN10&gt;=76,2,1))</f>
        <v>2</v>
      </c>
      <c r="AP10" s="2101" t="str">
        <f t="shared" ref="AP10" si="9">CONCATENATE(AN10,"- disminuye ",AO10)</f>
        <v>100- disminuye 2</v>
      </c>
      <c r="AQ10" s="138">
        <f t="shared" ref="AQ10:AQ20" si="10">IF(V10="SI",O10-AO10,O10)</f>
        <v>-1</v>
      </c>
      <c r="AR10" s="2101" t="str">
        <f>IF(AQ10&lt;=1,"Rara vez",VLOOKUP(AQ10,[11]Listas!$L$69:$M$73,2,0))</f>
        <v>Rara vez</v>
      </c>
      <c r="AS10" s="138">
        <f t="shared" ref="AS10:AS20" si="11">IF(W10="SI",Q10-AO10,Q10)</f>
        <v>10</v>
      </c>
      <c r="AT10" s="2101" t="str">
        <f t="shared" ref="AT10" si="12">IF(AS10&lt;=9,"Moderado",IF(AS10=20,"Catastrófico",IF(AS10=18,"Moderado","Mayor")))</f>
        <v>Mayor</v>
      </c>
      <c r="AU10" s="2101" t="str">
        <f>INDEX([11]Listas!$O$69:$Q$73,MATCH(AR10,[11]Listas!$M$69:$M$73,0),MATCH(AT10,[11]Listas!$O$67:$Q$67,0))</f>
        <v>10
BAJA</v>
      </c>
      <c r="AV10" s="2021" t="s">
        <v>647</v>
      </c>
      <c r="AW10" s="2089" t="s">
        <v>1388</v>
      </c>
      <c r="AX10" s="2089" t="s">
        <v>1389</v>
      </c>
      <c r="AY10" s="2021" t="s">
        <v>2941</v>
      </c>
      <c r="AZ10" s="2092" t="s">
        <v>2942</v>
      </c>
      <c r="BA10" s="2093"/>
      <c r="BB10" s="2094"/>
      <c r="BC10" s="2021" t="s">
        <v>888</v>
      </c>
      <c r="BD10" s="2028" t="s">
        <v>2943</v>
      </c>
    </row>
    <row r="11" spans="1:56" ht="136.5" customHeight="1" x14ac:dyDescent="0.2">
      <c r="A11" s="651"/>
      <c r="B11" s="2069" t="s">
        <v>738</v>
      </c>
      <c r="C11" s="2069"/>
      <c r="D11" s="2069"/>
      <c r="E11" s="2068"/>
      <c r="F11" s="2073"/>
      <c r="G11" s="2074"/>
      <c r="H11" s="2075"/>
      <c r="I11" s="2082"/>
      <c r="J11" s="2083"/>
      <c r="K11" s="2084"/>
      <c r="L11" s="2088"/>
      <c r="M11" s="2088"/>
      <c r="N11" s="682"/>
      <c r="O11" s="138" t="e">
        <f>VLOOKUP(L11,[11]Listas!$M$69:$N$73,2,0)</f>
        <v>#N/A</v>
      </c>
      <c r="P11" s="138"/>
      <c r="Q11" s="138" t="e">
        <f>HLOOKUP(M11,[11]Listas!$O$67:$Q$68,2,0)</f>
        <v>#N/A</v>
      </c>
      <c r="R11" s="2102"/>
      <c r="S11" s="2107"/>
      <c r="T11" s="2108"/>
      <c r="U11" s="2109"/>
      <c r="V11" s="2068"/>
      <c r="W11" s="2068"/>
      <c r="X11" s="2068"/>
      <c r="Y11" s="2068"/>
      <c r="Z11" s="2068"/>
      <c r="AA11" s="2068"/>
      <c r="AB11" s="2068"/>
      <c r="AC11" s="2068"/>
      <c r="AD11" s="2068"/>
      <c r="AE11" s="2068"/>
      <c r="AF11" s="680"/>
      <c r="AG11" s="138">
        <f t="shared" si="0"/>
        <v>0</v>
      </c>
      <c r="AH11" s="138">
        <f t="shared" si="1"/>
        <v>0</v>
      </c>
      <c r="AI11" s="138">
        <f t="shared" si="2"/>
        <v>0</v>
      </c>
      <c r="AJ11" s="138">
        <f t="shared" si="3"/>
        <v>0</v>
      </c>
      <c r="AK11" s="138">
        <f t="shared" si="4"/>
        <v>0</v>
      </c>
      <c r="AL11" s="138">
        <f t="shared" si="5"/>
        <v>0</v>
      </c>
      <c r="AM11" s="138">
        <f t="shared" si="6"/>
        <v>0</v>
      </c>
      <c r="AN11" s="138">
        <f t="shared" si="7"/>
        <v>0</v>
      </c>
      <c r="AO11" s="138">
        <f t="shared" si="8"/>
        <v>0</v>
      </c>
      <c r="AP11" s="2102"/>
      <c r="AQ11" s="138" t="e">
        <f t="shared" si="10"/>
        <v>#N/A</v>
      </c>
      <c r="AR11" s="2102"/>
      <c r="AS11" s="138" t="e">
        <f t="shared" si="11"/>
        <v>#N/A</v>
      </c>
      <c r="AT11" s="2102"/>
      <c r="AU11" s="2102"/>
      <c r="AV11" s="2088"/>
      <c r="AW11" s="2090"/>
      <c r="AX11" s="2090"/>
      <c r="AY11" s="2088"/>
      <c r="AZ11" s="2095"/>
      <c r="BA11" s="2096"/>
      <c r="BB11" s="2097"/>
      <c r="BC11" s="2088"/>
      <c r="BD11" s="2068"/>
    </row>
    <row r="12" spans="1:56" ht="148.5" customHeight="1" x14ac:dyDescent="0.2">
      <c r="A12" s="651"/>
      <c r="B12" s="2069" t="s">
        <v>1390</v>
      </c>
      <c r="C12" s="2069"/>
      <c r="D12" s="2069"/>
      <c r="E12" s="2068"/>
      <c r="F12" s="2073"/>
      <c r="G12" s="2074"/>
      <c r="H12" s="2075"/>
      <c r="I12" s="2082"/>
      <c r="J12" s="2083"/>
      <c r="K12" s="2084"/>
      <c r="L12" s="2088"/>
      <c r="M12" s="2088"/>
      <c r="N12" s="682"/>
      <c r="O12" s="138" t="e">
        <f>VLOOKUP(L12,[11]Listas!$M$69:$N$73,2,0)</f>
        <v>#N/A</v>
      </c>
      <c r="P12" s="138"/>
      <c r="Q12" s="138" t="e">
        <f>HLOOKUP(M12,[11]Listas!$O$67:$Q$68,2,0)</f>
        <v>#N/A</v>
      </c>
      <c r="R12" s="2102"/>
      <c r="S12" s="2107"/>
      <c r="T12" s="2108"/>
      <c r="U12" s="2109"/>
      <c r="V12" s="2068"/>
      <c r="W12" s="2068"/>
      <c r="X12" s="2068"/>
      <c r="Y12" s="2068"/>
      <c r="Z12" s="2068"/>
      <c r="AA12" s="2068"/>
      <c r="AB12" s="2068"/>
      <c r="AC12" s="2068"/>
      <c r="AD12" s="2068"/>
      <c r="AE12" s="2068"/>
      <c r="AF12" s="680"/>
      <c r="AG12" s="138">
        <f t="shared" si="0"/>
        <v>0</v>
      </c>
      <c r="AH12" s="138">
        <f t="shared" si="1"/>
        <v>0</v>
      </c>
      <c r="AI12" s="138">
        <f t="shared" si="2"/>
        <v>0</v>
      </c>
      <c r="AJ12" s="138">
        <f t="shared" si="3"/>
        <v>0</v>
      </c>
      <c r="AK12" s="138">
        <f t="shared" si="4"/>
        <v>0</v>
      </c>
      <c r="AL12" s="138">
        <f t="shared" si="5"/>
        <v>0</v>
      </c>
      <c r="AM12" s="138">
        <f t="shared" si="6"/>
        <v>0</v>
      </c>
      <c r="AN12" s="138">
        <f t="shared" si="7"/>
        <v>0</v>
      </c>
      <c r="AO12" s="138">
        <f t="shared" si="8"/>
        <v>0</v>
      </c>
      <c r="AP12" s="2102"/>
      <c r="AQ12" s="138" t="e">
        <f t="shared" si="10"/>
        <v>#N/A</v>
      </c>
      <c r="AR12" s="2102"/>
      <c r="AS12" s="138" t="e">
        <f t="shared" si="11"/>
        <v>#N/A</v>
      </c>
      <c r="AT12" s="2102"/>
      <c r="AU12" s="2102"/>
      <c r="AV12" s="2088"/>
      <c r="AW12" s="2090"/>
      <c r="AX12" s="2090"/>
      <c r="AY12" s="2088"/>
      <c r="AZ12" s="2095"/>
      <c r="BA12" s="2096"/>
      <c r="BB12" s="2097"/>
      <c r="BC12" s="2088"/>
      <c r="BD12" s="2068"/>
    </row>
    <row r="13" spans="1:56" ht="52.5" customHeight="1" x14ac:dyDescent="0.2">
      <c r="A13" s="651"/>
      <c r="B13" s="2069" t="s">
        <v>30</v>
      </c>
      <c r="C13" s="2069"/>
      <c r="D13" s="2069"/>
      <c r="E13" s="2068"/>
      <c r="F13" s="2073"/>
      <c r="G13" s="2074"/>
      <c r="H13" s="2075"/>
      <c r="I13" s="2082"/>
      <c r="J13" s="2083"/>
      <c r="K13" s="2084"/>
      <c r="L13" s="2088"/>
      <c r="M13" s="2088"/>
      <c r="N13" s="682"/>
      <c r="O13" s="138" t="e">
        <f>VLOOKUP(L13,[11]Listas!$M$69:$N$73,2,0)</f>
        <v>#N/A</v>
      </c>
      <c r="P13" s="138"/>
      <c r="Q13" s="138" t="e">
        <f>HLOOKUP(M13,[11]Listas!$O$67:$Q$68,2,0)</f>
        <v>#N/A</v>
      </c>
      <c r="R13" s="2102"/>
      <c r="S13" s="2107"/>
      <c r="T13" s="2108"/>
      <c r="U13" s="2109"/>
      <c r="V13" s="2068"/>
      <c r="W13" s="2068"/>
      <c r="X13" s="2068"/>
      <c r="Y13" s="2068"/>
      <c r="Z13" s="2068"/>
      <c r="AA13" s="2068"/>
      <c r="AB13" s="2068"/>
      <c r="AC13" s="2068"/>
      <c r="AD13" s="2068"/>
      <c r="AE13" s="2068"/>
      <c r="AF13" s="680"/>
      <c r="AG13" s="138">
        <f t="shared" si="0"/>
        <v>0</v>
      </c>
      <c r="AH13" s="138">
        <f t="shared" si="1"/>
        <v>0</v>
      </c>
      <c r="AI13" s="138">
        <f t="shared" si="2"/>
        <v>0</v>
      </c>
      <c r="AJ13" s="138">
        <f t="shared" si="3"/>
        <v>0</v>
      </c>
      <c r="AK13" s="138">
        <f t="shared" si="4"/>
        <v>0</v>
      </c>
      <c r="AL13" s="138">
        <f t="shared" si="5"/>
        <v>0</v>
      </c>
      <c r="AM13" s="138">
        <f t="shared" si="6"/>
        <v>0</v>
      </c>
      <c r="AN13" s="138">
        <f t="shared" si="7"/>
        <v>0</v>
      </c>
      <c r="AO13" s="138">
        <f t="shared" si="8"/>
        <v>0</v>
      </c>
      <c r="AP13" s="2102"/>
      <c r="AQ13" s="138" t="e">
        <f t="shared" si="10"/>
        <v>#N/A</v>
      </c>
      <c r="AR13" s="2102"/>
      <c r="AS13" s="138" t="e">
        <f t="shared" si="11"/>
        <v>#N/A</v>
      </c>
      <c r="AT13" s="2102"/>
      <c r="AU13" s="2102"/>
      <c r="AV13" s="2088"/>
      <c r="AW13" s="2090"/>
      <c r="AX13" s="2090"/>
      <c r="AY13" s="2088"/>
      <c r="AZ13" s="2095"/>
      <c r="BA13" s="2096"/>
      <c r="BB13" s="2097"/>
      <c r="BC13" s="2088"/>
      <c r="BD13" s="2068"/>
    </row>
    <row r="14" spans="1:56" ht="81" customHeight="1" x14ac:dyDescent="0.2">
      <c r="A14" s="651"/>
      <c r="B14" s="2069" t="s">
        <v>1391</v>
      </c>
      <c r="C14" s="2069"/>
      <c r="D14" s="2069"/>
      <c r="E14" s="2029"/>
      <c r="F14" s="2076"/>
      <c r="G14" s="2077"/>
      <c r="H14" s="2078"/>
      <c r="I14" s="2085"/>
      <c r="J14" s="2086"/>
      <c r="K14" s="2087"/>
      <c r="L14" s="2022"/>
      <c r="M14" s="2022"/>
      <c r="N14" s="682"/>
      <c r="O14" s="138" t="e">
        <f>VLOOKUP(L14,[11]Listas!$M$69:$N$73,2,0)</f>
        <v>#N/A</v>
      </c>
      <c r="P14" s="138"/>
      <c r="Q14" s="138" t="e">
        <f>HLOOKUP(M14,[11]Listas!$O$67:$Q$68,2,0)</f>
        <v>#N/A</v>
      </c>
      <c r="R14" s="2103"/>
      <c r="S14" s="2110"/>
      <c r="T14" s="2111"/>
      <c r="U14" s="2112"/>
      <c r="V14" s="2029"/>
      <c r="W14" s="2029"/>
      <c r="X14" s="2029"/>
      <c r="Y14" s="2029"/>
      <c r="Z14" s="2029"/>
      <c r="AA14" s="2029"/>
      <c r="AB14" s="2029"/>
      <c r="AC14" s="2029"/>
      <c r="AD14" s="2029"/>
      <c r="AE14" s="2029"/>
      <c r="AF14" s="680"/>
      <c r="AG14" s="138">
        <f t="shared" si="0"/>
        <v>0</v>
      </c>
      <c r="AH14" s="138">
        <f t="shared" si="1"/>
        <v>0</v>
      </c>
      <c r="AI14" s="138">
        <f t="shared" si="2"/>
        <v>0</v>
      </c>
      <c r="AJ14" s="138">
        <f t="shared" si="3"/>
        <v>0</v>
      </c>
      <c r="AK14" s="138">
        <f t="shared" si="4"/>
        <v>0</v>
      </c>
      <c r="AL14" s="138">
        <f t="shared" si="5"/>
        <v>0</v>
      </c>
      <c r="AM14" s="138">
        <f t="shared" si="6"/>
        <v>0</v>
      </c>
      <c r="AN14" s="138">
        <f t="shared" si="7"/>
        <v>0</v>
      </c>
      <c r="AO14" s="138">
        <f t="shared" si="8"/>
        <v>0</v>
      </c>
      <c r="AP14" s="2103"/>
      <c r="AQ14" s="138" t="e">
        <f t="shared" si="10"/>
        <v>#N/A</v>
      </c>
      <c r="AR14" s="2103"/>
      <c r="AS14" s="138" t="e">
        <f t="shared" si="11"/>
        <v>#N/A</v>
      </c>
      <c r="AT14" s="2103"/>
      <c r="AU14" s="2103"/>
      <c r="AV14" s="2022"/>
      <c r="AW14" s="2091"/>
      <c r="AX14" s="2091"/>
      <c r="AY14" s="2022"/>
      <c r="AZ14" s="2098"/>
      <c r="BA14" s="2099"/>
      <c r="BB14" s="2100"/>
      <c r="BC14" s="2022"/>
      <c r="BD14" s="2029"/>
    </row>
    <row r="15" spans="1:56" ht="387.75" customHeight="1" x14ac:dyDescent="0.2">
      <c r="A15" s="651"/>
      <c r="B15" s="1914" t="s">
        <v>1619</v>
      </c>
      <c r="C15" s="1914"/>
      <c r="D15" s="1914"/>
      <c r="E15" s="722" t="s">
        <v>739</v>
      </c>
      <c r="F15" s="2113" t="s">
        <v>1392</v>
      </c>
      <c r="G15" s="2113"/>
      <c r="H15" s="2113"/>
      <c r="I15" s="1915" t="s">
        <v>1393</v>
      </c>
      <c r="J15" s="1915"/>
      <c r="K15" s="1915"/>
      <c r="L15" s="682" t="s">
        <v>663</v>
      </c>
      <c r="M15" s="682" t="s">
        <v>645</v>
      </c>
      <c r="N15" s="682"/>
      <c r="O15" s="138">
        <f>VLOOKUP(L15,[11]Listas!$M$69:$N$73,2,0)</f>
        <v>1</v>
      </c>
      <c r="P15" s="138"/>
      <c r="Q15" s="138">
        <f>HLOOKUP(M15,[11]Listas!$O$67:$Q$68,2,0)</f>
        <v>10</v>
      </c>
      <c r="R15" s="681" t="str">
        <f>INDEX([11]Listas!$O$69:$Q$73,MATCH(L15,[11]Listas!$M$69:$M$73,0),MATCH(M15,[11]Listas!$O$67:$Q$67,0))</f>
        <v>10
BAJA</v>
      </c>
      <c r="S15" s="1915" t="s">
        <v>1394</v>
      </c>
      <c r="T15" s="1915"/>
      <c r="U15" s="1915"/>
      <c r="V15" s="680" t="s">
        <v>102</v>
      </c>
      <c r="W15" s="680" t="s">
        <v>62</v>
      </c>
      <c r="X15" s="680" t="s">
        <v>62</v>
      </c>
      <c r="Y15" s="680" t="s">
        <v>102</v>
      </c>
      <c r="Z15" s="680" t="s">
        <v>102</v>
      </c>
      <c r="AA15" s="680" t="s">
        <v>102</v>
      </c>
      <c r="AB15" s="680" t="s">
        <v>102</v>
      </c>
      <c r="AC15" s="680" t="s">
        <v>102</v>
      </c>
      <c r="AD15" s="680" t="s">
        <v>102</v>
      </c>
      <c r="AE15" s="680" t="s">
        <v>102</v>
      </c>
      <c r="AF15" s="680"/>
      <c r="AG15" s="138">
        <f t="shared" si="0"/>
        <v>15</v>
      </c>
      <c r="AH15" s="138">
        <f t="shared" si="1"/>
        <v>5</v>
      </c>
      <c r="AI15" s="138">
        <f t="shared" si="2"/>
        <v>15</v>
      </c>
      <c r="AJ15" s="138">
        <f t="shared" si="3"/>
        <v>10</v>
      </c>
      <c r="AK15" s="138">
        <f t="shared" si="4"/>
        <v>15</v>
      </c>
      <c r="AL15" s="138">
        <f t="shared" si="5"/>
        <v>10</v>
      </c>
      <c r="AM15" s="138">
        <f t="shared" si="6"/>
        <v>30</v>
      </c>
      <c r="AN15" s="138">
        <f t="shared" si="7"/>
        <v>100</v>
      </c>
      <c r="AO15" s="138">
        <f t="shared" si="8"/>
        <v>2</v>
      </c>
      <c r="AP15" s="681" t="str">
        <f t="shared" ref="AP15:AP20" si="13">CONCATENATE(AN15,"- disminuye ",AO15)</f>
        <v>100- disminuye 2</v>
      </c>
      <c r="AQ15" s="138">
        <f t="shared" si="10"/>
        <v>-1</v>
      </c>
      <c r="AR15" s="681" t="str">
        <f>IF(AQ15&lt;=1,"Rara vez",VLOOKUP(AQ15,[11]Listas!$L$69:$M$73,2,0))</f>
        <v>Rara vez</v>
      </c>
      <c r="AS15" s="138">
        <f t="shared" si="11"/>
        <v>10</v>
      </c>
      <c r="AT15" s="681" t="str">
        <f t="shared" ref="AT15:AT20" si="14">IF(AS15&lt;=9,"Moderado",IF(AS15=20,"Catastrófico",IF(AS15=18,"Moderado","Mayor")))</f>
        <v>Mayor</v>
      </c>
      <c r="AU15" s="681" t="str">
        <f>INDEX([11]Listas!$O$69:$Q$73,MATCH(AR15,[11]Listas!$M$69:$M$73,0),MATCH(AT15,[11]Listas!$O$67:$Q$67,0))</f>
        <v>10
BAJA</v>
      </c>
      <c r="AV15" s="682" t="s">
        <v>647</v>
      </c>
      <c r="AW15" s="670" t="s">
        <v>889</v>
      </c>
      <c r="AX15" s="670" t="s">
        <v>890</v>
      </c>
      <c r="AY15" s="682" t="s">
        <v>2941</v>
      </c>
      <c r="AZ15" s="2114" t="s">
        <v>2739</v>
      </c>
      <c r="BA15" s="2114"/>
      <c r="BB15" s="2114"/>
      <c r="BC15" s="682" t="s">
        <v>888</v>
      </c>
      <c r="BD15" s="686" t="s">
        <v>2944</v>
      </c>
    </row>
    <row r="16" spans="1:56" ht="287.25" customHeight="1" x14ac:dyDescent="0.2">
      <c r="A16" s="651"/>
      <c r="B16" s="1914" t="s">
        <v>1620</v>
      </c>
      <c r="C16" s="1914"/>
      <c r="D16" s="1914"/>
      <c r="E16" s="722" t="s">
        <v>740</v>
      </c>
      <c r="F16" s="2113" t="s">
        <v>741</v>
      </c>
      <c r="G16" s="2113"/>
      <c r="H16" s="2113"/>
      <c r="I16" s="1915" t="s">
        <v>1395</v>
      </c>
      <c r="J16" s="1915"/>
      <c r="K16" s="1915"/>
      <c r="L16" s="682" t="s">
        <v>667</v>
      </c>
      <c r="M16" s="682" t="s">
        <v>645</v>
      </c>
      <c r="N16" s="682"/>
      <c r="O16" s="138">
        <f>VLOOKUP(L16,[11]Listas!$M$69:$N$73,2,0)</f>
        <v>2</v>
      </c>
      <c r="P16" s="138"/>
      <c r="Q16" s="138">
        <f>HLOOKUP(M16,[11]Listas!$O$67:$Q$68,2,0)</f>
        <v>10</v>
      </c>
      <c r="R16" s="681" t="str">
        <f>INDEX([11]Listas!$O$69:$Q$73,MATCH(L16,[11]Listas!$M$69:$M$73,0),MATCH(M16,[11]Listas!$O$67:$Q$67,0))</f>
        <v>20
MODERADA</v>
      </c>
      <c r="S16" s="1915" t="s">
        <v>2738</v>
      </c>
      <c r="T16" s="1915"/>
      <c r="U16" s="1915"/>
      <c r="V16" s="680" t="s">
        <v>102</v>
      </c>
      <c r="W16" s="680" t="s">
        <v>102</v>
      </c>
      <c r="X16" s="680" t="s">
        <v>62</v>
      </c>
      <c r="Y16" s="680" t="s">
        <v>102</v>
      </c>
      <c r="Z16" s="680" t="s">
        <v>102</v>
      </c>
      <c r="AA16" s="680" t="s">
        <v>62</v>
      </c>
      <c r="AB16" s="680" t="s">
        <v>102</v>
      </c>
      <c r="AC16" s="680" t="s">
        <v>102</v>
      </c>
      <c r="AD16" s="680" t="s">
        <v>102</v>
      </c>
      <c r="AE16" s="680" t="s">
        <v>102</v>
      </c>
      <c r="AF16" s="680"/>
      <c r="AG16" s="138">
        <f t="shared" si="0"/>
        <v>15</v>
      </c>
      <c r="AH16" s="138">
        <f t="shared" si="1"/>
        <v>5</v>
      </c>
      <c r="AI16" s="138">
        <f t="shared" si="2"/>
        <v>0</v>
      </c>
      <c r="AJ16" s="138">
        <f t="shared" si="3"/>
        <v>10</v>
      </c>
      <c r="AK16" s="138">
        <f t="shared" si="4"/>
        <v>15</v>
      </c>
      <c r="AL16" s="138">
        <f t="shared" si="5"/>
        <v>10</v>
      </c>
      <c r="AM16" s="138">
        <f t="shared" si="6"/>
        <v>30</v>
      </c>
      <c r="AN16" s="138">
        <f t="shared" si="7"/>
        <v>85</v>
      </c>
      <c r="AO16" s="138">
        <f t="shared" si="8"/>
        <v>2</v>
      </c>
      <c r="AP16" s="681" t="str">
        <f t="shared" si="13"/>
        <v>85- disminuye 2</v>
      </c>
      <c r="AQ16" s="138">
        <f t="shared" si="10"/>
        <v>0</v>
      </c>
      <c r="AR16" s="681" t="str">
        <f>IF(AQ16&lt;=1,"Rara vez",VLOOKUP(AQ16,[11]Listas!$L$69:$M$73,2,0))</f>
        <v>Rara vez</v>
      </c>
      <c r="AS16" s="138">
        <f t="shared" si="11"/>
        <v>8</v>
      </c>
      <c r="AT16" s="681" t="str">
        <f t="shared" si="14"/>
        <v>Moderado</v>
      </c>
      <c r="AU16" s="681" t="str">
        <f>INDEX([11]Listas!$O$69:$Q$73,MATCH(AR16,[11]Listas!$M$69:$M$73,0),MATCH(AT16,[11]Listas!$O$67:$Q$67,0))</f>
        <v>5
BAJA</v>
      </c>
      <c r="AV16" s="682" t="s">
        <v>647</v>
      </c>
      <c r="AW16" s="670" t="s">
        <v>2737</v>
      </c>
      <c r="AX16" s="670" t="s">
        <v>1396</v>
      </c>
      <c r="AY16" s="682" t="s">
        <v>2941</v>
      </c>
      <c r="AZ16" s="2114" t="s">
        <v>2736</v>
      </c>
      <c r="BA16" s="2114"/>
      <c r="BB16" s="2114"/>
      <c r="BC16" s="682" t="s">
        <v>888</v>
      </c>
      <c r="BD16" s="680" t="s">
        <v>2945</v>
      </c>
    </row>
    <row r="17" spans="1:56" ht="237.75" customHeight="1" x14ac:dyDescent="0.2">
      <c r="A17" s="651"/>
      <c r="B17" s="1914" t="s">
        <v>742</v>
      </c>
      <c r="C17" s="1914"/>
      <c r="D17" s="1914"/>
      <c r="E17" s="722" t="s">
        <v>601</v>
      </c>
      <c r="F17" s="2113" t="s">
        <v>743</v>
      </c>
      <c r="G17" s="2113"/>
      <c r="H17" s="2113"/>
      <c r="I17" s="1915" t="s">
        <v>1395</v>
      </c>
      <c r="J17" s="1915"/>
      <c r="K17" s="1915"/>
      <c r="L17" s="682" t="s">
        <v>663</v>
      </c>
      <c r="M17" s="682" t="s">
        <v>668</v>
      </c>
      <c r="N17" s="682"/>
      <c r="O17" s="138">
        <f>VLOOKUP(L17,[11]Listas!$M$69:$N$73,2,0)</f>
        <v>1</v>
      </c>
      <c r="P17" s="138"/>
      <c r="Q17" s="138">
        <f>HLOOKUP(M17,[11]Listas!$O$67:$Q$68,2,0)</f>
        <v>20</v>
      </c>
      <c r="R17" s="681" t="str">
        <f>INDEX([11]Listas!$O$69:$Q$73,MATCH(L17,[11]Listas!$M$69:$M$73,0),MATCH(M17,[11]Listas!$O$67:$Q$67,0))</f>
        <v>20
MODERADA</v>
      </c>
      <c r="S17" s="1915" t="s">
        <v>2735</v>
      </c>
      <c r="T17" s="1915"/>
      <c r="U17" s="1915"/>
      <c r="V17" s="680" t="s">
        <v>102</v>
      </c>
      <c r="W17" s="680" t="s">
        <v>62</v>
      </c>
      <c r="X17" s="680" t="s">
        <v>62</v>
      </c>
      <c r="Y17" s="680" t="s">
        <v>102</v>
      </c>
      <c r="Z17" s="680" t="s">
        <v>102</v>
      </c>
      <c r="AA17" s="680" t="s">
        <v>62</v>
      </c>
      <c r="AB17" s="680" t="s">
        <v>102</v>
      </c>
      <c r="AC17" s="680" t="s">
        <v>102</v>
      </c>
      <c r="AD17" s="680" t="s">
        <v>102</v>
      </c>
      <c r="AE17" s="680" t="s">
        <v>102</v>
      </c>
      <c r="AF17" s="680"/>
      <c r="AG17" s="138">
        <f t="shared" si="0"/>
        <v>15</v>
      </c>
      <c r="AH17" s="138">
        <f t="shared" si="1"/>
        <v>5</v>
      </c>
      <c r="AI17" s="138">
        <f t="shared" si="2"/>
        <v>0</v>
      </c>
      <c r="AJ17" s="138">
        <f t="shared" si="3"/>
        <v>10</v>
      </c>
      <c r="AK17" s="138">
        <f t="shared" si="4"/>
        <v>15</v>
      </c>
      <c r="AL17" s="138">
        <f t="shared" si="5"/>
        <v>10</v>
      </c>
      <c r="AM17" s="138">
        <f t="shared" si="6"/>
        <v>30</v>
      </c>
      <c r="AN17" s="138">
        <f t="shared" si="7"/>
        <v>85</v>
      </c>
      <c r="AO17" s="138">
        <f t="shared" si="8"/>
        <v>2</v>
      </c>
      <c r="AP17" s="681" t="str">
        <f t="shared" si="13"/>
        <v>85- disminuye 2</v>
      </c>
      <c r="AQ17" s="138">
        <f t="shared" si="10"/>
        <v>-1</v>
      </c>
      <c r="AR17" s="681" t="str">
        <f>IF(AQ17&lt;=1,"Rara vez",VLOOKUP(AQ17,[11]Listas!$L$69:$M$73,2,0))</f>
        <v>Rara vez</v>
      </c>
      <c r="AS17" s="138">
        <f t="shared" si="11"/>
        <v>20</v>
      </c>
      <c r="AT17" s="681" t="str">
        <f t="shared" si="14"/>
        <v>Catastrófico</v>
      </c>
      <c r="AU17" s="681" t="str">
        <f>INDEX([11]Listas!$O$69:$Q$73,MATCH(AR17,[11]Listas!$M$69:$M$73,0),MATCH(AT17,[11]Listas!$O$67:$Q$67,0))</f>
        <v>20
MODERADA</v>
      </c>
      <c r="AV17" s="682" t="s">
        <v>647</v>
      </c>
      <c r="AW17" s="670" t="s">
        <v>2734</v>
      </c>
      <c r="AX17" s="670" t="s">
        <v>2733</v>
      </c>
      <c r="AY17" s="682" t="s">
        <v>2941</v>
      </c>
      <c r="AZ17" s="2114" t="s">
        <v>2732</v>
      </c>
      <c r="BA17" s="2114"/>
      <c r="BB17" s="2114"/>
      <c r="BC17" s="723" t="s">
        <v>888</v>
      </c>
      <c r="BD17" s="565" t="s">
        <v>2946</v>
      </c>
    </row>
    <row r="18" spans="1:56" ht="316.5" customHeight="1" x14ac:dyDescent="0.2">
      <c r="A18" s="651"/>
      <c r="B18" s="2115" t="s">
        <v>1621</v>
      </c>
      <c r="C18" s="2115"/>
      <c r="D18" s="2115"/>
      <c r="E18" s="722" t="s">
        <v>602</v>
      </c>
      <c r="F18" s="2115" t="s">
        <v>1618</v>
      </c>
      <c r="G18" s="2115"/>
      <c r="H18" s="2115"/>
      <c r="I18" s="1914" t="s">
        <v>1397</v>
      </c>
      <c r="J18" s="1914"/>
      <c r="K18" s="1914"/>
      <c r="L18" s="682" t="s">
        <v>667</v>
      </c>
      <c r="M18" s="682" t="s">
        <v>645</v>
      </c>
      <c r="N18" s="682"/>
      <c r="O18" s="138">
        <f>VLOOKUP(L18,[11]Listas!$M$69:$N$73,2,0)</f>
        <v>2</v>
      </c>
      <c r="P18" s="138"/>
      <c r="Q18" s="138">
        <f>HLOOKUP(M18,[11]Listas!$O$67:$Q$68,2,0)</f>
        <v>10</v>
      </c>
      <c r="R18" s="681" t="str">
        <f>INDEX([11]Listas!$O$69:$Q$73,MATCH(L18,[11]Listas!$M$69:$M$73,0),MATCH(M18,[11]Listas!$O$67:$Q$67,0))</f>
        <v>20
MODERADA</v>
      </c>
      <c r="S18" s="2116" t="s">
        <v>1399</v>
      </c>
      <c r="T18" s="2117"/>
      <c r="U18" s="2118"/>
      <c r="V18" s="680" t="s">
        <v>102</v>
      </c>
      <c r="W18" s="680" t="s">
        <v>62</v>
      </c>
      <c r="X18" s="680" t="s">
        <v>62</v>
      </c>
      <c r="Y18" s="680" t="s">
        <v>102</v>
      </c>
      <c r="Z18" s="680" t="s">
        <v>102</v>
      </c>
      <c r="AA18" s="680" t="s">
        <v>62</v>
      </c>
      <c r="AB18" s="680" t="s">
        <v>102</v>
      </c>
      <c r="AC18" s="680" t="s">
        <v>102</v>
      </c>
      <c r="AD18" s="680" t="s">
        <v>102</v>
      </c>
      <c r="AE18" s="680" t="s">
        <v>102</v>
      </c>
      <c r="AF18" s="680"/>
      <c r="AG18" s="138">
        <f t="shared" si="0"/>
        <v>15</v>
      </c>
      <c r="AH18" s="138">
        <f t="shared" si="1"/>
        <v>5</v>
      </c>
      <c r="AI18" s="138">
        <f t="shared" si="2"/>
        <v>0</v>
      </c>
      <c r="AJ18" s="138">
        <f t="shared" si="3"/>
        <v>10</v>
      </c>
      <c r="AK18" s="138">
        <f t="shared" si="4"/>
        <v>15</v>
      </c>
      <c r="AL18" s="138">
        <f t="shared" si="5"/>
        <v>10</v>
      </c>
      <c r="AM18" s="138">
        <f t="shared" si="6"/>
        <v>30</v>
      </c>
      <c r="AN18" s="138">
        <f t="shared" si="7"/>
        <v>85</v>
      </c>
      <c r="AO18" s="138">
        <f t="shared" si="8"/>
        <v>2</v>
      </c>
      <c r="AP18" s="681" t="str">
        <f t="shared" si="13"/>
        <v>85- disminuye 2</v>
      </c>
      <c r="AQ18" s="138">
        <f t="shared" si="10"/>
        <v>0</v>
      </c>
      <c r="AR18" s="681" t="str">
        <f>IF(AQ18&lt;=1,"Rara vez",VLOOKUP(AQ18,[11]Listas!$L$69:$M$73,2,0))</f>
        <v>Rara vez</v>
      </c>
      <c r="AS18" s="138">
        <f t="shared" si="11"/>
        <v>10</v>
      </c>
      <c r="AT18" s="681" t="str">
        <f t="shared" si="14"/>
        <v>Mayor</v>
      </c>
      <c r="AU18" s="681" t="str">
        <f>INDEX([11]Listas!$O$69:$Q$73,MATCH(AR18,[11]Listas!$M$69:$M$73,0),MATCH(AT18,[11]Listas!$O$67:$Q$67,0))</f>
        <v>10
BAJA</v>
      </c>
      <c r="AV18" s="682" t="s">
        <v>653</v>
      </c>
      <c r="AW18" s="649" t="s">
        <v>654</v>
      </c>
      <c r="AX18" s="669" t="s">
        <v>744</v>
      </c>
      <c r="AY18" s="682" t="s">
        <v>2941</v>
      </c>
      <c r="AZ18" s="2119" t="s">
        <v>2816</v>
      </c>
      <c r="BA18" s="2120"/>
      <c r="BB18" s="2121"/>
      <c r="BC18" s="682" t="s">
        <v>891</v>
      </c>
      <c r="BD18" s="575" t="s">
        <v>2947</v>
      </c>
    </row>
    <row r="19" spans="1:56" ht="283.5" customHeight="1" x14ac:dyDescent="0.2">
      <c r="A19" s="651"/>
      <c r="B19" s="1914" t="s">
        <v>1622</v>
      </c>
      <c r="C19" s="1914"/>
      <c r="D19" s="1914"/>
      <c r="E19" s="722" t="s">
        <v>603</v>
      </c>
      <c r="F19" s="2122" t="s">
        <v>745</v>
      </c>
      <c r="G19" s="2122"/>
      <c r="H19" s="2122"/>
      <c r="I19" s="1914" t="s">
        <v>1400</v>
      </c>
      <c r="J19" s="1914"/>
      <c r="K19" s="1914"/>
      <c r="L19" s="682" t="s">
        <v>667</v>
      </c>
      <c r="M19" s="682" t="s">
        <v>645</v>
      </c>
      <c r="N19" s="682"/>
      <c r="O19" s="138">
        <f>VLOOKUP(L19,[11]Listas!$M$69:$N$73,2,0)</f>
        <v>2</v>
      </c>
      <c r="P19" s="138"/>
      <c r="Q19" s="138">
        <f>HLOOKUP(M19,[11]Listas!$O$67:$Q$68,2,0)</f>
        <v>10</v>
      </c>
      <c r="R19" s="681" t="str">
        <f>INDEX([11]Listas!$O$69:$Q$73,MATCH(L19,[11]Listas!$M$69:$M$73,0),MATCH(M19,[11]Listas!$O$67:$Q$67,0))</f>
        <v>20
MODERADA</v>
      </c>
      <c r="S19" s="1914" t="s">
        <v>1401</v>
      </c>
      <c r="T19" s="1914"/>
      <c r="U19" s="1914"/>
      <c r="V19" s="680" t="s">
        <v>102</v>
      </c>
      <c r="W19" s="680" t="s">
        <v>62</v>
      </c>
      <c r="X19" s="680" t="s">
        <v>62</v>
      </c>
      <c r="Y19" s="680" t="s">
        <v>102</v>
      </c>
      <c r="Z19" s="680" t="s">
        <v>102</v>
      </c>
      <c r="AA19" s="680" t="s">
        <v>62</v>
      </c>
      <c r="AB19" s="680" t="s">
        <v>102</v>
      </c>
      <c r="AC19" s="680" t="s">
        <v>102</v>
      </c>
      <c r="AD19" s="680" t="s">
        <v>102</v>
      </c>
      <c r="AE19" s="680" t="s">
        <v>102</v>
      </c>
      <c r="AF19" s="680"/>
      <c r="AG19" s="138">
        <f t="shared" si="0"/>
        <v>15</v>
      </c>
      <c r="AH19" s="138">
        <f t="shared" si="1"/>
        <v>5</v>
      </c>
      <c r="AI19" s="138">
        <f t="shared" si="2"/>
        <v>0</v>
      </c>
      <c r="AJ19" s="138">
        <f t="shared" si="3"/>
        <v>10</v>
      </c>
      <c r="AK19" s="138">
        <f t="shared" si="4"/>
        <v>15</v>
      </c>
      <c r="AL19" s="138">
        <f t="shared" si="5"/>
        <v>10</v>
      </c>
      <c r="AM19" s="138">
        <f t="shared" si="6"/>
        <v>30</v>
      </c>
      <c r="AN19" s="138">
        <f t="shared" si="7"/>
        <v>85</v>
      </c>
      <c r="AO19" s="138">
        <f t="shared" si="8"/>
        <v>2</v>
      </c>
      <c r="AP19" s="681" t="str">
        <f t="shared" si="13"/>
        <v>85- disminuye 2</v>
      </c>
      <c r="AQ19" s="138">
        <f t="shared" si="10"/>
        <v>0</v>
      </c>
      <c r="AR19" s="681" t="str">
        <f>IF(AQ19&lt;=1,"Rara vez",VLOOKUP(AQ19,[11]Listas!$L$69:$M$73,2,0))</f>
        <v>Rara vez</v>
      </c>
      <c r="AS19" s="138">
        <f t="shared" si="11"/>
        <v>10</v>
      </c>
      <c r="AT19" s="681" t="str">
        <f t="shared" si="14"/>
        <v>Mayor</v>
      </c>
      <c r="AU19" s="681" t="str">
        <f>INDEX([11]Listas!$O$69:$Q$73,MATCH(AR19,[11]Listas!$M$69:$M$73,0),MATCH(AT19,[11]Listas!$O$67:$Q$67,0))</f>
        <v>10
BAJA</v>
      </c>
      <c r="AV19" s="682" t="s">
        <v>647</v>
      </c>
      <c r="AW19" s="669" t="s">
        <v>746</v>
      </c>
      <c r="AX19" s="669" t="s">
        <v>747</v>
      </c>
      <c r="AY19" s="682" t="s">
        <v>2941</v>
      </c>
      <c r="AZ19" s="2119" t="s">
        <v>2817</v>
      </c>
      <c r="BA19" s="2120"/>
      <c r="BB19" s="2121"/>
      <c r="BC19" s="682" t="s">
        <v>891</v>
      </c>
      <c r="BD19" s="575" t="s">
        <v>2818</v>
      </c>
    </row>
    <row r="20" spans="1:56" ht="277.5" customHeight="1" x14ac:dyDescent="0.2">
      <c r="A20" s="651"/>
      <c r="B20" s="1914" t="s">
        <v>1623</v>
      </c>
      <c r="C20" s="1914"/>
      <c r="D20" s="1914"/>
      <c r="E20" s="722" t="s">
        <v>748</v>
      </c>
      <c r="F20" s="2122" t="s">
        <v>749</v>
      </c>
      <c r="G20" s="2122"/>
      <c r="H20" s="2122"/>
      <c r="I20" s="1914" t="s">
        <v>1402</v>
      </c>
      <c r="J20" s="1914"/>
      <c r="K20" s="1914"/>
      <c r="L20" s="682" t="s">
        <v>667</v>
      </c>
      <c r="M20" s="682" t="s">
        <v>668</v>
      </c>
      <c r="N20" s="682"/>
      <c r="O20" s="138">
        <f>VLOOKUP(L20,[11]Listas!$M$69:$N$73,2,0)</f>
        <v>2</v>
      </c>
      <c r="P20" s="138"/>
      <c r="Q20" s="138">
        <f>HLOOKUP(M20,[11]Listas!$O$67:$Q$68,2,0)</f>
        <v>20</v>
      </c>
      <c r="R20" s="681" t="str">
        <f>INDEX([11]Listas!$O$69:$Q$73,MATCH(L20,[11]Listas!$M$69:$M$73,0),MATCH(M20,[11]Listas!$O$67:$Q$67,0))</f>
        <v>40
ALTA</v>
      </c>
      <c r="S20" s="1914" t="s">
        <v>750</v>
      </c>
      <c r="T20" s="1914"/>
      <c r="U20" s="1914"/>
      <c r="V20" s="680" t="s">
        <v>102</v>
      </c>
      <c r="W20" s="680" t="s">
        <v>62</v>
      </c>
      <c r="X20" s="680" t="s">
        <v>62</v>
      </c>
      <c r="Y20" s="680" t="s">
        <v>102</v>
      </c>
      <c r="Z20" s="680" t="s">
        <v>102</v>
      </c>
      <c r="AA20" s="680" t="s">
        <v>62</v>
      </c>
      <c r="AB20" s="680" t="s">
        <v>102</v>
      </c>
      <c r="AC20" s="680" t="s">
        <v>102</v>
      </c>
      <c r="AD20" s="680" t="s">
        <v>102</v>
      </c>
      <c r="AE20" s="680" t="s">
        <v>102</v>
      </c>
      <c r="AF20" s="680"/>
      <c r="AG20" s="138">
        <f t="shared" si="0"/>
        <v>15</v>
      </c>
      <c r="AH20" s="138">
        <f t="shared" si="1"/>
        <v>5</v>
      </c>
      <c r="AI20" s="138">
        <f t="shared" si="2"/>
        <v>0</v>
      </c>
      <c r="AJ20" s="138">
        <f t="shared" si="3"/>
        <v>10</v>
      </c>
      <c r="AK20" s="138">
        <f t="shared" si="4"/>
        <v>15</v>
      </c>
      <c r="AL20" s="138">
        <f t="shared" si="5"/>
        <v>10</v>
      </c>
      <c r="AM20" s="138">
        <f t="shared" si="6"/>
        <v>30</v>
      </c>
      <c r="AN20" s="138">
        <f t="shared" si="7"/>
        <v>85</v>
      </c>
      <c r="AO20" s="138">
        <f t="shared" si="8"/>
        <v>2</v>
      </c>
      <c r="AP20" s="681" t="str">
        <f t="shared" si="13"/>
        <v>85- disminuye 2</v>
      </c>
      <c r="AQ20" s="138">
        <f t="shared" si="10"/>
        <v>0</v>
      </c>
      <c r="AR20" s="681" t="str">
        <f>IF(AQ20&lt;=1,"Rara vez",VLOOKUP(AQ20,[11]Listas!$L$69:$M$73,2,0))</f>
        <v>Rara vez</v>
      </c>
      <c r="AS20" s="138">
        <f t="shared" si="11"/>
        <v>20</v>
      </c>
      <c r="AT20" s="681" t="str">
        <f t="shared" si="14"/>
        <v>Catastrófico</v>
      </c>
      <c r="AU20" s="681" t="str">
        <f>INDEX([11]Listas!$O$69:$Q$73,MATCH(AR20,[11]Listas!$M$69:$M$73,0),MATCH(AT20,[11]Listas!$O$67:$Q$67,0))</f>
        <v>20
MODERADA</v>
      </c>
      <c r="AV20" s="682" t="s">
        <v>653</v>
      </c>
      <c r="AW20" s="649" t="s">
        <v>654</v>
      </c>
      <c r="AX20" s="669" t="s">
        <v>1404</v>
      </c>
      <c r="AY20" s="682" t="s">
        <v>2941</v>
      </c>
      <c r="AZ20" s="2119" t="s">
        <v>2819</v>
      </c>
      <c r="BA20" s="2120"/>
      <c r="BB20" s="2121"/>
      <c r="BC20" s="682" t="s">
        <v>891</v>
      </c>
      <c r="BD20" s="575" t="s">
        <v>2948</v>
      </c>
    </row>
    <row r="21" spans="1:56" ht="3.75" customHeight="1" x14ac:dyDescent="0.2">
      <c r="A21" s="40"/>
      <c r="B21" s="50"/>
      <c r="C21" s="50"/>
      <c r="D21" s="50"/>
      <c r="E21" s="43"/>
      <c r="F21" s="50"/>
      <c r="G21" s="50"/>
      <c r="H21" s="50"/>
      <c r="I21" s="50"/>
      <c r="J21" s="50"/>
      <c r="K21" s="50"/>
      <c r="L21" s="43"/>
      <c r="M21" s="43"/>
      <c r="N21" s="43"/>
      <c r="O21" s="43"/>
      <c r="P21" s="43"/>
      <c r="Q21" s="43"/>
      <c r="R21" s="43"/>
      <c r="S21" s="50"/>
      <c r="T21" s="50"/>
      <c r="U21" s="50"/>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50"/>
      <c r="AW21" s="50"/>
      <c r="AX21" s="50"/>
      <c r="AY21" s="43"/>
      <c r="AZ21" s="51"/>
      <c r="BA21" s="51"/>
      <c r="BB21" s="51"/>
      <c r="BC21" s="52"/>
      <c r="BD21" s="53"/>
    </row>
    <row r="22" spans="1:56" ht="15" customHeight="1" x14ac:dyDescent="0.2">
      <c r="A22" s="44"/>
      <c r="B22" s="1755" t="s">
        <v>655</v>
      </c>
      <c r="C22" s="1755"/>
      <c r="D22" s="1755"/>
      <c r="E22" s="1755"/>
      <c r="F22" s="1755"/>
      <c r="G22" s="1755"/>
      <c r="H22" s="1755"/>
      <c r="I22" s="1755"/>
      <c r="J22" s="1755"/>
      <c r="K22" s="1755"/>
      <c r="L22" s="1755"/>
      <c r="M22" s="1755"/>
      <c r="N22" s="1755"/>
      <c r="O22" s="1755"/>
      <c r="P22" s="1755"/>
      <c r="Q22" s="1755"/>
      <c r="R22" s="1755"/>
      <c r="S22" s="1755"/>
      <c r="T22" s="1755"/>
      <c r="U22" s="1755"/>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43"/>
      <c r="AV22" s="55"/>
      <c r="AW22" s="55"/>
      <c r="AX22" s="55"/>
      <c r="AY22" s="1756" t="s">
        <v>1518</v>
      </c>
      <c r="AZ22" s="1757"/>
      <c r="BA22" s="1757"/>
      <c r="BB22" s="1757"/>
      <c r="BC22" s="1757"/>
      <c r="BD22" s="1757"/>
    </row>
    <row r="23" spans="1:56" s="57" customFormat="1" ht="19.5" customHeight="1" x14ac:dyDescent="0.2">
      <c r="A23" s="56"/>
      <c r="B23" s="1758" t="s">
        <v>656</v>
      </c>
      <c r="C23" s="1759"/>
      <c r="D23" s="1759"/>
      <c r="E23" s="1759"/>
      <c r="F23" s="1759"/>
      <c r="G23" s="1759"/>
      <c r="H23" s="1760"/>
      <c r="I23" s="1758" t="s">
        <v>657</v>
      </c>
      <c r="J23" s="1759"/>
      <c r="K23" s="1759"/>
      <c r="L23" s="1759"/>
      <c r="M23" s="1759"/>
      <c r="N23" s="1759"/>
      <c r="O23" s="1759"/>
      <c r="P23" s="1759"/>
      <c r="Q23" s="1759"/>
      <c r="R23" s="1759"/>
      <c r="S23" s="1759"/>
      <c r="T23" s="1759"/>
      <c r="U23" s="1760"/>
      <c r="V23" s="1758" t="s">
        <v>369</v>
      </c>
      <c r="W23" s="1759"/>
      <c r="X23" s="1759"/>
      <c r="Y23" s="1759"/>
      <c r="Z23" s="1759"/>
      <c r="AA23" s="1759"/>
      <c r="AB23" s="1759"/>
      <c r="AC23" s="1759"/>
      <c r="AD23" s="1759"/>
      <c r="AE23" s="1759"/>
      <c r="AF23" s="1759"/>
      <c r="AG23" s="1759"/>
      <c r="AH23" s="1759"/>
      <c r="AI23" s="1759"/>
      <c r="AJ23" s="1759"/>
      <c r="AK23" s="1759"/>
      <c r="AL23" s="1759"/>
      <c r="AM23" s="1759"/>
      <c r="AN23" s="1759"/>
      <c r="AO23" s="1759"/>
      <c r="AP23" s="1760"/>
      <c r="AQ23" s="142" t="s">
        <v>370</v>
      </c>
      <c r="AR23" s="1758" t="s">
        <v>370</v>
      </c>
      <c r="AS23" s="1759"/>
      <c r="AT23" s="1759"/>
      <c r="AU23" s="1759"/>
      <c r="AV23" s="1759"/>
      <c r="AW23" s="1760"/>
      <c r="AX23" s="55"/>
      <c r="AY23" s="1757"/>
      <c r="AZ23" s="1757"/>
      <c r="BA23" s="1757"/>
      <c r="BB23" s="1757"/>
      <c r="BC23" s="1757"/>
      <c r="BD23" s="1757"/>
    </row>
    <row r="24" spans="1:56" s="57" customFormat="1" ht="25.5" customHeight="1" x14ac:dyDescent="0.2">
      <c r="A24" s="58"/>
      <c r="B24" s="1761" t="s">
        <v>751</v>
      </c>
      <c r="C24" s="1762"/>
      <c r="D24" s="1762"/>
      <c r="E24" s="1762"/>
      <c r="F24" s="1762"/>
      <c r="G24" s="1762"/>
      <c r="H24" s="1763"/>
      <c r="I24" s="1761" t="s">
        <v>2949</v>
      </c>
      <c r="J24" s="1762"/>
      <c r="K24" s="1762"/>
      <c r="L24" s="1762"/>
      <c r="M24" s="1762"/>
      <c r="N24" s="1762"/>
      <c r="O24" s="1762"/>
      <c r="P24" s="1762"/>
      <c r="Q24" s="1762"/>
      <c r="R24" s="1762"/>
      <c r="S24" s="1762"/>
      <c r="T24" s="1762"/>
      <c r="U24" s="1763"/>
      <c r="V24" s="1761" t="s">
        <v>2950</v>
      </c>
      <c r="W24" s="1762"/>
      <c r="X24" s="1762"/>
      <c r="Y24" s="1762"/>
      <c r="Z24" s="1762"/>
      <c r="AA24" s="1762"/>
      <c r="AB24" s="1762"/>
      <c r="AC24" s="1762"/>
      <c r="AD24" s="1762"/>
      <c r="AE24" s="1762"/>
      <c r="AF24" s="1762"/>
      <c r="AG24" s="1762"/>
      <c r="AH24" s="1762"/>
      <c r="AI24" s="1762"/>
      <c r="AJ24" s="1762"/>
      <c r="AK24" s="1762"/>
      <c r="AL24" s="1762"/>
      <c r="AM24" s="1762"/>
      <c r="AN24" s="1762"/>
      <c r="AO24" s="1762"/>
      <c r="AP24" s="1763"/>
      <c r="AQ24" s="59"/>
      <c r="AR24" s="1761"/>
      <c r="AS24" s="1762"/>
      <c r="AT24" s="1762"/>
      <c r="AU24" s="1762"/>
      <c r="AV24" s="1762"/>
      <c r="AW24" s="1763"/>
      <c r="AX24" s="55"/>
      <c r="AY24" s="1757"/>
      <c r="AZ24" s="1757"/>
      <c r="BA24" s="1757"/>
      <c r="BB24" s="1757"/>
      <c r="BC24" s="1757"/>
      <c r="BD24" s="1757"/>
    </row>
    <row r="25" spans="1:56" s="57" customFormat="1" ht="25.5" customHeight="1" x14ac:dyDescent="0.2">
      <c r="A25" s="58"/>
      <c r="B25" s="1761" t="s">
        <v>753</v>
      </c>
      <c r="C25" s="1762"/>
      <c r="D25" s="1762"/>
      <c r="E25" s="1762"/>
      <c r="F25" s="1762"/>
      <c r="G25" s="1762"/>
      <c r="H25" s="1763"/>
      <c r="I25" s="1761" t="s">
        <v>2820</v>
      </c>
      <c r="J25" s="1762"/>
      <c r="K25" s="1762"/>
      <c r="L25" s="1762"/>
      <c r="M25" s="1762"/>
      <c r="N25" s="1762"/>
      <c r="O25" s="1762"/>
      <c r="P25" s="1762"/>
      <c r="Q25" s="1762"/>
      <c r="R25" s="1762"/>
      <c r="S25" s="1762"/>
      <c r="T25" s="1762"/>
      <c r="U25" s="1763"/>
      <c r="V25" s="1761" t="s">
        <v>2821</v>
      </c>
      <c r="W25" s="1762"/>
      <c r="X25" s="1762"/>
      <c r="Y25" s="1762"/>
      <c r="Z25" s="1762"/>
      <c r="AA25" s="1762"/>
      <c r="AB25" s="1762"/>
      <c r="AC25" s="1762"/>
      <c r="AD25" s="1762"/>
      <c r="AE25" s="1762"/>
      <c r="AF25" s="1762"/>
      <c r="AG25" s="1762"/>
      <c r="AH25" s="1762"/>
      <c r="AI25" s="1762"/>
      <c r="AJ25" s="1762"/>
      <c r="AK25" s="1762"/>
      <c r="AL25" s="1762"/>
      <c r="AM25" s="1762"/>
      <c r="AN25" s="1762"/>
      <c r="AO25" s="1762"/>
      <c r="AP25" s="1763"/>
      <c r="AQ25" s="59"/>
      <c r="AR25" s="1761"/>
      <c r="AS25" s="1762"/>
      <c r="AT25" s="1762"/>
      <c r="AU25" s="1762"/>
      <c r="AV25" s="1762"/>
      <c r="AW25" s="1763"/>
      <c r="AX25" s="55"/>
      <c r="AY25" s="1757"/>
      <c r="AZ25" s="1757"/>
      <c r="BA25" s="1757"/>
      <c r="BB25" s="1757"/>
      <c r="BC25" s="1757"/>
      <c r="BD25" s="1757"/>
    </row>
    <row r="26" spans="1:56" ht="25.5" customHeight="1" x14ac:dyDescent="0.2">
      <c r="A26" s="58"/>
      <c r="B26" s="1761" t="s">
        <v>754</v>
      </c>
      <c r="C26" s="1762"/>
      <c r="D26" s="1762"/>
      <c r="E26" s="1762"/>
      <c r="F26" s="1762"/>
      <c r="G26" s="1762"/>
      <c r="H26" s="1763"/>
      <c r="I26" s="1761" t="s">
        <v>752</v>
      </c>
      <c r="J26" s="1762"/>
      <c r="K26" s="1762"/>
      <c r="L26" s="1762"/>
      <c r="M26" s="1762"/>
      <c r="N26" s="1762"/>
      <c r="O26" s="1762"/>
      <c r="P26" s="1762"/>
      <c r="Q26" s="1762"/>
      <c r="R26" s="1762"/>
      <c r="S26" s="1762"/>
      <c r="T26" s="1762"/>
      <c r="U26" s="1763"/>
      <c r="V26" s="1761" t="s">
        <v>2951</v>
      </c>
      <c r="W26" s="1762"/>
      <c r="X26" s="1762"/>
      <c r="Y26" s="1762"/>
      <c r="Z26" s="1762"/>
      <c r="AA26" s="1762"/>
      <c r="AB26" s="1762"/>
      <c r="AC26" s="1762"/>
      <c r="AD26" s="1762"/>
      <c r="AE26" s="1762"/>
      <c r="AF26" s="1762"/>
      <c r="AG26" s="1762"/>
      <c r="AH26" s="1762"/>
      <c r="AI26" s="1762"/>
      <c r="AJ26" s="1762"/>
      <c r="AK26" s="1762"/>
      <c r="AL26" s="1762"/>
      <c r="AM26" s="1762"/>
      <c r="AN26" s="1762"/>
      <c r="AO26" s="1762"/>
      <c r="AP26" s="1763"/>
      <c r="AQ26" s="59"/>
      <c r="AR26" s="1761"/>
      <c r="AS26" s="1762"/>
      <c r="AT26" s="1762"/>
      <c r="AU26" s="1762"/>
      <c r="AV26" s="1762"/>
      <c r="AW26" s="1763"/>
      <c r="AX26" s="67"/>
      <c r="AY26" s="724"/>
      <c r="AZ26" s="725"/>
      <c r="BA26" s="725"/>
      <c r="BB26" s="725"/>
      <c r="BC26" s="724"/>
      <c r="BD26" s="54"/>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54"/>
      <c r="AZ27" s="40"/>
      <c r="BA27" s="40"/>
      <c r="BB27" s="40"/>
      <c r="BC27" s="54"/>
      <c r="BD27" s="54"/>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54"/>
      <c r="AZ28" s="40"/>
      <c r="BA28" s="40"/>
      <c r="BB28" s="40"/>
      <c r="BC28" s="54"/>
      <c r="BD28" s="54"/>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54"/>
      <c r="AZ29" s="40"/>
      <c r="BA29" s="40"/>
      <c r="BB29" s="40"/>
      <c r="BC29" s="54"/>
      <c r="BD29" s="54"/>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54"/>
      <c r="AZ30" s="40"/>
      <c r="BA30" s="40"/>
      <c r="BB30" s="40"/>
      <c r="BC30" s="54"/>
      <c r="BD30" s="54"/>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54"/>
      <c r="AZ31" s="40"/>
      <c r="BA31" s="40"/>
      <c r="BB31" s="40"/>
      <c r="BC31" s="54"/>
      <c r="BD31" s="54"/>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row r="115" spans="1:56"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row>
    <row r="116" spans="1:56" x14ac:dyDescent="0.2">
      <c r="A116" s="60"/>
      <c r="B116" s="60"/>
      <c r="C116" s="60"/>
      <c r="D116" s="60"/>
      <c r="E116" s="61"/>
      <c r="F116" s="60"/>
      <c r="G116" s="60"/>
      <c r="H116" s="60"/>
      <c r="I116" s="60"/>
      <c r="J116" s="60"/>
      <c r="K116" s="60"/>
      <c r="L116" s="62"/>
      <c r="M116" s="62"/>
      <c r="N116" s="62"/>
      <c r="O116" s="62"/>
      <c r="P116" s="62"/>
      <c r="Q116" s="62"/>
      <c r="R116" s="62"/>
      <c r="S116" s="62"/>
      <c r="T116" s="62"/>
      <c r="U116" s="62"/>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2"/>
      <c r="AW116" s="62"/>
      <c r="AX116" s="62"/>
      <c r="AY116" s="61"/>
      <c r="AZ116" s="60"/>
      <c r="BA116" s="60"/>
      <c r="BB116" s="60"/>
      <c r="BC116" s="61"/>
      <c r="BD116" s="61"/>
    </row>
    <row r="117" spans="1:56" x14ac:dyDescent="0.2">
      <c r="A117" s="60"/>
      <c r="B117" s="60"/>
      <c r="C117" s="60"/>
      <c r="D117" s="60"/>
      <c r="E117" s="61"/>
      <c r="F117" s="60"/>
      <c r="G117" s="60"/>
      <c r="H117" s="60"/>
      <c r="I117" s="60"/>
      <c r="J117" s="60"/>
      <c r="K117" s="60"/>
      <c r="L117" s="62"/>
      <c r="M117" s="62"/>
      <c r="N117" s="62"/>
      <c r="O117" s="62"/>
      <c r="P117" s="62"/>
      <c r="Q117" s="62"/>
      <c r="R117" s="62"/>
      <c r="S117" s="62"/>
      <c r="T117" s="62"/>
      <c r="U117" s="62"/>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2"/>
      <c r="AW117" s="62"/>
      <c r="AX117" s="62"/>
      <c r="AY117" s="61"/>
      <c r="AZ117" s="60"/>
      <c r="BA117" s="60"/>
      <c r="BB117" s="60"/>
      <c r="BC117" s="61"/>
      <c r="BD117" s="61"/>
    </row>
    <row r="118" spans="1:56" x14ac:dyDescent="0.2">
      <c r="A118" s="60"/>
      <c r="B118" s="60"/>
      <c r="C118" s="60"/>
      <c r="D118" s="60"/>
      <c r="E118" s="61"/>
      <c r="F118" s="60"/>
      <c r="G118" s="60"/>
      <c r="H118" s="60"/>
      <c r="I118" s="60"/>
      <c r="J118" s="60"/>
      <c r="K118" s="60"/>
      <c r="L118" s="62"/>
      <c r="M118" s="62"/>
      <c r="N118" s="62"/>
      <c r="O118" s="62"/>
      <c r="P118" s="62"/>
      <c r="Q118" s="62"/>
      <c r="R118" s="62"/>
      <c r="S118" s="62"/>
      <c r="T118" s="62"/>
      <c r="U118" s="62"/>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2"/>
      <c r="AW118" s="62"/>
      <c r="AX118" s="62"/>
      <c r="AY118" s="61"/>
      <c r="AZ118" s="60"/>
      <c r="BA118" s="60"/>
      <c r="BB118" s="60"/>
      <c r="BC118" s="61"/>
      <c r="BD118" s="61"/>
    </row>
    <row r="119" spans="1:56" x14ac:dyDescent="0.2">
      <c r="A119" s="60"/>
      <c r="B119" s="60"/>
      <c r="C119" s="60"/>
      <c r="D119" s="60"/>
      <c r="E119" s="61"/>
      <c r="F119" s="60"/>
      <c r="G119" s="60"/>
      <c r="H119" s="60"/>
      <c r="I119" s="60"/>
      <c r="J119" s="60"/>
      <c r="K119" s="60"/>
      <c r="L119" s="62"/>
      <c r="M119" s="62"/>
      <c r="N119" s="62"/>
      <c r="O119" s="62"/>
      <c r="P119" s="62"/>
      <c r="Q119" s="62"/>
      <c r="R119" s="62"/>
      <c r="S119" s="62"/>
      <c r="T119" s="62"/>
      <c r="U119" s="62"/>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2"/>
      <c r="AW119" s="62"/>
      <c r="AX119" s="62"/>
      <c r="AY119" s="61"/>
      <c r="AZ119" s="60"/>
      <c r="BA119" s="60"/>
      <c r="BB119" s="60"/>
      <c r="BC119" s="61"/>
      <c r="BD119" s="61"/>
    </row>
  </sheetData>
  <sheetProtection formatCells="0" formatColumns="0" formatRows="0" insertRows="0" deleteRows="0" sort="0" autoFilter="0" pivotTables="0"/>
  <mergeCells count="106">
    <mergeCell ref="B26:H26"/>
    <mergeCell ref="I26:U26"/>
    <mergeCell ref="V26:AP26"/>
    <mergeCell ref="AR26:AW26"/>
    <mergeCell ref="B22:U22"/>
    <mergeCell ref="AY22:BD25"/>
    <mergeCell ref="B23:H23"/>
    <mergeCell ref="I23:U23"/>
    <mergeCell ref="V23:AP23"/>
    <mergeCell ref="AR23:AW23"/>
    <mergeCell ref="B24:H24"/>
    <mergeCell ref="I24:U24"/>
    <mergeCell ref="V24:AP24"/>
    <mergeCell ref="AR24:AW24"/>
    <mergeCell ref="B25:H25"/>
    <mergeCell ref="I25:U25"/>
    <mergeCell ref="V25:AP25"/>
    <mergeCell ref="AR25:AW25"/>
    <mergeCell ref="B19:D19"/>
    <mergeCell ref="F19:H19"/>
    <mergeCell ref="I19:K19"/>
    <mergeCell ref="S19:U19"/>
    <mergeCell ref="AZ19:BB19"/>
    <mergeCell ref="B20:D20"/>
    <mergeCell ref="F20:H20"/>
    <mergeCell ref="I20:K20"/>
    <mergeCell ref="S20:U20"/>
    <mergeCell ref="AZ20:BB20"/>
    <mergeCell ref="B17:D17"/>
    <mergeCell ref="F17:H17"/>
    <mergeCell ref="I17:K17"/>
    <mergeCell ref="S17:U17"/>
    <mergeCell ref="AZ17:BB17"/>
    <mergeCell ref="B18:D18"/>
    <mergeCell ref="F18:H18"/>
    <mergeCell ref="I18:K18"/>
    <mergeCell ref="S18:U18"/>
    <mergeCell ref="AZ18:BB18"/>
    <mergeCell ref="B15:D15"/>
    <mergeCell ref="F15:H15"/>
    <mergeCell ref="I15:K15"/>
    <mergeCell ref="S15:U15"/>
    <mergeCell ref="AZ15:BB15"/>
    <mergeCell ref="B16:D16"/>
    <mergeCell ref="F16:H16"/>
    <mergeCell ref="I16:K16"/>
    <mergeCell ref="S16:U16"/>
    <mergeCell ref="AZ16:BB16"/>
    <mergeCell ref="AX10:AX14"/>
    <mergeCell ref="AY10:AY14"/>
    <mergeCell ref="AZ10:BB14"/>
    <mergeCell ref="BC10:BC14"/>
    <mergeCell ref="BD10:BD14"/>
    <mergeCell ref="B11:D11"/>
    <mergeCell ref="B12:D12"/>
    <mergeCell ref="B13:D13"/>
    <mergeCell ref="B14:D14"/>
    <mergeCell ref="AP10:AP14"/>
    <mergeCell ref="AR10:AR14"/>
    <mergeCell ref="AT10:AT14"/>
    <mergeCell ref="AU10:AU14"/>
    <mergeCell ref="AV10:AV14"/>
    <mergeCell ref="AW10:AW14"/>
    <mergeCell ref="Z10:Z14"/>
    <mergeCell ref="AA10:AA14"/>
    <mergeCell ref="AB10:AB14"/>
    <mergeCell ref="AC10:AC14"/>
    <mergeCell ref="AD10:AD14"/>
    <mergeCell ref="AE10:AE14"/>
    <mergeCell ref="R10:R14"/>
    <mergeCell ref="S10:U14"/>
    <mergeCell ref="V10:V14"/>
    <mergeCell ref="W10:W14"/>
    <mergeCell ref="X10:X14"/>
    <mergeCell ref="Y10:Y14"/>
    <mergeCell ref="B10:D10"/>
    <mergeCell ref="E10:E14"/>
    <mergeCell ref="F10:H14"/>
    <mergeCell ref="I10:K14"/>
    <mergeCell ref="L10:L14"/>
    <mergeCell ref="M10:M14"/>
    <mergeCell ref="B8:K8"/>
    <mergeCell ref="S8:AX8"/>
    <mergeCell ref="AY8:BD8"/>
    <mergeCell ref="B9:D9"/>
    <mergeCell ref="F9:H9"/>
    <mergeCell ref="I9:K9"/>
    <mergeCell ref="S9:U9"/>
    <mergeCell ref="AZ9:BB9"/>
    <mergeCell ref="AA4:AU4"/>
    <mergeCell ref="B6:C6"/>
    <mergeCell ref="D6:H6"/>
    <mergeCell ref="I6:K6"/>
    <mergeCell ref="L6:U6"/>
    <mergeCell ref="V6:Z6"/>
    <mergeCell ref="AA6:AX6"/>
    <mergeCell ref="B1:AU1"/>
    <mergeCell ref="AV1:AX4"/>
    <mergeCell ref="BB1:BD2"/>
    <mergeCell ref="B2:AU2"/>
    <mergeCell ref="B3:D3"/>
    <mergeCell ref="E3:Z3"/>
    <mergeCell ref="AA3:AU3"/>
    <mergeCell ref="BB3:BD4"/>
    <mergeCell ref="B4:D4"/>
    <mergeCell ref="E4:Z4"/>
  </mergeCells>
  <dataValidations count="6">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 type="list" showInputMessage="1" showErrorMessage="1" sqref="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15:L20 JH15:JH20 TD15:TD20 ACZ15:ACZ20 AMV15:AMV20 AWR15:AWR20 BGN15:BGN20 BQJ15:BQJ20 CAF15:CAF20 CKB15:CKB20 CTX15:CTX20 DDT15:DDT20 DNP15:DNP20 DXL15:DXL20 EHH15:EHH20 ERD15:ERD20 FAZ15:FAZ20 FKV15:FKV20 FUR15:FUR20 GEN15:GEN20 GOJ15:GOJ20 GYF15:GYF20 HIB15:HIB20 HRX15:HRX20 IBT15:IBT20 ILP15:ILP20 IVL15:IVL20 JFH15:JFH20 JPD15:JPD20 JYZ15:JYZ20 KIV15:KIV20 KSR15:KSR20 LCN15:LCN20 LMJ15:LMJ20 LWF15:LWF20 MGB15:MGB20 MPX15:MPX20 MZT15:MZT20 NJP15:NJP20 NTL15:NTL20 ODH15:ODH20 OND15:OND20 OWZ15:OWZ20 PGV15:PGV20 PQR15:PQR20 QAN15:QAN20 QKJ15:QKJ20 QUF15:QUF20 REB15:REB20 RNX15:RNX20 RXT15:RXT20 SHP15:SHP20 SRL15:SRL20 TBH15:TBH20 TLD15:TLD20 TUZ15:TUZ20 UEV15:UEV20 UOR15:UOR20 UYN15:UYN20 VIJ15:VIJ20 VSF15:VSF20 WCB15:WCB20 WLX15:WLX20 WVT15:WVT20 L65551:L65556 JH65551:JH65556 TD65551:TD65556 ACZ65551:ACZ65556 AMV65551:AMV65556 AWR65551:AWR65556 BGN65551:BGN65556 BQJ65551:BQJ65556 CAF65551:CAF65556 CKB65551:CKB65556 CTX65551:CTX65556 DDT65551:DDT65556 DNP65551:DNP65556 DXL65551:DXL65556 EHH65551:EHH65556 ERD65551:ERD65556 FAZ65551:FAZ65556 FKV65551:FKV65556 FUR65551:FUR65556 GEN65551:GEN65556 GOJ65551:GOJ65556 GYF65551:GYF65556 HIB65551:HIB65556 HRX65551:HRX65556 IBT65551:IBT65556 ILP65551:ILP65556 IVL65551:IVL65556 JFH65551:JFH65556 JPD65551:JPD65556 JYZ65551:JYZ65556 KIV65551:KIV65556 KSR65551:KSR65556 LCN65551:LCN65556 LMJ65551:LMJ65556 LWF65551:LWF65556 MGB65551:MGB65556 MPX65551:MPX65556 MZT65551:MZT65556 NJP65551:NJP65556 NTL65551:NTL65556 ODH65551:ODH65556 OND65551:OND65556 OWZ65551:OWZ65556 PGV65551:PGV65556 PQR65551:PQR65556 QAN65551:QAN65556 QKJ65551:QKJ65556 QUF65551:QUF65556 REB65551:REB65556 RNX65551:RNX65556 RXT65551:RXT65556 SHP65551:SHP65556 SRL65551:SRL65556 TBH65551:TBH65556 TLD65551:TLD65556 TUZ65551:TUZ65556 UEV65551:UEV65556 UOR65551:UOR65556 UYN65551:UYN65556 VIJ65551:VIJ65556 VSF65551:VSF65556 WCB65551:WCB65556 WLX65551:WLX65556 WVT65551:WVT65556 L131087:L131092 JH131087:JH131092 TD131087:TD131092 ACZ131087:ACZ131092 AMV131087:AMV131092 AWR131087:AWR131092 BGN131087:BGN131092 BQJ131087:BQJ131092 CAF131087:CAF131092 CKB131087:CKB131092 CTX131087:CTX131092 DDT131087:DDT131092 DNP131087:DNP131092 DXL131087:DXL131092 EHH131087:EHH131092 ERD131087:ERD131092 FAZ131087:FAZ131092 FKV131087:FKV131092 FUR131087:FUR131092 GEN131087:GEN131092 GOJ131087:GOJ131092 GYF131087:GYF131092 HIB131087:HIB131092 HRX131087:HRX131092 IBT131087:IBT131092 ILP131087:ILP131092 IVL131087:IVL131092 JFH131087:JFH131092 JPD131087:JPD131092 JYZ131087:JYZ131092 KIV131087:KIV131092 KSR131087:KSR131092 LCN131087:LCN131092 LMJ131087:LMJ131092 LWF131087:LWF131092 MGB131087:MGB131092 MPX131087:MPX131092 MZT131087:MZT131092 NJP131087:NJP131092 NTL131087:NTL131092 ODH131087:ODH131092 OND131087:OND131092 OWZ131087:OWZ131092 PGV131087:PGV131092 PQR131087:PQR131092 QAN131087:QAN131092 QKJ131087:QKJ131092 QUF131087:QUF131092 REB131087:REB131092 RNX131087:RNX131092 RXT131087:RXT131092 SHP131087:SHP131092 SRL131087:SRL131092 TBH131087:TBH131092 TLD131087:TLD131092 TUZ131087:TUZ131092 UEV131087:UEV131092 UOR131087:UOR131092 UYN131087:UYN131092 VIJ131087:VIJ131092 VSF131087:VSF131092 WCB131087:WCB131092 WLX131087:WLX131092 WVT131087:WVT131092 L196623:L196628 JH196623:JH196628 TD196623:TD196628 ACZ196623:ACZ196628 AMV196623:AMV196628 AWR196623:AWR196628 BGN196623:BGN196628 BQJ196623:BQJ196628 CAF196623:CAF196628 CKB196623:CKB196628 CTX196623:CTX196628 DDT196623:DDT196628 DNP196623:DNP196628 DXL196623:DXL196628 EHH196623:EHH196628 ERD196623:ERD196628 FAZ196623:FAZ196628 FKV196623:FKV196628 FUR196623:FUR196628 GEN196623:GEN196628 GOJ196623:GOJ196628 GYF196623:GYF196628 HIB196623:HIB196628 HRX196623:HRX196628 IBT196623:IBT196628 ILP196623:ILP196628 IVL196623:IVL196628 JFH196623:JFH196628 JPD196623:JPD196628 JYZ196623:JYZ196628 KIV196623:KIV196628 KSR196623:KSR196628 LCN196623:LCN196628 LMJ196623:LMJ196628 LWF196623:LWF196628 MGB196623:MGB196628 MPX196623:MPX196628 MZT196623:MZT196628 NJP196623:NJP196628 NTL196623:NTL196628 ODH196623:ODH196628 OND196623:OND196628 OWZ196623:OWZ196628 PGV196623:PGV196628 PQR196623:PQR196628 QAN196623:QAN196628 QKJ196623:QKJ196628 QUF196623:QUF196628 REB196623:REB196628 RNX196623:RNX196628 RXT196623:RXT196628 SHP196623:SHP196628 SRL196623:SRL196628 TBH196623:TBH196628 TLD196623:TLD196628 TUZ196623:TUZ196628 UEV196623:UEV196628 UOR196623:UOR196628 UYN196623:UYN196628 VIJ196623:VIJ196628 VSF196623:VSF196628 WCB196623:WCB196628 WLX196623:WLX196628 WVT196623:WVT196628 L262159:L262164 JH262159:JH262164 TD262159:TD262164 ACZ262159:ACZ262164 AMV262159:AMV262164 AWR262159:AWR262164 BGN262159:BGN262164 BQJ262159:BQJ262164 CAF262159:CAF262164 CKB262159:CKB262164 CTX262159:CTX262164 DDT262159:DDT262164 DNP262159:DNP262164 DXL262159:DXL262164 EHH262159:EHH262164 ERD262159:ERD262164 FAZ262159:FAZ262164 FKV262159:FKV262164 FUR262159:FUR262164 GEN262159:GEN262164 GOJ262159:GOJ262164 GYF262159:GYF262164 HIB262159:HIB262164 HRX262159:HRX262164 IBT262159:IBT262164 ILP262159:ILP262164 IVL262159:IVL262164 JFH262159:JFH262164 JPD262159:JPD262164 JYZ262159:JYZ262164 KIV262159:KIV262164 KSR262159:KSR262164 LCN262159:LCN262164 LMJ262159:LMJ262164 LWF262159:LWF262164 MGB262159:MGB262164 MPX262159:MPX262164 MZT262159:MZT262164 NJP262159:NJP262164 NTL262159:NTL262164 ODH262159:ODH262164 OND262159:OND262164 OWZ262159:OWZ262164 PGV262159:PGV262164 PQR262159:PQR262164 QAN262159:QAN262164 QKJ262159:QKJ262164 QUF262159:QUF262164 REB262159:REB262164 RNX262159:RNX262164 RXT262159:RXT262164 SHP262159:SHP262164 SRL262159:SRL262164 TBH262159:TBH262164 TLD262159:TLD262164 TUZ262159:TUZ262164 UEV262159:UEV262164 UOR262159:UOR262164 UYN262159:UYN262164 VIJ262159:VIJ262164 VSF262159:VSF262164 WCB262159:WCB262164 WLX262159:WLX262164 WVT262159:WVT262164 L327695:L327700 JH327695:JH327700 TD327695:TD327700 ACZ327695:ACZ327700 AMV327695:AMV327700 AWR327695:AWR327700 BGN327695:BGN327700 BQJ327695:BQJ327700 CAF327695:CAF327700 CKB327695:CKB327700 CTX327695:CTX327700 DDT327695:DDT327700 DNP327695:DNP327700 DXL327695:DXL327700 EHH327695:EHH327700 ERD327695:ERD327700 FAZ327695:FAZ327700 FKV327695:FKV327700 FUR327695:FUR327700 GEN327695:GEN327700 GOJ327695:GOJ327700 GYF327695:GYF327700 HIB327695:HIB327700 HRX327695:HRX327700 IBT327695:IBT327700 ILP327695:ILP327700 IVL327695:IVL327700 JFH327695:JFH327700 JPD327695:JPD327700 JYZ327695:JYZ327700 KIV327695:KIV327700 KSR327695:KSR327700 LCN327695:LCN327700 LMJ327695:LMJ327700 LWF327695:LWF327700 MGB327695:MGB327700 MPX327695:MPX327700 MZT327695:MZT327700 NJP327695:NJP327700 NTL327695:NTL327700 ODH327695:ODH327700 OND327695:OND327700 OWZ327695:OWZ327700 PGV327695:PGV327700 PQR327695:PQR327700 QAN327695:QAN327700 QKJ327695:QKJ327700 QUF327695:QUF327700 REB327695:REB327700 RNX327695:RNX327700 RXT327695:RXT327700 SHP327695:SHP327700 SRL327695:SRL327700 TBH327695:TBH327700 TLD327695:TLD327700 TUZ327695:TUZ327700 UEV327695:UEV327700 UOR327695:UOR327700 UYN327695:UYN327700 VIJ327695:VIJ327700 VSF327695:VSF327700 WCB327695:WCB327700 WLX327695:WLX327700 WVT327695:WVT327700 L393231:L393236 JH393231:JH393236 TD393231:TD393236 ACZ393231:ACZ393236 AMV393231:AMV393236 AWR393231:AWR393236 BGN393231:BGN393236 BQJ393231:BQJ393236 CAF393231:CAF393236 CKB393231:CKB393236 CTX393231:CTX393236 DDT393231:DDT393236 DNP393231:DNP393236 DXL393231:DXL393236 EHH393231:EHH393236 ERD393231:ERD393236 FAZ393231:FAZ393236 FKV393231:FKV393236 FUR393231:FUR393236 GEN393231:GEN393236 GOJ393231:GOJ393236 GYF393231:GYF393236 HIB393231:HIB393236 HRX393231:HRX393236 IBT393231:IBT393236 ILP393231:ILP393236 IVL393231:IVL393236 JFH393231:JFH393236 JPD393231:JPD393236 JYZ393231:JYZ393236 KIV393231:KIV393236 KSR393231:KSR393236 LCN393231:LCN393236 LMJ393231:LMJ393236 LWF393231:LWF393236 MGB393231:MGB393236 MPX393231:MPX393236 MZT393231:MZT393236 NJP393231:NJP393236 NTL393231:NTL393236 ODH393231:ODH393236 OND393231:OND393236 OWZ393231:OWZ393236 PGV393231:PGV393236 PQR393231:PQR393236 QAN393231:QAN393236 QKJ393231:QKJ393236 QUF393231:QUF393236 REB393231:REB393236 RNX393231:RNX393236 RXT393231:RXT393236 SHP393231:SHP393236 SRL393231:SRL393236 TBH393231:TBH393236 TLD393231:TLD393236 TUZ393231:TUZ393236 UEV393231:UEV393236 UOR393231:UOR393236 UYN393231:UYN393236 VIJ393231:VIJ393236 VSF393231:VSF393236 WCB393231:WCB393236 WLX393231:WLX393236 WVT393231:WVT393236 L458767:L458772 JH458767:JH458772 TD458767:TD458772 ACZ458767:ACZ458772 AMV458767:AMV458772 AWR458767:AWR458772 BGN458767:BGN458772 BQJ458767:BQJ458772 CAF458767:CAF458772 CKB458767:CKB458772 CTX458767:CTX458772 DDT458767:DDT458772 DNP458767:DNP458772 DXL458767:DXL458772 EHH458767:EHH458772 ERD458767:ERD458772 FAZ458767:FAZ458772 FKV458767:FKV458772 FUR458767:FUR458772 GEN458767:GEN458772 GOJ458767:GOJ458772 GYF458767:GYF458772 HIB458767:HIB458772 HRX458767:HRX458772 IBT458767:IBT458772 ILP458767:ILP458772 IVL458767:IVL458772 JFH458767:JFH458772 JPD458767:JPD458772 JYZ458767:JYZ458772 KIV458767:KIV458772 KSR458767:KSR458772 LCN458767:LCN458772 LMJ458767:LMJ458772 LWF458767:LWF458772 MGB458767:MGB458772 MPX458767:MPX458772 MZT458767:MZT458772 NJP458767:NJP458772 NTL458767:NTL458772 ODH458767:ODH458772 OND458767:OND458772 OWZ458767:OWZ458772 PGV458767:PGV458772 PQR458767:PQR458772 QAN458767:QAN458772 QKJ458767:QKJ458772 QUF458767:QUF458772 REB458767:REB458772 RNX458767:RNX458772 RXT458767:RXT458772 SHP458767:SHP458772 SRL458767:SRL458772 TBH458767:TBH458772 TLD458767:TLD458772 TUZ458767:TUZ458772 UEV458767:UEV458772 UOR458767:UOR458772 UYN458767:UYN458772 VIJ458767:VIJ458772 VSF458767:VSF458772 WCB458767:WCB458772 WLX458767:WLX458772 WVT458767:WVT458772 L524303:L524308 JH524303:JH524308 TD524303:TD524308 ACZ524303:ACZ524308 AMV524303:AMV524308 AWR524303:AWR524308 BGN524303:BGN524308 BQJ524303:BQJ524308 CAF524303:CAF524308 CKB524303:CKB524308 CTX524303:CTX524308 DDT524303:DDT524308 DNP524303:DNP524308 DXL524303:DXL524308 EHH524303:EHH524308 ERD524303:ERD524308 FAZ524303:FAZ524308 FKV524303:FKV524308 FUR524303:FUR524308 GEN524303:GEN524308 GOJ524303:GOJ524308 GYF524303:GYF524308 HIB524303:HIB524308 HRX524303:HRX524308 IBT524303:IBT524308 ILP524303:ILP524308 IVL524303:IVL524308 JFH524303:JFH524308 JPD524303:JPD524308 JYZ524303:JYZ524308 KIV524303:KIV524308 KSR524303:KSR524308 LCN524303:LCN524308 LMJ524303:LMJ524308 LWF524303:LWF524308 MGB524303:MGB524308 MPX524303:MPX524308 MZT524303:MZT524308 NJP524303:NJP524308 NTL524303:NTL524308 ODH524303:ODH524308 OND524303:OND524308 OWZ524303:OWZ524308 PGV524303:PGV524308 PQR524303:PQR524308 QAN524303:QAN524308 QKJ524303:QKJ524308 QUF524303:QUF524308 REB524303:REB524308 RNX524303:RNX524308 RXT524303:RXT524308 SHP524303:SHP524308 SRL524303:SRL524308 TBH524303:TBH524308 TLD524303:TLD524308 TUZ524303:TUZ524308 UEV524303:UEV524308 UOR524303:UOR524308 UYN524303:UYN524308 VIJ524303:VIJ524308 VSF524303:VSF524308 WCB524303:WCB524308 WLX524303:WLX524308 WVT524303:WVT524308 L589839:L589844 JH589839:JH589844 TD589839:TD589844 ACZ589839:ACZ589844 AMV589839:AMV589844 AWR589839:AWR589844 BGN589839:BGN589844 BQJ589839:BQJ589844 CAF589839:CAF589844 CKB589839:CKB589844 CTX589839:CTX589844 DDT589839:DDT589844 DNP589839:DNP589844 DXL589839:DXL589844 EHH589839:EHH589844 ERD589839:ERD589844 FAZ589839:FAZ589844 FKV589839:FKV589844 FUR589839:FUR589844 GEN589839:GEN589844 GOJ589839:GOJ589844 GYF589839:GYF589844 HIB589839:HIB589844 HRX589839:HRX589844 IBT589839:IBT589844 ILP589839:ILP589844 IVL589839:IVL589844 JFH589839:JFH589844 JPD589839:JPD589844 JYZ589839:JYZ589844 KIV589839:KIV589844 KSR589839:KSR589844 LCN589839:LCN589844 LMJ589839:LMJ589844 LWF589839:LWF589844 MGB589839:MGB589844 MPX589839:MPX589844 MZT589839:MZT589844 NJP589839:NJP589844 NTL589839:NTL589844 ODH589839:ODH589844 OND589839:OND589844 OWZ589839:OWZ589844 PGV589839:PGV589844 PQR589839:PQR589844 QAN589839:QAN589844 QKJ589839:QKJ589844 QUF589839:QUF589844 REB589839:REB589844 RNX589839:RNX589844 RXT589839:RXT589844 SHP589839:SHP589844 SRL589839:SRL589844 TBH589839:TBH589844 TLD589839:TLD589844 TUZ589839:TUZ589844 UEV589839:UEV589844 UOR589839:UOR589844 UYN589839:UYN589844 VIJ589839:VIJ589844 VSF589839:VSF589844 WCB589839:WCB589844 WLX589839:WLX589844 WVT589839:WVT589844 L655375:L655380 JH655375:JH655380 TD655375:TD655380 ACZ655375:ACZ655380 AMV655375:AMV655380 AWR655375:AWR655380 BGN655375:BGN655380 BQJ655375:BQJ655380 CAF655375:CAF655380 CKB655375:CKB655380 CTX655375:CTX655380 DDT655375:DDT655380 DNP655375:DNP655380 DXL655375:DXL655380 EHH655375:EHH655380 ERD655375:ERD655380 FAZ655375:FAZ655380 FKV655375:FKV655380 FUR655375:FUR655380 GEN655375:GEN655380 GOJ655375:GOJ655380 GYF655375:GYF655380 HIB655375:HIB655380 HRX655375:HRX655380 IBT655375:IBT655380 ILP655375:ILP655380 IVL655375:IVL655380 JFH655375:JFH655380 JPD655375:JPD655380 JYZ655375:JYZ655380 KIV655375:KIV655380 KSR655375:KSR655380 LCN655375:LCN655380 LMJ655375:LMJ655380 LWF655375:LWF655380 MGB655375:MGB655380 MPX655375:MPX655380 MZT655375:MZT655380 NJP655375:NJP655380 NTL655375:NTL655380 ODH655375:ODH655380 OND655375:OND655380 OWZ655375:OWZ655380 PGV655375:PGV655380 PQR655375:PQR655380 QAN655375:QAN655380 QKJ655375:QKJ655380 QUF655375:QUF655380 REB655375:REB655380 RNX655375:RNX655380 RXT655375:RXT655380 SHP655375:SHP655380 SRL655375:SRL655380 TBH655375:TBH655380 TLD655375:TLD655380 TUZ655375:TUZ655380 UEV655375:UEV655380 UOR655375:UOR655380 UYN655375:UYN655380 VIJ655375:VIJ655380 VSF655375:VSF655380 WCB655375:WCB655380 WLX655375:WLX655380 WVT655375:WVT655380 L720911:L720916 JH720911:JH720916 TD720911:TD720916 ACZ720911:ACZ720916 AMV720911:AMV720916 AWR720911:AWR720916 BGN720911:BGN720916 BQJ720911:BQJ720916 CAF720911:CAF720916 CKB720911:CKB720916 CTX720911:CTX720916 DDT720911:DDT720916 DNP720911:DNP720916 DXL720911:DXL720916 EHH720911:EHH720916 ERD720911:ERD720916 FAZ720911:FAZ720916 FKV720911:FKV720916 FUR720911:FUR720916 GEN720911:GEN720916 GOJ720911:GOJ720916 GYF720911:GYF720916 HIB720911:HIB720916 HRX720911:HRX720916 IBT720911:IBT720916 ILP720911:ILP720916 IVL720911:IVL720916 JFH720911:JFH720916 JPD720911:JPD720916 JYZ720911:JYZ720916 KIV720911:KIV720916 KSR720911:KSR720916 LCN720911:LCN720916 LMJ720911:LMJ720916 LWF720911:LWF720916 MGB720911:MGB720916 MPX720911:MPX720916 MZT720911:MZT720916 NJP720911:NJP720916 NTL720911:NTL720916 ODH720911:ODH720916 OND720911:OND720916 OWZ720911:OWZ720916 PGV720911:PGV720916 PQR720911:PQR720916 QAN720911:QAN720916 QKJ720911:QKJ720916 QUF720911:QUF720916 REB720911:REB720916 RNX720911:RNX720916 RXT720911:RXT720916 SHP720911:SHP720916 SRL720911:SRL720916 TBH720911:TBH720916 TLD720911:TLD720916 TUZ720911:TUZ720916 UEV720911:UEV720916 UOR720911:UOR720916 UYN720911:UYN720916 VIJ720911:VIJ720916 VSF720911:VSF720916 WCB720911:WCB720916 WLX720911:WLX720916 WVT720911:WVT720916 L786447:L786452 JH786447:JH786452 TD786447:TD786452 ACZ786447:ACZ786452 AMV786447:AMV786452 AWR786447:AWR786452 BGN786447:BGN786452 BQJ786447:BQJ786452 CAF786447:CAF786452 CKB786447:CKB786452 CTX786447:CTX786452 DDT786447:DDT786452 DNP786447:DNP786452 DXL786447:DXL786452 EHH786447:EHH786452 ERD786447:ERD786452 FAZ786447:FAZ786452 FKV786447:FKV786452 FUR786447:FUR786452 GEN786447:GEN786452 GOJ786447:GOJ786452 GYF786447:GYF786452 HIB786447:HIB786452 HRX786447:HRX786452 IBT786447:IBT786452 ILP786447:ILP786452 IVL786447:IVL786452 JFH786447:JFH786452 JPD786447:JPD786452 JYZ786447:JYZ786452 KIV786447:KIV786452 KSR786447:KSR786452 LCN786447:LCN786452 LMJ786447:LMJ786452 LWF786447:LWF786452 MGB786447:MGB786452 MPX786447:MPX786452 MZT786447:MZT786452 NJP786447:NJP786452 NTL786447:NTL786452 ODH786447:ODH786452 OND786447:OND786452 OWZ786447:OWZ786452 PGV786447:PGV786452 PQR786447:PQR786452 QAN786447:QAN786452 QKJ786447:QKJ786452 QUF786447:QUF786452 REB786447:REB786452 RNX786447:RNX786452 RXT786447:RXT786452 SHP786447:SHP786452 SRL786447:SRL786452 TBH786447:TBH786452 TLD786447:TLD786452 TUZ786447:TUZ786452 UEV786447:UEV786452 UOR786447:UOR786452 UYN786447:UYN786452 VIJ786447:VIJ786452 VSF786447:VSF786452 WCB786447:WCB786452 WLX786447:WLX786452 WVT786447:WVT786452 L851983:L851988 JH851983:JH851988 TD851983:TD851988 ACZ851983:ACZ851988 AMV851983:AMV851988 AWR851983:AWR851988 BGN851983:BGN851988 BQJ851983:BQJ851988 CAF851983:CAF851988 CKB851983:CKB851988 CTX851983:CTX851988 DDT851983:DDT851988 DNP851983:DNP851988 DXL851983:DXL851988 EHH851983:EHH851988 ERD851983:ERD851988 FAZ851983:FAZ851988 FKV851983:FKV851988 FUR851983:FUR851988 GEN851983:GEN851988 GOJ851983:GOJ851988 GYF851983:GYF851988 HIB851983:HIB851988 HRX851983:HRX851988 IBT851983:IBT851988 ILP851983:ILP851988 IVL851983:IVL851988 JFH851983:JFH851988 JPD851983:JPD851988 JYZ851983:JYZ851988 KIV851983:KIV851988 KSR851983:KSR851988 LCN851983:LCN851988 LMJ851983:LMJ851988 LWF851983:LWF851988 MGB851983:MGB851988 MPX851983:MPX851988 MZT851983:MZT851988 NJP851983:NJP851988 NTL851983:NTL851988 ODH851983:ODH851988 OND851983:OND851988 OWZ851983:OWZ851988 PGV851983:PGV851988 PQR851983:PQR851988 QAN851983:QAN851988 QKJ851983:QKJ851988 QUF851983:QUF851988 REB851983:REB851988 RNX851983:RNX851988 RXT851983:RXT851988 SHP851983:SHP851988 SRL851983:SRL851988 TBH851983:TBH851988 TLD851983:TLD851988 TUZ851983:TUZ851988 UEV851983:UEV851988 UOR851983:UOR851988 UYN851983:UYN851988 VIJ851983:VIJ851988 VSF851983:VSF851988 WCB851983:WCB851988 WLX851983:WLX851988 WVT851983:WVT851988 L917519:L917524 JH917519:JH917524 TD917519:TD917524 ACZ917519:ACZ917524 AMV917519:AMV917524 AWR917519:AWR917524 BGN917519:BGN917524 BQJ917519:BQJ917524 CAF917519:CAF917524 CKB917519:CKB917524 CTX917519:CTX917524 DDT917519:DDT917524 DNP917519:DNP917524 DXL917519:DXL917524 EHH917519:EHH917524 ERD917519:ERD917524 FAZ917519:FAZ917524 FKV917519:FKV917524 FUR917519:FUR917524 GEN917519:GEN917524 GOJ917519:GOJ917524 GYF917519:GYF917524 HIB917519:HIB917524 HRX917519:HRX917524 IBT917519:IBT917524 ILP917519:ILP917524 IVL917519:IVL917524 JFH917519:JFH917524 JPD917519:JPD917524 JYZ917519:JYZ917524 KIV917519:KIV917524 KSR917519:KSR917524 LCN917519:LCN917524 LMJ917519:LMJ917524 LWF917519:LWF917524 MGB917519:MGB917524 MPX917519:MPX917524 MZT917519:MZT917524 NJP917519:NJP917524 NTL917519:NTL917524 ODH917519:ODH917524 OND917519:OND917524 OWZ917519:OWZ917524 PGV917519:PGV917524 PQR917519:PQR917524 QAN917519:QAN917524 QKJ917519:QKJ917524 QUF917519:QUF917524 REB917519:REB917524 RNX917519:RNX917524 RXT917519:RXT917524 SHP917519:SHP917524 SRL917519:SRL917524 TBH917519:TBH917524 TLD917519:TLD917524 TUZ917519:TUZ917524 UEV917519:UEV917524 UOR917519:UOR917524 UYN917519:UYN917524 VIJ917519:VIJ917524 VSF917519:VSF917524 WCB917519:WCB917524 WLX917519:WLX917524 WVT917519:WVT917524 L983055:L983060 JH983055:JH983060 TD983055:TD983060 ACZ983055:ACZ983060 AMV983055:AMV983060 AWR983055:AWR983060 BGN983055:BGN983060 BQJ983055:BQJ983060 CAF983055:CAF983060 CKB983055:CKB983060 CTX983055:CTX983060 DDT983055:DDT983060 DNP983055:DNP983060 DXL983055:DXL983060 EHH983055:EHH983060 ERD983055:ERD983060 FAZ983055:FAZ983060 FKV983055:FKV983060 FUR983055:FUR983060 GEN983055:GEN983060 GOJ983055:GOJ983060 GYF983055:GYF983060 HIB983055:HIB983060 HRX983055:HRX983060 IBT983055:IBT983060 ILP983055:ILP983060 IVL983055:IVL983060 JFH983055:JFH983060 JPD983055:JPD983060 JYZ983055:JYZ983060 KIV983055:KIV983060 KSR983055:KSR983060 LCN983055:LCN983060 LMJ983055:LMJ983060 LWF983055:LWF983060 MGB983055:MGB983060 MPX983055:MPX983060 MZT983055:MZT983060 NJP983055:NJP983060 NTL983055:NTL983060 ODH983055:ODH983060 OND983055:OND983060 OWZ983055:OWZ983060 PGV983055:PGV983060 PQR983055:PQR983060 QAN983055:QAN983060 QKJ983055:QKJ983060 QUF983055:QUF983060 REB983055:REB983060 RNX983055:RNX983060 RXT983055:RXT983060 SHP983055:SHP983060 SRL983055:SRL983060 TBH983055:TBH983060 TLD983055:TLD983060 TUZ983055:TUZ983060 UEV983055:UEV983060 UOR983055:UOR983060 UYN983055:UYN983060 VIJ983055:VIJ983060 VSF983055:VSF983060 WCB983055:WCB983060 WLX983055:WLX983060 WVT983055:WVT983060">
      <formula1>Probabilidad</formula1>
    </dataValidation>
    <dataValidation type="list" allowBlank="1" showInputMessage="1" showErrorMessage="1" sqref="N10:N20 JJ10:JJ20 TF10:TF20 ADB10:ADB20 AMX10:AMX20 AWT10:AWT20 BGP10:BGP20 BQL10:BQL20 CAH10:CAH20 CKD10:CKD20 CTZ10:CTZ20 DDV10:DDV20 DNR10:DNR20 DXN10:DXN20 EHJ10:EHJ20 ERF10:ERF20 FBB10:FBB20 FKX10:FKX20 FUT10:FUT20 GEP10:GEP20 GOL10:GOL20 GYH10:GYH20 HID10:HID20 HRZ10:HRZ20 IBV10:IBV20 ILR10:ILR20 IVN10:IVN20 JFJ10:JFJ20 JPF10:JPF20 JZB10:JZB20 KIX10:KIX20 KST10:KST20 LCP10:LCP20 LML10:LML20 LWH10:LWH20 MGD10:MGD20 MPZ10:MPZ20 MZV10:MZV20 NJR10:NJR20 NTN10:NTN20 ODJ10:ODJ20 ONF10:ONF20 OXB10:OXB20 PGX10:PGX20 PQT10:PQT20 QAP10:QAP20 QKL10:QKL20 QUH10:QUH20 RED10:RED20 RNZ10:RNZ20 RXV10:RXV20 SHR10:SHR20 SRN10:SRN20 TBJ10:TBJ20 TLF10:TLF20 TVB10:TVB20 UEX10:UEX20 UOT10:UOT20 UYP10:UYP20 VIL10:VIL20 VSH10:VSH20 WCD10:WCD20 WLZ10:WLZ20 WVV10:WVV20 N65546:N65556 JJ65546:JJ65556 TF65546:TF65556 ADB65546:ADB65556 AMX65546:AMX65556 AWT65546:AWT65556 BGP65546:BGP65556 BQL65546:BQL65556 CAH65546:CAH65556 CKD65546:CKD65556 CTZ65546:CTZ65556 DDV65546:DDV65556 DNR65546:DNR65556 DXN65546:DXN65556 EHJ65546:EHJ65556 ERF65546:ERF65556 FBB65546:FBB65556 FKX65546:FKX65556 FUT65546:FUT65556 GEP65546:GEP65556 GOL65546:GOL65556 GYH65546:GYH65556 HID65546:HID65556 HRZ65546:HRZ65556 IBV65546:IBV65556 ILR65546:ILR65556 IVN65546:IVN65556 JFJ65546:JFJ65556 JPF65546:JPF65556 JZB65546:JZB65556 KIX65546:KIX65556 KST65546:KST65556 LCP65546:LCP65556 LML65546:LML65556 LWH65546:LWH65556 MGD65546:MGD65556 MPZ65546:MPZ65556 MZV65546:MZV65556 NJR65546:NJR65556 NTN65546:NTN65556 ODJ65546:ODJ65556 ONF65546:ONF65556 OXB65546:OXB65556 PGX65546:PGX65556 PQT65546:PQT65556 QAP65546:QAP65556 QKL65546:QKL65556 QUH65546:QUH65556 RED65546:RED65556 RNZ65546:RNZ65556 RXV65546:RXV65556 SHR65546:SHR65556 SRN65546:SRN65556 TBJ65546:TBJ65556 TLF65546:TLF65556 TVB65546:TVB65556 UEX65546:UEX65556 UOT65546:UOT65556 UYP65546:UYP65556 VIL65546:VIL65556 VSH65546:VSH65556 WCD65546:WCD65556 WLZ65546:WLZ65556 WVV65546:WVV65556 N131082:N131092 JJ131082:JJ131092 TF131082:TF131092 ADB131082:ADB131092 AMX131082:AMX131092 AWT131082:AWT131092 BGP131082:BGP131092 BQL131082:BQL131092 CAH131082:CAH131092 CKD131082:CKD131092 CTZ131082:CTZ131092 DDV131082:DDV131092 DNR131082:DNR131092 DXN131082:DXN131092 EHJ131082:EHJ131092 ERF131082:ERF131092 FBB131082:FBB131092 FKX131082:FKX131092 FUT131082:FUT131092 GEP131082:GEP131092 GOL131082:GOL131092 GYH131082:GYH131092 HID131082:HID131092 HRZ131082:HRZ131092 IBV131082:IBV131092 ILR131082:ILR131092 IVN131082:IVN131092 JFJ131082:JFJ131092 JPF131082:JPF131092 JZB131082:JZB131092 KIX131082:KIX131092 KST131082:KST131092 LCP131082:LCP131092 LML131082:LML131092 LWH131082:LWH131092 MGD131082:MGD131092 MPZ131082:MPZ131092 MZV131082:MZV131092 NJR131082:NJR131092 NTN131082:NTN131092 ODJ131082:ODJ131092 ONF131082:ONF131092 OXB131082:OXB131092 PGX131082:PGX131092 PQT131082:PQT131092 QAP131082:QAP131092 QKL131082:QKL131092 QUH131082:QUH131092 RED131082:RED131092 RNZ131082:RNZ131092 RXV131082:RXV131092 SHR131082:SHR131092 SRN131082:SRN131092 TBJ131082:TBJ131092 TLF131082:TLF131092 TVB131082:TVB131092 UEX131082:UEX131092 UOT131082:UOT131092 UYP131082:UYP131092 VIL131082:VIL131092 VSH131082:VSH131092 WCD131082:WCD131092 WLZ131082:WLZ131092 WVV131082:WVV131092 N196618:N196628 JJ196618:JJ196628 TF196618:TF196628 ADB196618:ADB196628 AMX196618:AMX196628 AWT196618:AWT196628 BGP196618:BGP196628 BQL196618:BQL196628 CAH196618:CAH196628 CKD196618:CKD196628 CTZ196618:CTZ196628 DDV196618:DDV196628 DNR196618:DNR196628 DXN196618:DXN196628 EHJ196618:EHJ196628 ERF196618:ERF196628 FBB196618:FBB196628 FKX196618:FKX196628 FUT196618:FUT196628 GEP196618:GEP196628 GOL196618:GOL196628 GYH196618:GYH196628 HID196618:HID196628 HRZ196618:HRZ196628 IBV196618:IBV196628 ILR196618:ILR196628 IVN196618:IVN196628 JFJ196618:JFJ196628 JPF196618:JPF196628 JZB196618:JZB196628 KIX196618:KIX196628 KST196618:KST196628 LCP196618:LCP196628 LML196618:LML196628 LWH196618:LWH196628 MGD196618:MGD196628 MPZ196618:MPZ196628 MZV196618:MZV196628 NJR196618:NJR196628 NTN196618:NTN196628 ODJ196618:ODJ196628 ONF196618:ONF196628 OXB196618:OXB196628 PGX196618:PGX196628 PQT196618:PQT196628 QAP196618:QAP196628 QKL196618:QKL196628 QUH196618:QUH196628 RED196618:RED196628 RNZ196618:RNZ196628 RXV196618:RXV196628 SHR196618:SHR196628 SRN196618:SRN196628 TBJ196618:TBJ196628 TLF196618:TLF196628 TVB196618:TVB196628 UEX196618:UEX196628 UOT196618:UOT196628 UYP196618:UYP196628 VIL196618:VIL196628 VSH196618:VSH196628 WCD196618:WCD196628 WLZ196618:WLZ196628 WVV196618:WVV196628 N262154:N262164 JJ262154:JJ262164 TF262154:TF262164 ADB262154:ADB262164 AMX262154:AMX262164 AWT262154:AWT262164 BGP262154:BGP262164 BQL262154:BQL262164 CAH262154:CAH262164 CKD262154:CKD262164 CTZ262154:CTZ262164 DDV262154:DDV262164 DNR262154:DNR262164 DXN262154:DXN262164 EHJ262154:EHJ262164 ERF262154:ERF262164 FBB262154:FBB262164 FKX262154:FKX262164 FUT262154:FUT262164 GEP262154:GEP262164 GOL262154:GOL262164 GYH262154:GYH262164 HID262154:HID262164 HRZ262154:HRZ262164 IBV262154:IBV262164 ILR262154:ILR262164 IVN262154:IVN262164 JFJ262154:JFJ262164 JPF262154:JPF262164 JZB262154:JZB262164 KIX262154:KIX262164 KST262154:KST262164 LCP262154:LCP262164 LML262154:LML262164 LWH262154:LWH262164 MGD262154:MGD262164 MPZ262154:MPZ262164 MZV262154:MZV262164 NJR262154:NJR262164 NTN262154:NTN262164 ODJ262154:ODJ262164 ONF262154:ONF262164 OXB262154:OXB262164 PGX262154:PGX262164 PQT262154:PQT262164 QAP262154:QAP262164 QKL262154:QKL262164 QUH262154:QUH262164 RED262154:RED262164 RNZ262154:RNZ262164 RXV262154:RXV262164 SHR262154:SHR262164 SRN262154:SRN262164 TBJ262154:TBJ262164 TLF262154:TLF262164 TVB262154:TVB262164 UEX262154:UEX262164 UOT262154:UOT262164 UYP262154:UYP262164 VIL262154:VIL262164 VSH262154:VSH262164 WCD262154:WCD262164 WLZ262154:WLZ262164 WVV262154:WVV262164 N327690:N327700 JJ327690:JJ327700 TF327690:TF327700 ADB327690:ADB327700 AMX327690:AMX327700 AWT327690:AWT327700 BGP327690:BGP327700 BQL327690:BQL327700 CAH327690:CAH327700 CKD327690:CKD327700 CTZ327690:CTZ327700 DDV327690:DDV327700 DNR327690:DNR327700 DXN327690:DXN327700 EHJ327690:EHJ327700 ERF327690:ERF327700 FBB327690:FBB327700 FKX327690:FKX327700 FUT327690:FUT327700 GEP327690:GEP327700 GOL327690:GOL327700 GYH327690:GYH327700 HID327690:HID327700 HRZ327690:HRZ327700 IBV327690:IBV327700 ILR327690:ILR327700 IVN327690:IVN327700 JFJ327690:JFJ327700 JPF327690:JPF327700 JZB327690:JZB327700 KIX327690:KIX327700 KST327690:KST327700 LCP327690:LCP327700 LML327690:LML327700 LWH327690:LWH327700 MGD327690:MGD327700 MPZ327690:MPZ327700 MZV327690:MZV327700 NJR327690:NJR327700 NTN327690:NTN327700 ODJ327690:ODJ327700 ONF327690:ONF327700 OXB327690:OXB327700 PGX327690:PGX327700 PQT327690:PQT327700 QAP327690:QAP327700 QKL327690:QKL327700 QUH327690:QUH327700 RED327690:RED327700 RNZ327690:RNZ327700 RXV327690:RXV327700 SHR327690:SHR327700 SRN327690:SRN327700 TBJ327690:TBJ327700 TLF327690:TLF327700 TVB327690:TVB327700 UEX327690:UEX327700 UOT327690:UOT327700 UYP327690:UYP327700 VIL327690:VIL327700 VSH327690:VSH327700 WCD327690:WCD327700 WLZ327690:WLZ327700 WVV327690:WVV327700 N393226:N393236 JJ393226:JJ393236 TF393226:TF393236 ADB393226:ADB393236 AMX393226:AMX393236 AWT393226:AWT393236 BGP393226:BGP393236 BQL393226:BQL393236 CAH393226:CAH393236 CKD393226:CKD393236 CTZ393226:CTZ393236 DDV393226:DDV393236 DNR393226:DNR393236 DXN393226:DXN393236 EHJ393226:EHJ393236 ERF393226:ERF393236 FBB393226:FBB393236 FKX393226:FKX393236 FUT393226:FUT393236 GEP393226:GEP393236 GOL393226:GOL393236 GYH393226:GYH393236 HID393226:HID393236 HRZ393226:HRZ393236 IBV393226:IBV393236 ILR393226:ILR393236 IVN393226:IVN393236 JFJ393226:JFJ393236 JPF393226:JPF393236 JZB393226:JZB393236 KIX393226:KIX393236 KST393226:KST393236 LCP393226:LCP393236 LML393226:LML393236 LWH393226:LWH393236 MGD393226:MGD393236 MPZ393226:MPZ393236 MZV393226:MZV393236 NJR393226:NJR393236 NTN393226:NTN393236 ODJ393226:ODJ393236 ONF393226:ONF393236 OXB393226:OXB393236 PGX393226:PGX393236 PQT393226:PQT393236 QAP393226:QAP393236 QKL393226:QKL393236 QUH393226:QUH393236 RED393226:RED393236 RNZ393226:RNZ393236 RXV393226:RXV393236 SHR393226:SHR393236 SRN393226:SRN393236 TBJ393226:TBJ393236 TLF393226:TLF393236 TVB393226:TVB393236 UEX393226:UEX393236 UOT393226:UOT393236 UYP393226:UYP393236 VIL393226:VIL393236 VSH393226:VSH393236 WCD393226:WCD393236 WLZ393226:WLZ393236 WVV393226:WVV393236 N458762:N458772 JJ458762:JJ458772 TF458762:TF458772 ADB458762:ADB458772 AMX458762:AMX458772 AWT458762:AWT458772 BGP458762:BGP458772 BQL458762:BQL458772 CAH458762:CAH458772 CKD458762:CKD458772 CTZ458762:CTZ458772 DDV458762:DDV458772 DNR458762:DNR458772 DXN458762:DXN458772 EHJ458762:EHJ458772 ERF458762:ERF458772 FBB458762:FBB458772 FKX458762:FKX458772 FUT458762:FUT458772 GEP458762:GEP458772 GOL458762:GOL458772 GYH458762:GYH458772 HID458762:HID458772 HRZ458762:HRZ458772 IBV458762:IBV458772 ILR458762:ILR458772 IVN458762:IVN458772 JFJ458762:JFJ458772 JPF458762:JPF458772 JZB458762:JZB458772 KIX458762:KIX458772 KST458762:KST458772 LCP458762:LCP458772 LML458762:LML458772 LWH458762:LWH458772 MGD458762:MGD458772 MPZ458762:MPZ458772 MZV458762:MZV458772 NJR458762:NJR458772 NTN458762:NTN458772 ODJ458762:ODJ458772 ONF458762:ONF458772 OXB458762:OXB458772 PGX458762:PGX458772 PQT458762:PQT458772 QAP458762:QAP458772 QKL458762:QKL458772 QUH458762:QUH458772 RED458762:RED458772 RNZ458762:RNZ458772 RXV458762:RXV458772 SHR458762:SHR458772 SRN458762:SRN458772 TBJ458762:TBJ458772 TLF458762:TLF458772 TVB458762:TVB458772 UEX458762:UEX458772 UOT458762:UOT458772 UYP458762:UYP458772 VIL458762:VIL458772 VSH458762:VSH458772 WCD458762:WCD458772 WLZ458762:WLZ458772 WVV458762:WVV458772 N524298:N524308 JJ524298:JJ524308 TF524298:TF524308 ADB524298:ADB524308 AMX524298:AMX524308 AWT524298:AWT524308 BGP524298:BGP524308 BQL524298:BQL524308 CAH524298:CAH524308 CKD524298:CKD524308 CTZ524298:CTZ524308 DDV524298:DDV524308 DNR524298:DNR524308 DXN524298:DXN524308 EHJ524298:EHJ524308 ERF524298:ERF524308 FBB524298:FBB524308 FKX524298:FKX524308 FUT524298:FUT524308 GEP524298:GEP524308 GOL524298:GOL524308 GYH524298:GYH524308 HID524298:HID524308 HRZ524298:HRZ524308 IBV524298:IBV524308 ILR524298:ILR524308 IVN524298:IVN524308 JFJ524298:JFJ524308 JPF524298:JPF524308 JZB524298:JZB524308 KIX524298:KIX524308 KST524298:KST524308 LCP524298:LCP524308 LML524298:LML524308 LWH524298:LWH524308 MGD524298:MGD524308 MPZ524298:MPZ524308 MZV524298:MZV524308 NJR524298:NJR524308 NTN524298:NTN524308 ODJ524298:ODJ524308 ONF524298:ONF524308 OXB524298:OXB524308 PGX524298:PGX524308 PQT524298:PQT524308 QAP524298:QAP524308 QKL524298:QKL524308 QUH524298:QUH524308 RED524298:RED524308 RNZ524298:RNZ524308 RXV524298:RXV524308 SHR524298:SHR524308 SRN524298:SRN524308 TBJ524298:TBJ524308 TLF524298:TLF524308 TVB524298:TVB524308 UEX524298:UEX524308 UOT524298:UOT524308 UYP524298:UYP524308 VIL524298:VIL524308 VSH524298:VSH524308 WCD524298:WCD524308 WLZ524298:WLZ524308 WVV524298:WVV524308 N589834:N589844 JJ589834:JJ589844 TF589834:TF589844 ADB589834:ADB589844 AMX589834:AMX589844 AWT589834:AWT589844 BGP589834:BGP589844 BQL589834:BQL589844 CAH589834:CAH589844 CKD589834:CKD589844 CTZ589834:CTZ589844 DDV589834:DDV589844 DNR589834:DNR589844 DXN589834:DXN589844 EHJ589834:EHJ589844 ERF589834:ERF589844 FBB589834:FBB589844 FKX589834:FKX589844 FUT589834:FUT589844 GEP589834:GEP589844 GOL589834:GOL589844 GYH589834:GYH589844 HID589834:HID589844 HRZ589834:HRZ589844 IBV589834:IBV589844 ILR589834:ILR589844 IVN589834:IVN589844 JFJ589834:JFJ589844 JPF589834:JPF589844 JZB589834:JZB589844 KIX589834:KIX589844 KST589834:KST589844 LCP589834:LCP589844 LML589834:LML589844 LWH589834:LWH589844 MGD589834:MGD589844 MPZ589834:MPZ589844 MZV589834:MZV589844 NJR589834:NJR589844 NTN589834:NTN589844 ODJ589834:ODJ589844 ONF589834:ONF589844 OXB589834:OXB589844 PGX589834:PGX589844 PQT589834:PQT589844 QAP589834:QAP589844 QKL589834:QKL589844 QUH589834:QUH589844 RED589834:RED589844 RNZ589834:RNZ589844 RXV589834:RXV589844 SHR589834:SHR589844 SRN589834:SRN589844 TBJ589834:TBJ589844 TLF589834:TLF589844 TVB589834:TVB589844 UEX589834:UEX589844 UOT589834:UOT589844 UYP589834:UYP589844 VIL589834:VIL589844 VSH589834:VSH589844 WCD589834:WCD589844 WLZ589834:WLZ589844 WVV589834:WVV589844 N655370:N655380 JJ655370:JJ655380 TF655370:TF655380 ADB655370:ADB655380 AMX655370:AMX655380 AWT655370:AWT655380 BGP655370:BGP655380 BQL655370:BQL655380 CAH655370:CAH655380 CKD655370:CKD655380 CTZ655370:CTZ655380 DDV655370:DDV655380 DNR655370:DNR655380 DXN655370:DXN655380 EHJ655370:EHJ655380 ERF655370:ERF655380 FBB655370:FBB655380 FKX655370:FKX655380 FUT655370:FUT655380 GEP655370:GEP655380 GOL655370:GOL655380 GYH655370:GYH655380 HID655370:HID655380 HRZ655370:HRZ655380 IBV655370:IBV655380 ILR655370:ILR655380 IVN655370:IVN655380 JFJ655370:JFJ655380 JPF655370:JPF655380 JZB655370:JZB655380 KIX655370:KIX655380 KST655370:KST655380 LCP655370:LCP655380 LML655370:LML655380 LWH655370:LWH655380 MGD655370:MGD655380 MPZ655370:MPZ655380 MZV655370:MZV655380 NJR655370:NJR655380 NTN655370:NTN655380 ODJ655370:ODJ655380 ONF655370:ONF655380 OXB655370:OXB655380 PGX655370:PGX655380 PQT655370:PQT655380 QAP655370:QAP655380 QKL655370:QKL655380 QUH655370:QUH655380 RED655370:RED655380 RNZ655370:RNZ655380 RXV655370:RXV655380 SHR655370:SHR655380 SRN655370:SRN655380 TBJ655370:TBJ655380 TLF655370:TLF655380 TVB655370:TVB655380 UEX655370:UEX655380 UOT655370:UOT655380 UYP655370:UYP655380 VIL655370:VIL655380 VSH655370:VSH655380 WCD655370:WCD655380 WLZ655370:WLZ655380 WVV655370:WVV655380 N720906:N720916 JJ720906:JJ720916 TF720906:TF720916 ADB720906:ADB720916 AMX720906:AMX720916 AWT720906:AWT720916 BGP720906:BGP720916 BQL720906:BQL720916 CAH720906:CAH720916 CKD720906:CKD720916 CTZ720906:CTZ720916 DDV720906:DDV720916 DNR720906:DNR720916 DXN720906:DXN720916 EHJ720906:EHJ720916 ERF720906:ERF720916 FBB720906:FBB720916 FKX720906:FKX720916 FUT720906:FUT720916 GEP720906:GEP720916 GOL720906:GOL720916 GYH720906:GYH720916 HID720906:HID720916 HRZ720906:HRZ720916 IBV720906:IBV720916 ILR720906:ILR720916 IVN720906:IVN720916 JFJ720906:JFJ720916 JPF720906:JPF720916 JZB720906:JZB720916 KIX720906:KIX720916 KST720906:KST720916 LCP720906:LCP720916 LML720906:LML720916 LWH720906:LWH720916 MGD720906:MGD720916 MPZ720906:MPZ720916 MZV720906:MZV720916 NJR720906:NJR720916 NTN720906:NTN720916 ODJ720906:ODJ720916 ONF720906:ONF720916 OXB720906:OXB720916 PGX720906:PGX720916 PQT720906:PQT720916 QAP720906:QAP720916 QKL720906:QKL720916 QUH720906:QUH720916 RED720906:RED720916 RNZ720906:RNZ720916 RXV720906:RXV720916 SHR720906:SHR720916 SRN720906:SRN720916 TBJ720906:TBJ720916 TLF720906:TLF720916 TVB720906:TVB720916 UEX720906:UEX720916 UOT720906:UOT720916 UYP720906:UYP720916 VIL720906:VIL720916 VSH720906:VSH720916 WCD720906:WCD720916 WLZ720906:WLZ720916 WVV720906:WVV720916 N786442:N786452 JJ786442:JJ786452 TF786442:TF786452 ADB786442:ADB786452 AMX786442:AMX786452 AWT786442:AWT786452 BGP786442:BGP786452 BQL786442:BQL786452 CAH786442:CAH786452 CKD786442:CKD786452 CTZ786442:CTZ786452 DDV786442:DDV786452 DNR786442:DNR786452 DXN786442:DXN786452 EHJ786442:EHJ786452 ERF786442:ERF786452 FBB786442:FBB786452 FKX786442:FKX786452 FUT786442:FUT786452 GEP786442:GEP786452 GOL786442:GOL786452 GYH786442:GYH786452 HID786442:HID786452 HRZ786442:HRZ786452 IBV786442:IBV786452 ILR786442:ILR786452 IVN786442:IVN786452 JFJ786442:JFJ786452 JPF786442:JPF786452 JZB786442:JZB786452 KIX786442:KIX786452 KST786442:KST786452 LCP786442:LCP786452 LML786442:LML786452 LWH786442:LWH786452 MGD786442:MGD786452 MPZ786442:MPZ786452 MZV786442:MZV786452 NJR786442:NJR786452 NTN786442:NTN786452 ODJ786442:ODJ786452 ONF786442:ONF786452 OXB786442:OXB786452 PGX786442:PGX786452 PQT786442:PQT786452 QAP786442:QAP786452 QKL786442:QKL786452 QUH786442:QUH786452 RED786442:RED786452 RNZ786442:RNZ786452 RXV786442:RXV786452 SHR786442:SHR786452 SRN786442:SRN786452 TBJ786442:TBJ786452 TLF786442:TLF786452 TVB786442:TVB786452 UEX786442:UEX786452 UOT786442:UOT786452 UYP786442:UYP786452 VIL786442:VIL786452 VSH786442:VSH786452 WCD786442:WCD786452 WLZ786442:WLZ786452 WVV786442:WVV786452 N851978:N851988 JJ851978:JJ851988 TF851978:TF851988 ADB851978:ADB851988 AMX851978:AMX851988 AWT851978:AWT851988 BGP851978:BGP851988 BQL851978:BQL851988 CAH851978:CAH851988 CKD851978:CKD851988 CTZ851978:CTZ851988 DDV851978:DDV851988 DNR851978:DNR851988 DXN851978:DXN851988 EHJ851978:EHJ851988 ERF851978:ERF851988 FBB851978:FBB851988 FKX851978:FKX851988 FUT851978:FUT851988 GEP851978:GEP851988 GOL851978:GOL851988 GYH851978:GYH851988 HID851978:HID851988 HRZ851978:HRZ851988 IBV851978:IBV851988 ILR851978:ILR851988 IVN851978:IVN851988 JFJ851978:JFJ851988 JPF851978:JPF851988 JZB851978:JZB851988 KIX851978:KIX851988 KST851978:KST851988 LCP851978:LCP851988 LML851978:LML851988 LWH851978:LWH851988 MGD851978:MGD851988 MPZ851978:MPZ851988 MZV851978:MZV851988 NJR851978:NJR851988 NTN851978:NTN851988 ODJ851978:ODJ851988 ONF851978:ONF851988 OXB851978:OXB851988 PGX851978:PGX851988 PQT851978:PQT851988 QAP851978:QAP851988 QKL851978:QKL851988 QUH851978:QUH851988 RED851978:RED851988 RNZ851978:RNZ851988 RXV851978:RXV851988 SHR851978:SHR851988 SRN851978:SRN851988 TBJ851978:TBJ851988 TLF851978:TLF851988 TVB851978:TVB851988 UEX851978:UEX851988 UOT851978:UOT851988 UYP851978:UYP851988 VIL851978:VIL851988 VSH851978:VSH851988 WCD851978:WCD851988 WLZ851978:WLZ851988 WVV851978:WVV851988 N917514:N917524 JJ917514:JJ917524 TF917514:TF917524 ADB917514:ADB917524 AMX917514:AMX917524 AWT917514:AWT917524 BGP917514:BGP917524 BQL917514:BQL917524 CAH917514:CAH917524 CKD917514:CKD917524 CTZ917514:CTZ917524 DDV917514:DDV917524 DNR917514:DNR917524 DXN917514:DXN917524 EHJ917514:EHJ917524 ERF917514:ERF917524 FBB917514:FBB917524 FKX917514:FKX917524 FUT917514:FUT917524 GEP917514:GEP917524 GOL917514:GOL917524 GYH917514:GYH917524 HID917514:HID917524 HRZ917514:HRZ917524 IBV917514:IBV917524 ILR917514:ILR917524 IVN917514:IVN917524 JFJ917514:JFJ917524 JPF917514:JPF917524 JZB917514:JZB917524 KIX917514:KIX917524 KST917514:KST917524 LCP917514:LCP917524 LML917514:LML917524 LWH917514:LWH917524 MGD917514:MGD917524 MPZ917514:MPZ917524 MZV917514:MZV917524 NJR917514:NJR917524 NTN917514:NTN917524 ODJ917514:ODJ917524 ONF917514:ONF917524 OXB917514:OXB917524 PGX917514:PGX917524 PQT917514:PQT917524 QAP917514:QAP917524 QKL917514:QKL917524 QUH917514:QUH917524 RED917514:RED917524 RNZ917514:RNZ917524 RXV917514:RXV917524 SHR917514:SHR917524 SRN917514:SRN917524 TBJ917514:TBJ917524 TLF917514:TLF917524 TVB917514:TVB917524 UEX917514:UEX917524 UOT917514:UOT917524 UYP917514:UYP917524 VIL917514:VIL917524 VSH917514:VSH917524 WCD917514:WCD917524 WLZ917514:WLZ917524 WVV917514:WVV917524 N983050:N983060 JJ983050:JJ983060 TF983050:TF983060 ADB983050:ADB983060 AMX983050:AMX983060 AWT983050:AWT983060 BGP983050:BGP983060 BQL983050:BQL983060 CAH983050:CAH983060 CKD983050:CKD983060 CTZ983050:CTZ983060 DDV983050:DDV983060 DNR983050:DNR983060 DXN983050:DXN983060 EHJ983050:EHJ983060 ERF983050:ERF983060 FBB983050:FBB983060 FKX983050:FKX983060 FUT983050:FUT983060 GEP983050:GEP983060 GOL983050:GOL983060 GYH983050:GYH983060 HID983050:HID983060 HRZ983050:HRZ983060 IBV983050:IBV983060 ILR983050:ILR983060 IVN983050:IVN983060 JFJ983050:JFJ983060 JPF983050:JPF983060 JZB983050:JZB983060 KIX983050:KIX983060 KST983050:KST983060 LCP983050:LCP983060 LML983050:LML983060 LWH983050:LWH983060 MGD983050:MGD983060 MPZ983050:MPZ983060 MZV983050:MZV983060 NJR983050:NJR983060 NTN983050:NTN983060 ODJ983050:ODJ983060 ONF983050:ONF983060 OXB983050:OXB983060 PGX983050:PGX983060 PQT983050:PQT983060 QAP983050:QAP983060 QKL983050:QKL983060 QUH983050:QUH983060 RED983050:RED983060 RNZ983050:RNZ983060 RXV983050:RXV983060 SHR983050:SHR983060 SRN983050:SRN983060 TBJ983050:TBJ983060 TLF983050:TLF983060 TVB983050:TVB983060 UEX983050:UEX983060 UOT983050:UOT983060 UYP983050:UYP983060 VIL983050:VIL983060 VSH983050:VSH983060 WCD983050:WCD983060 WLZ983050:WLZ983060 WVV983050:WVV983060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5:M20 JI15:JI20 TE15:TE20 ADA15:ADA20 AMW15:AMW20 AWS15:AWS20 BGO15:BGO20 BQK15:BQK20 CAG15:CAG20 CKC15:CKC20 CTY15:CTY20 DDU15:DDU20 DNQ15:DNQ20 DXM15:DXM20 EHI15:EHI20 ERE15:ERE20 FBA15:FBA20 FKW15:FKW20 FUS15:FUS20 GEO15:GEO20 GOK15:GOK20 GYG15:GYG20 HIC15:HIC20 HRY15:HRY20 IBU15:IBU20 ILQ15:ILQ20 IVM15:IVM20 JFI15:JFI20 JPE15:JPE20 JZA15:JZA20 KIW15:KIW20 KSS15:KSS20 LCO15:LCO20 LMK15:LMK20 LWG15:LWG20 MGC15:MGC20 MPY15:MPY20 MZU15:MZU20 NJQ15:NJQ20 NTM15:NTM20 ODI15:ODI20 ONE15:ONE20 OXA15:OXA20 PGW15:PGW20 PQS15:PQS20 QAO15:QAO20 QKK15:QKK20 QUG15:QUG20 REC15:REC20 RNY15:RNY20 RXU15:RXU20 SHQ15:SHQ20 SRM15:SRM20 TBI15:TBI20 TLE15:TLE20 TVA15:TVA20 UEW15:UEW20 UOS15:UOS20 UYO15:UYO20 VIK15:VIK20 VSG15:VSG20 WCC15:WCC20 WLY15:WLY20 WVU15:WVU20 M65551:M65556 JI65551:JI65556 TE65551:TE65556 ADA65551:ADA65556 AMW65551:AMW65556 AWS65551:AWS65556 BGO65551:BGO65556 BQK65551:BQK65556 CAG65551:CAG65556 CKC65551:CKC65556 CTY65551:CTY65556 DDU65551:DDU65556 DNQ65551:DNQ65556 DXM65551:DXM65556 EHI65551:EHI65556 ERE65551:ERE65556 FBA65551:FBA65556 FKW65551:FKW65556 FUS65551:FUS65556 GEO65551:GEO65556 GOK65551:GOK65556 GYG65551:GYG65556 HIC65551:HIC65556 HRY65551:HRY65556 IBU65551:IBU65556 ILQ65551:ILQ65556 IVM65551:IVM65556 JFI65551:JFI65556 JPE65551:JPE65556 JZA65551:JZA65556 KIW65551:KIW65556 KSS65551:KSS65556 LCO65551:LCO65556 LMK65551:LMK65556 LWG65551:LWG65556 MGC65551:MGC65556 MPY65551:MPY65556 MZU65551:MZU65556 NJQ65551:NJQ65556 NTM65551:NTM65556 ODI65551:ODI65556 ONE65551:ONE65556 OXA65551:OXA65556 PGW65551:PGW65556 PQS65551:PQS65556 QAO65551:QAO65556 QKK65551:QKK65556 QUG65551:QUG65556 REC65551:REC65556 RNY65551:RNY65556 RXU65551:RXU65556 SHQ65551:SHQ65556 SRM65551:SRM65556 TBI65551:TBI65556 TLE65551:TLE65556 TVA65551:TVA65556 UEW65551:UEW65556 UOS65551:UOS65556 UYO65551:UYO65556 VIK65551:VIK65556 VSG65551:VSG65556 WCC65551:WCC65556 WLY65551:WLY65556 WVU65551:WVU65556 M131087:M131092 JI131087:JI131092 TE131087:TE131092 ADA131087:ADA131092 AMW131087:AMW131092 AWS131087:AWS131092 BGO131087:BGO131092 BQK131087:BQK131092 CAG131087:CAG131092 CKC131087:CKC131092 CTY131087:CTY131092 DDU131087:DDU131092 DNQ131087:DNQ131092 DXM131087:DXM131092 EHI131087:EHI131092 ERE131087:ERE131092 FBA131087:FBA131092 FKW131087:FKW131092 FUS131087:FUS131092 GEO131087:GEO131092 GOK131087:GOK131092 GYG131087:GYG131092 HIC131087:HIC131092 HRY131087:HRY131092 IBU131087:IBU131092 ILQ131087:ILQ131092 IVM131087:IVM131092 JFI131087:JFI131092 JPE131087:JPE131092 JZA131087:JZA131092 KIW131087:KIW131092 KSS131087:KSS131092 LCO131087:LCO131092 LMK131087:LMK131092 LWG131087:LWG131092 MGC131087:MGC131092 MPY131087:MPY131092 MZU131087:MZU131092 NJQ131087:NJQ131092 NTM131087:NTM131092 ODI131087:ODI131092 ONE131087:ONE131092 OXA131087:OXA131092 PGW131087:PGW131092 PQS131087:PQS131092 QAO131087:QAO131092 QKK131087:QKK131092 QUG131087:QUG131092 REC131087:REC131092 RNY131087:RNY131092 RXU131087:RXU131092 SHQ131087:SHQ131092 SRM131087:SRM131092 TBI131087:TBI131092 TLE131087:TLE131092 TVA131087:TVA131092 UEW131087:UEW131092 UOS131087:UOS131092 UYO131087:UYO131092 VIK131087:VIK131092 VSG131087:VSG131092 WCC131087:WCC131092 WLY131087:WLY131092 WVU131087:WVU131092 M196623:M196628 JI196623:JI196628 TE196623:TE196628 ADA196623:ADA196628 AMW196623:AMW196628 AWS196623:AWS196628 BGO196623:BGO196628 BQK196623:BQK196628 CAG196623:CAG196628 CKC196623:CKC196628 CTY196623:CTY196628 DDU196623:DDU196628 DNQ196623:DNQ196628 DXM196623:DXM196628 EHI196623:EHI196628 ERE196623:ERE196628 FBA196623:FBA196628 FKW196623:FKW196628 FUS196623:FUS196628 GEO196623:GEO196628 GOK196623:GOK196628 GYG196623:GYG196628 HIC196623:HIC196628 HRY196623:HRY196628 IBU196623:IBU196628 ILQ196623:ILQ196628 IVM196623:IVM196628 JFI196623:JFI196628 JPE196623:JPE196628 JZA196623:JZA196628 KIW196623:KIW196628 KSS196623:KSS196628 LCO196623:LCO196628 LMK196623:LMK196628 LWG196623:LWG196628 MGC196623:MGC196628 MPY196623:MPY196628 MZU196623:MZU196628 NJQ196623:NJQ196628 NTM196623:NTM196628 ODI196623:ODI196628 ONE196623:ONE196628 OXA196623:OXA196628 PGW196623:PGW196628 PQS196623:PQS196628 QAO196623:QAO196628 QKK196623:QKK196628 QUG196623:QUG196628 REC196623:REC196628 RNY196623:RNY196628 RXU196623:RXU196628 SHQ196623:SHQ196628 SRM196623:SRM196628 TBI196623:TBI196628 TLE196623:TLE196628 TVA196623:TVA196628 UEW196623:UEW196628 UOS196623:UOS196628 UYO196623:UYO196628 VIK196623:VIK196628 VSG196623:VSG196628 WCC196623:WCC196628 WLY196623:WLY196628 WVU196623:WVU196628 M262159:M262164 JI262159:JI262164 TE262159:TE262164 ADA262159:ADA262164 AMW262159:AMW262164 AWS262159:AWS262164 BGO262159:BGO262164 BQK262159:BQK262164 CAG262159:CAG262164 CKC262159:CKC262164 CTY262159:CTY262164 DDU262159:DDU262164 DNQ262159:DNQ262164 DXM262159:DXM262164 EHI262159:EHI262164 ERE262159:ERE262164 FBA262159:FBA262164 FKW262159:FKW262164 FUS262159:FUS262164 GEO262159:GEO262164 GOK262159:GOK262164 GYG262159:GYG262164 HIC262159:HIC262164 HRY262159:HRY262164 IBU262159:IBU262164 ILQ262159:ILQ262164 IVM262159:IVM262164 JFI262159:JFI262164 JPE262159:JPE262164 JZA262159:JZA262164 KIW262159:KIW262164 KSS262159:KSS262164 LCO262159:LCO262164 LMK262159:LMK262164 LWG262159:LWG262164 MGC262159:MGC262164 MPY262159:MPY262164 MZU262159:MZU262164 NJQ262159:NJQ262164 NTM262159:NTM262164 ODI262159:ODI262164 ONE262159:ONE262164 OXA262159:OXA262164 PGW262159:PGW262164 PQS262159:PQS262164 QAO262159:QAO262164 QKK262159:QKK262164 QUG262159:QUG262164 REC262159:REC262164 RNY262159:RNY262164 RXU262159:RXU262164 SHQ262159:SHQ262164 SRM262159:SRM262164 TBI262159:TBI262164 TLE262159:TLE262164 TVA262159:TVA262164 UEW262159:UEW262164 UOS262159:UOS262164 UYO262159:UYO262164 VIK262159:VIK262164 VSG262159:VSG262164 WCC262159:WCC262164 WLY262159:WLY262164 WVU262159:WVU262164 M327695:M327700 JI327695:JI327700 TE327695:TE327700 ADA327695:ADA327700 AMW327695:AMW327700 AWS327695:AWS327700 BGO327695:BGO327700 BQK327695:BQK327700 CAG327695:CAG327700 CKC327695:CKC327700 CTY327695:CTY327700 DDU327695:DDU327700 DNQ327695:DNQ327700 DXM327695:DXM327700 EHI327695:EHI327700 ERE327695:ERE327700 FBA327695:FBA327700 FKW327695:FKW327700 FUS327695:FUS327700 GEO327695:GEO327700 GOK327695:GOK327700 GYG327695:GYG327700 HIC327695:HIC327700 HRY327695:HRY327700 IBU327695:IBU327700 ILQ327695:ILQ327700 IVM327695:IVM327700 JFI327695:JFI327700 JPE327695:JPE327700 JZA327695:JZA327700 KIW327695:KIW327700 KSS327695:KSS327700 LCO327695:LCO327700 LMK327695:LMK327700 LWG327695:LWG327700 MGC327695:MGC327700 MPY327695:MPY327700 MZU327695:MZU327700 NJQ327695:NJQ327700 NTM327695:NTM327700 ODI327695:ODI327700 ONE327695:ONE327700 OXA327695:OXA327700 PGW327695:PGW327700 PQS327695:PQS327700 QAO327695:QAO327700 QKK327695:QKK327700 QUG327695:QUG327700 REC327695:REC327700 RNY327695:RNY327700 RXU327695:RXU327700 SHQ327695:SHQ327700 SRM327695:SRM327700 TBI327695:TBI327700 TLE327695:TLE327700 TVA327695:TVA327700 UEW327695:UEW327700 UOS327695:UOS327700 UYO327695:UYO327700 VIK327695:VIK327700 VSG327695:VSG327700 WCC327695:WCC327700 WLY327695:WLY327700 WVU327695:WVU327700 M393231:M393236 JI393231:JI393236 TE393231:TE393236 ADA393231:ADA393236 AMW393231:AMW393236 AWS393231:AWS393236 BGO393231:BGO393236 BQK393231:BQK393236 CAG393231:CAG393236 CKC393231:CKC393236 CTY393231:CTY393236 DDU393231:DDU393236 DNQ393231:DNQ393236 DXM393231:DXM393236 EHI393231:EHI393236 ERE393231:ERE393236 FBA393231:FBA393236 FKW393231:FKW393236 FUS393231:FUS393236 GEO393231:GEO393236 GOK393231:GOK393236 GYG393231:GYG393236 HIC393231:HIC393236 HRY393231:HRY393236 IBU393231:IBU393236 ILQ393231:ILQ393236 IVM393231:IVM393236 JFI393231:JFI393236 JPE393231:JPE393236 JZA393231:JZA393236 KIW393231:KIW393236 KSS393231:KSS393236 LCO393231:LCO393236 LMK393231:LMK393236 LWG393231:LWG393236 MGC393231:MGC393236 MPY393231:MPY393236 MZU393231:MZU393236 NJQ393231:NJQ393236 NTM393231:NTM393236 ODI393231:ODI393236 ONE393231:ONE393236 OXA393231:OXA393236 PGW393231:PGW393236 PQS393231:PQS393236 QAO393231:QAO393236 QKK393231:QKK393236 QUG393231:QUG393236 REC393231:REC393236 RNY393231:RNY393236 RXU393231:RXU393236 SHQ393231:SHQ393236 SRM393231:SRM393236 TBI393231:TBI393236 TLE393231:TLE393236 TVA393231:TVA393236 UEW393231:UEW393236 UOS393231:UOS393236 UYO393231:UYO393236 VIK393231:VIK393236 VSG393231:VSG393236 WCC393231:WCC393236 WLY393231:WLY393236 WVU393231:WVU393236 M458767:M458772 JI458767:JI458772 TE458767:TE458772 ADA458767:ADA458772 AMW458767:AMW458772 AWS458767:AWS458772 BGO458767:BGO458772 BQK458767:BQK458772 CAG458767:CAG458772 CKC458767:CKC458772 CTY458767:CTY458772 DDU458767:DDU458772 DNQ458767:DNQ458772 DXM458767:DXM458772 EHI458767:EHI458772 ERE458767:ERE458772 FBA458767:FBA458772 FKW458767:FKW458772 FUS458767:FUS458772 GEO458767:GEO458772 GOK458767:GOK458772 GYG458767:GYG458772 HIC458767:HIC458772 HRY458767:HRY458772 IBU458767:IBU458772 ILQ458767:ILQ458772 IVM458767:IVM458772 JFI458767:JFI458772 JPE458767:JPE458772 JZA458767:JZA458772 KIW458767:KIW458772 KSS458767:KSS458772 LCO458767:LCO458772 LMK458767:LMK458772 LWG458767:LWG458772 MGC458767:MGC458772 MPY458767:MPY458772 MZU458767:MZU458772 NJQ458767:NJQ458772 NTM458767:NTM458772 ODI458767:ODI458772 ONE458767:ONE458772 OXA458767:OXA458772 PGW458767:PGW458772 PQS458767:PQS458772 QAO458767:QAO458772 QKK458767:QKK458772 QUG458767:QUG458772 REC458767:REC458772 RNY458767:RNY458772 RXU458767:RXU458772 SHQ458767:SHQ458772 SRM458767:SRM458772 TBI458767:TBI458772 TLE458767:TLE458772 TVA458767:TVA458772 UEW458767:UEW458772 UOS458767:UOS458772 UYO458767:UYO458772 VIK458767:VIK458772 VSG458767:VSG458772 WCC458767:WCC458772 WLY458767:WLY458772 WVU458767:WVU458772 M524303:M524308 JI524303:JI524308 TE524303:TE524308 ADA524303:ADA524308 AMW524303:AMW524308 AWS524303:AWS524308 BGO524303:BGO524308 BQK524303:BQK524308 CAG524303:CAG524308 CKC524303:CKC524308 CTY524303:CTY524308 DDU524303:DDU524308 DNQ524303:DNQ524308 DXM524303:DXM524308 EHI524303:EHI524308 ERE524303:ERE524308 FBA524303:FBA524308 FKW524303:FKW524308 FUS524303:FUS524308 GEO524303:GEO524308 GOK524303:GOK524308 GYG524303:GYG524308 HIC524303:HIC524308 HRY524303:HRY524308 IBU524303:IBU524308 ILQ524303:ILQ524308 IVM524303:IVM524308 JFI524303:JFI524308 JPE524303:JPE524308 JZA524303:JZA524308 KIW524303:KIW524308 KSS524303:KSS524308 LCO524303:LCO524308 LMK524303:LMK524308 LWG524303:LWG524308 MGC524303:MGC524308 MPY524303:MPY524308 MZU524303:MZU524308 NJQ524303:NJQ524308 NTM524303:NTM524308 ODI524303:ODI524308 ONE524303:ONE524308 OXA524303:OXA524308 PGW524303:PGW524308 PQS524303:PQS524308 QAO524303:QAO524308 QKK524303:QKK524308 QUG524303:QUG524308 REC524303:REC524308 RNY524303:RNY524308 RXU524303:RXU524308 SHQ524303:SHQ524308 SRM524303:SRM524308 TBI524303:TBI524308 TLE524303:TLE524308 TVA524303:TVA524308 UEW524303:UEW524308 UOS524303:UOS524308 UYO524303:UYO524308 VIK524303:VIK524308 VSG524303:VSG524308 WCC524303:WCC524308 WLY524303:WLY524308 WVU524303:WVU524308 M589839:M589844 JI589839:JI589844 TE589839:TE589844 ADA589839:ADA589844 AMW589839:AMW589844 AWS589839:AWS589844 BGO589839:BGO589844 BQK589839:BQK589844 CAG589839:CAG589844 CKC589839:CKC589844 CTY589839:CTY589844 DDU589839:DDU589844 DNQ589839:DNQ589844 DXM589839:DXM589844 EHI589839:EHI589844 ERE589839:ERE589844 FBA589839:FBA589844 FKW589839:FKW589844 FUS589839:FUS589844 GEO589839:GEO589844 GOK589839:GOK589844 GYG589839:GYG589844 HIC589839:HIC589844 HRY589839:HRY589844 IBU589839:IBU589844 ILQ589839:ILQ589844 IVM589839:IVM589844 JFI589839:JFI589844 JPE589839:JPE589844 JZA589839:JZA589844 KIW589839:KIW589844 KSS589839:KSS589844 LCO589839:LCO589844 LMK589839:LMK589844 LWG589839:LWG589844 MGC589839:MGC589844 MPY589839:MPY589844 MZU589839:MZU589844 NJQ589839:NJQ589844 NTM589839:NTM589844 ODI589839:ODI589844 ONE589839:ONE589844 OXA589839:OXA589844 PGW589839:PGW589844 PQS589839:PQS589844 QAO589839:QAO589844 QKK589839:QKK589844 QUG589839:QUG589844 REC589839:REC589844 RNY589839:RNY589844 RXU589839:RXU589844 SHQ589839:SHQ589844 SRM589839:SRM589844 TBI589839:TBI589844 TLE589839:TLE589844 TVA589839:TVA589844 UEW589839:UEW589844 UOS589839:UOS589844 UYO589839:UYO589844 VIK589839:VIK589844 VSG589839:VSG589844 WCC589839:WCC589844 WLY589839:WLY589844 WVU589839:WVU589844 M655375:M655380 JI655375:JI655380 TE655375:TE655380 ADA655375:ADA655380 AMW655375:AMW655380 AWS655375:AWS655380 BGO655375:BGO655380 BQK655375:BQK655380 CAG655375:CAG655380 CKC655375:CKC655380 CTY655375:CTY655380 DDU655375:DDU655380 DNQ655375:DNQ655380 DXM655375:DXM655380 EHI655375:EHI655380 ERE655375:ERE655380 FBA655375:FBA655380 FKW655375:FKW655380 FUS655375:FUS655380 GEO655375:GEO655380 GOK655375:GOK655380 GYG655375:GYG655380 HIC655375:HIC655380 HRY655375:HRY655380 IBU655375:IBU655380 ILQ655375:ILQ655380 IVM655375:IVM655380 JFI655375:JFI655380 JPE655375:JPE655380 JZA655375:JZA655380 KIW655375:KIW655380 KSS655375:KSS655380 LCO655375:LCO655380 LMK655375:LMK655380 LWG655375:LWG655380 MGC655375:MGC655380 MPY655375:MPY655380 MZU655375:MZU655380 NJQ655375:NJQ655380 NTM655375:NTM655380 ODI655375:ODI655380 ONE655375:ONE655380 OXA655375:OXA655380 PGW655375:PGW655380 PQS655375:PQS655380 QAO655375:QAO655380 QKK655375:QKK655380 QUG655375:QUG655380 REC655375:REC655380 RNY655375:RNY655380 RXU655375:RXU655380 SHQ655375:SHQ655380 SRM655375:SRM655380 TBI655375:TBI655380 TLE655375:TLE655380 TVA655375:TVA655380 UEW655375:UEW655380 UOS655375:UOS655380 UYO655375:UYO655380 VIK655375:VIK655380 VSG655375:VSG655380 WCC655375:WCC655380 WLY655375:WLY655380 WVU655375:WVU655380 M720911:M720916 JI720911:JI720916 TE720911:TE720916 ADA720911:ADA720916 AMW720911:AMW720916 AWS720911:AWS720916 BGO720911:BGO720916 BQK720911:BQK720916 CAG720911:CAG720916 CKC720911:CKC720916 CTY720911:CTY720916 DDU720911:DDU720916 DNQ720911:DNQ720916 DXM720911:DXM720916 EHI720911:EHI720916 ERE720911:ERE720916 FBA720911:FBA720916 FKW720911:FKW720916 FUS720911:FUS720916 GEO720911:GEO720916 GOK720911:GOK720916 GYG720911:GYG720916 HIC720911:HIC720916 HRY720911:HRY720916 IBU720911:IBU720916 ILQ720911:ILQ720916 IVM720911:IVM720916 JFI720911:JFI720916 JPE720911:JPE720916 JZA720911:JZA720916 KIW720911:KIW720916 KSS720911:KSS720916 LCO720911:LCO720916 LMK720911:LMK720916 LWG720911:LWG720916 MGC720911:MGC720916 MPY720911:MPY720916 MZU720911:MZU720916 NJQ720911:NJQ720916 NTM720911:NTM720916 ODI720911:ODI720916 ONE720911:ONE720916 OXA720911:OXA720916 PGW720911:PGW720916 PQS720911:PQS720916 QAO720911:QAO720916 QKK720911:QKK720916 QUG720911:QUG720916 REC720911:REC720916 RNY720911:RNY720916 RXU720911:RXU720916 SHQ720911:SHQ720916 SRM720911:SRM720916 TBI720911:TBI720916 TLE720911:TLE720916 TVA720911:TVA720916 UEW720911:UEW720916 UOS720911:UOS720916 UYO720911:UYO720916 VIK720911:VIK720916 VSG720911:VSG720916 WCC720911:WCC720916 WLY720911:WLY720916 WVU720911:WVU720916 M786447:M786452 JI786447:JI786452 TE786447:TE786452 ADA786447:ADA786452 AMW786447:AMW786452 AWS786447:AWS786452 BGO786447:BGO786452 BQK786447:BQK786452 CAG786447:CAG786452 CKC786447:CKC786452 CTY786447:CTY786452 DDU786447:DDU786452 DNQ786447:DNQ786452 DXM786447:DXM786452 EHI786447:EHI786452 ERE786447:ERE786452 FBA786447:FBA786452 FKW786447:FKW786452 FUS786447:FUS786452 GEO786447:GEO786452 GOK786447:GOK786452 GYG786447:GYG786452 HIC786447:HIC786452 HRY786447:HRY786452 IBU786447:IBU786452 ILQ786447:ILQ786452 IVM786447:IVM786452 JFI786447:JFI786452 JPE786447:JPE786452 JZA786447:JZA786452 KIW786447:KIW786452 KSS786447:KSS786452 LCO786447:LCO786452 LMK786447:LMK786452 LWG786447:LWG786452 MGC786447:MGC786452 MPY786447:MPY786452 MZU786447:MZU786452 NJQ786447:NJQ786452 NTM786447:NTM786452 ODI786447:ODI786452 ONE786447:ONE786452 OXA786447:OXA786452 PGW786447:PGW786452 PQS786447:PQS786452 QAO786447:QAO786452 QKK786447:QKK786452 QUG786447:QUG786452 REC786447:REC786452 RNY786447:RNY786452 RXU786447:RXU786452 SHQ786447:SHQ786452 SRM786447:SRM786452 TBI786447:TBI786452 TLE786447:TLE786452 TVA786447:TVA786452 UEW786447:UEW786452 UOS786447:UOS786452 UYO786447:UYO786452 VIK786447:VIK786452 VSG786447:VSG786452 WCC786447:WCC786452 WLY786447:WLY786452 WVU786447:WVU786452 M851983:M851988 JI851983:JI851988 TE851983:TE851988 ADA851983:ADA851988 AMW851983:AMW851988 AWS851983:AWS851988 BGO851983:BGO851988 BQK851983:BQK851988 CAG851983:CAG851988 CKC851983:CKC851988 CTY851983:CTY851988 DDU851983:DDU851988 DNQ851983:DNQ851988 DXM851983:DXM851988 EHI851983:EHI851988 ERE851983:ERE851988 FBA851983:FBA851988 FKW851983:FKW851988 FUS851983:FUS851988 GEO851983:GEO851988 GOK851983:GOK851988 GYG851983:GYG851988 HIC851983:HIC851988 HRY851983:HRY851988 IBU851983:IBU851988 ILQ851983:ILQ851988 IVM851983:IVM851988 JFI851983:JFI851988 JPE851983:JPE851988 JZA851983:JZA851988 KIW851983:KIW851988 KSS851983:KSS851988 LCO851983:LCO851988 LMK851983:LMK851988 LWG851983:LWG851988 MGC851983:MGC851988 MPY851983:MPY851988 MZU851983:MZU851988 NJQ851983:NJQ851988 NTM851983:NTM851988 ODI851983:ODI851988 ONE851983:ONE851988 OXA851983:OXA851988 PGW851983:PGW851988 PQS851983:PQS851988 QAO851983:QAO851988 QKK851983:QKK851988 QUG851983:QUG851988 REC851983:REC851988 RNY851983:RNY851988 RXU851983:RXU851988 SHQ851983:SHQ851988 SRM851983:SRM851988 TBI851983:TBI851988 TLE851983:TLE851988 TVA851983:TVA851988 UEW851983:UEW851988 UOS851983:UOS851988 UYO851983:UYO851988 VIK851983:VIK851988 VSG851983:VSG851988 WCC851983:WCC851988 WLY851983:WLY851988 WVU851983:WVU851988 M917519:M917524 JI917519:JI917524 TE917519:TE917524 ADA917519:ADA917524 AMW917519:AMW917524 AWS917519:AWS917524 BGO917519:BGO917524 BQK917519:BQK917524 CAG917519:CAG917524 CKC917519:CKC917524 CTY917519:CTY917524 DDU917519:DDU917524 DNQ917519:DNQ917524 DXM917519:DXM917524 EHI917519:EHI917524 ERE917519:ERE917524 FBA917519:FBA917524 FKW917519:FKW917524 FUS917519:FUS917524 GEO917519:GEO917524 GOK917519:GOK917524 GYG917519:GYG917524 HIC917519:HIC917524 HRY917519:HRY917524 IBU917519:IBU917524 ILQ917519:ILQ917524 IVM917519:IVM917524 JFI917519:JFI917524 JPE917519:JPE917524 JZA917519:JZA917524 KIW917519:KIW917524 KSS917519:KSS917524 LCO917519:LCO917524 LMK917519:LMK917524 LWG917519:LWG917524 MGC917519:MGC917524 MPY917519:MPY917524 MZU917519:MZU917524 NJQ917519:NJQ917524 NTM917519:NTM917524 ODI917519:ODI917524 ONE917519:ONE917524 OXA917519:OXA917524 PGW917519:PGW917524 PQS917519:PQS917524 QAO917519:QAO917524 QKK917519:QKK917524 QUG917519:QUG917524 REC917519:REC917524 RNY917519:RNY917524 RXU917519:RXU917524 SHQ917519:SHQ917524 SRM917519:SRM917524 TBI917519:TBI917524 TLE917519:TLE917524 TVA917519:TVA917524 UEW917519:UEW917524 UOS917519:UOS917524 UYO917519:UYO917524 VIK917519:VIK917524 VSG917519:VSG917524 WCC917519:WCC917524 WLY917519:WLY917524 WVU917519:WVU917524 M983055:M983060 JI983055:JI983060 TE983055:TE983060 ADA983055:ADA983060 AMW983055:AMW983060 AWS983055:AWS983060 BGO983055:BGO983060 BQK983055:BQK983060 CAG983055:CAG983060 CKC983055:CKC983060 CTY983055:CTY983060 DDU983055:DDU983060 DNQ983055:DNQ983060 DXM983055:DXM983060 EHI983055:EHI983060 ERE983055:ERE983060 FBA983055:FBA983060 FKW983055:FKW983060 FUS983055:FUS983060 GEO983055:GEO983060 GOK983055:GOK983060 GYG983055:GYG983060 HIC983055:HIC983060 HRY983055:HRY983060 IBU983055:IBU983060 ILQ983055:ILQ983060 IVM983055:IVM983060 JFI983055:JFI983060 JPE983055:JPE983060 JZA983055:JZA983060 KIW983055:KIW983060 KSS983055:KSS983060 LCO983055:LCO983060 LMK983055:LMK983060 LWG983055:LWG983060 MGC983055:MGC983060 MPY983055:MPY983060 MZU983055:MZU983060 NJQ983055:NJQ983060 NTM983055:NTM983060 ODI983055:ODI983060 ONE983055:ONE983060 OXA983055:OXA983060 PGW983055:PGW983060 PQS983055:PQS983060 QAO983055:QAO983060 QKK983055:QKK983060 QUG983055:QUG983060 REC983055:REC983060 RNY983055:RNY983060 RXU983055:RXU983060 SHQ983055:SHQ983060 SRM983055:SRM983060 TBI983055:TBI983060 TLE983055:TLE983060 TVA983055:TVA983060 UEW983055:UEW983060 UOS983055:UOS983060 UYO983055:UYO983060 VIK983055:VIK983060 VSG983055:VSG983060 WCC983055:WCC983060 WLY983055:WLY983060 WVU983055:WVU983060">
      <formula1>Impacto</formula1>
    </dataValidation>
    <dataValidation type="list" showInputMessage="1" showErrorMessage="1" sqref="V10:AE10 JR10:KA10 TN10:TW10 ADJ10:ADS10 ANF10:ANO10 AXB10:AXK10 BGX10:BHG10 BQT10:BRC10 CAP10:CAY10 CKL10:CKU10 CUH10:CUQ10 DED10:DEM10 DNZ10:DOI10 DXV10:DYE10 EHR10:EIA10 ERN10:ERW10 FBJ10:FBS10 FLF10:FLO10 FVB10:FVK10 GEX10:GFG10 GOT10:GPC10 GYP10:GYY10 HIL10:HIU10 HSH10:HSQ10 ICD10:ICM10 ILZ10:IMI10 IVV10:IWE10 JFR10:JGA10 JPN10:JPW10 JZJ10:JZS10 KJF10:KJO10 KTB10:KTK10 LCX10:LDG10 LMT10:LNC10 LWP10:LWY10 MGL10:MGU10 MQH10:MQQ10 NAD10:NAM10 NJZ10:NKI10 NTV10:NUE10 ODR10:OEA10 ONN10:ONW10 OXJ10:OXS10 PHF10:PHO10 PRB10:PRK10 QAX10:QBG10 QKT10:QLC10 QUP10:QUY10 REL10:REU10 ROH10:ROQ10 RYD10:RYM10 SHZ10:SII10 SRV10:SSE10 TBR10:TCA10 TLN10:TLW10 TVJ10:TVS10 UFF10:UFO10 UPB10:UPK10 UYX10:UZG10 VIT10:VJC10 VSP10:VSY10 WCL10:WCU10 WMH10:WMQ10 WWD10:WWM10 V65546:AE65546 JR65546:KA65546 TN65546:TW65546 ADJ65546:ADS65546 ANF65546:ANO65546 AXB65546:AXK65546 BGX65546:BHG65546 BQT65546:BRC65546 CAP65546:CAY65546 CKL65546:CKU65546 CUH65546:CUQ65546 DED65546:DEM65546 DNZ65546:DOI65546 DXV65546:DYE65546 EHR65546:EIA65546 ERN65546:ERW65546 FBJ65546:FBS65546 FLF65546:FLO65546 FVB65546:FVK65546 GEX65546:GFG65546 GOT65546:GPC65546 GYP65546:GYY65546 HIL65546:HIU65546 HSH65546:HSQ65546 ICD65546:ICM65546 ILZ65546:IMI65546 IVV65546:IWE65546 JFR65546:JGA65546 JPN65546:JPW65546 JZJ65546:JZS65546 KJF65546:KJO65546 KTB65546:KTK65546 LCX65546:LDG65546 LMT65546:LNC65546 LWP65546:LWY65546 MGL65546:MGU65546 MQH65546:MQQ65546 NAD65546:NAM65546 NJZ65546:NKI65546 NTV65546:NUE65546 ODR65546:OEA65546 ONN65546:ONW65546 OXJ65546:OXS65546 PHF65546:PHO65546 PRB65546:PRK65546 QAX65546:QBG65546 QKT65546:QLC65546 QUP65546:QUY65546 REL65546:REU65546 ROH65546:ROQ65546 RYD65546:RYM65546 SHZ65546:SII65546 SRV65546:SSE65546 TBR65546:TCA65546 TLN65546:TLW65546 TVJ65546:TVS65546 UFF65546:UFO65546 UPB65546:UPK65546 UYX65546:UZG65546 VIT65546:VJC65546 VSP65546:VSY65546 WCL65546:WCU65546 WMH65546:WMQ65546 WWD65546:WWM65546 V131082:AE131082 JR131082:KA131082 TN131082:TW131082 ADJ131082:ADS131082 ANF131082:ANO131082 AXB131082:AXK131082 BGX131082:BHG131082 BQT131082:BRC131082 CAP131082:CAY131082 CKL131082:CKU131082 CUH131082:CUQ131082 DED131082:DEM131082 DNZ131082:DOI131082 DXV131082:DYE131082 EHR131082:EIA131082 ERN131082:ERW131082 FBJ131082:FBS131082 FLF131082:FLO131082 FVB131082:FVK131082 GEX131082:GFG131082 GOT131082:GPC131082 GYP131082:GYY131082 HIL131082:HIU131082 HSH131082:HSQ131082 ICD131082:ICM131082 ILZ131082:IMI131082 IVV131082:IWE131082 JFR131082:JGA131082 JPN131082:JPW131082 JZJ131082:JZS131082 KJF131082:KJO131082 KTB131082:KTK131082 LCX131082:LDG131082 LMT131082:LNC131082 LWP131082:LWY131082 MGL131082:MGU131082 MQH131082:MQQ131082 NAD131082:NAM131082 NJZ131082:NKI131082 NTV131082:NUE131082 ODR131082:OEA131082 ONN131082:ONW131082 OXJ131082:OXS131082 PHF131082:PHO131082 PRB131082:PRK131082 QAX131082:QBG131082 QKT131082:QLC131082 QUP131082:QUY131082 REL131082:REU131082 ROH131082:ROQ131082 RYD131082:RYM131082 SHZ131082:SII131082 SRV131082:SSE131082 TBR131082:TCA131082 TLN131082:TLW131082 TVJ131082:TVS131082 UFF131082:UFO131082 UPB131082:UPK131082 UYX131082:UZG131082 VIT131082:VJC131082 VSP131082:VSY131082 WCL131082:WCU131082 WMH131082:WMQ131082 WWD131082:WWM131082 V196618:AE196618 JR196618:KA196618 TN196618:TW196618 ADJ196618:ADS196618 ANF196618:ANO196618 AXB196618:AXK196618 BGX196618:BHG196618 BQT196618:BRC196618 CAP196618:CAY196618 CKL196618:CKU196618 CUH196618:CUQ196618 DED196618:DEM196618 DNZ196618:DOI196618 DXV196618:DYE196618 EHR196618:EIA196618 ERN196618:ERW196618 FBJ196618:FBS196618 FLF196618:FLO196618 FVB196618:FVK196618 GEX196618:GFG196618 GOT196618:GPC196618 GYP196618:GYY196618 HIL196618:HIU196618 HSH196618:HSQ196618 ICD196618:ICM196618 ILZ196618:IMI196618 IVV196618:IWE196618 JFR196618:JGA196618 JPN196618:JPW196618 JZJ196618:JZS196618 KJF196618:KJO196618 KTB196618:KTK196618 LCX196618:LDG196618 LMT196618:LNC196618 LWP196618:LWY196618 MGL196618:MGU196618 MQH196618:MQQ196618 NAD196618:NAM196618 NJZ196618:NKI196618 NTV196618:NUE196618 ODR196618:OEA196618 ONN196618:ONW196618 OXJ196618:OXS196618 PHF196618:PHO196618 PRB196618:PRK196618 QAX196618:QBG196618 QKT196618:QLC196618 QUP196618:QUY196618 REL196618:REU196618 ROH196618:ROQ196618 RYD196618:RYM196618 SHZ196618:SII196618 SRV196618:SSE196618 TBR196618:TCA196618 TLN196618:TLW196618 TVJ196618:TVS196618 UFF196618:UFO196618 UPB196618:UPK196618 UYX196618:UZG196618 VIT196618:VJC196618 VSP196618:VSY196618 WCL196618:WCU196618 WMH196618:WMQ196618 WWD196618:WWM196618 V262154:AE262154 JR262154:KA262154 TN262154:TW262154 ADJ262154:ADS262154 ANF262154:ANO262154 AXB262154:AXK262154 BGX262154:BHG262154 BQT262154:BRC262154 CAP262154:CAY262154 CKL262154:CKU262154 CUH262154:CUQ262154 DED262154:DEM262154 DNZ262154:DOI262154 DXV262154:DYE262154 EHR262154:EIA262154 ERN262154:ERW262154 FBJ262154:FBS262154 FLF262154:FLO262154 FVB262154:FVK262154 GEX262154:GFG262154 GOT262154:GPC262154 GYP262154:GYY262154 HIL262154:HIU262154 HSH262154:HSQ262154 ICD262154:ICM262154 ILZ262154:IMI262154 IVV262154:IWE262154 JFR262154:JGA262154 JPN262154:JPW262154 JZJ262154:JZS262154 KJF262154:KJO262154 KTB262154:KTK262154 LCX262154:LDG262154 LMT262154:LNC262154 LWP262154:LWY262154 MGL262154:MGU262154 MQH262154:MQQ262154 NAD262154:NAM262154 NJZ262154:NKI262154 NTV262154:NUE262154 ODR262154:OEA262154 ONN262154:ONW262154 OXJ262154:OXS262154 PHF262154:PHO262154 PRB262154:PRK262154 QAX262154:QBG262154 QKT262154:QLC262154 QUP262154:QUY262154 REL262154:REU262154 ROH262154:ROQ262154 RYD262154:RYM262154 SHZ262154:SII262154 SRV262154:SSE262154 TBR262154:TCA262154 TLN262154:TLW262154 TVJ262154:TVS262154 UFF262154:UFO262154 UPB262154:UPK262154 UYX262154:UZG262154 VIT262154:VJC262154 VSP262154:VSY262154 WCL262154:WCU262154 WMH262154:WMQ262154 WWD262154:WWM262154 V327690:AE327690 JR327690:KA327690 TN327690:TW327690 ADJ327690:ADS327690 ANF327690:ANO327690 AXB327690:AXK327690 BGX327690:BHG327690 BQT327690:BRC327690 CAP327690:CAY327690 CKL327690:CKU327690 CUH327690:CUQ327690 DED327690:DEM327690 DNZ327690:DOI327690 DXV327690:DYE327690 EHR327690:EIA327690 ERN327690:ERW327690 FBJ327690:FBS327690 FLF327690:FLO327690 FVB327690:FVK327690 GEX327690:GFG327690 GOT327690:GPC327690 GYP327690:GYY327690 HIL327690:HIU327690 HSH327690:HSQ327690 ICD327690:ICM327690 ILZ327690:IMI327690 IVV327690:IWE327690 JFR327690:JGA327690 JPN327690:JPW327690 JZJ327690:JZS327690 KJF327690:KJO327690 KTB327690:KTK327690 LCX327690:LDG327690 LMT327690:LNC327690 LWP327690:LWY327690 MGL327690:MGU327690 MQH327690:MQQ327690 NAD327690:NAM327690 NJZ327690:NKI327690 NTV327690:NUE327690 ODR327690:OEA327690 ONN327690:ONW327690 OXJ327690:OXS327690 PHF327690:PHO327690 PRB327690:PRK327690 QAX327690:QBG327690 QKT327690:QLC327690 QUP327690:QUY327690 REL327690:REU327690 ROH327690:ROQ327690 RYD327690:RYM327690 SHZ327690:SII327690 SRV327690:SSE327690 TBR327690:TCA327690 TLN327690:TLW327690 TVJ327690:TVS327690 UFF327690:UFO327690 UPB327690:UPK327690 UYX327690:UZG327690 VIT327690:VJC327690 VSP327690:VSY327690 WCL327690:WCU327690 WMH327690:WMQ327690 WWD327690:WWM327690 V393226:AE393226 JR393226:KA393226 TN393226:TW393226 ADJ393226:ADS393226 ANF393226:ANO393226 AXB393226:AXK393226 BGX393226:BHG393226 BQT393226:BRC393226 CAP393226:CAY393226 CKL393226:CKU393226 CUH393226:CUQ393226 DED393226:DEM393226 DNZ393226:DOI393226 DXV393226:DYE393226 EHR393226:EIA393226 ERN393226:ERW393226 FBJ393226:FBS393226 FLF393226:FLO393226 FVB393226:FVK393226 GEX393226:GFG393226 GOT393226:GPC393226 GYP393226:GYY393226 HIL393226:HIU393226 HSH393226:HSQ393226 ICD393226:ICM393226 ILZ393226:IMI393226 IVV393226:IWE393226 JFR393226:JGA393226 JPN393226:JPW393226 JZJ393226:JZS393226 KJF393226:KJO393226 KTB393226:KTK393226 LCX393226:LDG393226 LMT393226:LNC393226 LWP393226:LWY393226 MGL393226:MGU393226 MQH393226:MQQ393226 NAD393226:NAM393226 NJZ393226:NKI393226 NTV393226:NUE393226 ODR393226:OEA393226 ONN393226:ONW393226 OXJ393226:OXS393226 PHF393226:PHO393226 PRB393226:PRK393226 QAX393226:QBG393226 QKT393226:QLC393226 QUP393226:QUY393226 REL393226:REU393226 ROH393226:ROQ393226 RYD393226:RYM393226 SHZ393226:SII393226 SRV393226:SSE393226 TBR393226:TCA393226 TLN393226:TLW393226 TVJ393226:TVS393226 UFF393226:UFO393226 UPB393226:UPK393226 UYX393226:UZG393226 VIT393226:VJC393226 VSP393226:VSY393226 WCL393226:WCU393226 WMH393226:WMQ393226 WWD393226:WWM393226 V458762:AE458762 JR458762:KA458762 TN458762:TW458762 ADJ458762:ADS458762 ANF458762:ANO458762 AXB458762:AXK458762 BGX458762:BHG458762 BQT458762:BRC458762 CAP458762:CAY458762 CKL458762:CKU458762 CUH458762:CUQ458762 DED458762:DEM458762 DNZ458762:DOI458762 DXV458762:DYE458762 EHR458762:EIA458762 ERN458762:ERW458762 FBJ458762:FBS458762 FLF458762:FLO458762 FVB458762:FVK458762 GEX458762:GFG458762 GOT458762:GPC458762 GYP458762:GYY458762 HIL458762:HIU458762 HSH458762:HSQ458762 ICD458762:ICM458762 ILZ458762:IMI458762 IVV458762:IWE458762 JFR458762:JGA458762 JPN458762:JPW458762 JZJ458762:JZS458762 KJF458762:KJO458762 KTB458762:KTK458762 LCX458762:LDG458762 LMT458762:LNC458762 LWP458762:LWY458762 MGL458762:MGU458762 MQH458762:MQQ458762 NAD458762:NAM458762 NJZ458762:NKI458762 NTV458762:NUE458762 ODR458762:OEA458762 ONN458762:ONW458762 OXJ458762:OXS458762 PHF458762:PHO458762 PRB458762:PRK458762 QAX458762:QBG458762 QKT458762:QLC458762 QUP458762:QUY458762 REL458762:REU458762 ROH458762:ROQ458762 RYD458762:RYM458762 SHZ458762:SII458762 SRV458762:SSE458762 TBR458762:TCA458762 TLN458762:TLW458762 TVJ458762:TVS458762 UFF458762:UFO458762 UPB458762:UPK458762 UYX458762:UZG458762 VIT458762:VJC458762 VSP458762:VSY458762 WCL458762:WCU458762 WMH458762:WMQ458762 WWD458762:WWM458762 V524298:AE524298 JR524298:KA524298 TN524298:TW524298 ADJ524298:ADS524298 ANF524298:ANO524298 AXB524298:AXK524298 BGX524298:BHG524298 BQT524298:BRC524298 CAP524298:CAY524298 CKL524298:CKU524298 CUH524298:CUQ524298 DED524298:DEM524298 DNZ524298:DOI524298 DXV524298:DYE524298 EHR524298:EIA524298 ERN524298:ERW524298 FBJ524298:FBS524298 FLF524298:FLO524298 FVB524298:FVK524298 GEX524298:GFG524298 GOT524298:GPC524298 GYP524298:GYY524298 HIL524298:HIU524298 HSH524298:HSQ524298 ICD524298:ICM524298 ILZ524298:IMI524298 IVV524298:IWE524298 JFR524298:JGA524298 JPN524298:JPW524298 JZJ524298:JZS524298 KJF524298:KJO524298 KTB524298:KTK524298 LCX524298:LDG524298 LMT524298:LNC524298 LWP524298:LWY524298 MGL524298:MGU524298 MQH524298:MQQ524298 NAD524298:NAM524298 NJZ524298:NKI524298 NTV524298:NUE524298 ODR524298:OEA524298 ONN524298:ONW524298 OXJ524298:OXS524298 PHF524298:PHO524298 PRB524298:PRK524298 QAX524298:QBG524298 QKT524298:QLC524298 QUP524298:QUY524298 REL524298:REU524298 ROH524298:ROQ524298 RYD524298:RYM524298 SHZ524298:SII524298 SRV524298:SSE524298 TBR524298:TCA524298 TLN524298:TLW524298 TVJ524298:TVS524298 UFF524298:UFO524298 UPB524298:UPK524298 UYX524298:UZG524298 VIT524298:VJC524298 VSP524298:VSY524298 WCL524298:WCU524298 WMH524298:WMQ524298 WWD524298:WWM524298 V589834:AE589834 JR589834:KA589834 TN589834:TW589834 ADJ589834:ADS589834 ANF589834:ANO589834 AXB589834:AXK589834 BGX589834:BHG589834 BQT589834:BRC589834 CAP589834:CAY589834 CKL589834:CKU589834 CUH589834:CUQ589834 DED589834:DEM589834 DNZ589834:DOI589834 DXV589834:DYE589834 EHR589834:EIA589834 ERN589834:ERW589834 FBJ589834:FBS589834 FLF589834:FLO589834 FVB589834:FVK589834 GEX589834:GFG589834 GOT589834:GPC589834 GYP589834:GYY589834 HIL589834:HIU589834 HSH589834:HSQ589834 ICD589834:ICM589834 ILZ589834:IMI589834 IVV589834:IWE589834 JFR589834:JGA589834 JPN589834:JPW589834 JZJ589834:JZS589834 KJF589834:KJO589834 KTB589834:KTK589834 LCX589834:LDG589834 LMT589834:LNC589834 LWP589834:LWY589834 MGL589834:MGU589834 MQH589834:MQQ589834 NAD589834:NAM589834 NJZ589834:NKI589834 NTV589834:NUE589834 ODR589834:OEA589834 ONN589834:ONW589834 OXJ589834:OXS589834 PHF589834:PHO589834 PRB589834:PRK589834 QAX589834:QBG589834 QKT589834:QLC589834 QUP589834:QUY589834 REL589834:REU589834 ROH589834:ROQ589834 RYD589834:RYM589834 SHZ589834:SII589834 SRV589834:SSE589834 TBR589834:TCA589834 TLN589834:TLW589834 TVJ589834:TVS589834 UFF589834:UFO589834 UPB589834:UPK589834 UYX589834:UZG589834 VIT589834:VJC589834 VSP589834:VSY589834 WCL589834:WCU589834 WMH589834:WMQ589834 WWD589834:WWM589834 V655370:AE655370 JR655370:KA655370 TN655370:TW655370 ADJ655370:ADS655370 ANF655370:ANO655370 AXB655370:AXK655370 BGX655370:BHG655370 BQT655370:BRC655370 CAP655370:CAY655370 CKL655370:CKU655370 CUH655370:CUQ655370 DED655370:DEM655370 DNZ655370:DOI655370 DXV655370:DYE655370 EHR655370:EIA655370 ERN655370:ERW655370 FBJ655370:FBS655370 FLF655370:FLO655370 FVB655370:FVK655370 GEX655370:GFG655370 GOT655370:GPC655370 GYP655370:GYY655370 HIL655370:HIU655370 HSH655370:HSQ655370 ICD655370:ICM655370 ILZ655370:IMI655370 IVV655370:IWE655370 JFR655370:JGA655370 JPN655370:JPW655370 JZJ655370:JZS655370 KJF655370:KJO655370 KTB655370:KTK655370 LCX655370:LDG655370 LMT655370:LNC655370 LWP655370:LWY655370 MGL655370:MGU655370 MQH655370:MQQ655370 NAD655370:NAM655370 NJZ655370:NKI655370 NTV655370:NUE655370 ODR655370:OEA655370 ONN655370:ONW655370 OXJ655370:OXS655370 PHF655370:PHO655370 PRB655370:PRK655370 QAX655370:QBG655370 QKT655370:QLC655370 QUP655370:QUY655370 REL655370:REU655370 ROH655370:ROQ655370 RYD655370:RYM655370 SHZ655370:SII655370 SRV655370:SSE655370 TBR655370:TCA655370 TLN655370:TLW655370 TVJ655370:TVS655370 UFF655370:UFO655370 UPB655370:UPK655370 UYX655370:UZG655370 VIT655370:VJC655370 VSP655370:VSY655370 WCL655370:WCU655370 WMH655370:WMQ655370 WWD655370:WWM655370 V720906:AE720906 JR720906:KA720906 TN720906:TW720906 ADJ720906:ADS720906 ANF720906:ANO720906 AXB720906:AXK720906 BGX720906:BHG720906 BQT720906:BRC720906 CAP720906:CAY720906 CKL720906:CKU720906 CUH720906:CUQ720906 DED720906:DEM720906 DNZ720906:DOI720906 DXV720906:DYE720906 EHR720906:EIA720906 ERN720906:ERW720906 FBJ720906:FBS720906 FLF720906:FLO720906 FVB720906:FVK720906 GEX720906:GFG720906 GOT720906:GPC720906 GYP720906:GYY720906 HIL720906:HIU720906 HSH720906:HSQ720906 ICD720906:ICM720906 ILZ720906:IMI720906 IVV720906:IWE720906 JFR720906:JGA720906 JPN720906:JPW720906 JZJ720906:JZS720906 KJF720906:KJO720906 KTB720906:KTK720906 LCX720906:LDG720906 LMT720906:LNC720906 LWP720906:LWY720906 MGL720906:MGU720906 MQH720906:MQQ720906 NAD720906:NAM720906 NJZ720906:NKI720906 NTV720906:NUE720906 ODR720906:OEA720906 ONN720906:ONW720906 OXJ720906:OXS720906 PHF720906:PHO720906 PRB720906:PRK720906 QAX720906:QBG720906 QKT720906:QLC720906 QUP720906:QUY720906 REL720906:REU720906 ROH720906:ROQ720906 RYD720906:RYM720906 SHZ720906:SII720906 SRV720906:SSE720906 TBR720906:TCA720906 TLN720906:TLW720906 TVJ720906:TVS720906 UFF720906:UFO720906 UPB720906:UPK720906 UYX720906:UZG720906 VIT720906:VJC720906 VSP720906:VSY720906 WCL720906:WCU720906 WMH720906:WMQ720906 WWD720906:WWM720906 V786442:AE786442 JR786442:KA786442 TN786442:TW786442 ADJ786442:ADS786442 ANF786442:ANO786442 AXB786442:AXK786442 BGX786442:BHG786442 BQT786442:BRC786442 CAP786442:CAY786442 CKL786442:CKU786442 CUH786442:CUQ786442 DED786442:DEM786442 DNZ786442:DOI786442 DXV786442:DYE786442 EHR786442:EIA786442 ERN786442:ERW786442 FBJ786442:FBS786442 FLF786442:FLO786442 FVB786442:FVK786442 GEX786442:GFG786442 GOT786442:GPC786442 GYP786442:GYY786442 HIL786442:HIU786442 HSH786442:HSQ786442 ICD786442:ICM786442 ILZ786442:IMI786442 IVV786442:IWE786442 JFR786442:JGA786442 JPN786442:JPW786442 JZJ786442:JZS786442 KJF786442:KJO786442 KTB786442:KTK786442 LCX786442:LDG786442 LMT786442:LNC786442 LWP786442:LWY786442 MGL786442:MGU786442 MQH786442:MQQ786442 NAD786442:NAM786442 NJZ786442:NKI786442 NTV786442:NUE786442 ODR786442:OEA786442 ONN786442:ONW786442 OXJ786442:OXS786442 PHF786442:PHO786442 PRB786442:PRK786442 QAX786442:QBG786442 QKT786442:QLC786442 QUP786442:QUY786442 REL786442:REU786442 ROH786442:ROQ786442 RYD786442:RYM786442 SHZ786442:SII786442 SRV786442:SSE786442 TBR786442:TCA786442 TLN786442:TLW786442 TVJ786442:TVS786442 UFF786442:UFO786442 UPB786442:UPK786442 UYX786442:UZG786442 VIT786442:VJC786442 VSP786442:VSY786442 WCL786442:WCU786442 WMH786442:WMQ786442 WWD786442:WWM786442 V851978:AE851978 JR851978:KA851978 TN851978:TW851978 ADJ851978:ADS851978 ANF851978:ANO851978 AXB851978:AXK851978 BGX851978:BHG851978 BQT851978:BRC851978 CAP851978:CAY851978 CKL851978:CKU851978 CUH851978:CUQ851978 DED851978:DEM851978 DNZ851978:DOI851978 DXV851978:DYE851978 EHR851978:EIA851978 ERN851978:ERW851978 FBJ851978:FBS851978 FLF851978:FLO851978 FVB851978:FVK851978 GEX851978:GFG851978 GOT851978:GPC851978 GYP851978:GYY851978 HIL851978:HIU851978 HSH851978:HSQ851978 ICD851978:ICM851978 ILZ851978:IMI851978 IVV851978:IWE851978 JFR851978:JGA851978 JPN851978:JPW851978 JZJ851978:JZS851978 KJF851978:KJO851978 KTB851978:KTK851978 LCX851978:LDG851978 LMT851978:LNC851978 LWP851978:LWY851978 MGL851978:MGU851978 MQH851978:MQQ851978 NAD851978:NAM851978 NJZ851978:NKI851978 NTV851978:NUE851978 ODR851978:OEA851978 ONN851978:ONW851978 OXJ851978:OXS851978 PHF851978:PHO851978 PRB851978:PRK851978 QAX851978:QBG851978 QKT851978:QLC851978 QUP851978:QUY851978 REL851978:REU851978 ROH851978:ROQ851978 RYD851978:RYM851978 SHZ851978:SII851978 SRV851978:SSE851978 TBR851978:TCA851978 TLN851978:TLW851978 TVJ851978:TVS851978 UFF851978:UFO851978 UPB851978:UPK851978 UYX851978:UZG851978 VIT851978:VJC851978 VSP851978:VSY851978 WCL851978:WCU851978 WMH851978:WMQ851978 WWD851978:WWM851978 V917514:AE917514 JR917514:KA917514 TN917514:TW917514 ADJ917514:ADS917514 ANF917514:ANO917514 AXB917514:AXK917514 BGX917514:BHG917514 BQT917514:BRC917514 CAP917514:CAY917514 CKL917514:CKU917514 CUH917514:CUQ917514 DED917514:DEM917514 DNZ917514:DOI917514 DXV917514:DYE917514 EHR917514:EIA917514 ERN917514:ERW917514 FBJ917514:FBS917514 FLF917514:FLO917514 FVB917514:FVK917514 GEX917514:GFG917514 GOT917514:GPC917514 GYP917514:GYY917514 HIL917514:HIU917514 HSH917514:HSQ917514 ICD917514:ICM917514 ILZ917514:IMI917514 IVV917514:IWE917514 JFR917514:JGA917514 JPN917514:JPW917514 JZJ917514:JZS917514 KJF917514:KJO917514 KTB917514:KTK917514 LCX917514:LDG917514 LMT917514:LNC917514 LWP917514:LWY917514 MGL917514:MGU917514 MQH917514:MQQ917514 NAD917514:NAM917514 NJZ917514:NKI917514 NTV917514:NUE917514 ODR917514:OEA917514 ONN917514:ONW917514 OXJ917514:OXS917514 PHF917514:PHO917514 PRB917514:PRK917514 QAX917514:QBG917514 QKT917514:QLC917514 QUP917514:QUY917514 REL917514:REU917514 ROH917514:ROQ917514 RYD917514:RYM917514 SHZ917514:SII917514 SRV917514:SSE917514 TBR917514:TCA917514 TLN917514:TLW917514 TVJ917514:TVS917514 UFF917514:UFO917514 UPB917514:UPK917514 UYX917514:UZG917514 VIT917514:VJC917514 VSP917514:VSY917514 WCL917514:WCU917514 WMH917514:WMQ917514 WWD917514:WWM917514 V983050:AE983050 JR983050:KA983050 TN983050:TW983050 ADJ983050:ADS983050 ANF983050:ANO983050 AXB983050:AXK983050 BGX983050:BHG983050 BQT983050:BRC983050 CAP983050:CAY983050 CKL983050:CKU983050 CUH983050:CUQ983050 DED983050:DEM983050 DNZ983050:DOI983050 DXV983050:DYE983050 EHR983050:EIA983050 ERN983050:ERW983050 FBJ983050:FBS983050 FLF983050:FLO983050 FVB983050:FVK983050 GEX983050:GFG983050 GOT983050:GPC983050 GYP983050:GYY983050 HIL983050:HIU983050 HSH983050:HSQ983050 ICD983050:ICM983050 ILZ983050:IMI983050 IVV983050:IWE983050 JFR983050:JGA983050 JPN983050:JPW983050 JZJ983050:JZS983050 KJF983050:KJO983050 KTB983050:KTK983050 LCX983050:LDG983050 LMT983050:LNC983050 LWP983050:LWY983050 MGL983050:MGU983050 MQH983050:MQQ983050 NAD983050:NAM983050 NJZ983050:NKI983050 NTV983050:NUE983050 ODR983050:OEA983050 ONN983050:ONW983050 OXJ983050:OXS983050 PHF983050:PHO983050 PRB983050:PRK983050 QAX983050:QBG983050 QKT983050:QLC983050 QUP983050:QUY983050 REL983050:REU983050 ROH983050:ROQ983050 RYD983050:RYM983050 SHZ983050:SII983050 SRV983050:SSE983050 TBR983050:TCA983050 TLN983050:TLW983050 TVJ983050:TVS983050 UFF983050:UFO983050 UPB983050:UPK983050 UYX983050:UZG983050 VIT983050:VJC983050 VSP983050:VSY983050 WCL983050:WCU983050 WMH983050:WMQ983050 WWD983050:WWM983050 AF10:AF20 KB10:KB20 TX10:TX20 ADT10:ADT20 ANP10:ANP20 AXL10:AXL20 BHH10:BHH20 BRD10:BRD20 CAZ10:CAZ20 CKV10:CKV20 CUR10:CUR20 DEN10:DEN20 DOJ10:DOJ20 DYF10:DYF20 EIB10:EIB20 ERX10:ERX20 FBT10:FBT20 FLP10:FLP20 FVL10:FVL20 GFH10:GFH20 GPD10:GPD20 GYZ10:GYZ20 HIV10:HIV20 HSR10:HSR20 ICN10:ICN20 IMJ10:IMJ20 IWF10:IWF20 JGB10:JGB20 JPX10:JPX20 JZT10:JZT20 KJP10:KJP20 KTL10:KTL20 LDH10:LDH20 LND10:LND20 LWZ10:LWZ20 MGV10:MGV20 MQR10:MQR20 NAN10:NAN20 NKJ10:NKJ20 NUF10:NUF20 OEB10:OEB20 ONX10:ONX20 OXT10:OXT20 PHP10:PHP20 PRL10:PRL20 QBH10:QBH20 QLD10:QLD20 QUZ10:QUZ20 REV10:REV20 ROR10:ROR20 RYN10:RYN20 SIJ10:SIJ20 SSF10:SSF20 TCB10:TCB20 TLX10:TLX20 TVT10:TVT20 UFP10:UFP20 UPL10:UPL20 UZH10:UZH20 VJD10:VJD20 VSZ10:VSZ20 WCV10:WCV20 WMR10:WMR20 WWN10:WWN20 AF65546:AF65556 KB65546:KB65556 TX65546:TX65556 ADT65546:ADT65556 ANP65546:ANP65556 AXL65546:AXL65556 BHH65546:BHH65556 BRD65546:BRD65556 CAZ65546:CAZ65556 CKV65546:CKV65556 CUR65546:CUR65556 DEN65546:DEN65556 DOJ65546:DOJ65556 DYF65546:DYF65556 EIB65546:EIB65556 ERX65546:ERX65556 FBT65546:FBT65556 FLP65546:FLP65556 FVL65546:FVL65556 GFH65546:GFH65556 GPD65546:GPD65556 GYZ65546:GYZ65556 HIV65546:HIV65556 HSR65546:HSR65556 ICN65546:ICN65556 IMJ65546:IMJ65556 IWF65546:IWF65556 JGB65546:JGB65556 JPX65546:JPX65556 JZT65546:JZT65556 KJP65546:KJP65556 KTL65546:KTL65556 LDH65546:LDH65556 LND65546:LND65556 LWZ65546:LWZ65556 MGV65546:MGV65556 MQR65546:MQR65556 NAN65546:NAN65556 NKJ65546:NKJ65556 NUF65546:NUF65556 OEB65546:OEB65556 ONX65546:ONX65556 OXT65546:OXT65556 PHP65546:PHP65556 PRL65546:PRL65556 QBH65546:QBH65556 QLD65546:QLD65556 QUZ65546:QUZ65556 REV65546:REV65556 ROR65546:ROR65556 RYN65546:RYN65556 SIJ65546:SIJ65556 SSF65546:SSF65556 TCB65546:TCB65556 TLX65546:TLX65556 TVT65546:TVT65556 UFP65546:UFP65556 UPL65546:UPL65556 UZH65546:UZH65556 VJD65546:VJD65556 VSZ65546:VSZ65556 WCV65546:WCV65556 WMR65546:WMR65556 WWN65546:WWN65556 AF131082:AF131092 KB131082:KB131092 TX131082:TX131092 ADT131082:ADT131092 ANP131082:ANP131092 AXL131082:AXL131092 BHH131082:BHH131092 BRD131082:BRD131092 CAZ131082:CAZ131092 CKV131082:CKV131092 CUR131082:CUR131092 DEN131082:DEN131092 DOJ131082:DOJ131092 DYF131082:DYF131092 EIB131082:EIB131092 ERX131082:ERX131092 FBT131082:FBT131092 FLP131082:FLP131092 FVL131082:FVL131092 GFH131082:GFH131092 GPD131082:GPD131092 GYZ131082:GYZ131092 HIV131082:HIV131092 HSR131082:HSR131092 ICN131082:ICN131092 IMJ131082:IMJ131092 IWF131082:IWF131092 JGB131082:JGB131092 JPX131082:JPX131092 JZT131082:JZT131092 KJP131082:KJP131092 KTL131082:KTL131092 LDH131082:LDH131092 LND131082:LND131092 LWZ131082:LWZ131092 MGV131082:MGV131092 MQR131082:MQR131092 NAN131082:NAN131092 NKJ131082:NKJ131092 NUF131082:NUF131092 OEB131082:OEB131092 ONX131082:ONX131092 OXT131082:OXT131092 PHP131082:PHP131092 PRL131082:PRL131092 QBH131082:QBH131092 QLD131082:QLD131092 QUZ131082:QUZ131092 REV131082:REV131092 ROR131082:ROR131092 RYN131082:RYN131092 SIJ131082:SIJ131092 SSF131082:SSF131092 TCB131082:TCB131092 TLX131082:TLX131092 TVT131082:TVT131092 UFP131082:UFP131092 UPL131082:UPL131092 UZH131082:UZH131092 VJD131082:VJD131092 VSZ131082:VSZ131092 WCV131082:WCV131092 WMR131082:WMR131092 WWN131082:WWN131092 AF196618:AF196628 KB196618:KB196628 TX196618:TX196628 ADT196618:ADT196628 ANP196618:ANP196628 AXL196618:AXL196628 BHH196618:BHH196628 BRD196618:BRD196628 CAZ196618:CAZ196628 CKV196618:CKV196628 CUR196618:CUR196628 DEN196618:DEN196628 DOJ196618:DOJ196628 DYF196618:DYF196628 EIB196618:EIB196628 ERX196618:ERX196628 FBT196618:FBT196628 FLP196618:FLP196628 FVL196618:FVL196628 GFH196618:GFH196628 GPD196618:GPD196628 GYZ196618:GYZ196628 HIV196618:HIV196628 HSR196618:HSR196628 ICN196618:ICN196628 IMJ196618:IMJ196628 IWF196618:IWF196628 JGB196618:JGB196628 JPX196618:JPX196628 JZT196618:JZT196628 KJP196618:KJP196628 KTL196618:KTL196628 LDH196618:LDH196628 LND196618:LND196628 LWZ196618:LWZ196628 MGV196618:MGV196628 MQR196618:MQR196628 NAN196618:NAN196628 NKJ196618:NKJ196628 NUF196618:NUF196628 OEB196618:OEB196628 ONX196618:ONX196628 OXT196618:OXT196628 PHP196618:PHP196628 PRL196618:PRL196628 QBH196618:QBH196628 QLD196618:QLD196628 QUZ196618:QUZ196628 REV196618:REV196628 ROR196618:ROR196628 RYN196618:RYN196628 SIJ196618:SIJ196628 SSF196618:SSF196628 TCB196618:TCB196628 TLX196618:TLX196628 TVT196618:TVT196628 UFP196618:UFP196628 UPL196618:UPL196628 UZH196618:UZH196628 VJD196618:VJD196628 VSZ196618:VSZ196628 WCV196618:WCV196628 WMR196618:WMR196628 WWN196618:WWN196628 AF262154:AF262164 KB262154:KB262164 TX262154:TX262164 ADT262154:ADT262164 ANP262154:ANP262164 AXL262154:AXL262164 BHH262154:BHH262164 BRD262154:BRD262164 CAZ262154:CAZ262164 CKV262154:CKV262164 CUR262154:CUR262164 DEN262154:DEN262164 DOJ262154:DOJ262164 DYF262154:DYF262164 EIB262154:EIB262164 ERX262154:ERX262164 FBT262154:FBT262164 FLP262154:FLP262164 FVL262154:FVL262164 GFH262154:GFH262164 GPD262154:GPD262164 GYZ262154:GYZ262164 HIV262154:HIV262164 HSR262154:HSR262164 ICN262154:ICN262164 IMJ262154:IMJ262164 IWF262154:IWF262164 JGB262154:JGB262164 JPX262154:JPX262164 JZT262154:JZT262164 KJP262154:KJP262164 KTL262154:KTL262164 LDH262154:LDH262164 LND262154:LND262164 LWZ262154:LWZ262164 MGV262154:MGV262164 MQR262154:MQR262164 NAN262154:NAN262164 NKJ262154:NKJ262164 NUF262154:NUF262164 OEB262154:OEB262164 ONX262154:ONX262164 OXT262154:OXT262164 PHP262154:PHP262164 PRL262154:PRL262164 QBH262154:QBH262164 QLD262154:QLD262164 QUZ262154:QUZ262164 REV262154:REV262164 ROR262154:ROR262164 RYN262154:RYN262164 SIJ262154:SIJ262164 SSF262154:SSF262164 TCB262154:TCB262164 TLX262154:TLX262164 TVT262154:TVT262164 UFP262154:UFP262164 UPL262154:UPL262164 UZH262154:UZH262164 VJD262154:VJD262164 VSZ262154:VSZ262164 WCV262154:WCV262164 WMR262154:WMR262164 WWN262154:WWN262164 AF327690:AF327700 KB327690:KB327700 TX327690:TX327700 ADT327690:ADT327700 ANP327690:ANP327700 AXL327690:AXL327700 BHH327690:BHH327700 BRD327690:BRD327700 CAZ327690:CAZ327700 CKV327690:CKV327700 CUR327690:CUR327700 DEN327690:DEN327700 DOJ327690:DOJ327700 DYF327690:DYF327700 EIB327690:EIB327700 ERX327690:ERX327700 FBT327690:FBT327700 FLP327690:FLP327700 FVL327690:FVL327700 GFH327690:GFH327700 GPD327690:GPD327700 GYZ327690:GYZ327700 HIV327690:HIV327700 HSR327690:HSR327700 ICN327690:ICN327700 IMJ327690:IMJ327700 IWF327690:IWF327700 JGB327690:JGB327700 JPX327690:JPX327700 JZT327690:JZT327700 KJP327690:KJP327700 KTL327690:KTL327700 LDH327690:LDH327700 LND327690:LND327700 LWZ327690:LWZ327700 MGV327690:MGV327700 MQR327690:MQR327700 NAN327690:NAN327700 NKJ327690:NKJ327700 NUF327690:NUF327700 OEB327690:OEB327700 ONX327690:ONX327700 OXT327690:OXT327700 PHP327690:PHP327700 PRL327690:PRL327700 QBH327690:QBH327700 QLD327690:QLD327700 QUZ327690:QUZ327700 REV327690:REV327700 ROR327690:ROR327700 RYN327690:RYN327700 SIJ327690:SIJ327700 SSF327690:SSF327700 TCB327690:TCB327700 TLX327690:TLX327700 TVT327690:TVT327700 UFP327690:UFP327700 UPL327690:UPL327700 UZH327690:UZH327700 VJD327690:VJD327700 VSZ327690:VSZ327700 WCV327690:WCV327700 WMR327690:WMR327700 WWN327690:WWN327700 AF393226:AF393236 KB393226:KB393236 TX393226:TX393236 ADT393226:ADT393236 ANP393226:ANP393236 AXL393226:AXL393236 BHH393226:BHH393236 BRD393226:BRD393236 CAZ393226:CAZ393236 CKV393226:CKV393236 CUR393226:CUR393236 DEN393226:DEN393236 DOJ393226:DOJ393236 DYF393226:DYF393236 EIB393226:EIB393236 ERX393226:ERX393236 FBT393226:FBT393236 FLP393226:FLP393236 FVL393226:FVL393236 GFH393226:GFH393236 GPD393226:GPD393236 GYZ393226:GYZ393236 HIV393226:HIV393236 HSR393226:HSR393236 ICN393226:ICN393236 IMJ393226:IMJ393236 IWF393226:IWF393236 JGB393226:JGB393236 JPX393226:JPX393236 JZT393226:JZT393236 KJP393226:KJP393236 KTL393226:KTL393236 LDH393226:LDH393236 LND393226:LND393236 LWZ393226:LWZ393236 MGV393226:MGV393236 MQR393226:MQR393236 NAN393226:NAN393236 NKJ393226:NKJ393236 NUF393226:NUF393236 OEB393226:OEB393236 ONX393226:ONX393236 OXT393226:OXT393236 PHP393226:PHP393236 PRL393226:PRL393236 QBH393226:QBH393236 QLD393226:QLD393236 QUZ393226:QUZ393236 REV393226:REV393236 ROR393226:ROR393236 RYN393226:RYN393236 SIJ393226:SIJ393236 SSF393226:SSF393236 TCB393226:TCB393236 TLX393226:TLX393236 TVT393226:TVT393236 UFP393226:UFP393236 UPL393226:UPL393236 UZH393226:UZH393236 VJD393226:VJD393236 VSZ393226:VSZ393236 WCV393226:WCV393236 WMR393226:WMR393236 WWN393226:WWN393236 AF458762:AF458772 KB458762:KB458772 TX458762:TX458772 ADT458762:ADT458772 ANP458762:ANP458772 AXL458762:AXL458772 BHH458762:BHH458772 BRD458762:BRD458772 CAZ458762:CAZ458772 CKV458762:CKV458772 CUR458762:CUR458772 DEN458762:DEN458772 DOJ458762:DOJ458772 DYF458762:DYF458772 EIB458762:EIB458772 ERX458762:ERX458772 FBT458762:FBT458772 FLP458762:FLP458772 FVL458762:FVL458772 GFH458762:GFH458772 GPD458762:GPD458772 GYZ458762:GYZ458772 HIV458762:HIV458772 HSR458762:HSR458772 ICN458762:ICN458772 IMJ458762:IMJ458772 IWF458762:IWF458772 JGB458762:JGB458772 JPX458762:JPX458772 JZT458762:JZT458772 KJP458762:KJP458772 KTL458762:KTL458772 LDH458762:LDH458772 LND458762:LND458772 LWZ458762:LWZ458772 MGV458762:MGV458772 MQR458762:MQR458772 NAN458762:NAN458772 NKJ458762:NKJ458772 NUF458762:NUF458772 OEB458762:OEB458772 ONX458762:ONX458772 OXT458762:OXT458772 PHP458762:PHP458772 PRL458762:PRL458772 QBH458762:QBH458772 QLD458762:QLD458772 QUZ458762:QUZ458772 REV458762:REV458772 ROR458762:ROR458772 RYN458762:RYN458772 SIJ458762:SIJ458772 SSF458762:SSF458772 TCB458762:TCB458772 TLX458762:TLX458772 TVT458762:TVT458772 UFP458762:UFP458772 UPL458762:UPL458772 UZH458762:UZH458772 VJD458762:VJD458772 VSZ458762:VSZ458772 WCV458762:WCV458772 WMR458762:WMR458772 WWN458762:WWN458772 AF524298:AF524308 KB524298:KB524308 TX524298:TX524308 ADT524298:ADT524308 ANP524298:ANP524308 AXL524298:AXL524308 BHH524298:BHH524308 BRD524298:BRD524308 CAZ524298:CAZ524308 CKV524298:CKV524308 CUR524298:CUR524308 DEN524298:DEN524308 DOJ524298:DOJ524308 DYF524298:DYF524308 EIB524298:EIB524308 ERX524298:ERX524308 FBT524298:FBT524308 FLP524298:FLP524308 FVL524298:FVL524308 GFH524298:GFH524308 GPD524298:GPD524308 GYZ524298:GYZ524308 HIV524298:HIV524308 HSR524298:HSR524308 ICN524298:ICN524308 IMJ524298:IMJ524308 IWF524298:IWF524308 JGB524298:JGB524308 JPX524298:JPX524308 JZT524298:JZT524308 KJP524298:KJP524308 KTL524298:KTL524308 LDH524298:LDH524308 LND524298:LND524308 LWZ524298:LWZ524308 MGV524298:MGV524308 MQR524298:MQR524308 NAN524298:NAN524308 NKJ524298:NKJ524308 NUF524298:NUF524308 OEB524298:OEB524308 ONX524298:ONX524308 OXT524298:OXT524308 PHP524298:PHP524308 PRL524298:PRL524308 QBH524298:QBH524308 QLD524298:QLD524308 QUZ524298:QUZ524308 REV524298:REV524308 ROR524298:ROR524308 RYN524298:RYN524308 SIJ524298:SIJ524308 SSF524298:SSF524308 TCB524298:TCB524308 TLX524298:TLX524308 TVT524298:TVT524308 UFP524298:UFP524308 UPL524298:UPL524308 UZH524298:UZH524308 VJD524298:VJD524308 VSZ524298:VSZ524308 WCV524298:WCV524308 WMR524298:WMR524308 WWN524298:WWN524308 AF589834:AF589844 KB589834:KB589844 TX589834:TX589844 ADT589834:ADT589844 ANP589834:ANP589844 AXL589834:AXL589844 BHH589834:BHH589844 BRD589834:BRD589844 CAZ589834:CAZ589844 CKV589834:CKV589844 CUR589834:CUR589844 DEN589834:DEN589844 DOJ589834:DOJ589844 DYF589834:DYF589844 EIB589834:EIB589844 ERX589834:ERX589844 FBT589834:FBT589844 FLP589834:FLP589844 FVL589834:FVL589844 GFH589834:GFH589844 GPD589834:GPD589844 GYZ589834:GYZ589844 HIV589834:HIV589844 HSR589834:HSR589844 ICN589834:ICN589844 IMJ589834:IMJ589844 IWF589834:IWF589844 JGB589834:JGB589844 JPX589834:JPX589844 JZT589834:JZT589844 KJP589834:KJP589844 KTL589834:KTL589844 LDH589834:LDH589844 LND589834:LND589844 LWZ589834:LWZ589844 MGV589834:MGV589844 MQR589834:MQR589844 NAN589834:NAN589844 NKJ589834:NKJ589844 NUF589834:NUF589844 OEB589834:OEB589844 ONX589834:ONX589844 OXT589834:OXT589844 PHP589834:PHP589844 PRL589834:PRL589844 QBH589834:QBH589844 QLD589834:QLD589844 QUZ589834:QUZ589844 REV589834:REV589844 ROR589834:ROR589844 RYN589834:RYN589844 SIJ589834:SIJ589844 SSF589834:SSF589844 TCB589834:TCB589844 TLX589834:TLX589844 TVT589834:TVT589844 UFP589834:UFP589844 UPL589834:UPL589844 UZH589834:UZH589844 VJD589834:VJD589844 VSZ589834:VSZ589844 WCV589834:WCV589844 WMR589834:WMR589844 WWN589834:WWN589844 AF655370:AF655380 KB655370:KB655380 TX655370:TX655380 ADT655370:ADT655380 ANP655370:ANP655380 AXL655370:AXL655380 BHH655370:BHH655380 BRD655370:BRD655380 CAZ655370:CAZ655380 CKV655370:CKV655380 CUR655370:CUR655380 DEN655370:DEN655380 DOJ655370:DOJ655380 DYF655370:DYF655380 EIB655370:EIB655380 ERX655370:ERX655380 FBT655370:FBT655380 FLP655370:FLP655380 FVL655370:FVL655380 GFH655370:GFH655380 GPD655370:GPD655380 GYZ655370:GYZ655380 HIV655370:HIV655380 HSR655370:HSR655380 ICN655370:ICN655380 IMJ655370:IMJ655380 IWF655370:IWF655380 JGB655370:JGB655380 JPX655370:JPX655380 JZT655370:JZT655380 KJP655370:KJP655380 KTL655370:KTL655380 LDH655370:LDH655380 LND655370:LND655380 LWZ655370:LWZ655380 MGV655370:MGV655380 MQR655370:MQR655380 NAN655370:NAN655380 NKJ655370:NKJ655380 NUF655370:NUF655380 OEB655370:OEB655380 ONX655370:ONX655380 OXT655370:OXT655380 PHP655370:PHP655380 PRL655370:PRL655380 QBH655370:QBH655380 QLD655370:QLD655380 QUZ655370:QUZ655380 REV655370:REV655380 ROR655370:ROR655380 RYN655370:RYN655380 SIJ655370:SIJ655380 SSF655370:SSF655380 TCB655370:TCB655380 TLX655370:TLX655380 TVT655370:TVT655380 UFP655370:UFP655380 UPL655370:UPL655380 UZH655370:UZH655380 VJD655370:VJD655380 VSZ655370:VSZ655380 WCV655370:WCV655380 WMR655370:WMR655380 WWN655370:WWN655380 AF720906:AF720916 KB720906:KB720916 TX720906:TX720916 ADT720906:ADT720916 ANP720906:ANP720916 AXL720906:AXL720916 BHH720906:BHH720916 BRD720906:BRD720916 CAZ720906:CAZ720916 CKV720906:CKV720916 CUR720906:CUR720916 DEN720906:DEN720916 DOJ720906:DOJ720916 DYF720906:DYF720916 EIB720906:EIB720916 ERX720906:ERX720916 FBT720906:FBT720916 FLP720906:FLP720916 FVL720906:FVL720916 GFH720906:GFH720916 GPD720906:GPD720916 GYZ720906:GYZ720916 HIV720906:HIV720916 HSR720906:HSR720916 ICN720906:ICN720916 IMJ720906:IMJ720916 IWF720906:IWF720916 JGB720906:JGB720916 JPX720906:JPX720916 JZT720906:JZT720916 KJP720906:KJP720916 KTL720906:KTL720916 LDH720906:LDH720916 LND720906:LND720916 LWZ720906:LWZ720916 MGV720906:MGV720916 MQR720906:MQR720916 NAN720906:NAN720916 NKJ720906:NKJ720916 NUF720906:NUF720916 OEB720906:OEB720916 ONX720906:ONX720916 OXT720906:OXT720916 PHP720906:PHP720916 PRL720906:PRL720916 QBH720906:QBH720916 QLD720906:QLD720916 QUZ720906:QUZ720916 REV720906:REV720916 ROR720906:ROR720916 RYN720906:RYN720916 SIJ720906:SIJ720916 SSF720906:SSF720916 TCB720906:TCB720916 TLX720906:TLX720916 TVT720906:TVT720916 UFP720906:UFP720916 UPL720906:UPL720916 UZH720906:UZH720916 VJD720906:VJD720916 VSZ720906:VSZ720916 WCV720906:WCV720916 WMR720906:WMR720916 WWN720906:WWN720916 AF786442:AF786452 KB786442:KB786452 TX786442:TX786452 ADT786442:ADT786452 ANP786442:ANP786452 AXL786442:AXL786452 BHH786442:BHH786452 BRD786442:BRD786452 CAZ786442:CAZ786452 CKV786442:CKV786452 CUR786442:CUR786452 DEN786442:DEN786452 DOJ786442:DOJ786452 DYF786442:DYF786452 EIB786442:EIB786452 ERX786442:ERX786452 FBT786442:FBT786452 FLP786442:FLP786452 FVL786442:FVL786452 GFH786442:GFH786452 GPD786442:GPD786452 GYZ786442:GYZ786452 HIV786442:HIV786452 HSR786442:HSR786452 ICN786442:ICN786452 IMJ786442:IMJ786452 IWF786442:IWF786452 JGB786442:JGB786452 JPX786442:JPX786452 JZT786442:JZT786452 KJP786442:KJP786452 KTL786442:KTL786452 LDH786442:LDH786452 LND786442:LND786452 LWZ786442:LWZ786452 MGV786442:MGV786452 MQR786442:MQR786452 NAN786442:NAN786452 NKJ786442:NKJ786452 NUF786442:NUF786452 OEB786442:OEB786452 ONX786442:ONX786452 OXT786442:OXT786452 PHP786442:PHP786452 PRL786442:PRL786452 QBH786442:QBH786452 QLD786442:QLD786452 QUZ786442:QUZ786452 REV786442:REV786452 ROR786442:ROR786452 RYN786442:RYN786452 SIJ786442:SIJ786452 SSF786442:SSF786452 TCB786442:TCB786452 TLX786442:TLX786452 TVT786442:TVT786452 UFP786442:UFP786452 UPL786442:UPL786452 UZH786442:UZH786452 VJD786442:VJD786452 VSZ786442:VSZ786452 WCV786442:WCV786452 WMR786442:WMR786452 WWN786442:WWN786452 AF851978:AF851988 KB851978:KB851988 TX851978:TX851988 ADT851978:ADT851988 ANP851978:ANP851988 AXL851978:AXL851988 BHH851978:BHH851988 BRD851978:BRD851988 CAZ851978:CAZ851988 CKV851978:CKV851988 CUR851978:CUR851988 DEN851978:DEN851988 DOJ851978:DOJ851988 DYF851978:DYF851988 EIB851978:EIB851988 ERX851978:ERX851988 FBT851978:FBT851988 FLP851978:FLP851988 FVL851978:FVL851988 GFH851978:GFH851988 GPD851978:GPD851988 GYZ851978:GYZ851988 HIV851978:HIV851988 HSR851978:HSR851988 ICN851978:ICN851988 IMJ851978:IMJ851988 IWF851978:IWF851988 JGB851978:JGB851988 JPX851978:JPX851988 JZT851978:JZT851988 KJP851978:KJP851988 KTL851978:KTL851988 LDH851978:LDH851988 LND851978:LND851988 LWZ851978:LWZ851988 MGV851978:MGV851988 MQR851978:MQR851988 NAN851978:NAN851988 NKJ851978:NKJ851988 NUF851978:NUF851988 OEB851978:OEB851988 ONX851978:ONX851988 OXT851978:OXT851988 PHP851978:PHP851988 PRL851978:PRL851988 QBH851978:QBH851988 QLD851978:QLD851988 QUZ851978:QUZ851988 REV851978:REV851988 ROR851978:ROR851988 RYN851978:RYN851988 SIJ851978:SIJ851988 SSF851978:SSF851988 TCB851978:TCB851988 TLX851978:TLX851988 TVT851978:TVT851988 UFP851978:UFP851988 UPL851978:UPL851988 UZH851978:UZH851988 VJD851978:VJD851988 VSZ851978:VSZ851988 WCV851978:WCV851988 WMR851978:WMR851988 WWN851978:WWN851988 AF917514:AF917524 KB917514:KB917524 TX917514:TX917524 ADT917514:ADT917524 ANP917514:ANP917524 AXL917514:AXL917524 BHH917514:BHH917524 BRD917514:BRD917524 CAZ917514:CAZ917524 CKV917514:CKV917524 CUR917514:CUR917524 DEN917514:DEN917524 DOJ917514:DOJ917524 DYF917514:DYF917524 EIB917514:EIB917524 ERX917514:ERX917524 FBT917514:FBT917524 FLP917514:FLP917524 FVL917514:FVL917524 GFH917514:GFH917524 GPD917514:GPD917524 GYZ917514:GYZ917524 HIV917514:HIV917524 HSR917514:HSR917524 ICN917514:ICN917524 IMJ917514:IMJ917524 IWF917514:IWF917524 JGB917514:JGB917524 JPX917514:JPX917524 JZT917514:JZT917524 KJP917514:KJP917524 KTL917514:KTL917524 LDH917514:LDH917524 LND917514:LND917524 LWZ917514:LWZ917524 MGV917514:MGV917524 MQR917514:MQR917524 NAN917514:NAN917524 NKJ917514:NKJ917524 NUF917514:NUF917524 OEB917514:OEB917524 ONX917514:ONX917524 OXT917514:OXT917524 PHP917514:PHP917524 PRL917514:PRL917524 QBH917514:QBH917524 QLD917514:QLD917524 QUZ917514:QUZ917524 REV917514:REV917524 ROR917514:ROR917524 RYN917514:RYN917524 SIJ917514:SIJ917524 SSF917514:SSF917524 TCB917514:TCB917524 TLX917514:TLX917524 TVT917514:TVT917524 UFP917514:UFP917524 UPL917514:UPL917524 UZH917514:UZH917524 VJD917514:VJD917524 VSZ917514:VSZ917524 WCV917514:WCV917524 WMR917514:WMR917524 WWN917514:WWN917524 AF983050:AF983060 KB983050:KB983060 TX983050:TX983060 ADT983050:ADT983060 ANP983050:ANP983060 AXL983050:AXL983060 BHH983050:BHH983060 BRD983050:BRD983060 CAZ983050:CAZ983060 CKV983050:CKV983060 CUR983050:CUR983060 DEN983050:DEN983060 DOJ983050:DOJ983060 DYF983050:DYF983060 EIB983050:EIB983060 ERX983050:ERX983060 FBT983050:FBT983060 FLP983050:FLP983060 FVL983050:FVL983060 GFH983050:GFH983060 GPD983050:GPD983060 GYZ983050:GYZ983060 HIV983050:HIV983060 HSR983050:HSR983060 ICN983050:ICN983060 IMJ983050:IMJ983060 IWF983050:IWF983060 JGB983050:JGB983060 JPX983050:JPX983060 JZT983050:JZT983060 KJP983050:KJP983060 KTL983050:KTL983060 LDH983050:LDH983060 LND983050:LND983060 LWZ983050:LWZ983060 MGV983050:MGV983060 MQR983050:MQR983060 NAN983050:NAN983060 NKJ983050:NKJ983060 NUF983050:NUF983060 OEB983050:OEB983060 ONX983050:ONX983060 OXT983050:OXT983060 PHP983050:PHP983060 PRL983050:PRL983060 QBH983050:QBH983060 QLD983050:QLD983060 QUZ983050:QUZ983060 REV983050:REV983060 ROR983050:ROR983060 RYN983050:RYN983060 SIJ983050:SIJ983060 SSF983050:SSF983060 TCB983050:TCB983060 TLX983050:TLX983060 TVT983050:TVT983060 UFP983050:UFP983060 UPL983050:UPL983060 UZH983050:UZH983060 VJD983050:VJD983060 VSZ983050:VSZ983060 WCV983050:WCV983060 WMR983050:WMR983060 WWN983050:WWN983060 V15:AE20 JR15:KA20 TN15:TW20 ADJ15:ADS20 ANF15:ANO20 AXB15:AXK20 BGX15:BHG20 BQT15:BRC20 CAP15:CAY20 CKL15:CKU20 CUH15:CUQ20 DED15:DEM20 DNZ15:DOI20 DXV15:DYE20 EHR15:EIA20 ERN15:ERW20 FBJ15:FBS20 FLF15:FLO20 FVB15:FVK20 GEX15:GFG20 GOT15:GPC20 GYP15:GYY20 HIL15:HIU20 HSH15:HSQ20 ICD15:ICM20 ILZ15:IMI20 IVV15:IWE20 JFR15:JGA20 JPN15:JPW20 JZJ15:JZS20 KJF15:KJO20 KTB15:KTK20 LCX15:LDG20 LMT15:LNC20 LWP15:LWY20 MGL15:MGU20 MQH15:MQQ20 NAD15:NAM20 NJZ15:NKI20 NTV15:NUE20 ODR15:OEA20 ONN15:ONW20 OXJ15:OXS20 PHF15:PHO20 PRB15:PRK20 QAX15:QBG20 QKT15:QLC20 QUP15:QUY20 REL15:REU20 ROH15:ROQ20 RYD15:RYM20 SHZ15:SII20 SRV15:SSE20 TBR15:TCA20 TLN15:TLW20 TVJ15:TVS20 UFF15:UFO20 UPB15:UPK20 UYX15:UZG20 VIT15:VJC20 VSP15:VSY20 WCL15:WCU20 WMH15:WMQ20 WWD15:WWM20 V65551:AE65556 JR65551:KA65556 TN65551:TW65556 ADJ65551:ADS65556 ANF65551:ANO65556 AXB65551:AXK65556 BGX65551:BHG65556 BQT65551:BRC65556 CAP65551:CAY65556 CKL65551:CKU65556 CUH65551:CUQ65556 DED65551:DEM65556 DNZ65551:DOI65556 DXV65551:DYE65556 EHR65551:EIA65556 ERN65551:ERW65556 FBJ65551:FBS65556 FLF65551:FLO65556 FVB65551:FVK65556 GEX65551:GFG65556 GOT65551:GPC65556 GYP65551:GYY65556 HIL65551:HIU65556 HSH65551:HSQ65556 ICD65551:ICM65556 ILZ65551:IMI65556 IVV65551:IWE65556 JFR65551:JGA65556 JPN65551:JPW65556 JZJ65551:JZS65556 KJF65551:KJO65556 KTB65551:KTK65556 LCX65551:LDG65556 LMT65551:LNC65556 LWP65551:LWY65556 MGL65551:MGU65556 MQH65551:MQQ65556 NAD65551:NAM65556 NJZ65551:NKI65556 NTV65551:NUE65556 ODR65551:OEA65556 ONN65551:ONW65556 OXJ65551:OXS65556 PHF65551:PHO65556 PRB65551:PRK65556 QAX65551:QBG65556 QKT65551:QLC65556 QUP65551:QUY65556 REL65551:REU65556 ROH65551:ROQ65556 RYD65551:RYM65556 SHZ65551:SII65556 SRV65551:SSE65556 TBR65551:TCA65556 TLN65551:TLW65556 TVJ65551:TVS65556 UFF65551:UFO65556 UPB65551:UPK65556 UYX65551:UZG65556 VIT65551:VJC65556 VSP65551:VSY65556 WCL65551:WCU65556 WMH65551:WMQ65556 WWD65551:WWM65556 V131087:AE131092 JR131087:KA131092 TN131087:TW131092 ADJ131087:ADS131092 ANF131087:ANO131092 AXB131087:AXK131092 BGX131087:BHG131092 BQT131087:BRC131092 CAP131087:CAY131092 CKL131087:CKU131092 CUH131087:CUQ131092 DED131087:DEM131092 DNZ131087:DOI131092 DXV131087:DYE131092 EHR131087:EIA131092 ERN131087:ERW131092 FBJ131087:FBS131092 FLF131087:FLO131092 FVB131087:FVK131092 GEX131087:GFG131092 GOT131087:GPC131092 GYP131087:GYY131092 HIL131087:HIU131092 HSH131087:HSQ131092 ICD131087:ICM131092 ILZ131087:IMI131092 IVV131087:IWE131092 JFR131087:JGA131092 JPN131087:JPW131092 JZJ131087:JZS131092 KJF131087:KJO131092 KTB131087:KTK131092 LCX131087:LDG131092 LMT131087:LNC131092 LWP131087:LWY131092 MGL131087:MGU131092 MQH131087:MQQ131092 NAD131087:NAM131092 NJZ131087:NKI131092 NTV131087:NUE131092 ODR131087:OEA131092 ONN131087:ONW131092 OXJ131087:OXS131092 PHF131087:PHO131092 PRB131087:PRK131092 QAX131087:QBG131092 QKT131087:QLC131092 QUP131087:QUY131092 REL131087:REU131092 ROH131087:ROQ131092 RYD131087:RYM131092 SHZ131087:SII131092 SRV131087:SSE131092 TBR131087:TCA131092 TLN131087:TLW131092 TVJ131087:TVS131092 UFF131087:UFO131092 UPB131087:UPK131092 UYX131087:UZG131092 VIT131087:VJC131092 VSP131087:VSY131092 WCL131087:WCU131092 WMH131087:WMQ131092 WWD131087:WWM131092 V196623:AE196628 JR196623:KA196628 TN196623:TW196628 ADJ196623:ADS196628 ANF196623:ANO196628 AXB196623:AXK196628 BGX196623:BHG196628 BQT196623:BRC196628 CAP196623:CAY196628 CKL196623:CKU196628 CUH196623:CUQ196628 DED196623:DEM196628 DNZ196623:DOI196628 DXV196623:DYE196628 EHR196623:EIA196628 ERN196623:ERW196628 FBJ196623:FBS196628 FLF196623:FLO196628 FVB196623:FVK196628 GEX196623:GFG196628 GOT196623:GPC196628 GYP196623:GYY196628 HIL196623:HIU196628 HSH196623:HSQ196628 ICD196623:ICM196628 ILZ196623:IMI196628 IVV196623:IWE196628 JFR196623:JGA196628 JPN196623:JPW196628 JZJ196623:JZS196628 KJF196623:KJO196628 KTB196623:KTK196628 LCX196623:LDG196628 LMT196623:LNC196628 LWP196623:LWY196628 MGL196623:MGU196628 MQH196623:MQQ196628 NAD196623:NAM196628 NJZ196623:NKI196628 NTV196623:NUE196628 ODR196623:OEA196628 ONN196623:ONW196628 OXJ196623:OXS196628 PHF196623:PHO196628 PRB196623:PRK196628 QAX196623:QBG196628 QKT196623:QLC196628 QUP196623:QUY196628 REL196623:REU196628 ROH196623:ROQ196628 RYD196623:RYM196628 SHZ196623:SII196628 SRV196623:SSE196628 TBR196623:TCA196628 TLN196623:TLW196628 TVJ196623:TVS196628 UFF196623:UFO196628 UPB196623:UPK196628 UYX196623:UZG196628 VIT196623:VJC196628 VSP196623:VSY196628 WCL196623:WCU196628 WMH196623:WMQ196628 WWD196623:WWM196628 V262159:AE262164 JR262159:KA262164 TN262159:TW262164 ADJ262159:ADS262164 ANF262159:ANO262164 AXB262159:AXK262164 BGX262159:BHG262164 BQT262159:BRC262164 CAP262159:CAY262164 CKL262159:CKU262164 CUH262159:CUQ262164 DED262159:DEM262164 DNZ262159:DOI262164 DXV262159:DYE262164 EHR262159:EIA262164 ERN262159:ERW262164 FBJ262159:FBS262164 FLF262159:FLO262164 FVB262159:FVK262164 GEX262159:GFG262164 GOT262159:GPC262164 GYP262159:GYY262164 HIL262159:HIU262164 HSH262159:HSQ262164 ICD262159:ICM262164 ILZ262159:IMI262164 IVV262159:IWE262164 JFR262159:JGA262164 JPN262159:JPW262164 JZJ262159:JZS262164 KJF262159:KJO262164 KTB262159:KTK262164 LCX262159:LDG262164 LMT262159:LNC262164 LWP262159:LWY262164 MGL262159:MGU262164 MQH262159:MQQ262164 NAD262159:NAM262164 NJZ262159:NKI262164 NTV262159:NUE262164 ODR262159:OEA262164 ONN262159:ONW262164 OXJ262159:OXS262164 PHF262159:PHO262164 PRB262159:PRK262164 QAX262159:QBG262164 QKT262159:QLC262164 QUP262159:QUY262164 REL262159:REU262164 ROH262159:ROQ262164 RYD262159:RYM262164 SHZ262159:SII262164 SRV262159:SSE262164 TBR262159:TCA262164 TLN262159:TLW262164 TVJ262159:TVS262164 UFF262159:UFO262164 UPB262159:UPK262164 UYX262159:UZG262164 VIT262159:VJC262164 VSP262159:VSY262164 WCL262159:WCU262164 WMH262159:WMQ262164 WWD262159:WWM262164 V327695:AE327700 JR327695:KA327700 TN327695:TW327700 ADJ327695:ADS327700 ANF327695:ANO327700 AXB327695:AXK327700 BGX327695:BHG327700 BQT327695:BRC327700 CAP327695:CAY327700 CKL327695:CKU327700 CUH327695:CUQ327700 DED327695:DEM327700 DNZ327695:DOI327700 DXV327695:DYE327700 EHR327695:EIA327700 ERN327695:ERW327700 FBJ327695:FBS327700 FLF327695:FLO327700 FVB327695:FVK327700 GEX327695:GFG327700 GOT327695:GPC327700 GYP327695:GYY327700 HIL327695:HIU327700 HSH327695:HSQ327700 ICD327695:ICM327700 ILZ327695:IMI327700 IVV327695:IWE327700 JFR327695:JGA327700 JPN327695:JPW327700 JZJ327695:JZS327700 KJF327695:KJO327700 KTB327695:KTK327700 LCX327695:LDG327700 LMT327695:LNC327700 LWP327695:LWY327700 MGL327695:MGU327700 MQH327695:MQQ327700 NAD327695:NAM327700 NJZ327695:NKI327700 NTV327695:NUE327700 ODR327695:OEA327700 ONN327695:ONW327700 OXJ327695:OXS327700 PHF327695:PHO327700 PRB327695:PRK327700 QAX327695:QBG327700 QKT327695:QLC327700 QUP327695:QUY327700 REL327695:REU327700 ROH327695:ROQ327700 RYD327695:RYM327700 SHZ327695:SII327700 SRV327695:SSE327700 TBR327695:TCA327700 TLN327695:TLW327700 TVJ327695:TVS327700 UFF327695:UFO327700 UPB327695:UPK327700 UYX327695:UZG327700 VIT327695:VJC327700 VSP327695:VSY327700 WCL327695:WCU327700 WMH327695:WMQ327700 WWD327695:WWM327700 V393231:AE393236 JR393231:KA393236 TN393231:TW393236 ADJ393231:ADS393236 ANF393231:ANO393236 AXB393231:AXK393236 BGX393231:BHG393236 BQT393231:BRC393236 CAP393231:CAY393236 CKL393231:CKU393236 CUH393231:CUQ393236 DED393231:DEM393236 DNZ393231:DOI393236 DXV393231:DYE393236 EHR393231:EIA393236 ERN393231:ERW393236 FBJ393231:FBS393236 FLF393231:FLO393236 FVB393231:FVK393236 GEX393231:GFG393236 GOT393231:GPC393236 GYP393231:GYY393236 HIL393231:HIU393236 HSH393231:HSQ393236 ICD393231:ICM393236 ILZ393231:IMI393236 IVV393231:IWE393236 JFR393231:JGA393236 JPN393231:JPW393236 JZJ393231:JZS393236 KJF393231:KJO393236 KTB393231:KTK393236 LCX393231:LDG393236 LMT393231:LNC393236 LWP393231:LWY393236 MGL393231:MGU393236 MQH393231:MQQ393236 NAD393231:NAM393236 NJZ393231:NKI393236 NTV393231:NUE393236 ODR393231:OEA393236 ONN393231:ONW393236 OXJ393231:OXS393236 PHF393231:PHO393236 PRB393231:PRK393236 QAX393231:QBG393236 QKT393231:QLC393236 QUP393231:QUY393236 REL393231:REU393236 ROH393231:ROQ393236 RYD393231:RYM393236 SHZ393231:SII393236 SRV393231:SSE393236 TBR393231:TCA393236 TLN393231:TLW393236 TVJ393231:TVS393236 UFF393231:UFO393236 UPB393231:UPK393236 UYX393231:UZG393236 VIT393231:VJC393236 VSP393231:VSY393236 WCL393231:WCU393236 WMH393231:WMQ393236 WWD393231:WWM393236 V458767:AE458772 JR458767:KA458772 TN458767:TW458772 ADJ458767:ADS458772 ANF458767:ANO458772 AXB458767:AXK458772 BGX458767:BHG458772 BQT458767:BRC458772 CAP458767:CAY458772 CKL458767:CKU458772 CUH458767:CUQ458772 DED458767:DEM458772 DNZ458767:DOI458772 DXV458767:DYE458772 EHR458767:EIA458772 ERN458767:ERW458772 FBJ458767:FBS458772 FLF458767:FLO458772 FVB458767:FVK458772 GEX458767:GFG458772 GOT458767:GPC458772 GYP458767:GYY458772 HIL458767:HIU458772 HSH458767:HSQ458772 ICD458767:ICM458772 ILZ458767:IMI458772 IVV458767:IWE458772 JFR458767:JGA458772 JPN458767:JPW458772 JZJ458767:JZS458772 KJF458767:KJO458772 KTB458767:KTK458772 LCX458767:LDG458772 LMT458767:LNC458772 LWP458767:LWY458772 MGL458767:MGU458772 MQH458767:MQQ458772 NAD458767:NAM458772 NJZ458767:NKI458772 NTV458767:NUE458772 ODR458767:OEA458772 ONN458767:ONW458772 OXJ458767:OXS458772 PHF458767:PHO458772 PRB458767:PRK458772 QAX458767:QBG458772 QKT458767:QLC458772 QUP458767:QUY458772 REL458767:REU458772 ROH458767:ROQ458772 RYD458767:RYM458772 SHZ458767:SII458772 SRV458767:SSE458772 TBR458767:TCA458772 TLN458767:TLW458772 TVJ458767:TVS458772 UFF458767:UFO458772 UPB458767:UPK458772 UYX458767:UZG458772 VIT458767:VJC458772 VSP458767:VSY458772 WCL458767:WCU458772 WMH458767:WMQ458772 WWD458767:WWM458772 V524303:AE524308 JR524303:KA524308 TN524303:TW524308 ADJ524303:ADS524308 ANF524303:ANO524308 AXB524303:AXK524308 BGX524303:BHG524308 BQT524303:BRC524308 CAP524303:CAY524308 CKL524303:CKU524308 CUH524303:CUQ524308 DED524303:DEM524308 DNZ524303:DOI524308 DXV524303:DYE524308 EHR524303:EIA524308 ERN524303:ERW524308 FBJ524303:FBS524308 FLF524303:FLO524308 FVB524303:FVK524308 GEX524303:GFG524308 GOT524303:GPC524308 GYP524303:GYY524308 HIL524303:HIU524308 HSH524303:HSQ524308 ICD524303:ICM524308 ILZ524303:IMI524308 IVV524303:IWE524308 JFR524303:JGA524308 JPN524303:JPW524308 JZJ524303:JZS524308 KJF524303:KJO524308 KTB524303:KTK524308 LCX524303:LDG524308 LMT524303:LNC524308 LWP524303:LWY524308 MGL524303:MGU524308 MQH524303:MQQ524308 NAD524303:NAM524308 NJZ524303:NKI524308 NTV524303:NUE524308 ODR524303:OEA524308 ONN524303:ONW524308 OXJ524303:OXS524308 PHF524303:PHO524308 PRB524303:PRK524308 QAX524303:QBG524308 QKT524303:QLC524308 QUP524303:QUY524308 REL524303:REU524308 ROH524303:ROQ524308 RYD524303:RYM524308 SHZ524303:SII524308 SRV524303:SSE524308 TBR524303:TCA524308 TLN524303:TLW524308 TVJ524303:TVS524308 UFF524303:UFO524308 UPB524303:UPK524308 UYX524303:UZG524308 VIT524303:VJC524308 VSP524303:VSY524308 WCL524303:WCU524308 WMH524303:WMQ524308 WWD524303:WWM524308 V589839:AE589844 JR589839:KA589844 TN589839:TW589844 ADJ589839:ADS589844 ANF589839:ANO589844 AXB589839:AXK589844 BGX589839:BHG589844 BQT589839:BRC589844 CAP589839:CAY589844 CKL589839:CKU589844 CUH589839:CUQ589844 DED589839:DEM589844 DNZ589839:DOI589844 DXV589839:DYE589844 EHR589839:EIA589844 ERN589839:ERW589844 FBJ589839:FBS589844 FLF589839:FLO589844 FVB589839:FVK589844 GEX589839:GFG589844 GOT589839:GPC589844 GYP589839:GYY589844 HIL589839:HIU589844 HSH589839:HSQ589844 ICD589839:ICM589844 ILZ589839:IMI589844 IVV589839:IWE589844 JFR589839:JGA589844 JPN589839:JPW589844 JZJ589839:JZS589844 KJF589839:KJO589844 KTB589839:KTK589844 LCX589839:LDG589844 LMT589839:LNC589844 LWP589839:LWY589844 MGL589839:MGU589844 MQH589839:MQQ589844 NAD589839:NAM589844 NJZ589839:NKI589844 NTV589839:NUE589844 ODR589839:OEA589844 ONN589839:ONW589844 OXJ589839:OXS589844 PHF589839:PHO589844 PRB589839:PRK589844 QAX589839:QBG589844 QKT589839:QLC589844 QUP589839:QUY589844 REL589839:REU589844 ROH589839:ROQ589844 RYD589839:RYM589844 SHZ589839:SII589844 SRV589839:SSE589844 TBR589839:TCA589844 TLN589839:TLW589844 TVJ589839:TVS589844 UFF589839:UFO589844 UPB589839:UPK589844 UYX589839:UZG589844 VIT589839:VJC589844 VSP589839:VSY589844 WCL589839:WCU589844 WMH589839:WMQ589844 WWD589839:WWM589844 V655375:AE655380 JR655375:KA655380 TN655375:TW655380 ADJ655375:ADS655380 ANF655375:ANO655380 AXB655375:AXK655380 BGX655375:BHG655380 BQT655375:BRC655380 CAP655375:CAY655380 CKL655375:CKU655380 CUH655375:CUQ655380 DED655375:DEM655380 DNZ655375:DOI655380 DXV655375:DYE655380 EHR655375:EIA655380 ERN655375:ERW655380 FBJ655375:FBS655380 FLF655375:FLO655380 FVB655375:FVK655380 GEX655375:GFG655380 GOT655375:GPC655380 GYP655375:GYY655380 HIL655375:HIU655380 HSH655375:HSQ655380 ICD655375:ICM655380 ILZ655375:IMI655380 IVV655375:IWE655380 JFR655375:JGA655380 JPN655375:JPW655380 JZJ655375:JZS655380 KJF655375:KJO655380 KTB655375:KTK655380 LCX655375:LDG655380 LMT655375:LNC655380 LWP655375:LWY655380 MGL655375:MGU655380 MQH655375:MQQ655380 NAD655375:NAM655380 NJZ655375:NKI655380 NTV655375:NUE655380 ODR655375:OEA655380 ONN655375:ONW655380 OXJ655375:OXS655380 PHF655375:PHO655380 PRB655375:PRK655380 QAX655375:QBG655380 QKT655375:QLC655380 QUP655375:QUY655380 REL655375:REU655380 ROH655375:ROQ655380 RYD655375:RYM655380 SHZ655375:SII655380 SRV655375:SSE655380 TBR655375:TCA655380 TLN655375:TLW655380 TVJ655375:TVS655380 UFF655375:UFO655380 UPB655375:UPK655380 UYX655375:UZG655380 VIT655375:VJC655380 VSP655375:VSY655380 WCL655375:WCU655380 WMH655375:WMQ655380 WWD655375:WWM655380 V720911:AE720916 JR720911:KA720916 TN720911:TW720916 ADJ720911:ADS720916 ANF720911:ANO720916 AXB720911:AXK720916 BGX720911:BHG720916 BQT720911:BRC720916 CAP720911:CAY720916 CKL720911:CKU720916 CUH720911:CUQ720916 DED720911:DEM720916 DNZ720911:DOI720916 DXV720911:DYE720916 EHR720911:EIA720916 ERN720911:ERW720916 FBJ720911:FBS720916 FLF720911:FLO720916 FVB720911:FVK720916 GEX720911:GFG720916 GOT720911:GPC720916 GYP720911:GYY720916 HIL720911:HIU720916 HSH720911:HSQ720916 ICD720911:ICM720916 ILZ720911:IMI720916 IVV720911:IWE720916 JFR720911:JGA720916 JPN720911:JPW720916 JZJ720911:JZS720916 KJF720911:KJO720916 KTB720911:KTK720916 LCX720911:LDG720916 LMT720911:LNC720916 LWP720911:LWY720916 MGL720911:MGU720916 MQH720911:MQQ720916 NAD720911:NAM720916 NJZ720911:NKI720916 NTV720911:NUE720916 ODR720911:OEA720916 ONN720911:ONW720916 OXJ720911:OXS720916 PHF720911:PHO720916 PRB720911:PRK720916 QAX720911:QBG720916 QKT720911:QLC720916 QUP720911:QUY720916 REL720911:REU720916 ROH720911:ROQ720916 RYD720911:RYM720916 SHZ720911:SII720916 SRV720911:SSE720916 TBR720911:TCA720916 TLN720911:TLW720916 TVJ720911:TVS720916 UFF720911:UFO720916 UPB720911:UPK720916 UYX720911:UZG720916 VIT720911:VJC720916 VSP720911:VSY720916 WCL720911:WCU720916 WMH720911:WMQ720916 WWD720911:WWM720916 V786447:AE786452 JR786447:KA786452 TN786447:TW786452 ADJ786447:ADS786452 ANF786447:ANO786452 AXB786447:AXK786452 BGX786447:BHG786452 BQT786447:BRC786452 CAP786447:CAY786452 CKL786447:CKU786452 CUH786447:CUQ786452 DED786447:DEM786452 DNZ786447:DOI786452 DXV786447:DYE786452 EHR786447:EIA786452 ERN786447:ERW786452 FBJ786447:FBS786452 FLF786447:FLO786452 FVB786447:FVK786452 GEX786447:GFG786452 GOT786447:GPC786452 GYP786447:GYY786452 HIL786447:HIU786452 HSH786447:HSQ786452 ICD786447:ICM786452 ILZ786447:IMI786452 IVV786447:IWE786452 JFR786447:JGA786452 JPN786447:JPW786452 JZJ786447:JZS786452 KJF786447:KJO786452 KTB786447:KTK786452 LCX786447:LDG786452 LMT786447:LNC786452 LWP786447:LWY786452 MGL786447:MGU786452 MQH786447:MQQ786452 NAD786447:NAM786452 NJZ786447:NKI786452 NTV786447:NUE786452 ODR786447:OEA786452 ONN786447:ONW786452 OXJ786447:OXS786452 PHF786447:PHO786452 PRB786447:PRK786452 QAX786447:QBG786452 QKT786447:QLC786452 QUP786447:QUY786452 REL786447:REU786452 ROH786447:ROQ786452 RYD786447:RYM786452 SHZ786447:SII786452 SRV786447:SSE786452 TBR786447:TCA786452 TLN786447:TLW786452 TVJ786447:TVS786452 UFF786447:UFO786452 UPB786447:UPK786452 UYX786447:UZG786452 VIT786447:VJC786452 VSP786447:VSY786452 WCL786447:WCU786452 WMH786447:WMQ786452 WWD786447:WWM786452 V851983:AE851988 JR851983:KA851988 TN851983:TW851988 ADJ851983:ADS851988 ANF851983:ANO851988 AXB851983:AXK851988 BGX851983:BHG851988 BQT851983:BRC851988 CAP851983:CAY851988 CKL851983:CKU851988 CUH851983:CUQ851988 DED851983:DEM851988 DNZ851983:DOI851988 DXV851983:DYE851988 EHR851983:EIA851988 ERN851983:ERW851988 FBJ851983:FBS851988 FLF851983:FLO851988 FVB851983:FVK851988 GEX851983:GFG851988 GOT851983:GPC851988 GYP851983:GYY851988 HIL851983:HIU851988 HSH851983:HSQ851988 ICD851983:ICM851988 ILZ851983:IMI851988 IVV851983:IWE851988 JFR851983:JGA851988 JPN851983:JPW851988 JZJ851983:JZS851988 KJF851983:KJO851988 KTB851983:KTK851988 LCX851983:LDG851988 LMT851983:LNC851988 LWP851983:LWY851988 MGL851983:MGU851988 MQH851983:MQQ851988 NAD851983:NAM851988 NJZ851983:NKI851988 NTV851983:NUE851988 ODR851983:OEA851988 ONN851983:ONW851988 OXJ851983:OXS851988 PHF851983:PHO851988 PRB851983:PRK851988 QAX851983:QBG851988 QKT851983:QLC851988 QUP851983:QUY851988 REL851983:REU851988 ROH851983:ROQ851988 RYD851983:RYM851988 SHZ851983:SII851988 SRV851983:SSE851988 TBR851983:TCA851988 TLN851983:TLW851988 TVJ851983:TVS851988 UFF851983:UFO851988 UPB851983:UPK851988 UYX851983:UZG851988 VIT851983:VJC851988 VSP851983:VSY851988 WCL851983:WCU851988 WMH851983:WMQ851988 WWD851983:WWM851988 V917519:AE917524 JR917519:KA917524 TN917519:TW917524 ADJ917519:ADS917524 ANF917519:ANO917524 AXB917519:AXK917524 BGX917519:BHG917524 BQT917519:BRC917524 CAP917519:CAY917524 CKL917519:CKU917524 CUH917519:CUQ917524 DED917519:DEM917524 DNZ917519:DOI917524 DXV917519:DYE917524 EHR917519:EIA917524 ERN917519:ERW917524 FBJ917519:FBS917524 FLF917519:FLO917524 FVB917519:FVK917524 GEX917519:GFG917524 GOT917519:GPC917524 GYP917519:GYY917524 HIL917519:HIU917524 HSH917519:HSQ917524 ICD917519:ICM917524 ILZ917519:IMI917524 IVV917519:IWE917524 JFR917519:JGA917524 JPN917519:JPW917524 JZJ917519:JZS917524 KJF917519:KJO917524 KTB917519:KTK917524 LCX917519:LDG917524 LMT917519:LNC917524 LWP917519:LWY917524 MGL917519:MGU917524 MQH917519:MQQ917524 NAD917519:NAM917524 NJZ917519:NKI917524 NTV917519:NUE917524 ODR917519:OEA917524 ONN917519:ONW917524 OXJ917519:OXS917524 PHF917519:PHO917524 PRB917519:PRK917524 QAX917519:QBG917524 QKT917519:QLC917524 QUP917519:QUY917524 REL917519:REU917524 ROH917519:ROQ917524 RYD917519:RYM917524 SHZ917519:SII917524 SRV917519:SSE917524 TBR917519:TCA917524 TLN917519:TLW917524 TVJ917519:TVS917524 UFF917519:UFO917524 UPB917519:UPK917524 UYX917519:UZG917524 VIT917519:VJC917524 VSP917519:VSY917524 WCL917519:WCU917524 WMH917519:WMQ917524 WWD917519:WWM917524 V983055:AE983060 JR983055:KA983060 TN983055:TW983060 ADJ983055:ADS983060 ANF983055:ANO983060 AXB983055:AXK983060 BGX983055:BHG983060 BQT983055:BRC983060 CAP983055:CAY983060 CKL983055:CKU983060 CUH983055:CUQ983060 DED983055:DEM983060 DNZ983055:DOI983060 DXV983055:DYE983060 EHR983055:EIA983060 ERN983055:ERW983060 FBJ983055:FBS983060 FLF983055:FLO983060 FVB983055:FVK983060 GEX983055:GFG983060 GOT983055:GPC983060 GYP983055:GYY983060 HIL983055:HIU983060 HSH983055:HSQ983060 ICD983055:ICM983060 ILZ983055:IMI983060 IVV983055:IWE983060 JFR983055:JGA983060 JPN983055:JPW983060 JZJ983055:JZS983060 KJF983055:KJO983060 KTB983055:KTK983060 LCX983055:LDG983060 LMT983055:LNC983060 LWP983055:LWY983060 MGL983055:MGU983060 MQH983055:MQQ983060 NAD983055:NAM983060 NJZ983055:NKI983060 NTV983055:NUE983060 ODR983055:OEA983060 ONN983055:ONW983060 OXJ983055:OXS983060 PHF983055:PHO983060 PRB983055:PRK983060 QAX983055:QBG983060 QKT983055:QLC983060 QUP983055:QUY983060 REL983055:REU983060 ROH983055:ROQ983060 RYD983055:RYM983060 SHZ983055:SII983060 SRV983055:SSE983060 TBR983055:TCA983060 TLN983055:TLW983060 TVJ983055:TVS983060 UFF983055:UFO983060 UPB983055:UPK983060 UYX983055:UZG983060 VIT983055:VJC983060 VSP983055:VSY983060 WCL983055:WCU983060 WMH983055:WMQ983060 WWD983055:WWM983060">
      <formula1>Efectividad</formula1>
    </dataValidation>
    <dataValidation type="list" allowBlank="1" showInputMessage="1" sqref="AV10 KR10 UN10 AEJ10 AOF10 AYB10 BHX10 BRT10 CBP10 CLL10 CVH10 DFD10 DOZ10 DYV10 EIR10 ESN10 FCJ10 FMF10 FWB10 GFX10 GPT10 GZP10 HJL10 HTH10 IDD10 IMZ10 IWV10 JGR10 JQN10 KAJ10 KKF10 KUB10 LDX10 LNT10 LXP10 MHL10 MRH10 NBD10 NKZ10 NUV10 OER10 OON10 OYJ10 PIF10 PSB10 QBX10 QLT10 QVP10 RFL10 RPH10 RZD10 SIZ10 SSV10 TCR10 TMN10 TWJ10 UGF10 UQB10 UZX10 VJT10 VTP10 WDL10 WNH10 WXD10 AV65546 KR65546 UN65546 AEJ65546 AOF65546 AYB65546 BHX65546 BRT65546 CBP65546 CLL65546 CVH65546 DFD65546 DOZ65546 DYV65546 EIR65546 ESN65546 FCJ65546 FMF65546 FWB65546 GFX65546 GPT65546 GZP65546 HJL65546 HTH65546 IDD65546 IMZ65546 IWV65546 JGR65546 JQN65546 KAJ65546 KKF65546 KUB65546 LDX65546 LNT65546 LXP65546 MHL65546 MRH65546 NBD65546 NKZ65546 NUV65546 OER65546 OON65546 OYJ65546 PIF65546 PSB65546 QBX65546 QLT65546 QVP65546 RFL65546 RPH65546 RZD65546 SIZ65546 SSV65546 TCR65546 TMN65546 TWJ65546 UGF65546 UQB65546 UZX65546 VJT65546 VTP65546 WDL65546 WNH65546 WXD65546 AV131082 KR131082 UN131082 AEJ131082 AOF131082 AYB131082 BHX131082 BRT131082 CBP131082 CLL131082 CVH131082 DFD131082 DOZ131082 DYV131082 EIR131082 ESN131082 FCJ131082 FMF131082 FWB131082 GFX131082 GPT131082 GZP131082 HJL131082 HTH131082 IDD131082 IMZ131082 IWV131082 JGR131082 JQN131082 KAJ131082 KKF131082 KUB131082 LDX131082 LNT131082 LXP131082 MHL131082 MRH131082 NBD131082 NKZ131082 NUV131082 OER131082 OON131082 OYJ131082 PIF131082 PSB131082 QBX131082 QLT131082 QVP131082 RFL131082 RPH131082 RZD131082 SIZ131082 SSV131082 TCR131082 TMN131082 TWJ131082 UGF131082 UQB131082 UZX131082 VJT131082 VTP131082 WDL131082 WNH131082 WXD131082 AV196618 KR196618 UN196618 AEJ196618 AOF196618 AYB196618 BHX196618 BRT196618 CBP196618 CLL196618 CVH196618 DFD196618 DOZ196618 DYV196618 EIR196618 ESN196618 FCJ196618 FMF196618 FWB196618 GFX196618 GPT196618 GZP196618 HJL196618 HTH196618 IDD196618 IMZ196618 IWV196618 JGR196618 JQN196618 KAJ196618 KKF196618 KUB196618 LDX196618 LNT196618 LXP196618 MHL196618 MRH196618 NBD196618 NKZ196618 NUV196618 OER196618 OON196618 OYJ196618 PIF196618 PSB196618 QBX196618 QLT196618 QVP196618 RFL196618 RPH196618 RZD196618 SIZ196618 SSV196618 TCR196618 TMN196618 TWJ196618 UGF196618 UQB196618 UZX196618 VJT196618 VTP196618 WDL196618 WNH196618 WXD196618 AV262154 KR262154 UN262154 AEJ262154 AOF262154 AYB262154 BHX262154 BRT262154 CBP262154 CLL262154 CVH262154 DFD262154 DOZ262154 DYV262154 EIR262154 ESN262154 FCJ262154 FMF262154 FWB262154 GFX262154 GPT262154 GZP262154 HJL262154 HTH262154 IDD262154 IMZ262154 IWV262154 JGR262154 JQN262154 KAJ262154 KKF262154 KUB262154 LDX262154 LNT262154 LXP262154 MHL262154 MRH262154 NBD262154 NKZ262154 NUV262154 OER262154 OON262154 OYJ262154 PIF262154 PSB262154 QBX262154 QLT262154 QVP262154 RFL262154 RPH262154 RZD262154 SIZ262154 SSV262154 TCR262154 TMN262154 TWJ262154 UGF262154 UQB262154 UZX262154 VJT262154 VTP262154 WDL262154 WNH262154 WXD262154 AV327690 KR327690 UN327690 AEJ327690 AOF327690 AYB327690 BHX327690 BRT327690 CBP327690 CLL327690 CVH327690 DFD327690 DOZ327690 DYV327690 EIR327690 ESN327690 FCJ327690 FMF327690 FWB327690 GFX327690 GPT327690 GZP327690 HJL327690 HTH327690 IDD327690 IMZ327690 IWV327690 JGR327690 JQN327690 KAJ327690 KKF327690 KUB327690 LDX327690 LNT327690 LXP327690 MHL327690 MRH327690 NBD327690 NKZ327690 NUV327690 OER327690 OON327690 OYJ327690 PIF327690 PSB327690 QBX327690 QLT327690 QVP327690 RFL327690 RPH327690 RZD327690 SIZ327690 SSV327690 TCR327690 TMN327690 TWJ327690 UGF327690 UQB327690 UZX327690 VJT327690 VTP327690 WDL327690 WNH327690 WXD327690 AV393226 KR393226 UN393226 AEJ393226 AOF393226 AYB393226 BHX393226 BRT393226 CBP393226 CLL393226 CVH393226 DFD393226 DOZ393226 DYV393226 EIR393226 ESN393226 FCJ393226 FMF393226 FWB393226 GFX393226 GPT393226 GZP393226 HJL393226 HTH393226 IDD393226 IMZ393226 IWV393226 JGR393226 JQN393226 KAJ393226 KKF393226 KUB393226 LDX393226 LNT393226 LXP393226 MHL393226 MRH393226 NBD393226 NKZ393226 NUV393226 OER393226 OON393226 OYJ393226 PIF393226 PSB393226 QBX393226 QLT393226 QVP393226 RFL393226 RPH393226 RZD393226 SIZ393226 SSV393226 TCR393226 TMN393226 TWJ393226 UGF393226 UQB393226 UZX393226 VJT393226 VTP393226 WDL393226 WNH393226 WXD393226 AV458762 KR458762 UN458762 AEJ458762 AOF458762 AYB458762 BHX458762 BRT458762 CBP458762 CLL458762 CVH458762 DFD458762 DOZ458762 DYV458762 EIR458762 ESN458762 FCJ458762 FMF458762 FWB458762 GFX458762 GPT458762 GZP458762 HJL458762 HTH458762 IDD458762 IMZ458762 IWV458762 JGR458762 JQN458762 KAJ458762 KKF458762 KUB458762 LDX458762 LNT458762 LXP458762 MHL458762 MRH458762 NBD458762 NKZ458762 NUV458762 OER458762 OON458762 OYJ458762 PIF458762 PSB458762 QBX458762 QLT458762 QVP458762 RFL458762 RPH458762 RZD458762 SIZ458762 SSV458762 TCR458762 TMN458762 TWJ458762 UGF458762 UQB458762 UZX458762 VJT458762 VTP458762 WDL458762 WNH458762 WXD458762 AV524298 KR524298 UN524298 AEJ524298 AOF524298 AYB524298 BHX524298 BRT524298 CBP524298 CLL524298 CVH524298 DFD524298 DOZ524298 DYV524298 EIR524298 ESN524298 FCJ524298 FMF524298 FWB524298 GFX524298 GPT524298 GZP524298 HJL524298 HTH524298 IDD524298 IMZ524298 IWV524298 JGR524298 JQN524298 KAJ524298 KKF524298 KUB524298 LDX524298 LNT524298 LXP524298 MHL524298 MRH524298 NBD524298 NKZ524298 NUV524298 OER524298 OON524298 OYJ524298 PIF524298 PSB524298 QBX524298 QLT524298 QVP524298 RFL524298 RPH524298 RZD524298 SIZ524298 SSV524298 TCR524298 TMN524298 TWJ524298 UGF524298 UQB524298 UZX524298 VJT524298 VTP524298 WDL524298 WNH524298 WXD524298 AV589834 KR589834 UN589834 AEJ589834 AOF589834 AYB589834 BHX589834 BRT589834 CBP589834 CLL589834 CVH589834 DFD589834 DOZ589834 DYV589834 EIR589834 ESN589834 FCJ589834 FMF589834 FWB589834 GFX589834 GPT589834 GZP589834 HJL589834 HTH589834 IDD589834 IMZ589834 IWV589834 JGR589834 JQN589834 KAJ589834 KKF589834 KUB589834 LDX589834 LNT589834 LXP589834 MHL589834 MRH589834 NBD589834 NKZ589834 NUV589834 OER589834 OON589834 OYJ589834 PIF589834 PSB589834 QBX589834 QLT589834 QVP589834 RFL589834 RPH589834 RZD589834 SIZ589834 SSV589834 TCR589834 TMN589834 TWJ589834 UGF589834 UQB589834 UZX589834 VJT589834 VTP589834 WDL589834 WNH589834 WXD589834 AV655370 KR655370 UN655370 AEJ655370 AOF655370 AYB655370 BHX655370 BRT655370 CBP655370 CLL655370 CVH655370 DFD655370 DOZ655370 DYV655370 EIR655370 ESN655370 FCJ655370 FMF655370 FWB655370 GFX655370 GPT655370 GZP655370 HJL655370 HTH655370 IDD655370 IMZ655370 IWV655370 JGR655370 JQN655370 KAJ655370 KKF655370 KUB655370 LDX655370 LNT655370 LXP655370 MHL655370 MRH655370 NBD655370 NKZ655370 NUV655370 OER655370 OON655370 OYJ655370 PIF655370 PSB655370 QBX655370 QLT655370 QVP655370 RFL655370 RPH655370 RZD655370 SIZ655370 SSV655370 TCR655370 TMN655370 TWJ655370 UGF655370 UQB655370 UZX655370 VJT655370 VTP655370 WDL655370 WNH655370 WXD655370 AV720906 KR720906 UN720906 AEJ720906 AOF720906 AYB720906 BHX720906 BRT720906 CBP720906 CLL720906 CVH720906 DFD720906 DOZ720906 DYV720906 EIR720906 ESN720906 FCJ720906 FMF720906 FWB720906 GFX720906 GPT720906 GZP720906 HJL720906 HTH720906 IDD720906 IMZ720906 IWV720906 JGR720906 JQN720906 KAJ720906 KKF720906 KUB720906 LDX720906 LNT720906 LXP720906 MHL720906 MRH720906 NBD720906 NKZ720906 NUV720906 OER720906 OON720906 OYJ720906 PIF720906 PSB720906 QBX720906 QLT720906 QVP720906 RFL720906 RPH720906 RZD720906 SIZ720906 SSV720906 TCR720906 TMN720906 TWJ720906 UGF720906 UQB720906 UZX720906 VJT720906 VTP720906 WDL720906 WNH720906 WXD720906 AV786442 KR786442 UN786442 AEJ786442 AOF786442 AYB786442 BHX786442 BRT786442 CBP786442 CLL786442 CVH786442 DFD786442 DOZ786442 DYV786442 EIR786442 ESN786442 FCJ786442 FMF786442 FWB786442 GFX786442 GPT786442 GZP786442 HJL786442 HTH786442 IDD786442 IMZ786442 IWV786442 JGR786442 JQN786442 KAJ786442 KKF786442 KUB786442 LDX786442 LNT786442 LXP786442 MHL786442 MRH786442 NBD786442 NKZ786442 NUV786442 OER786442 OON786442 OYJ786442 PIF786442 PSB786442 QBX786442 QLT786442 QVP786442 RFL786442 RPH786442 RZD786442 SIZ786442 SSV786442 TCR786442 TMN786442 TWJ786442 UGF786442 UQB786442 UZX786442 VJT786442 VTP786442 WDL786442 WNH786442 WXD786442 AV851978 KR851978 UN851978 AEJ851978 AOF851978 AYB851978 BHX851978 BRT851978 CBP851978 CLL851978 CVH851978 DFD851978 DOZ851978 DYV851978 EIR851978 ESN851978 FCJ851978 FMF851978 FWB851978 GFX851978 GPT851978 GZP851978 HJL851978 HTH851978 IDD851978 IMZ851978 IWV851978 JGR851978 JQN851978 KAJ851978 KKF851978 KUB851978 LDX851978 LNT851978 LXP851978 MHL851978 MRH851978 NBD851978 NKZ851978 NUV851978 OER851978 OON851978 OYJ851978 PIF851978 PSB851978 QBX851978 QLT851978 QVP851978 RFL851978 RPH851978 RZD851978 SIZ851978 SSV851978 TCR851978 TMN851978 TWJ851978 UGF851978 UQB851978 UZX851978 VJT851978 VTP851978 WDL851978 WNH851978 WXD851978 AV917514 KR917514 UN917514 AEJ917514 AOF917514 AYB917514 BHX917514 BRT917514 CBP917514 CLL917514 CVH917514 DFD917514 DOZ917514 DYV917514 EIR917514 ESN917514 FCJ917514 FMF917514 FWB917514 GFX917514 GPT917514 GZP917514 HJL917514 HTH917514 IDD917514 IMZ917514 IWV917514 JGR917514 JQN917514 KAJ917514 KKF917514 KUB917514 LDX917514 LNT917514 LXP917514 MHL917514 MRH917514 NBD917514 NKZ917514 NUV917514 OER917514 OON917514 OYJ917514 PIF917514 PSB917514 QBX917514 QLT917514 QVP917514 RFL917514 RPH917514 RZD917514 SIZ917514 SSV917514 TCR917514 TMN917514 TWJ917514 UGF917514 UQB917514 UZX917514 VJT917514 VTP917514 WDL917514 WNH917514 WXD917514 AV983050 KR983050 UN983050 AEJ983050 AOF983050 AYB983050 BHX983050 BRT983050 CBP983050 CLL983050 CVH983050 DFD983050 DOZ983050 DYV983050 EIR983050 ESN983050 FCJ983050 FMF983050 FWB983050 GFX983050 GPT983050 GZP983050 HJL983050 HTH983050 IDD983050 IMZ983050 IWV983050 JGR983050 JQN983050 KAJ983050 KKF983050 KUB983050 LDX983050 LNT983050 LXP983050 MHL983050 MRH983050 NBD983050 NKZ983050 NUV983050 OER983050 OON983050 OYJ983050 PIF983050 PSB983050 QBX983050 QLT983050 QVP983050 RFL983050 RPH983050 RZD983050 SIZ983050 SSV983050 TCR983050 TMN983050 TWJ983050 UGF983050 UQB983050 UZX983050 VJT983050 VTP983050 WDL983050 WNH983050 WXD983050 AV15:AV20 KR15:KR20 UN15:UN20 AEJ15:AEJ20 AOF15:AOF20 AYB15:AYB20 BHX15:BHX20 BRT15:BRT20 CBP15:CBP20 CLL15:CLL20 CVH15:CVH20 DFD15:DFD20 DOZ15:DOZ20 DYV15:DYV20 EIR15:EIR20 ESN15:ESN20 FCJ15:FCJ20 FMF15:FMF20 FWB15:FWB20 GFX15:GFX20 GPT15:GPT20 GZP15:GZP20 HJL15:HJL20 HTH15:HTH20 IDD15:IDD20 IMZ15:IMZ20 IWV15:IWV20 JGR15:JGR20 JQN15:JQN20 KAJ15:KAJ20 KKF15:KKF20 KUB15:KUB20 LDX15:LDX20 LNT15:LNT20 LXP15:LXP20 MHL15:MHL20 MRH15:MRH20 NBD15:NBD20 NKZ15:NKZ20 NUV15:NUV20 OER15:OER20 OON15:OON20 OYJ15:OYJ20 PIF15:PIF20 PSB15:PSB20 QBX15:QBX20 QLT15:QLT20 QVP15:QVP20 RFL15:RFL20 RPH15:RPH20 RZD15:RZD20 SIZ15:SIZ20 SSV15:SSV20 TCR15:TCR20 TMN15:TMN20 TWJ15:TWJ20 UGF15:UGF20 UQB15:UQB20 UZX15:UZX20 VJT15:VJT20 VTP15:VTP20 WDL15:WDL20 WNH15:WNH20 WXD15:WXD20 AV65551:AV65556 KR65551:KR65556 UN65551:UN65556 AEJ65551:AEJ65556 AOF65551:AOF65556 AYB65551:AYB65556 BHX65551:BHX65556 BRT65551:BRT65556 CBP65551:CBP65556 CLL65551:CLL65556 CVH65551:CVH65556 DFD65551:DFD65556 DOZ65551:DOZ65556 DYV65551:DYV65556 EIR65551:EIR65556 ESN65551:ESN65556 FCJ65551:FCJ65556 FMF65551:FMF65556 FWB65551:FWB65556 GFX65551:GFX65556 GPT65551:GPT65556 GZP65551:GZP65556 HJL65551:HJL65556 HTH65551:HTH65556 IDD65551:IDD65556 IMZ65551:IMZ65556 IWV65551:IWV65556 JGR65551:JGR65556 JQN65551:JQN65556 KAJ65551:KAJ65556 KKF65551:KKF65556 KUB65551:KUB65556 LDX65551:LDX65556 LNT65551:LNT65556 LXP65551:LXP65556 MHL65551:MHL65556 MRH65551:MRH65556 NBD65551:NBD65556 NKZ65551:NKZ65556 NUV65551:NUV65556 OER65551:OER65556 OON65551:OON65556 OYJ65551:OYJ65556 PIF65551:PIF65556 PSB65551:PSB65556 QBX65551:QBX65556 QLT65551:QLT65556 QVP65551:QVP65556 RFL65551:RFL65556 RPH65551:RPH65556 RZD65551:RZD65556 SIZ65551:SIZ65556 SSV65551:SSV65556 TCR65551:TCR65556 TMN65551:TMN65556 TWJ65551:TWJ65556 UGF65551:UGF65556 UQB65551:UQB65556 UZX65551:UZX65556 VJT65551:VJT65556 VTP65551:VTP65556 WDL65551:WDL65556 WNH65551:WNH65556 WXD65551:WXD65556 AV131087:AV131092 KR131087:KR131092 UN131087:UN131092 AEJ131087:AEJ131092 AOF131087:AOF131092 AYB131087:AYB131092 BHX131087:BHX131092 BRT131087:BRT131092 CBP131087:CBP131092 CLL131087:CLL131092 CVH131087:CVH131092 DFD131087:DFD131092 DOZ131087:DOZ131092 DYV131087:DYV131092 EIR131087:EIR131092 ESN131087:ESN131092 FCJ131087:FCJ131092 FMF131087:FMF131092 FWB131087:FWB131092 GFX131087:GFX131092 GPT131087:GPT131092 GZP131087:GZP131092 HJL131087:HJL131092 HTH131087:HTH131092 IDD131087:IDD131092 IMZ131087:IMZ131092 IWV131087:IWV131092 JGR131087:JGR131092 JQN131087:JQN131092 KAJ131087:KAJ131092 KKF131087:KKF131092 KUB131087:KUB131092 LDX131087:LDX131092 LNT131087:LNT131092 LXP131087:LXP131092 MHL131087:MHL131092 MRH131087:MRH131092 NBD131087:NBD131092 NKZ131087:NKZ131092 NUV131087:NUV131092 OER131087:OER131092 OON131087:OON131092 OYJ131087:OYJ131092 PIF131087:PIF131092 PSB131087:PSB131092 QBX131087:QBX131092 QLT131087:QLT131092 QVP131087:QVP131092 RFL131087:RFL131092 RPH131087:RPH131092 RZD131087:RZD131092 SIZ131087:SIZ131092 SSV131087:SSV131092 TCR131087:TCR131092 TMN131087:TMN131092 TWJ131087:TWJ131092 UGF131087:UGF131092 UQB131087:UQB131092 UZX131087:UZX131092 VJT131087:VJT131092 VTP131087:VTP131092 WDL131087:WDL131092 WNH131087:WNH131092 WXD131087:WXD131092 AV196623:AV196628 KR196623:KR196628 UN196623:UN196628 AEJ196623:AEJ196628 AOF196623:AOF196628 AYB196623:AYB196628 BHX196623:BHX196628 BRT196623:BRT196628 CBP196623:CBP196628 CLL196623:CLL196628 CVH196623:CVH196628 DFD196623:DFD196628 DOZ196623:DOZ196628 DYV196623:DYV196628 EIR196623:EIR196628 ESN196623:ESN196628 FCJ196623:FCJ196628 FMF196623:FMF196628 FWB196623:FWB196628 GFX196623:GFX196628 GPT196623:GPT196628 GZP196623:GZP196628 HJL196623:HJL196628 HTH196623:HTH196628 IDD196623:IDD196628 IMZ196623:IMZ196628 IWV196623:IWV196628 JGR196623:JGR196628 JQN196623:JQN196628 KAJ196623:KAJ196628 KKF196623:KKF196628 KUB196623:KUB196628 LDX196623:LDX196628 LNT196623:LNT196628 LXP196623:LXP196628 MHL196623:MHL196628 MRH196623:MRH196628 NBD196623:NBD196628 NKZ196623:NKZ196628 NUV196623:NUV196628 OER196623:OER196628 OON196623:OON196628 OYJ196623:OYJ196628 PIF196623:PIF196628 PSB196623:PSB196628 QBX196623:QBX196628 QLT196623:QLT196628 QVP196623:QVP196628 RFL196623:RFL196628 RPH196623:RPH196628 RZD196623:RZD196628 SIZ196623:SIZ196628 SSV196623:SSV196628 TCR196623:TCR196628 TMN196623:TMN196628 TWJ196623:TWJ196628 UGF196623:UGF196628 UQB196623:UQB196628 UZX196623:UZX196628 VJT196623:VJT196628 VTP196623:VTP196628 WDL196623:WDL196628 WNH196623:WNH196628 WXD196623:WXD196628 AV262159:AV262164 KR262159:KR262164 UN262159:UN262164 AEJ262159:AEJ262164 AOF262159:AOF262164 AYB262159:AYB262164 BHX262159:BHX262164 BRT262159:BRT262164 CBP262159:CBP262164 CLL262159:CLL262164 CVH262159:CVH262164 DFD262159:DFD262164 DOZ262159:DOZ262164 DYV262159:DYV262164 EIR262159:EIR262164 ESN262159:ESN262164 FCJ262159:FCJ262164 FMF262159:FMF262164 FWB262159:FWB262164 GFX262159:GFX262164 GPT262159:GPT262164 GZP262159:GZP262164 HJL262159:HJL262164 HTH262159:HTH262164 IDD262159:IDD262164 IMZ262159:IMZ262164 IWV262159:IWV262164 JGR262159:JGR262164 JQN262159:JQN262164 KAJ262159:KAJ262164 KKF262159:KKF262164 KUB262159:KUB262164 LDX262159:LDX262164 LNT262159:LNT262164 LXP262159:LXP262164 MHL262159:MHL262164 MRH262159:MRH262164 NBD262159:NBD262164 NKZ262159:NKZ262164 NUV262159:NUV262164 OER262159:OER262164 OON262159:OON262164 OYJ262159:OYJ262164 PIF262159:PIF262164 PSB262159:PSB262164 QBX262159:QBX262164 QLT262159:QLT262164 QVP262159:QVP262164 RFL262159:RFL262164 RPH262159:RPH262164 RZD262159:RZD262164 SIZ262159:SIZ262164 SSV262159:SSV262164 TCR262159:TCR262164 TMN262159:TMN262164 TWJ262159:TWJ262164 UGF262159:UGF262164 UQB262159:UQB262164 UZX262159:UZX262164 VJT262159:VJT262164 VTP262159:VTP262164 WDL262159:WDL262164 WNH262159:WNH262164 WXD262159:WXD262164 AV327695:AV327700 KR327695:KR327700 UN327695:UN327700 AEJ327695:AEJ327700 AOF327695:AOF327700 AYB327695:AYB327700 BHX327695:BHX327700 BRT327695:BRT327700 CBP327695:CBP327700 CLL327695:CLL327700 CVH327695:CVH327700 DFD327695:DFD327700 DOZ327695:DOZ327700 DYV327695:DYV327700 EIR327695:EIR327700 ESN327695:ESN327700 FCJ327695:FCJ327700 FMF327695:FMF327700 FWB327695:FWB327700 GFX327695:GFX327700 GPT327695:GPT327700 GZP327695:GZP327700 HJL327695:HJL327700 HTH327695:HTH327700 IDD327695:IDD327700 IMZ327695:IMZ327700 IWV327695:IWV327700 JGR327695:JGR327700 JQN327695:JQN327700 KAJ327695:KAJ327700 KKF327695:KKF327700 KUB327695:KUB327700 LDX327695:LDX327700 LNT327695:LNT327700 LXP327695:LXP327700 MHL327695:MHL327700 MRH327695:MRH327700 NBD327695:NBD327700 NKZ327695:NKZ327700 NUV327695:NUV327700 OER327695:OER327700 OON327695:OON327700 OYJ327695:OYJ327700 PIF327695:PIF327700 PSB327695:PSB327700 QBX327695:QBX327700 QLT327695:QLT327700 QVP327695:QVP327700 RFL327695:RFL327700 RPH327695:RPH327700 RZD327695:RZD327700 SIZ327695:SIZ327700 SSV327695:SSV327700 TCR327695:TCR327700 TMN327695:TMN327700 TWJ327695:TWJ327700 UGF327695:UGF327700 UQB327695:UQB327700 UZX327695:UZX327700 VJT327695:VJT327700 VTP327695:VTP327700 WDL327695:WDL327700 WNH327695:WNH327700 WXD327695:WXD327700 AV393231:AV393236 KR393231:KR393236 UN393231:UN393236 AEJ393231:AEJ393236 AOF393231:AOF393236 AYB393231:AYB393236 BHX393231:BHX393236 BRT393231:BRT393236 CBP393231:CBP393236 CLL393231:CLL393236 CVH393231:CVH393236 DFD393231:DFD393236 DOZ393231:DOZ393236 DYV393231:DYV393236 EIR393231:EIR393236 ESN393231:ESN393236 FCJ393231:FCJ393236 FMF393231:FMF393236 FWB393231:FWB393236 GFX393231:GFX393236 GPT393231:GPT393236 GZP393231:GZP393236 HJL393231:HJL393236 HTH393231:HTH393236 IDD393231:IDD393236 IMZ393231:IMZ393236 IWV393231:IWV393236 JGR393231:JGR393236 JQN393231:JQN393236 KAJ393231:KAJ393236 KKF393231:KKF393236 KUB393231:KUB393236 LDX393231:LDX393236 LNT393231:LNT393236 LXP393231:LXP393236 MHL393231:MHL393236 MRH393231:MRH393236 NBD393231:NBD393236 NKZ393231:NKZ393236 NUV393231:NUV393236 OER393231:OER393236 OON393231:OON393236 OYJ393231:OYJ393236 PIF393231:PIF393236 PSB393231:PSB393236 QBX393231:QBX393236 QLT393231:QLT393236 QVP393231:QVP393236 RFL393231:RFL393236 RPH393231:RPH393236 RZD393231:RZD393236 SIZ393231:SIZ393236 SSV393231:SSV393236 TCR393231:TCR393236 TMN393231:TMN393236 TWJ393231:TWJ393236 UGF393231:UGF393236 UQB393231:UQB393236 UZX393231:UZX393236 VJT393231:VJT393236 VTP393231:VTP393236 WDL393231:WDL393236 WNH393231:WNH393236 WXD393231:WXD393236 AV458767:AV458772 KR458767:KR458772 UN458767:UN458772 AEJ458767:AEJ458772 AOF458767:AOF458772 AYB458767:AYB458772 BHX458767:BHX458772 BRT458767:BRT458772 CBP458767:CBP458772 CLL458767:CLL458772 CVH458767:CVH458772 DFD458767:DFD458772 DOZ458767:DOZ458772 DYV458767:DYV458772 EIR458767:EIR458772 ESN458767:ESN458772 FCJ458767:FCJ458772 FMF458767:FMF458772 FWB458767:FWB458772 GFX458767:GFX458772 GPT458767:GPT458772 GZP458767:GZP458772 HJL458767:HJL458772 HTH458767:HTH458772 IDD458767:IDD458772 IMZ458767:IMZ458772 IWV458767:IWV458772 JGR458767:JGR458772 JQN458767:JQN458772 KAJ458767:KAJ458772 KKF458767:KKF458772 KUB458767:KUB458772 LDX458767:LDX458772 LNT458767:LNT458772 LXP458767:LXP458772 MHL458767:MHL458772 MRH458767:MRH458772 NBD458767:NBD458772 NKZ458767:NKZ458772 NUV458767:NUV458772 OER458767:OER458772 OON458767:OON458772 OYJ458767:OYJ458772 PIF458767:PIF458772 PSB458767:PSB458772 QBX458767:QBX458772 QLT458767:QLT458772 QVP458767:QVP458772 RFL458767:RFL458772 RPH458767:RPH458772 RZD458767:RZD458772 SIZ458767:SIZ458772 SSV458767:SSV458772 TCR458767:TCR458772 TMN458767:TMN458772 TWJ458767:TWJ458772 UGF458767:UGF458772 UQB458767:UQB458772 UZX458767:UZX458772 VJT458767:VJT458772 VTP458767:VTP458772 WDL458767:WDL458772 WNH458767:WNH458772 WXD458767:WXD458772 AV524303:AV524308 KR524303:KR524308 UN524303:UN524308 AEJ524303:AEJ524308 AOF524303:AOF524308 AYB524303:AYB524308 BHX524303:BHX524308 BRT524303:BRT524308 CBP524303:CBP524308 CLL524303:CLL524308 CVH524303:CVH524308 DFD524303:DFD524308 DOZ524303:DOZ524308 DYV524303:DYV524308 EIR524303:EIR524308 ESN524303:ESN524308 FCJ524303:FCJ524308 FMF524303:FMF524308 FWB524303:FWB524308 GFX524303:GFX524308 GPT524303:GPT524308 GZP524303:GZP524308 HJL524303:HJL524308 HTH524303:HTH524308 IDD524303:IDD524308 IMZ524303:IMZ524308 IWV524303:IWV524308 JGR524303:JGR524308 JQN524303:JQN524308 KAJ524303:KAJ524308 KKF524303:KKF524308 KUB524303:KUB524308 LDX524303:LDX524308 LNT524303:LNT524308 LXP524303:LXP524308 MHL524303:MHL524308 MRH524303:MRH524308 NBD524303:NBD524308 NKZ524303:NKZ524308 NUV524303:NUV524308 OER524303:OER524308 OON524303:OON524308 OYJ524303:OYJ524308 PIF524303:PIF524308 PSB524303:PSB524308 QBX524303:QBX524308 QLT524303:QLT524308 QVP524303:QVP524308 RFL524303:RFL524308 RPH524303:RPH524308 RZD524303:RZD524308 SIZ524303:SIZ524308 SSV524303:SSV524308 TCR524303:TCR524308 TMN524303:TMN524308 TWJ524303:TWJ524308 UGF524303:UGF524308 UQB524303:UQB524308 UZX524303:UZX524308 VJT524303:VJT524308 VTP524303:VTP524308 WDL524303:WDL524308 WNH524303:WNH524308 WXD524303:WXD524308 AV589839:AV589844 KR589839:KR589844 UN589839:UN589844 AEJ589839:AEJ589844 AOF589839:AOF589844 AYB589839:AYB589844 BHX589839:BHX589844 BRT589839:BRT589844 CBP589839:CBP589844 CLL589839:CLL589844 CVH589839:CVH589844 DFD589839:DFD589844 DOZ589839:DOZ589844 DYV589839:DYV589844 EIR589839:EIR589844 ESN589839:ESN589844 FCJ589839:FCJ589844 FMF589839:FMF589844 FWB589839:FWB589844 GFX589839:GFX589844 GPT589839:GPT589844 GZP589839:GZP589844 HJL589839:HJL589844 HTH589839:HTH589844 IDD589839:IDD589844 IMZ589839:IMZ589844 IWV589839:IWV589844 JGR589839:JGR589844 JQN589839:JQN589844 KAJ589839:KAJ589844 KKF589839:KKF589844 KUB589839:KUB589844 LDX589839:LDX589844 LNT589839:LNT589844 LXP589839:LXP589844 MHL589839:MHL589844 MRH589839:MRH589844 NBD589839:NBD589844 NKZ589839:NKZ589844 NUV589839:NUV589844 OER589839:OER589844 OON589839:OON589844 OYJ589839:OYJ589844 PIF589839:PIF589844 PSB589839:PSB589844 QBX589839:QBX589844 QLT589839:QLT589844 QVP589839:QVP589844 RFL589839:RFL589844 RPH589839:RPH589844 RZD589839:RZD589844 SIZ589839:SIZ589844 SSV589839:SSV589844 TCR589839:TCR589844 TMN589839:TMN589844 TWJ589839:TWJ589844 UGF589839:UGF589844 UQB589839:UQB589844 UZX589839:UZX589844 VJT589839:VJT589844 VTP589839:VTP589844 WDL589839:WDL589844 WNH589839:WNH589844 WXD589839:WXD589844 AV655375:AV655380 KR655375:KR655380 UN655375:UN655380 AEJ655375:AEJ655380 AOF655375:AOF655380 AYB655375:AYB655380 BHX655375:BHX655380 BRT655375:BRT655380 CBP655375:CBP655380 CLL655375:CLL655380 CVH655375:CVH655380 DFD655375:DFD655380 DOZ655375:DOZ655380 DYV655375:DYV655380 EIR655375:EIR655380 ESN655375:ESN655380 FCJ655375:FCJ655380 FMF655375:FMF655380 FWB655375:FWB655380 GFX655375:GFX655380 GPT655375:GPT655380 GZP655375:GZP655380 HJL655375:HJL655380 HTH655375:HTH655380 IDD655375:IDD655380 IMZ655375:IMZ655380 IWV655375:IWV655380 JGR655375:JGR655380 JQN655375:JQN655380 KAJ655375:KAJ655380 KKF655375:KKF655380 KUB655375:KUB655380 LDX655375:LDX655380 LNT655375:LNT655380 LXP655375:LXP655380 MHL655375:MHL655380 MRH655375:MRH655380 NBD655375:NBD655380 NKZ655375:NKZ655380 NUV655375:NUV655380 OER655375:OER655380 OON655375:OON655380 OYJ655375:OYJ655380 PIF655375:PIF655380 PSB655375:PSB655380 QBX655375:QBX655380 QLT655375:QLT655380 QVP655375:QVP655380 RFL655375:RFL655380 RPH655375:RPH655380 RZD655375:RZD655380 SIZ655375:SIZ655380 SSV655375:SSV655380 TCR655375:TCR655380 TMN655375:TMN655380 TWJ655375:TWJ655380 UGF655375:UGF655380 UQB655375:UQB655380 UZX655375:UZX655380 VJT655375:VJT655380 VTP655375:VTP655380 WDL655375:WDL655380 WNH655375:WNH655380 WXD655375:WXD655380 AV720911:AV720916 KR720911:KR720916 UN720911:UN720916 AEJ720911:AEJ720916 AOF720911:AOF720916 AYB720911:AYB720916 BHX720911:BHX720916 BRT720911:BRT720916 CBP720911:CBP720916 CLL720911:CLL720916 CVH720911:CVH720916 DFD720911:DFD720916 DOZ720911:DOZ720916 DYV720911:DYV720916 EIR720911:EIR720916 ESN720911:ESN720916 FCJ720911:FCJ720916 FMF720911:FMF720916 FWB720911:FWB720916 GFX720911:GFX720916 GPT720911:GPT720916 GZP720911:GZP720916 HJL720911:HJL720916 HTH720911:HTH720916 IDD720911:IDD720916 IMZ720911:IMZ720916 IWV720911:IWV720916 JGR720911:JGR720916 JQN720911:JQN720916 KAJ720911:KAJ720916 KKF720911:KKF720916 KUB720911:KUB720916 LDX720911:LDX720916 LNT720911:LNT720916 LXP720911:LXP720916 MHL720911:MHL720916 MRH720911:MRH720916 NBD720911:NBD720916 NKZ720911:NKZ720916 NUV720911:NUV720916 OER720911:OER720916 OON720911:OON720916 OYJ720911:OYJ720916 PIF720911:PIF720916 PSB720911:PSB720916 QBX720911:QBX720916 QLT720911:QLT720916 QVP720911:QVP720916 RFL720911:RFL720916 RPH720911:RPH720916 RZD720911:RZD720916 SIZ720911:SIZ720916 SSV720911:SSV720916 TCR720911:TCR720916 TMN720911:TMN720916 TWJ720911:TWJ720916 UGF720911:UGF720916 UQB720911:UQB720916 UZX720911:UZX720916 VJT720911:VJT720916 VTP720911:VTP720916 WDL720911:WDL720916 WNH720911:WNH720916 WXD720911:WXD720916 AV786447:AV786452 KR786447:KR786452 UN786447:UN786452 AEJ786447:AEJ786452 AOF786447:AOF786452 AYB786447:AYB786452 BHX786447:BHX786452 BRT786447:BRT786452 CBP786447:CBP786452 CLL786447:CLL786452 CVH786447:CVH786452 DFD786447:DFD786452 DOZ786447:DOZ786452 DYV786447:DYV786452 EIR786447:EIR786452 ESN786447:ESN786452 FCJ786447:FCJ786452 FMF786447:FMF786452 FWB786447:FWB786452 GFX786447:GFX786452 GPT786447:GPT786452 GZP786447:GZP786452 HJL786447:HJL786452 HTH786447:HTH786452 IDD786447:IDD786452 IMZ786447:IMZ786452 IWV786447:IWV786452 JGR786447:JGR786452 JQN786447:JQN786452 KAJ786447:KAJ786452 KKF786447:KKF786452 KUB786447:KUB786452 LDX786447:LDX786452 LNT786447:LNT786452 LXP786447:LXP786452 MHL786447:MHL786452 MRH786447:MRH786452 NBD786447:NBD786452 NKZ786447:NKZ786452 NUV786447:NUV786452 OER786447:OER786452 OON786447:OON786452 OYJ786447:OYJ786452 PIF786447:PIF786452 PSB786447:PSB786452 QBX786447:QBX786452 QLT786447:QLT786452 QVP786447:QVP786452 RFL786447:RFL786452 RPH786447:RPH786452 RZD786447:RZD786452 SIZ786447:SIZ786452 SSV786447:SSV786452 TCR786447:TCR786452 TMN786447:TMN786452 TWJ786447:TWJ786452 UGF786447:UGF786452 UQB786447:UQB786452 UZX786447:UZX786452 VJT786447:VJT786452 VTP786447:VTP786452 WDL786447:WDL786452 WNH786447:WNH786452 WXD786447:WXD786452 AV851983:AV851988 KR851983:KR851988 UN851983:UN851988 AEJ851983:AEJ851988 AOF851983:AOF851988 AYB851983:AYB851988 BHX851983:BHX851988 BRT851983:BRT851988 CBP851983:CBP851988 CLL851983:CLL851988 CVH851983:CVH851988 DFD851983:DFD851988 DOZ851983:DOZ851988 DYV851983:DYV851988 EIR851983:EIR851988 ESN851983:ESN851988 FCJ851983:FCJ851988 FMF851983:FMF851988 FWB851983:FWB851988 GFX851983:GFX851988 GPT851983:GPT851988 GZP851983:GZP851988 HJL851983:HJL851988 HTH851983:HTH851988 IDD851983:IDD851988 IMZ851983:IMZ851988 IWV851983:IWV851988 JGR851983:JGR851988 JQN851983:JQN851988 KAJ851983:KAJ851988 KKF851983:KKF851988 KUB851983:KUB851988 LDX851983:LDX851988 LNT851983:LNT851988 LXP851983:LXP851988 MHL851983:MHL851988 MRH851983:MRH851988 NBD851983:NBD851988 NKZ851983:NKZ851988 NUV851983:NUV851988 OER851983:OER851988 OON851983:OON851988 OYJ851983:OYJ851988 PIF851983:PIF851988 PSB851983:PSB851988 QBX851983:QBX851988 QLT851983:QLT851988 QVP851983:QVP851988 RFL851983:RFL851988 RPH851983:RPH851988 RZD851983:RZD851988 SIZ851983:SIZ851988 SSV851983:SSV851988 TCR851983:TCR851988 TMN851983:TMN851988 TWJ851983:TWJ851988 UGF851983:UGF851988 UQB851983:UQB851988 UZX851983:UZX851988 VJT851983:VJT851988 VTP851983:VTP851988 WDL851983:WDL851988 WNH851983:WNH851988 WXD851983:WXD851988 AV917519:AV917524 KR917519:KR917524 UN917519:UN917524 AEJ917519:AEJ917524 AOF917519:AOF917524 AYB917519:AYB917524 BHX917519:BHX917524 BRT917519:BRT917524 CBP917519:CBP917524 CLL917519:CLL917524 CVH917519:CVH917524 DFD917519:DFD917524 DOZ917519:DOZ917524 DYV917519:DYV917524 EIR917519:EIR917524 ESN917519:ESN917524 FCJ917519:FCJ917524 FMF917519:FMF917524 FWB917519:FWB917524 GFX917519:GFX917524 GPT917519:GPT917524 GZP917519:GZP917524 HJL917519:HJL917524 HTH917519:HTH917524 IDD917519:IDD917524 IMZ917519:IMZ917524 IWV917519:IWV917524 JGR917519:JGR917524 JQN917519:JQN917524 KAJ917519:KAJ917524 KKF917519:KKF917524 KUB917519:KUB917524 LDX917519:LDX917524 LNT917519:LNT917524 LXP917519:LXP917524 MHL917519:MHL917524 MRH917519:MRH917524 NBD917519:NBD917524 NKZ917519:NKZ917524 NUV917519:NUV917524 OER917519:OER917524 OON917519:OON917524 OYJ917519:OYJ917524 PIF917519:PIF917524 PSB917519:PSB917524 QBX917519:QBX917524 QLT917519:QLT917524 QVP917519:QVP917524 RFL917519:RFL917524 RPH917519:RPH917524 RZD917519:RZD917524 SIZ917519:SIZ917524 SSV917519:SSV917524 TCR917519:TCR917524 TMN917519:TMN917524 TWJ917519:TWJ917524 UGF917519:UGF917524 UQB917519:UQB917524 UZX917519:UZX917524 VJT917519:VJT917524 VTP917519:VTP917524 WDL917519:WDL917524 WNH917519:WNH917524 WXD917519:WXD917524 AV983055:AV983060 KR983055:KR983060 UN983055:UN983060 AEJ983055:AEJ983060 AOF983055:AOF983060 AYB983055:AYB983060 BHX983055:BHX983060 BRT983055:BRT983060 CBP983055:CBP983060 CLL983055:CLL983060 CVH983055:CVH983060 DFD983055:DFD983060 DOZ983055:DOZ983060 DYV983055:DYV983060 EIR983055:EIR983060 ESN983055:ESN983060 FCJ983055:FCJ983060 FMF983055:FMF983060 FWB983055:FWB983060 GFX983055:GFX983060 GPT983055:GPT983060 GZP983055:GZP983060 HJL983055:HJL983060 HTH983055:HTH983060 IDD983055:IDD983060 IMZ983055:IMZ983060 IWV983055:IWV983060 JGR983055:JGR983060 JQN983055:JQN983060 KAJ983055:KAJ983060 KKF983055:KKF983060 KUB983055:KUB983060 LDX983055:LDX983060 LNT983055:LNT983060 LXP983055:LXP983060 MHL983055:MHL983060 MRH983055:MRH983060 NBD983055:NBD983060 NKZ983055:NKZ983060 NUV983055:NUV983060 OER983055:OER983060 OON983055:OON983060 OYJ983055:OYJ983060 PIF983055:PIF983060 PSB983055:PSB983060 QBX983055:QBX983060 QLT983055:QLT983060 QVP983055:QVP983060 RFL983055:RFL983060 RPH983055:RPH983060 RZD983055:RZD983060 SIZ983055:SIZ983060 SSV983055:SSV983060 TCR983055:TCR983060 TMN983055:TMN983060 TWJ983055:TWJ983060 UGF983055:UGF983060 UQB983055:UQB983060 UZX983055:UZX983060 VJT983055:VJT983060 VTP983055:VTP983060 WDL983055:WDL983060 WNH983055:WNH983060 WXD983055:WXD983060">
      <formula1>Periodo</formula1>
    </dataValidation>
    <dataValidation type="list" allowBlank="1" showInputMessage="1" showErrorMessage="1"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WXG983055:WXG983060 KU15:KU20 UQ15:UQ20 AEM15:AEM20 AOI15:AOI20 AYE15:AYE20 BIA15:BIA20 BRW15:BRW20 CBS15:CBS20 CLO15:CLO20 CVK15:CVK20 DFG15:DFG20 DPC15:DPC20 DYY15:DYY20 EIU15:EIU20 ESQ15:ESQ20 FCM15:FCM20 FMI15:FMI20 FWE15:FWE20 GGA15:GGA20 GPW15:GPW20 GZS15:GZS20 HJO15:HJO20 HTK15:HTK20 IDG15:IDG20 INC15:INC20 IWY15:IWY20 JGU15:JGU20 JQQ15:JQQ20 KAM15:KAM20 KKI15:KKI20 KUE15:KUE20 LEA15:LEA20 LNW15:LNW20 LXS15:LXS20 MHO15:MHO20 MRK15:MRK20 NBG15:NBG20 NLC15:NLC20 NUY15:NUY20 OEU15:OEU20 OOQ15:OOQ20 OYM15:OYM20 PII15:PII20 PSE15:PSE20 QCA15:QCA20 QLW15:QLW20 QVS15:QVS20 RFO15:RFO20 RPK15:RPK20 RZG15:RZG20 SJC15:SJC20 SSY15:SSY20 TCU15:TCU20 TMQ15:TMQ20 TWM15:TWM20 UGI15:UGI20 UQE15:UQE20 VAA15:VAA20 VJW15:VJW20 VTS15:VTS20 WDO15:WDO20 WNK15:WNK20 WXG15:WXG20 AY65551:AY65556 KU65551:KU65556 UQ65551:UQ65556 AEM65551:AEM65556 AOI65551:AOI65556 AYE65551:AYE65556 BIA65551:BIA65556 BRW65551:BRW65556 CBS65551:CBS65556 CLO65551:CLO65556 CVK65551:CVK65556 DFG65551:DFG65556 DPC65551:DPC65556 DYY65551:DYY65556 EIU65551:EIU65556 ESQ65551:ESQ65556 FCM65551:FCM65556 FMI65551:FMI65556 FWE65551:FWE65556 GGA65551:GGA65556 GPW65551:GPW65556 GZS65551:GZS65556 HJO65551:HJO65556 HTK65551:HTK65556 IDG65551:IDG65556 INC65551:INC65556 IWY65551:IWY65556 JGU65551:JGU65556 JQQ65551:JQQ65556 KAM65551:KAM65556 KKI65551:KKI65556 KUE65551:KUE65556 LEA65551:LEA65556 LNW65551:LNW65556 LXS65551:LXS65556 MHO65551:MHO65556 MRK65551:MRK65556 NBG65551:NBG65556 NLC65551:NLC65556 NUY65551:NUY65556 OEU65551:OEU65556 OOQ65551:OOQ65556 OYM65551:OYM65556 PII65551:PII65556 PSE65551:PSE65556 QCA65551:QCA65556 QLW65551:QLW65556 QVS65551:QVS65556 RFO65551:RFO65556 RPK65551:RPK65556 RZG65551:RZG65556 SJC65551:SJC65556 SSY65551:SSY65556 TCU65551:TCU65556 TMQ65551:TMQ65556 TWM65551:TWM65556 UGI65551:UGI65556 UQE65551:UQE65556 VAA65551:VAA65556 VJW65551:VJW65556 VTS65551:VTS65556 WDO65551:WDO65556 WNK65551:WNK65556 WXG65551:WXG65556 AY131087:AY131092 KU131087:KU131092 UQ131087:UQ131092 AEM131087:AEM131092 AOI131087:AOI131092 AYE131087:AYE131092 BIA131087:BIA131092 BRW131087:BRW131092 CBS131087:CBS131092 CLO131087:CLO131092 CVK131087:CVK131092 DFG131087:DFG131092 DPC131087:DPC131092 DYY131087:DYY131092 EIU131087:EIU131092 ESQ131087:ESQ131092 FCM131087:FCM131092 FMI131087:FMI131092 FWE131087:FWE131092 GGA131087:GGA131092 GPW131087:GPW131092 GZS131087:GZS131092 HJO131087:HJO131092 HTK131087:HTK131092 IDG131087:IDG131092 INC131087:INC131092 IWY131087:IWY131092 JGU131087:JGU131092 JQQ131087:JQQ131092 KAM131087:KAM131092 KKI131087:KKI131092 KUE131087:KUE131092 LEA131087:LEA131092 LNW131087:LNW131092 LXS131087:LXS131092 MHO131087:MHO131092 MRK131087:MRK131092 NBG131087:NBG131092 NLC131087:NLC131092 NUY131087:NUY131092 OEU131087:OEU131092 OOQ131087:OOQ131092 OYM131087:OYM131092 PII131087:PII131092 PSE131087:PSE131092 QCA131087:QCA131092 QLW131087:QLW131092 QVS131087:QVS131092 RFO131087:RFO131092 RPK131087:RPK131092 RZG131087:RZG131092 SJC131087:SJC131092 SSY131087:SSY131092 TCU131087:TCU131092 TMQ131087:TMQ131092 TWM131087:TWM131092 UGI131087:UGI131092 UQE131087:UQE131092 VAA131087:VAA131092 VJW131087:VJW131092 VTS131087:VTS131092 WDO131087:WDO131092 WNK131087:WNK131092 WXG131087:WXG131092 AY196623:AY196628 KU196623:KU196628 UQ196623:UQ196628 AEM196623:AEM196628 AOI196623:AOI196628 AYE196623:AYE196628 BIA196623:BIA196628 BRW196623:BRW196628 CBS196623:CBS196628 CLO196623:CLO196628 CVK196623:CVK196628 DFG196623:DFG196628 DPC196623:DPC196628 DYY196623:DYY196628 EIU196623:EIU196628 ESQ196623:ESQ196628 FCM196623:FCM196628 FMI196623:FMI196628 FWE196623:FWE196628 GGA196623:GGA196628 GPW196623:GPW196628 GZS196623:GZS196628 HJO196623:HJO196628 HTK196623:HTK196628 IDG196623:IDG196628 INC196623:INC196628 IWY196623:IWY196628 JGU196623:JGU196628 JQQ196623:JQQ196628 KAM196623:KAM196628 KKI196623:KKI196628 KUE196623:KUE196628 LEA196623:LEA196628 LNW196623:LNW196628 LXS196623:LXS196628 MHO196623:MHO196628 MRK196623:MRK196628 NBG196623:NBG196628 NLC196623:NLC196628 NUY196623:NUY196628 OEU196623:OEU196628 OOQ196623:OOQ196628 OYM196623:OYM196628 PII196623:PII196628 PSE196623:PSE196628 QCA196623:QCA196628 QLW196623:QLW196628 QVS196623:QVS196628 RFO196623:RFO196628 RPK196623:RPK196628 RZG196623:RZG196628 SJC196623:SJC196628 SSY196623:SSY196628 TCU196623:TCU196628 TMQ196623:TMQ196628 TWM196623:TWM196628 UGI196623:UGI196628 UQE196623:UQE196628 VAA196623:VAA196628 VJW196623:VJW196628 VTS196623:VTS196628 WDO196623:WDO196628 WNK196623:WNK196628 WXG196623:WXG196628 AY262159:AY262164 KU262159:KU262164 UQ262159:UQ262164 AEM262159:AEM262164 AOI262159:AOI262164 AYE262159:AYE262164 BIA262159:BIA262164 BRW262159:BRW262164 CBS262159:CBS262164 CLO262159:CLO262164 CVK262159:CVK262164 DFG262159:DFG262164 DPC262159:DPC262164 DYY262159:DYY262164 EIU262159:EIU262164 ESQ262159:ESQ262164 FCM262159:FCM262164 FMI262159:FMI262164 FWE262159:FWE262164 GGA262159:GGA262164 GPW262159:GPW262164 GZS262159:GZS262164 HJO262159:HJO262164 HTK262159:HTK262164 IDG262159:IDG262164 INC262159:INC262164 IWY262159:IWY262164 JGU262159:JGU262164 JQQ262159:JQQ262164 KAM262159:KAM262164 KKI262159:KKI262164 KUE262159:KUE262164 LEA262159:LEA262164 LNW262159:LNW262164 LXS262159:LXS262164 MHO262159:MHO262164 MRK262159:MRK262164 NBG262159:NBG262164 NLC262159:NLC262164 NUY262159:NUY262164 OEU262159:OEU262164 OOQ262159:OOQ262164 OYM262159:OYM262164 PII262159:PII262164 PSE262159:PSE262164 QCA262159:QCA262164 QLW262159:QLW262164 QVS262159:QVS262164 RFO262159:RFO262164 RPK262159:RPK262164 RZG262159:RZG262164 SJC262159:SJC262164 SSY262159:SSY262164 TCU262159:TCU262164 TMQ262159:TMQ262164 TWM262159:TWM262164 UGI262159:UGI262164 UQE262159:UQE262164 VAA262159:VAA262164 VJW262159:VJW262164 VTS262159:VTS262164 WDO262159:WDO262164 WNK262159:WNK262164 WXG262159:WXG262164 AY327695:AY327700 KU327695:KU327700 UQ327695:UQ327700 AEM327695:AEM327700 AOI327695:AOI327700 AYE327695:AYE327700 BIA327695:BIA327700 BRW327695:BRW327700 CBS327695:CBS327700 CLO327695:CLO327700 CVK327695:CVK327700 DFG327695:DFG327700 DPC327695:DPC327700 DYY327695:DYY327700 EIU327695:EIU327700 ESQ327695:ESQ327700 FCM327695:FCM327700 FMI327695:FMI327700 FWE327695:FWE327700 GGA327695:GGA327700 GPW327695:GPW327700 GZS327695:GZS327700 HJO327695:HJO327700 HTK327695:HTK327700 IDG327695:IDG327700 INC327695:INC327700 IWY327695:IWY327700 JGU327695:JGU327700 JQQ327695:JQQ327700 KAM327695:KAM327700 KKI327695:KKI327700 KUE327695:KUE327700 LEA327695:LEA327700 LNW327695:LNW327700 LXS327695:LXS327700 MHO327695:MHO327700 MRK327695:MRK327700 NBG327695:NBG327700 NLC327695:NLC327700 NUY327695:NUY327700 OEU327695:OEU327700 OOQ327695:OOQ327700 OYM327695:OYM327700 PII327695:PII327700 PSE327695:PSE327700 QCA327695:QCA327700 QLW327695:QLW327700 QVS327695:QVS327700 RFO327695:RFO327700 RPK327695:RPK327700 RZG327695:RZG327700 SJC327695:SJC327700 SSY327695:SSY327700 TCU327695:TCU327700 TMQ327695:TMQ327700 TWM327695:TWM327700 UGI327695:UGI327700 UQE327695:UQE327700 VAA327695:VAA327700 VJW327695:VJW327700 VTS327695:VTS327700 WDO327695:WDO327700 WNK327695:WNK327700 WXG327695:WXG327700 AY393231:AY393236 KU393231:KU393236 UQ393231:UQ393236 AEM393231:AEM393236 AOI393231:AOI393236 AYE393231:AYE393236 BIA393231:BIA393236 BRW393231:BRW393236 CBS393231:CBS393236 CLO393231:CLO393236 CVK393231:CVK393236 DFG393231:DFG393236 DPC393231:DPC393236 DYY393231:DYY393236 EIU393231:EIU393236 ESQ393231:ESQ393236 FCM393231:FCM393236 FMI393231:FMI393236 FWE393231:FWE393236 GGA393231:GGA393236 GPW393231:GPW393236 GZS393231:GZS393236 HJO393231:HJO393236 HTK393231:HTK393236 IDG393231:IDG393236 INC393231:INC393236 IWY393231:IWY393236 JGU393231:JGU393236 JQQ393231:JQQ393236 KAM393231:KAM393236 KKI393231:KKI393236 KUE393231:KUE393236 LEA393231:LEA393236 LNW393231:LNW393236 LXS393231:LXS393236 MHO393231:MHO393236 MRK393231:MRK393236 NBG393231:NBG393236 NLC393231:NLC393236 NUY393231:NUY393236 OEU393231:OEU393236 OOQ393231:OOQ393236 OYM393231:OYM393236 PII393231:PII393236 PSE393231:PSE393236 QCA393231:QCA393236 QLW393231:QLW393236 QVS393231:QVS393236 RFO393231:RFO393236 RPK393231:RPK393236 RZG393231:RZG393236 SJC393231:SJC393236 SSY393231:SSY393236 TCU393231:TCU393236 TMQ393231:TMQ393236 TWM393231:TWM393236 UGI393231:UGI393236 UQE393231:UQE393236 VAA393231:VAA393236 VJW393231:VJW393236 VTS393231:VTS393236 WDO393231:WDO393236 WNK393231:WNK393236 WXG393231:WXG393236 AY458767:AY458772 KU458767:KU458772 UQ458767:UQ458772 AEM458767:AEM458772 AOI458767:AOI458772 AYE458767:AYE458772 BIA458767:BIA458772 BRW458767:BRW458772 CBS458767:CBS458772 CLO458767:CLO458772 CVK458767:CVK458772 DFG458767:DFG458772 DPC458767:DPC458772 DYY458767:DYY458772 EIU458767:EIU458772 ESQ458767:ESQ458772 FCM458767:FCM458772 FMI458767:FMI458772 FWE458767:FWE458772 GGA458767:GGA458772 GPW458767:GPW458772 GZS458767:GZS458772 HJO458767:HJO458772 HTK458767:HTK458772 IDG458767:IDG458772 INC458767:INC458772 IWY458767:IWY458772 JGU458767:JGU458772 JQQ458767:JQQ458772 KAM458767:KAM458772 KKI458767:KKI458772 KUE458767:KUE458772 LEA458767:LEA458772 LNW458767:LNW458772 LXS458767:LXS458772 MHO458767:MHO458772 MRK458767:MRK458772 NBG458767:NBG458772 NLC458767:NLC458772 NUY458767:NUY458772 OEU458767:OEU458772 OOQ458767:OOQ458772 OYM458767:OYM458772 PII458767:PII458772 PSE458767:PSE458772 QCA458767:QCA458772 QLW458767:QLW458772 QVS458767:QVS458772 RFO458767:RFO458772 RPK458767:RPK458772 RZG458767:RZG458772 SJC458767:SJC458772 SSY458767:SSY458772 TCU458767:TCU458772 TMQ458767:TMQ458772 TWM458767:TWM458772 UGI458767:UGI458772 UQE458767:UQE458772 VAA458767:VAA458772 VJW458767:VJW458772 VTS458767:VTS458772 WDO458767:WDO458772 WNK458767:WNK458772 WXG458767:WXG458772 AY524303:AY524308 KU524303:KU524308 UQ524303:UQ524308 AEM524303:AEM524308 AOI524303:AOI524308 AYE524303:AYE524308 BIA524303:BIA524308 BRW524303:BRW524308 CBS524303:CBS524308 CLO524303:CLO524308 CVK524303:CVK524308 DFG524303:DFG524308 DPC524303:DPC524308 DYY524303:DYY524308 EIU524303:EIU524308 ESQ524303:ESQ524308 FCM524303:FCM524308 FMI524303:FMI524308 FWE524303:FWE524308 GGA524303:GGA524308 GPW524303:GPW524308 GZS524303:GZS524308 HJO524303:HJO524308 HTK524303:HTK524308 IDG524303:IDG524308 INC524303:INC524308 IWY524303:IWY524308 JGU524303:JGU524308 JQQ524303:JQQ524308 KAM524303:KAM524308 KKI524303:KKI524308 KUE524303:KUE524308 LEA524303:LEA524308 LNW524303:LNW524308 LXS524303:LXS524308 MHO524303:MHO524308 MRK524303:MRK524308 NBG524303:NBG524308 NLC524303:NLC524308 NUY524303:NUY524308 OEU524303:OEU524308 OOQ524303:OOQ524308 OYM524303:OYM524308 PII524303:PII524308 PSE524303:PSE524308 QCA524303:QCA524308 QLW524303:QLW524308 QVS524303:QVS524308 RFO524303:RFO524308 RPK524303:RPK524308 RZG524303:RZG524308 SJC524303:SJC524308 SSY524303:SSY524308 TCU524303:TCU524308 TMQ524303:TMQ524308 TWM524303:TWM524308 UGI524303:UGI524308 UQE524303:UQE524308 VAA524303:VAA524308 VJW524303:VJW524308 VTS524303:VTS524308 WDO524303:WDO524308 WNK524303:WNK524308 WXG524303:WXG524308 AY589839:AY589844 KU589839:KU589844 UQ589839:UQ589844 AEM589839:AEM589844 AOI589839:AOI589844 AYE589839:AYE589844 BIA589839:BIA589844 BRW589839:BRW589844 CBS589839:CBS589844 CLO589839:CLO589844 CVK589839:CVK589844 DFG589839:DFG589844 DPC589839:DPC589844 DYY589839:DYY589844 EIU589839:EIU589844 ESQ589839:ESQ589844 FCM589839:FCM589844 FMI589839:FMI589844 FWE589839:FWE589844 GGA589839:GGA589844 GPW589839:GPW589844 GZS589839:GZS589844 HJO589839:HJO589844 HTK589839:HTK589844 IDG589839:IDG589844 INC589839:INC589844 IWY589839:IWY589844 JGU589839:JGU589844 JQQ589839:JQQ589844 KAM589839:KAM589844 KKI589839:KKI589844 KUE589839:KUE589844 LEA589839:LEA589844 LNW589839:LNW589844 LXS589839:LXS589844 MHO589839:MHO589844 MRK589839:MRK589844 NBG589839:NBG589844 NLC589839:NLC589844 NUY589839:NUY589844 OEU589839:OEU589844 OOQ589839:OOQ589844 OYM589839:OYM589844 PII589839:PII589844 PSE589839:PSE589844 QCA589839:QCA589844 QLW589839:QLW589844 QVS589839:QVS589844 RFO589839:RFO589844 RPK589839:RPK589844 RZG589839:RZG589844 SJC589839:SJC589844 SSY589839:SSY589844 TCU589839:TCU589844 TMQ589839:TMQ589844 TWM589839:TWM589844 UGI589839:UGI589844 UQE589839:UQE589844 VAA589839:VAA589844 VJW589839:VJW589844 VTS589839:VTS589844 WDO589839:WDO589844 WNK589839:WNK589844 WXG589839:WXG589844 AY655375:AY655380 KU655375:KU655380 UQ655375:UQ655380 AEM655375:AEM655380 AOI655375:AOI655380 AYE655375:AYE655380 BIA655375:BIA655380 BRW655375:BRW655380 CBS655375:CBS655380 CLO655375:CLO655380 CVK655375:CVK655380 DFG655375:DFG655380 DPC655375:DPC655380 DYY655375:DYY655380 EIU655375:EIU655380 ESQ655375:ESQ655380 FCM655375:FCM655380 FMI655375:FMI655380 FWE655375:FWE655380 GGA655375:GGA655380 GPW655375:GPW655380 GZS655375:GZS655380 HJO655375:HJO655380 HTK655375:HTK655380 IDG655375:IDG655380 INC655375:INC655380 IWY655375:IWY655380 JGU655375:JGU655380 JQQ655375:JQQ655380 KAM655375:KAM655380 KKI655375:KKI655380 KUE655375:KUE655380 LEA655375:LEA655380 LNW655375:LNW655380 LXS655375:LXS655380 MHO655375:MHO655380 MRK655375:MRK655380 NBG655375:NBG655380 NLC655375:NLC655380 NUY655375:NUY655380 OEU655375:OEU655380 OOQ655375:OOQ655380 OYM655375:OYM655380 PII655375:PII655380 PSE655375:PSE655380 QCA655375:QCA655380 QLW655375:QLW655380 QVS655375:QVS655380 RFO655375:RFO655380 RPK655375:RPK655380 RZG655375:RZG655380 SJC655375:SJC655380 SSY655375:SSY655380 TCU655375:TCU655380 TMQ655375:TMQ655380 TWM655375:TWM655380 UGI655375:UGI655380 UQE655375:UQE655380 VAA655375:VAA655380 VJW655375:VJW655380 VTS655375:VTS655380 WDO655375:WDO655380 WNK655375:WNK655380 WXG655375:WXG655380 AY720911:AY720916 KU720911:KU720916 UQ720911:UQ720916 AEM720911:AEM720916 AOI720911:AOI720916 AYE720911:AYE720916 BIA720911:BIA720916 BRW720911:BRW720916 CBS720911:CBS720916 CLO720911:CLO720916 CVK720911:CVK720916 DFG720911:DFG720916 DPC720911:DPC720916 DYY720911:DYY720916 EIU720911:EIU720916 ESQ720911:ESQ720916 FCM720911:FCM720916 FMI720911:FMI720916 FWE720911:FWE720916 GGA720911:GGA720916 GPW720911:GPW720916 GZS720911:GZS720916 HJO720911:HJO720916 HTK720911:HTK720916 IDG720911:IDG720916 INC720911:INC720916 IWY720911:IWY720916 JGU720911:JGU720916 JQQ720911:JQQ720916 KAM720911:KAM720916 KKI720911:KKI720916 KUE720911:KUE720916 LEA720911:LEA720916 LNW720911:LNW720916 LXS720911:LXS720916 MHO720911:MHO720916 MRK720911:MRK720916 NBG720911:NBG720916 NLC720911:NLC720916 NUY720911:NUY720916 OEU720911:OEU720916 OOQ720911:OOQ720916 OYM720911:OYM720916 PII720911:PII720916 PSE720911:PSE720916 QCA720911:QCA720916 QLW720911:QLW720916 QVS720911:QVS720916 RFO720911:RFO720916 RPK720911:RPK720916 RZG720911:RZG720916 SJC720911:SJC720916 SSY720911:SSY720916 TCU720911:TCU720916 TMQ720911:TMQ720916 TWM720911:TWM720916 UGI720911:UGI720916 UQE720911:UQE720916 VAA720911:VAA720916 VJW720911:VJW720916 VTS720911:VTS720916 WDO720911:WDO720916 WNK720911:WNK720916 WXG720911:WXG720916 AY786447:AY786452 KU786447:KU786452 UQ786447:UQ786452 AEM786447:AEM786452 AOI786447:AOI786452 AYE786447:AYE786452 BIA786447:BIA786452 BRW786447:BRW786452 CBS786447:CBS786452 CLO786447:CLO786452 CVK786447:CVK786452 DFG786447:DFG786452 DPC786447:DPC786452 DYY786447:DYY786452 EIU786447:EIU786452 ESQ786447:ESQ786452 FCM786447:FCM786452 FMI786447:FMI786452 FWE786447:FWE786452 GGA786447:GGA786452 GPW786447:GPW786452 GZS786447:GZS786452 HJO786447:HJO786452 HTK786447:HTK786452 IDG786447:IDG786452 INC786447:INC786452 IWY786447:IWY786452 JGU786447:JGU786452 JQQ786447:JQQ786452 KAM786447:KAM786452 KKI786447:KKI786452 KUE786447:KUE786452 LEA786447:LEA786452 LNW786447:LNW786452 LXS786447:LXS786452 MHO786447:MHO786452 MRK786447:MRK786452 NBG786447:NBG786452 NLC786447:NLC786452 NUY786447:NUY786452 OEU786447:OEU786452 OOQ786447:OOQ786452 OYM786447:OYM786452 PII786447:PII786452 PSE786447:PSE786452 QCA786447:QCA786452 QLW786447:QLW786452 QVS786447:QVS786452 RFO786447:RFO786452 RPK786447:RPK786452 RZG786447:RZG786452 SJC786447:SJC786452 SSY786447:SSY786452 TCU786447:TCU786452 TMQ786447:TMQ786452 TWM786447:TWM786452 UGI786447:UGI786452 UQE786447:UQE786452 VAA786447:VAA786452 VJW786447:VJW786452 VTS786447:VTS786452 WDO786447:WDO786452 WNK786447:WNK786452 WXG786447:WXG786452 AY851983:AY851988 KU851983:KU851988 UQ851983:UQ851988 AEM851983:AEM851988 AOI851983:AOI851988 AYE851983:AYE851988 BIA851983:BIA851988 BRW851983:BRW851988 CBS851983:CBS851988 CLO851983:CLO851988 CVK851983:CVK851988 DFG851983:DFG851988 DPC851983:DPC851988 DYY851983:DYY851988 EIU851983:EIU851988 ESQ851983:ESQ851988 FCM851983:FCM851988 FMI851983:FMI851988 FWE851983:FWE851988 GGA851983:GGA851988 GPW851983:GPW851988 GZS851983:GZS851988 HJO851983:HJO851988 HTK851983:HTK851988 IDG851983:IDG851988 INC851983:INC851988 IWY851983:IWY851988 JGU851983:JGU851988 JQQ851983:JQQ851988 KAM851983:KAM851988 KKI851983:KKI851988 KUE851983:KUE851988 LEA851983:LEA851988 LNW851983:LNW851988 LXS851983:LXS851988 MHO851983:MHO851988 MRK851983:MRK851988 NBG851983:NBG851988 NLC851983:NLC851988 NUY851983:NUY851988 OEU851983:OEU851988 OOQ851983:OOQ851988 OYM851983:OYM851988 PII851983:PII851988 PSE851983:PSE851988 QCA851983:QCA851988 QLW851983:QLW851988 QVS851983:QVS851988 RFO851983:RFO851988 RPK851983:RPK851988 RZG851983:RZG851988 SJC851983:SJC851988 SSY851983:SSY851988 TCU851983:TCU851988 TMQ851983:TMQ851988 TWM851983:TWM851988 UGI851983:UGI851988 UQE851983:UQE851988 VAA851983:VAA851988 VJW851983:VJW851988 VTS851983:VTS851988 WDO851983:WDO851988 WNK851983:WNK851988 WXG851983:WXG851988 AY917519:AY917524 KU917519:KU917524 UQ917519:UQ917524 AEM917519:AEM917524 AOI917519:AOI917524 AYE917519:AYE917524 BIA917519:BIA917524 BRW917519:BRW917524 CBS917519:CBS917524 CLO917519:CLO917524 CVK917519:CVK917524 DFG917519:DFG917524 DPC917519:DPC917524 DYY917519:DYY917524 EIU917519:EIU917524 ESQ917519:ESQ917524 FCM917519:FCM917524 FMI917519:FMI917524 FWE917519:FWE917524 GGA917519:GGA917524 GPW917519:GPW917524 GZS917519:GZS917524 HJO917519:HJO917524 HTK917519:HTK917524 IDG917519:IDG917524 INC917519:INC917524 IWY917519:IWY917524 JGU917519:JGU917524 JQQ917519:JQQ917524 KAM917519:KAM917524 KKI917519:KKI917524 KUE917519:KUE917524 LEA917519:LEA917524 LNW917519:LNW917524 LXS917519:LXS917524 MHO917519:MHO917524 MRK917519:MRK917524 NBG917519:NBG917524 NLC917519:NLC917524 NUY917519:NUY917524 OEU917519:OEU917524 OOQ917519:OOQ917524 OYM917519:OYM917524 PII917519:PII917524 PSE917519:PSE917524 QCA917519:QCA917524 QLW917519:QLW917524 QVS917519:QVS917524 RFO917519:RFO917524 RPK917519:RPK917524 RZG917519:RZG917524 SJC917519:SJC917524 SSY917519:SSY917524 TCU917519:TCU917524 TMQ917519:TMQ917524 TWM917519:TWM917524 UGI917519:UGI917524 UQE917519:UQE917524 VAA917519:VAA917524 VJW917519:VJW917524 VTS917519:VTS917524 WDO917519:WDO917524 WNK917519:WNK917524 WXG917519:WXG917524 AY983055:AY983060 KU983055:KU983060 UQ983055:UQ983060 AEM983055:AEM983060 AOI983055:AOI983060 AYE983055:AYE983060 BIA983055:BIA983060 BRW983055:BRW983060 CBS983055:CBS983060 CLO983055:CLO983060 CVK983055:CVK983060 DFG983055:DFG983060 DPC983055:DPC983060 DYY983055:DYY983060 EIU983055:EIU983060 ESQ983055:ESQ983060 FCM983055:FCM983060 FMI983055:FMI983060 FWE983055:FWE983060 GGA983055:GGA983060 GPW983055:GPW983060 GZS983055:GZS983060 HJO983055:HJO983060 HTK983055:HTK983060 IDG983055:IDG983060 INC983055:INC983060 IWY983055:IWY983060 JGU983055:JGU983060 JQQ983055:JQQ983060 KAM983055:KAM983060 KKI983055:KKI983060 KUE983055:KUE983060 LEA983055:LEA983060 LNW983055:LNW983060 LXS983055:LXS983060 MHO983055:MHO983060 MRK983055:MRK983060 NBG983055:NBG983060 NLC983055:NLC983060 NUY983055:NUY983060 OEU983055:OEU983060 OOQ983055:OOQ983060 OYM983055:OYM983060 PII983055:PII983060 PSE983055:PSE983060 QCA983055:QCA983060 QLW983055:QLW983060 QVS983055:QVS983060 RFO983055:RFO983060 RPK983055:RPK983060 RZG983055:RZG983060 SJC983055:SJC983060 SSY983055:SSY983060 TCU983055:TCU983060 TMQ983055:TMQ983060 TWM983055:TWM983060 UGI983055:UGI983060 UQE983055:UQE983060 VAA983055:VAA983060 VJW983055:VJW983060 VTS983055:VTS983060 WDO983055:WDO983060 WNK983055:WNK983060 AY15:AY20">
      <formula1>Monitoreo</formula1>
    </dataValidation>
  </dataValidations>
  <printOptions horizontalCentered="1" verticalCentered="1"/>
  <pageMargins left="0" right="0" top="0" bottom="0" header="0.31496062992125984" footer="0.31496062992125984"/>
  <pageSetup scale="55" orientation="landscape" r:id="rId1"/>
  <headerFooter>
    <oddFooter xml:space="preserve">&amp;L&amp;9Formato: FO-AC-07 Versión: 2&amp;C&amp;9Página &amp;P&amp;R&amp;9Vo.Bo: </oddFooter>
  </headerFooter>
  <drawing r:id="rId2"/>
  <extLst>
    <ext xmlns:x14="http://schemas.microsoft.com/office/spreadsheetml/2009/9/main" uri="{CCE6A557-97BC-4b89-ADB6-D9C93CAAB3DF}">
      <x14:dataValidations xmlns:xm="http://schemas.microsoft.com/office/excel/2006/main" count="1">
        <x14:dataValidation showInputMessage="1" showErrorMessage="1">
          <xm:sqref>AG10:AO20 KC10:KK20 TY10:UG20 ADU10:AEC20 ANQ10:ANY20 AXM10:AXU20 BHI10:BHQ20 BRE10:BRM20 CBA10:CBI20 CKW10:CLE20 CUS10:CVA20 DEO10:DEW20 DOK10:DOS20 DYG10:DYO20 EIC10:EIK20 ERY10:ESG20 FBU10:FCC20 FLQ10:FLY20 FVM10:FVU20 GFI10:GFQ20 GPE10:GPM20 GZA10:GZI20 HIW10:HJE20 HSS10:HTA20 ICO10:ICW20 IMK10:IMS20 IWG10:IWO20 JGC10:JGK20 JPY10:JQG20 JZU10:KAC20 KJQ10:KJY20 KTM10:KTU20 LDI10:LDQ20 LNE10:LNM20 LXA10:LXI20 MGW10:MHE20 MQS10:MRA20 NAO10:NAW20 NKK10:NKS20 NUG10:NUO20 OEC10:OEK20 ONY10:OOG20 OXU10:OYC20 PHQ10:PHY20 PRM10:PRU20 QBI10:QBQ20 QLE10:QLM20 QVA10:QVI20 REW10:RFE20 ROS10:RPA20 RYO10:RYW20 SIK10:SIS20 SSG10:SSO20 TCC10:TCK20 TLY10:TMG20 TVU10:TWC20 UFQ10:UFY20 UPM10:UPU20 UZI10:UZQ20 VJE10:VJM20 VTA10:VTI20 WCW10:WDE20 WMS10:WNA20 WWO10:WWW20 AG65546:AO65556 KC65546:KK65556 TY65546:UG65556 ADU65546:AEC65556 ANQ65546:ANY65556 AXM65546:AXU65556 BHI65546:BHQ65556 BRE65546:BRM65556 CBA65546:CBI65556 CKW65546:CLE65556 CUS65546:CVA65556 DEO65546:DEW65556 DOK65546:DOS65556 DYG65546:DYO65556 EIC65546:EIK65556 ERY65546:ESG65556 FBU65546:FCC65556 FLQ65546:FLY65556 FVM65546:FVU65556 GFI65546:GFQ65556 GPE65546:GPM65556 GZA65546:GZI65556 HIW65546:HJE65556 HSS65546:HTA65556 ICO65546:ICW65556 IMK65546:IMS65556 IWG65546:IWO65556 JGC65546:JGK65556 JPY65546:JQG65556 JZU65546:KAC65556 KJQ65546:KJY65556 KTM65546:KTU65556 LDI65546:LDQ65556 LNE65546:LNM65556 LXA65546:LXI65556 MGW65546:MHE65556 MQS65546:MRA65556 NAO65546:NAW65556 NKK65546:NKS65556 NUG65546:NUO65556 OEC65546:OEK65556 ONY65546:OOG65556 OXU65546:OYC65556 PHQ65546:PHY65556 PRM65546:PRU65556 QBI65546:QBQ65556 QLE65546:QLM65556 QVA65546:QVI65556 REW65546:RFE65556 ROS65546:RPA65556 RYO65546:RYW65556 SIK65546:SIS65556 SSG65546:SSO65556 TCC65546:TCK65556 TLY65546:TMG65556 TVU65546:TWC65556 UFQ65546:UFY65556 UPM65546:UPU65556 UZI65546:UZQ65556 VJE65546:VJM65556 VTA65546:VTI65556 WCW65546:WDE65556 WMS65546:WNA65556 WWO65546:WWW65556 AG131082:AO131092 KC131082:KK131092 TY131082:UG131092 ADU131082:AEC131092 ANQ131082:ANY131092 AXM131082:AXU131092 BHI131082:BHQ131092 BRE131082:BRM131092 CBA131082:CBI131092 CKW131082:CLE131092 CUS131082:CVA131092 DEO131082:DEW131092 DOK131082:DOS131092 DYG131082:DYO131092 EIC131082:EIK131092 ERY131082:ESG131092 FBU131082:FCC131092 FLQ131082:FLY131092 FVM131082:FVU131092 GFI131082:GFQ131092 GPE131082:GPM131092 GZA131082:GZI131092 HIW131082:HJE131092 HSS131082:HTA131092 ICO131082:ICW131092 IMK131082:IMS131092 IWG131082:IWO131092 JGC131082:JGK131092 JPY131082:JQG131092 JZU131082:KAC131092 KJQ131082:KJY131092 KTM131082:KTU131092 LDI131082:LDQ131092 LNE131082:LNM131092 LXA131082:LXI131092 MGW131082:MHE131092 MQS131082:MRA131092 NAO131082:NAW131092 NKK131082:NKS131092 NUG131082:NUO131092 OEC131082:OEK131092 ONY131082:OOG131092 OXU131082:OYC131092 PHQ131082:PHY131092 PRM131082:PRU131092 QBI131082:QBQ131092 QLE131082:QLM131092 QVA131082:QVI131092 REW131082:RFE131092 ROS131082:RPA131092 RYO131082:RYW131092 SIK131082:SIS131092 SSG131082:SSO131092 TCC131082:TCK131092 TLY131082:TMG131092 TVU131082:TWC131092 UFQ131082:UFY131092 UPM131082:UPU131092 UZI131082:UZQ131092 VJE131082:VJM131092 VTA131082:VTI131092 WCW131082:WDE131092 WMS131082:WNA131092 WWO131082:WWW131092 AG196618:AO196628 KC196618:KK196628 TY196618:UG196628 ADU196618:AEC196628 ANQ196618:ANY196628 AXM196618:AXU196628 BHI196618:BHQ196628 BRE196618:BRM196628 CBA196618:CBI196628 CKW196618:CLE196628 CUS196618:CVA196628 DEO196618:DEW196628 DOK196618:DOS196628 DYG196618:DYO196628 EIC196618:EIK196628 ERY196618:ESG196628 FBU196618:FCC196628 FLQ196618:FLY196628 FVM196618:FVU196628 GFI196618:GFQ196628 GPE196618:GPM196628 GZA196618:GZI196628 HIW196618:HJE196628 HSS196618:HTA196628 ICO196618:ICW196628 IMK196618:IMS196628 IWG196618:IWO196628 JGC196618:JGK196628 JPY196618:JQG196628 JZU196618:KAC196628 KJQ196618:KJY196628 KTM196618:KTU196628 LDI196618:LDQ196628 LNE196618:LNM196628 LXA196618:LXI196628 MGW196618:MHE196628 MQS196618:MRA196628 NAO196618:NAW196628 NKK196618:NKS196628 NUG196618:NUO196628 OEC196618:OEK196628 ONY196618:OOG196628 OXU196618:OYC196628 PHQ196618:PHY196628 PRM196618:PRU196628 QBI196618:QBQ196628 QLE196618:QLM196628 QVA196618:QVI196628 REW196618:RFE196628 ROS196618:RPA196628 RYO196618:RYW196628 SIK196618:SIS196628 SSG196618:SSO196628 TCC196618:TCK196628 TLY196618:TMG196628 TVU196618:TWC196628 UFQ196618:UFY196628 UPM196618:UPU196628 UZI196618:UZQ196628 VJE196618:VJM196628 VTA196618:VTI196628 WCW196618:WDE196628 WMS196618:WNA196628 WWO196618:WWW196628 AG262154:AO262164 KC262154:KK262164 TY262154:UG262164 ADU262154:AEC262164 ANQ262154:ANY262164 AXM262154:AXU262164 BHI262154:BHQ262164 BRE262154:BRM262164 CBA262154:CBI262164 CKW262154:CLE262164 CUS262154:CVA262164 DEO262154:DEW262164 DOK262154:DOS262164 DYG262154:DYO262164 EIC262154:EIK262164 ERY262154:ESG262164 FBU262154:FCC262164 FLQ262154:FLY262164 FVM262154:FVU262164 GFI262154:GFQ262164 GPE262154:GPM262164 GZA262154:GZI262164 HIW262154:HJE262164 HSS262154:HTA262164 ICO262154:ICW262164 IMK262154:IMS262164 IWG262154:IWO262164 JGC262154:JGK262164 JPY262154:JQG262164 JZU262154:KAC262164 KJQ262154:KJY262164 KTM262154:KTU262164 LDI262154:LDQ262164 LNE262154:LNM262164 LXA262154:LXI262164 MGW262154:MHE262164 MQS262154:MRA262164 NAO262154:NAW262164 NKK262154:NKS262164 NUG262154:NUO262164 OEC262154:OEK262164 ONY262154:OOG262164 OXU262154:OYC262164 PHQ262154:PHY262164 PRM262154:PRU262164 QBI262154:QBQ262164 QLE262154:QLM262164 QVA262154:QVI262164 REW262154:RFE262164 ROS262154:RPA262164 RYO262154:RYW262164 SIK262154:SIS262164 SSG262154:SSO262164 TCC262154:TCK262164 TLY262154:TMG262164 TVU262154:TWC262164 UFQ262154:UFY262164 UPM262154:UPU262164 UZI262154:UZQ262164 VJE262154:VJM262164 VTA262154:VTI262164 WCW262154:WDE262164 WMS262154:WNA262164 WWO262154:WWW262164 AG327690:AO327700 KC327690:KK327700 TY327690:UG327700 ADU327690:AEC327700 ANQ327690:ANY327700 AXM327690:AXU327700 BHI327690:BHQ327700 BRE327690:BRM327700 CBA327690:CBI327700 CKW327690:CLE327700 CUS327690:CVA327700 DEO327690:DEW327700 DOK327690:DOS327700 DYG327690:DYO327700 EIC327690:EIK327700 ERY327690:ESG327700 FBU327690:FCC327700 FLQ327690:FLY327700 FVM327690:FVU327700 GFI327690:GFQ327700 GPE327690:GPM327700 GZA327690:GZI327700 HIW327690:HJE327700 HSS327690:HTA327700 ICO327690:ICW327700 IMK327690:IMS327700 IWG327690:IWO327700 JGC327690:JGK327700 JPY327690:JQG327700 JZU327690:KAC327700 KJQ327690:KJY327700 KTM327690:KTU327700 LDI327690:LDQ327700 LNE327690:LNM327700 LXA327690:LXI327700 MGW327690:MHE327700 MQS327690:MRA327700 NAO327690:NAW327700 NKK327690:NKS327700 NUG327690:NUO327700 OEC327690:OEK327700 ONY327690:OOG327700 OXU327690:OYC327700 PHQ327690:PHY327700 PRM327690:PRU327700 QBI327690:QBQ327700 QLE327690:QLM327700 QVA327690:QVI327700 REW327690:RFE327700 ROS327690:RPA327700 RYO327690:RYW327700 SIK327690:SIS327700 SSG327690:SSO327700 TCC327690:TCK327700 TLY327690:TMG327700 TVU327690:TWC327700 UFQ327690:UFY327700 UPM327690:UPU327700 UZI327690:UZQ327700 VJE327690:VJM327700 VTA327690:VTI327700 WCW327690:WDE327700 WMS327690:WNA327700 WWO327690:WWW327700 AG393226:AO393236 KC393226:KK393236 TY393226:UG393236 ADU393226:AEC393236 ANQ393226:ANY393236 AXM393226:AXU393236 BHI393226:BHQ393236 BRE393226:BRM393236 CBA393226:CBI393236 CKW393226:CLE393236 CUS393226:CVA393236 DEO393226:DEW393236 DOK393226:DOS393236 DYG393226:DYO393236 EIC393226:EIK393236 ERY393226:ESG393236 FBU393226:FCC393236 FLQ393226:FLY393236 FVM393226:FVU393236 GFI393226:GFQ393236 GPE393226:GPM393236 GZA393226:GZI393236 HIW393226:HJE393236 HSS393226:HTA393236 ICO393226:ICW393236 IMK393226:IMS393236 IWG393226:IWO393236 JGC393226:JGK393236 JPY393226:JQG393236 JZU393226:KAC393236 KJQ393226:KJY393236 KTM393226:KTU393236 LDI393226:LDQ393236 LNE393226:LNM393236 LXA393226:LXI393236 MGW393226:MHE393236 MQS393226:MRA393236 NAO393226:NAW393236 NKK393226:NKS393236 NUG393226:NUO393236 OEC393226:OEK393236 ONY393226:OOG393236 OXU393226:OYC393236 PHQ393226:PHY393236 PRM393226:PRU393236 QBI393226:QBQ393236 QLE393226:QLM393236 QVA393226:QVI393236 REW393226:RFE393236 ROS393226:RPA393236 RYO393226:RYW393236 SIK393226:SIS393236 SSG393226:SSO393236 TCC393226:TCK393236 TLY393226:TMG393236 TVU393226:TWC393236 UFQ393226:UFY393236 UPM393226:UPU393236 UZI393226:UZQ393236 VJE393226:VJM393236 VTA393226:VTI393236 WCW393226:WDE393236 WMS393226:WNA393236 WWO393226:WWW393236 AG458762:AO458772 KC458762:KK458772 TY458762:UG458772 ADU458762:AEC458772 ANQ458762:ANY458772 AXM458762:AXU458772 BHI458762:BHQ458772 BRE458762:BRM458772 CBA458762:CBI458772 CKW458762:CLE458772 CUS458762:CVA458772 DEO458762:DEW458772 DOK458762:DOS458772 DYG458762:DYO458772 EIC458762:EIK458772 ERY458762:ESG458772 FBU458762:FCC458772 FLQ458762:FLY458772 FVM458762:FVU458772 GFI458762:GFQ458772 GPE458762:GPM458772 GZA458762:GZI458772 HIW458762:HJE458772 HSS458762:HTA458772 ICO458762:ICW458772 IMK458762:IMS458772 IWG458762:IWO458772 JGC458762:JGK458772 JPY458762:JQG458772 JZU458762:KAC458772 KJQ458762:KJY458772 KTM458762:KTU458772 LDI458762:LDQ458772 LNE458762:LNM458772 LXA458762:LXI458772 MGW458762:MHE458772 MQS458762:MRA458772 NAO458762:NAW458772 NKK458762:NKS458772 NUG458762:NUO458772 OEC458762:OEK458772 ONY458762:OOG458772 OXU458762:OYC458772 PHQ458762:PHY458772 PRM458762:PRU458772 QBI458762:QBQ458772 QLE458762:QLM458772 QVA458762:QVI458772 REW458762:RFE458772 ROS458762:RPA458772 RYO458762:RYW458772 SIK458762:SIS458772 SSG458762:SSO458772 TCC458762:TCK458772 TLY458762:TMG458772 TVU458762:TWC458772 UFQ458762:UFY458772 UPM458762:UPU458772 UZI458762:UZQ458772 VJE458762:VJM458772 VTA458762:VTI458772 WCW458762:WDE458772 WMS458762:WNA458772 WWO458762:WWW458772 AG524298:AO524308 KC524298:KK524308 TY524298:UG524308 ADU524298:AEC524308 ANQ524298:ANY524308 AXM524298:AXU524308 BHI524298:BHQ524308 BRE524298:BRM524308 CBA524298:CBI524308 CKW524298:CLE524308 CUS524298:CVA524308 DEO524298:DEW524308 DOK524298:DOS524308 DYG524298:DYO524308 EIC524298:EIK524308 ERY524298:ESG524308 FBU524298:FCC524308 FLQ524298:FLY524308 FVM524298:FVU524308 GFI524298:GFQ524308 GPE524298:GPM524308 GZA524298:GZI524308 HIW524298:HJE524308 HSS524298:HTA524308 ICO524298:ICW524308 IMK524298:IMS524308 IWG524298:IWO524308 JGC524298:JGK524308 JPY524298:JQG524308 JZU524298:KAC524308 KJQ524298:KJY524308 KTM524298:KTU524308 LDI524298:LDQ524308 LNE524298:LNM524308 LXA524298:LXI524308 MGW524298:MHE524308 MQS524298:MRA524308 NAO524298:NAW524308 NKK524298:NKS524308 NUG524298:NUO524308 OEC524298:OEK524308 ONY524298:OOG524308 OXU524298:OYC524308 PHQ524298:PHY524308 PRM524298:PRU524308 QBI524298:QBQ524308 QLE524298:QLM524308 QVA524298:QVI524308 REW524298:RFE524308 ROS524298:RPA524308 RYO524298:RYW524308 SIK524298:SIS524308 SSG524298:SSO524308 TCC524298:TCK524308 TLY524298:TMG524308 TVU524298:TWC524308 UFQ524298:UFY524308 UPM524298:UPU524308 UZI524298:UZQ524308 VJE524298:VJM524308 VTA524298:VTI524308 WCW524298:WDE524308 WMS524298:WNA524308 WWO524298:WWW524308 AG589834:AO589844 KC589834:KK589844 TY589834:UG589844 ADU589834:AEC589844 ANQ589834:ANY589844 AXM589834:AXU589844 BHI589834:BHQ589844 BRE589834:BRM589844 CBA589834:CBI589844 CKW589834:CLE589844 CUS589834:CVA589844 DEO589834:DEW589844 DOK589834:DOS589844 DYG589834:DYO589844 EIC589834:EIK589844 ERY589834:ESG589844 FBU589834:FCC589844 FLQ589834:FLY589844 FVM589834:FVU589844 GFI589834:GFQ589844 GPE589834:GPM589844 GZA589834:GZI589844 HIW589834:HJE589844 HSS589834:HTA589844 ICO589834:ICW589844 IMK589834:IMS589844 IWG589834:IWO589844 JGC589834:JGK589844 JPY589834:JQG589844 JZU589834:KAC589844 KJQ589834:KJY589844 KTM589834:KTU589844 LDI589834:LDQ589844 LNE589834:LNM589844 LXA589834:LXI589844 MGW589834:MHE589844 MQS589834:MRA589844 NAO589834:NAW589844 NKK589834:NKS589844 NUG589834:NUO589844 OEC589834:OEK589844 ONY589834:OOG589844 OXU589834:OYC589844 PHQ589834:PHY589844 PRM589834:PRU589844 QBI589834:QBQ589844 QLE589834:QLM589844 QVA589834:QVI589844 REW589834:RFE589844 ROS589834:RPA589844 RYO589834:RYW589844 SIK589834:SIS589844 SSG589834:SSO589844 TCC589834:TCK589844 TLY589834:TMG589844 TVU589834:TWC589844 UFQ589834:UFY589844 UPM589834:UPU589844 UZI589834:UZQ589844 VJE589834:VJM589844 VTA589834:VTI589844 WCW589834:WDE589844 WMS589834:WNA589844 WWO589834:WWW589844 AG655370:AO655380 KC655370:KK655380 TY655370:UG655380 ADU655370:AEC655380 ANQ655370:ANY655380 AXM655370:AXU655380 BHI655370:BHQ655380 BRE655370:BRM655380 CBA655370:CBI655380 CKW655370:CLE655380 CUS655370:CVA655380 DEO655370:DEW655380 DOK655370:DOS655380 DYG655370:DYO655380 EIC655370:EIK655380 ERY655370:ESG655380 FBU655370:FCC655380 FLQ655370:FLY655380 FVM655370:FVU655380 GFI655370:GFQ655380 GPE655370:GPM655380 GZA655370:GZI655380 HIW655370:HJE655380 HSS655370:HTA655380 ICO655370:ICW655380 IMK655370:IMS655380 IWG655370:IWO655380 JGC655370:JGK655380 JPY655370:JQG655380 JZU655370:KAC655380 KJQ655370:KJY655380 KTM655370:KTU655380 LDI655370:LDQ655380 LNE655370:LNM655380 LXA655370:LXI655380 MGW655370:MHE655380 MQS655370:MRA655380 NAO655370:NAW655380 NKK655370:NKS655380 NUG655370:NUO655380 OEC655370:OEK655380 ONY655370:OOG655380 OXU655370:OYC655380 PHQ655370:PHY655380 PRM655370:PRU655380 QBI655370:QBQ655380 QLE655370:QLM655380 QVA655370:QVI655380 REW655370:RFE655380 ROS655370:RPA655380 RYO655370:RYW655380 SIK655370:SIS655380 SSG655370:SSO655380 TCC655370:TCK655380 TLY655370:TMG655380 TVU655370:TWC655380 UFQ655370:UFY655380 UPM655370:UPU655380 UZI655370:UZQ655380 VJE655370:VJM655380 VTA655370:VTI655380 WCW655370:WDE655380 WMS655370:WNA655380 WWO655370:WWW655380 AG720906:AO720916 KC720906:KK720916 TY720906:UG720916 ADU720906:AEC720916 ANQ720906:ANY720916 AXM720906:AXU720916 BHI720906:BHQ720916 BRE720906:BRM720916 CBA720906:CBI720916 CKW720906:CLE720916 CUS720906:CVA720916 DEO720906:DEW720916 DOK720906:DOS720916 DYG720906:DYO720916 EIC720906:EIK720916 ERY720906:ESG720916 FBU720906:FCC720916 FLQ720906:FLY720916 FVM720906:FVU720916 GFI720906:GFQ720916 GPE720906:GPM720916 GZA720906:GZI720916 HIW720906:HJE720916 HSS720906:HTA720916 ICO720906:ICW720916 IMK720906:IMS720916 IWG720906:IWO720916 JGC720906:JGK720916 JPY720906:JQG720916 JZU720906:KAC720916 KJQ720906:KJY720916 KTM720906:KTU720916 LDI720906:LDQ720916 LNE720906:LNM720916 LXA720906:LXI720916 MGW720906:MHE720916 MQS720906:MRA720916 NAO720906:NAW720916 NKK720906:NKS720916 NUG720906:NUO720916 OEC720906:OEK720916 ONY720906:OOG720916 OXU720906:OYC720916 PHQ720906:PHY720916 PRM720906:PRU720916 QBI720906:QBQ720916 QLE720906:QLM720916 QVA720906:QVI720916 REW720906:RFE720916 ROS720906:RPA720916 RYO720906:RYW720916 SIK720906:SIS720916 SSG720906:SSO720916 TCC720906:TCK720916 TLY720906:TMG720916 TVU720906:TWC720916 UFQ720906:UFY720916 UPM720906:UPU720916 UZI720906:UZQ720916 VJE720906:VJM720916 VTA720906:VTI720916 WCW720906:WDE720916 WMS720906:WNA720916 WWO720906:WWW720916 AG786442:AO786452 KC786442:KK786452 TY786442:UG786452 ADU786442:AEC786452 ANQ786442:ANY786452 AXM786442:AXU786452 BHI786442:BHQ786452 BRE786442:BRM786452 CBA786442:CBI786452 CKW786442:CLE786452 CUS786442:CVA786452 DEO786442:DEW786452 DOK786442:DOS786452 DYG786442:DYO786452 EIC786442:EIK786452 ERY786442:ESG786452 FBU786442:FCC786452 FLQ786442:FLY786452 FVM786442:FVU786452 GFI786442:GFQ786452 GPE786442:GPM786452 GZA786442:GZI786452 HIW786442:HJE786452 HSS786442:HTA786452 ICO786442:ICW786452 IMK786442:IMS786452 IWG786442:IWO786452 JGC786442:JGK786452 JPY786442:JQG786452 JZU786442:KAC786452 KJQ786442:KJY786452 KTM786442:KTU786452 LDI786442:LDQ786452 LNE786442:LNM786452 LXA786442:LXI786452 MGW786442:MHE786452 MQS786442:MRA786452 NAO786442:NAW786452 NKK786442:NKS786452 NUG786442:NUO786452 OEC786442:OEK786452 ONY786442:OOG786452 OXU786442:OYC786452 PHQ786442:PHY786452 PRM786442:PRU786452 QBI786442:QBQ786452 QLE786442:QLM786452 QVA786442:QVI786452 REW786442:RFE786452 ROS786442:RPA786452 RYO786442:RYW786452 SIK786442:SIS786452 SSG786442:SSO786452 TCC786442:TCK786452 TLY786442:TMG786452 TVU786442:TWC786452 UFQ786442:UFY786452 UPM786442:UPU786452 UZI786442:UZQ786452 VJE786442:VJM786452 VTA786442:VTI786452 WCW786442:WDE786452 WMS786442:WNA786452 WWO786442:WWW786452 AG851978:AO851988 KC851978:KK851988 TY851978:UG851988 ADU851978:AEC851988 ANQ851978:ANY851988 AXM851978:AXU851988 BHI851978:BHQ851988 BRE851978:BRM851988 CBA851978:CBI851988 CKW851978:CLE851988 CUS851978:CVA851988 DEO851978:DEW851988 DOK851978:DOS851988 DYG851978:DYO851988 EIC851978:EIK851988 ERY851978:ESG851988 FBU851978:FCC851988 FLQ851978:FLY851988 FVM851978:FVU851988 GFI851978:GFQ851988 GPE851978:GPM851988 GZA851978:GZI851988 HIW851978:HJE851988 HSS851978:HTA851988 ICO851978:ICW851988 IMK851978:IMS851988 IWG851978:IWO851988 JGC851978:JGK851988 JPY851978:JQG851988 JZU851978:KAC851988 KJQ851978:KJY851988 KTM851978:KTU851988 LDI851978:LDQ851988 LNE851978:LNM851988 LXA851978:LXI851988 MGW851978:MHE851988 MQS851978:MRA851988 NAO851978:NAW851988 NKK851978:NKS851988 NUG851978:NUO851988 OEC851978:OEK851988 ONY851978:OOG851988 OXU851978:OYC851988 PHQ851978:PHY851988 PRM851978:PRU851988 QBI851978:QBQ851988 QLE851978:QLM851988 QVA851978:QVI851988 REW851978:RFE851988 ROS851978:RPA851988 RYO851978:RYW851988 SIK851978:SIS851988 SSG851978:SSO851988 TCC851978:TCK851988 TLY851978:TMG851988 TVU851978:TWC851988 UFQ851978:UFY851988 UPM851978:UPU851988 UZI851978:UZQ851988 VJE851978:VJM851988 VTA851978:VTI851988 WCW851978:WDE851988 WMS851978:WNA851988 WWO851978:WWW851988 AG917514:AO917524 KC917514:KK917524 TY917514:UG917524 ADU917514:AEC917524 ANQ917514:ANY917524 AXM917514:AXU917524 BHI917514:BHQ917524 BRE917514:BRM917524 CBA917514:CBI917524 CKW917514:CLE917524 CUS917514:CVA917524 DEO917514:DEW917524 DOK917514:DOS917524 DYG917514:DYO917524 EIC917514:EIK917524 ERY917514:ESG917524 FBU917514:FCC917524 FLQ917514:FLY917524 FVM917514:FVU917524 GFI917514:GFQ917524 GPE917514:GPM917524 GZA917514:GZI917524 HIW917514:HJE917524 HSS917514:HTA917524 ICO917514:ICW917524 IMK917514:IMS917524 IWG917514:IWO917524 JGC917514:JGK917524 JPY917514:JQG917524 JZU917514:KAC917524 KJQ917514:KJY917524 KTM917514:KTU917524 LDI917514:LDQ917524 LNE917514:LNM917524 LXA917514:LXI917524 MGW917514:MHE917524 MQS917514:MRA917524 NAO917514:NAW917524 NKK917514:NKS917524 NUG917514:NUO917524 OEC917514:OEK917524 ONY917514:OOG917524 OXU917514:OYC917524 PHQ917514:PHY917524 PRM917514:PRU917524 QBI917514:QBQ917524 QLE917514:QLM917524 QVA917514:QVI917524 REW917514:RFE917524 ROS917514:RPA917524 RYO917514:RYW917524 SIK917514:SIS917524 SSG917514:SSO917524 TCC917514:TCK917524 TLY917514:TMG917524 TVU917514:TWC917524 UFQ917514:UFY917524 UPM917514:UPU917524 UZI917514:UZQ917524 VJE917514:VJM917524 VTA917514:VTI917524 WCW917514:WDE917524 WMS917514:WNA917524 WWO917514:WWW917524 AG983050:AO983060 KC983050:KK983060 TY983050:UG983060 ADU983050:AEC983060 ANQ983050:ANY983060 AXM983050:AXU983060 BHI983050:BHQ983060 BRE983050:BRM983060 CBA983050:CBI983060 CKW983050:CLE983060 CUS983050:CVA983060 DEO983050:DEW983060 DOK983050:DOS983060 DYG983050:DYO983060 EIC983050:EIK983060 ERY983050:ESG983060 FBU983050:FCC983060 FLQ983050:FLY983060 FVM983050:FVU983060 GFI983050:GFQ983060 GPE983050:GPM983060 GZA983050:GZI983060 HIW983050:HJE983060 HSS983050:HTA983060 ICO983050:ICW983060 IMK983050:IMS983060 IWG983050:IWO983060 JGC983050:JGK983060 JPY983050:JQG983060 JZU983050:KAC983060 KJQ983050:KJY983060 KTM983050:KTU983060 LDI983050:LDQ983060 LNE983050:LNM983060 LXA983050:LXI983060 MGW983050:MHE983060 MQS983050:MRA983060 NAO983050:NAW983060 NKK983050:NKS983060 NUG983050:NUO983060 OEC983050:OEK983060 ONY983050:OOG983060 OXU983050:OYC983060 PHQ983050:PHY983060 PRM983050:PRU983060 QBI983050:QBQ983060 QLE983050:QLM983060 QVA983050:QVI983060 REW983050:RFE983060 ROS983050:RPA983060 RYO983050:RYW983060 SIK983050:SIS983060 SSG983050:SSO983060 TCC983050:TCK983060 TLY983050:TMG983060 TVU983050:TWC983060 UFQ983050:UFY983060 UPM983050:UPU983060 UZI983050:UZQ983060 VJE983050:VJM983060 VTA983050:VTI983060 WCW983050:WDE983060 WMS983050:WNA983060 WWO983050:WWW983060 AP15:AP20 KL15:KL20 UH15:UH20 AED15:AED20 ANZ15:ANZ20 AXV15:AXV20 BHR15:BHR20 BRN15:BRN20 CBJ15:CBJ20 CLF15:CLF20 CVB15:CVB20 DEX15:DEX20 DOT15:DOT20 DYP15:DYP20 EIL15:EIL20 ESH15:ESH20 FCD15:FCD20 FLZ15:FLZ20 FVV15:FVV20 GFR15:GFR20 GPN15:GPN20 GZJ15:GZJ20 HJF15:HJF20 HTB15:HTB20 ICX15:ICX20 IMT15:IMT20 IWP15:IWP20 JGL15:JGL20 JQH15:JQH20 KAD15:KAD20 KJZ15:KJZ20 KTV15:KTV20 LDR15:LDR20 LNN15:LNN20 LXJ15:LXJ20 MHF15:MHF20 MRB15:MRB20 NAX15:NAX20 NKT15:NKT20 NUP15:NUP20 OEL15:OEL20 OOH15:OOH20 OYD15:OYD20 PHZ15:PHZ20 PRV15:PRV20 QBR15:QBR20 QLN15:QLN20 QVJ15:QVJ20 RFF15:RFF20 RPB15:RPB20 RYX15:RYX20 SIT15:SIT20 SSP15:SSP20 TCL15:TCL20 TMH15:TMH20 TWD15:TWD20 UFZ15:UFZ20 UPV15:UPV20 UZR15:UZR20 VJN15:VJN20 VTJ15:VTJ20 WDF15:WDF20 WNB15:WNB20 WWX15:WWX20 AP65551:AP65556 KL65551:KL65556 UH65551:UH65556 AED65551:AED65556 ANZ65551:ANZ65556 AXV65551:AXV65556 BHR65551:BHR65556 BRN65551:BRN65556 CBJ65551:CBJ65556 CLF65551:CLF65556 CVB65551:CVB65556 DEX65551:DEX65556 DOT65551:DOT65556 DYP65551:DYP65556 EIL65551:EIL65556 ESH65551:ESH65556 FCD65551:FCD65556 FLZ65551:FLZ65556 FVV65551:FVV65556 GFR65551:GFR65556 GPN65551:GPN65556 GZJ65551:GZJ65556 HJF65551:HJF65556 HTB65551:HTB65556 ICX65551:ICX65556 IMT65551:IMT65556 IWP65551:IWP65556 JGL65551:JGL65556 JQH65551:JQH65556 KAD65551:KAD65556 KJZ65551:KJZ65556 KTV65551:KTV65556 LDR65551:LDR65556 LNN65551:LNN65556 LXJ65551:LXJ65556 MHF65551:MHF65556 MRB65551:MRB65556 NAX65551:NAX65556 NKT65551:NKT65556 NUP65551:NUP65556 OEL65551:OEL65556 OOH65551:OOH65556 OYD65551:OYD65556 PHZ65551:PHZ65556 PRV65551:PRV65556 QBR65551:QBR65556 QLN65551:QLN65556 QVJ65551:QVJ65556 RFF65551:RFF65556 RPB65551:RPB65556 RYX65551:RYX65556 SIT65551:SIT65556 SSP65551:SSP65556 TCL65551:TCL65556 TMH65551:TMH65556 TWD65551:TWD65556 UFZ65551:UFZ65556 UPV65551:UPV65556 UZR65551:UZR65556 VJN65551:VJN65556 VTJ65551:VTJ65556 WDF65551:WDF65556 WNB65551:WNB65556 WWX65551:WWX65556 AP131087:AP131092 KL131087:KL131092 UH131087:UH131092 AED131087:AED131092 ANZ131087:ANZ131092 AXV131087:AXV131092 BHR131087:BHR131092 BRN131087:BRN131092 CBJ131087:CBJ131092 CLF131087:CLF131092 CVB131087:CVB131092 DEX131087:DEX131092 DOT131087:DOT131092 DYP131087:DYP131092 EIL131087:EIL131092 ESH131087:ESH131092 FCD131087:FCD131092 FLZ131087:FLZ131092 FVV131087:FVV131092 GFR131087:GFR131092 GPN131087:GPN131092 GZJ131087:GZJ131092 HJF131087:HJF131092 HTB131087:HTB131092 ICX131087:ICX131092 IMT131087:IMT131092 IWP131087:IWP131092 JGL131087:JGL131092 JQH131087:JQH131092 KAD131087:KAD131092 KJZ131087:KJZ131092 KTV131087:KTV131092 LDR131087:LDR131092 LNN131087:LNN131092 LXJ131087:LXJ131092 MHF131087:MHF131092 MRB131087:MRB131092 NAX131087:NAX131092 NKT131087:NKT131092 NUP131087:NUP131092 OEL131087:OEL131092 OOH131087:OOH131092 OYD131087:OYD131092 PHZ131087:PHZ131092 PRV131087:PRV131092 QBR131087:QBR131092 QLN131087:QLN131092 QVJ131087:QVJ131092 RFF131087:RFF131092 RPB131087:RPB131092 RYX131087:RYX131092 SIT131087:SIT131092 SSP131087:SSP131092 TCL131087:TCL131092 TMH131087:TMH131092 TWD131087:TWD131092 UFZ131087:UFZ131092 UPV131087:UPV131092 UZR131087:UZR131092 VJN131087:VJN131092 VTJ131087:VTJ131092 WDF131087:WDF131092 WNB131087:WNB131092 WWX131087:WWX131092 AP196623:AP196628 KL196623:KL196628 UH196623:UH196628 AED196623:AED196628 ANZ196623:ANZ196628 AXV196623:AXV196628 BHR196623:BHR196628 BRN196623:BRN196628 CBJ196623:CBJ196628 CLF196623:CLF196628 CVB196623:CVB196628 DEX196623:DEX196628 DOT196623:DOT196628 DYP196623:DYP196628 EIL196623:EIL196628 ESH196623:ESH196628 FCD196623:FCD196628 FLZ196623:FLZ196628 FVV196623:FVV196628 GFR196623:GFR196628 GPN196623:GPN196628 GZJ196623:GZJ196628 HJF196623:HJF196628 HTB196623:HTB196628 ICX196623:ICX196628 IMT196623:IMT196628 IWP196623:IWP196628 JGL196623:JGL196628 JQH196623:JQH196628 KAD196623:KAD196628 KJZ196623:KJZ196628 KTV196623:KTV196628 LDR196623:LDR196628 LNN196623:LNN196628 LXJ196623:LXJ196628 MHF196623:MHF196628 MRB196623:MRB196628 NAX196623:NAX196628 NKT196623:NKT196628 NUP196623:NUP196628 OEL196623:OEL196628 OOH196623:OOH196628 OYD196623:OYD196628 PHZ196623:PHZ196628 PRV196623:PRV196628 QBR196623:QBR196628 QLN196623:QLN196628 QVJ196623:QVJ196628 RFF196623:RFF196628 RPB196623:RPB196628 RYX196623:RYX196628 SIT196623:SIT196628 SSP196623:SSP196628 TCL196623:TCL196628 TMH196623:TMH196628 TWD196623:TWD196628 UFZ196623:UFZ196628 UPV196623:UPV196628 UZR196623:UZR196628 VJN196623:VJN196628 VTJ196623:VTJ196628 WDF196623:WDF196628 WNB196623:WNB196628 WWX196623:WWX196628 AP262159:AP262164 KL262159:KL262164 UH262159:UH262164 AED262159:AED262164 ANZ262159:ANZ262164 AXV262159:AXV262164 BHR262159:BHR262164 BRN262159:BRN262164 CBJ262159:CBJ262164 CLF262159:CLF262164 CVB262159:CVB262164 DEX262159:DEX262164 DOT262159:DOT262164 DYP262159:DYP262164 EIL262159:EIL262164 ESH262159:ESH262164 FCD262159:FCD262164 FLZ262159:FLZ262164 FVV262159:FVV262164 GFR262159:GFR262164 GPN262159:GPN262164 GZJ262159:GZJ262164 HJF262159:HJF262164 HTB262159:HTB262164 ICX262159:ICX262164 IMT262159:IMT262164 IWP262159:IWP262164 JGL262159:JGL262164 JQH262159:JQH262164 KAD262159:KAD262164 KJZ262159:KJZ262164 KTV262159:KTV262164 LDR262159:LDR262164 LNN262159:LNN262164 LXJ262159:LXJ262164 MHF262159:MHF262164 MRB262159:MRB262164 NAX262159:NAX262164 NKT262159:NKT262164 NUP262159:NUP262164 OEL262159:OEL262164 OOH262159:OOH262164 OYD262159:OYD262164 PHZ262159:PHZ262164 PRV262159:PRV262164 QBR262159:QBR262164 QLN262159:QLN262164 QVJ262159:QVJ262164 RFF262159:RFF262164 RPB262159:RPB262164 RYX262159:RYX262164 SIT262159:SIT262164 SSP262159:SSP262164 TCL262159:TCL262164 TMH262159:TMH262164 TWD262159:TWD262164 UFZ262159:UFZ262164 UPV262159:UPV262164 UZR262159:UZR262164 VJN262159:VJN262164 VTJ262159:VTJ262164 WDF262159:WDF262164 WNB262159:WNB262164 WWX262159:WWX262164 AP327695:AP327700 KL327695:KL327700 UH327695:UH327700 AED327695:AED327700 ANZ327695:ANZ327700 AXV327695:AXV327700 BHR327695:BHR327700 BRN327695:BRN327700 CBJ327695:CBJ327700 CLF327695:CLF327700 CVB327695:CVB327700 DEX327695:DEX327700 DOT327695:DOT327700 DYP327695:DYP327700 EIL327695:EIL327700 ESH327695:ESH327700 FCD327695:FCD327700 FLZ327695:FLZ327700 FVV327695:FVV327700 GFR327695:GFR327700 GPN327695:GPN327700 GZJ327695:GZJ327700 HJF327695:HJF327700 HTB327695:HTB327700 ICX327695:ICX327700 IMT327695:IMT327700 IWP327695:IWP327700 JGL327695:JGL327700 JQH327695:JQH327700 KAD327695:KAD327700 KJZ327695:KJZ327700 KTV327695:KTV327700 LDR327695:LDR327700 LNN327695:LNN327700 LXJ327695:LXJ327700 MHF327695:MHF327700 MRB327695:MRB327700 NAX327695:NAX327700 NKT327695:NKT327700 NUP327695:NUP327700 OEL327695:OEL327700 OOH327695:OOH327700 OYD327695:OYD327700 PHZ327695:PHZ327700 PRV327695:PRV327700 QBR327695:QBR327700 QLN327695:QLN327700 QVJ327695:QVJ327700 RFF327695:RFF327700 RPB327695:RPB327700 RYX327695:RYX327700 SIT327695:SIT327700 SSP327695:SSP327700 TCL327695:TCL327700 TMH327695:TMH327700 TWD327695:TWD327700 UFZ327695:UFZ327700 UPV327695:UPV327700 UZR327695:UZR327700 VJN327695:VJN327700 VTJ327695:VTJ327700 WDF327695:WDF327700 WNB327695:WNB327700 WWX327695:WWX327700 AP393231:AP393236 KL393231:KL393236 UH393231:UH393236 AED393231:AED393236 ANZ393231:ANZ393236 AXV393231:AXV393236 BHR393231:BHR393236 BRN393231:BRN393236 CBJ393231:CBJ393236 CLF393231:CLF393236 CVB393231:CVB393236 DEX393231:DEX393236 DOT393231:DOT393236 DYP393231:DYP393236 EIL393231:EIL393236 ESH393231:ESH393236 FCD393231:FCD393236 FLZ393231:FLZ393236 FVV393231:FVV393236 GFR393231:GFR393236 GPN393231:GPN393236 GZJ393231:GZJ393236 HJF393231:HJF393236 HTB393231:HTB393236 ICX393231:ICX393236 IMT393231:IMT393236 IWP393231:IWP393236 JGL393231:JGL393236 JQH393231:JQH393236 KAD393231:KAD393236 KJZ393231:KJZ393236 KTV393231:KTV393236 LDR393231:LDR393236 LNN393231:LNN393236 LXJ393231:LXJ393236 MHF393231:MHF393236 MRB393231:MRB393236 NAX393231:NAX393236 NKT393231:NKT393236 NUP393231:NUP393236 OEL393231:OEL393236 OOH393231:OOH393236 OYD393231:OYD393236 PHZ393231:PHZ393236 PRV393231:PRV393236 QBR393231:QBR393236 QLN393231:QLN393236 QVJ393231:QVJ393236 RFF393231:RFF393236 RPB393231:RPB393236 RYX393231:RYX393236 SIT393231:SIT393236 SSP393231:SSP393236 TCL393231:TCL393236 TMH393231:TMH393236 TWD393231:TWD393236 UFZ393231:UFZ393236 UPV393231:UPV393236 UZR393231:UZR393236 VJN393231:VJN393236 VTJ393231:VTJ393236 WDF393231:WDF393236 WNB393231:WNB393236 WWX393231:WWX393236 AP458767:AP458772 KL458767:KL458772 UH458767:UH458772 AED458767:AED458772 ANZ458767:ANZ458772 AXV458767:AXV458772 BHR458767:BHR458772 BRN458767:BRN458772 CBJ458767:CBJ458772 CLF458767:CLF458772 CVB458767:CVB458772 DEX458767:DEX458772 DOT458767:DOT458772 DYP458767:DYP458772 EIL458767:EIL458772 ESH458767:ESH458772 FCD458767:FCD458772 FLZ458767:FLZ458772 FVV458767:FVV458772 GFR458767:GFR458772 GPN458767:GPN458772 GZJ458767:GZJ458772 HJF458767:HJF458772 HTB458767:HTB458772 ICX458767:ICX458772 IMT458767:IMT458772 IWP458767:IWP458772 JGL458767:JGL458772 JQH458767:JQH458772 KAD458767:KAD458772 KJZ458767:KJZ458772 KTV458767:KTV458772 LDR458767:LDR458772 LNN458767:LNN458772 LXJ458767:LXJ458772 MHF458767:MHF458772 MRB458767:MRB458772 NAX458767:NAX458772 NKT458767:NKT458772 NUP458767:NUP458772 OEL458767:OEL458772 OOH458767:OOH458772 OYD458767:OYD458772 PHZ458767:PHZ458772 PRV458767:PRV458772 QBR458767:QBR458772 QLN458767:QLN458772 QVJ458767:QVJ458772 RFF458767:RFF458772 RPB458767:RPB458772 RYX458767:RYX458772 SIT458767:SIT458772 SSP458767:SSP458772 TCL458767:TCL458772 TMH458767:TMH458772 TWD458767:TWD458772 UFZ458767:UFZ458772 UPV458767:UPV458772 UZR458767:UZR458772 VJN458767:VJN458772 VTJ458767:VTJ458772 WDF458767:WDF458772 WNB458767:WNB458772 WWX458767:WWX458772 AP524303:AP524308 KL524303:KL524308 UH524303:UH524308 AED524303:AED524308 ANZ524303:ANZ524308 AXV524303:AXV524308 BHR524303:BHR524308 BRN524303:BRN524308 CBJ524303:CBJ524308 CLF524303:CLF524308 CVB524303:CVB524308 DEX524303:DEX524308 DOT524303:DOT524308 DYP524303:DYP524308 EIL524303:EIL524308 ESH524303:ESH524308 FCD524303:FCD524308 FLZ524303:FLZ524308 FVV524303:FVV524308 GFR524303:GFR524308 GPN524303:GPN524308 GZJ524303:GZJ524308 HJF524303:HJF524308 HTB524303:HTB524308 ICX524303:ICX524308 IMT524303:IMT524308 IWP524303:IWP524308 JGL524303:JGL524308 JQH524303:JQH524308 KAD524303:KAD524308 KJZ524303:KJZ524308 KTV524303:KTV524308 LDR524303:LDR524308 LNN524303:LNN524308 LXJ524303:LXJ524308 MHF524303:MHF524308 MRB524303:MRB524308 NAX524303:NAX524308 NKT524303:NKT524308 NUP524303:NUP524308 OEL524303:OEL524308 OOH524303:OOH524308 OYD524303:OYD524308 PHZ524303:PHZ524308 PRV524303:PRV524308 QBR524303:QBR524308 QLN524303:QLN524308 QVJ524303:QVJ524308 RFF524303:RFF524308 RPB524303:RPB524308 RYX524303:RYX524308 SIT524303:SIT524308 SSP524303:SSP524308 TCL524303:TCL524308 TMH524303:TMH524308 TWD524303:TWD524308 UFZ524303:UFZ524308 UPV524303:UPV524308 UZR524303:UZR524308 VJN524303:VJN524308 VTJ524303:VTJ524308 WDF524303:WDF524308 WNB524303:WNB524308 WWX524303:WWX524308 AP589839:AP589844 KL589839:KL589844 UH589839:UH589844 AED589839:AED589844 ANZ589839:ANZ589844 AXV589839:AXV589844 BHR589839:BHR589844 BRN589839:BRN589844 CBJ589839:CBJ589844 CLF589839:CLF589844 CVB589839:CVB589844 DEX589839:DEX589844 DOT589839:DOT589844 DYP589839:DYP589844 EIL589839:EIL589844 ESH589839:ESH589844 FCD589839:FCD589844 FLZ589839:FLZ589844 FVV589839:FVV589844 GFR589839:GFR589844 GPN589839:GPN589844 GZJ589839:GZJ589844 HJF589839:HJF589844 HTB589839:HTB589844 ICX589839:ICX589844 IMT589839:IMT589844 IWP589839:IWP589844 JGL589839:JGL589844 JQH589839:JQH589844 KAD589839:KAD589844 KJZ589839:KJZ589844 KTV589839:KTV589844 LDR589839:LDR589844 LNN589839:LNN589844 LXJ589839:LXJ589844 MHF589839:MHF589844 MRB589839:MRB589844 NAX589839:NAX589844 NKT589839:NKT589844 NUP589839:NUP589844 OEL589839:OEL589844 OOH589839:OOH589844 OYD589839:OYD589844 PHZ589839:PHZ589844 PRV589839:PRV589844 QBR589839:QBR589844 QLN589839:QLN589844 QVJ589839:QVJ589844 RFF589839:RFF589844 RPB589839:RPB589844 RYX589839:RYX589844 SIT589839:SIT589844 SSP589839:SSP589844 TCL589839:TCL589844 TMH589839:TMH589844 TWD589839:TWD589844 UFZ589839:UFZ589844 UPV589839:UPV589844 UZR589839:UZR589844 VJN589839:VJN589844 VTJ589839:VTJ589844 WDF589839:WDF589844 WNB589839:WNB589844 WWX589839:WWX589844 AP655375:AP655380 KL655375:KL655380 UH655375:UH655380 AED655375:AED655380 ANZ655375:ANZ655380 AXV655375:AXV655380 BHR655375:BHR655380 BRN655375:BRN655380 CBJ655375:CBJ655380 CLF655375:CLF655380 CVB655375:CVB655380 DEX655375:DEX655380 DOT655375:DOT655380 DYP655375:DYP655380 EIL655375:EIL655380 ESH655375:ESH655380 FCD655375:FCD655380 FLZ655375:FLZ655380 FVV655375:FVV655380 GFR655375:GFR655380 GPN655375:GPN655380 GZJ655375:GZJ655380 HJF655375:HJF655380 HTB655375:HTB655380 ICX655375:ICX655380 IMT655375:IMT655380 IWP655375:IWP655380 JGL655375:JGL655380 JQH655375:JQH655380 KAD655375:KAD655380 KJZ655375:KJZ655380 KTV655375:KTV655380 LDR655375:LDR655380 LNN655375:LNN655380 LXJ655375:LXJ655380 MHF655375:MHF655380 MRB655375:MRB655380 NAX655375:NAX655380 NKT655375:NKT655380 NUP655375:NUP655380 OEL655375:OEL655380 OOH655375:OOH655380 OYD655375:OYD655380 PHZ655375:PHZ655380 PRV655375:PRV655380 QBR655375:QBR655380 QLN655375:QLN655380 QVJ655375:QVJ655380 RFF655375:RFF655380 RPB655375:RPB655380 RYX655375:RYX655380 SIT655375:SIT655380 SSP655375:SSP655380 TCL655375:TCL655380 TMH655375:TMH655380 TWD655375:TWD655380 UFZ655375:UFZ655380 UPV655375:UPV655380 UZR655375:UZR655380 VJN655375:VJN655380 VTJ655375:VTJ655380 WDF655375:WDF655380 WNB655375:WNB655380 WWX655375:WWX655380 AP720911:AP720916 KL720911:KL720916 UH720911:UH720916 AED720911:AED720916 ANZ720911:ANZ720916 AXV720911:AXV720916 BHR720911:BHR720916 BRN720911:BRN720916 CBJ720911:CBJ720916 CLF720911:CLF720916 CVB720911:CVB720916 DEX720911:DEX720916 DOT720911:DOT720916 DYP720911:DYP720916 EIL720911:EIL720916 ESH720911:ESH720916 FCD720911:FCD720916 FLZ720911:FLZ720916 FVV720911:FVV720916 GFR720911:GFR720916 GPN720911:GPN720916 GZJ720911:GZJ720916 HJF720911:HJF720916 HTB720911:HTB720916 ICX720911:ICX720916 IMT720911:IMT720916 IWP720911:IWP720916 JGL720911:JGL720916 JQH720911:JQH720916 KAD720911:KAD720916 KJZ720911:KJZ720916 KTV720911:KTV720916 LDR720911:LDR720916 LNN720911:LNN720916 LXJ720911:LXJ720916 MHF720911:MHF720916 MRB720911:MRB720916 NAX720911:NAX720916 NKT720911:NKT720916 NUP720911:NUP720916 OEL720911:OEL720916 OOH720911:OOH720916 OYD720911:OYD720916 PHZ720911:PHZ720916 PRV720911:PRV720916 QBR720911:QBR720916 QLN720911:QLN720916 QVJ720911:QVJ720916 RFF720911:RFF720916 RPB720911:RPB720916 RYX720911:RYX720916 SIT720911:SIT720916 SSP720911:SSP720916 TCL720911:TCL720916 TMH720911:TMH720916 TWD720911:TWD720916 UFZ720911:UFZ720916 UPV720911:UPV720916 UZR720911:UZR720916 VJN720911:VJN720916 VTJ720911:VTJ720916 WDF720911:WDF720916 WNB720911:WNB720916 WWX720911:WWX720916 AP786447:AP786452 KL786447:KL786452 UH786447:UH786452 AED786447:AED786452 ANZ786447:ANZ786452 AXV786447:AXV786452 BHR786447:BHR786452 BRN786447:BRN786452 CBJ786447:CBJ786452 CLF786447:CLF786452 CVB786447:CVB786452 DEX786447:DEX786452 DOT786447:DOT786452 DYP786447:DYP786452 EIL786447:EIL786452 ESH786447:ESH786452 FCD786447:FCD786452 FLZ786447:FLZ786452 FVV786447:FVV786452 GFR786447:GFR786452 GPN786447:GPN786452 GZJ786447:GZJ786452 HJF786447:HJF786452 HTB786447:HTB786452 ICX786447:ICX786452 IMT786447:IMT786452 IWP786447:IWP786452 JGL786447:JGL786452 JQH786447:JQH786452 KAD786447:KAD786452 KJZ786447:KJZ786452 KTV786447:KTV786452 LDR786447:LDR786452 LNN786447:LNN786452 LXJ786447:LXJ786452 MHF786447:MHF786452 MRB786447:MRB786452 NAX786447:NAX786452 NKT786447:NKT786452 NUP786447:NUP786452 OEL786447:OEL786452 OOH786447:OOH786452 OYD786447:OYD786452 PHZ786447:PHZ786452 PRV786447:PRV786452 QBR786447:QBR786452 QLN786447:QLN786452 QVJ786447:QVJ786452 RFF786447:RFF786452 RPB786447:RPB786452 RYX786447:RYX786452 SIT786447:SIT786452 SSP786447:SSP786452 TCL786447:TCL786452 TMH786447:TMH786452 TWD786447:TWD786452 UFZ786447:UFZ786452 UPV786447:UPV786452 UZR786447:UZR786452 VJN786447:VJN786452 VTJ786447:VTJ786452 WDF786447:WDF786452 WNB786447:WNB786452 WWX786447:WWX786452 AP851983:AP851988 KL851983:KL851988 UH851983:UH851988 AED851983:AED851988 ANZ851983:ANZ851988 AXV851983:AXV851988 BHR851983:BHR851988 BRN851983:BRN851988 CBJ851983:CBJ851988 CLF851983:CLF851988 CVB851983:CVB851988 DEX851983:DEX851988 DOT851983:DOT851988 DYP851983:DYP851988 EIL851983:EIL851988 ESH851983:ESH851988 FCD851983:FCD851988 FLZ851983:FLZ851988 FVV851983:FVV851988 GFR851983:GFR851988 GPN851983:GPN851988 GZJ851983:GZJ851988 HJF851983:HJF851988 HTB851983:HTB851988 ICX851983:ICX851988 IMT851983:IMT851988 IWP851983:IWP851988 JGL851983:JGL851988 JQH851983:JQH851988 KAD851983:KAD851988 KJZ851983:KJZ851988 KTV851983:KTV851988 LDR851983:LDR851988 LNN851983:LNN851988 LXJ851983:LXJ851988 MHF851983:MHF851988 MRB851983:MRB851988 NAX851983:NAX851988 NKT851983:NKT851988 NUP851983:NUP851988 OEL851983:OEL851988 OOH851983:OOH851988 OYD851983:OYD851988 PHZ851983:PHZ851988 PRV851983:PRV851988 QBR851983:QBR851988 QLN851983:QLN851988 QVJ851983:QVJ851988 RFF851983:RFF851988 RPB851983:RPB851988 RYX851983:RYX851988 SIT851983:SIT851988 SSP851983:SSP851988 TCL851983:TCL851988 TMH851983:TMH851988 TWD851983:TWD851988 UFZ851983:UFZ851988 UPV851983:UPV851988 UZR851983:UZR851988 VJN851983:VJN851988 VTJ851983:VTJ851988 WDF851983:WDF851988 WNB851983:WNB851988 WWX851983:WWX851988 AP917519:AP917524 KL917519:KL917524 UH917519:UH917524 AED917519:AED917524 ANZ917519:ANZ917524 AXV917519:AXV917524 BHR917519:BHR917524 BRN917519:BRN917524 CBJ917519:CBJ917524 CLF917519:CLF917524 CVB917519:CVB917524 DEX917519:DEX917524 DOT917519:DOT917524 DYP917519:DYP917524 EIL917519:EIL917524 ESH917519:ESH917524 FCD917519:FCD917524 FLZ917519:FLZ917524 FVV917519:FVV917524 GFR917519:GFR917524 GPN917519:GPN917524 GZJ917519:GZJ917524 HJF917519:HJF917524 HTB917519:HTB917524 ICX917519:ICX917524 IMT917519:IMT917524 IWP917519:IWP917524 JGL917519:JGL917524 JQH917519:JQH917524 KAD917519:KAD917524 KJZ917519:KJZ917524 KTV917519:KTV917524 LDR917519:LDR917524 LNN917519:LNN917524 LXJ917519:LXJ917524 MHF917519:MHF917524 MRB917519:MRB917524 NAX917519:NAX917524 NKT917519:NKT917524 NUP917519:NUP917524 OEL917519:OEL917524 OOH917519:OOH917524 OYD917519:OYD917524 PHZ917519:PHZ917524 PRV917519:PRV917524 QBR917519:QBR917524 QLN917519:QLN917524 QVJ917519:QVJ917524 RFF917519:RFF917524 RPB917519:RPB917524 RYX917519:RYX917524 SIT917519:SIT917524 SSP917519:SSP917524 TCL917519:TCL917524 TMH917519:TMH917524 TWD917519:TWD917524 UFZ917519:UFZ917524 UPV917519:UPV917524 UZR917519:UZR917524 VJN917519:VJN917524 VTJ917519:VTJ917524 WDF917519:WDF917524 WNB917519:WNB917524 WWX917519:WWX917524 AP983055:AP983060 KL983055:KL983060 UH983055:UH983060 AED983055:AED983060 ANZ983055:ANZ983060 AXV983055:AXV983060 BHR983055:BHR983060 BRN983055:BRN983060 CBJ983055:CBJ983060 CLF983055:CLF983060 CVB983055:CVB983060 DEX983055:DEX983060 DOT983055:DOT983060 DYP983055:DYP983060 EIL983055:EIL983060 ESH983055:ESH983060 FCD983055:FCD983060 FLZ983055:FLZ983060 FVV983055:FVV983060 GFR983055:GFR983060 GPN983055:GPN983060 GZJ983055:GZJ983060 HJF983055:HJF983060 HTB983055:HTB983060 ICX983055:ICX983060 IMT983055:IMT983060 IWP983055:IWP983060 JGL983055:JGL983060 JQH983055:JQH983060 KAD983055:KAD983060 KJZ983055:KJZ983060 KTV983055:KTV983060 LDR983055:LDR983060 LNN983055:LNN983060 LXJ983055:LXJ983060 MHF983055:MHF983060 MRB983055:MRB983060 NAX983055:NAX983060 NKT983055:NKT983060 NUP983055:NUP983060 OEL983055:OEL983060 OOH983055:OOH983060 OYD983055:OYD983060 PHZ983055:PHZ983060 PRV983055:PRV983060 QBR983055:QBR983060 QLN983055:QLN983060 QVJ983055:QVJ983060 RFF983055:RFF983060 RPB983055:RPB983060 RYX983055:RYX983060 SIT983055:SIT983060 SSP983055:SSP983060 TCL983055:TCL983060 TMH983055:TMH983060 TWD983055:TWD983060 UFZ983055:UFZ983060 UPV983055:UPV983060 UZR983055:UZR983060 VJN983055:VJN983060 VTJ983055:VTJ983060 WDF983055:WDF983060 WNB983055:WNB983060 WWX983055:WWX983060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AQ10:AQ20 KM10:KM20 UI10:UI20 AEE10:AEE20 AOA10:AOA20 AXW10:AXW20 BHS10:BHS20 BRO10:BRO20 CBK10:CBK20 CLG10:CLG20 CVC10:CVC20 DEY10:DEY20 DOU10:DOU20 DYQ10:DYQ20 EIM10:EIM20 ESI10:ESI20 FCE10:FCE20 FMA10:FMA20 FVW10:FVW20 GFS10:GFS20 GPO10:GPO20 GZK10:GZK20 HJG10:HJG20 HTC10:HTC20 ICY10:ICY20 IMU10:IMU20 IWQ10:IWQ20 JGM10:JGM20 JQI10:JQI20 KAE10:KAE20 KKA10:KKA20 KTW10:KTW20 LDS10:LDS20 LNO10:LNO20 LXK10:LXK20 MHG10:MHG20 MRC10:MRC20 NAY10:NAY20 NKU10:NKU20 NUQ10:NUQ20 OEM10:OEM20 OOI10:OOI20 OYE10:OYE20 PIA10:PIA20 PRW10:PRW20 QBS10:QBS20 QLO10:QLO20 QVK10:QVK20 RFG10:RFG20 RPC10:RPC20 RYY10:RYY20 SIU10:SIU20 SSQ10:SSQ20 TCM10:TCM20 TMI10:TMI20 TWE10:TWE20 UGA10:UGA20 UPW10:UPW20 UZS10:UZS20 VJO10:VJO20 VTK10:VTK20 WDG10:WDG20 WNC10:WNC20 WWY10:WWY20 AQ65546:AQ65556 KM65546:KM65556 UI65546:UI65556 AEE65546:AEE65556 AOA65546:AOA65556 AXW65546:AXW65556 BHS65546:BHS65556 BRO65546:BRO65556 CBK65546:CBK65556 CLG65546:CLG65556 CVC65546:CVC65556 DEY65546:DEY65556 DOU65546:DOU65556 DYQ65546:DYQ65556 EIM65546:EIM65556 ESI65546:ESI65556 FCE65546:FCE65556 FMA65546:FMA65556 FVW65546:FVW65556 GFS65546:GFS65556 GPO65546:GPO65556 GZK65546:GZK65556 HJG65546:HJG65556 HTC65546:HTC65556 ICY65546:ICY65556 IMU65546:IMU65556 IWQ65546:IWQ65556 JGM65546:JGM65556 JQI65546:JQI65556 KAE65546:KAE65556 KKA65546:KKA65556 KTW65546:KTW65556 LDS65546:LDS65556 LNO65546:LNO65556 LXK65546:LXK65556 MHG65546:MHG65556 MRC65546:MRC65556 NAY65546:NAY65556 NKU65546:NKU65556 NUQ65546:NUQ65556 OEM65546:OEM65556 OOI65546:OOI65556 OYE65546:OYE65556 PIA65546:PIA65556 PRW65546:PRW65556 QBS65546:QBS65556 QLO65546:QLO65556 QVK65546:QVK65556 RFG65546:RFG65556 RPC65546:RPC65556 RYY65546:RYY65556 SIU65546:SIU65556 SSQ65546:SSQ65556 TCM65546:TCM65556 TMI65546:TMI65556 TWE65546:TWE65556 UGA65546:UGA65556 UPW65546:UPW65556 UZS65546:UZS65556 VJO65546:VJO65556 VTK65546:VTK65556 WDG65546:WDG65556 WNC65546:WNC65556 WWY65546:WWY65556 AQ131082:AQ131092 KM131082:KM131092 UI131082:UI131092 AEE131082:AEE131092 AOA131082:AOA131092 AXW131082:AXW131092 BHS131082:BHS131092 BRO131082:BRO131092 CBK131082:CBK131092 CLG131082:CLG131092 CVC131082:CVC131092 DEY131082:DEY131092 DOU131082:DOU131092 DYQ131082:DYQ131092 EIM131082:EIM131092 ESI131082:ESI131092 FCE131082:FCE131092 FMA131082:FMA131092 FVW131082:FVW131092 GFS131082:GFS131092 GPO131082:GPO131092 GZK131082:GZK131092 HJG131082:HJG131092 HTC131082:HTC131092 ICY131082:ICY131092 IMU131082:IMU131092 IWQ131082:IWQ131092 JGM131082:JGM131092 JQI131082:JQI131092 KAE131082:KAE131092 KKA131082:KKA131092 KTW131082:KTW131092 LDS131082:LDS131092 LNO131082:LNO131092 LXK131082:LXK131092 MHG131082:MHG131092 MRC131082:MRC131092 NAY131082:NAY131092 NKU131082:NKU131092 NUQ131082:NUQ131092 OEM131082:OEM131092 OOI131082:OOI131092 OYE131082:OYE131092 PIA131082:PIA131092 PRW131082:PRW131092 QBS131082:QBS131092 QLO131082:QLO131092 QVK131082:QVK131092 RFG131082:RFG131092 RPC131082:RPC131092 RYY131082:RYY131092 SIU131082:SIU131092 SSQ131082:SSQ131092 TCM131082:TCM131092 TMI131082:TMI131092 TWE131082:TWE131092 UGA131082:UGA131092 UPW131082:UPW131092 UZS131082:UZS131092 VJO131082:VJO131092 VTK131082:VTK131092 WDG131082:WDG131092 WNC131082:WNC131092 WWY131082:WWY131092 AQ196618:AQ196628 KM196618:KM196628 UI196618:UI196628 AEE196618:AEE196628 AOA196618:AOA196628 AXW196618:AXW196628 BHS196618:BHS196628 BRO196618:BRO196628 CBK196618:CBK196628 CLG196618:CLG196628 CVC196618:CVC196628 DEY196618:DEY196628 DOU196618:DOU196628 DYQ196618:DYQ196628 EIM196618:EIM196628 ESI196618:ESI196628 FCE196618:FCE196628 FMA196618:FMA196628 FVW196618:FVW196628 GFS196618:GFS196628 GPO196618:GPO196628 GZK196618:GZK196628 HJG196618:HJG196628 HTC196618:HTC196628 ICY196618:ICY196628 IMU196618:IMU196628 IWQ196618:IWQ196628 JGM196618:JGM196628 JQI196618:JQI196628 KAE196618:KAE196628 KKA196618:KKA196628 KTW196618:KTW196628 LDS196618:LDS196628 LNO196618:LNO196628 LXK196618:LXK196628 MHG196618:MHG196628 MRC196618:MRC196628 NAY196618:NAY196628 NKU196618:NKU196628 NUQ196618:NUQ196628 OEM196618:OEM196628 OOI196618:OOI196628 OYE196618:OYE196628 PIA196618:PIA196628 PRW196618:PRW196628 QBS196618:QBS196628 QLO196618:QLO196628 QVK196618:QVK196628 RFG196618:RFG196628 RPC196618:RPC196628 RYY196618:RYY196628 SIU196618:SIU196628 SSQ196618:SSQ196628 TCM196618:TCM196628 TMI196618:TMI196628 TWE196618:TWE196628 UGA196618:UGA196628 UPW196618:UPW196628 UZS196618:UZS196628 VJO196618:VJO196628 VTK196618:VTK196628 WDG196618:WDG196628 WNC196618:WNC196628 WWY196618:WWY196628 AQ262154:AQ262164 KM262154:KM262164 UI262154:UI262164 AEE262154:AEE262164 AOA262154:AOA262164 AXW262154:AXW262164 BHS262154:BHS262164 BRO262154:BRO262164 CBK262154:CBK262164 CLG262154:CLG262164 CVC262154:CVC262164 DEY262154:DEY262164 DOU262154:DOU262164 DYQ262154:DYQ262164 EIM262154:EIM262164 ESI262154:ESI262164 FCE262154:FCE262164 FMA262154:FMA262164 FVW262154:FVW262164 GFS262154:GFS262164 GPO262154:GPO262164 GZK262154:GZK262164 HJG262154:HJG262164 HTC262154:HTC262164 ICY262154:ICY262164 IMU262154:IMU262164 IWQ262154:IWQ262164 JGM262154:JGM262164 JQI262154:JQI262164 KAE262154:KAE262164 KKA262154:KKA262164 KTW262154:KTW262164 LDS262154:LDS262164 LNO262154:LNO262164 LXK262154:LXK262164 MHG262154:MHG262164 MRC262154:MRC262164 NAY262154:NAY262164 NKU262154:NKU262164 NUQ262154:NUQ262164 OEM262154:OEM262164 OOI262154:OOI262164 OYE262154:OYE262164 PIA262154:PIA262164 PRW262154:PRW262164 QBS262154:QBS262164 QLO262154:QLO262164 QVK262154:QVK262164 RFG262154:RFG262164 RPC262154:RPC262164 RYY262154:RYY262164 SIU262154:SIU262164 SSQ262154:SSQ262164 TCM262154:TCM262164 TMI262154:TMI262164 TWE262154:TWE262164 UGA262154:UGA262164 UPW262154:UPW262164 UZS262154:UZS262164 VJO262154:VJO262164 VTK262154:VTK262164 WDG262154:WDG262164 WNC262154:WNC262164 WWY262154:WWY262164 AQ327690:AQ327700 KM327690:KM327700 UI327690:UI327700 AEE327690:AEE327700 AOA327690:AOA327700 AXW327690:AXW327700 BHS327690:BHS327700 BRO327690:BRO327700 CBK327690:CBK327700 CLG327690:CLG327700 CVC327690:CVC327700 DEY327690:DEY327700 DOU327690:DOU327700 DYQ327690:DYQ327700 EIM327690:EIM327700 ESI327690:ESI327700 FCE327690:FCE327700 FMA327690:FMA327700 FVW327690:FVW327700 GFS327690:GFS327700 GPO327690:GPO327700 GZK327690:GZK327700 HJG327690:HJG327700 HTC327690:HTC327700 ICY327690:ICY327700 IMU327690:IMU327700 IWQ327690:IWQ327700 JGM327690:JGM327700 JQI327690:JQI327700 KAE327690:KAE327700 KKA327690:KKA327700 KTW327690:KTW327700 LDS327690:LDS327700 LNO327690:LNO327700 LXK327690:LXK327700 MHG327690:MHG327700 MRC327690:MRC327700 NAY327690:NAY327700 NKU327690:NKU327700 NUQ327690:NUQ327700 OEM327690:OEM327700 OOI327690:OOI327700 OYE327690:OYE327700 PIA327690:PIA327700 PRW327690:PRW327700 QBS327690:QBS327700 QLO327690:QLO327700 QVK327690:QVK327700 RFG327690:RFG327700 RPC327690:RPC327700 RYY327690:RYY327700 SIU327690:SIU327700 SSQ327690:SSQ327700 TCM327690:TCM327700 TMI327690:TMI327700 TWE327690:TWE327700 UGA327690:UGA327700 UPW327690:UPW327700 UZS327690:UZS327700 VJO327690:VJO327700 VTK327690:VTK327700 WDG327690:WDG327700 WNC327690:WNC327700 WWY327690:WWY327700 AQ393226:AQ393236 KM393226:KM393236 UI393226:UI393236 AEE393226:AEE393236 AOA393226:AOA393236 AXW393226:AXW393236 BHS393226:BHS393236 BRO393226:BRO393236 CBK393226:CBK393236 CLG393226:CLG393236 CVC393226:CVC393236 DEY393226:DEY393236 DOU393226:DOU393236 DYQ393226:DYQ393236 EIM393226:EIM393236 ESI393226:ESI393236 FCE393226:FCE393236 FMA393226:FMA393236 FVW393226:FVW393236 GFS393226:GFS393236 GPO393226:GPO393236 GZK393226:GZK393236 HJG393226:HJG393236 HTC393226:HTC393236 ICY393226:ICY393236 IMU393226:IMU393236 IWQ393226:IWQ393236 JGM393226:JGM393236 JQI393226:JQI393236 KAE393226:KAE393236 KKA393226:KKA393236 KTW393226:KTW393236 LDS393226:LDS393236 LNO393226:LNO393236 LXK393226:LXK393236 MHG393226:MHG393236 MRC393226:MRC393236 NAY393226:NAY393236 NKU393226:NKU393236 NUQ393226:NUQ393236 OEM393226:OEM393236 OOI393226:OOI393236 OYE393226:OYE393236 PIA393226:PIA393236 PRW393226:PRW393236 QBS393226:QBS393236 QLO393226:QLO393236 QVK393226:QVK393236 RFG393226:RFG393236 RPC393226:RPC393236 RYY393226:RYY393236 SIU393226:SIU393236 SSQ393226:SSQ393236 TCM393226:TCM393236 TMI393226:TMI393236 TWE393226:TWE393236 UGA393226:UGA393236 UPW393226:UPW393236 UZS393226:UZS393236 VJO393226:VJO393236 VTK393226:VTK393236 WDG393226:WDG393236 WNC393226:WNC393236 WWY393226:WWY393236 AQ458762:AQ458772 KM458762:KM458772 UI458762:UI458772 AEE458762:AEE458772 AOA458762:AOA458772 AXW458762:AXW458772 BHS458762:BHS458772 BRO458762:BRO458772 CBK458762:CBK458772 CLG458762:CLG458772 CVC458762:CVC458772 DEY458762:DEY458772 DOU458762:DOU458772 DYQ458762:DYQ458772 EIM458762:EIM458772 ESI458762:ESI458772 FCE458762:FCE458772 FMA458762:FMA458772 FVW458762:FVW458772 GFS458762:GFS458772 GPO458762:GPO458772 GZK458762:GZK458772 HJG458762:HJG458772 HTC458762:HTC458772 ICY458762:ICY458772 IMU458762:IMU458772 IWQ458762:IWQ458772 JGM458762:JGM458772 JQI458762:JQI458772 KAE458762:KAE458772 KKA458762:KKA458772 KTW458762:KTW458772 LDS458762:LDS458772 LNO458762:LNO458772 LXK458762:LXK458772 MHG458762:MHG458772 MRC458762:MRC458772 NAY458762:NAY458772 NKU458762:NKU458772 NUQ458762:NUQ458772 OEM458762:OEM458772 OOI458762:OOI458772 OYE458762:OYE458772 PIA458762:PIA458772 PRW458762:PRW458772 QBS458762:QBS458772 QLO458762:QLO458772 QVK458762:QVK458772 RFG458762:RFG458772 RPC458762:RPC458772 RYY458762:RYY458772 SIU458762:SIU458772 SSQ458762:SSQ458772 TCM458762:TCM458772 TMI458762:TMI458772 TWE458762:TWE458772 UGA458762:UGA458772 UPW458762:UPW458772 UZS458762:UZS458772 VJO458762:VJO458772 VTK458762:VTK458772 WDG458762:WDG458772 WNC458762:WNC458772 WWY458762:WWY458772 AQ524298:AQ524308 KM524298:KM524308 UI524298:UI524308 AEE524298:AEE524308 AOA524298:AOA524308 AXW524298:AXW524308 BHS524298:BHS524308 BRO524298:BRO524308 CBK524298:CBK524308 CLG524298:CLG524308 CVC524298:CVC524308 DEY524298:DEY524308 DOU524298:DOU524308 DYQ524298:DYQ524308 EIM524298:EIM524308 ESI524298:ESI524308 FCE524298:FCE524308 FMA524298:FMA524308 FVW524298:FVW524308 GFS524298:GFS524308 GPO524298:GPO524308 GZK524298:GZK524308 HJG524298:HJG524308 HTC524298:HTC524308 ICY524298:ICY524308 IMU524298:IMU524308 IWQ524298:IWQ524308 JGM524298:JGM524308 JQI524298:JQI524308 KAE524298:KAE524308 KKA524298:KKA524308 KTW524298:KTW524308 LDS524298:LDS524308 LNO524298:LNO524308 LXK524298:LXK524308 MHG524298:MHG524308 MRC524298:MRC524308 NAY524298:NAY524308 NKU524298:NKU524308 NUQ524298:NUQ524308 OEM524298:OEM524308 OOI524298:OOI524308 OYE524298:OYE524308 PIA524298:PIA524308 PRW524298:PRW524308 QBS524298:QBS524308 QLO524298:QLO524308 QVK524298:QVK524308 RFG524298:RFG524308 RPC524298:RPC524308 RYY524298:RYY524308 SIU524298:SIU524308 SSQ524298:SSQ524308 TCM524298:TCM524308 TMI524298:TMI524308 TWE524298:TWE524308 UGA524298:UGA524308 UPW524298:UPW524308 UZS524298:UZS524308 VJO524298:VJO524308 VTK524298:VTK524308 WDG524298:WDG524308 WNC524298:WNC524308 WWY524298:WWY524308 AQ589834:AQ589844 KM589834:KM589844 UI589834:UI589844 AEE589834:AEE589844 AOA589834:AOA589844 AXW589834:AXW589844 BHS589834:BHS589844 BRO589834:BRO589844 CBK589834:CBK589844 CLG589834:CLG589844 CVC589834:CVC589844 DEY589834:DEY589844 DOU589834:DOU589844 DYQ589834:DYQ589844 EIM589834:EIM589844 ESI589834:ESI589844 FCE589834:FCE589844 FMA589834:FMA589844 FVW589834:FVW589844 GFS589834:GFS589844 GPO589834:GPO589844 GZK589834:GZK589844 HJG589834:HJG589844 HTC589834:HTC589844 ICY589834:ICY589844 IMU589834:IMU589844 IWQ589834:IWQ589844 JGM589834:JGM589844 JQI589834:JQI589844 KAE589834:KAE589844 KKA589834:KKA589844 KTW589834:KTW589844 LDS589834:LDS589844 LNO589834:LNO589844 LXK589834:LXK589844 MHG589834:MHG589844 MRC589834:MRC589844 NAY589834:NAY589844 NKU589834:NKU589844 NUQ589834:NUQ589844 OEM589834:OEM589844 OOI589834:OOI589844 OYE589834:OYE589844 PIA589834:PIA589844 PRW589834:PRW589844 QBS589834:QBS589844 QLO589834:QLO589844 QVK589834:QVK589844 RFG589834:RFG589844 RPC589834:RPC589844 RYY589834:RYY589844 SIU589834:SIU589844 SSQ589834:SSQ589844 TCM589834:TCM589844 TMI589834:TMI589844 TWE589834:TWE589844 UGA589834:UGA589844 UPW589834:UPW589844 UZS589834:UZS589844 VJO589834:VJO589844 VTK589834:VTK589844 WDG589834:WDG589844 WNC589834:WNC589844 WWY589834:WWY589844 AQ655370:AQ655380 KM655370:KM655380 UI655370:UI655380 AEE655370:AEE655380 AOA655370:AOA655380 AXW655370:AXW655380 BHS655370:BHS655380 BRO655370:BRO655380 CBK655370:CBK655380 CLG655370:CLG655380 CVC655370:CVC655380 DEY655370:DEY655380 DOU655370:DOU655380 DYQ655370:DYQ655380 EIM655370:EIM655380 ESI655370:ESI655380 FCE655370:FCE655380 FMA655370:FMA655380 FVW655370:FVW655380 GFS655370:GFS655380 GPO655370:GPO655380 GZK655370:GZK655380 HJG655370:HJG655380 HTC655370:HTC655380 ICY655370:ICY655380 IMU655370:IMU655380 IWQ655370:IWQ655380 JGM655370:JGM655380 JQI655370:JQI655380 KAE655370:KAE655380 KKA655370:KKA655380 KTW655370:KTW655380 LDS655370:LDS655380 LNO655370:LNO655380 LXK655370:LXK655380 MHG655370:MHG655380 MRC655370:MRC655380 NAY655370:NAY655380 NKU655370:NKU655380 NUQ655370:NUQ655380 OEM655370:OEM655380 OOI655370:OOI655380 OYE655370:OYE655380 PIA655370:PIA655380 PRW655370:PRW655380 QBS655370:QBS655380 QLO655370:QLO655380 QVK655370:QVK655380 RFG655370:RFG655380 RPC655370:RPC655380 RYY655370:RYY655380 SIU655370:SIU655380 SSQ655370:SSQ655380 TCM655370:TCM655380 TMI655370:TMI655380 TWE655370:TWE655380 UGA655370:UGA655380 UPW655370:UPW655380 UZS655370:UZS655380 VJO655370:VJO655380 VTK655370:VTK655380 WDG655370:WDG655380 WNC655370:WNC655380 WWY655370:WWY655380 AQ720906:AQ720916 KM720906:KM720916 UI720906:UI720916 AEE720906:AEE720916 AOA720906:AOA720916 AXW720906:AXW720916 BHS720906:BHS720916 BRO720906:BRO720916 CBK720906:CBK720916 CLG720906:CLG720916 CVC720906:CVC720916 DEY720906:DEY720916 DOU720906:DOU720916 DYQ720906:DYQ720916 EIM720906:EIM720916 ESI720906:ESI720916 FCE720906:FCE720916 FMA720906:FMA720916 FVW720906:FVW720916 GFS720906:GFS720916 GPO720906:GPO720916 GZK720906:GZK720916 HJG720906:HJG720916 HTC720906:HTC720916 ICY720906:ICY720916 IMU720906:IMU720916 IWQ720906:IWQ720916 JGM720906:JGM720916 JQI720906:JQI720916 KAE720906:KAE720916 KKA720906:KKA720916 KTW720906:KTW720916 LDS720906:LDS720916 LNO720906:LNO720916 LXK720906:LXK720916 MHG720906:MHG720916 MRC720906:MRC720916 NAY720906:NAY720916 NKU720906:NKU720916 NUQ720906:NUQ720916 OEM720906:OEM720916 OOI720906:OOI720916 OYE720906:OYE720916 PIA720906:PIA720916 PRW720906:PRW720916 QBS720906:QBS720916 QLO720906:QLO720916 QVK720906:QVK720916 RFG720906:RFG720916 RPC720906:RPC720916 RYY720906:RYY720916 SIU720906:SIU720916 SSQ720906:SSQ720916 TCM720906:TCM720916 TMI720906:TMI720916 TWE720906:TWE720916 UGA720906:UGA720916 UPW720906:UPW720916 UZS720906:UZS720916 VJO720906:VJO720916 VTK720906:VTK720916 WDG720906:WDG720916 WNC720906:WNC720916 WWY720906:WWY720916 AQ786442:AQ786452 KM786442:KM786452 UI786442:UI786452 AEE786442:AEE786452 AOA786442:AOA786452 AXW786442:AXW786452 BHS786442:BHS786452 BRO786442:BRO786452 CBK786442:CBK786452 CLG786442:CLG786452 CVC786442:CVC786452 DEY786442:DEY786452 DOU786442:DOU786452 DYQ786442:DYQ786452 EIM786442:EIM786452 ESI786442:ESI786452 FCE786442:FCE786452 FMA786442:FMA786452 FVW786442:FVW786452 GFS786442:GFS786452 GPO786442:GPO786452 GZK786442:GZK786452 HJG786442:HJG786452 HTC786442:HTC786452 ICY786442:ICY786452 IMU786442:IMU786452 IWQ786442:IWQ786452 JGM786442:JGM786452 JQI786442:JQI786452 KAE786442:KAE786452 KKA786442:KKA786452 KTW786442:KTW786452 LDS786442:LDS786452 LNO786442:LNO786452 LXK786442:LXK786452 MHG786442:MHG786452 MRC786442:MRC786452 NAY786442:NAY786452 NKU786442:NKU786452 NUQ786442:NUQ786452 OEM786442:OEM786452 OOI786442:OOI786452 OYE786442:OYE786452 PIA786442:PIA786452 PRW786442:PRW786452 QBS786442:QBS786452 QLO786442:QLO786452 QVK786442:QVK786452 RFG786442:RFG786452 RPC786442:RPC786452 RYY786442:RYY786452 SIU786442:SIU786452 SSQ786442:SSQ786452 TCM786442:TCM786452 TMI786442:TMI786452 TWE786442:TWE786452 UGA786442:UGA786452 UPW786442:UPW786452 UZS786442:UZS786452 VJO786442:VJO786452 VTK786442:VTK786452 WDG786442:WDG786452 WNC786442:WNC786452 WWY786442:WWY786452 AQ851978:AQ851988 KM851978:KM851988 UI851978:UI851988 AEE851978:AEE851988 AOA851978:AOA851988 AXW851978:AXW851988 BHS851978:BHS851988 BRO851978:BRO851988 CBK851978:CBK851988 CLG851978:CLG851988 CVC851978:CVC851988 DEY851978:DEY851988 DOU851978:DOU851988 DYQ851978:DYQ851988 EIM851978:EIM851988 ESI851978:ESI851988 FCE851978:FCE851988 FMA851978:FMA851988 FVW851978:FVW851988 GFS851978:GFS851988 GPO851978:GPO851988 GZK851978:GZK851988 HJG851978:HJG851988 HTC851978:HTC851988 ICY851978:ICY851988 IMU851978:IMU851988 IWQ851978:IWQ851988 JGM851978:JGM851988 JQI851978:JQI851988 KAE851978:KAE851988 KKA851978:KKA851988 KTW851978:KTW851988 LDS851978:LDS851988 LNO851978:LNO851988 LXK851978:LXK851988 MHG851978:MHG851988 MRC851978:MRC851988 NAY851978:NAY851988 NKU851978:NKU851988 NUQ851978:NUQ851988 OEM851978:OEM851988 OOI851978:OOI851988 OYE851978:OYE851988 PIA851978:PIA851988 PRW851978:PRW851988 QBS851978:QBS851988 QLO851978:QLO851988 QVK851978:QVK851988 RFG851978:RFG851988 RPC851978:RPC851988 RYY851978:RYY851988 SIU851978:SIU851988 SSQ851978:SSQ851988 TCM851978:TCM851988 TMI851978:TMI851988 TWE851978:TWE851988 UGA851978:UGA851988 UPW851978:UPW851988 UZS851978:UZS851988 VJO851978:VJO851988 VTK851978:VTK851988 WDG851978:WDG851988 WNC851978:WNC851988 WWY851978:WWY851988 AQ917514:AQ917524 KM917514:KM917524 UI917514:UI917524 AEE917514:AEE917524 AOA917514:AOA917524 AXW917514:AXW917524 BHS917514:BHS917524 BRO917514:BRO917524 CBK917514:CBK917524 CLG917514:CLG917524 CVC917514:CVC917524 DEY917514:DEY917524 DOU917514:DOU917524 DYQ917514:DYQ917524 EIM917514:EIM917524 ESI917514:ESI917524 FCE917514:FCE917524 FMA917514:FMA917524 FVW917514:FVW917524 GFS917514:GFS917524 GPO917514:GPO917524 GZK917514:GZK917524 HJG917514:HJG917524 HTC917514:HTC917524 ICY917514:ICY917524 IMU917514:IMU917524 IWQ917514:IWQ917524 JGM917514:JGM917524 JQI917514:JQI917524 KAE917514:KAE917524 KKA917514:KKA917524 KTW917514:KTW917524 LDS917514:LDS917524 LNO917514:LNO917524 LXK917514:LXK917524 MHG917514:MHG917524 MRC917514:MRC917524 NAY917514:NAY917524 NKU917514:NKU917524 NUQ917514:NUQ917524 OEM917514:OEM917524 OOI917514:OOI917524 OYE917514:OYE917524 PIA917514:PIA917524 PRW917514:PRW917524 QBS917514:QBS917524 QLO917514:QLO917524 QVK917514:QVK917524 RFG917514:RFG917524 RPC917514:RPC917524 RYY917514:RYY917524 SIU917514:SIU917524 SSQ917514:SSQ917524 TCM917514:TCM917524 TMI917514:TMI917524 TWE917514:TWE917524 UGA917514:UGA917524 UPW917514:UPW917524 UZS917514:UZS917524 VJO917514:VJO917524 VTK917514:VTK917524 WDG917514:WDG917524 WNC917514:WNC917524 WWY917514:WWY917524 AQ983050:AQ983060 KM983050:KM983060 UI983050:UI983060 AEE983050:AEE983060 AOA983050:AOA983060 AXW983050:AXW983060 BHS983050:BHS983060 BRO983050:BRO983060 CBK983050:CBK983060 CLG983050:CLG983060 CVC983050:CVC983060 DEY983050:DEY983060 DOU983050:DOU983060 DYQ983050:DYQ983060 EIM983050:EIM983060 ESI983050:ESI983060 FCE983050:FCE983060 FMA983050:FMA983060 FVW983050:FVW983060 GFS983050:GFS983060 GPO983050:GPO983060 GZK983050:GZK983060 HJG983050:HJG983060 HTC983050:HTC983060 ICY983050:ICY983060 IMU983050:IMU983060 IWQ983050:IWQ983060 JGM983050:JGM983060 JQI983050:JQI983060 KAE983050:KAE983060 KKA983050:KKA983060 KTW983050:KTW983060 LDS983050:LDS983060 LNO983050:LNO983060 LXK983050:LXK983060 MHG983050:MHG983060 MRC983050:MRC983060 NAY983050:NAY983060 NKU983050:NKU983060 NUQ983050:NUQ983060 OEM983050:OEM983060 OOI983050:OOI983060 OYE983050:OYE983060 PIA983050:PIA983060 PRW983050:PRW983060 QBS983050:QBS983060 QLO983050:QLO983060 QVK983050:QVK983060 RFG983050:RFG983060 RPC983050:RPC983060 RYY983050:RYY983060 SIU983050:SIU983060 SSQ983050:SSQ983060 TCM983050:TCM983060 TMI983050:TMI983060 TWE983050:TWE983060 UGA983050:UGA983060 UPW983050:UPW983060 UZS983050:UZS983060 VJO983050:VJO983060 VTK983050:VTK983060 WDG983050:WDG983060 WNC983050:WNC983060 WWY983050:WWY983060 AR15:AR20 KN15:KN20 UJ15:UJ20 AEF15:AEF20 AOB15:AOB20 AXX15:AXX20 BHT15:BHT20 BRP15:BRP20 CBL15:CBL20 CLH15:CLH20 CVD15:CVD20 DEZ15:DEZ20 DOV15:DOV20 DYR15:DYR20 EIN15:EIN20 ESJ15:ESJ20 FCF15:FCF20 FMB15:FMB20 FVX15:FVX20 GFT15:GFT20 GPP15:GPP20 GZL15:GZL20 HJH15:HJH20 HTD15:HTD20 ICZ15:ICZ20 IMV15:IMV20 IWR15:IWR20 JGN15:JGN20 JQJ15:JQJ20 KAF15:KAF20 KKB15:KKB20 KTX15:KTX20 LDT15:LDT20 LNP15:LNP20 LXL15:LXL20 MHH15:MHH20 MRD15:MRD20 NAZ15:NAZ20 NKV15:NKV20 NUR15:NUR20 OEN15:OEN20 OOJ15:OOJ20 OYF15:OYF20 PIB15:PIB20 PRX15:PRX20 QBT15:QBT20 QLP15:QLP20 QVL15:QVL20 RFH15:RFH20 RPD15:RPD20 RYZ15:RYZ20 SIV15:SIV20 SSR15:SSR20 TCN15:TCN20 TMJ15:TMJ20 TWF15:TWF20 UGB15:UGB20 UPX15:UPX20 UZT15:UZT20 VJP15:VJP20 VTL15:VTL20 WDH15:WDH20 WND15:WND20 WWZ15:WWZ20 AR65551:AR65556 KN65551:KN65556 UJ65551:UJ65556 AEF65551:AEF65556 AOB65551:AOB65556 AXX65551:AXX65556 BHT65551:BHT65556 BRP65551:BRP65556 CBL65551:CBL65556 CLH65551:CLH65556 CVD65551:CVD65556 DEZ65551:DEZ65556 DOV65551:DOV65556 DYR65551:DYR65556 EIN65551:EIN65556 ESJ65551:ESJ65556 FCF65551:FCF65556 FMB65551:FMB65556 FVX65551:FVX65556 GFT65551:GFT65556 GPP65551:GPP65556 GZL65551:GZL65556 HJH65551:HJH65556 HTD65551:HTD65556 ICZ65551:ICZ65556 IMV65551:IMV65556 IWR65551:IWR65556 JGN65551:JGN65556 JQJ65551:JQJ65556 KAF65551:KAF65556 KKB65551:KKB65556 KTX65551:KTX65556 LDT65551:LDT65556 LNP65551:LNP65556 LXL65551:LXL65556 MHH65551:MHH65556 MRD65551:MRD65556 NAZ65551:NAZ65556 NKV65551:NKV65556 NUR65551:NUR65556 OEN65551:OEN65556 OOJ65551:OOJ65556 OYF65551:OYF65556 PIB65551:PIB65556 PRX65551:PRX65556 QBT65551:QBT65556 QLP65551:QLP65556 QVL65551:QVL65556 RFH65551:RFH65556 RPD65551:RPD65556 RYZ65551:RYZ65556 SIV65551:SIV65556 SSR65551:SSR65556 TCN65551:TCN65556 TMJ65551:TMJ65556 TWF65551:TWF65556 UGB65551:UGB65556 UPX65551:UPX65556 UZT65551:UZT65556 VJP65551:VJP65556 VTL65551:VTL65556 WDH65551:WDH65556 WND65551:WND65556 WWZ65551:WWZ65556 AR131087:AR131092 KN131087:KN131092 UJ131087:UJ131092 AEF131087:AEF131092 AOB131087:AOB131092 AXX131087:AXX131092 BHT131087:BHT131092 BRP131087:BRP131092 CBL131087:CBL131092 CLH131087:CLH131092 CVD131087:CVD131092 DEZ131087:DEZ131092 DOV131087:DOV131092 DYR131087:DYR131092 EIN131087:EIN131092 ESJ131087:ESJ131092 FCF131087:FCF131092 FMB131087:FMB131092 FVX131087:FVX131092 GFT131087:GFT131092 GPP131087:GPP131092 GZL131087:GZL131092 HJH131087:HJH131092 HTD131087:HTD131092 ICZ131087:ICZ131092 IMV131087:IMV131092 IWR131087:IWR131092 JGN131087:JGN131092 JQJ131087:JQJ131092 KAF131087:KAF131092 KKB131087:KKB131092 KTX131087:KTX131092 LDT131087:LDT131092 LNP131087:LNP131092 LXL131087:LXL131092 MHH131087:MHH131092 MRD131087:MRD131092 NAZ131087:NAZ131092 NKV131087:NKV131092 NUR131087:NUR131092 OEN131087:OEN131092 OOJ131087:OOJ131092 OYF131087:OYF131092 PIB131087:PIB131092 PRX131087:PRX131092 QBT131087:QBT131092 QLP131087:QLP131092 QVL131087:QVL131092 RFH131087:RFH131092 RPD131087:RPD131092 RYZ131087:RYZ131092 SIV131087:SIV131092 SSR131087:SSR131092 TCN131087:TCN131092 TMJ131087:TMJ131092 TWF131087:TWF131092 UGB131087:UGB131092 UPX131087:UPX131092 UZT131087:UZT131092 VJP131087:VJP131092 VTL131087:VTL131092 WDH131087:WDH131092 WND131087:WND131092 WWZ131087:WWZ131092 AR196623:AR196628 KN196623:KN196628 UJ196623:UJ196628 AEF196623:AEF196628 AOB196623:AOB196628 AXX196623:AXX196628 BHT196623:BHT196628 BRP196623:BRP196628 CBL196623:CBL196628 CLH196623:CLH196628 CVD196623:CVD196628 DEZ196623:DEZ196628 DOV196623:DOV196628 DYR196623:DYR196628 EIN196623:EIN196628 ESJ196623:ESJ196628 FCF196623:FCF196628 FMB196623:FMB196628 FVX196623:FVX196628 GFT196623:GFT196628 GPP196623:GPP196628 GZL196623:GZL196628 HJH196623:HJH196628 HTD196623:HTD196628 ICZ196623:ICZ196628 IMV196623:IMV196628 IWR196623:IWR196628 JGN196623:JGN196628 JQJ196623:JQJ196628 KAF196623:KAF196628 KKB196623:KKB196628 KTX196623:KTX196628 LDT196623:LDT196628 LNP196623:LNP196628 LXL196623:LXL196628 MHH196623:MHH196628 MRD196623:MRD196628 NAZ196623:NAZ196628 NKV196623:NKV196628 NUR196623:NUR196628 OEN196623:OEN196628 OOJ196623:OOJ196628 OYF196623:OYF196628 PIB196623:PIB196628 PRX196623:PRX196628 QBT196623:QBT196628 QLP196623:QLP196628 QVL196623:QVL196628 RFH196623:RFH196628 RPD196623:RPD196628 RYZ196623:RYZ196628 SIV196623:SIV196628 SSR196623:SSR196628 TCN196623:TCN196628 TMJ196623:TMJ196628 TWF196623:TWF196628 UGB196623:UGB196628 UPX196623:UPX196628 UZT196623:UZT196628 VJP196623:VJP196628 VTL196623:VTL196628 WDH196623:WDH196628 WND196623:WND196628 WWZ196623:WWZ196628 AR262159:AR262164 KN262159:KN262164 UJ262159:UJ262164 AEF262159:AEF262164 AOB262159:AOB262164 AXX262159:AXX262164 BHT262159:BHT262164 BRP262159:BRP262164 CBL262159:CBL262164 CLH262159:CLH262164 CVD262159:CVD262164 DEZ262159:DEZ262164 DOV262159:DOV262164 DYR262159:DYR262164 EIN262159:EIN262164 ESJ262159:ESJ262164 FCF262159:FCF262164 FMB262159:FMB262164 FVX262159:FVX262164 GFT262159:GFT262164 GPP262159:GPP262164 GZL262159:GZL262164 HJH262159:HJH262164 HTD262159:HTD262164 ICZ262159:ICZ262164 IMV262159:IMV262164 IWR262159:IWR262164 JGN262159:JGN262164 JQJ262159:JQJ262164 KAF262159:KAF262164 KKB262159:KKB262164 KTX262159:KTX262164 LDT262159:LDT262164 LNP262159:LNP262164 LXL262159:LXL262164 MHH262159:MHH262164 MRD262159:MRD262164 NAZ262159:NAZ262164 NKV262159:NKV262164 NUR262159:NUR262164 OEN262159:OEN262164 OOJ262159:OOJ262164 OYF262159:OYF262164 PIB262159:PIB262164 PRX262159:PRX262164 QBT262159:QBT262164 QLP262159:QLP262164 QVL262159:QVL262164 RFH262159:RFH262164 RPD262159:RPD262164 RYZ262159:RYZ262164 SIV262159:SIV262164 SSR262159:SSR262164 TCN262159:TCN262164 TMJ262159:TMJ262164 TWF262159:TWF262164 UGB262159:UGB262164 UPX262159:UPX262164 UZT262159:UZT262164 VJP262159:VJP262164 VTL262159:VTL262164 WDH262159:WDH262164 WND262159:WND262164 WWZ262159:WWZ262164 AR327695:AR327700 KN327695:KN327700 UJ327695:UJ327700 AEF327695:AEF327700 AOB327695:AOB327700 AXX327695:AXX327700 BHT327695:BHT327700 BRP327695:BRP327700 CBL327695:CBL327700 CLH327695:CLH327700 CVD327695:CVD327700 DEZ327695:DEZ327700 DOV327695:DOV327700 DYR327695:DYR327700 EIN327695:EIN327700 ESJ327695:ESJ327700 FCF327695:FCF327700 FMB327695:FMB327700 FVX327695:FVX327700 GFT327695:GFT327700 GPP327695:GPP327700 GZL327695:GZL327700 HJH327695:HJH327700 HTD327695:HTD327700 ICZ327695:ICZ327700 IMV327695:IMV327700 IWR327695:IWR327700 JGN327695:JGN327700 JQJ327695:JQJ327700 KAF327695:KAF327700 KKB327695:KKB327700 KTX327695:KTX327700 LDT327695:LDT327700 LNP327695:LNP327700 LXL327695:LXL327700 MHH327695:MHH327700 MRD327695:MRD327700 NAZ327695:NAZ327700 NKV327695:NKV327700 NUR327695:NUR327700 OEN327695:OEN327700 OOJ327695:OOJ327700 OYF327695:OYF327700 PIB327695:PIB327700 PRX327695:PRX327700 QBT327695:QBT327700 QLP327695:QLP327700 QVL327695:QVL327700 RFH327695:RFH327700 RPD327695:RPD327700 RYZ327695:RYZ327700 SIV327695:SIV327700 SSR327695:SSR327700 TCN327695:TCN327700 TMJ327695:TMJ327700 TWF327695:TWF327700 UGB327695:UGB327700 UPX327695:UPX327700 UZT327695:UZT327700 VJP327695:VJP327700 VTL327695:VTL327700 WDH327695:WDH327700 WND327695:WND327700 WWZ327695:WWZ327700 AR393231:AR393236 KN393231:KN393236 UJ393231:UJ393236 AEF393231:AEF393236 AOB393231:AOB393236 AXX393231:AXX393236 BHT393231:BHT393236 BRP393231:BRP393236 CBL393231:CBL393236 CLH393231:CLH393236 CVD393231:CVD393236 DEZ393231:DEZ393236 DOV393231:DOV393236 DYR393231:DYR393236 EIN393231:EIN393236 ESJ393231:ESJ393236 FCF393231:FCF393236 FMB393231:FMB393236 FVX393231:FVX393236 GFT393231:GFT393236 GPP393231:GPP393236 GZL393231:GZL393236 HJH393231:HJH393236 HTD393231:HTD393236 ICZ393231:ICZ393236 IMV393231:IMV393236 IWR393231:IWR393236 JGN393231:JGN393236 JQJ393231:JQJ393236 KAF393231:KAF393236 KKB393231:KKB393236 KTX393231:KTX393236 LDT393231:LDT393236 LNP393231:LNP393236 LXL393231:LXL393236 MHH393231:MHH393236 MRD393231:MRD393236 NAZ393231:NAZ393236 NKV393231:NKV393236 NUR393231:NUR393236 OEN393231:OEN393236 OOJ393231:OOJ393236 OYF393231:OYF393236 PIB393231:PIB393236 PRX393231:PRX393236 QBT393231:QBT393236 QLP393231:QLP393236 QVL393231:QVL393236 RFH393231:RFH393236 RPD393231:RPD393236 RYZ393231:RYZ393236 SIV393231:SIV393236 SSR393231:SSR393236 TCN393231:TCN393236 TMJ393231:TMJ393236 TWF393231:TWF393236 UGB393231:UGB393236 UPX393231:UPX393236 UZT393231:UZT393236 VJP393231:VJP393236 VTL393231:VTL393236 WDH393231:WDH393236 WND393231:WND393236 WWZ393231:WWZ393236 AR458767:AR458772 KN458767:KN458772 UJ458767:UJ458772 AEF458767:AEF458772 AOB458767:AOB458772 AXX458767:AXX458772 BHT458767:BHT458772 BRP458767:BRP458772 CBL458767:CBL458772 CLH458767:CLH458772 CVD458767:CVD458772 DEZ458767:DEZ458772 DOV458767:DOV458772 DYR458767:DYR458772 EIN458767:EIN458772 ESJ458767:ESJ458772 FCF458767:FCF458772 FMB458767:FMB458772 FVX458767:FVX458772 GFT458767:GFT458772 GPP458767:GPP458772 GZL458767:GZL458772 HJH458767:HJH458772 HTD458767:HTD458772 ICZ458767:ICZ458772 IMV458767:IMV458772 IWR458767:IWR458772 JGN458767:JGN458772 JQJ458767:JQJ458772 KAF458767:KAF458772 KKB458767:KKB458772 KTX458767:KTX458772 LDT458767:LDT458772 LNP458767:LNP458772 LXL458767:LXL458772 MHH458767:MHH458772 MRD458767:MRD458772 NAZ458767:NAZ458772 NKV458767:NKV458772 NUR458767:NUR458772 OEN458767:OEN458772 OOJ458767:OOJ458772 OYF458767:OYF458772 PIB458767:PIB458772 PRX458767:PRX458772 QBT458767:QBT458772 QLP458767:QLP458772 QVL458767:QVL458772 RFH458767:RFH458772 RPD458767:RPD458772 RYZ458767:RYZ458772 SIV458767:SIV458772 SSR458767:SSR458772 TCN458767:TCN458772 TMJ458767:TMJ458772 TWF458767:TWF458772 UGB458767:UGB458772 UPX458767:UPX458772 UZT458767:UZT458772 VJP458767:VJP458772 VTL458767:VTL458772 WDH458767:WDH458772 WND458767:WND458772 WWZ458767:WWZ458772 AR524303:AR524308 KN524303:KN524308 UJ524303:UJ524308 AEF524303:AEF524308 AOB524303:AOB524308 AXX524303:AXX524308 BHT524303:BHT524308 BRP524303:BRP524308 CBL524303:CBL524308 CLH524303:CLH524308 CVD524303:CVD524308 DEZ524303:DEZ524308 DOV524303:DOV524308 DYR524303:DYR524308 EIN524303:EIN524308 ESJ524303:ESJ524308 FCF524303:FCF524308 FMB524303:FMB524308 FVX524303:FVX524308 GFT524303:GFT524308 GPP524303:GPP524308 GZL524303:GZL524308 HJH524303:HJH524308 HTD524303:HTD524308 ICZ524303:ICZ524308 IMV524303:IMV524308 IWR524303:IWR524308 JGN524303:JGN524308 JQJ524303:JQJ524308 KAF524303:KAF524308 KKB524303:KKB524308 KTX524303:KTX524308 LDT524303:LDT524308 LNP524303:LNP524308 LXL524303:LXL524308 MHH524303:MHH524308 MRD524303:MRD524308 NAZ524303:NAZ524308 NKV524303:NKV524308 NUR524303:NUR524308 OEN524303:OEN524308 OOJ524303:OOJ524308 OYF524303:OYF524308 PIB524303:PIB524308 PRX524303:PRX524308 QBT524303:QBT524308 QLP524303:QLP524308 QVL524303:QVL524308 RFH524303:RFH524308 RPD524303:RPD524308 RYZ524303:RYZ524308 SIV524303:SIV524308 SSR524303:SSR524308 TCN524303:TCN524308 TMJ524303:TMJ524308 TWF524303:TWF524308 UGB524303:UGB524308 UPX524303:UPX524308 UZT524303:UZT524308 VJP524303:VJP524308 VTL524303:VTL524308 WDH524303:WDH524308 WND524303:WND524308 WWZ524303:WWZ524308 AR589839:AR589844 KN589839:KN589844 UJ589839:UJ589844 AEF589839:AEF589844 AOB589839:AOB589844 AXX589839:AXX589844 BHT589839:BHT589844 BRP589839:BRP589844 CBL589839:CBL589844 CLH589839:CLH589844 CVD589839:CVD589844 DEZ589839:DEZ589844 DOV589839:DOV589844 DYR589839:DYR589844 EIN589839:EIN589844 ESJ589839:ESJ589844 FCF589839:FCF589844 FMB589839:FMB589844 FVX589839:FVX589844 GFT589839:GFT589844 GPP589839:GPP589844 GZL589839:GZL589844 HJH589839:HJH589844 HTD589839:HTD589844 ICZ589839:ICZ589844 IMV589839:IMV589844 IWR589839:IWR589844 JGN589839:JGN589844 JQJ589839:JQJ589844 KAF589839:KAF589844 KKB589839:KKB589844 KTX589839:KTX589844 LDT589839:LDT589844 LNP589839:LNP589844 LXL589839:LXL589844 MHH589839:MHH589844 MRD589839:MRD589844 NAZ589839:NAZ589844 NKV589839:NKV589844 NUR589839:NUR589844 OEN589839:OEN589844 OOJ589839:OOJ589844 OYF589839:OYF589844 PIB589839:PIB589844 PRX589839:PRX589844 QBT589839:QBT589844 QLP589839:QLP589844 QVL589839:QVL589844 RFH589839:RFH589844 RPD589839:RPD589844 RYZ589839:RYZ589844 SIV589839:SIV589844 SSR589839:SSR589844 TCN589839:TCN589844 TMJ589839:TMJ589844 TWF589839:TWF589844 UGB589839:UGB589844 UPX589839:UPX589844 UZT589839:UZT589844 VJP589839:VJP589844 VTL589839:VTL589844 WDH589839:WDH589844 WND589839:WND589844 WWZ589839:WWZ589844 AR655375:AR655380 KN655375:KN655380 UJ655375:UJ655380 AEF655375:AEF655380 AOB655375:AOB655380 AXX655375:AXX655380 BHT655375:BHT655380 BRP655375:BRP655380 CBL655375:CBL655380 CLH655375:CLH655380 CVD655375:CVD655380 DEZ655375:DEZ655380 DOV655375:DOV655380 DYR655375:DYR655380 EIN655375:EIN655380 ESJ655375:ESJ655380 FCF655375:FCF655380 FMB655375:FMB655380 FVX655375:FVX655380 GFT655375:GFT655380 GPP655375:GPP655380 GZL655375:GZL655380 HJH655375:HJH655380 HTD655375:HTD655380 ICZ655375:ICZ655380 IMV655375:IMV655380 IWR655375:IWR655380 JGN655375:JGN655380 JQJ655375:JQJ655380 KAF655375:KAF655380 KKB655375:KKB655380 KTX655375:KTX655380 LDT655375:LDT655380 LNP655375:LNP655380 LXL655375:LXL655380 MHH655375:MHH655380 MRD655375:MRD655380 NAZ655375:NAZ655380 NKV655375:NKV655380 NUR655375:NUR655380 OEN655375:OEN655380 OOJ655375:OOJ655380 OYF655375:OYF655380 PIB655375:PIB655380 PRX655375:PRX655380 QBT655375:QBT655380 QLP655375:QLP655380 QVL655375:QVL655380 RFH655375:RFH655380 RPD655375:RPD655380 RYZ655375:RYZ655380 SIV655375:SIV655380 SSR655375:SSR655380 TCN655375:TCN655380 TMJ655375:TMJ655380 TWF655375:TWF655380 UGB655375:UGB655380 UPX655375:UPX655380 UZT655375:UZT655380 VJP655375:VJP655380 VTL655375:VTL655380 WDH655375:WDH655380 WND655375:WND655380 WWZ655375:WWZ655380 AR720911:AR720916 KN720911:KN720916 UJ720911:UJ720916 AEF720911:AEF720916 AOB720911:AOB720916 AXX720911:AXX720916 BHT720911:BHT720916 BRP720911:BRP720916 CBL720911:CBL720916 CLH720911:CLH720916 CVD720911:CVD720916 DEZ720911:DEZ720916 DOV720911:DOV720916 DYR720911:DYR720916 EIN720911:EIN720916 ESJ720911:ESJ720916 FCF720911:FCF720916 FMB720911:FMB720916 FVX720911:FVX720916 GFT720911:GFT720916 GPP720911:GPP720916 GZL720911:GZL720916 HJH720911:HJH720916 HTD720911:HTD720916 ICZ720911:ICZ720916 IMV720911:IMV720916 IWR720911:IWR720916 JGN720911:JGN720916 JQJ720911:JQJ720916 KAF720911:KAF720916 KKB720911:KKB720916 KTX720911:KTX720916 LDT720911:LDT720916 LNP720911:LNP720916 LXL720911:LXL720916 MHH720911:MHH720916 MRD720911:MRD720916 NAZ720911:NAZ720916 NKV720911:NKV720916 NUR720911:NUR720916 OEN720911:OEN720916 OOJ720911:OOJ720916 OYF720911:OYF720916 PIB720911:PIB720916 PRX720911:PRX720916 QBT720911:QBT720916 QLP720911:QLP720916 QVL720911:QVL720916 RFH720911:RFH720916 RPD720911:RPD720916 RYZ720911:RYZ720916 SIV720911:SIV720916 SSR720911:SSR720916 TCN720911:TCN720916 TMJ720911:TMJ720916 TWF720911:TWF720916 UGB720911:UGB720916 UPX720911:UPX720916 UZT720911:UZT720916 VJP720911:VJP720916 VTL720911:VTL720916 WDH720911:WDH720916 WND720911:WND720916 WWZ720911:WWZ720916 AR786447:AR786452 KN786447:KN786452 UJ786447:UJ786452 AEF786447:AEF786452 AOB786447:AOB786452 AXX786447:AXX786452 BHT786447:BHT786452 BRP786447:BRP786452 CBL786447:CBL786452 CLH786447:CLH786452 CVD786447:CVD786452 DEZ786447:DEZ786452 DOV786447:DOV786452 DYR786447:DYR786452 EIN786447:EIN786452 ESJ786447:ESJ786452 FCF786447:FCF786452 FMB786447:FMB786452 FVX786447:FVX786452 GFT786447:GFT786452 GPP786447:GPP786452 GZL786447:GZL786452 HJH786447:HJH786452 HTD786447:HTD786452 ICZ786447:ICZ786452 IMV786447:IMV786452 IWR786447:IWR786452 JGN786447:JGN786452 JQJ786447:JQJ786452 KAF786447:KAF786452 KKB786447:KKB786452 KTX786447:KTX786452 LDT786447:LDT786452 LNP786447:LNP786452 LXL786447:LXL786452 MHH786447:MHH786452 MRD786447:MRD786452 NAZ786447:NAZ786452 NKV786447:NKV786452 NUR786447:NUR786452 OEN786447:OEN786452 OOJ786447:OOJ786452 OYF786447:OYF786452 PIB786447:PIB786452 PRX786447:PRX786452 QBT786447:QBT786452 QLP786447:QLP786452 QVL786447:QVL786452 RFH786447:RFH786452 RPD786447:RPD786452 RYZ786447:RYZ786452 SIV786447:SIV786452 SSR786447:SSR786452 TCN786447:TCN786452 TMJ786447:TMJ786452 TWF786447:TWF786452 UGB786447:UGB786452 UPX786447:UPX786452 UZT786447:UZT786452 VJP786447:VJP786452 VTL786447:VTL786452 WDH786447:WDH786452 WND786447:WND786452 WWZ786447:WWZ786452 AR851983:AR851988 KN851983:KN851988 UJ851983:UJ851988 AEF851983:AEF851988 AOB851983:AOB851988 AXX851983:AXX851988 BHT851983:BHT851988 BRP851983:BRP851988 CBL851983:CBL851988 CLH851983:CLH851988 CVD851983:CVD851988 DEZ851983:DEZ851988 DOV851983:DOV851988 DYR851983:DYR851988 EIN851983:EIN851988 ESJ851983:ESJ851988 FCF851983:FCF851988 FMB851983:FMB851988 FVX851983:FVX851988 GFT851983:GFT851988 GPP851983:GPP851988 GZL851983:GZL851988 HJH851983:HJH851988 HTD851983:HTD851988 ICZ851983:ICZ851988 IMV851983:IMV851988 IWR851983:IWR851988 JGN851983:JGN851988 JQJ851983:JQJ851988 KAF851983:KAF851988 KKB851983:KKB851988 KTX851983:KTX851988 LDT851983:LDT851988 LNP851983:LNP851988 LXL851983:LXL851988 MHH851983:MHH851988 MRD851983:MRD851988 NAZ851983:NAZ851988 NKV851983:NKV851988 NUR851983:NUR851988 OEN851983:OEN851988 OOJ851983:OOJ851988 OYF851983:OYF851988 PIB851983:PIB851988 PRX851983:PRX851988 QBT851983:QBT851988 QLP851983:QLP851988 QVL851983:QVL851988 RFH851983:RFH851988 RPD851983:RPD851988 RYZ851983:RYZ851988 SIV851983:SIV851988 SSR851983:SSR851988 TCN851983:TCN851988 TMJ851983:TMJ851988 TWF851983:TWF851988 UGB851983:UGB851988 UPX851983:UPX851988 UZT851983:UZT851988 VJP851983:VJP851988 VTL851983:VTL851988 WDH851983:WDH851988 WND851983:WND851988 WWZ851983:WWZ851988 AR917519:AR917524 KN917519:KN917524 UJ917519:UJ917524 AEF917519:AEF917524 AOB917519:AOB917524 AXX917519:AXX917524 BHT917519:BHT917524 BRP917519:BRP917524 CBL917519:CBL917524 CLH917519:CLH917524 CVD917519:CVD917524 DEZ917519:DEZ917524 DOV917519:DOV917524 DYR917519:DYR917524 EIN917519:EIN917524 ESJ917519:ESJ917524 FCF917519:FCF917524 FMB917519:FMB917524 FVX917519:FVX917524 GFT917519:GFT917524 GPP917519:GPP917524 GZL917519:GZL917524 HJH917519:HJH917524 HTD917519:HTD917524 ICZ917519:ICZ917524 IMV917519:IMV917524 IWR917519:IWR917524 JGN917519:JGN917524 JQJ917519:JQJ917524 KAF917519:KAF917524 KKB917519:KKB917524 KTX917519:KTX917524 LDT917519:LDT917524 LNP917519:LNP917524 LXL917519:LXL917524 MHH917519:MHH917524 MRD917519:MRD917524 NAZ917519:NAZ917524 NKV917519:NKV917524 NUR917519:NUR917524 OEN917519:OEN917524 OOJ917519:OOJ917524 OYF917519:OYF917524 PIB917519:PIB917524 PRX917519:PRX917524 QBT917519:QBT917524 QLP917519:QLP917524 QVL917519:QVL917524 RFH917519:RFH917524 RPD917519:RPD917524 RYZ917519:RYZ917524 SIV917519:SIV917524 SSR917519:SSR917524 TCN917519:TCN917524 TMJ917519:TMJ917524 TWF917519:TWF917524 UGB917519:UGB917524 UPX917519:UPX917524 UZT917519:UZT917524 VJP917519:VJP917524 VTL917519:VTL917524 WDH917519:WDH917524 WND917519:WND917524 WWZ917519:WWZ917524 AR983055:AR983060 KN983055:KN983060 UJ983055:UJ983060 AEF983055:AEF983060 AOB983055:AOB983060 AXX983055:AXX983060 BHT983055:BHT983060 BRP983055:BRP983060 CBL983055:CBL983060 CLH983055:CLH983060 CVD983055:CVD983060 DEZ983055:DEZ983060 DOV983055:DOV983060 DYR983055:DYR983060 EIN983055:EIN983060 ESJ983055:ESJ983060 FCF983055:FCF983060 FMB983055:FMB983060 FVX983055:FVX983060 GFT983055:GFT983060 GPP983055:GPP983060 GZL983055:GZL983060 HJH983055:HJH983060 HTD983055:HTD983060 ICZ983055:ICZ983060 IMV983055:IMV983060 IWR983055:IWR983060 JGN983055:JGN983060 JQJ983055:JQJ983060 KAF983055:KAF983060 KKB983055:KKB983060 KTX983055:KTX983060 LDT983055:LDT983060 LNP983055:LNP983060 LXL983055:LXL983060 MHH983055:MHH983060 MRD983055:MRD983060 NAZ983055:NAZ983060 NKV983055:NKV983060 NUR983055:NUR983060 OEN983055:OEN983060 OOJ983055:OOJ983060 OYF983055:OYF983060 PIB983055:PIB983060 PRX983055:PRX983060 QBT983055:QBT983060 QLP983055:QLP983060 QVL983055:QVL983060 RFH983055:RFH983060 RPD983055:RPD983060 RYZ983055:RYZ983060 SIV983055:SIV983060 SSR983055:SSR983060 TCN983055:TCN983060 TMJ983055:TMJ983060 TWF983055:TWF983060 UGB983055:UGB983060 UPX983055:UPX983060 UZT983055:UZT983060 VJP983055:VJP983060 VTL983055:VTL983060 WDH983055:WDH983060 WND983055:WND983060 WWZ983055:WWZ983060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AS10:AS20 KO10:KO20 UK10:UK20 AEG10:AEG20 AOC10:AOC20 AXY10:AXY20 BHU10:BHU20 BRQ10:BRQ20 CBM10:CBM20 CLI10:CLI20 CVE10:CVE20 DFA10:DFA20 DOW10:DOW20 DYS10:DYS20 EIO10:EIO20 ESK10:ESK20 FCG10:FCG20 FMC10:FMC20 FVY10:FVY20 GFU10:GFU20 GPQ10:GPQ20 GZM10:GZM20 HJI10:HJI20 HTE10:HTE20 IDA10:IDA20 IMW10:IMW20 IWS10:IWS20 JGO10:JGO20 JQK10:JQK20 KAG10:KAG20 KKC10:KKC20 KTY10:KTY20 LDU10:LDU20 LNQ10:LNQ20 LXM10:LXM20 MHI10:MHI20 MRE10:MRE20 NBA10:NBA20 NKW10:NKW20 NUS10:NUS20 OEO10:OEO20 OOK10:OOK20 OYG10:OYG20 PIC10:PIC20 PRY10:PRY20 QBU10:QBU20 QLQ10:QLQ20 QVM10:QVM20 RFI10:RFI20 RPE10:RPE20 RZA10:RZA20 SIW10:SIW20 SSS10:SSS20 TCO10:TCO20 TMK10:TMK20 TWG10:TWG20 UGC10:UGC20 UPY10:UPY20 UZU10:UZU20 VJQ10:VJQ20 VTM10:VTM20 WDI10:WDI20 WNE10:WNE20 WXA10:WXA20 AS65546:AS65556 KO65546:KO65556 UK65546:UK65556 AEG65546:AEG65556 AOC65546:AOC65556 AXY65546:AXY65556 BHU65546:BHU65556 BRQ65546:BRQ65556 CBM65546:CBM65556 CLI65546:CLI65556 CVE65546:CVE65556 DFA65546:DFA65556 DOW65546:DOW65556 DYS65546:DYS65556 EIO65546:EIO65556 ESK65546:ESK65556 FCG65546:FCG65556 FMC65546:FMC65556 FVY65546:FVY65556 GFU65546:GFU65556 GPQ65546:GPQ65556 GZM65546:GZM65556 HJI65546:HJI65556 HTE65546:HTE65556 IDA65546:IDA65556 IMW65546:IMW65556 IWS65546:IWS65556 JGO65546:JGO65556 JQK65546:JQK65556 KAG65546:KAG65556 KKC65546:KKC65556 KTY65546:KTY65556 LDU65546:LDU65556 LNQ65546:LNQ65556 LXM65546:LXM65556 MHI65546:MHI65556 MRE65546:MRE65556 NBA65546:NBA65556 NKW65546:NKW65556 NUS65546:NUS65556 OEO65546:OEO65556 OOK65546:OOK65556 OYG65546:OYG65556 PIC65546:PIC65556 PRY65546:PRY65556 QBU65546:QBU65556 QLQ65546:QLQ65556 QVM65546:QVM65556 RFI65546:RFI65556 RPE65546:RPE65556 RZA65546:RZA65556 SIW65546:SIW65556 SSS65546:SSS65556 TCO65546:TCO65556 TMK65546:TMK65556 TWG65546:TWG65556 UGC65546:UGC65556 UPY65546:UPY65556 UZU65546:UZU65556 VJQ65546:VJQ65556 VTM65546:VTM65556 WDI65546:WDI65556 WNE65546:WNE65556 WXA65546:WXA65556 AS131082:AS131092 KO131082:KO131092 UK131082:UK131092 AEG131082:AEG131092 AOC131082:AOC131092 AXY131082:AXY131092 BHU131082:BHU131092 BRQ131082:BRQ131092 CBM131082:CBM131092 CLI131082:CLI131092 CVE131082:CVE131092 DFA131082:DFA131092 DOW131082:DOW131092 DYS131082:DYS131092 EIO131082:EIO131092 ESK131082:ESK131092 FCG131082:FCG131092 FMC131082:FMC131092 FVY131082:FVY131092 GFU131082:GFU131092 GPQ131082:GPQ131092 GZM131082:GZM131092 HJI131082:HJI131092 HTE131082:HTE131092 IDA131082:IDA131092 IMW131082:IMW131092 IWS131082:IWS131092 JGO131082:JGO131092 JQK131082:JQK131092 KAG131082:KAG131092 KKC131082:KKC131092 KTY131082:KTY131092 LDU131082:LDU131092 LNQ131082:LNQ131092 LXM131082:LXM131092 MHI131082:MHI131092 MRE131082:MRE131092 NBA131082:NBA131092 NKW131082:NKW131092 NUS131082:NUS131092 OEO131082:OEO131092 OOK131082:OOK131092 OYG131082:OYG131092 PIC131082:PIC131092 PRY131082:PRY131092 QBU131082:QBU131092 QLQ131082:QLQ131092 QVM131082:QVM131092 RFI131082:RFI131092 RPE131082:RPE131092 RZA131082:RZA131092 SIW131082:SIW131092 SSS131082:SSS131092 TCO131082:TCO131092 TMK131082:TMK131092 TWG131082:TWG131092 UGC131082:UGC131092 UPY131082:UPY131092 UZU131082:UZU131092 VJQ131082:VJQ131092 VTM131082:VTM131092 WDI131082:WDI131092 WNE131082:WNE131092 WXA131082:WXA131092 AS196618:AS196628 KO196618:KO196628 UK196618:UK196628 AEG196618:AEG196628 AOC196618:AOC196628 AXY196618:AXY196628 BHU196618:BHU196628 BRQ196618:BRQ196628 CBM196618:CBM196628 CLI196618:CLI196628 CVE196618:CVE196628 DFA196618:DFA196628 DOW196618:DOW196628 DYS196618:DYS196628 EIO196618:EIO196628 ESK196618:ESK196628 FCG196618:FCG196628 FMC196618:FMC196628 FVY196618:FVY196628 GFU196618:GFU196628 GPQ196618:GPQ196628 GZM196618:GZM196628 HJI196618:HJI196628 HTE196618:HTE196628 IDA196618:IDA196628 IMW196618:IMW196628 IWS196618:IWS196628 JGO196618:JGO196628 JQK196618:JQK196628 KAG196618:KAG196628 KKC196618:KKC196628 KTY196618:KTY196628 LDU196618:LDU196628 LNQ196618:LNQ196628 LXM196618:LXM196628 MHI196618:MHI196628 MRE196618:MRE196628 NBA196618:NBA196628 NKW196618:NKW196628 NUS196618:NUS196628 OEO196618:OEO196628 OOK196618:OOK196628 OYG196618:OYG196628 PIC196618:PIC196628 PRY196618:PRY196628 QBU196618:QBU196628 QLQ196618:QLQ196628 QVM196618:QVM196628 RFI196618:RFI196628 RPE196618:RPE196628 RZA196618:RZA196628 SIW196618:SIW196628 SSS196618:SSS196628 TCO196618:TCO196628 TMK196618:TMK196628 TWG196618:TWG196628 UGC196618:UGC196628 UPY196618:UPY196628 UZU196618:UZU196628 VJQ196618:VJQ196628 VTM196618:VTM196628 WDI196618:WDI196628 WNE196618:WNE196628 WXA196618:WXA196628 AS262154:AS262164 KO262154:KO262164 UK262154:UK262164 AEG262154:AEG262164 AOC262154:AOC262164 AXY262154:AXY262164 BHU262154:BHU262164 BRQ262154:BRQ262164 CBM262154:CBM262164 CLI262154:CLI262164 CVE262154:CVE262164 DFA262154:DFA262164 DOW262154:DOW262164 DYS262154:DYS262164 EIO262154:EIO262164 ESK262154:ESK262164 FCG262154:FCG262164 FMC262154:FMC262164 FVY262154:FVY262164 GFU262154:GFU262164 GPQ262154:GPQ262164 GZM262154:GZM262164 HJI262154:HJI262164 HTE262154:HTE262164 IDA262154:IDA262164 IMW262154:IMW262164 IWS262154:IWS262164 JGO262154:JGO262164 JQK262154:JQK262164 KAG262154:KAG262164 KKC262154:KKC262164 KTY262154:KTY262164 LDU262154:LDU262164 LNQ262154:LNQ262164 LXM262154:LXM262164 MHI262154:MHI262164 MRE262154:MRE262164 NBA262154:NBA262164 NKW262154:NKW262164 NUS262154:NUS262164 OEO262154:OEO262164 OOK262154:OOK262164 OYG262154:OYG262164 PIC262154:PIC262164 PRY262154:PRY262164 QBU262154:QBU262164 QLQ262154:QLQ262164 QVM262154:QVM262164 RFI262154:RFI262164 RPE262154:RPE262164 RZA262154:RZA262164 SIW262154:SIW262164 SSS262154:SSS262164 TCO262154:TCO262164 TMK262154:TMK262164 TWG262154:TWG262164 UGC262154:UGC262164 UPY262154:UPY262164 UZU262154:UZU262164 VJQ262154:VJQ262164 VTM262154:VTM262164 WDI262154:WDI262164 WNE262154:WNE262164 WXA262154:WXA262164 AS327690:AS327700 KO327690:KO327700 UK327690:UK327700 AEG327690:AEG327700 AOC327690:AOC327700 AXY327690:AXY327700 BHU327690:BHU327700 BRQ327690:BRQ327700 CBM327690:CBM327700 CLI327690:CLI327700 CVE327690:CVE327700 DFA327690:DFA327700 DOW327690:DOW327700 DYS327690:DYS327700 EIO327690:EIO327700 ESK327690:ESK327700 FCG327690:FCG327700 FMC327690:FMC327700 FVY327690:FVY327700 GFU327690:GFU327700 GPQ327690:GPQ327700 GZM327690:GZM327700 HJI327690:HJI327700 HTE327690:HTE327700 IDA327690:IDA327700 IMW327690:IMW327700 IWS327690:IWS327700 JGO327690:JGO327700 JQK327690:JQK327700 KAG327690:KAG327700 KKC327690:KKC327700 KTY327690:KTY327700 LDU327690:LDU327700 LNQ327690:LNQ327700 LXM327690:LXM327700 MHI327690:MHI327700 MRE327690:MRE327700 NBA327690:NBA327700 NKW327690:NKW327700 NUS327690:NUS327700 OEO327690:OEO327700 OOK327690:OOK327700 OYG327690:OYG327700 PIC327690:PIC327700 PRY327690:PRY327700 QBU327690:QBU327700 QLQ327690:QLQ327700 QVM327690:QVM327700 RFI327690:RFI327700 RPE327690:RPE327700 RZA327690:RZA327700 SIW327690:SIW327700 SSS327690:SSS327700 TCO327690:TCO327700 TMK327690:TMK327700 TWG327690:TWG327700 UGC327690:UGC327700 UPY327690:UPY327700 UZU327690:UZU327700 VJQ327690:VJQ327700 VTM327690:VTM327700 WDI327690:WDI327700 WNE327690:WNE327700 WXA327690:WXA327700 AS393226:AS393236 KO393226:KO393236 UK393226:UK393236 AEG393226:AEG393236 AOC393226:AOC393236 AXY393226:AXY393236 BHU393226:BHU393236 BRQ393226:BRQ393236 CBM393226:CBM393236 CLI393226:CLI393236 CVE393226:CVE393236 DFA393226:DFA393236 DOW393226:DOW393236 DYS393226:DYS393236 EIO393226:EIO393236 ESK393226:ESK393236 FCG393226:FCG393236 FMC393226:FMC393236 FVY393226:FVY393236 GFU393226:GFU393236 GPQ393226:GPQ393236 GZM393226:GZM393236 HJI393226:HJI393236 HTE393226:HTE393236 IDA393226:IDA393236 IMW393226:IMW393236 IWS393226:IWS393236 JGO393226:JGO393236 JQK393226:JQK393236 KAG393226:KAG393236 KKC393226:KKC393236 KTY393226:KTY393236 LDU393226:LDU393236 LNQ393226:LNQ393236 LXM393226:LXM393236 MHI393226:MHI393236 MRE393226:MRE393236 NBA393226:NBA393236 NKW393226:NKW393236 NUS393226:NUS393236 OEO393226:OEO393236 OOK393226:OOK393236 OYG393226:OYG393236 PIC393226:PIC393236 PRY393226:PRY393236 QBU393226:QBU393236 QLQ393226:QLQ393236 QVM393226:QVM393236 RFI393226:RFI393236 RPE393226:RPE393236 RZA393226:RZA393236 SIW393226:SIW393236 SSS393226:SSS393236 TCO393226:TCO393236 TMK393226:TMK393236 TWG393226:TWG393236 UGC393226:UGC393236 UPY393226:UPY393236 UZU393226:UZU393236 VJQ393226:VJQ393236 VTM393226:VTM393236 WDI393226:WDI393236 WNE393226:WNE393236 WXA393226:WXA393236 AS458762:AS458772 KO458762:KO458772 UK458762:UK458772 AEG458762:AEG458772 AOC458762:AOC458772 AXY458762:AXY458772 BHU458762:BHU458772 BRQ458762:BRQ458772 CBM458762:CBM458772 CLI458762:CLI458772 CVE458762:CVE458772 DFA458762:DFA458772 DOW458762:DOW458772 DYS458762:DYS458772 EIO458762:EIO458772 ESK458762:ESK458772 FCG458762:FCG458772 FMC458762:FMC458772 FVY458762:FVY458772 GFU458762:GFU458772 GPQ458762:GPQ458772 GZM458762:GZM458772 HJI458762:HJI458772 HTE458762:HTE458772 IDA458762:IDA458772 IMW458762:IMW458772 IWS458762:IWS458772 JGO458762:JGO458772 JQK458762:JQK458772 KAG458762:KAG458772 KKC458762:KKC458772 KTY458762:KTY458772 LDU458762:LDU458772 LNQ458762:LNQ458772 LXM458762:LXM458772 MHI458762:MHI458772 MRE458762:MRE458772 NBA458762:NBA458772 NKW458762:NKW458772 NUS458762:NUS458772 OEO458762:OEO458772 OOK458762:OOK458772 OYG458762:OYG458772 PIC458762:PIC458772 PRY458762:PRY458772 QBU458762:QBU458772 QLQ458762:QLQ458772 QVM458762:QVM458772 RFI458762:RFI458772 RPE458762:RPE458772 RZA458762:RZA458772 SIW458762:SIW458772 SSS458762:SSS458772 TCO458762:TCO458772 TMK458762:TMK458772 TWG458762:TWG458772 UGC458762:UGC458772 UPY458762:UPY458772 UZU458762:UZU458772 VJQ458762:VJQ458772 VTM458762:VTM458772 WDI458762:WDI458772 WNE458762:WNE458772 WXA458762:WXA458772 AS524298:AS524308 KO524298:KO524308 UK524298:UK524308 AEG524298:AEG524308 AOC524298:AOC524308 AXY524298:AXY524308 BHU524298:BHU524308 BRQ524298:BRQ524308 CBM524298:CBM524308 CLI524298:CLI524308 CVE524298:CVE524308 DFA524298:DFA524308 DOW524298:DOW524308 DYS524298:DYS524308 EIO524298:EIO524308 ESK524298:ESK524308 FCG524298:FCG524308 FMC524298:FMC524308 FVY524298:FVY524308 GFU524298:GFU524308 GPQ524298:GPQ524308 GZM524298:GZM524308 HJI524298:HJI524308 HTE524298:HTE524308 IDA524298:IDA524308 IMW524298:IMW524308 IWS524298:IWS524308 JGO524298:JGO524308 JQK524298:JQK524308 KAG524298:KAG524308 KKC524298:KKC524308 KTY524298:KTY524308 LDU524298:LDU524308 LNQ524298:LNQ524308 LXM524298:LXM524308 MHI524298:MHI524308 MRE524298:MRE524308 NBA524298:NBA524308 NKW524298:NKW524308 NUS524298:NUS524308 OEO524298:OEO524308 OOK524298:OOK524308 OYG524298:OYG524308 PIC524298:PIC524308 PRY524298:PRY524308 QBU524298:QBU524308 QLQ524298:QLQ524308 QVM524298:QVM524308 RFI524298:RFI524308 RPE524298:RPE524308 RZA524298:RZA524308 SIW524298:SIW524308 SSS524298:SSS524308 TCO524298:TCO524308 TMK524298:TMK524308 TWG524298:TWG524308 UGC524298:UGC524308 UPY524298:UPY524308 UZU524298:UZU524308 VJQ524298:VJQ524308 VTM524298:VTM524308 WDI524298:WDI524308 WNE524298:WNE524308 WXA524298:WXA524308 AS589834:AS589844 KO589834:KO589844 UK589834:UK589844 AEG589834:AEG589844 AOC589834:AOC589844 AXY589834:AXY589844 BHU589834:BHU589844 BRQ589834:BRQ589844 CBM589834:CBM589844 CLI589834:CLI589844 CVE589834:CVE589844 DFA589834:DFA589844 DOW589834:DOW589844 DYS589834:DYS589844 EIO589834:EIO589844 ESK589834:ESK589844 FCG589834:FCG589844 FMC589834:FMC589844 FVY589834:FVY589844 GFU589834:GFU589844 GPQ589834:GPQ589844 GZM589834:GZM589844 HJI589834:HJI589844 HTE589834:HTE589844 IDA589834:IDA589844 IMW589834:IMW589844 IWS589834:IWS589844 JGO589834:JGO589844 JQK589834:JQK589844 KAG589834:KAG589844 KKC589834:KKC589844 KTY589834:KTY589844 LDU589834:LDU589844 LNQ589834:LNQ589844 LXM589834:LXM589844 MHI589834:MHI589844 MRE589834:MRE589844 NBA589834:NBA589844 NKW589834:NKW589844 NUS589834:NUS589844 OEO589834:OEO589844 OOK589834:OOK589844 OYG589834:OYG589844 PIC589834:PIC589844 PRY589834:PRY589844 QBU589834:QBU589844 QLQ589834:QLQ589844 QVM589834:QVM589844 RFI589834:RFI589844 RPE589834:RPE589844 RZA589834:RZA589844 SIW589834:SIW589844 SSS589834:SSS589844 TCO589834:TCO589844 TMK589834:TMK589844 TWG589834:TWG589844 UGC589834:UGC589844 UPY589834:UPY589844 UZU589834:UZU589844 VJQ589834:VJQ589844 VTM589834:VTM589844 WDI589834:WDI589844 WNE589834:WNE589844 WXA589834:WXA589844 AS655370:AS655380 KO655370:KO655380 UK655370:UK655380 AEG655370:AEG655380 AOC655370:AOC655380 AXY655370:AXY655380 BHU655370:BHU655380 BRQ655370:BRQ655380 CBM655370:CBM655380 CLI655370:CLI655380 CVE655370:CVE655380 DFA655370:DFA655380 DOW655370:DOW655380 DYS655370:DYS655380 EIO655370:EIO655380 ESK655370:ESK655380 FCG655370:FCG655380 FMC655370:FMC655380 FVY655370:FVY655380 GFU655370:GFU655380 GPQ655370:GPQ655380 GZM655370:GZM655380 HJI655370:HJI655380 HTE655370:HTE655380 IDA655370:IDA655380 IMW655370:IMW655380 IWS655370:IWS655380 JGO655370:JGO655380 JQK655370:JQK655380 KAG655370:KAG655380 KKC655370:KKC655380 KTY655370:KTY655380 LDU655370:LDU655380 LNQ655370:LNQ655380 LXM655370:LXM655380 MHI655370:MHI655380 MRE655370:MRE655380 NBA655370:NBA655380 NKW655370:NKW655380 NUS655370:NUS655380 OEO655370:OEO655380 OOK655370:OOK655380 OYG655370:OYG655380 PIC655370:PIC655380 PRY655370:PRY655380 QBU655370:QBU655380 QLQ655370:QLQ655380 QVM655370:QVM655380 RFI655370:RFI655380 RPE655370:RPE655380 RZA655370:RZA655380 SIW655370:SIW655380 SSS655370:SSS655380 TCO655370:TCO655380 TMK655370:TMK655380 TWG655370:TWG655380 UGC655370:UGC655380 UPY655370:UPY655380 UZU655370:UZU655380 VJQ655370:VJQ655380 VTM655370:VTM655380 WDI655370:WDI655380 WNE655370:WNE655380 WXA655370:WXA655380 AS720906:AS720916 KO720906:KO720916 UK720906:UK720916 AEG720906:AEG720916 AOC720906:AOC720916 AXY720906:AXY720916 BHU720906:BHU720916 BRQ720906:BRQ720916 CBM720906:CBM720916 CLI720906:CLI720916 CVE720906:CVE720916 DFA720906:DFA720916 DOW720906:DOW720916 DYS720906:DYS720916 EIO720906:EIO720916 ESK720906:ESK720916 FCG720906:FCG720916 FMC720906:FMC720916 FVY720906:FVY720916 GFU720906:GFU720916 GPQ720906:GPQ720916 GZM720906:GZM720916 HJI720906:HJI720916 HTE720906:HTE720916 IDA720906:IDA720916 IMW720906:IMW720916 IWS720906:IWS720916 JGO720906:JGO720916 JQK720906:JQK720916 KAG720906:KAG720916 KKC720906:KKC720916 KTY720906:KTY720916 LDU720906:LDU720916 LNQ720906:LNQ720916 LXM720906:LXM720916 MHI720906:MHI720916 MRE720906:MRE720916 NBA720906:NBA720916 NKW720906:NKW720916 NUS720906:NUS720916 OEO720906:OEO720916 OOK720906:OOK720916 OYG720906:OYG720916 PIC720906:PIC720916 PRY720906:PRY720916 QBU720906:QBU720916 QLQ720906:QLQ720916 QVM720906:QVM720916 RFI720906:RFI720916 RPE720906:RPE720916 RZA720906:RZA720916 SIW720906:SIW720916 SSS720906:SSS720916 TCO720906:TCO720916 TMK720906:TMK720916 TWG720906:TWG720916 UGC720906:UGC720916 UPY720906:UPY720916 UZU720906:UZU720916 VJQ720906:VJQ720916 VTM720906:VTM720916 WDI720906:WDI720916 WNE720906:WNE720916 WXA720906:WXA720916 AS786442:AS786452 KO786442:KO786452 UK786442:UK786452 AEG786442:AEG786452 AOC786442:AOC786452 AXY786442:AXY786452 BHU786442:BHU786452 BRQ786442:BRQ786452 CBM786442:CBM786452 CLI786442:CLI786452 CVE786442:CVE786452 DFA786442:DFA786452 DOW786442:DOW786452 DYS786442:DYS786452 EIO786442:EIO786452 ESK786442:ESK786452 FCG786442:FCG786452 FMC786442:FMC786452 FVY786442:FVY786452 GFU786442:GFU786452 GPQ786442:GPQ786452 GZM786442:GZM786452 HJI786442:HJI786452 HTE786442:HTE786452 IDA786442:IDA786452 IMW786442:IMW786452 IWS786442:IWS786452 JGO786442:JGO786452 JQK786442:JQK786452 KAG786442:KAG786452 KKC786442:KKC786452 KTY786442:KTY786452 LDU786442:LDU786452 LNQ786442:LNQ786452 LXM786442:LXM786452 MHI786442:MHI786452 MRE786442:MRE786452 NBA786442:NBA786452 NKW786442:NKW786452 NUS786442:NUS786452 OEO786442:OEO786452 OOK786442:OOK786452 OYG786442:OYG786452 PIC786442:PIC786452 PRY786442:PRY786452 QBU786442:QBU786452 QLQ786442:QLQ786452 QVM786442:QVM786452 RFI786442:RFI786452 RPE786442:RPE786452 RZA786442:RZA786452 SIW786442:SIW786452 SSS786442:SSS786452 TCO786442:TCO786452 TMK786442:TMK786452 TWG786442:TWG786452 UGC786442:UGC786452 UPY786442:UPY786452 UZU786442:UZU786452 VJQ786442:VJQ786452 VTM786442:VTM786452 WDI786442:WDI786452 WNE786442:WNE786452 WXA786442:WXA786452 AS851978:AS851988 KO851978:KO851988 UK851978:UK851988 AEG851978:AEG851988 AOC851978:AOC851988 AXY851978:AXY851988 BHU851978:BHU851988 BRQ851978:BRQ851988 CBM851978:CBM851988 CLI851978:CLI851988 CVE851978:CVE851988 DFA851978:DFA851988 DOW851978:DOW851988 DYS851978:DYS851988 EIO851978:EIO851988 ESK851978:ESK851988 FCG851978:FCG851988 FMC851978:FMC851988 FVY851978:FVY851988 GFU851978:GFU851988 GPQ851978:GPQ851988 GZM851978:GZM851988 HJI851978:HJI851988 HTE851978:HTE851988 IDA851978:IDA851988 IMW851978:IMW851988 IWS851978:IWS851988 JGO851978:JGO851988 JQK851978:JQK851988 KAG851978:KAG851988 KKC851978:KKC851988 KTY851978:KTY851988 LDU851978:LDU851988 LNQ851978:LNQ851988 LXM851978:LXM851988 MHI851978:MHI851988 MRE851978:MRE851988 NBA851978:NBA851988 NKW851978:NKW851988 NUS851978:NUS851988 OEO851978:OEO851988 OOK851978:OOK851988 OYG851978:OYG851988 PIC851978:PIC851988 PRY851978:PRY851988 QBU851978:QBU851988 QLQ851978:QLQ851988 QVM851978:QVM851988 RFI851978:RFI851988 RPE851978:RPE851988 RZA851978:RZA851988 SIW851978:SIW851988 SSS851978:SSS851988 TCO851978:TCO851988 TMK851978:TMK851988 TWG851978:TWG851988 UGC851978:UGC851988 UPY851978:UPY851988 UZU851978:UZU851988 VJQ851978:VJQ851988 VTM851978:VTM851988 WDI851978:WDI851988 WNE851978:WNE851988 WXA851978:WXA851988 AS917514:AS917524 KO917514:KO917524 UK917514:UK917524 AEG917514:AEG917524 AOC917514:AOC917524 AXY917514:AXY917524 BHU917514:BHU917524 BRQ917514:BRQ917524 CBM917514:CBM917524 CLI917514:CLI917524 CVE917514:CVE917524 DFA917514:DFA917524 DOW917514:DOW917524 DYS917514:DYS917524 EIO917514:EIO917524 ESK917514:ESK917524 FCG917514:FCG917524 FMC917514:FMC917524 FVY917514:FVY917524 GFU917514:GFU917524 GPQ917514:GPQ917524 GZM917514:GZM917524 HJI917514:HJI917524 HTE917514:HTE917524 IDA917514:IDA917524 IMW917514:IMW917524 IWS917514:IWS917524 JGO917514:JGO917524 JQK917514:JQK917524 KAG917514:KAG917524 KKC917514:KKC917524 KTY917514:KTY917524 LDU917514:LDU917524 LNQ917514:LNQ917524 LXM917514:LXM917524 MHI917514:MHI917524 MRE917514:MRE917524 NBA917514:NBA917524 NKW917514:NKW917524 NUS917514:NUS917524 OEO917514:OEO917524 OOK917514:OOK917524 OYG917514:OYG917524 PIC917514:PIC917524 PRY917514:PRY917524 QBU917514:QBU917524 QLQ917514:QLQ917524 QVM917514:QVM917524 RFI917514:RFI917524 RPE917514:RPE917524 RZA917514:RZA917524 SIW917514:SIW917524 SSS917514:SSS917524 TCO917514:TCO917524 TMK917514:TMK917524 TWG917514:TWG917524 UGC917514:UGC917524 UPY917514:UPY917524 UZU917514:UZU917524 VJQ917514:VJQ917524 VTM917514:VTM917524 WDI917514:WDI917524 WNE917514:WNE917524 WXA917514:WXA917524 AS983050:AS983060 KO983050:KO983060 UK983050:UK983060 AEG983050:AEG983060 AOC983050:AOC983060 AXY983050:AXY983060 BHU983050:BHU983060 BRQ983050:BRQ983060 CBM983050:CBM983060 CLI983050:CLI983060 CVE983050:CVE983060 DFA983050:DFA983060 DOW983050:DOW983060 DYS983050:DYS983060 EIO983050:EIO983060 ESK983050:ESK983060 FCG983050:FCG983060 FMC983050:FMC983060 FVY983050:FVY983060 GFU983050:GFU983060 GPQ983050:GPQ983060 GZM983050:GZM983060 HJI983050:HJI983060 HTE983050:HTE983060 IDA983050:IDA983060 IMW983050:IMW983060 IWS983050:IWS983060 JGO983050:JGO983060 JQK983050:JQK983060 KAG983050:KAG983060 KKC983050:KKC983060 KTY983050:KTY983060 LDU983050:LDU983060 LNQ983050:LNQ983060 LXM983050:LXM983060 MHI983050:MHI983060 MRE983050:MRE983060 NBA983050:NBA983060 NKW983050:NKW983060 NUS983050:NUS983060 OEO983050:OEO983060 OOK983050:OOK983060 OYG983050:OYG983060 PIC983050:PIC983060 PRY983050:PRY983060 QBU983050:QBU983060 QLQ983050:QLQ983060 QVM983050:QVM983060 RFI983050:RFI983060 RPE983050:RPE983060 RZA983050:RZA983060 SIW983050:SIW983060 SSS983050:SSS983060 TCO983050:TCO983060 TMK983050:TMK983060 TWG983050:TWG983060 UGC983050:UGC983060 UPY983050:UPY983060 UZU983050:UZU983060 VJQ983050:VJQ983060 VTM983050:VTM983060 WDI983050:WDI983060 WNE983050:WNE983060 WXA983050:WXA983060 AT10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AT65546 KP65546 UL65546 AEH65546 AOD65546 AXZ65546 BHV65546 BRR65546 CBN65546 CLJ65546 CVF65546 DFB65546 DOX65546 DYT65546 EIP65546 ESL65546 FCH65546 FMD65546 FVZ65546 GFV65546 GPR65546 GZN65546 HJJ65546 HTF65546 IDB65546 IMX65546 IWT65546 JGP65546 JQL65546 KAH65546 KKD65546 KTZ65546 LDV65546 LNR65546 LXN65546 MHJ65546 MRF65546 NBB65546 NKX65546 NUT65546 OEP65546 OOL65546 OYH65546 PID65546 PRZ65546 QBV65546 QLR65546 QVN65546 RFJ65546 RPF65546 RZB65546 SIX65546 SST65546 TCP65546 TML65546 TWH65546 UGD65546 UPZ65546 UZV65546 VJR65546 VTN65546 WDJ65546 WNF65546 WXB65546 AT131082 KP131082 UL131082 AEH131082 AOD131082 AXZ131082 BHV131082 BRR131082 CBN131082 CLJ131082 CVF131082 DFB131082 DOX131082 DYT131082 EIP131082 ESL131082 FCH131082 FMD131082 FVZ131082 GFV131082 GPR131082 GZN131082 HJJ131082 HTF131082 IDB131082 IMX131082 IWT131082 JGP131082 JQL131082 KAH131082 KKD131082 KTZ131082 LDV131082 LNR131082 LXN131082 MHJ131082 MRF131082 NBB131082 NKX131082 NUT131082 OEP131082 OOL131082 OYH131082 PID131082 PRZ131082 QBV131082 QLR131082 QVN131082 RFJ131082 RPF131082 RZB131082 SIX131082 SST131082 TCP131082 TML131082 TWH131082 UGD131082 UPZ131082 UZV131082 VJR131082 VTN131082 WDJ131082 WNF131082 WXB131082 AT196618 KP196618 UL196618 AEH196618 AOD196618 AXZ196618 BHV196618 BRR196618 CBN196618 CLJ196618 CVF196618 DFB196618 DOX196618 DYT196618 EIP196618 ESL196618 FCH196618 FMD196618 FVZ196618 GFV196618 GPR196618 GZN196618 HJJ196618 HTF196618 IDB196618 IMX196618 IWT196618 JGP196618 JQL196618 KAH196618 KKD196618 KTZ196618 LDV196618 LNR196618 LXN196618 MHJ196618 MRF196618 NBB196618 NKX196618 NUT196618 OEP196618 OOL196618 OYH196618 PID196618 PRZ196618 QBV196618 QLR196618 QVN196618 RFJ196618 RPF196618 RZB196618 SIX196618 SST196618 TCP196618 TML196618 TWH196618 UGD196618 UPZ196618 UZV196618 VJR196618 VTN196618 WDJ196618 WNF196618 WXB196618 AT262154 KP262154 UL262154 AEH262154 AOD262154 AXZ262154 BHV262154 BRR262154 CBN262154 CLJ262154 CVF262154 DFB262154 DOX262154 DYT262154 EIP262154 ESL262154 FCH262154 FMD262154 FVZ262154 GFV262154 GPR262154 GZN262154 HJJ262154 HTF262154 IDB262154 IMX262154 IWT262154 JGP262154 JQL262154 KAH262154 KKD262154 KTZ262154 LDV262154 LNR262154 LXN262154 MHJ262154 MRF262154 NBB262154 NKX262154 NUT262154 OEP262154 OOL262154 OYH262154 PID262154 PRZ262154 QBV262154 QLR262154 QVN262154 RFJ262154 RPF262154 RZB262154 SIX262154 SST262154 TCP262154 TML262154 TWH262154 UGD262154 UPZ262154 UZV262154 VJR262154 VTN262154 WDJ262154 WNF262154 WXB262154 AT327690 KP327690 UL327690 AEH327690 AOD327690 AXZ327690 BHV327690 BRR327690 CBN327690 CLJ327690 CVF327690 DFB327690 DOX327690 DYT327690 EIP327690 ESL327690 FCH327690 FMD327690 FVZ327690 GFV327690 GPR327690 GZN327690 HJJ327690 HTF327690 IDB327690 IMX327690 IWT327690 JGP327690 JQL327690 KAH327690 KKD327690 KTZ327690 LDV327690 LNR327690 LXN327690 MHJ327690 MRF327690 NBB327690 NKX327690 NUT327690 OEP327690 OOL327690 OYH327690 PID327690 PRZ327690 QBV327690 QLR327690 QVN327690 RFJ327690 RPF327690 RZB327690 SIX327690 SST327690 TCP327690 TML327690 TWH327690 UGD327690 UPZ327690 UZV327690 VJR327690 VTN327690 WDJ327690 WNF327690 WXB327690 AT393226 KP393226 UL393226 AEH393226 AOD393226 AXZ393226 BHV393226 BRR393226 CBN393226 CLJ393226 CVF393226 DFB393226 DOX393226 DYT393226 EIP393226 ESL393226 FCH393226 FMD393226 FVZ393226 GFV393226 GPR393226 GZN393226 HJJ393226 HTF393226 IDB393226 IMX393226 IWT393226 JGP393226 JQL393226 KAH393226 KKD393226 KTZ393226 LDV393226 LNR393226 LXN393226 MHJ393226 MRF393226 NBB393226 NKX393226 NUT393226 OEP393226 OOL393226 OYH393226 PID393226 PRZ393226 QBV393226 QLR393226 QVN393226 RFJ393226 RPF393226 RZB393226 SIX393226 SST393226 TCP393226 TML393226 TWH393226 UGD393226 UPZ393226 UZV393226 VJR393226 VTN393226 WDJ393226 WNF393226 WXB393226 AT458762 KP458762 UL458762 AEH458762 AOD458762 AXZ458762 BHV458762 BRR458762 CBN458762 CLJ458762 CVF458762 DFB458762 DOX458762 DYT458762 EIP458762 ESL458762 FCH458762 FMD458762 FVZ458762 GFV458762 GPR458762 GZN458762 HJJ458762 HTF458762 IDB458762 IMX458762 IWT458762 JGP458762 JQL458762 KAH458762 KKD458762 KTZ458762 LDV458762 LNR458762 LXN458762 MHJ458762 MRF458762 NBB458762 NKX458762 NUT458762 OEP458762 OOL458762 OYH458762 PID458762 PRZ458762 QBV458762 QLR458762 QVN458762 RFJ458762 RPF458762 RZB458762 SIX458762 SST458762 TCP458762 TML458762 TWH458762 UGD458762 UPZ458762 UZV458762 VJR458762 VTN458762 WDJ458762 WNF458762 WXB458762 AT524298 KP524298 UL524298 AEH524298 AOD524298 AXZ524298 BHV524298 BRR524298 CBN524298 CLJ524298 CVF524298 DFB524298 DOX524298 DYT524298 EIP524298 ESL524298 FCH524298 FMD524298 FVZ524298 GFV524298 GPR524298 GZN524298 HJJ524298 HTF524298 IDB524298 IMX524298 IWT524298 JGP524298 JQL524298 KAH524298 KKD524298 KTZ524298 LDV524298 LNR524298 LXN524298 MHJ524298 MRF524298 NBB524298 NKX524298 NUT524298 OEP524298 OOL524298 OYH524298 PID524298 PRZ524298 QBV524298 QLR524298 QVN524298 RFJ524298 RPF524298 RZB524298 SIX524298 SST524298 TCP524298 TML524298 TWH524298 UGD524298 UPZ524298 UZV524298 VJR524298 VTN524298 WDJ524298 WNF524298 WXB524298 AT589834 KP589834 UL589834 AEH589834 AOD589834 AXZ589834 BHV589834 BRR589834 CBN589834 CLJ589834 CVF589834 DFB589834 DOX589834 DYT589834 EIP589834 ESL589834 FCH589834 FMD589834 FVZ589834 GFV589834 GPR589834 GZN589834 HJJ589834 HTF589834 IDB589834 IMX589834 IWT589834 JGP589834 JQL589834 KAH589834 KKD589834 KTZ589834 LDV589834 LNR589834 LXN589834 MHJ589834 MRF589834 NBB589834 NKX589834 NUT589834 OEP589834 OOL589834 OYH589834 PID589834 PRZ589834 QBV589834 QLR589834 QVN589834 RFJ589834 RPF589834 RZB589834 SIX589834 SST589834 TCP589834 TML589834 TWH589834 UGD589834 UPZ589834 UZV589834 VJR589834 VTN589834 WDJ589834 WNF589834 WXB589834 AT655370 KP655370 UL655370 AEH655370 AOD655370 AXZ655370 BHV655370 BRR655370 CBN655370 CLJ655370 CVF655370 DFB655370 DOX655370 DYT655370 EIP655370 ESL655370 FCH655370 FMD655370 FVZ655370 GFV655370 GPR655370 GZN655370 HJJ655370 HTF655370 IDB655370 IMX655370 IWT655370 JGP655370 JQL655370 KAH655370 KKD655370 KTZ655370 LDV655370 LNR655370 LXN655370 MHJ655370 MRF655370 NBB655370 NKX655370 NUT655370 OEP655370 OOL655370 OYH655370 PID655370 PRZ655370 QBV655370 QLR655370 QVN655370 RFJ655370 RPF655370 RZB655370 SIX655370 SST655370 TCP655370 TML655370 TWH655370 UGD655370 UPZ655370 UZV655370 VJR655370 VTN655370 WDJ655370 WNF655370 WXB655370 AT720906 KP720906 UL720906 AEH720906 AOD720906 AXZ720906 BHV720906 BRR720906 CBN720906 CLJ720906 CVF720906 DFB720906 DOX720906 DYT720906 EIP720906 ESL720906 FCH720906 FMD720906 FVZ720906 GFV720906 GPR720906 GZN720906 HJJ720906 HTF720906 IDB720906 IMX720906 IWT720906 JGP720906 JQL720906 KAH720906 KKD720906 KTZ720906 LDV720906 LNR720906 LXN720906 MHJ720906 MRF720906 NBB720906 NKX720906 NUT720906 OEP720906 OOL720906 OYH720906 PID720906 PRZ720906 QBV720906 QLR720906 QVN720906 RFJ720906 RPF720906 RZB720906 SIX720906 SST720906 TCP720906 TML720906 TWH720906 UGD720906 UPZ720906 UZV720906 VJR720906 VTN720906 WDJ720906 WNF720906 WXB720906 AT786442 KP786442 UL786442 AEH786442 AOD786442 AXZ786442 BHV786442 BRR786442 CBN786442 CLJ786442 CVF786442 DFB786442 DOX786442 DYT786442 EIP786442 ESL786442 FCH786442 FMD786442 FVZ786442 GFV786442 GPR786442 GZN786442 HJJ786442 HTF786442 IDB786442 IMX786442 IWT786442 JGP786442 JQL786442 KAH786442 KKD786442 KTZ786442 LDV786442 LNR786442 LXN786442 MHJ786442 MRF786442 NBB786442 NKX786442 NUT786442 OEP786442 OOL786442 OYH786442 PID786442 PRZ786442 QBV786442 QLR786442 QVN786442 RFJ786442 RPF786442 RZB786442 SIX786442 SST786442 TCP786442 TML786442 TWH786442 UGD786442 UPZ786442 UZV786442 VJR786442 VTN786442 WDJ786442 WNF786442 WXB786442 AT851978 KP851978 UL851978 AEH851978 AOD851978 AXZ851978 BHV851978 BRR851978 CBN851978 CLJ851978 CVF851978 DFB851978 DOX851978 DYT851978 EIP851978 ESL851978 FCH851978 FMD851978 FVZ851978 GFV851978 GPR851978 GZN851978 HJJ851978 HTF851978 IDB851978 IMX851978 IWT851978 JGP851978 JQL851978 KAH851978 KKD851978 KTZ851978 LDV851978 LNR851978 LXN851978 MHJ851978 MRF851978 NBB851978 NKX851978 NUT851978 OEP851978 OOL851978 OYH851978 PID851978 PRZ851978 QBV851978 QLR851978 QVN851978 RFJ851978 RPF851978 RZB851978 SIX851978 SST851978 TCP851978 TML851978 TWH851978 UGD851978 UPZ851978 UZV851978 VJR851978 VTN851978 WDJ851978 WNF851978 WXB851978 AT917514 KP917514 UL917514 AEH917514 AOD917514 AXZ917514 BHV917514 BRR917514 CBN917514 CLJ917514 CVF917514 DFB917514 DOX917514 DYT917514 EIP917514 ESL917514 FCH917514 FMD917514 FVZ917514 GFV917514 GPR917514 GZN917514 HJJ917514 HTF917514 IDB917514 IMX917514 IWT917514 JGP917514 JQL917514 KAH917514 KKD917514 KTZ917514 LDV917514 LNR917514 LXN917514 MHJ917514 MRF917514 NBB917514 NKX917514 NUT917514 OEP917514 OOL917514 OYH917514 PID917514 PRZ917514 QBV917514 QLR917514 QVN917514 RFJ917514 RPF917514 RZB917514 SIX917514 SST917514 TCP917514 TML917514 TWH917514 UGD917514 UPZ917514 UZV917514 VJR917514 VTN917514 WDJ917514 WNF917514 WXB917514 AT983050 KP983050 UL983050 AEH983050 AOD983050 AXZ983050 BHV983050 BRR983050 CBN983050 CLJ983050 CVF983050 DFB983050 DOX983050 DYT983050 EIP983050 ESL983050 FCH983050 FMD983050 FVZ983050 GFV983050 GPR983050 GZN983050 HJJ983050 HTF983050 IDB983050 IMX983050 IWT983050 JGP983050 JQL983050 KAH983050 KKD983050 KTZ983050 LDV983050 LNR983050 LXN983050 MHJ983050 MRF983050 NBB983050 NKX983050 NUT983050 OEP983050 OOL983050 OYH983050 PID983050 PRZ983050 QBV983050 QLR983050 QVN983050 RFJ983050 RPF983050 RZB983050 SIX983050 SST983050 TCP983050 TML983050 TWH983050 UGD983050 UPZ983050 UZV983050 VJR983050 VTN983050 WDJ983050 WNF983050 WXB983050 AT15:AT20 KP15:KP20 UL15:UL20 AEH15:AEH20 AOD15:AOD20 AXZ15:AXZ20 BHV15:BHV20 BRR15:BRR20 CBN15:CBN20 CLJ15:CLJ20 CVF15:CVF20 DFB15:DFB20 DOX15:DOX20 DYT15:DYT20 EIP15:EIP20 ESL15:ESL20 FCH15:FCH20 FMD15:FMD20 FVZ15:FVZ20 GFV15:GFV20 GPR15:GPR20 GZN15:GZN20 HJJ15:HJJ20 HTF15:HTF20 IDB15:IDB20 IMX15:IMX20 IWT15:IWT20 JGP15:JGP20 JQL15:JQL20 KAH15:KAH20 KKD15:KKD20 KTZ15:KTZ20 LDV15:LDV20 LNR15:LNR20 LXN15:LXN20 MHJ15:MHJ20 MRF15:MRF20 NBB15:NBB20 NKX15:NKX20 NUT15:NUT20 OEP15:OEP20 OOL15:OOL20 OYH15:OYH20 PID15:PID20 PRZ15:PRZ20 QBV15:QBV20 QLR15:QLR20 QVN15:QVN20 RFJ15:RFJ20 RPF15:RPF20 RZB15:RZB20 SIX15:SIX20 SST15:SST20 TCP15:TCP20 TML15:TML20 TWH15:TWH20 UGD15:UGD20 UPZ15:UPZ20 UZV15:UZV20 VJR15:VJR20 VTN15:VTN20 WDJ15:WDJ20 WNF15:WNF20 WXB15:WXB20 AT65551:AT65556 KP65551:KP65556 UL65551:UL65556 AEH65551:AEH65556 AOD65551:AOD65556 AXZ65551:AXZ65556 BHV65551:BHV65556 BRR65551:BRR65556 CBN65551:CBN65556 CLJ65551:CLJ65556 CVF65551:CVF65556 DFB65551:DFB65556 DOX65551:DOX65556 DYT65551:DYT65556 EIP65551:EIP65556 ESL65551:ESL65556 FCH65551:FCH65556 FMD65551:FMD65556 FVZ65551:FVZ65556 GFV65551:GFV65556 GPR65551:GPR65556 GZN65551:GZN65556 HJJ65551:HJJ65556 HTF65551:HTF65556 IDB65551:IDB65556 IMX65551:IMX65556 IWT65551:IWT65556 JGP65551:JGP65556 JQL65551:JQL65556 KAH65551:KAH65556 KKD65551:KKD65556 KTZ65551:KTZ65556 LDV65551:LDV65556 LNR65551:LNR65556 LXN65551:LXN65556 MHJ65551:MHJ65556 MRF65551:MRF65556 NBB65551:NBB65556 NKX65551:NKX65556 NUT65551:NUT65556 OEP65551:OEP65556 OOL65551:OOL65556 OYH65551:OYH65556 PID65551:PID65556 PRZ65551:PRZ65556 QBV65551:QBV65556 QLR65551:QLR65556 QVN65551:QVN65556 RFJ65551:RFJ65556 RPF65551:RPF65556 RZB65551:RZB65556 SIX65551:SIX65556 SST65551:SST65556 TCP65551:TCP65556 TML65551:TML65556 TWH65551:TWH65556 UGD65551:UGD65556 UPZ65551:UPZ65556 UZV65551:UZV65556 VJR65551:VJR65556 VTN65551:VTN65556 WDJ65551:WDJ65556 WNF65551:WNF65556 WXB65551:WXB65556 AT131087:AT131092 KP131087:KP131092 UL131087:UL131092 AEH131087:AEH131092 AOD131087:AOD131092 AXZ131087:AXZ131092 BHV131087:BHV131092 BRR131087:BRR131092 CBN131087:CBN131092 CLJ131087:CLJ131092 CVF131087:CVF131092 DFB131087:DFB131092 DOX131087:DOX131092 DYT131087:DYT131092 EIP131087:EIP131092 ESL131087:ESL131092 FCH131087:FCH131092 FMD131087:FMD131092 FVZ131087:FVZ131092 GFV131087:GFV131092 GPR131087:GPR131092 GZN131087:GZN131092 HJJ131087:HJJ131092 HTF131087:HTF131092 IDB131087:IDB131092 IMX131087:IMX131092 IWT131087:IWT131092 JGP131087:JGP131092 JQL131087:JQL131092 KAH131087:KAH131092 KKD131087:KKD131092 KTZ131087:KTZ131092 LDV131087:LDV131092 LNR131087:LNR131092 LXN131087:LXN131092 MHJ131087:MHJ131092 MRF131087:MRF131092 NBB131087:NBB131092 NKX131087:NKX131092 NUT131087:NUT131092 OEP131087:OEP131092 OOL131087:OOL131092 OYH131087:OYH131092 PID131087:PID131092 PRZ131087:PRZ131092 QBV131087:QBV131092 QLR131087:QLR131092 QVN131087:QVN131092 RFJ131087:RFJ131092 RPF131087:RPF131092 RZB131087:RZB131092 SIX131087:SIX131092 SST131087:SST131092 TCP131087:TCP131092 TML131087:TML131092 TWH131087:TWH131092 UGD131087:UGD131092 UPZ131087:UPZ131092 UZV131087:UZV131092 VJR131087:VJR131092 VTN131087:VTN131092 WDJ131087:WDJ131092 WNF131087:WNF131092 WXB131087:WXB131092 AT196623:AT196628 KP196623:KP196628 UL196623:UL196628 AEH196623:AEH196628 AOD196623:AOD196628 AXZ196623:AXZ196628 BHV196623:BHV196628 BRR196623:BRR196628 CBN196623:CBN196628 CLJ196623:CLJ196628 CVF196623:CVF196628 DFB196623:DFB196628 DOX196623:DOX196628 DYT196623:DYT196628 EIP196623:EIP196628 ESL196623:ESL196628 FCH196623:FCH196628 FMD196623:FMD196628 FVZ196623:FVZ196628 GFV196623:GFV196628 GPR196623:GPR196628 GZN196623:GZN196628 HJJ196623:HJJ196628 HTF196623:HTF196628 IDB196623:IDB196628 IMX196623:IMX196628 IWT196623:IWT196628 JGP196623:JGP196628 JQL196623:JQL196628 KAH196623:KAH196628 KKD196623:KKD196628 KTZ196623:KTZ196628 LDV196623:LDV196628 LNR196623:LNR196628 LXN196623:LXN196628 MHJ196623:MHJ196628 MRF196623:MRF196628 NBB196623:NBB196628 NKX196623:NKX196628 NUT196623:NUT196628 OEP196623:OEP196628 OOL196623:OOL196628 OYH196623:OYH196628 PID196623:PID196628 PRZ196623:PRZ196628 QBV196623:QBV196628 QLR196623:QLR196628 QVN196623:QVN196628 RFJ196623:RFJ196628 RPF196623:RPF196628 RZB196623:RZB196628 SIX196623:SIX196628 SST196623:SST196628 TCP196623:TCP196628 TML196623:TML196628 TWH196623:TWH196628 UGD196623:UGD196628 UPZ196623:UPZ196628 UZV196623:UZV196628 VJR196623:VJR196628 VTN196623:VTN196628 WDJ196623:WDJ196628 WNF196623:WNF196628 WXB196623:WXB196628 AT262159:AT262164 KP262159:KP262164 UL262159:UL262164 AEH262159:AEH262164 AOD262159:AOD262164 AXZ262159:AXZ262164 BHV262159:BHV262164 BRR262159:BRR262164 CBN262159:CBN262164 CLJ262159:CLJ262164 CVF262159:CVF262164 DFB262159:DFB262164 DOX262159:DOX262164 DYT262159:DYT262164 EIP262159:EIP262164 ESL262159:ESL262164 FCH262159:FCH262164 FMD262159:FMD262164 FVZ262159:FVZ262164 GFV262159:GFV262164 GPR262159:GPR262164 GZN262159:GZN262164 HJJ262159:HJJ262164 HTF262159:HTF262164 IDB262159:IDB262164 IMX262159:IMX262164 IWT262159:IWT262164 JGP262159:JGP262164 JQL262159:JQL262164 KAH262159:KAH262164 KKD262159:KKD262164 KTZ262159:KTZ262164 LDV262159:LDV262164 LNR262159:LNR262164 LXN262159:LXN262164 MHJ262159:MHJ262164 MRF262159:MRF262164 NBB262159:NBB262164 NKX262159:NKX262164 NUT262159:NUT262164 OEP262159:OEP262164 OOL262159:OOL262164 OYH262159:OYH262164 PID262159:PID262164 PRZ262159:PRZ262164 QBV262159:QBV262164 QLR262159:QLR262164 QVN262159:QVN262164 RFJ262159:RFJ262164 RPF262159:RPF262164 RZB262159:RZB262164 SIX262159:SIX262164 SST262159:SST262164 TCP262159:TCP262164 TML262159:TML262164 TWH262159:TWH262164 UGD262159:UGD262164 UPZ262159:UPZ262164 UZV262159:UZV262164 VJR262159:VJR262164 VTN262159:VTN262164 WDJ262159:WDJ262164 WNF262159:WNF262164 WXB262159:WXB262164 AT327695:AT327700 KP327695:KP327700 UL327695:UL327700 AEH327695:AEH327700 AOD327695:AOD327700 AXZ327695:AXZ327700 BHV327695:BHV327700 BRR327695:BRR327700 CBN327695:CBN327700 CLJ327695:CLJ327700 CVF327695:CVF327700 DFB327695:DFB327700 DOX327695:DOX327700 DYT327695:DYT327700 EIP327695:EIP327700 ESL327695:ESL327700 FCH327695:FCH327700 FMD327695:FMD327700 FVZ327695:FVZ327700 GFV327695:GFV327700 GPR327695:GPR327700 GZN327695:GZN327700 HJJ327695:HJJ327700 HTF327695:HTF327700 IDB327695:IDB327700 IMX327695:IMX327700 IWT327695:IWT327700 JGP327695:JGP327700 JQL327695:JQL327700 KAH327695:KAH327700 KKD327695:KKD327700 KTZ327695:KTZ327700 LDV327695:LDV327700 LNR327695:LNR327700 LXN327695:LXN327700 MHJ327695:MHJ327700 MRF327695:MRF327700 NBB327695:NBB327700 NKX327695:NKX327700 NUT327695:NUT327700 OEP327695:OEP327700 OOL327695:OOL327700 OYH327695:OYH327700 PID327695:PID327700 PRZ327695:PRZ327700 QBV327695:QBV327700 QLR327695:QLR327700 QVN327695:QVN327700 RFJ327695:RFJ327700 RPF327695:RPF327700 RZB327695:RZB327700 SIX327695:SIX327700 SST327695:SST327700 TCP327695:TCP327700 TML327695:TML327700 TWH327695:TWH327700 UGD327695:UGD327700 UPZ327695:UPZ327700 UZV327695:UZV327700 VJR327695:VJR327700 VTN327695:VTN327700 WDJ327695:WDJ327700 WNF327695:WNF327700 WXB327695:WXB327700 AT393231:AT393236 KP393231:KP393236 UL393231:UL393236 AEH393231:AEH393236 AOD393231:AOD393236 AXZ393231:AXZ393236 BHV393231:BHV393236 BRR393231:BRR393236 CBN393231:CBN393236 CLJ393231:CLJ393236 CVF393231:CVF393236 DFB393231:DFB393236 DOX393231:DOX393236 DYT393231:DYT393236 EIP393231:EIP393236 ESL393231:ESL393236 FCH393231:FCH393236 FMD393231:FMD393236 FVZ393231:FVZ393236 GFV393231:GFV393236 GPR393231:GPR393236 GZN393231:GZN393236 HJJ393231:HJJ393236 HTF393231:HTF393236 IDB393231:IDB393236 IMX393231:IMX393236 IWT393231:IWT393236 JGP393231:JGP393236 JQL393231:JQL393236 KAH393231:KAH393236 KKD393231:KKD393236 KTZ393231:KTZ393236 LDV393231:LDV393236 LNR393231:LNR393236 LXN393231:LXN393236 MHJ393231:MHJ393236 MRF393231:MRF393236 NBB393231:NBB393236 NKX393231:NKX393236 NUT393231:NUT393236 OEP393231:OEP393236 OOL393231:OOL393236 OYH393231:OYH393236 PID393231:PID393236 PRZ393231:PRZ393236 QBV393231:QBV393236 QLR393231:QLR393236 QVN393231:QVN393236 RFJ393231:RFJ393236 RPF393231:RPF393236 RZB393231:RZB393236 SIX393231:SIX393236 SST393231:SST393236 TCP393231:TCP393236 TML393231:TML393236 TWH393231:TWH393236 UGD393231:UGD393236 UPZ393231:UPZ393236 UZV393231:UZV393236 VJR393231:VJR393236 VTN393231:VTN393236 WDJ393231:WDJ393236 WNF393231:WNF393236 WXB393231:WXB393236 AT458767:AT458772 KP458767:KP458772 UL458767:UL458772 AEH458767:AEH458772 AOD458767:AOD458772 AXZ458767:AXZ458772 BHV458767:BHV458772 BRR458767:BRR458772 CBN458767:CBN458772 CLJ458767:CLJ458772 CVF458767:CVF458772 DFB458767:DFB458772 DOX458767:DOX458772 DYT458767:DYT458772 EIP458767:EIP458772 ESL458767:ESL458772 FCH458767:FCH458772 FMD458767:FMD458772 FVZ458767:FVZ458772 GFV458767:GFV458772 GPR458767:GPR458772 GZN458767:GZN458772 HJJ458767:HJJ458772 HTF458767:HTF458772 IDB458767:IDB458772 IMX458767:IMX458772 IWT458767:IWT458772 JGP458767:JGP458772 JQL458767:JQL458772 KAH458767:KAH458772 KKD458767:KKD458772 KTZ458767:KTZ458772 LDV458767:LDV458772 LNR458767:LNR458772 LXN458767:LXN458772 MHJ458767:MHJ458772 MRF458767:MRF458772 NBB458767:NBB458772 NKX458767:NKX458772 NUT458767:NUT458772 OEP458767:OEP458772 OOL458767:OOL458772 OYH458767:OYH458772 PID458767:PID458772 PRZ458767:PRZ458772 QBV458767:QBV458772 QLR458767:QLR458772 QVN458767:QVN458772 RFJ458767:RFJ458772 RPF458767:RPF458772 RZB458767:RZB458772 SIX458767:SIX458772 SST458767:SST458772 TCP458767:TCP458772 TML458767:TML458772 TWH458767:TWH458772 UGD458767:UGD458772 UPZ458767:UPZ458772 UZV458767:UZV458772 VJR458767:VJR458772 VTN458767:VTN458772 WDJ458767:WDJ458772 WNF458767:WNF458772 WXB458767:WXB458772 AT524303:AT524308 KP524303:KP524308 UL524303:UL524308 AEH524303:AEH524308 AOD524303:AOD524308 AXZ524303:AXZ524308 BHV524303:BHV524308 BRR524303:BRR524308 CBN524303:CBN524308 CLJ524303:CLJ524308 CVF524303:CVF524308 DFB524303:DFB524308 DOX524303:DOX524308 DYT524303:DYT524308 EIP524303:EIP524308 ESL524303:ESL524308 FCH524303:FCH524308 FMD524303:FMD524308 FVZ524303:FVZ524308 GFV524303:GFV524308 GPR524303:GPR524308 GZN524303:GZN524308 HJJ524303:HJJ524308 HTF524303:HTF524308 IDB524303:IDB524308 IMX524303:IMX524308 IWT524303:IWT524308 JGP524303:JGP524308 JQL524303:JQL524308 KAH524303:KAH524308 KKD524303:KKD524308 KTZ524303:KTZ524308 LDV524303:LDV524308 LNR524303:LNR524308 LXN524303:LXN524308 MHJ524303:MHJ524308 MRF524303:MRF524308 NBB524303:NBB524308 NKX524303:NKX524308 NUT524303:NUT524308 OEP524303:OEP524308 OOL524303:OOL524308 OYH524303:OYH524308 PID524303:PID524308 PRZ524303:PRZ524308 QBV524303:QBV524308 QLR524303:QLR524308 QVN524303:QVN524308 RFJ524303:RFJ524308 RPF524303:RPF524308 RZB524303:RZB524308 SIX524303:SIX524308 SST524303:SST524308 TCP524303:TCP524308 TML524303:TML524308 TWH524303:TWH524308 UGD524303:UGD524308 UPZ524303:UPZ524308 UZV524303:UZV524308 VJR524303:VJR524308 VTN524303:VTN524308 WDJ524303:WDJ524308 WNF524303:WNF524308 WXB524303:WXB524308 AT589839:AT589844 KP589839:KP589844 UL589839:UL589844 AEH589839:AEH589844 AOD589839:AOD589844 AXZ589839:AXZ589844 BHV589839:BHV589844 BRR589839:BRR589844 CBN589839:CBN589844 CLJ589839:CLJ589844 CVF589839:CVF589844 DFB589839:DFB589844 DOX589839:DOX589844 DYT589839:DYT589844 EIP589839:EIP589844 ESL589839:ESL589844 FCH589839:FCH589844 FMD589839:FMD589844 FVZ589839:FVZ589844 GFV589839:GFV589844 GPR589839:GPR589844 GZN589839:GZN589844 HJJ589839:HJJ589844 HTF589839:HTF589844 IDB589839:IDB589844 IMX589839:IMX589844 IWT589839:IWT589844 JGP589839:JGP589844 JQL589839:JQL589844 KAH589839:KAH589844 KKD589839:KKD589844 KTZ589839:KTZ589844 LDV589839:LDV589844 LNR589839:LNR589844 LXN589839:LXN589844 MHJ589839:MHJ589844 MRF589839:MRF589844 NBB589839:NBB589844 NKX589839:NKX589844 NUT589839:NUT589844 OEP589839:OEP589844 OOL589839:OOL589844 OYH589839:OYH589844 PID589839:PID589844 PRZ589839:PRZ589844 QBV589839:QBV589844 QLR589839:QLR589844 QVN589839:QVN589844 RFJ589839:RFJ589844 RPF589839:RPF589844 RZB589839:RZB589844 SIX589839:SIX589844 SST589839:SST589844 TCP589839:TCP589844 TML589839:TML589844 TWH589839:TWH589844 UGD589839:UGD589844 UPZ589839:UPZ589844 UZV589839:UZV589844 VJR589839:VJR589844 VTN589839:VTN589844 WDJ589839:WDJ589844 WNF589839:WNF589844 WXB589839:WXB589844 AT655375:AT655380 KP655375:KP655380 UL655375:UL655380 AEH655375:AEH655380 AOD655375:AOD655380 AXZ655375:AXZ655380 BHV655375:BHV655380 BRR655375:BRR655380 CBN655375:CBN655380 CLJ655375:CLJ655380 CVF655375:CVF655380 DFB655375:DFB655380 DOX655375:DOX655380 DYT655375:DYT655380 EIP655375:EIP655380 ESL655375:ESL655380 FCH655375:FCH655380 FMD655375:FMD655380 FVZ655375:FVZ655380 GFV655375:GFV655380 GPR655375:GPR655380 GZN655375:GZN655380 HJJ655375:HJJ655380 HTF655375:HTF655380 IDB655375:IDB655380 IMX655375:IMX655380 IWT655375:IWT655380 JGP655375:JGP655380 JQL655375:JQL655380 KAH655375:KAH655380 KKD655375:KKD655380 KTZ655375:KTZ655380 LDV655375:LDV655380 LNR655375:LNR655380 LXN655375:LXN655380 MHJ655375:MHJ655380 MRF655375:MRF655380 NBB655375:NBB655380 NKX655375:NKX655380 NUT655375:NUT655380 OEP655375:OEP655380 OOL655375:OOL655380 OYH655375:OYH655380 PID655375:PID655380 PRZ655375:PRZ655380 QBV655375:QBV655380 QLR655375:QLR655380 QVN655375:QVN655380 RFJ655375:RFJ655380 RPF655375:RPF655380 RZB655375:RZB655380 SIX655375:SIX655380 SST655375:SST655380 TCP655375:TCP655380 TML655375:TML655380 TWH655375:TWH655380 UGD655375:UGD655380 UPZ655375:UPZ655380 UZV655375:UZV655380 VJR655375:VJR655380 VTN655375:VTN655380 WDJ655375:WDJ655380 WNF655375:WNF655380 WXB655375:WXB655380 AT720911:AT720916 KP720911:KP720916 UL720911:UL720916 AEH720911:AEH720916 AOD720911:AOD720916 AXZ720911:AXZ720916 BHV720911:BHV720916 BRR720911:BRR720916 CBN720911:CBN720916 CLJ720911:CLJ720916 CVF720911:CVF720916 DFB720911:DFB720916 DOX720911:DOX720916 DYT720911:DYT720916 EIP720911:EIP720916 ESL720911:ESL720916 FCH720911:FCH720916 FMD720911:FMD720916 FVZ720911:FVZ720916 GFV720911:GFV720916 GPR720911:GPR720916 GZN720911:GZN720916 HJJ720911:HJJ720916 HTF720911:HTF720916 IDB720911:IDB720916 IMX720911:IMX720916 IWT720911:IWT720916 JGP720911:JGP720916 JQL720911:JQL720916 KAH720911:KAH720916 KKD720911:KKD720916 KTZ720911:KTZ720916 LDV720911:LDV720916 LNR720911:LNR720916 LXN720911:LXN720916 MHJ720911:MHJ720916 MRF720911:MRF720916 NBB720911:NBB720916 NKX720911:NKX720916 NUT720911:NUT720916 OEP720911:OEP720916 OOL720911:OOL720916 OYH720911:OYH720916 PID720911:PID720916 PRZ720911:PRZ720916 QBV720911:QBV720916 QLR720911:QLR720916 QVN720911:QVN720916 RFJ720911:RFJ720916 RPF720911:RPF720916 RZB720911:RZB720916 SIX720911:SIX720916 SST720911:SST720916 TCP720911:TCP720916 TML720911:TML720916 TWH720911:TWH720916 UGD720911:UGD720916 UPZ720911:UPZ720916 UZV720911:UZV720916 VJR720911:VJR720916 VTN720911:VTN720916 WDJ720911:WDJ720916 WNF720911:WNF720916 WXB720911:WXB720916 AT786447:AT786452 KP786447:KP786452 UL786447:UL786452 AEH786447:AEH786452 AOD786447:AOD786452 AXZ786447:AXZ786452 BHV786447:BHV786452 BRR786447:BRR786452 CBN786447:CBN786452 CLJ786447:CLJ786452 CVF786447:CVF786452 DFB786447:DFB786452 DOX786447:DOX786452 DYT786447:DYT786452 EIP786447:EIP786452 ESL786447:ESL786452 FCH786447:FCH786452 FMD786447:FMD786452 FVZ786447:FVZ786452 GFV786447:GFV786452 GPR786447:GPR786452 GZN786447:GZN786452 HJJ786447:HJJ786452 HTF786447:HTF786452 IDB786447:IDB786452 IMX786447:IMX786452 IWT786447:IWT786452 JGP786447:JGP786452 JQL786447:JQL786452 KAH786447:KAH786452 KKD786447:KKD786452 KTZ786447:KTZ786452 LDV786447:LDV786452 LNR786447:LNR786452 LXN786447:LXN786452 MHJ786447:MHJ786452 MRF786447:MRF786452 NBB786447:NBB786452 NKX786447:NKX786452 NUT786447:NUT786452 OEP786447:OEP786452 OOL786447:OOL786452 OYH786447:OYH786452 PID786447:PID786452 PRZ786447:PRZ786452 QBV786447:QBV786452 QLR786447:QLR786452 QVN786447:QVN786452 RFJ786447:RFJ786452 RPF786447:RPF786452 RZB786447:RZB786452 SIX786447:SIX786452 SST786447:SST786452 TCP786447:TCP786452 TML786447:TML786452 TWH786447:TWH786452 UGD786447:UGD786452 UPZ786447:UPZ786452 UZV786447:UZV786452 VJR786447:VJR786452 VTN786447:VTN786452 WDJ786447:WDJ786452 WNF786447:WNF786452 WXB786447:WXB786452 AT851983:AT851988 KP851983:KP851988 UL851983:UL851988 AEH851983:AEH851988 AOD851983:AOD851988 AXZ851983:AXZ851988 BHV851983:BHV851988 BRR851983:BRR851988 CBN851983:CBN851988 CLJ851983:CLJ851988 CVF851983:CVF851988 DFB851983:DFB851988 DOX851983:DOX851988 DYT851983:DYT851988 EIP851983:EIP851988 ESL851983:ESL851988 FCH851983:FCH851988 FMD851983:FMD851988 FVZ851983:FVZ851988 GFV851983:GFV851988 GPR851983:GPR851988 GZN851983:GZN851988 HJJ851983:HJJ851988 HTF851983:HTF851988 IDB851983:IDB851988 IMX851983:IMX851988 IWT851983:IWT851988 JGP851983:JGP851988 JQL851983:JQL851988 KAH851983:KAH851988 KKD851983:KKD851988 KTZ851983:KTZ851988 LDV851983:LDV851988 LNR851983:LNR851988 LXN851983:LXN851988 MHJ851983:MHJ851988 MRF851983:MRF851988 NBB851983:NBB851988 NKX851983:NKX851988 NUT851983:NUT851988 OEP851983:OEP851988 OOL851983:OOL851988 OYH851983:OYH851988 PID851983:PID851988 PRZ851983:PRZ851988 QBV851983:QBV851988 QLR851983:QLR851988 QVN851983:QVN851988 RFJ851983:RFJ851988 RPF851983:RPF851988 RZB851983:RZB851988 SIX851983:SIX851988 SST851983:SST851988 TCP851983:TCP851988 TML851983:TML851988 TWH851983:TWH851988 UGD851983:UGD851988 UPZ851983:UPZ851988 UZV851983:UZV851988 VJR851983:VJR851988 VTN851983:VTN851988 WDJ851983:WDJ851988 WNF851983:WNF851988 WXB851983:WXB851988 AT917519:AT917524 KP917519:KP917524 UL917519:UL917524 AEH917519:AEH917524 AOD917519:AOD917524 AXZ917519:AXZ917524 BHV917519:BHV917524 BRR917519:BRR917524 CBN917519:CBN917524 CLJ917519:CLJ917524 CVF917519:CVF917524 DFB917519:DFB917524 DOX917519:DOX917524 DYT917519:DYT917524 EIP917519:EIP917524 ESL917519:ESL917524 FCH917519:FCH917524 FMD917519:FMD917524 FVZ917519:FVZ917524 GFV917519:GFV917524 GPR917519:GPR917524 GZN917519:GZN917524 HJJ917519:HJJ917524 HTF917519:HTF917524 IDB917519:IDB917524 IMX917519:IMX917524 IWT917519:IWT917524 JGP917519:JGP917524 JQL917519:JQL917524 KAH917519:KAH917524 KKD917519:KKD917524 KTZ917519:KTZ917524 LDV917519:LDV917524 LNR917519:LNR917524 LXN917519:LXN917524 MHJ917519:MHJ917524 MRF917519:MRF917524 NBB917519:NBB917524 NKX917519:NKX917524 NUT917519:NUT917524 OEP917519:OEP917524 OOL917519:OOL917524 OYH917519:OYH917524 PID917519:PID917524 PRZ917519:PRZ917524 QBV917519:QBV917524 QLR917519:QLR917524 QVN917519:QVN917524 RFJ917519:RFJ917524 RPF917519:RPF917524 RZB917519:RZB917524 SIX917519:SIX917524 SST917519:SST917524 TCP917519:TCP917524 TML917519:TML917524 TWH917519:TWH917524 UGD917519:UGD917524 UPZ917519:UPZ917524 UZV917519:UZV917524 VJR917519:VJR917524 VTN917519:VTN917524 WDJ917519:WDJ917524 WNF917519:WNF917524 WXB917519:WXB917524 AT983055:AT983060 KP983055:KP983060 UL983055:UL983060 AEH983055:AEH983060 AOD983055:AOD983060 AXZ983055:AXZ983060 BHV983055:BHV983060 BRR983055:BRR983060 CBN983055:CBN983060 CLJ983055:CLJ983060 CVF983055:CVF983060 DFB983055:DFB983060 DOX983055:DOX983060 DYT983055:DYT983060 EIP983055:EIP983060 ESL983055:ESL983060 FCH983055:FCH983060 FMD983055:FMD983060 FVZ983055:FVZ983060 GFV983055:GFV983060 GPR983055:GPR983060 GZN983055:GZN983060 HJJ983055:HJJ983060 HTF983055:HTF983060 IDB983055:IDB983060 IMX983055:IMX983060 IWT983055:IWT983060 JGP983055:JGP983060 JQL983055:JQL983060 KAH983055:KAH983060 KKD983055:KKD983060 KTZ983055:KTZ983060 LDV983055:LDV983060 LNR983055:LNR983060 LXN983055:LXN983060 MHJ983055:MHJ983060 MRF983055:MRF983060 NBB983055:NBB983060 NKX983055:NKX983060 NUT983055:NUT983060 OEP983055:OEP983060 OOL983055:OOL983060 OYH983055:OYH983060 PID983055:PID983060 PRZ983055:PRZ983060 QBV983055:QBV983060 QLR983055:QLR983060 QVN983055:QVN983060 RFJ983055:RFJ983060 RPF983055:RPF983060 RZB983055:RZB983060 SIX983055:SIX983060 SST983055:SST983060 TCP983055:TCP983060 TML983055:TML983060 TWH983055:TWH983060 UGD983055:UGD983060 UPZ983055:UPZ983060 UZV983055:UZV983060 VJR983055:VJR983060 VTN983055:VTN983060 WDJ983055:WDJ983060 WNF983055:WNF983060 WXB983055:WXB983060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7"/>
  <sheetViews>
    <sheetView showGridLines="0" zoomScaleNormal="100" zoomScaleSheetLayoutView="115" workbookViewId="0">
      <selection activeCell="I10" sqref="I10:K10"/>
    </sheetView>
  </sheetViews>
  <sheetFormatPr baseColWidth="10" defaultRowHeight="11.25" x14ac:dyDescent="0.2"/>
  <cols>
    <col min="1" max="1" width="1.140625" style="63" customWidth="1"/>
    <col min="2" max="4" width="5.7109375" style="63" customWidth="1"/>
    <col min="5" max="5" width="4" style="64" customWidth="1"/>
    <col min="6" max="8" width="3.710937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5.710937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50" width="14.5703125" style="65" customWidth="1"/>
    <col min="51" max="51" width="4" style="64" customWidth="1"/>
    <col min="52" max="54" width="8.28515625" style="63" customWidth="1"/>
    <col min="55" max="55" width="3.85546875" style="64" customWidth="1"/>
    <col min="56" max="56" width="20.42578125" style="64" customWidth="1"/>
    <col min="57" max="256" width="11.42578125" style="42"/>
    <col min="257" max="257" width="1.140625" style="42" customWidth="1"/>
    <col min="258" max="260" width="5.7109375" style="42" customWidth="1"/>
    <col min="261" max="261" width="4" style="42" customWidth="1"/>
    <col min="262" max="264" width="3.7109375" style="42" customWidth="1"/>
    <col min="265" max="267" width="4.5703125" style="42" customWidth="1"/>
    <col min="268" max="269" width="3.28515625" style="42" bestFit="1" customWidth="1"/>
    <col min="270" max="273" width="0" style="42" hidden="1" customWidth="1"/>
    <col min="274" max="274" width="4.28515625" style="42" customWidth="1"/>
    <col min="275" max="277" width="5.710937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6" width="14.5703125" style="42" customWidth="1"/>
    <col min="307" max="307" width="4" style="42" customWidth="1"/>
    <col min="308" max="310" width="8.28515625" style="42" customWidth="1"/>
    <col min="311" max="311" width="3.85546875" style="42" customWidth="1"/>
    <col min="312" max="312" width="20.42578125" style="42" customWidth="1"/>
    <col min="313" max="512" width="11.42578125" style="42"/>
    <col min="513" max="513" width="1.140625" style="42" customWidth="1"/>
    <col min="514" max="516" width="5.7109375" style="42" customWidth="1"/>
    <col min="517" max="517" width="4" style="42" customWidth="1"/>
    <col min="518" max="520" width="3.7109375" style="42" customWidth="1"/>
    <col min="521" max="523" width="4.5703125" style="42" customWidth="1"/>
    <col min="524" max="525" width="3.28515625" style="42" bestFit="1" customWidth="1"/>
    <col min="526" max="529" width="0" style="42" hidden="1" customWidth="1"/>
    <col min="530" max="530" width="4.28515625" style="42" customWidth="1"/>
    <col min="531" max="533" width="5.710937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2" width="14.5703125" style="42" customWidth="1"/>
    <col min="563" max="563" width="4" style="42" customWidth="1"/>
    <col min="564" max="566" width="8.28515625" style="42" customWidth="1"/>
    <col min="567" max="567" width="3.85546875" style="42" customWidth="1"/>
    <col min="568" max="568" width="20.42578125" style="42" customWidth="1"/>
    <col min="569" max="768" width="11.42578125" style="42"/>
    <col min="769" max="769" width="1.140625" style="42" customWidth="1"/>
    <col min="770" max="772" width="5.7109375" style="42" customWidth="1"/>
    <col min="773" max="773" width="4" style="42" customWidth="1"/>
    <col min="774" max="776" width="3.7109375" style="42" customWidth="1"/>
    <col min="777" max="779" width="4.5703125" style="42" customWidth="1"/>
    <col min="780" max="781" width="3.28515625" style="42" bestFit="1" customWidth="1"/>
    <col min="782" max="785" width="0" style="42" hidden="1" customWidth="1"/>
    <col min="786" max="786" width="4.28515625" style="42" customWidth="1"/>
    <col min="787" max="789" width="5.710937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8" width="14.5703125" style="42" customWidth="1"/>
    <col min="819" max="819" width="4" style="42" customWidth="1"/>
    <col min="820" max="822" width="8.28515625" style="42" customWidth="1"/>
    <col min="823" max="823" width="3.85546875" style="42" customWidth="1"/>
    <col min="824" max="824" width="20.42578125" style="42" customWidth="1"/>
    <col min="825" max="1024" width="11.42578125" style="42"/>
    <col min="1025" max="1025" width="1.140625" style="42" customWidth="1"/>
    <col min="1026" max="1028" width="5.7109375" style="42" customWidth="1"/>
    <col min="1029" max="1029" width="4" style="42" customWidth="1"/>
    <col min="1030" max="1032" width="3.7109375" style="42" customWidth="1"/>
    <col min="1033" max="1035" width="4.5703125" style="42" customWidth="1"/>
    <col min="1036" max="1037" width="3.28515625" style="42" bestFit="1" customWidth="1"/>
    <col min="1038" max="1041" width="0" style="42" hidden="1" customWidth="1"/>
    <col min="1042" max="1042" width="4.28515625" style="42" customWidth="1"/>
    <col min="1043" max="1045" width="5.710937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4" width="14.5703125" style="42" customWidth="1"/>
    <col min="1075" max="1075" width="4" style="42" customWidth="1"/>
    <col min="1076" max="1078" width="8.28515625" style="42" customWidth="1"/>
    <col min="1079" max="1079" width="3.85546875" style="42" customWidth="1"/>
    <col min="1080" max="1080" width="20.42578125" style="42" customWidth="1"/>
    <col min="1081" max="1280" width="11.42578125" style="42"/>
    <col min="1281" max="1281" width="1.140625" style="42" customWidth="1"/>
    <col min="1282" max="1284" width="5.7109375" style="42" customWidth="1"/>
    <col min="1285" max="1285" width="4" style="42" customWidth="1"/>
    <col min="1286" max="1288" width="3.7109375" style="42" customWidth="1"/>
    <col min="1289" max="1291" width="4.5703125" style="42" customWidth="1"/>
    <col min="1292" max="1293" width="3.28515625" style="42" bestFit="1" customWidth="1"/>
    <col min="1294" max="1297" width="0" style="42" hidden="1" customWidth="1"/>
    <col min="1298" max="1298" width="4.28515625" style="42" customWidth="1"/>
    <col min="1299" max="1301" width="5.710937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30" width="14.5703125" style="42" customWidth="1"/>
    <col min="1331" max="1331" width="4" style="42" customWidth="1"/>
    <col min="1332" max="1334" width="8.28515625" style="42" customWidth="1"/>
    <col min="1335" max="1335" width="3.85546875" style="42" customWidth="1"/>
    <col min="1336" max="1336" width="20.42578125" style="42" customWidth="1"/>
    <col min="1337" max="1536" width="11.42578125" style="42"/>
    <col min="1537" max="1537" width="1.140625" style="42" customWidth="1"/>
    <col min="1538" max="1540" width="5.7109375" style="42" customWidth="1"/>
    <col min="1541" max="1541" width="4" style="42" customWidth="1"/>
    <col min="1542" max="1544" width="3.7109375" style="42" customWidth="1"/>
    <col min="1545" max="1547" width="4.5703125" style="42" customWidth="1"/>
    <col min="1548" max="1549" width="3.28515625" style="42" bestFit="1" customWidth="1"/>
    <col min="1550" max="1553" width="0" style="42" hidden="1" customWidth="1"/>
    <col min="1554" max="1554" width="4.28515625" style="42" customWidth="1"/>
    <col min="1555" max="1557" width="5.710937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6" width="14.5703125" style="42" customWidth="1"/>
    <col min="1587" max="1587" width="4" style="42" customWidth="1"/>
    <col min="1588" max="1590" width="8.28515625" style="42" customWidth="1"/>
    <col min="1591" max="1591" width="3.85546875" style="42" customWidth="1"/>
    <col min="1592" max="1592" width="20.42578125" style="42" customWidth="1"/>
    <col min="1593" max="1792" width="11.42578125" style="42"/>
    <col min="1793" max="1793" width="1.140625" style="42" customWidth="1"/>
    <col min="1794" max="1796" width="5.7109375" style="42" customWidth="1"/>
    <col min="1797" max="1797" width="4" style="42" customWidth="1"/>
    <col min="1798" max="1800" width="3.7109375" style="42" customWidth="1"/>
    <col min="1801" max="1803" width="4.5703125" style="42" customWidth="1"/>
    <col min="1804" max="1805" width="3.28515625" style="42" bestFit="1" customWidth="1"/>
    <col min="1806" max="1809" width="0" style="42" hidden="1" customWidth="1"/>
    <col min="1810" max="1810" width="4.28515625" style="42" customWidth="1"/>
    <col min="1811" max="1813" width="5.710937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2" width="14.5703125" style="42" customWidth="1"/>
    <col min="1843" max="1843" width="4" style="42" customWidth="1"/>
    <col min="1844" max="1846" width="8.28515625" style="42" customWidth="1"/>
    <col min="1847" max="1847" width="3.85546875" style="42" customWidth="1"/>
    <col min="1848" max="1848" width="20.42578125" style="42" customWidth="1"/>
    <col min="1849" max="2048" width="11.42578125" style="42"/>
    <col min="2049" max="2049" width="1.140625" style="42" customWidth="1"/>
    <col min="2050" max="2052" width="5.7109375" style="42" customWidth="1"/>
    <col min="2053" max="2053" width="4" style="42" customWidth="1"/>
    <col min="2054" max="2056" width="3.7109375" style="42" customWidth="1"/>
    <col min="2057" max="2059" width="4.5703125" style="42" customWidth="1"/>
    <col min="2060" max="2061" width="3.28515625" style="42" bestFit="1" customWidth="1"/>
    <col min="2062" max="2065" width="0" style="42" hidden="1" customWidth="1"/>
    <col min="2066" max="2066" width="4.28515625" style="42" customWidth="1"/>
    <col min="2067" max="2069" width="5.710937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8" width="14.5703125" style="42" customWidth="1"/>
    <col min="2099" max="2099" width="4" style="42" customWidth="1"/>
    <col min="2100" max="2102" width="8.28515625" style="42" customWidth="1"/>
    <col min="2103" max="2103" width="3.85546875" style="42" customWidth="1"/>
    <col min="2104" max="2104" width="20.42578125" style="42" customWidth="1"/>
    <col min="2105" max="2304" width="11.42578125" style="42"/>
    <col min="2305" max="2305" width="1.140625" style="42" customWidth="1"/>
    <col min="2306" max="2308" width="5.7109375" style="42" customWidth="1"/>
    <col min="2309" max="2309" width="4" style="42" customWidth="1"/>
    <col min="2310" max="2312" width="3.7109375" style="42" customWidth="1"/>
    <col min="2313" max="2315" width="4.5703125" style="42" customWidth="1"/>
    <col min="2316" max="2317" width="3.28515625" style="42" bestFit="1" customWidth="1"/>
    <col min="2318" max="2321" width="0" style="42" hidden="1" customWidth="1"/>
    <col min="2322" max="2322" width="4.28515625" style="42" customWidth="1"/>
    <col min="2323" max="2325" width="5.710937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4" width="14.5703125" style="42" customWidth="1"/>
    <col min="2355" max="2355" width="4" style="42" customWidth="1"/>
    <col min="2356" max="2358" width="8.28515625" style="42" customWidth="1"/>
    <col min="2359" max="2359" width="3.85546875" style="42" customWidth="1"/>
    <col min="2360" max="2360" width="20.42578125" style="42" customWidth="1"/>
    <col min="2361" max="2560" width="11.42578125" style="42"/>
    <col min="2561" max="2561" width="1.140625" style="42" customWidth="1"/>
    <col min="2562" max="2564" width="5.7109375" style="42" customWidth="1"/>
    <col min="2565" max="2565" width="4" style="42" customWidth="1"/>
    <col min="2566" max="2568" width="3.7109375" style="42" customWidth="1"/>
    <col min="2569" max="2571" width="4.5703125" style="42" customWidth="1"/>
    <col min="2572" max="2573" width="3.28515625" style="42" bestFit="1" customWidth="1"/>
    <col min="2574" max="2577" width="0" style="42" hidden="1" customWidth="1"/>
    <col min="2578" max="2578" width="4.28515625" style="42" customWidth="1"/>
    <col min="2579" max="2581" width="5.710937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10" width="14.5703125" style="42" customWidth="1"/>
    <col min="2611" max="2611" width="4" style="42" customWidth="1"/>
    <col min="2612" max="2614" width="8.28515625" style="42" customWidth="1"/>
    <col min="2615" max="2615" width="3.85546875" style="42" customWidth="1"/>
    <col min="2616" max="2616" width="20.42578125" style="42" customWidth="1"/>
    <col min="2617" max="2816" width="11.42578125" style="42"/>
    <col min="2817" max="2817" width="1.140625" style="42" customWidth="1"/>
    <col min="2818" max="2820" width="5.7109375" style="42" customWidth="1"/>
    <col min="2821" max="2821" width="4" style="42" customWidth="1"/>
    <col min="2822" max="2824" width="3.7109375" style="42" customWidth="1"/>
    <col min="2825" max="2827" width="4.5703125" style="42" customWidth="1"/>
    <col min="2828" max="2829" width="3.28515625" style="42" bestFit="1" customWidth="1"/>
    <col min="2830" max="2833" width="0" style="42" hidden="1" customWidth="1"/>
    <col min="2834" max="2834" width="4.28515625" style="42" customWidth="1"/>
    <col min="2835" max="2837" width="5.710937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6" width="14.5703125" style="42" customWidth="1"/>
    <col min="2867" max="2867" width="4" style="42" customWidth="1"/>
    <col min="2868" max="2870" width="8.28515625" style="42" customWidth="1"/>
    <col min="2871" max="2871" width="3.85546875" style="42" customWidth="1"/>
    <col min="2872" max="2872" width="20.42578125" style="42" customWidth="1"/>
    <col min="2873" max="3072" width="11.42578125" style="42"/>
    <col min="3073" max="3073" width="1.140625" style="42" customWidth="1"/>
    <col min="3074" max="3076" width="5.7109375" style="42" customWidth="1"/>
    <col min="3077" max="3077" width="4" style="42" customWidth="1"/>
    <col min="3078" max="3080" width="3.7109375" style="42" customWidth="1"/>
    <col min="3081" max="3083" width="4.5703125" style="42" customWidth="1"/>
    <col min="3084" max="3085" width="3.28515625" style="42" bestFit="1" customWidth="1"/>
    <col min="3086" max="3089" width="0" style="42" hidden="1" customWidth="1"/>
    <col min="3090" max="3090" width="4.28515625" style="42" customWidth="1"/>
    <col min="3091" max="3093" width="5.710937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2" width="14.5703125" style="42" customWidth="1"/>
    <col min="3123" max="3123" width="4" style="42" customWidth="1"/>
    <col min="3124" max="3126" width="8.28515625" style="42" customWidth="1"/>
    <col min="3127" max="3127" width="3.85546875" style="42" customWidth="1"/>
    <col min="3128" max="3128" width="20.42578125" style="42" customWidth="1"/>
    <col min="3129" max="3328" width="11.42578125" style="42"/>
    <col min="3329" max="3329" width="1.140625" style="42" customWidth="1"/>
    <col min="3330" max="3332" width="5.7109375" style="42" customWidth="1"/>
    <col min="3333" max="3333" width="4" style="42" customWidth="1"/>
    <col min="3334" max="3336" width="3.7109375" style="42" customWidth="1"/>
    <col min="3337" max="3339" width="4.5703125" style="42" customWidth="1"/>
    <col min="3340" max="3341" width="3.28515625" style="42" bestFit="1" customWidth="1"/>
    <col min="3342" max="3345" width="0" style="42" hidden="1" customWidth="1"/>
    <col min="3346" max="3346" width="4.28515625" style="42" customWidth="1"/>
    <col min="3347" max="3349" width="5.710937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8" width="14.5703125" style="42" customWidth="1"/>
    <col min="3379" max="3379" width="4" style="42" customWidth="1"/>
    <col min="3380" max="3382" width="8.28515625" style="42" customWidth="1"/>
    <col min="3383" max="3383" width="3.85546875" style="42" customWidth="1"/>
    <col min="3384" max="3384" width="20.42578125" style="42" customWidth="1"/>
    <col min="3385" max="3584" width="11.42578125" style="42"/>
    <col min="3585" max="3585" width="1.140625" style="42" customWidth="1"/>
    <col min="3586" max="3588" width="5.7109375" style="42" customWidth="1"/>
    <col min="3589" max="3589" width="4" style="42" customWidth="1"/>
    <col min="3590" max="3592" width="3.7109375" style="42" customWidth="1"/>
    <col min="3593" max="3595" width="4.5703125" style="42" customWidth="1"/>
    <col min="3596" max="3597" width="3.28515625" style="42" bestFit="1" customWidth="1"/>
    <col min="3598" max="3601" width="0" style="42" hidden="1" customWidth="1"/>
    <col min="3602" max="3602" width="4.28515625" style="42" customWidth="1"/>
    <col min="3603" max="3605" width="5.710937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4" width="14.5703125" style="42" customWidth="1"/>
    <col min="3635" max="3635" width="4" style="42" customWidth="1"/>
    <col min="3636" max="3638" width="8.28515625" style="42" customWidth="1"/>
    <col min="3639" max="3639" width="3.85546875" style="42" customWidth="1"/>
    <col min="3640" max="3640" width="20.42578125" style="42" customWidth="1"/>
    <col min="3641" max="3840" width="11.42578125" style="42"/>
    <col min="3841" max="3841" width="1.140625" style="42" customWidth="1"/>
    <col min="3842" max="3844" width="5.7109375" style="42" customWidth="1"/>
    <col min="3845" max="3845" width="4" style="42" customWidth="1"/>
    <col min="3846" max="3848" width="3.7109375" style="42" customWidth="1"/>
    <col min="3849" max="3851" width="4.5703125" style="42" customWidth="1"/>
    <col min="3852" max="3853" width="3.28515625" style="42" bestFit="1" customWidth="1"/>
    <col min="3854" max="3857" width="0" style="42" hidden="1" customWidth="1"/>
    <col min="3858" max="3858" width="4.28515625" style="42" customWidth="1"/>
    <col min="3859" max="3861" width="5.710937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90" width="14.5703125" style="42" customWidth="1"/>
    <col min="3891" max="3891" width="4" style="42" customWidth="1"/>
    <col min="3892" max="3894" width="8.28515625" style="42" customWidth="1"/>
    <col min="3895" max="3895" width="3.85546875" style="42" customWidth="1"/>
    <col min="3896" max="3896" width="20.42578125" style="42" customWidth="1"/>
    <col min="3897" max="4096" width="11.42578125" style="42"/>
    <col min="4097" max="4097" width="1.140625" style="42" customWidth="1"/>
    <col min="4098" max="4100" width="5.7109375" style="42" customWidth="1"/>
    <col min="4101" max="4101" width="4" style="42" customWidth="1"/>
    <col min="4102" max="4104" width="3.7109375" style="42" customWidth="1"/>
    <col min="4105" max="4107" width="4.5703125" style="42" customWidth="1"/>
    <col min="4108" max="4109" width="3.28515625" style="42" bestFit="1" customWidth="1"/>
    <col min="4110" max="4113" width="0" style="42" hidden="1" customWidth="1"/>
    <col min="4114" max="4114" width="4.28515625" style="42" customWidth="1"/>
    <col min="4115" max="4117" width="5.710937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6" width="14.5703125" style="42" customWidth="1"/>
    <col min="4147" max="4147" width="4" style="42" customWidth="1"/>
    <col min="4148" max="4150" width="8.28515625" style="42" customWidth="1"/>
    <col min="4151" max="4151" width="3.85546875" style="42" customWidth="1"/>
    <col min="4152" max="4152" width="20.42578125" style="42" customWidth="1"/>
    <col min="4153" max="4352" width="11.42578125" style="42"/>
    <col min="4353" max="4353" width="1.140625" style="42" customWidth="1"/>
    <col min="4354" max="4356" width="5.7109375" style="42" customWidth="1"/>
    <col min="4357" max="4357" width="4" style="42" customWidth="1"/>
    <col min="4358" max="4360" width="3.7109375" style="42" customWidth="1"/>
    <col min="4361" max="4363" width="4.5703125" style="42" customWidth="1"/>
    <col min="4364" max="4365" width="3.28515625" style="42" bestFit="1" customWidth="1"/>
    <col min="4366" max="4369" width="0" style="42" hidden="1" customWidth="1"/>
    <col min="4370" max="4370" width="4.28515625" style="42" customWidth="1"/>
    <col min="4371" max="4373" width="5.710937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2" width="14.5703125" style="42" customWidth="1"/>
    <col min="4403" max="4403" width="4" style="42" customWidth="1"/>
    <col min="4404" max="4406" width="8.28515625" style="42" customWidth="1"/>
    <col min="4407" max="4407" width="3.85546875" style="42" customWidth="1"/>
    <col min="4408" max="4408" width="20.42578125" style="42" customWidth="1"/>
    <col min="4409" max="4608" width="11.42578125" style="42"/>
    <col min="4609" max="4609" width="1.140625" style="42" customWidth="1"/>
    <col min="4610" max="4612" width="5.7109375" style="42" customWidth="1"/>
    <col min="4613" max="4613" width="4" style="42" customWidth="1"/>
    <col min="4614" max="4616" width="3.7109375" style="42" customWidth="1"/>
    <col min="4617" max="4619" width="4.5703125" style="42" customWidth="1"/>
    <col min="4620" max="4621" width="3.28515625" style="42" bestFit="1" customWidth="1"/>
    <col min="4622" max="4625" width="0" style="42" hidden="1" customWidth="1"/>
    <col min="4626" max="4626" width="4.28515625" style="42" customWidth="1"/>
    <col min="4627" max="4629" width="5.710937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8" width="14.5703125" style="42" customWidth="1"/>
    <col min="4659" max="4659" width="4" style="42" customWidth="1"/>
    <col min="4660" max="4662" width="8.28515625" style="42" customWidth="1"/>
    <col min="4663" max="4663" width="3.85546875" style="42" customWidth="1"/>
    <col min="4664" max="4664" width="20.42578125" style="42" customWidth="1"/>
    <col min="4665" max="4864" width="11.42578125" style="42"/>
    <col min="4865" max="4865" width="1.140625" style="42" customWidth="1"/>
    <col min="4866" max="4868" width="5.7109375" style="42" customWidth="1"/>
    <col min="4869" max="4869" width="4" style="42" customWidth="1"/>
    <col min="4870" max="4872" width="3.7109375" style="42" customWidth="1"/>
    <col min="4873" max="4875" width="4.5703125" style="42" customWidth="1"/>
    <col min="4876" max="4877" width="3.28515625" style="42" bestFit="1" customWidth="1"/>
    <col min="4878" max="4881" width="0" style="42" hidden="1" customWidth="1"/>
    <col min="4882" max="4882" width="4.28515625" style="42" customWidth="1"/>
    <col min="4883" max="4885" width="5.710937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4" width="14.5703125" style="42" customWidth="1"/>
    <col min="4915" max="4915" width="4" style="42" customWidth="1"/>
    <col min="4916" max="4918" width="8.28515625" style="42" customWidth="1"/>
    <col min="4919" max="4919" width="3.85546875" style="42" customWidth="1"/>
    <col min="4920" max="4920" width="20.42578125" style="42" customWidth="1"/>
    <col min="4921" max="5120" width="11.42578125" style="42"/>
    <col min="5121" max="5121" width="1.140625" style="42" customWidth="1"/>
    <col min="5122" max="5124" width="5.7109375" style="42" customWidth="1"/>
    <col min="5125" max="5125" width="4" style="42" customWidth="1"/>
    <col min="5126" max="5128" width="3.7109375" style="42" customWidth="1"/>
    <col min="5129" max="5131" width="4.5703125" style="42" customWidth="1"/>
    <col min="5132" max="5133" width="3.28515625" style="42" bestFit="1" customWidth="1"/>
    <col min="5134" max="5137" width="0" style="42" hidden="1" customWidth="1"/>
    <col min="5138" max="5138" width="4.28515625" style="42" customWidth="1"/>
    <col min="5139" max="5141" width="5.710937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70" width="14.5703125" style="42" customWidth="1"/>
    <col min="5171" max="5171" width="4" style="42" customWidth="1"/>
    <col min="5172" max="5174" width="8.28515625" style="42" customWidth="1"/>
    <col min="5175" max="5175" width="3.85546875" style="42" customWidth="1"/>
    <col min="5176" max="5176" width="20.42578125" style="42" customWidth="1"/>
    <col min="5177" max="5376" width="11.42578125" style="42"/>
    <col min="5377" max="5377" width="1.140625" style="42" customWidth="1"/>
    <col min="5378" max="5380" width="5.7109375" style="42" customWidth="1"/>
    <col min="5381" max="5381" width="4" style="42" customWidth="1"/>
    <col min="5382" max="5384" width="3.7109375" style="42" customWidth="1"/>
    <col min="5385" max="5387" width="4.5703125" style="42" customWidth="1"/>
    <col min="5388" max="5389" width="3.28515625" style="42" bestFit="1" customWidth="1"/>
    <col min="5390" max="5393" width="0" style="42" hidden="1" customWidth="1"/>
    <col min="5394" max="5394" width="4.28515625" style="42" customWidth="1"/>
    <col min="5395" max="5397" width="5.710937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6" width="14.5703125" style="42" customWidth="1"/>
    <col min="5427" max="5427" width="4" style="42" customWidth="1"/>
    <col min="5428" max="5430" width="8.28515625" style="42" customWidth="1"/>
    <col min="5431" max="5431" width="3.85546875" style="42" customWidth="1"/>
    <col min="5432" max="5432" width="20.42578125" style="42" customWidth="1"/>
    <col min="5433" max="5632" width="11.42578125" style="42"/>
    <col min="5633" max="5633" width="1.140625" style="42" customWidth="1"/>
    <col min="5634" max="5636" width="5.7109375" style="42" customWidth="1"/>
    <col min="5637" max="5637" width="4" style="42" customWidth="1"/>
    <col min="5638" max="5640" width="3.7109375" style="42" customWidth="1"/>
    <col min="5641" max="5643" width="4.5703125" style="42" customWidth="1"/>
    <col min="5644" max="5645" width="3.28515625" style="42" bestFit="1" customWidth="1"/>
    <col min="5646" max="5649" width="0" style="42" hidden="1" customWidth="1"/>
    <col min="5650" max="5650" width="4.28515625" style="42" customWidth="1"/>
    <col min="5651" max="5653" width="5.710937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2" width="14.5703125" style="42" customWidth="1"/>
    <col min="5683" max="5683" width="4" style="42" customWidth="1"/>
    <col min="5684" max="5686" width="8.28515625" style="42" customWidth="1"/>
    <col min="5687" max="5687" width="3.85546875" style="42" customWidth="1"/>
    <col min="5688" max="5688" width="20.42578125" style="42" customWidth="1"/>
    <col min="5689" max="5888" width="11.42578125" style="42"/>
    <col min="5889" max="5889" width="1.140625" style="42" customWidth="1"/>
    <col min="5890" max="5892" width="5.7109375" style="42" customWidth="1"/>
    <col min="5893" max="5893" width="4" style="42" customWidth="1"/>
    <col min="5894" max="5896" width="3.7109375" style="42" customWidth="1"/>
    <col min="5897" max="5899" width="4.5703125" style="42" customWidth="1"/>
    <col min="5900" max="5901" width="3.28515625" style="42" bestFit="1" customWidth="1"/>
    <col min="5902" max="5905" width="0" style="42" hidden="1" customWidth="1"/>
    <col min="5906" max="5906" width="4.28515625" style="42" customWidth="1"/>
    <col min="5907" max="5909" width="5.710937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8" width="14.5703125" style="42" customWidth="1"/>
    <col min="5939" max="5939" width="4" style="42" customWidth="1"/>
    <col min="5940" max="5942" width="8.28515625" style="42" customWidth="1"/>
    <col min="5943" max="5943" width="3.85546875" style="42" customWidth="1"/>
    <col min="5944" max="5944" width="20.42578125" style="42" customWidth="1"/>
    <col min="5945" max="6144" width="11.42578125" style="42"/>
    <col min="6145" max="6145" width="1.140625" style="42" customWidth="1"/>
    <col min="6146" max="6148" width="5.7109375" style="42" customWidth="1"/>
    <col min="6149" max="6149" width="4" style="42" customWidth="1"/>
    <col min="6150" max="6152" width="3.7109375" style="42" customWidth="1"/>
    <col min="6153" max="6155" width="4.5703125" style="42" customWidth="1"/>
    <col min="6156" max="6157" width="3.28515625" style="42" bestFit="1" customWidth="1"/>
    <col min="6158" max="6161" width="0" style="42" hidden="1" customWidth="1"/>
    <col min="6162" max="6162" width="4.28515625" style="42" customWidth="1"/>
    <col min="6163" max="6165" width="5.710937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4" width="14.5703125" style="42" customWidth="1"/>
    <col min="6195" max="6195" width="4" style="42" customWidth="1"/>
    <col min="6196" max="6198" width="8.28515625" style="42" customWidth="1"/>
    <col min="6199" max="6199" width="3.85546875" style="42" customWidth="1"/>
    <col min="6200" max="6200" width="20.42578125" style="42" customWidth="1"/>
    <col min="6201" max="6400" width="11.42578125" style="42"/>
    <col min="6401" max="6401" width="1.140625" style="42" customWidth="1"/>
    <col min="6402" max="6404" width="5.7109375" style="42" customWidth="1"/>
    <col min="6405" max="6405" width="4" style="42" customWidth="1"/>
    <col min="6406" max="6408" width="3.7109375" style="42" customWidth="1"/>
    <col min="6409" max="6411" width="4.5703125" style="42" customWidth="1"/>
    <col min="6412" max="6413" width="3.28515625" style="42" bestFit="1" customWidth="1"/>
    <col min="6414" max="6417" width="0" style="42" hidden="1" customWidth="1"/>
    <col min="6418" max="6418" width="4.28515625" style="42" customWidth="1"/>
    <col min="6419" max="6421" width="5.710937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50" width="14.5703125" style="42" customWidth="1"/>
    <col min="6451" max="6451" width="4" style="42" customWidth="1"/>
    <col min="6452" max="6454" width="8.28515625" style="42" customWidth="1"/>
    <col min="6455" max="6455" width="3.85546875" style="42" customWidth="1"/>
    <col min="6456" max="6456" width="20.42578125" style="42" customWidth="1"/>
    <col min="6457" max="6656" width="11.42578125" style="42"/>
    <col min="6657" max="6657" width="1.140625" style="42" customWidth="1"/>
    <col min="6658" max="6660" width="5.7109375" style="42" customWidth="1"/>
    <col min="6661" max="6661" width="4" style="42" customWidth="1"/>
    <col min="6662" max="6664" width="3.7109375" style="42" customWidth="1"/>
    <col min="6665" max="6667" width="4.5703125" style="42" customWidth="1"/>
    <col min="6668" max="6669" width="3.28515625" style="42" bestFit="1" customWidth="1"/>
    <col min="6670" max="6673" width="0" style="42" hidden="1" customWidth="1"/>
    <col min="6674" max="6674" width="4.28515625" style="42" customWidth="1"/>
    <col min="6675" max="6677" width="5.710937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6" width="14.5703125" style="42" customWidth="1"/>
    <col min="6707" max="6707" width="4" style="42" customWidth="1"/>
    <col min="6708" max="6710" width="8.28515625" style="42" customWidth="1"/>
    <col min="6711" max="6711" width="3.85546875" style="42" customWidth="1"/>
    <col min="6712" max="6712" width="20.42578125" style="42" customWidth="1"/>
    <col min="6713" max="6912" width="11.42578125" style="42"/>
    <col min="6913" max="6913" width="1.140625" style="42" customWidth="1"/>
    <col min="6914" max="6916" width="5.7109375" style="42" customWidth="1"/>
    <col min="6917" max="6917" width="4" style="42" customWidth="1"/>
    <col min="6918" max="6920" width="3.7109375" style="42" customWidth="1"/>
    <col min="6921" max="6923" width="4.5703125" style="42" customWidth="1"/>
    <col min="6924" max="6925" width="3.28515625" style="42" bestFit="1" customWidth="1"/>
    <col min="6926" max="6929" width="0" style="42" hidden="1" customWidth="1"/>
    <col min="6930" max="6930" width="4.28515625" style="42" customWidth="1"/>
    <col min="6931" max="6933" width="5.710937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2" width="14.5703125" style="42" customWidth="1"/>
    <col min="6963" max="6963" width="4" style="42" customWidth="1"/>
    <col min="6964" max="6966" width="8.28515625" style="42" customWidth="1"/>
    <col min="6967" max="6967" width="3.85546875" style="42" customWidth="1"/>
    <col min="6968" max="6968" width="20.42578125" style="42" customWidth="1"/>
    <col min="6969" max="7168" width="11.42578125" style="42"/>
    <col min="7169" max="7169" width="1.140625" style="42" customWidth="1"/>
    <col min="7170" max="7172" width="5.7109375" style="42" customWidth="1"/>
    <col min="7173" max="7173" width="4" style="42" customWidth="1"/>
    <col min="7174" max="7176" width="3.7109375" style="42" customWidth="1"/>
    <col min="7177" max="7179" width="4.5703125" style="42" customWidth="1"/>
    <col min="7180" max="7181" width="3.28515625" style="42" bestFit="1" customWidth="1"/>
    <col min="7182" max="7185" width="0" style="42" hidden="1" customWidth="1"/>
    <col min="7186" max="7186" width="4.28515625" style="42" customWidth="1"/>
    <col min="7187" max="7189" width="5.710937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8" width="14.5703125" style="42" customWidth="1"/>
    <col min="7219" max="7219" width="4" style="42" customWidth="1"/>
    <col min="7220" max="7222" width="8.28515625" style="42" customWidth="1"/>
    <col min="7223" max="7223" width="3.85546875" style="42" customWidth="1"/>
    <col min="7224" max="7224" width="20.42578125" style="42" customWidth="1"/>
    <col min="7225" max="7424" width="11.42578125" style="42"/>
    <col min="7425" max="7425" width="1.140625" style="42" customWidth="1"/>
    <col min="7426" max="7428" width="5.7109375" style="42" customWidth="1"/>
    <col min="7429" max="7429" width="4" style="42" customWidth="1"/>
    <col min="7430" max="7432" width="3.7109375" style="42" customWidth="1"/>
    <col min="7433" max="7435" width="4.5703125" style="42" customWidth="1"/>
    <col min="7436" max="7437" width="3.28515625" style="42" bestFit="1" customWidth="1"/>
    <col min="7438" max="7441" width="0" style="42" hidden="1" customWidth="1"/>
    <col min="7442" max="7442" width="4.28515625" style="42" customWidth="1"/>
    <col min="7443" max="7445" width="5.710937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4" width="14.5703125" style="42" customWidth="1"/>
    <col min="7475" max="7475" width="4" style="42" customWidth="1"/>
    <col min="7476" max="7478" width="8.28515625" style="42" customWidth="1"/>
    <col min="7479" max="7479" width="3.85546875" style="42" customWidth="1"/>
    <col min="7480" max="7480" width="20.42578125" style="42" customWidth="1"/>
    <col min="7481" max="7680" width="11.42578125" style="42"/>
    <col min="7681" max="7681" width="1.140625" style="42" customWidth="1"/>
    <col min="7682" max="7684" width="5.7109375" style="42" customWidth="1"/>
    <col min="7685" max="7685" width="4" style="42" customWidth="1"/>
    <col min="7686" max="7688" width="3.7109375" style="42" customWidth="1"/>
    <col min="7689" max="7691" width="4.5703125" style="42" customWidth="1"/>
    <col min="7692" max="7693" width="3.28515625" style="42" bestFit="1" customWidth="1"/>
    <col min="7694" max="7697" width="0" style="42" hidden="1" customWidth="1"/>
    <col min="7698" max="7698" width="4.28515625" style="42" customWidth="1"/>
    <col min="7699" max="7701" width="5.710937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30" width="14.5703125" style="42" customWidth="1"/>
    <col min="7731" max="7731" width="4" style="42" customWidth="1"/>
    <col min="7732" max="7734" width="8.28515625" style="42" customWidth="1"/>
    <col min="7735" max="7735" width="3.85546875" style="42" customWidth="1"/>
    <col min="7736" max="7736" width="20.42578125" style="42" customWidth="1"/>
    <col min="7737" max="7936" width="11.42578125" style="42"/>
    <col min="7937" max="7937" width="1.140625" style="42" customWidth="1"/>
    <col min="7938" max="7940" width="5.7109375" style="42" customWidth="1"/>
    <col min="7941" max="7941" width="4" style="42" customWidth="1"/>
    <col min="7942" max="7944" width="3.7109375" style="42" customWidth="1"/>
    <col min="7945" max="7947" width="4.5703125" style="42" customWidth="1"/>
    <col min="7948" max="7949" width="3.28515625" style="42" bestFit="1" customWidth="1"/>
    <col min="7950" max="7953" width="0" style="42" hidden="1" customWidth="1"/>
    <col min="7954" max="7954" width="4.28515625" style="42" customWidth="1"/>
    <col min="7955" max="7957" width="5.710937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6" width="14.5703125" style="42" customWidth="1"/>
    <col min="7987" max="7987" width="4" style="42" customWidth="1"/>
    <col min="7988" max="7990" width="8.28515625" style="42" customWidth="1"/>
    <col min="7991" max="7991" width="3.85546875" style="42" customWidth="1"/>
    <col min="7992" max="7992" width="20.42578125" style="42" customWidth="1"/>
    <col min="7993" max="8192" width="11.42578125" style="42"/>
    <col min="8193" max="8193" width="1.140625" style="42" customWidth="1"/>
    <col min="8194" max="8196" width="5.7109375" style="42" customWidth="1"/>
    <col min="8197" max="8197" width="4" style="42" customWidth="1"/>
    <col min="8198" max="8200" width="3.7109375" style="42" customWidth="1"/>
    <col min="8201" max="8203" width="4.5703125" style="42" customWidth="1"/>
    <col min="8204" max="8205" width="3.28515625" style="42" bestFit="1" customWidth="1"/>
    <col min="8206" max="8209" width="0" style="42" hidden="1" customWidth="1"/>
    <col min="8210" max="8210" width="4.28515625" style="42" customWidth="1"/>
    <col min="8211" max="8213" width="5.710937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2" width="14.5703125" style="42" customWidth="1"/>
    <col min="8243" max="8243" width="4" style="42" customWidth="1"/>
    <col min="8244" max="8246" width="8.28515625" style="42" customWidth="1"/>
    <col min="8247" max="8247" width="3.85546875" style="42" customWidth="1"/>
    <col min="8248" max="8248" width="20.42578125" style="42" customWidth="1"/>
    <col min="8249" max="8448" width="11.42578125" style="42"/>
    <col min="8449" max="8449" width="1.140625" style="42" customWidth="1"/>
    <col min="8450" max="8452" width="5.7109375" style="42" customWidth="1"/>
    <col min="8453" max="8453" width="4" style="42" customWidth="1"/>
    <col min="8454" max="8456" width="3.7109375" style="42" customWidth="1"/>
    <col min="8457" max="8459" width="4.5703125" style="42" customWidth="1"/>
    <col min="8460" max="8461" width="3.28515625" style="42" bestFit="1" customWidth="1"/>
    <col min="8462" max="8465" width="0" style="42" hidden="1" customWidth="1"/>
    <col min="8466" max="8466" width="4.28515625" style="42" customWidth="1"/>
    <col min="8467" max="8469" width="5.710937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8" width="14.5703125" style="42" customWidth="1"/>
    <col min="8499" max="8499" width="4" style="42" customWidth="1"/>
    <col min="8500" max="8502" width="8.28515625" style="42" customWidth="1"/>
    <col min="8503" max="8503" width="3.85546875" style="42" customWidth="1"/>
    <col min="8504" max="8504" width="20.42578125" style="42" customWidth="1"/>
    <col min="8505" max="8704" width="11.42578125" style="42"/>
    <col min="8705" max="8705" width="1.140625" style="42" customWidth="1"/>
    <col min="8706" max="8708" width="5.7109375" style="42" customWidth="1"/>
    <col min="8709" max="8709" width="4" style="42" customWidth="1"/>
    <col min="8710" max="8712" width="3.7109375" style="42" customWidth="1"/>
    <col min="8713" max="8715" width="4.5703125" style="42" customWidth="1"/>
    <col min="8716" max="8717" width="3.28515625" style="42" bestFit="1" customWidth="1"/>
    <col min="8718" max="8721" width="0" style="42" hidden="1" customWidth="1"/>
    <col min="8722" max="8722" width="4.28515625" style="42" customWidth="1"/>
    <col min="8723" max="8725" width="5.710937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4" width="14.5703125" style="42" customWidth="1"/>
    <col min="8755" max="8755" width="4" style="42" customWidth="1"/>
    <col min="8756" max="8758" width="8.28515625" style="42" customWidth="1"/>
    <col min="8759" max="8759" width="3.85546875" style="42" customWidth="1"/>
    <col min="8760" max="8760" width="20.42578125" style="42" customWidth="1"/>
    <col min="8761" max="8960" width="11.42578125" style="42"/>
    <col min="8961" max="8961" width="1.140625" style="42" customWidth="1"/>
    <col min="8962" max="8964" width="5.7109375" style="42" customWidth="1"/>
    <col min="8965" max="8965" width="4" style="42" customWidth="1"/>
    <col min="8966" max="8968" width="3.7109375" style="42" customWidth="1"/>
    <col min="8969" max="8971" width="4.5703125" style="42" customWidth="1"/>
    <col min="8972" max="8973" width="3.28515625" style="42" bestFit="1" customWidth="1"/>
    <col min="8974" max="8977" width="0" style="42" hidden="1" customWidth="1"/>
    <col min="8978" max="8978" width="4.28515625" style="42" customWidth="1"/>
    <col min="8979" max="8981" width="5.710937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10" width="14.5703125" style="42" customWidth="1"/>
    <col min="9011" max="9011" width="4" style="42" customWidth="1"/>
    <col min="9012" max="9014" width="8.28515625" style="42" customWidth="1"/>
    <col min="9015" max="9015" width="3.85546875" style="42" customWidth="1"/>
    <col min="9016" max="9016" width="20.42578125" style="42" customWidth="1"/>
    <col min="9017" max="9216" width="11.42578125" style="42"/>
    <col min="9217" max="9217" width="1.140625" style="42" customWidth="1"/>
    <col min="9218" max="9220" width="5.7109375" style="42" customWidth="1"/>
    <col min="9221" max="9221" width="4" style="42" customWidth="1"/>
    <col min="9222" max="9224" width="3.7109375" style="42" customWidth="1"/>
    <col min="9225" max="9227" width="4.5703125" style="42" customWidth="1"/>
    <col min="9228" max="9229" width="3.28515625" style="42" bestFit="1" customWidth="1"/>
    <col min="9230" max="9233" width="0" style="42" hidden="1" customWidth="1"/>
    <col min="9234" max="9234" width="4.28515625" style="42" customWidth="1"/>
    <col min="9235" max="9237" width="5.710937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6" width="14.5703125" style="42" customWidth="1"/>
    <col min="9267" max="9267" width="4" style="42" customWidth="1"/>
    <col min="9268" max="9270" width="8.28515625" style="42" customWidth="1"/>
    <col min="9271" max="9271" width="3.85546875" style="42" customWidth="1"/>
    <col min="9272" max="9272" width="20.42578125" style="42" customWidth="1"/>
    <col min="9273" max="9472" width="11.42578125" style="42"/>
    <col min="9473" max="9473" width="1.140625" style="42" customWidth="1"/>
    <col min="9474" max="9476" width="5.7109375" style="42" customWidth="1"/>
    <col min="9477" max="9477" width="4" style="42" customWidth="1"/>
    <col min="9478" max="9480" width="3.7109375" style="42" customWidth="1"/>
    <col min="9481" max="9483" width="4.5703125" style="42" customWidth="1"/>
    <col min="9484" max="9485" width="3.28515625" style="42" bestFit="1" customWidth="1"/>
    <col min="9486" max="9489" width="0" style="42" hidden="1" customWidth="1"/>
    <col min="9490" max="9490" width="4.28515625" style="42" customWidth="1"/>
    <col min="9491" max="9493" width="5.710937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2" width="14.5703125" style="42" customWidth="1"/>
    <col min="9523" max="9523" width="4" style="42" customWidth="1"/>
    <col min="9524" max="9526" width="8.28515625" style="42" customWidth="1"/>
    <col min="9527" max="9527" width="3.85546875" style="42" customWidth="1"/>
    <col min="9528" max="9528" width="20.42578125" style="42" customWidth="1"/>
    <col min="9529" max="9728" width="11.42578125" style="42"/>
    <col min="9729" max="9729" width="1.140625" style="42" customWidth="1"/>
    <col min="9730" max="9732" width="5.7109375" style="42" customWidth="1"/>
    <col min="9733" max="9733" width="4" style="42" customWidth="1"/>
    <col min="9734" max="9736" width="3.7109375" style="42" customWidth="1"/>
    <col min="9737" max="9739" width="4.5703125" style="42" customWidth="1"/>
    <col min="9740" max="9741" width="3.28515625" style="42" bestFit="1" customWidth="1"/>
    <col min="9742" max="9745" width="0" style="42" hidden="1" customWidth="1"/>
    <col min="9746" max="9746" width="4.28515625" style="42" customWidth="1"/>
    <col min="9747" max="9749" width="5.710937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8" width="14.5703125" style="42" customWidth="1"/>
    <col min="9779" max="9779" width="4" style="42" customWidth="1"/>
    <col min="9780" max="9782" width="8.28515625" style="42" customWidth="1"/>
    <col min="9783" max="9783" width="3.85546875" style="42" customWidth="1"/>
    <col min="9784" max="9784" width="20.42578125" style="42" customWidth="1"/>
    <col min="9785" max="9984" width="11.42578125" style="42"/>
    <col min="9985" max="9985" width="1.140625" style="42" customWidth="1"/>
    <col min="9986" max="9988" width="5.7109375" style="42" customWidth="1"/>
    <col min="9989" max="9989" width="4" style="42" customWidth="1"/>
    <col min="9990" max="9992" width="3.7109375" style="42" customWidth="1"/>
    <col min="9993" max="9995" width="4.5703125" style="42" customWidth="1"/>
    <col min="9996" max="9997" width="3.28515625" style="42" bestFit="1" customWidth="1"/>
    <col min="9998" max="10001" width="0" style="42" hidden="1" customWidth="1"/>
    <col min="10002" max="10002" width="4.28515625" style="42" customWidth="1"/>
    <col min="10003" max="10005" width="5.710937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4" width="14.5703125" style="42" customWidth="1"/>
    <col min="10035" max="10035" width="4" style="42" customWidth="1"/>
    <col min="10036" max="10038" width="8.28515625" style="42" customWidth="1"/>
    <col min="10039" max="10039" width="3.85546875" style="42" customWidth="1"/>
    <col min="10040" max="10040" width="20.42578125" style="42" customWidth="1"/>
    <col min="10041" max="10240" width="11.42578125" style="42"/>
    <col min="10241" max="10241" width="1.140625" style="42" customWidth="1"/>
    <col min="10242" max="10244" width="5.7109375" style="42" customWidth="1"/>
    <col min="10245" max="10245" width="4" style="42" customWidth="1"/>
    <col min="10246" max="10248" width="3.7109375" style="42" customWidth="1"/>
    <col min="10249" max="10251" width="4.5703125" style="42" customWidth="1"/>
    <col min="10252" max="10253" width="3.28515625" style="42" bestFit="1" customWidth="1"/>
    <col min="10254" max="10257" width="0" style="42" hidden="1" customWidth="1"/>
    <col min="10258" max="10258" width="4.28515625" style="42" customWidth="1"/>
    <col min="10259" max="10261" width="5.710937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90" width="14.5703125" style="42" customWidth="1"/>
    <col min="10291" max="10291" width="4" style="42" customWidth="1"/>
    <col min="10292" max="10294" width="8.28515625" style="42" customWidth="1"/>
    <col min="10295" max="10295" width="3.85546875" style="42" customWidth="1"/>
    <col min="10296" max="10296" width="20.42578125" style="42" customWidth="1"/>
    <col min="10297" max="10496" width="11.42578125" style="42"/>
    <col min="10497" max="10497" width="1.140625" style="42" customWidth="1"/>
    <col min="10498" max="10500" width="5.7109375" style="42" customWidth="1"/>
    <col min="10501" max="10501" width="4" style="42" customWidth="1"/>
    <col min="10502" max="10504" width="3.7109375" style="42" customWidth="1"/>
    <col min="10505" max="10507" width="4.5703125" style="42" customWidth="1"/>
    <col min="10508" max="10509" width="3.28515625" style="42" bestFit="1" customWidth="1"/>
    <col min="10510" max="10513" width="0" style="42" hidden="1" customWidth="1"/>
    <col min="10514" max="10514" width="4.28515625" style="42" customWidth="1"/>
    <col min="10515" max="10517" width="5.710937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6" width="14.5703125" style="42" customWidth="1"/>
    <col min="10547" max="10547" width="4" style="42" customWidth="1"/>
    <col min="10548" max="10550" width="8.28515625" style="42" customWidth="1"/>
    <col min="10551" max="10551" width="3.85546875" style="42" customWidth="1"/>
    <col min="10552" max="10552" width="20.42578125" style="42" customWidth="1"/>
    <col min="10553" max="10752" width="11.42578125" style="42"/>
    <col min="10753" max="10753" width="1.140625" style="42" customWidth="1"/>
    <col min="10754" max="10756" width="5.7109375" style="42" customWidth="1"/>
    <col min="10757" max="10757" width="4" style="42" customWidth="1"/>
    <col min="10758" max="10760" width="3.7109375" style="42" customWidth="1"/>
    <col min="10761" max="10763" width="4.5703125" style="42" customWidth="1"/>
    <col min="10764" max="10765" width="3.28515625" style="42" bestFit="1" customWidth="1"/>
    <col min="10766" max="10769" width="0" style="42" hidden="1" customWidth="1"/>
    <col min="10770" max="10770" width="4.28515625" style="42" customWidth="1"/>
    <col min="10771" max="10773" width="5.710937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2" width="14.5703125" style="42" customWidth="1"/>
    <col min="10803" max="10803" width="4" style="42" customWidth="1"/>
    <col min="10804" max="10806" width="8.28515625" style="42" customWidth="1"/>
    <col min="10807" max="10807" width="3.85546875" style="42" customWidth="1"/>
    <col min="10808" max="10808" width="20.42578125" style="42" customWidth="1"/>
    <col min="10809" max="11008" width="11.42578125" style="42"/>
    <col min="11009" max="11009" width="1.140625" style="42" customWidth="1"/>
    <col min="11010" max="11012" width="5.7109375" style="42" customWidth="1"/>
    <col min="11013" max="11013" width="4" style="42" customWidth="1"/>
    <col min="11014" max="11016" width="3.7109375" style="42" customWidth="1"/>
    <col min="11017" max="11019" width="4.5703125" style="42" customWidth="1"/>
    <col min="11020" max="11021" width="3.28515625" style="42" bestFit="1" customWidth="1"/>
    <col min="11022" max="11025" width="0" style="42" hidden="1" customWidth="1"/>
    <col min="11026" max="11026" width="4.28515625" style="42" customWidth="1"/>
    <col min="11027" max="11029" width="5.710937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8" width="14.5703125" style="42" customWidth="1"/>
    <col min="11059" max="11059" width="4" style="42" customWidth="1"/>
    <col min="11060" max="11062" width="8.28515625" style="42" customWidth="1"/>
    <col min="11063" max="11063" width="3.85546875" style="42" customWidth="1"/>
    <col min="11064" max="11064" width="20.42578125" style="42" customWidth="1"/>
    <col min="11065" max="11264" width="11.42578125" style="42"/>
    <col min="11265" max="11265" width="1.140625" style="42" customWidth="1"/>
    <col min="11266" max="11268" width="5.7109375" style="42" customWidth="1"/>
    <col min="11269" max="11269" width="4" style="42" customWidth="1"/>
    <col min="11270" max="11272" width="3.7109375" style="42" customWidth="1"/>
    <col min="11273" max="11275" width="4.5703125" style="42" customWidth="1"/>
    <col min="11276" max="11277" width="3.28515625" style="42" bestFit="1" customWidth="1"/>
    <col min="11278" max="11281" width="0" style="42" hidden="1" customWidth="1"/>
    <col min="11282" max="11282" width="4.28515625" style="42" customWidth="1"/>
    <col min="11283" max="11285" width="5.710937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4" width="14.5703125" style="42" customWidth="1"/>
    <col min="11315" max="11315" width="4" style="42" customWidth="1"/>
    <col min="11316" max="11318" width="8.28515625" style="42" customWidth="1"/>
    <col min="11319" max="11319" width="3.85546875" style="42" customWidth="1"/>
    <col min="11320" max="11320" width="20.42578125" style="42" customWidth="1"/>
    <col min="11321" max="11520" width="11.42578125" style="42"/>
    <col min="11521" max="11521" width="1.140625" style="42" customWidth="1"/>
    <col min="11522" max="11524" width="5.7109375" style="42" customWidth="1"/>
    <col min="11525" max="11525" width="4" style="42" customWidth="1"/>
    <col min="11526" max="11528" width="3.7109375" style="42" customWidth="1"/>
    <col min="11529" max="11531" width="4.5703125" style="42" customWidth="1"/>
    <col min="11532" max="11533" width="3.28515625" style="42" bestFit="1" customWidth="1"/>
    <col min="11534" max="11537" width="0" style="42" hidden="1" customWidth="1"/>
    <col min="11538" max="11538" width="4.28515625" style="42" customWidth="1"/>
    <col min="11539" max="11541" width="5.710937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70" width="14.5703125" style="42" customWidth="1"/>
    <col min="11571" max="11571" width="4" style="42" customWidth="1"/>
    <col min="11572" max="11574" width="8.28515625" style="42" customWidth="1"/>
    <col min="11575" max="11575" width="3.85546875" style="42" customWidth="1"/>
    <col min="11576" max="11576" width="20.42578125" style="42" customWidth="1"/>
    <col min="11577" max="11776" width="11.42578125" style="42"/>
    <col min="11777" max="11777" width="1.140625" style="42" customWidth="1"/>
    <col min="11778" max="11780" width="5.7109375" style="42" customWidth="1"/>
    <col min="11781" max="11781" width="4" style="42" customWidth="1"/>
    <col min="11782" max="11784" width="3.7109375" style="42" customWidth="1"/>
    <col min="11785" max="11787" width="4.5703125" style="42" customWidth="1"/>
    <col min="11788" max="11789" width="3.28515625" style="42" bestFit="1" customWidth="1"/>
    <col min="11790" max="11793" width="0" style="42" hidden="1" customWidth="1"/>
    <col min="11794" max="11794" width="4.28515625" style="42" customWidth="1"/>
    <col min="11795" max="11797" width="5.710937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6" width="14.5703125" style="42" customWidth="1"/>
    <col min="11827" max="11827" width="4" style="42" customWidth="1"/>
    <col min="11828" max="11830" width="8.28515625" style="42" customWidth="1"/>
    <col min="11831" max="11831" width="3.85546875" style="42" customWidth="1"/>
    <col min="11832" max="11832" width="20.42578125" style="42" customWidth="1"/>
    <col min="11833" max="12032" width="11.42578125" style="42"/>
    <col min="12033" max="12033" width="1.140625" style="42" customWidth="1"/>
    <col min="12034" max="12036" width="5.7109375" style="42" customWidth="1"/>
    <col min="12037" max="12037" width="4" style="42" customWidth="1"/>
    <col min="12038" max="12040" width="3.7109375" style="42" customWidth="1"/>
    <col min="12041" max="12043" width="4.5703125" style="42" customWidth="1"/>
    <col min="12044" max="12045" width="3.28515625" style="42" bestFit="1" customWidth="1"/>
    <col min="12046" max="12049" width="0" style="42" hidden="1" customWidth="1"/>
    <col min="12050" max="12050" width="4.28515625" style="42" customWidth="1"/>
    <col min="12051" max="12053" width="5.710937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2" width="14.5703125" style="42" customWidth="1"/>
    <col min="12083" max="12083" width="4" style="42" customWidth="1"/>
    <col min="12084" max="12086" width="8.28515625" style="42" customWidth="1"/>
    <col min="12087" max="12087" width="3.85546875" style="42" customWidth="1"/>
    <col min="12088" max="12088" width="20.42578125" style="42" customWidth="1"/>
    <col min="12089" max="12288" width="11.42578125" style="42"/>
    <col min="12289" max="12289" width="1.140625" style="42" customWidth="1"/>
    <col min="12290" max="12292" width="5.7109375" style="42" customWidth="1"/>
    <col min="12293" max="12293" width="4" style="42" customWidth="1"/>
    <col min="12294" max="12296" width="3.7109375" style="42" customWidth="1"/>
    <col min="12297" max="12299" width="4.5703125" style="42" customWidth="1"/>
    <col min="12300" max="12301" width="3.28515625" style="42" bestFit="1" customWidth="1"/>
    <col min="12302" max="12305" width="0" style="42" hidden="1" customWidth="1"/>
    <col min="12306" max="12306" width="4.28515625" style="42" customWidth="1"/>
    <col min="12307" max="12309" width="5.710937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8" width="14.5703125" style="42" customWidth="1"/>
    <col min="12339" max="12339" width="4" style="42" customWidth="1"/>
    <col min="12340" max="12342" width="8.28515625" style="42" customWidth="1"/>
    <col min="12343" max="12343" width="3.85546875" style="42" customWidth="1"/>
    <col min="12344" max="12344" width="20.42578125" style="42" customWidth="1"/>
    <col min="12345" max="12544" width="11.42578125" style="42"/>
    <col min="12545" max="12545" width="1.140625" style="42" customWidth="1"/>
    <col min="12546" max="12548" width="5.7109375" style="42" customWidth="1"/>
    <col min="12549" max="12549" width="4" style="42" customWidth="1"/>
    <col min="12550" max="12552" width="3.7109375" style="42" customWidth="1"/>
    <col min="12553" max="12555" width="4.5703125" style="42" customWidth="1"/>
    <col min="12556" max="12557" width="3.28515625" style="42" bestFit="1" customWidth="1"/>
    <col min="12558" max="12561" width="0" style="42" hidden="1" customWidth="1"/>
    <col min="12562" max="12562" width="4.28515625" style="42" customWidth="1"/>
    <col min="12563" max="12565" width="5.710937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4" width="14.5703125" style="42" customWidth="1"/>
    <col min="12595" max="12595" width="4" style="42" customWidth="1"/>
    <col min="12596" max="12598" width="8.28515625" style="42" customWidth="1"/>
    <col min="12599" max="12599" width="3.85546875" style="42" customWidth="1"/>
    <col min="12600" max="12600" width="20.42578125" style="42" customWidth="1"/>
    <col min="12601" max="12800" width="11.42578125" style="42"/>
    <col min="12801" max="12801" width="1.140625" style="42" customWidth="1"/>
    <col min="12802" max="12804" width="5.7109375" style="42" customWidth="1"/>
    <col min="12805" max="12805" width="4" style="42" customWidth="1"/>
    <col min="12806" max="12808" width="3.7109375" style="42" customWidth="1"/>
    <col min="12809" max="12811" width="4.5703125" style="42" customWidth="1"/>
    <col min="12812" max="12813" width="3.28515625" style="42" bestFit="1" customWidth="1"/>
    <col min="12814" max="12817" width="0" style="42" hidden="1" customWidth="1"/>
    <col min="12818" max="12818" width="4.28515625" style="42" customWidth="1"/>
    <col min="12819" max="12821" width="5.710937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50" width="14.5703125" style="42" customWidth="1"/>
    <col min="12851" max="12851" width="4" style="42" customWidth="1"/>
    <col min="12852" max="12854" width="8.28515625" style="42" customWidth="1"/>
    <col min="12855" max="12855" width="3.85546875" style="42" customWidth="1"/>
    <col min="12856" max="12856" width="20.42578125" style="42" customWidth="1"/>
    <col min="12857" max="13056" width="11.42578125" style="42"/>
    <col min="13057" max="13057" width="1.140625" style="42" customWidth="1"/>
    <col min="13058" max="13060" width="5.7109375" style="42" customWidth="1"/>
    <col min="13061" max="13061" width="4" style="42" customWidth="1"/>
    <col min="13062" max="13064" width="3.7109375" style="42" customWidth="1"/>
    <col min="13065" max="13067" width="4.5703125" style="42" customWidth="1"/>
    <col min="13068" max="13069" width="3.28515625" style="42" bestFit="1" customWidth="1"/>
    <col min="13070" max="13073" width="0" style="42" hidden="1" customWidth="1"/>
    <col min="13074" max="13074" width="4.28515625" style="42" customWidth="1"/>
    <col min="13075" max="13077" width="5.710937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6" width="14.5703125" style="42" customWidth="1"/>
    <col min="13107" max="13107" width="4" style="42" customWidth="1"/>
    <col min="13108" max="13110" width="8.28515625" style="42" customWidth="1"/>
    <col min="13111" max="13111" width="3.85546875" style="42" customWidth="1"/>
    <col min="13112" max="13112" width="20.42578125" style="42" customWidth="1"/>
    <col min="13113" max="13312" width="11.42578125" style="42"/>
    <col min="13313" max="13313" width="1.140625" style="42" customWidth="1"/>
    <col min="13314" max="13316" width="5.7109375" style="42" customWidth="1"/>
    <col min="13317" max="13317" width="4" style="42" customWidth="1"/>
    <col min="13318" max="13320" width="3.7109375" style="42" customWidth="1"/>
    <col min="13321" max="13323" width="4.5703125" style="42" customWidth="1"/>
    <col min="13324" max="13325" width="3.28515625" style="42" bestFit="1" customWidth="1"/>
    <col min="13326" max="13329" width="0" style="42" hidden="1" customWidth="1"/>
    <col min="13330" max="13330" width="4.28515625" style="42" customWidth="1"/>
    <col min="13331" max="13333" width="5.710937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2" width="14.5703125" style="42" customWidth="1"/>
    <col min="13363" max="13363" width="4" style="42" customWidth="1"/>
    <col min="13364" max="13366" width="8.28515625" style="42" customWidth="1"/>
    <col min="13367" max="13367" width="3.85546875" style="42" customWidth="1"/>
    <col min="13368" max="13368" width="20.42578125" style="42" customWidth="1"/>
    <col min="13369" max="13568" width="11.42578125" style="42"/>
    <col min="13569" max="13569" width="1.140625" style="42" customWidth="1"/>
    <col min="13570" max="13572" width="5.7109375" style="42" customWidth="1"/>
    <col min="13573" max="13573" width="4" style="42" customWidth="1"/>
    <col min="13574" max="13576" width="3.7109375" style="42" customWidth="1"/>
    <col min="13577" max="13579" width="4.5703125" style="42" customWidth="1"/>
    <col min="13580" max="13581" width="3.28515625" style="42" bestFit="1" customWidth="1"/>
    <col min="13582" max="13585" width="0" style="42" hidden="1" customWidth="1"/>
    <col min="13586" max="13586" width="4.28515625" style="42" customWidth="1"/>
    <col min="13587" max="13589" width="5.710937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8" width="14.5703125" style="42" customWidth="1"/>
    <col min="13619" max="13619" width="4" style="42" customWidth="1"/>
    <col min="13620" max="13622" width="8.28515625" style="42" customWidth="1"/>
    <col min="13623" max="13623" width="3.85546875" style="42" customWidth="1"/>
    <col min="13624" max="13624" width="20.42578125" style="42" customWidth="1"/>
    <col min="13625" max="13824" width="11.42578125" style="42"/>
    <col min="13825" max="13825" width="1.140625" style="42" customWidth="1"/>
    <col min="13826" max="13828" width="5.7109375" style="42" customWidth="1"/>
    <col min="13829" max="13829" width="4" style="42" customWidth="1"/>
    <col min="13830" max="13832" width="3.7109375" style="42" customWidth="1"/>
    <col min="13833" max="13835" width="4.5703125" style="42" customWidth="1"/>
    <col min="13836" max="13837" width="3.28515625" style="42" bestFit="1" customWidth="1"/>
    <col min="13838" max="13841" width="0" style="42" hidden="1" customWidth="1"/>
    <col min="13842" max="13842" width="4.28515625" style="42" customWidth="1"/>
    <col min="13843" max="13845" width="5.710937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4" width="14.5703125" style="42" customWidth="1"/>
    <col min="13875" max="13875" width="4" style="42" customWidth="1"/>
    <col min="13876" max="13878" width="8.28515625" style="42" customWidth="1"/>
    <col min="13879" max="13879" width="3.85546875" style="42" customWidth="1"/>
    <col min="13880" max="13880" width="20.42578125" style="42" customWidth="1"/>
    <col min="13881" max="14080" width="11.42578125" style="42"/>
    <col min="14081" max="14081" width="1.140625" style="42" customWidth="1"/>
    <col min="14082" max="14084" width="5.7109375" style="42" customWidth="1"/>
    <col min="14085" max="14085" width="4" style="42" customWidth="1"/>
    <col min="14086" max="14088" width="3.7109375" style="42" customWidth="1"/>
    <col min="14089" max="14091" width="4.5703125" style="42" customWidth="1"/>
    <col min="14092" max="14093" width="3.28515625" style="42" bestFit="1" customWidth="1"/>
    <col min="14094" max="14097" width="0" style="42" hidden="1" customWidth="1"/>
    <col min="14098" max="14098" width="4.28515625" style="42" customWidth="1"/>
    <col min="14099" max="14101" width="5.710937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30" width="14.5703125" style="42" customWidth="1"/>
    <col min="14131" max="14131" width="4" style="42" customWidth="1"/>
    <col min="14132" max="14134" width="8.28515625" style="42" customWidth="1"/>
    <col min="14135" max="14135" width="3.85546875" style="42" customWidth="1"/>
    <col min="14136" max="14136" width="20.42578125" style="42" customWidth="1"/>
    <col min="14137" max="14336" width="11.42578125" style="42"/>
    <col min="14337" max="14337" width="1.140625" style="42" customWidth="1"/>
    <col min="14338" max="14340" width="5.7109375" style="42" customWidth="1"/>
    <col min="14341" max="14341" width="4" style="42" customWidth="1"/>
    <col min="14342" max="14344" width="3.7109375" style="42" customWidth="1"/>
    <col min="14345" max="14347" width="4.5703125" style="42" customWidth="1"/>
    <col min="14348" max="14349" width="3.28515625" style="42" bestFit="1" customWidth="1"/>
    <col min="14350" max="14353" width="0" style="42" hidden="1" customWidth="1"/>
    <col min="14354" max="14354" width="4.28515625" style="42" customWidth="1"/>
    <col min="14355" max="14357" width="5.710937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6" width="14.5703125" style="42" customWidth="1"/>
    <col min="14387" max="14387" width="4" style="42" customWidth="1"/>
    <col min="14388" max="14390" width="8.28515625" style="42" customWidth="1"/>
    <col min="14391" max="14391" width="3.85546875" style="42" customWidth="1"/>
    <col min="14392" max="14392" width="20.42578125" style="42" customWidth="1"/>
    <col min="14393" max="14592" width="11.42578125" style="42"/>
    <col min="14593" max="14593" width="1.140625" style="42" customWidth="1"/>
    <col min="14594" max="14596" width="5.7109375" style="42" customWidth="1"/>
    <col min="14597" max="14597" width="4" style="42" customWidth="1"/>
    <col min="14598" max="14600" width="3.7109375" style="42" customWidth="1"/>
    <col min="14601" max="14603" width="4.5703125" style="42" customWidth="1"/>
    <col min="14604" max="14605" width="3.28515625" style="42" bestFit="1" customWidth="1"/>
    <col min="14606" max="14609" width="0" style="42" hidden="1" customWidth="1"/>
    <col min="14610" max="14610" width="4.28515625" style="42" customWidth="1"/>
    <col min="14611" max="14613" width="5.710937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2" width="14.5703125" style="42" customWidth="1"/>
    <col min="14643" max="14643" width="4" style="42" customWidth="1"/>
    <col min="14644" max="14646" width="8.28515625" style="42" customWidth="1"/>
    <col min="14647" max="14647" width="3.85546875" style="42" customWidth="1"/>
    <col min="14648" max="14648" width="20.42578125" style="42" customWidth="1"/>
    <col min="14649" max="14848" width="11.42578125" style="42"/>
    <col min="14849" max="14849" width="1.140625" style="42" customWidth="1"/>
    <col min="14850" max="14852" width="5.7109375" style="42" customWidth="1"/>
    <col min="14853" max="14853" width="4" style="42" customWidth="1"/>
    <col min="14854" max="14856" width="3.7109375" style="42" customWidth="1"/>
    <col min="14857" max="14859" width="4.5703125" style="42" customWidth="1"/>
    <col min="14860" max="14861" width="3.28515625" style="42" bestFit="1" customWidth="1"/>
    <col min="14862" max="14865" width="0" style="42" hidden="1" customWidth="1"/>
    <col min="14866" max="14866" width="4.28515625" style="42" customWidth="1"/>
    <col min="14867" max="14869" width="5.710937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8" width="14.5703125" style="42" customWidth="1"/>
    <col min="14899" max="14899" width="4" style="42" customWidth="1"/>
    <col min="14900" max="14902" width="8.28515625" style="42" customWidth="1"/>
    <col min="14903" max="14903" width="3.85546875" style="42" customWidth="1"/>
    <col min="14904" max="14904" width="20.42578125" style="42" customWidth="1"/>
    <col min="14905" max="15104" width="11.42578125" style="42"/>
    <col min="15105" max="15105" width="1.140625" style="42" customWidth="1"/>
    <col min="15106" max="15108" width="5.7109375" style="42" customWidth="1"/>
    <col min="15109" max="15109" width="4" style="42" customWidth="1"/>
    <col min="15110" max="15112" width="3.7109375" style="42" customWidth="1"/>
    <col min="15113" max="15115" width="4.5703125" style="42" customWidth="1"/>
    <col min="15116" max="15117" width="3.28515625" style="42" bestFit="1" customWidth="1"/>
    <col min="15118" max="15121" width="0" style="42" hidden="1" customWidth="1"/>
    <col min="15122" max="15122" width="4.28515625" style="42" customWidth="1"/>
    <col min="15123" max="15125" width="5.710937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4" width="14.5703125" style="42" customWidth="1"/>
    <col min="15155" max="15155" width="4" style="42" customWidth="1"/>
    <col min="15156" max="15158" width="8.28515625" style="42" customWidth="1"/>
    <col min="15159" max="15159" width="3.85546875" style="42" customWidth="1"/>
    <col min="15160" max="15160" width="20.42578125" style="42" customWidth="1"/>
    <col min="15161" max="15360" width="11.42578125" style="42"/>
    <col min="15361" max="15361" width="1.140625" style="42" customWidth="1"/>
    <col min="15362" max="15364" width="5.7109375" style="42" customWidth="1"/>
    <col min="15365" max="15365" width="4" style="42" customWidth="1"/>
    <col min="15366" max="15368" width="3.7109375" style="42" customWidth="1"/>
    <col min="15369" max="15371" width="4.5703125" style="42" customWidth="1"/>
    <col min="15372" max="15373" width="3.28515625" style="42" bestFit="1" customWidth="1"/>
    <col min="15374" max="15377" width="0" style="42" hidden="1" customWidth="1"/>
    <col min="15378" max="15378" width="4.28515625" style="42" customWidth="1"/>
    <col min="15379" max="15381" width="5.710937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10" width="14.5703125" style="42" customWidth="1"/>
    <col min="15411" max="15411" width="4" style="42" customWidth="1"/>
    <col min="15412" max="15414" width="8.28515625" style="42" customWidth="1"/>
    <col min="15415" max="15415" width="3.85546875" style="42" customWidth="1"/>
    <col min="15416" max="15416" width="20.42578125" style="42" customWidth="1"/>
    <col min="15417" max="15616" width="11.42578125" style="42"/>
    <col min="15617" max="15617" width="1.140625" style="42" customWidth="1"/>
    <col min="15618" max="15620" width="5.7109375" style="42" customWidth="1"/>
    <col min="15621" max="15621" width="4" style="42" customWidth="1"/>
    <col min="15622" max="15624" width="3.7109375" style="42" customWidth="1"/>
    <col min="15625" max="15627" width="4.5703125" style="42" customWidth="1"/>
    <col min="15628" max="15629" width="3.28515625" style="42" bestFit="1" customWidth="1"/>
    <col min="15630" max="15633" width="0" style="42" hidden="1" customWidth="1"/>
    <col min="15634" max="15634" width="4.28515625" style="42" customWidth="1"/>
    <col min="15635" max="15637" width="5.710937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6" width="14.5703125" style="42" customWidth="1"/>
    <col min="15667" max="15667" width="4" style="42" customWidth="1"/>
    <col min="15668" max="15670" width="8.28515625" style="42" customWidth="1"/>
    <col min="15671" max="15671" width="3.85546875" style="42" customWidth="1"/>
    <col min="15672" max="15672" width="20.42578125" style="42" customWidth="1"/>
    <col min="15673" max="15872" width="11.42578125" style="42"/>
    <col min="15873" max="15873" width="1.140625" style="42" customWidth="1"/>
    <col min="15874" max="15876" width="5.7109375" style="42" customWidth="1"/>
    <col min="15877" max="15877" width="4" style="42" customWidth="1"/>
    <col min="15878" max="15880" width="3.7109375" style="42" customWidth="1"/>
    <col min="15881" max="15883" width="4.5703125" style="42" customWidth="1"/>
    <col min="15884" max="15885" width="3.28515625" style="42" bestFit="1" customWidth="1"/>
    <col min="15886" max="15889" width="0" style="42" hidden="1" customWidth="1"/>
    <col min="15890" max="15890" width="4.28515625" style="42" customWidth="1"/>
    <col min="15891" max="15893" width="5.710937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2" width="14.5703125" style="42" customWidth="1"/>
    <col min="15923" max="15923" width="4" style="42" customWidth="1"/>
    <col min="15924" max="15926" width="8.28515625" style="42" customWidth="1"/>
    <col min="15927" max="15927" width="3.85546875" style="42" customWidth="1"/>
    <col min="15928" max="15928" width="20.42578125" style="42" customWidth="1"/>
    <col min="15929" max="16128" width="11.42578125" style="42"/>
    <col min="16129" max="16129" width="1.140625" style="42" customWidth="1"/>
    <col min="16130" max="16132" width="5.7109375" style="42" customWidth="1"/>
    <col min="16133" max="16133" width="4" style="42" customWidth="1"/>
    <col min="16134" max="16136" width="3.7109375" style="42" customWidth="1"/>
    <col min="16137" max="16139" width="4.5703125" style="42" customWidth="1"/>
    <col min="16140" max="16141" width="3.28515625" style="42" bestFit="1" customWidth="1"/>
    <col min="16142" max="16145" width="0" style="42" hidden="1" customWidth="1"/>
    <col min="16146" max="16146" width="4.28515625" style="42" customWidth="1"/>
    <col min="16147" max="16149" width="5.710937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8" width="14.5703125" style="42" customWidth="1"/>
    <col min="16179" max="16179" width="4" style="42" customWidth="1"/>
    <col min="16180" max="16182" width="8.28515625" style="42" customWidth="1"/>
    <col min="16183" max="16183" width="3.85546875" style="42" customWidth="1"/>
    <col min="16184" max="16184" width="20.425781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43100</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31.5" customHeight="1" x14ac:dyDescent="0.2">
      <c r="A6" s="40"/>
      <c r="B6" s="1719" t="s">
        <v>92</v>
      </c>
      <c r="C6" s="1720"/>
      <c r="D6" s="1721" t="s">
        <v>93</v>
      </c>
      <c r="E6" s="1722"/>
      <c r="F6" s="1722"/>
      <c r="G6" s="1722"/>
      <c r="H6" s="1723"/>
      <c r="I6" s="1719" t="s">
        <v>300</v>
      </c>
      <c r="J6" s="1724"/>
      <c r="K6" s="1720"/>
      <c r="L6" s="1836" t="s">
        <v>201</v>
      </c>
      <c r="M6" s="1837"/>
      <c r="N6" s="1837"/>
      <c r="O6" s="1837"/>
      <c r="P6" s="1837"/>
      <c r="Q6" s="1837"/>
      <c r="R6" s="1837"/>
      <c r="S6" s="1837"/>
      <c r="T6" s="1837"/>
      <c r="U6" s="1838"/>
      <c r="V6" s="1719" t="s">
        <v>94</v>
      </c>
      <c r="W6" s="1724"/>
      <c r="X6" s="1724"/>
      <c r="Y6" s="1724"/>
      <c r="Z6" s="1724"/>
      <c r="AA6" s="1722" t="s">
        <v>54</v>
      </c>
      <c r="AB6" s="1722"/>
      <c r="AC6" s="1722"/>
      <c r="AD6" s="1722"/>
      <c r="AE6" s="1722"/>
      <c r="AF6" s="1722"/>
      <c r="AG6" s="1722"/>
      <c r="AH6" s="1722"/>
      <c r="AI6" s="1722"/>
      <c r="AJ6" s="1722"/>
      <c r="AK6" s="1722"/>
      <c r="AL6" s="1722"/>
      <c r="AM6" s="1722"/>
      <c r="AN6" s="1722"/>
      <c r="AO6" s="1722"/>
      <c r="AP6" s="1722"/>
      <c r="AQ6" s="1722"/>
      <c r="AR6" s="1722"/>
      <c r="AS6" s="1722"/>
      <c r="AT6" s="1722"/>
      <c r="AU6" s="1722"/>
      <c r="AV6" s="1722"/>
      <c r="AW6" s="1722"/>
      <c r="AX6" s="1723"/>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25" t="s">
        <v>605</v>
      </c>
      <c r="M8" s="126"/>
      <c r="N8" s="126"/>
      <c r="O8" s="126"/>
      <c r="P8" s="126"/>
      <c r="Q8" s="126"/>
      <c r="R8" s="127"/>
      <c r="S8" s="128" t="s">
        <v>606</v>
      </c>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30"/>
      <c r="AY8" s="1730" t="s">
        <v>607</v>
      </c>
      <c r="AZ8" s="1730"/>
      <c r="BA8" s="1730"/>
      <c r="BB8" s="1730"/>
      <c r="BC8" s="1730"/>
      <c r="BD8" s="1730"/>
    </row>
    <row r="9" spans="1:56"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330.75" customHeight="1" x14ac:dyDescent="0.2">
      <c r="A10" s="651"/>
      <c r="B10" s="1734" t="s">
        <v>1624</v>
      </c>
      <c r="C10" s="1734"/>
      <c r="D10" s="1734"/>
      <c r="E10" s="565" t="s">
        <v>755</v>
      </c>
      <c r="F10" s="1734" t="s">
        <v>2696</v>
      </c>
      <c r="G10" s="1734"/>
      <c r="H10" s="1734"/>
      <c r="I10" s="1734" t="s">
        <v>2697</v>
      </c>
      <c r="J10" s="1734"/>
      <c r="K10" s="1734"/>
      <c r="L10" s="682" t="s">
        <v>667</v>
      </c>
      <c r="M10" s="682" t="s">
        <v>668</v>
      </c>
      <c r="N10" s="682"/>
      <c r="O10" s="138">
        <f>VLOOKUP(L10,[22]Listas!$M$69:$N$73,2,0)</f>
        <v>2</v>
      </c>
      <c r="P10" s="138"/>
      <c r="Q10" s="138">
        <f>HLOOKUP(M10,[22]Listas!$O$67:$Q$68,2,0)</f>
        <v>20</v>
      </c>
      <c r="R10" s="681" t="str">
        <f>INDEX([22]Listas!$O$69:$Q$73,MATCH(L10,[22]Listas!$M$69:$M$73,0),MATCH(M10,[22]Listas!$O$67:$Q$67,0))</f>
        <v>40
ALTA</v>
      </c>
      <c r="S10" s="1734" t="s">
        <v>2698</v>
      </c>
      <c r="T10" s="1734"/>
      <c r="U10" s="1734"/>
      <c r="V10" s="680" t="s">
        <v>102</v>
      </c>
      <c r="W10" s="680" t="s">
        <v>62</v>
      </c>
      <c r="X10" s="680" t="s">
        <v>62</v>
      </c>
      <c r="Y10" s="680" t="s">
        <v>102</v>
      </c>
      <c r="Z10" s="680" t="s">
        <v>102</v>
      </c>
      <c r="AA10" s="680" t="s">
        <v>62</v>
      </c>
      <c r="AB10" s="680" t="s">
        <v>102</v>
      </c>
      <c r="AC10" s="680" t="s">
        <v>102</v>
      </c>
      <c r="AD10" s="680" t="s">
        <v>102</v>
      </c>
      <c r="AE10" s="680" t="s">
        <v>102</v>
      </c>
      <c r="AF10" s="680"/>
      <c r="AG10" s="138">
        <f t="shared" ref="AG10:AG19" si="0">IF(Y10="SI",15,0)</f>
        <v>15</v>
      </c>
      <c r="AH10" s="138">
        <f t="shared" ref="AH10:AH19" si="1">IF(Z10="SI",5,0)</f>
        <v>5</v>
      </c>
      <c r="AI10" s="138">
        <f t="shared" ref="AI10:AI19" si="2">IF(AA10="SI",15,0)</f>
        <v>0</v>
      </c>
      <c r="AJ10" s="138">
        <f t="shared" ref="AJ10:AJ19" si="3">IF(AB10="SI",10,0)</f>
        <v>10</v>
      </c>
      <c r="AK10" s="138">
        <f t="shared" ref="AK10:AK19" si="4">IF(AC10="SI",15,0)</f>
        <v>15</v>
      </c>
      <c r="AL10" s="138">
        <f t="shared" ref="AL10:AL19" si="5">IF(AD10="SI",10,0)</f>
        <v>10</v>
      </c>
      <c r="AM10" s="138">
        <f t="shared" ref="AM10:AM19" si="6">IF(AE10="SI",30,0)</f>
        <v>30</v>
      </c>
      <c r="AN10" s="138">
        <f t="shared" ref="AN10:AN19" si="7">SUM(AG10+AH10+AI10+AJ10+AK10+AL10+AM10)</f>
        <v>85</v>
      </c>
      <c r="AO10" s="138">
        <f t="shared" ref="AO10:AO19" si="8">IF(AN10&lt;=50,0,IF(AN10&gt;=76,2,1))</f>
        <v>2</v>
      </c>
      <c r="AP10" s="681" t="str">
        <f t="shared" ref="AP10:AP19" si="9">CONCATENATE(AN10,"- disminuye ",AO10)</f>
        <v>85- disminuye 2</v>
      </c>
      <c r="AQ10" s="138">
        <f t="shared" ref="AQ10:AQ19" si="10">IF(V10="SI",O10-AO10,O10)</f>
        <v>0</v>
      </c>
      <c r="AR10" s="681" t="str">
        <f>IF(AQ10&lt;=1,"Rara vez",VLOOKUP(AQ10,[22]Listas!$L$69:$M$73,2,0))</f>
        <v>Rara vez</v>
      </c>
      <c r="AS10" s="138">
        <f t="shared" ref="AS10:AS19" si="11">IF(W10="SI",Q10-AO10,Q10)</f>
        <v>20</v>
      </c>
      <c r="AT10" s="681" t="str">
        <f t="shared" ref="AT10:AT19" si="12">IF(AS10&lt;=9,"Moderado",IF(AS10=20,"Catastrófico",IF(AS10=18,"Moderado","Mayor")))</f>
        <v>Catastrófico</v>
      </c>
      <c r="AU10" s="681" t="str">
        <f>INDEX([22]Listas!$O$69:$Q$73,MATCH(AR10,[22]Listas!$M$69:$M$73,0),MATCH(AT10,[22]Listas!$O$67:$Q$67,0))</f>
        <v>20
MODERADA</v>
      </c>
      <c r="AV10" s="682" t="s">
        <v>647</v>
      </c>
      <c r="AW10" s="647" t="s">
        <v>2699</v>
      </c>
      <c r="AX10" s="647" t="s">
        <v>2700</v>
      </c>
      <c r="AY10" s="682" t="s">
        <v>3016</v>
      </c>
      <c r="AZ10" s="2133" t="s">
        <v>2701</v>
      </c>
      <c r="BA10" s="2133"/>
      <c r="BB10" s="2133"/>
      <c r="BC10" s="167" t="s">
        <v>892</v>
      </c>
      <c r="BD10" s="71" t="s">
        <v>2702</v>
      </c>
    </row>
    <row r="11" spans="1:56" ht="188.25" hidden="1" customHeight="1" x14ac:dyDescent="0.2">
      <c r="A11" s="651"/>
      <c r="B11" s="2123"/>
      <c r="C11" s="2124"/>
      <c r="D11" s="2125"/>
      <c r="E11" s="244"/>
      <c r="F11" s="2126"/>
      <c r="G11" s="2127"/>
      <c r="H11" s="2128"/>
      <c r="I11" s="2129"/>
      <c r="J11" s="2130"/>
      <c r="K11" s="2131"/>
      <c r="L11" s="684"/>
      <c r="M11" s="684"/>
      <c r="N11" s="684"/>
      <c r="O11" s="245" t="e">
        <f>VLOOKUP(L11,[22]Listas!$M$69:$N$73,2,0)</f>
        <v>#N/A</v>
      </c>
      <c r="P11" s="245"/>
      <c r="Q11" s="245" t="e">
        <f>HLOOKUP(M11,[22]Listas!$O$67:$Q$68,2,0)</f>
        <v>#N/A</v>
      </c>
      <c r="R11" s="685" t="e">
        <f>INDEX([22]Listas!$O$69:$Q$73,MATCH(L11,[22]Listas!$M$69:$M$73,0),MATCH(M11,[22]Listas!$O$67:$Q$67,0))</f>
        <v>#N/A</v>
      </c>
      <c r="S11" s="2132"/>
      <c r="T11" s="2132"/>
      <c r="U11" s="2132"/>
      <c r="V11" s="688"/>
      <c r="W11" s="688"/>
      <c r="X11" s="688"/>
      <c r="Y11" s="688"/>
      <c r="Z11" s="688"/>
      <c r="AA11" s="688"/>
      <c r="AB11" s="688"/>
      <c r="AC11" s="688"/>
      <c r="AD11" s="688"/>
      <c r="AE11" s="688"/>
      <c r="AF11" s="688"/>
      <c r="AG11" s="245">
        <f t="shared" si="0"/>
        <v>0</v>
      </c>
      <c r="AH11" s="245">
        <f t="shared" si="1"/>
        <v>0</v>
      </c>
      <c r="AI11" s="245">
        <f t="shared" si="2"/>
        <v>0</v>
      </c>
      <c r="AJ11" s="245">
        <f t="shared" si="3"/>
        <v>0</v>
      </c>
      <c r="AK11" s="245">
        <f t="shared" si="4"/>
        <v>0</v>
      </c>
      <c r="AL11" s="245">
        <f t="shared" si="5"/>
        <v>0</v>
      </c>
      <c r="AM11" s="245">
        <f t="shared" si="6"/>
        <v>0</v>
      </c>
      <c r="AN11" s="245">
        <f t="shared" si="7"/>
        <v>0</v>
      </c>
      <c r="AO11" s="245">
        <f t="shared" si="8"/>
        <v>0</v>
      </c>
      <c r="AP11" s="685" t="str">
        <f t="shared" si="9"/>
        <v>0- disminuye 0</v>
      </c>
      <c r="AQ11" s="245" t="e">
        <f t="shared" si="10"/>
        <v>#N/A</v>
      </c>
      <c r="AR11" s="685" t="e">
        <f>IF(AQ11&lt;=1,"Rara vez",VLOOKUP(AQ11,[22]Listas!$L$69:$M$73,2,0))</f>
        <v>#N/A</v>
      </c>
      <c r="AS11" s="245" t="e">
        <f t="shared" si="11"/>
        <v>#N/A</v>
      </c>
      <c r="AT11" s="685" t="e">
        <f t="shared" si="12"/>
        <v>#N/A</v>
      </c>
      <c r="AU11" s="685" t="e">
        <f>INDEX([22]Listas!$O$69:$Q$73,MATCH(AR11,[22]Listas!$M$69:$M$73,0),MATCH(AT11,[22]Listas!$O$67:$Q$67,0))</f>
        <v>#N/A</v>
      </c>
      <c r="AV11" s="684" t="s">
        <v>647</v>
      </c>
      <c r="AW11" s="691"/>
      <c r="AX11" s="691"/>
      <c r="AY11" s="684" t="s">
        <v>763</v>
      </c>
      <c r="AZ11" s="51"/>
      <c r="BA11" s="51"/>
      <c r="BB11" s="51"/>
      <c r="BC11" s="52"/>
      <c r="BD11" s="246"/>
    </row>
    <row r="12" spans="1:56" ht="176.25" hidden="1" customHeight="1" x14ac:dyDescent="0.2">
      <c r="A12" s="651"/>
      <c r="B12" s="2034"/>
      <c r="C12" s="2035"/>
      <c r="D12" s="2036"/>
      <c r="E12" s="122"/>
      <c r="F12" s="2037"/>
      <c r="G12" s="2038"/>
      <c r="H12" s="2039"/>
      <c r="I12" s="2046"/>
      <c r="J12" s="2047"/>
      <c r="K12" s="2048"/>
      <c r="L12" s="682"/>
      <c r="M12" s="682"/>
      <c r="N12" s="682"/>
      <c r="O12" s="138" t="e">
        <f>VLOOKUP(L12,[22]Listas!$M$69:$N$73,2,0)</f>
        <v>#N/A</v>
      </c>
      <c r="P12" s="138"/>
      <c r="Q12" s="138" t="e">
        <f>HLOOKUP(M12,[22]Listas!$O$67:$Q$68,2,0)</f>
        <v>#N/A</v>
      </c>
      <c r="R12" s="681" t="e">
        <f>INDEX([22]Listas!$O$69:$Q$73,MATCH(L12,[22]Listas!$M$69:$M$73,0),MATCH(M12,[22]Listas!$O$67:$Q$67,0))</f>
        <v>#N/A</v>
      </c>
      <c r="S12" s="1771"/>
      <c r="T12" s="1771"/>
      <c r="U12" s="1771"/>
      <c r="V12" s="680"/>
      <c r="W12" s="680"/>
      <c r="X12" s="680"/>
      <c r="Y12" s="680"/>
      <c r="Z12" s="680"/>
      <c r="AA12" s="680"/>
      <c r="AB12" s="680"/>
      <c r="AC12" s="680"/>
      <c r="AD12" s="680"/>
      <c r="AE12" s="680"/>
      <c r="AF12" s="680"/>
      <c r="AG12" s="138">
        <f t="shared" si="0"/>
        <v>0</v>
      </c>
      <c r="AH12" s="138">
        <f t="shared" si="1"/>
        <v>0</v>
      </c>
      <c r="AI12" s="138">
        <f t="shared" si="2"/>
        <v>0</v>
      </c>
      <c r="AJ12" s="138">
        <f t="shared" si="3"/>
        <v>0</v>
      </c>
      <c r="AK12" s="138">
        <f t="shared" si="4"/>
        <v>0</v>
      </c>
      <c r="AL12" s="138">
        <f t="shared" si="5"/>
        <v>0</v>
      </c>
      <c r="AM12" s="138">
        <f t="shared" si="6"/>
        <v>0</v>
      </c>
      <c r="AN12" s="138">
        <f t="shared" si="7"/>
        <v>0</v>
      </c>
      <c r="AO12" s="138">
        <f t="shared" si="8"/>
        <v>0</v>
      </c>
      <c r="AP12" s="681" t="str">
        <f t="shared" si="9"/>
        <v>0- disminuye 0</v>
      </c>
      <c r="AQ12" s="138" t="e">
        <f t="shared" si="10"/>
        <v>#N/A</v>
      </c>
      <c r="AR12" s="681" t="e">
        <f>IF(AQ12&lt;=1,"Rara vez",VLOOKUP(AQ12,[22]Listas!$L$69:$M$73,2,0))</f>
        <v>#N/A</v>
      </c>
      <c r="AS12" s="138" t="e">
        <f t="shared" si="11"/>
        <v>#N/A</v>
      </c>
      <c r="AT12" s="681" t="e">
        <f t="shared" si="12"/>
        <v>#N/A</v>
      </c>
      <c r="AU12" s="681" t="e">
        <f>INDEX([22]Listas!$O$69:$Q$73,MATCH(AR12,[22]Listas!$M$69:$M$73,0),MATCH(AT12,[22]Listas!$O$67:$Q$67,0))</f>
        <v>#N/A</v>
      </c>
      <c r="AV12" s="682" t="s">
        <v>653</v>
      </c>
      <c r="AW12" s="650"/>
      <c r="AX12" s="650"/>
      <c r="AY12" s="682" t="s">
        <v>763</v>
      </c>
      <c r="AZ12" s="1766"/>
      <c r="BA12" s="1767"/>
      <c r="BB12" s="1768"/>
      <c r="BC12" s="175"/>
      <c r="BD12" s="683"/>
    </row>
    <row r="13" spans="1:56" ht="59.25" hidden="1" customHeight="1" x14ac:dyDescent="0.2">
      <c r="A13" s="651"/>
      <c r="B13" s="2052"/>
      <c r="C13" s="2052"/>
      <c r="D13" s="2052"/>
      <c r="E13" s="122"/>
      <c r="F13" s="2053"/>
      <c r="G13" s="2054"/>
      <c r="H13" s="2055"/>
      <c r="I13" s="2046"/>
      <c r="J13" s="2047"/>
      <c r="K13" s="2048"/>
      <c r="L13" s="652"/>
      <c r="M13" s="169"/>
      <c r="N13" s="140"/>
      <c r="O13" s="49" t="e">
        <f>VLOOKUP(L13,[22]Listas!$M$69:$N$73,2,0)</f>
        <v>#N/A</v>
      </c>
      <c r="P13" s="49"/>
      <c r="Q13" s="49" t="e">
        <f>HLOOKUP(M13,[22]Listas!$O$67:$Q$68,2,0)</f>
        <v>#N/A</v>
      </c>
      <c r="R13" s="656" t="e">
        <f>INDEX([22]Listas!$O$69:$Q$73,MATCH(L13,[22]Listas!$M$69:$M$73,0),MATCH(M13,[22]Listas!$O$67:$Q$67,0))</f>
        <v>#N/A</v>
      </c>
      <c r="S13" s="1721"/>
      <c r="T13" s="1722"/>
      <c r="U13" s="1723"/>
      <c r="V13" s="649"/>
      <c r="W13" s="649"/>
      <c r="X13" s="649"/>
      <c r="Y13" s="649"/>
      <c r="Z13" s="649"/>
      <c r="AA13" s="649"/>
      <c r="AB13" s="649"/>
      <c r="AC13" s="649"/>
      <c r="AD13" s="649"/>
      <c r="AE13" s="649"/>
      <c r="AF13" s="141"/>
      <c r="AG13" s="49">
        <f t="shared" si="0"/>
        <v>0</v>
      </c>
      <c r="AH13" s="49">
        <f t="shared" si="1"/>
        <v>0</v>
      </c>
      <c r="AI13" s="49">
        <f t="shared" si="2"/>
        <v>0</v>
      </c>
      <c r="AJ13" s="49">
        <f t="shared" si="3"/>
        <v>0</v>
      </c>
      <c r="AK13" s="49">
        <f t="shared" si="4"/>
        <v>0</v>
      </c>
      <c r="AL13" s="49">
        <f t="shared" si="5"/>
        <v>0</v>
      </c>
      <c r="AM13" s="49">
        <f t="shared" si="6"/>
        <v>0</v>
      </c>
      <c r="AN13" s="49">
        <f t="shared" si="7"/>
        <v>0</v>
      </c>
      <c r="AO13" s="49">
        <f t="shared" si="8"/>
        <v>0</v>
      </c>
      <c r="AP13" s="656" t="str">
        <f t="shared" si="9"/>
        <v>0- disminuye 0</v>
      </c>
      <c r="AQ13" s="49" t="e">
        <f t="shared" si="10"/>
        <v>#N/A</v>
      </c>
      <c r="AR13" s="656" t="e">
        <f>IF(AQ13&lt;=1,"Rara vez",VLOOKUP(AQ13,[22]Listas!$L$69:$M$73,2,0))</f>
        <v>#N/A</v>
      </c>
      <c r="AS13" s="49" t="e">
        <f t="shared" si="11"/>
        <v>#N/A</v>
      </c>
      <c r="AT13" s="656" t="e">
        <f t="shared" si="12"/>
        <v>#N/A</v>
      </c>
      <c r="AU13" s="656" t="e">
        <f>INDEX([22]Listas!$O$69:$Q$73,MATCH(AR13,[22]Listas!$M$69:$M$73,0),MATCH(AT13,[22]Listas!$O$67:$Q$67,0))</f>
        <v>#N/A</v>
      </c>
      <c r="AV13" s="652"/>
      <c r="AW13" s="647"/>
      <c r="AX13" s="647"/>
      <c r="AY13" s="652"/>
      <c r="AZ13" s="1754" t="s">
        <v>649</v>
      </c>
      <c r="BA13" s="1754"/>
      <c r="BB13" s="1754"/>
      <c r="BC13" s="649"/>
      <c r="BD13" s="649"/>
    </row>
    <row r="14" spans="1:56" ht="198.75" hidden="1" customHeight="1" x14ac:dyDescent="0.2">
      <c r="A14" s="651"/>
      <c r="B14" s="2052"/>
      <c r="C14" s="2052"/>
      <c r="D14" s="2052"/>
      <c r="E14" s="122"/>
      <c r="F14" s="2053"/>
      <c r="G14" s="2054"/>
      <c r="H14" s="2055"/>
      <c r="I14" s="2046"/>
      <c r="J14" s="2047"/>
      <c r="K14" s="2048"/>
      <c r="L14" s="682"/>
      <c r="M14" s="682"/>
      <c r="N14" s="682"/>
      <c r="O14" s="138" t="e">
        <f>VLOOKUP(L14,[22]Listas!$M$69:$N$73,2,0)</f>
        <v>#N/A</v>
      </c>
      <c r="P14" s="138"/>
      <c r="Q14" s="138" t="e">
        <f>HLOOKUP(M14,[22]Listas!$O$67:$Q$68,2,0)</f>
        <v>#N/A</v>
      </c>
      <c r="R14" s="681" t="e">
        <f>INDEX([22]Listas!$O$69:$Q$73,MATCH(L14,[22]Listas!$M$69:$M$73,0),MATCH(M14,[22]Listas!$O$67:$Q$67,0))</f>
        <v>#N/A</v>
      </c>
      <c r="S14" s="1771"/>
      <c r="T14" s="1771"/>
      <c r="U14" s="1771"/>
      <c r="V14" s="680"/>
      <c r="W14" s="680"/>
      <c r="X14" s="680"/>
      <c r="Y14" s="680"/>
      <c r="Z14" s="680"/>
      <c r="AA14" s="680"/>
      <c r="AB14" s="680"/>
      <c r="AC14" s="680"/>
      <c r="AD14" s="680"/>
      <c r="AE14" s="680"/>
      <c r="AF14" s="680"/>
      <c r="AG14" s="138">
        <f t="shared" si="0"/>
        <v>0</v>
      </c>
      <c r="AH14" s="138">
        <f t="shared" si="1"/>
        <v>0</v>
      </c>
      <c r="AI14" s="138">
        <f t="shared" si="2"/>
        <v>0</v>
      </c>
      <c r="AJ14" s="138">
        <f t="shared" si="3"/>
        <v>0</v>
      </c>
      <c r="AK14" s="138">
        <f t="shared" si="4"/>
        <v>0</v>
      </c>
      <c r="AL14" s="138">
        <f t="shared" si="5"/>
        <v>0</v>
      </c>
      <c r="AM14" s="138">
        <f t="shared" si="6"/>
        <v>0</v>
      </c>
      <c r="AN14" s="138">
        <f t="shared" si="7"/>
        <v>0</v>
      </c>
      <c r="AO14" s="138">
        <f t="shared" si="8"/>
        <v>0</v>
      </c>
      <c r="AP14" s="681" t="str">
        <f t="shared" si="9"/>
        <v>0- disminuye 0</v>
      </c>
      <c r="AQ14" s="138" t="e">
        <f t="shared" si="10"/>
        <v>#N/A</v>
      </c>
      <c r="AR14" s="681" t="e">
        <f>IF(AQ14&lt;=1,"Rara vez",VLOOKUP(AQ14,[22]Listas!$L$69:$M$73,2,0))</f>
        <v>#N/A</v>
      </c>
      <c r="AS14" s="138" t="e">
        <f t="shared" si="11"/>
        <v>#N/A</v>
      </c>
      <c r="AT14" s="681" t="e">
        <f t="shared" si="12"/>
        <v>#N/A</v>
      </c>
      <c r="AU14" s="681" t="e">
        <f>INDEX([22]Listas!$O$69:$Q$73,MATCH(AR14,[22]Listas!$M$69:$M$73,0),MATCH(AT14,[22]Listas!$O$67:$Q$67,0))</f>
        <v>#N/A</v>
      </c>
      <c r="AV14" s="682" t="s">
        <v>647</v>
      </c>
      <c r="AW14" s="650"/>
      <c r="AX14" s="650"/>
      <c r="AY14" s="682" t="s">
        <v>763</v>
      </c>
      <c r="AZ14" s="1766"/>
      <c r="BA14" s="1767"/>
      <c r="BB14" s="1768"/>
      <c r="BC14" s="175"/>
      <c r="BD14" s="683"/>
    </row>
    <row r="15" spans="1:56" ht="167.25" hidden="1" customHeight="1" x14ac:dyDescent="0.2">
      <c r="A15" s="651"/>
      <c r="B15" s="2056"/>
      <c r="C15" s="2057"/>
      <c r="D15" s="2058"/>
      <c r="E15" s="122"/>
      <c r="F15" s="2053"/>
      <c r="G15" s="2054"/>
      <c r="H15" s="2055"/>
      <c r="I15" s="2046"/>
      <c r="J15" s="2047"/>
      <c r="K15" s="2048"/>
      <c r="L15" s="682"/>
      <c r="M15" s="682"/>
      <c r="N15" s="682"/>
      <c r="O15" s="138" t="e">
        <f>VLOOKUP(L15,[22]Listas!$M$69:$N$73,2,0)</f>
        <v>#N/A</v>
      </c>
      <c r="P15" s="138"/>
      <c r="Q15" s="138" t="e">
        <f>HLOOKUP(M15,[22]Listas!$O$67:$Q$68,2,0)</f>
        <v>#N/A</v>
      </c>
      <c r="R15" s="681" t="e">
        <f>INDEX([22]Listas!$O$69:$Q$73,MATCH(L15,[22]Listas!$M$69:$M$73,0),MATCH(M15,[22]Listas!$O$67:$Q$67,0))</f>
        <v>#N/A</v>
      </c>
      <c r="S15" s="1771"/>
      <c r="T15" s="1771"/>
      <c r="U15" s="1771"/>
      <c r="V15" s="680"/>
      <c r="W15" s="680"/>
      <c r="X15" s="680"/>
      <c r="Y15" s="680"/>
      <c r="Z15" s="680"/>
      <c r="AA15" s="680"/>
      <c r="AB15" s="680"/>
      <c r="AC15" s="680"/>
      <c r="AD15" s="680"/>
      <c r="AE15" s="680"/>
      <c r="AF15" s="680"/>
      <c r="AG15" s="138">
        <f t="shared" si="0"/>
        <v>0</v>
      </c>
      <c r="AH15" s="138">
        <f t="shared" si="1"/>
        <v>0</v>
      </c>
      <c r="AI15" s="138">
        <f t="shared" si="2"/>
        <v>0</v>
      </c>
      <c r="AJ15" s="138">
        <f t="shared" si="3"/>
        <v>0</v>
      </c>
      <c r="AK15" s="138">
        <f t="shared" si="4"/>
        <v>0</v>
      </c>
      <c r="AL15" s="138">
        <f t="shared" si="5"/>
        <v>0</v>
      </c>
      <c r="AM15" s="138">
        <f t="shared" si="6"/>
        <v>0</v>
      </c>
      <c r="AN15" s="138">
        <f t="shared" si="7"/>
        <v>0</v>
      </c>
      <c r="AO15" s="138">
        <f t="shared" si="8"/>
        <v>0</v>
      </c>
      <c r="AP15" s="681" t="str">
        <f t="shared" si="9"/>
        <v>0- disminuye 0</v>
      </c>
      <c r="AQ15" s="138" t="e">
        <f t="shared" si="10"/>
        <v>#N/A</v>
      </c>
      <c r="AR15" s="681" t="e">
        <f>IF(AQ15&lt;=1,"Rara vez",VLOOKUP(AQ15,[22]Listas!$L$69:$M$73,2,0))</f>
        <v>#N/A</v>
      </c>
      <c r="AS15" s="138" t="e">
        <f t="shared" si="11"/>
        <v>#N/A</v>
      </c>
      <c r="AT15" s="681" t="e">
        <f t="shared" si="12"/>
        <v>#N/A</v>
      </c>
      <c r="AU15" s="681" t="e">
        <f>INDEX([22]Listas!$O$69:$Q$73,MATCH(AR15,[22]Listas!$M$69:$M$73,0),MATCH(AT15,[22]Listas!$O$67:$Q$67,0))</f>
        <v>#N/A</v>
      </c>
      <c r="AV15" s="682" t="s">
        <v>647</v>
      </c>
      <c r="AW15" s="650"/>
      <c r="AX15" s="650"/>
      <c r="AY15" s="682" t="s">
        <v>763</v>
      </c>
      <c r="AZ15" s="1766"/>
      <c r="BA15" s="1767"/>
      <c r="BB15" s="1768"/>
      <c r="BC15" s="175"/>
      <c r="BD15" s="683"/>
    </row>
    <row r="16" spans="1:56" ht="285.75" hidden="1" customHeight="1" x14ac:dyDescent="0.2">
      <c r="A16" s="651"/>
      <c r="B16" s="1771"/>
      <c r="C16" s="1771"/>
      <c r="D16" s="1771"/>
      <c r="E16" s="174"/>
      <c r="F16" s="1772"/>
      <c r="G16" s="1772"/>
      <c r="H16" s="1772"/>
      <c r="I16" s="1771"/>
      <c r="J16" s="1771"/>
      <c r="K16" s="1771"/>
      <c r="L16" s="682"/>
      <c r="M16" s="682"/>
      <c r="N16" s="682"/>
      <c r="O16" s="138" t="e">
        <f>VLOOKUP(L16,[22]Listas!$M$69:$N$73,2,0)</f>
        <v>#N/A</v>
      </c>
      <c r="P16" s="138"/>
      <c r="Q16" s="138" t="e">
        <f>HLOOKUP(M16,[22]Listas!$O$67:$Q$68,2,0)</f>
        <v>#N/A</v>
      </c>
      <c r="R16" s="681" t="e">
        <f>INDEX([22]Listas!$O$69:$Q$73,MATCH(L16,[22]Listas!$M$69:$M$73,0),MATCH(M16,[22]Listas!$O$67:$Q$67,0))</f>
        <v>#N/A</v>
      </c>
      <c r="S16" s="1771"/>
      <c r="T16" s="1771"/>
      <c r="U16" s="1771"/>
      <c r="V16" s="680"/>
      <c r="W16" s="680"/>
      <c r="X16" s="680"/>
      <c r="Y16" s="680"/>
      <c r="Z16" s="680"/>
      <c r="AA16" s="680"/>
      <c r="AB16" s="680"/>
      <c r="AC16" s="680"/>
      <c r="AD16" s="680"/>
      <c r="AE16" s="680"/>
      <c r="AF16" s="680"/>
      <c r="AG16" s="138">
        <f t="shared" si="0"/>
        <v>0</v>
      </c>
      <c r="AH16" s="138">
        <f t="shared" si="1"/>
        <v>0</v>
      </c>
      <c r="AI16" s="138">
        <f t="shared" si="2"/>
        <v>0</v>
      </c>
      <c r="AJ16" s="138">
        <f t="shared" si="3"/>
        <v>0</v>
      </c>
      <c r="AK16" s="138">
        <f t="shared" si="4"/>
        <v>0</v>
      </c>
      <c r="AL16" s="138">
        <f t="shared" si="5"/>
        <v>0</v>
      </c>
      <c r="AM16" s="138">
        <f t="shared" si="6"/>
        <v>0</v>
      </c>
      <c r="AN16" s="138">
        <f t="shared" si="7"/>
        <v>0</v>
      </c>
      <c r="AO16" s="138">
        <f t="shared" si="8"/>
        <v>0</v>
      </c>
      <c r="AP16" s="681" t="str">
        <f t="shared" si="9"/>
        <v>0- disminuye 0</v>
      </c>
      <c r="AQ16" s="138" t="e">
        <f t="shared" si="10"/>
        <v>#N/A</v>
      </c>
      <c r="AR16" s="681" t="e">
        <f>IF(AQ16&lt;=1,"Rara vez",VLOOKUP(AQ16,[22]Listas!$L$69:$M$73,2,0))</f>
        <v>#N/A</v>
      </c>
      <c r="AS16" s="138" t="e">
        <f t="shared" si="11"/>
        <v>#N/A</v>
      </c>
      <c r="AT16" s="681" t="e">
        <f t="shared" si="12"/>
        <v>#N/A</v>
      </c>
      <c r="AU16" s="681" t="e">
        <f>INDEX([22]Listas!$O$69:$Q$73,MATCH(AR16,[22]Listas!$M$69:$M$73,0),MATCH(AT16,[22]Listas!$O$67:$Q$67,0))</f>
        <v>#N/A</v>
      </c>
      <c r="AV16" s="682" t="s">
        <v>647</v>
      </c>
      <c r="AW16" s="650"/>
      <c r="AX16" s="650"/>
      <c r="AY16" s="682" t="s">
        <v>763</v>
      </c>
      <c r="AZ16" s="1766"/>
      <c r="BA16" s="1767"/>
      <c r="BB16" s="1768"/>
      <c r="BC16" s="175"/>
      <c r="BD16" s="683"/>
    </row>
    <row r="17" spans="1:56" ht="188.25" hidden="1" customHeight="1" x14ac:dyDescent="0.2">
      <c r="A17" s="651"/>
      <c r="B17" s="1771"/>
      <c r="C17" s="1771"/>
      <c r="D17" s="1771"/>
      <c r="E17" s="174"/>
      <c r="F17" s="1772"/>
      <c r="G17" s="1772"/>
      <c r="H17" s="1772"/>
      <c r="I17" s="1771"/>
      <c r="J17" s="1771"/>
      <c r="K17" s="1771"/>
      <c r="L17" s="682"/>
      <c r="M17" s="682"/>
      <c r="N17" s="682"/>
      <c r="O17" s="138" t="e">
        <f>VLOOKUP(L17,[22]Listas!$M$69:$N$73,2,0)</f>
        <v>#N/A</v>
      </c>
      <c r="P17" s="138"/>
      <c r="Q17" s="138" t="e">
        <f>HLOOKUP(M17,[22]Listas!$O$67:$Q$68,2,0)</f>
        <v>#N/A</v>
      </c>
      <c r="R17" s="681" t="e">
        <f>INDEX([22]Listas!$O$69:$Q$73,MATCH(L17,[22]Listas!$M$69:$M$73,0),MATCH(M17,[22]Listas!$O$67:$Q$67,0))</f>
        <v>#N/A</v>
      </c>
      <c r="S17" s="1771"/>
      <c r="T17" s="1771"/>
      <c r="U17" s="1771"/>
      <c r="V17" s="680"/>
      <c r="W17" s="680"/>
      <c r="X17" s="680"/>
      <c r="Y17" s="680"/>
      <c r="Z17" s="680"/>
      <c r="AA17" s="680"/>
      <c r="AB17" s="680"/>
      <c r="AC17" s="680"/>
      <c r="AD17" s="680"/>
      <c r="AE17" s="680"/>
      <c r="AF17" s="680"/>
      <c r="AG17" s="138">
        <f t="shared" si="0"/>
        <v>0</v>
      </c>
      <c r="AH17" s="138">
        <f t="shared" si="1"/>
        <v>0</v>
      </c>
      <c r="AI17" s="138">
        <f t="shared" si="2"/>
        <v>0</v>
      </c>
      <c r="AJ17" s="138">
        <f t="shared" si="3"/>
        <v>0</v>
      </c>
      <c r="AK17" s="138">
        <f t="shared" si="4"/>
        <v>0</v>
      </c>
      <c r="AL17" s="138">
        <f t="shared" si="5"/>
        <v>0</v>
      </c>
      <c r="AM17" s="138">
        <f t="shared" si="6"/>
        <v>0</v>
      </c>
      <c r="AN17" s="138">
        <f t="shared" si="7"/>
        <v>0</v>
      </c>
      <c r="AO17" s="138">
        <f t="shared" si="8"/>
        <v>0</v>
      </c>
      <c r="AP17" s="681" t="str">
        <f t="shared" si="9"/>
        <v>0- disminuye 0</v>
      </c>
      <c r="AQ17" s="138" t="e">
        <f t="shared" si="10"/>
        <v>#N/A</v>
      </c>
      <c r="AR17" s="681" t="e">
        <f>IF(AQ17&lt;=1,"Rara vez",VLOOKUP(AQ17,[22]Listas!$L$69:$M$73,2,0))</f>
        <v>#N/A</v>
      </c>
      <c r="AS17" s="138" t="e">
        <f t="shared" si="11"/>
        <v>#N/A</v>
      </c>
      <c r="AT17" s="681" t="e">
        <f t="shared" si="12"/>
        <v>#N/A</v>
      </c>
      <c r="AU17" s="681" t="e">
        <f>INDEX([22]Listas!$O$69:$Q$73,MATCH(AR17,[22]Listas!$M$69:$M$73,0),MATCH(AT17,[22]Listas!$O$67:$Q$67,0))</f>
        <v>#N/A</v>
      </c>
      <c r="AV17" s="682" t="s">
        <v>647</v>
      </c>
      <c r="AW17" s="650"/>
      <c r="AX17" s="650"/>
      <c r="AY17" s="682" t="s">
        <v>763</v>
      </c>
      <c r="AZ17" s="1766"/>
      <c r="BA17" s="1767"/>
      <c r="BB17" s="1768"/>
      <c r="BC17" s="175"/>
      <c r="BD17" s="683"/>
    </row>
    <row r="18" spans="1:56" ht="176.25" hidden="1" customHeight="1" x14ac:dyDescent="0.2">
      <c r="A18" s="651"/>
      <c r="B18" s="1771"/>
      <c r="C18" s="1771"/>
      <c r="D18" s="1771"/>
      <c r="E18" s="174"/>
      <c r="F18" s="1772"/>
      <c r="G18" s="1772"/>
      <c r="H18" s="1772"/>
      <c r="I18" s="1771"/>
      <c r="J18" s="1771"/>
      <c r="K18" s="1771"/>
      <c r="L18" s="682"/>
      <c r="M18" s="682"/>
      <c r="N18" s="682"/>
      <c r="O18" s="138" t="e">
        <f>VLOOKUP(L18,[22]Listas!$M$69:$N$73,2,0)</f>
        <v>#N/A</v>
      </c>
      <c r="P18" s="138"/>
      <c r="Q18" s="138" t="e">
        <f>HLOOKUP(M18,[22]Listas!$O$67:$Q$68,2,0)</f>
        <v>#N/A</v>
      </c>
      <c r="R18" s="681" t="e">
        <f>INDEX([22]Listas!$O$69:$Q$73,MATCH(L18,[22]Listas!$M$69:$M$73,0),MATCH(M18,[22]Listas!$O$67:$Q$67,0))</f>
        <v>#N/A</v>
      </c>
      <c r="S18" s="1771"/>
      <c r="T18" s="1771"/>
      <c r="U18" s="1771"/>
      <c r="V18" s="680"/>
      <c r="W18" s="680"/>
      <c r="X18" s="680"/>
      <c r="Y18" s="680"/>
      <c r="Z18" s="680"/>
      <c r="AA18" s="680"/>
      <c r="AB18" s="680"/>
      <c r="AC18" s="680"/>
      <c r="AD18" s="680"/>
      <c r="AE18" s="680"/>
      <c r="AF18" s="680"/>
      <c r="AG18" s="138">
        <f t="shared" si="0"/>
        <v>0</v>
      </c>
      <c r="AH18" s="138">
        <f t="shared" si="1"/>
        <v>0</v>
      </c>
      <c r="AI18" s="138">
        <f t="shared" si="2"/>
        <v>0</v>
      </c>
      <c r="AJ18" s="138">
        <f t="shared" si="3"/>
        <v>0</v>
      </c>
      <c r="AK18" s="138">
        <f t="shared" si="4"/>
        <v>0</v>
      </c>
      <c r="AL18" s="138">
        <f t="shared" si="5"/>
        <v>0</v>
      </c>
      <c r="AM18" s="138">
        <f t="shared" si="6"/>
        <v>0</v>
      </c>
      <c r="AN18" s="138">
        <f t="shared" si="7"/>
        <v>0</v>
      </c>
      <c r="AO18" s="138">
        <f t="shared" si="8"/>
        <v>0</v>
      </c>
      <c r="AP18" s="681" t="str">
        <f t="shared" si="9"/>
        <v>0- disminuye 0</v>
      </c>
      <c r="AQ18" s="138" t="e">
        <f t="shared" si="10"/>
        <v>#N/A</v>
      </c>
      <c r="AR18" s="681" t="e">
        <f>IF(AQ18&lt;=1,"Rara vez",VLOOKUP(AQ18,[22]Listas!$L$69:$M$73,2,0))</f>
        <v>#N/A</v>
      </c>
      <c r="AS18" s="138" t="e">
        <f t="shared" si="11"/>
        <v>#N/A</v>
      </c>
      <c r="AT18" s="681" t="e">
        <f t="shared" si="12"/>
        <v>#N/A</v>
      </c>
      <c r="AU18" s="681" t="e">
        <f>INDEX([22]Listas!$O$69:$Q$73,MATCH(AR18,[22]Listas!$M$69:$M$73,0),MATCH(AT18,[22]Listas!$O$67:$Q$67,0))</f>
        <v>#N/A</v>
      </c>
      <c r="AV18" s="682" t="s">
        <v>653</v>
      </c>
      <c r="AW18" s="650"/>
      <c r="AX18" s="650"/>
      <c r="AY18" s="682" t="s">
        <v>763</v>
      </c>
      <c r="AZ18" s="1766"/>
      <c r="BA18" s="1767"/>
      <c r="BB18" s="1768"/>
      <c r="BC18" s="175"/>
      <c r="BD18" s="683"/>
    </row>
    <row r="19" spans="1:56" ht="59.25" hidden="1" customHeight="1" x14ac:dyDescent="0.2">
      <c r="A19" s="651"/>
      <c r="B19" s="1721"/>
      <c r="C19" s="1722"/>
      <c r="D19" s="1723"/>
      <c r="E19" s="647"/>
      <c r="F19" s="1735"/>
      <c r="G19" s="1736"/>
      <c r="H19" s="1737"/>
      <c r="I19" s="1721"/>
      <c r="J19" s="1722"/>
      <c r="K19" s="1723"/>
      <c r="L19" s="652"/>
      <c r="M19" s="169"/>
      <c r="N19" s="140"/>
      <c r="O19" s="49" t="e">
        <f>VLOOKUP(L19,[22]Listas!$M$69:$N$73,2,0)</f>
        <v>#N/A</v>
      </c>
      <c r="P19" s="49"/>
      <c r="Q19" s="49" t="e">
        <f>HLOOKUP(M19,[22]Listas!$O$67:$Q$68,2,0)</f>
        <v>#N/A</v>
      </c>
      <c r="R19" s="656" t="e">
        <f>INDEX([22]Listas!$O$69:$Q$73,MATCH(L19,[22]Listas!$M$69:$M$73,0),MATCH(M19,[22]Listas!$O$67:$Q$67,0))</f>
        <v>#N/A</v>
      </c>
      <c r="S19" s="1721"/>
      <c r="T19" s="1722"/>
      <c r="U19" s="1723"/>
      <c r="V19" s="649"/>
      <c r="W19" s="649"/>
      <c r="X19" s="649"/>
      <c r="Y19" s="649"/>
      <c r="Z19" s="649"/>
      <c r="AA19" s="649"/>
      <c r="AB19" s="649"/>
      <c r="AC19" s="649"/>
      <c r="AD19" s="649"/>
      <c r="AE19" s="649"/>
      <c r="AF19" s="141"/>
      <c r="AG19" s="49">
        <f t="shared" si="0"/>
        <v>0</v>
      </c>
      <c r="AH19" s="49">
        <f t="shared" si="1"/>
        <v>0</v>
      </c>
      <c r="AI19" s="49">
        <f t="shared" si="2"/>
        <v>0</v>
      </c>
      <c r="AJ19" s="49">
        <f t="shared" si="3"/>
        <v>0</v>
      </c>
      <c r="AK19" s="49">
        <f t="shared" si="4"/>
        <v>0</v>
      </c>
      <c r="AL19" s="49">
        <f t="shared" si="5"/>
        <v>0</v>
      </c>
      <c r="AM19" s="49">
        <f t="shared" si="6"/>
        <v>0</v>
      </c>
      <c r="AN19" s="49">
        <f t="shared" si="7"/>
        <v>0</v>
      </c>
      <c r="AO19" s="49">
        <f t="shared" si="8"/>
        <v>0</v>
      </c>
      <c r="AP19" s="656" t="str">
        <f t="shared" si="9"/>
        <v>0- disminuye 0</v>
      </c>
      <c r="AQ19" s="49" t="e">
        <f t="shared" si="10"/>
        <v>#N/A</v>
      </c>
      <c r="AR19" s="656" t="e">
        <f>IF(AQ19&lt;=1,"Rara vez",VLOOKUP(AQ19,[22]Listas!$L$69:$M$73,2,0))</f>
        <v>#N/A</v>
      </c>
      <c r="AS19" s="49" t="e">
        <f t="shared" si="11"/>
        <v>#N/A</v>
      </c>
      <c r="AT19" s="656" t="e">
        <f t="shared" si="12"/>
        <v>#N/A</v>
      </c>
      <c r="AU19" s="656" t="e">
        <f>INDEX([22]Listas!$O$69:$Q$73,MATCH(AR19,[22]Listas!$M$69:$M$73,0),MATCH(AT19,[22]Listas!$O$67:$Q$67,0))</f>
        <v>#N/A</v>
      </c>
      <c r="AV19" s="652"/>
      <c r="AW19" s="647"/>
      <c r="AX19" s="647"/>
      <c r="AY19" s="652"/>
      <c r="AZ19" s="1754" t="s">
        <v>649</v>
      </c>
      <c r="BA19" s="1754"/>
      <c r="BB19" s="1754"/>
      <c r="BC19" s="649"/>
      <c r="BD19" s="649"/>
    </row>
    <row r="20" spans="1:56" ht="3.75" customHeight="1" x14ac:dyDescent="0.2">
      <c r="A20" s="40"/>
      <c r="B20" s="50"/>
      <c r="C20" s="50"/>
      <c r="D20" s="50"/>
      <c r="E20" s="43"/>
      <c r="F20" s="50"/>
      <c r="G20" s="50"/>
      <c r="H20" s="50"/>
      <c r="I20" s="50"/>
      <c r="J20" s="50"/>
      <c r="K20" s="50"/>
      <c r="L20" s="43"/>
      <c r="M20" s="43"/>
      <c r="N20" s="43"/>
      <c r="O20" s="43"/>
      <c r="P20" s="43"/>
      <c r="Q20" s="43"/>
      <c r="R20" s="43"/>
      <c r="S20" s="50"/>
      <c r="T20" s="50"/>
      <c r="U20" s="50"/>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50"/>
      <c r="AW20" s="50"/>
      <c r="AX20" s="50"/>
      <c r="AY20" s="43"/>
      <c r="AZ20" s="51"/>
      <c r="BA20" s="51"/>
      <c r="BB20" s="51"/>
      <c r="BC20" s="52"/>
      <c r="BD20" s="53"/>
    </row>
    <row r="21" spans="1:56" ht="15" customHeight="1" x14ac:dyDescent="0.2">
      <c r="A21" s="44"/>
      <c r="B21" s="1755" t="s">
        <v>655</v>
      </c>
      <c r="C21" s="1755"/>
      <c r="D21" s="1755"/>
      <c r="E21" s="1755"/>
      <c r="F21" s="1755"/>
      <c r="G21" s="1755"/>
      <c r="H21" s="1755"/>
      <c r="I21" s="1755"/>
      <c r="J21" s="1755"/>
      <c r="K21" s="1755"/>
      <c r="L21" s="1755"/>
      <c r="M21" s="1755"/>
      <c r="N21" s="1755"/>
      <c r="O21" s="1755"/>
      <c r="P21" s="1755"/>
      <c r="Q21" s="1755"/>
      <c r="R21" s="1755"/>
      <c r="S21" s="1755"/>
      <c r="T21" s="1755"/>
      <c r="U21" s="1755"/>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43"/>
      <c r="AV21" s="55"/>
      <c r="AW21" s="55"/>
      <c r="AX21" s="55"/>
      <c r="AY21" s="1756" t="s">
        <v>1518</v>
      </c>
      <c r="AZ21" s="1757"/>
      <c r="BA21" s="1757"/>
      <c r="BB21" s="1757"/>
      <c r="BC21" s="1757"/>
      <c r="BD21" s="1757"/>
    </row>
    <row r="22" spans="1:56" s="57" customFormat="1" ht="19.5" customHeight="1" x14ac:dyDescent="0.2">
      <c r="A22" s="56"/>
      <c r="B22" s="1758" t="s">
        <v>656</v>
      </c>
      <c r="C22" s="1759"/>
      <c r="D22" s="1759"/>
      <c r="E22" s="1759"/>
      <c r="F22" s="1759"/>
      <c r="G22" s="1759"/>
      <c r="H22" s="1760"/>
      <c r="I22" s="1758" t="s">
        <v>657</v>
      </c>
      <c r="J22" s="1759"/>
      <c r="K22" s="1759"/>
      <c r="L22" s="1759"/>
      <c r="M22" s="1759"/>
      <c r="N22" s="1759"/>
      <c r="O22" s="1759"/>
      <c r="P22" s="1759"/>
      <c r="Q22" s="1759"/>
      <c r="R22" s="1759"/>
      <c r="S22" s="1759"/>
      <c r="T22" s="1759"/>
      <c r="U22" s="1760"/>
      <c r="V22" s="1758" t="s">
        <v>369</v>
      </c>
      <c r="W22" s="1759"/>
      <c r="X22" s="1759"/>
      <c r="Y22" s="1759"/>
      <c r="Z22" s="1759"/>
      <c r="AA22" s="1759"/>
      <c r="AB22" s="1759"/>
      <c r="AC22" s="1759"/>
      <c r="AD22" s="1759"/>
      <c r="AE22" s="1759"/>
      <c r="AF22" s="1759"/>
      <c r="AG22" s="1759"/>
      <c r="AH22" s="1759"/>
      <c r="AI22" s="1759"/>
      <c r="AJ22" s="1759"/>
      <c r="AK22" s="1759"/>
      <c r="AL22" s="1759"/>
      <c r="AM22" s="1759"/>
      <c r="AN22" s="1759"/>
      <c r="AO22" s="1759"/>
      <c r="AP22" s="1760"/>
      <c r="AQ22" s="142" t="s">
        <v>370</v>
      </c>
      <c r="AR22" s="1758" t="s">
        <v>370</v>
      </c>
      <c r="AS22" s="1759"/>
      <c r="AT22" s="1759"/>
      <c r="AU22" s="1759"/>
      <c r="AV22" s="1759"/>
      <c r="AW22" s="1760"/>
      <c r="AX22" s="55"/>
      <c r="AY22" s="1757"/>
      <c r="AZ22" s="1757"/>
      <c r="BA22" s="1757"/>
      <c r="BB22" s="1757"/>
      <c r="BC22" s="1757"/>
      <c r="BD22" s="1757"/>
    </row>
    <row r="23" spans="1:56" s="57" customFormat="1" ht="25.5" customHeight="1" x14ac:dyDescent="0.2">
      <c r="A23" s="58"/>
      <c r="B23" s="1764" t="s">
        <v>756</v>
      </c>
      <c r="C23" s="1764"/>
      <c r="D23" s="1764"/>
      <c r="E23" s="1764"/>
      <c r="F23" s="1764"/>
      <c r="G23" s="1764"/>
      <c r="H23" s="1764"/>
      <c r="I23" s="1761" t="s">
        <v>757</v>
      </c>
      <c r="J23" s="1762"/>
      <c r="K23" s="1762"/>
      <c r="L23" s="1762"/>
      <c r="M23" s="1762"/>
      <c r="N23" s="1762"/>
      <c r="O23" s="1762"/>
      <c r="P23" s="1762"/>
      <c r="Q23" s="1762"/>
      <c r="R23" s="1762"/>
      <c r="S23" s="1762"/>
      <c r="T23" s="1762"/>
      <c r="U23" s="1763"/>
      <c r="V23" s="1761" t="s">
        <v>758</v>
      </c>
      <c r="W23" s="1762"/>
      <c r="X23" s="1762"/>
      <c r="Y23" s="1762"/>
      <c r="Z23" s="1762"/>
      <c r="AA23" s="1762"/>
      <c r="AB23" s="1762"/>
      <c r="AC23" s="1762"/>
      <c r="AD23" s="1762"/>
      <c r="AE23" s="1762"/>
      <c r="AF23" s="1762"/>
      <c r="AG23" s="1762"/>
      <c r="AH23" s="1762"/>
      <c r="AI23" s="1762"/>
      <c r="AJ23" s="1762"/>
      <c r="AK23" s="1762"/>
      <c r="AL23" s="1762"/>
      <c r="AM23" s="1762"/>
      <c r="AN23" s="1762"/>
      <c r="AO23" s="1762"/>
      <c r="AP23" s="1763"/>
      <c r="AQ23" s="59"/>
      <c r="AR23" s="1761"/>
      <c r="AS23" s="1762"/>
      <c r="AT23" s="1762"/>
      <c r="AU23" s="1762"/>
      <c r="AV23" s="1762"/>
      <c r="AW23" s="1763"/>
      <c r="AX23" s="55"/>
      <c r="AY23" s="1757"/>
      <c r="AZ23" s="1757"/>
      <c r="BA23" s="1757"/>
      <c r="BB23" s="1757"/>
      <c r="BC23" s="1757"/>
      <c r="BD23" s="1757"/>
    </row>
    <row r="24" spans="1:56" s="57" customFormat="1" ht="25.5" customHeight="1" x14ac:dyDescent="0.2">
      <c r="A24" s="58"/>
      <c r="B24" s="1764" t="s">
        <v>759</v>
      </c>
      <c r="C24" s="1764"/>
      <c r="D24" s="1764"/>
      <c r="E24" s="1764"/>
      <c r="F24" s="1764"/>
      <c r="G24" s="1764"/>
      <c r="H24" s="1764"/>
      <c r="I24" s="1761" t="s">
        <v>2952</v>
      </c>
      <c r="J24" s="1762"/>
      <c r="K24" s="1762"/>
      <c r="L24" s="1762"/>
      <c r="M24" s="1762"/>
      <c r="N24" s="1762"/>
      <c r="O24" s="1762"/>
      <c r="P24" s="1762"/>
      <c r="Q24" s="1762"/>
      <c r="R24" s="1762"/>
      <c r="S24" s="1762"/>
      <c r="T24" s="1762"/>
      <c r="U24" s="1763"/>
      <c r="V24" s="1761" t="s">
        <v>2953</v>
      </c>
      <c r="W24" s="1762"/>
      <c r="X24" s="1762"/>
      <c r="Y24" s="1762"/>
      <c r="Z24" s="1762"/>
      <c r="AA24" s="1762"/>
      <c r="AB24" s="1762"/>
      <c r="AC24" s="1762"/>
      <c r="AD24" s="1762"/>
      <c r="AE24" s="1762"/>
      <c r="AF24" s="1762"/>
      <c r="AG24" s="1762"/>
      <c r="AH24" s="1762"/>
      <c r="AI24" s="1762"/>
      <c r="AJ24" s="1762"/>
      <c r="AK24" s="1762"/>
      <c r="AL24" s="1762"/>
      <c r="AM24" s="1762"/>
      <c r="AN24" s="1762"/>
      <c r="AO24" s="1762"/>
      <c r="AP24" s="1763"/>
      <c r="AQ24" s="59"/>
      <c r="AR24" s="1761"/>
      <c r="AS24" s="1762"/>
      <c r="AT24" s="1762"/>
      <c r="AU24" s="1762"/>
      <c r="AV24" s="1762"/>
      <c r="AW24" s="1763"/>
      <c r="AX24" s="55"/>
      <c r="AY24" s="1757"/>
      <c r="AZ24" s="1757"/>
      <c r="BA24" s="1757"/>
      <c r="BB24" s="1757"/>
      <c r="BC24" s="1757"/>
      <c r="BD24" s="1757"/>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row r="115" spans="1:56"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row>
    <row r="116" spans="1:56" x14ac:dyDescent="0.2">
      <c r="A116" s="60"/>
      <c r="B116" s="60"/>
      <c r="C116" s="60"/>
      <c r="D116" s="60"/>
      <c r="E116" s="61"/>
      <c r="F116" s="60"/>
      <c r="G116" s="60"/>
      <c r="H116" s="60"/>
      <c r="I116" s="60"/>
      <c r="J116" s="60"/>
      <c r="K116" s="60"/>
      <c r="L116" s="62"/>
      <c r="M116" s="62"/>
      <c r="N116" s="62"/>
      <c r="O116" s="62"/>
      <c r="P116" s="62"/>
      <c r="Q116" s="62"/>
      <c r="R116" s="62"/>
      <c r="S116" s="62"/>
      <c r="T116" s="62"/>
      <c r="U116" s="62"/>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2"/>
      <c r="AW116" s="62"/>
      <c r="AX116" s="62"/>
      <c r="AY116" s="61"/>
      <c r="AZ116" s="60"/>
      <c r="BA116" s="60"/>
      <c r="BB116" s="60"/>
      <c r="BC116" s="61"/>
      <c r="BD116" s="61"/>
    </row>
    <row r="117" spans="1:56" x14ac:dyDescent="0.2">
      <c r="A117" s="60"/>
      <c r="B117" s="60"/>
      <c r="C117" s="60"/>
      <c r="D117" s="60"/>
      <c r="E117" s="61"/>
      <c r="F117" s="60"/>
      <c r="G117" s="60"/>
      <c r="H117" s="60"/>
      <c r="I117" s="60"/>
      <c r="J117" s="60"/>
      <c r="K117" s="60"/>
      <c r="L117" s="62"/>
      <c r="M117" s="62"/>
      <c r="N117" s="62"/>
      <c r="O117" s="62"/>
      <c r="P117" s="62"/>
      <c r="Q117" s="62"/>
      <c r="R117" s="62"/>
      <c r="S117" s="62"/>
      <c r="T117" s="62"/>
      <c r="U117" s="62"/>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2"/>
      <c r="AW117" s="62"/>
      <c r="AX117" s="62"/>
      <c r="AY117" s="61"/>
      <c r="AZ117" s="60"/>
      <c r="BA117" s="60"/>
      <c r="BB117" s="60"/>
      <c r="BC117" s="61"/>
      <c r="BD117" s="61"/>
    </row>
  </sheetData>
  <sheetProtection formatCells="0" formatColumns="0" formatRows="0" insertRows="0" deleteRows="0" sort="0" autoFilter="0" pivotTables="0"/>
  <mergeCells count="87">
    <mergeCell ref="AY21:BD24"/>
    <mergeCell ref="B22:H22"/>
    <mergeCell ref="I22:U22"/>
    <mergeCell ref="V22:AP22"/>
    <mergeCell ref="AR22:AW22"/>
    <mergeCell ref="B23:H23"/>
    <mergeCell ref="I23:U23"/>
    <mergeCell ref="V23:AP23"/>
    <mergeCell ref="AR23:AW23"/>
    <mergeCell ref="B24:H24"/>
    <mergeCell ref="I24:U24"/>
    <mergeCell ref="V24:AP24"/>
    <mergeCell ref="AR24:AW24"/>
    <mergeCell ref="B21:U21"/>
    <mergeCell ref="B18:D18"/>
    <mergeCell ref="F18:H18"/>
    <mergeCell ref="I18:K18"/>
    <mergeCell ref="S18:U18"/>
    <mergeCell ref="AZ18:BB18"/>
    <mergeCell ref="B19:D19"/>
    <mergeCell ref="F19:H19"/>
    <mergeCell ref="I19:K19"/>
    <mergeCell ref="S19:U19"/>
    <mergeCell ref="AZ19:BB19"/>
    <mergeCell ref="B16:D16"/>
    <mergeCell ref="F16:H16"/>
    <mergeCell ref="I16:K16"/>
    <mergeCell ref="S16:U16"/>
    <mergeCell ref="AZ16:BB16"/>
    <mergeCell ref="B17:D17"/>
    <mergeCell ref="F17:H17"/>
    <mergeCell ref="I17:K17"/>
    <mergeCell ref="S17:U17"/>
    <mergeCell ref="AZ17:BB17"/>
    <mergeCell ref="B14:D14"/>
    <mergeCell ref="F14:H14"/>
    <mergeCell ref="I14:K14"/>
    <mergeCell ref="S14:U14"/>
    <mergeCell ref="AZ14:BB14"/>
    <mergeCell ref="B15:D15"/>
    <mergeCell ref="F15:H15"/>
    <mergeCell ref="I15:K15"/>
    <mergeCell ref="S15:U15"/>
    <mergeCell ref="AZ15:BB15"/>
    <mergeCell ref="AZ10:BB10"/>
    <mergeCell ref="B13:D13"/>
    <mergeCell ref="F13:H13"/>
    <mergeCell ref="I13:K13"/>
    <mergeCell ref="S13:U13"/>
    <mergeCell ref="AZ13:BB13"/>
    <mergeCell ref="B12:D12"/>
    <mergeCell ref="F12:H12"/>
    <mergeCell ref="I12:K12"/>
    <mergeCell ref="S12:U12"/>
    <mergeCell ref="AZ12:BB12"/>
    <mergeCell ref="B11:D11"/>
    <mergeCell ref="F11:H11"/>
    <mergeCell ref="I11:K11"/>
    <mergeCell ref="S11:U11"/>
    <mergeCell ref="B8:K8"/>
    <mergeCell ref="B10:D10"/>
    <mergeCell ref="F10:H10"/>
    <mergeCell ref="I10:K10"/>
    <mergeCell ref="S10:U10"/>
    <mergeCell ref="AA6:AX6"/>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formula1>Proceso</formula1>
    </dataValidation>
    <dataValidation type="list" showInputMessage="1" showErrorMessage="1" sqref="L10:L19 JH10:JH19 TD10:TD19 ACZ10:ACZ19 AMV10:AMV19 AWR10:AWR19 BGN10:BGN19 BQJ10:BQJ19 CAF10:CAF19 CKB10:CKB19 CTX10:CTX19 DDT10:DDT19 DNP10:DNP19 DXL10:DXL19 EHH10:EHH19 ERD10:ERD19 FAZ10:FAZ19 FKV10:FKV19 FUR10:FUR19 GEN10:GEN19 GOJ10:GOJ19 GYF10:GYF19 HIB10:HIB19 HRX10:HRX19 IBT10:IBT19 ILP10:ILP19 IVL10:IVL19 JFH10:JFH19 JPD10:JPD19 JYZ10:JYZ19 KIV10:KIV19 KSR10:KSR19 LCN10:LCN19 LMJ10:LMJ19 LWF10:LWF19 MGB10:MGB19 MPX10:MPX19 MZT10:MZT19 NJP10:NJP19 NTL10:NTL19 ODH10:ODH19 OND10:OND19 OWZ10:OWZ19 PGV10:PGV19 PQR10:PQR19 QAN10:QAN19 QKJ10:QKJ19 QUF10:QUF19 REB10:REB19 RNX10:RNX19 RXT10:RXT19 SHP10:SHP19 SRL10:SRL19 TBH10:TBH19 TLD10:TLD19 TUZ10:TUZ19 UEV10:UEV19 UOR10:UOR19 UYN10:UYN19 VIJ10:VIJ19 VSF10:VSF19 WCB10:WCB19 WLX10:WLX19 WVT10:WVT19 L65544:L65553 JH65544:JH65553 TD65544:TD65553 ACZ65544:ACZ65553 AMV65544:AMV65553 AWR65544:AWR65553 BGN65544:BGN65553 BQJ65544:BQJ65553 CAF65544:CAF65553 CKB65544:CKB65553 CTX65544:CTX65553 DDT65544:DDT65553 DNP65544:DNP65553 DXL65544:DXL65553 EHH65544:EHH65553 ERD65544:ERD65553 FAZ65544:FAZ65553 FKV65544:FKV65553 FUR65544:FUR65553 GEN65544:GEN65553 GOJ65544:GOJ65553 GYF65544:GYF65553 HIB65544:HIB65553 HRX65544:HRX65553 IBT65544:IBT65553 ILP65544:ILP65553 IVL65544:IVL65553 JFH65544:JFH65553 JPD65544:JPD65553 JYZ65544:JYZ65553 KIV65544:KIV65553 KSR65544:KSR65553 LCN65544:LCN65553 LMJ65544:LMJ65553 LWF65544:LWF65553 MGB65544:MGB65553 MPX65544:MPX65553 MZT65544:MZT65553 NJP65544:NJP65553 NTL65544:NTL65553 ODH65544:ODH65553 OND65544:OND65553 OWZ65544:OWZ65553 PGV65544:PGV65553 PQR65544:PQR65553 QAN65544:QAN65553 QKJ65544:QKJ65553 QUF65544:QUF65553 REB65544:REB65553 RNX65544:RNX65553 RXT65544:RXT65553 SHP65544:SHP65553 SRL65544:SRL65553 TBH65544:TBH65553 TLD65544:TLD65553 TUZ65544:TUZ65553 UEV65544:UEV65553 UOR65544:UOR65553 UYN65544:UYN65553 VIJ65544:VIJ65553 VSF65544:VSF65553 WCB65544:WCB65553 WLX65544:WLX65553 WVT65544:WVT65553 L131080:L131089 JH131080:JH131089 TD131080:TD131089 ACZ131080:ACZ131089 AMV131080:AMV131089 AWR131080:AWR131089 BGN131080:BGN131089 BQJ131080:BQJ131089 CAF131080:CAF131089 CKB131080:CKB131089 CTX131080:CTX131089 DDT131080:DDT131089 DNP131080:DNP131089 DXL131080:DXL131089 EHH131080:EHH131089 ERD131080:ERD131089 FAZ131080:FAZ131089 FKV131080:FKV131089 FUR131080:FUR131089 GEN131080:GEN131089 GOJ131080:GOJ131089 GYF131080:GYF131089 HIB131080:HIB131089 HRX131080:HRX131089 IBT131080:IBT131089 ILP131080:ILP131089 IVL131080:IVL131089 JFH131080:JFH131089 JPD131080:JPD131089 JYZ131080:JYZ131089 KIV131080:KIV131089 KSR131080:KSR131089 LCN131080:LCN131089 LMJ131080:LMJ131089 LWF131080:LWF131089 MGB131080:MGB131089 MPX131080:MPX131089 MZT131080:MZT131089 NJP131080:NJP131089 NTL131080:NTL131089 ODH131080:ODH131089 OND131080:OND131089 OWZ131080:OWZ131089 PGV131080:PGV131089 PQR131080:PQR131089 QAN131080:QAN131089 QKJ131080:QKJ131089 QUF131080:QUF131089 REB131080:REB131089 RNX131080:RNX131089 RXT131080:RXT131089 SHP131080:SHP131089 SRL131080:SRL131089 TBH131080:TBH131089 TLD131080:TLD131089 TUZ131080:TUZ131089 UEV131080:UEV131089 UOR131080:UOR131089 UYN131080:UYN131089 VIJ131080:VIJ131089 VSF131080:VSF131089 WCB131080:WCB131089 WLX131080:WLX131089 WVT131080:WVT131089 L196616:L196625 JH196616:JH196625 TD196616:TD196625 ACZ196616:ACZ196625 AMV196616:AMV196625 AWR196616:AWR196625 BGN196616:BGN196625 BQJ196616:BQJ196625 CAF196616:CAF196625 CKB196616:CKB196625 CTX196616:CTX196625 DDT196616:DDT196625 DNP196616:DNP196625 DXL196616:DXL196625 EHH196616:EHH196625 ERD196616:ERD196625 FAZ196616:FAZ196625 FKV196616:FKV196625 FUR196616:FUR196625 GEN196616:GEN196625 GOJ196616:GOJ196625 GYF196616:GYF196625 HIB196616:HIB196625 HRX196616:HRX196625 IBT196616:IBT196625 ILP196616:ILP196625 IVL196616:IVL196625 JFH196616:JFH196625 JPD196616:JPD196625 JYZ196616:JYZ196625 KIV196616:KIV196625 KSR196616:KSR196625 LCN196616:LCN196625 LMJ196616:LMJ196625 LWF196616:LWF196625 MGB196616:MGB196625 MPX196616:MPX196625 MZT196616:MZT196625 NJP196616:NJP196625 NTL196616:NTL196625 ODH196616:ODH196625 OND196616:OND196625 OWZ196616:OWZ196625 PGV196616:PGV196625 PQR196616:PQR196625 QAN196616:QAN196625 QKJ196616:QKJ196625 QUF196616:QUF196625 REB196616:REB196625 RNX196616:RNX196625 RXT196616:RXT196625 SHP196616:SHP196625 SRL196616:SRL196625 TBH196616:TBH196625 TLD196616:TLD196625 TUZ196616:TUZ196625 UEV196616:UEV196625 UOR196616:UOR196625 UYN196616:UYN196625 VIJ196616:VIJ196625 VSF196616:VSF196625 WCB196616:WCB196625 WLX196616:WLX196625 WVT196616:WVT196625 L262152:L262161 JH262152:JH262161 TD262152:TD262161 ACZ262152:ACZ262161 AMV262152:AMV262161 AWR262152:AWR262161 BGN262152:BGN262161 BQJ262152:BQJ262161 CAF262152:CAF262161 CKB262152:CKB262161 CTX262152:CTX262161 DDT262152:DDT262161 DNP262152:DNP262161 DXL262152:DXL262161 EHH262152:EHH262161 ERD262152:ERD262161 FAZ262152:FAZ262161 FKV262152:FKV262161 FUR262152:FUR262161 GEN262152:GEN262161 GOJ262152:GOJ262161 GYF262152:GYF262161 HIB262152:HIB262161 HRX262152:HRX262161 IBT262152:IBT262161 ILP262152:ILP262161 IVL262152:IVL262161 JFH262152:JFH262161 JPD262152:JPD262161 JYZ262152:JYZ262161 KIV262152:KIV262161 KSR262152:KSR262161 LCN262152:LCN262161 LMJ262152:LMJ262161 LWF262152:LWF262161 MGB262152:MGB262161 MPX262152:MPX262161 MZT262152:MZT262161 NJP262152:NJP262161 NTL262152:NTL262161 ODH262152:ODH262161 OND262152:OND262161 OWZ262152:OWZ262161 PGV262152:PGV262161 PQR262152:PQR262161 QAN262152:QAN262161 QKJ262152:QKJ262161 QUF262152:QUF262161 REB262152:REB262161 RNX262152:RNX262161 RXT262152:RXT262161 SHP262152:SHP262161 SRL262152:SRL262161 TBH262152:TBH262161 TLD262152:TLD262161 TUZ262152:TUZ262161 UEV262152:UEV262161 UOR262152:UOR262161 UYN262152:UYN262161 VIJ262152:VIJ262161 VSF262152:VSF262161 WCB262152:WCB262161 WLX262152:WLX262161 WVT262152:WVT262161 L327688:L327697 JH327688:JH327697 TD327688:TD327697 ACZ327688:ACZ327697 AMV327688:AMV327697 AWR327688:AWR327697 BGN327688:BGN327697 BQJ327688:BQJ327697 CAF327688:CAF327697 CKB327688:CKB327697 CTX327688:CTX327697 DDT327688:DDT327697 DNP327688:DNP327697 DXL327688:DXL327697 EHH327688:EHH327697 ERD327688:ERD327697 FAZ327688:FAZ327697 FKV327688:FKV327697 FUR327688:FUR327697 GEN327688:GEN327697 GOJ327688:GOJ327697 GYF327688:GYF327697 HIB327688:HIB327697 HRX327688:HRX327697 IBT327688:IBT327697 ILP327688:ILP327697 IVL327688:IVL327697 JFH327688:JFH327697 JPD327688:JPD327697 JYZ327688:JYZ327697 KIV327688:KIV327697 KSR327688:KSR327697 LCN327688:LCN327697 LMJ327688:LMJ327697 LWF327688:LWF327697 MGB327688:MGB327697 MPX327688:MPX327697 MZT327688:MZT327697 NJP327688:NJP327697 NTL327688:NTL327697 ODH327688:ODH327697 OND327688:OND327697 OWZ327688:OWZ327697 PGV327688:PGV327697 PQR327688:PQR327697 QAN327688:QAN327697 QKJ327688:QKJ327697 QUF327688:QUF327697 REB327688:REB327697 RNX327688:RNX327697 RXT327688:RXT327697 SHP327688:SHP327697 SRL327688:SRL327697 TBH327688:TBH327697 TLD327688:TLD327697 TUZ327688:TUZ327697 UEV327688:UEV327697 UOR327688:UOR327697 UYN327688:UYN327697 VIJ327688:VIJ327697 VSF327688:VSF327697 WCB327688:WCB327697 WLX327688:WLX327697 WVT327688:WVT327697 L393224:L393233 JH393224:JH393233 TD393224:TD393233 ACZ393224:ACZ393233 AMV393224:AMV393233 AWR393224:AWR393233 BGN393224:BGN393233 BQJ393224:BQJ393233 CAF393224:CAF393233 CKB393224:CKB393233 CTX393224:CTX393233 DDT393224:DDT393233 DNP393224:DNP393233 DXL393224:DXL393233 EHH393224:EHH393233 ERD393224:ERD393233 FAZ393224:FAZ393233 FKV393224:FKV393233 FUR393224:FUR393233 GEN393224:GEN393233 GOJ393224:GOJ393233 GYF393224:GYF393233 HIB393224:HIB393233 HRX393224:HRX393233 IBT393224:IBT393233 ILP393224:ILP393233 IVL393224:IVL393233 JFH393224:JFH393233 JPD393224:JPD393233 JYZ393224:JYZ393233 KIV393224:KIV393233 KSR393224:KSR393233 LCN393224:LCN393233 LMJ393224:LMJ393233 LWF393224:LWF393233 MGB393224:MGB393233 MPX393224:MPX393233 MZT393224:MZT393233 NJP393224:NJP393233 NTL393224:NTL393233 ODH393224:ODH393233 OND393224:OND393233 OWZ393224:OWZ393233 PGV393224:PGV393233 PQR393224:PQR393233 QAN393224:QAN393233 QKJ393224:QKJ393233 QUF393224:QUF393233 REB393224:REB393233 RNX393224:RNX393233 RXT393224:RXT393233 SHP393224:SHP393233 SRL393224:SRL393233 TBH393224:TBH393233 TLD393224:TLD393233 TUZ393224:TUZ393233 UEV393224:UEV393233 UOR393224:UOR393233 UYN393224:UYN393233 VIJ393224:VIJ393233 VSF393224:VSF393233 WCB393224:WCB393233 WLX393224:WLX393233 WVT393224:WVT393233 L458760:L458769 JH458760:JH458769 TD458760:TD458769 ACZ458760:ACZ458769 AMV458760:AMV458769 AWR458760:AWR458769 BGN458760:BGN458769 BQJ458760:BQJ458769 CAF458760:CAF458769 CKB458760:CKB458769 CTX458760:CTX458769 DDT458760:DDT458769 DNP458760:DNP458769 DXL458760:DXL458769 EHH458760:EHH458769 ERD458760:ERD458769 FAZ458760:FAZ458769 FKV458760:FKV458769 FUR458760:FUR458769 GEN458760:GEN458769 GOJ458760:GOJ458769 GYF458760:GYF458769 HIB458760:HIB458769 HRX458760:HRX458769 IBT458760:IBT458769 ILP458760:ILP458769 IVL458760:IVL458769 JFH458760:JFH458769 JPD458760:JPD458769 JYZ458760:JYZ458769 KIV458760:KIV458769 KSR458760:KSR458769 LCN458760:LCN458769 LMJ458760:LMJ458769 LWF458760:LWF458769 MGB458760:MGB458769 MPX458760:MPX458769 MZT458760:MZT458769 NJP458760:NJP458769 NTL458760:NTL458769 ODH458760:ODH458769 OND458760:OND458769 OWZ458760:OWZ458769 PGV458760:PGV458769 PQR458760:PQR458769 QAN458760:QAN458769 QKJ458760:QKJ458769 QUF458760:QUF458769 REB458760:REB458769 RNX458760:RNX458769 RXT458760:RXT458769 SHP458760:SHP458769 SRL458760:SRL458769 TBH458760:TBH458769 TLD458760:TLD458769 TUZ458760:TUZ458769 UEV458760:UEV458769 UOR458760:UOR458769 UYN458760:UYN458769 VIJ458760:VIJ458769 VSF458760:VSF458769 WCB458760:WCB458769 WLX458760:WLX458769 WVT458760:WVT458769 L524296:L524305 JH524296:JH524305 TD524296:TD524305 ACZ524296:ACZ524305 AMV524296:AMV524305 AWR524296:AWR524305 BGN524296:BGN524305 BQJ524296:BQJ524305 CAF524296:CAF524305 CKB524296:CKB524305 CTX524296:CTX524305 DDT524296:DDT524305 DNP524296:DNP524305 DXL524296:DXL524305 EHH524296:EHH524305 ERD524296:ERD524305 FAZ524296:FAZ524305 FKV524296:FKV524305 FUR524296:FUR524305 GEN524296:GEN524305 GOJ524296:GOJ524305 GYF524296:GYF524305 HIB524296:HIB524305 HRX524296:HRX524305 IBT524296:IBT524305 ILP524296:ILP524305 IVL524296:IVL524305 JFH524296:JFH524305 JPD524296:JPD524305 JYZ524296:JYZ524305 KIV524296:KIV524305 KSR524296:KSR524305 LCN524296:LCN524305 LMJ524296:LMJ524305 LWF524296:LWF524305 MGB524296:MGB524305 MPX524296:MPX524305 MZT524296:MZT524305 NJP524296:NJP524305 NTL524296:NTL524305 ODH524296:ODH524305 OND524296:OND524305 OWZ524296:OWZ524305 PGV524296:PGV524305 PQR524296:PQR524305 QAN524296:QAN524305 QKJ524296:QKJ524305 QUF524296:QUF524305 REB524296:REB524305 RNX524296:RNX524305 RXT524296:RXT524305 SHP524296:SHP524305 SRL524296:SRL524305 TBH524296:TBH524305 TLD524296:TLD524305 TUZ524296:TUZ524305 UEV524296:UEV524305 UOR524296:UOR524305 UYN524296:UYN524305 VIJ524296:VIJ524305 VSF524296:VSF524305 WCB524296:WCB524305 WLX524296:WLX524305 WVT524296:WVT524305 L589832:L589841 JH589832:JH589841 TD589832:TD589841 ACZ589832:ACZ589841 AMV589832:AMV589841 AWR589832:AWR589841 BGN589832:BGN589841 BQJ589832:BQJ589841 CAF589832:CAF589841 CKB589832:CKB589841 CTX589832:CTX589841 DDT589832:DDT589841 DNP589832:DNP589841 DXL589832:DXL589841 EHH589832:EHH589841 ERD589832:ERD589841 FAZ589832:FAZ589841 FKV589832:FKV589841 FUR589832:FUR589841 GEN589832:GEN589841 GOJ589832:GOJ589841 GYF589832:GYF589841 HIB589832:HIB589841 HRX589832:HRX589841 IBT589832:IBT589841 ILP589832:ILP589841 IVL589832:IVL589841 JFH589832:JFH589841 JPD589832:JPD589841 JYZ589832:JYZ589841 KIV589832:KIV589841 KSR589832:KSR589841 LCN589832:LCN589841 LMJ589832:LMJ589841 LWF589832:LWF589841 MGB589832:MGB589841 MPX589832:MPX589841 MZT589832:MZT589841 NJP589832:NJP589841 NTL589832:NTL589841 ODH589832:ODH589841 OND589832:OND589841 OWZ589832:OWZ589841 PGV589832:PGV589841 PQR589832:PQR589841 QAN589832:QAN589841 QKJ589832:QKJ589841 QUF589832:QUF589841 REB589832:REB589841 RNX589832:RNX589841 RXT589832:RXT589841 SHP589832:SHP589841 SRL589832:SRL589841 TBH589832:TBH589841 TLD589832:TLD589841 TUZ589832:TUZ589841 UEV589832:UEV589841 UOR589832:UOR589841 UYN589832:UYN589841 VIJ589832:VIJ589841 VSF589832:VSF589841 WCB589832:WCB589841 WLX589832:WLX589841 WVT589832:WVT589841 L655368:L655377 JH655368:JH655377 TD655368:TD655377 ACZ655368:ACZ655377 AMV655368:AMV655377 AWR655368:AWR655377 BGN655368:BGN655377 BQJ655368:BQJ655377 CAF655368:CAF655377 CKB655368:CKB655377 CTX655368:CTX655377 DDT655368:DDT655377 DNP655368:DNP655377 DXL655368:DXL655377 EHH655368:EHH655377 ERD655368:ERD655377 FAZ655368:FAZ655377 FKV655368:FKV655377 FUR655368:FUR655377 GEN655368:GEN655377 GOJ655368:GOJ655377 GYF655368:GYF655377 HIB655368:HIB655377 HRX655368:HRX655377 IBT655368:IBT655377 ILP655368:ILP655377 IVL655368:IVL655377 JFH655368:JFH655377 JPD655368:JPD655377 JYZ655368:JYZ655377 KIV655368:KIV655377 KSR655368:KSR655377 LCN655368:LCN655377 LMJ655368:LMJ655377 LWF655368:LWF655377 MGB655368:MGB655377 MPX655368:MPX655377 MZT655368:MZT655377 NJP655368:NJP655377 NTL655368:NTL655377 ODH655368:ODH655377 OND655368:OND655377 OWZ655368:OWZ655377 PGV655368:PGV655377 PQR655368:PQR655377 QAN655368:QAN655377 QKJ655368:QKJ655377 QUF655368:QUF655377 REB655368:REB655377 RNX655368:RNX655377 RXT655368:RXT655377 SHP655368:SHP655377 SRL655368:SRL655377 TBH655368:TBH655377 TLD655368:TLD655377 TUZ655368:TUZ655377 UEV655368:UEV655377 UOR655368:UOR655377 UYN655368:UYN655377 VIJ655368:VIJ655377 VSF655368:VSF655377 WCB655368:WCB655377 WLX655368:WLX655377 WVT655368:WVT655377 L720904:L720913 JH720904:JH720913 TD720904:TD720913 ACZ720904:ACZ720913 AMV720904:AMV720913 AWR720904:AWR720913 BGN720904:BGN720913 BQJ720904:BQJ720913 CAF720904:CAF720913 CKB720904:CKB720913 CTX720904:CTX720913 DDT720904:DDT720913 DNP720904:DNP720913 DXL720904:DXL720913 EHH720904:EHH720913 ERD720904:ERD720913 FAZ720904:FAZ720913 FKV720904:FKV720913 FUR720904:FUR720913 GEN720904:GEN720913 GOJ720904:GOJ720913 GYF720904:GYF720913 HIB720904:HIB720913 HRX720904:HRX720913 IBT720904:IBT720913 ILP720904:ILP720913 IVL720904:IVL720913 JFH720904:JFH720913 JPD720904:JPD720913 JYZ720904:JYZ720913 KIV720904:KIV720913 KSR720904:KSR720913 LCN720904:LCN720913 LMJ720904:LMJ720913 LWF720904:LWF720913 MGB720904:MGB720913 MPX720904:MPX720913 MZT720904:MZT720913 NJP720904:NJP720913 NTL720904:NTL720913 ODH720904:ODH720913 OND720904:OND720913 OWZ720904:OWZ720913 PGV720904:PGV720913 PQR720904:PQR720913 QAN720904:QAN720913 QKJ720904:QKJ720913 QUF720904:QUF720913 REB720904:REB720913 RNX720904:RNX720913 RXT720904:RXT720913 SHP720904:SHP720913 SRL720904:SRL720913 TBH720904:TBH720913 TLD720904:TLD720913 TUZ720904:TUZ720913 UEV720904:UEV720913 UOR720904:UOR720913 UYN720904:UYN720913 VIJ720904:VIJ720913 VSF720904:VSF720913 WCB720904:WCB720913 WLX720904:WLX720913 WVT720904:WVT720913 L786440:L786449 JH786440:JH786449 TD786440:TD786449 ACZ786440:ACZ786449 AMV786440:AMV786449 AWR786440:AWR786449 BGN786440:BGN786449 BQJ786440:BQJ786449 CAF786440:CAF786449 CKB786440:CKB786449 CTX786440:CTX786449 DDT786440:DDT786449 DNP786440:DNP786449 DXL786440:DXL786449 EHH786440:EHH786449 ERD786440:ERD786449 FAZ786440:FAZ786449 FKV786440:FKV786449 FUR786440:FUR786449 GEN786440:GEN786449 GOJ786440:GOJ786449 GYF786440:GYF786449 HIB786440:HIB786449 HRX786440:HRX786449 IBT786440:IBT786449 ILP786440:ILP786449 IVL786440:IVL786449 JFH786440:JFH786449 JPD786440:JPD786449 JYZ786440:JYZ786449 KIV786440:KIV786449 KSR786440:KSR786449 LCN786440:LCN786449 LMJ786440:LMJ786449 LWF786440:LWF786449 MGB786440:MGB786449 MPX786440:MPX786449 MZT786440:MZT786449 NJP786440:NJP786449 NTL786440:NTL786449 ODH786440:ODH786449 OND786440:OND786449 OWZ786440:OWZ786449 PGV786440:PGV786449 PQR786440:PQR786449 QAN786440:QAN786449 QKJ786440:QKJ786449 QUF786440:QUF786449 REB786440:REB786449 RNX786440:RNX786449 RXT786440:RXT786449 SHP786440:SHP786449 SRL786440:SRL786449 TBH786440:TBH786449 TLD786440:TLD786449 TUZ786440:TUZ786449 UEV786440:UEV786449 UOR786440:UOR786449 UYN786440:UYN786449 VIJ786440:VIJ786449 VSF786440:VSF786449 WCB786440:WCB786449 WLX786440:WLX786449 WVT786440:WVT786449 L851976:L851985 JH851976:JH851985 TD851976:TD851985 ACZ851976:ACZ851985 AMV851976:AMV851985 AWR851976:AWR851985 BGN851976:BGN851985 BQJ851976:BQJ851985 CAF851976:CAF851985 CKB851976:CKB851985 CTX851976:CTX851985 DDT851976:DDT851985 DNP851976:DNP851985 DXL851976:DXL851985 EHH851976:EHH851985 ERD851976:ERD851985 FAZ851976:FAZ851985 FKV851976:FKV851985 FUR851976:FUR851985 GEN851976:GEN851985 GOJ851976:GOJ851985 GYF851976:GYF851985 HIB851976:HIB851985 HRX851976:HRX851985 IBT851976:IBT851985 ILP851976:ILP851985 IVL851976:IVL851985 JFH851976:JFH851985 JPD851976:JPD851985 JYZ851976:JYZ851985 KIV851976:KIV851985 KSR851976:KSR851985 LCN851976:LCN851985 LMJ851976:LMJ851985 LWF851976:LWF851985 MGB851976:MGB851985 MPX851976:MPX851985 MZT851976:MZT851985 NJP851976:NJP851985 NTL851976:NTL851985 ODH851976:ODH851985 OND851976:OND851985 OWZ851976:OWZ851985 PGV851976:PGV851985 PQR851976:PQR851985 QAN851976:QAN851985 QKJ851976:QKJ851985 QUF851976:QUF851985 REB851976:REB851985 RNX851976:RNX851985 RXT851976:RXT851985 SHP851976:SHP851985 SRL851976:SRL851985 TBH851976:TBH851985 TLD851976:TLD851985 TUZ851976:TUZ851985 UEV851976:UEV851985 UOR851976:UOR851985 UYN851976:UYN851985 VIJ851976:VIJ851985 VSF851976:VSF851985 WCB851976:WCB851985 WLX851976:WLX851985 WVT851976:WVT851985 L917512:L917521 JH917512:JH917521 TD917512:TD917521 ACZ917512:ACZ917521 AMV917512:AMV917521 AWR917512:AWR917521 BGN917512:BGN917521 BQJ917512:BQJ917521 CAF917512:CAF917521 CKB917512:CKB917521 CTX917512:CTX917521 DDT917512:DDT917521 DNP917512:DNP917521 DXL917512:DXL917521 EHH917512:EHH917521 ERD917512:ERD917521 FAZ917512:FAZ917521 FKV917512:FKV917521 FUR917512:FUR917521 GEN917512:GEN917521 GOJ917512:GOJ917521 GYF917512:GYF917521 HIB917512:HIB917521 HRX917512:HRX917521 IBT917512:IBT917521 ILP917512:ILP917521 IVL917512:IVL917521 JFH917512:JFH917521 JPD917512:JPD917521 JYZ917512:JYZ917521 KIV917512:KIV917521 KSR917512:KSR917521 LCN917512:LCN917521 LMJ917512:LMJ917521 LWF917512:LWF917521 MGB917512:MGB917521 MPX917512:MPX917521 MZT917512:MZT917521 NJP917512:NJP917521 NTL917512:NTL917521 ODH917512:ODH917521 OND917512:OND917521 OWZ917512:OWZ917521 PGV917512:PGV917521 PQR917512:PQR917521 QAN917512:QAN917521 QKJ917512:QKJ917521 QUF917512:QUF917521 REB917512:REB917521 RNX917512:RNX917521 RXT917512:RXT917521 SHP917512:SHP917521 SRL917512:SRL917521 TBH917512:TBH917521 TLD917512:TLD917521 TUZ917512:TUZ917521 UEV917512:UEV917521 UOR917512:UOR917521 UYN917512:UYN917521 VIJ917512:VIJ917521 VSF917512:VSF917521 WCB917512:WCB917521 WLX917512:WLX917521 WVT917512:WVT917521 L983048:L983057 JH983048:JH983057 TD983048:TD983057 ACZ983048:ACZ983057 AMV983048:AMV983057 AWR983048:AWR983057 BGN983048:BGN983057 BQJ983048:BQJ983057 CAF983048:CAF983057 CKB983048:CKB983057 CTX983048:CTX983057 DDT983048:DDT983057 DNP983048:DNP983057 DXL983048:DXL983057 EHH983048:EHH983057 ERD983048:ERD983057 FAZ983048:FAZ983057 FKV983048:FKV983057 FUR983048:FUR983057 GEN983048:GEN983057 GOJ983048:GOJ983057 GYF983048:GYF983057 HIB983048:HIB983057 HRX983048:HRX983057 IBT983048:IBT983057 ILP983048:ILP983057 IVL983048:IVL983057 JFH983048:JFH983057 JPD983048:JPD983057 JYZ983048:JYZ983057 KIV983048:KIV983057 KSR983048:KSR983057 LCN983048:LCN983057 LMJ983048:LMJ983057 LWF983048:LWF983057 MGB983048:MGB983057 MPX983048:MPX983057 MZT983048:MZT983057 NJP983048:NJP983057 NTL983048:NTL983057 ODH983048:ODH983057 OND983048:OND983057 OWZ983048:OWZ983057 PGV983048:PGV983057 PQR983048:PQR983057 QAN983048:QAN983057 QKJ983048:QKJ983057 QUF983048:QUF983057 REB983048:REB983057 RNX983048:RNX983057 RXT983048:RXT983057 SHP983048:SHP983057 SRL983048:SRL983057 TBH983048:TBH983057 TLD983048:TLD983057 TUZ983048:TUZ983057 UEV983048:UEV983057 UOR983048:UOR983057 UYN983048:UYN983057 VIJ983048:VIJ983057 VSF983048:VSF983057 WCB983048:WCB983057 WLX983048:WLX983057 WVT983048:WVT983057">
      <formula1>Probabilidad</formula1>
    </dataValidation>
    <dataValidation type="list" allowBlank="1" showInputMessage="1" showErrorMessage="1" sqref="M10:N19 JI10:JJ19 TE10:TF19 ADA10:ADB19 AMW10:AMX19 AWS10:AWT19 BGO10:BGP19 BQK10:BQL19 CAG10:CAH19 CKC10:CKD19 CTY10:CTZ19 DDU10:DDV19 DNQ10:DNR19 DXM10:DXN19 EHI10:EHJ19 ERE10:ERF19 FBA10:FBB19 FKW10:FKX19 FUS10:FUT19 GEO10:GEP19 GOK10:GOL19 GYG10:GYH19 HIC10:HID19 HRY10:HRZ19 IBU10:IBV19 ILQ10:ILR19 IVM10:IVN19 JFI10:JFJ19 JPE10:JPF19 JZA10:JZB19 KIW10:KIX19 KSS10:KST19 LCO10:LCP19 LMK10:LML19 LWG10:LWH19 MGC10:MGD19 MPY10:MPZ19 MZU10:MZV19 NJQ10:NJR19 NTM10:NTN19 ODI10:ODJ19 ONE10:ONF19 OXA10:OXB19 PGW10:PGX19 PQS10:PQT19 QAO10:QAP19 QKK10:QKL19 QUG10:QUH19 REC10:RED19 RNY10:RNZ19 RXU10:RXV19 SHQ10:SHR19 SRM10:SRN19 TBI10:TBJ19 TLE10:TLF19 TVA10:TVB19 UEW10:UEX19 UOS10:UOT19 UYO10:UYP19 VIK10:VIL19 VSG10:VSH19 WCC10:WCD19 WLY10:WLZ19 WVU10:WVV19 M65544:N65553 JI65544:JJ65553 TE65544:TF65553 ADA65544:ADB65553 AMW65544:AMX65553 AWS65544:AWT65553 BGO65544:BGP65553 BQK65544:BQL65553 CAG65544:CAH65553 CKC65544:CKD65553 CTY65544:CTZ65553 DDU65544:DDV65553 DNQ65544:DNR65553 DXM65544:DXN65553 EHI65544:EHJ65553 ERE65544:ERF65553 FBA65544:FBB65553 FKW65544:FKX65553 FUS65544:FUT65553 GEO65544:GEP65553 GOK65544:GOL65553 GYG65544:GYH65553 HIC65544:HID65553 HRY65544:HRZ65553 IBU65544:IBV65553 ILQ65544:ILR65553 IVM65544:IVN65553 JFI65544:JFJ65553 JPE65544:JPF65553 JZA65544:JZB65553 KIW65544:KIX65553 KSS65544:KST65553 LCO65544:LCP65553 LMK65544:LML65553 LWG65544:LWH65553 MGC65544:MGD65553 MPY65544:MPZ65553 MZU65544:MZV65553 NJQ65544:NJR65553 NTM65544:NTN65553 ODI65544:ODJ65553 ONE65544:ONF65553 OXA65544:OXB65553 PGW65544:PGX65553 PQS65544:PQT65553 QAO65544:QAP65553 QKK65544:QKL65553 QUG65544:QUH65553 REC65544:RED65553 RNY65544:RNZ65553 RXU65544:RXV65553 SHQ65544:SHR65553 SRM65544:SRN65553 TBI65544:TBJ65553 TLE65544:TLF65553 TVA65544:TVB65553 UEW65544:UEX65553 UOS65544:UOT65553 UYO65544:UYP65553 VIK65544:VIL65553 VSG65544:VSH65553 WCC65544:WCD65553 WLY65544:WLZ65553 WVU65544:WVV65553 M131080:N131089 JI131080:JJ131089 TE131080:TF131089 ADA131080:ADB131089 AMW131080:AMX131089 AWS131080:AWT131089 BGO131080:BGP131089 BQK131080:BQL131089 CAG131080:CAH131089 CKC131080:CKD131089 CTY131080:CTZ131089 DDU131080:DDV131089 DNQ131080:DNR131089 DXM131080:DXN131089 EHI131080:EHJ131089 ERE131080:ERF131089 FBA131080:FBB131089 FKW131080:FKX131089 FUS131080:FUT131089 GEO131080:GEP131089 GOK131080:GOL131089 GYG131080:GYH131089 HIC131080:HID131089 HRY131080:HRZ131089 IBU131080:IBV131089 ILQ131080:ILR131089 IVM131080:IVN131089 JFI131080:JFJ131089 JPE131080:JPF131089 JZA131080:JZB131089 KIW131080:KIX131089 KSS131080:KST131089 LCO131080:LCP131089 LMK131080:LML131089 LWG131080:LWH131089 MGC131080:MGD131089 MPY131080:MPZ131089 MZU131080:MZV131089 NJQ131080:NJR131089 NTM131080:NTN131089 ODI131080:ODJ131089 ONE131080:ONF131089 OXA131080:OXB131089 PGW131080:PGX131089 PQS131080:PQT131089 QAO131080:QAP131089 QKK131080:QKL131089 QUG131080:QUH131089 REC131080:RED131089 RNY131080:RNZ131089 RXU131080:RXV131089 SHQ131080:SHR131089 SRM131080:SRN131089 TBI131080:TBJ131089 TLE131080:TLF131089 TVA131080:TVB131089 UEW131080:UEX131089 UOS131080:UOT131089 UYO131080:UYP131089 VIK131080:VIL131089 VSG131080:VSH131089 WCC131080:WCD131089 WLY131080:WLZ131089 WVU131080:WVV131089 M196616:N196625 JI196616:JJ196625 TE196616:TF196625 ADA196616:ADB196625 AMW196616:AMX196625 AWS196616:AWT196625 BGO196616:BGP196625 BQK196616:BQL196625 CAG196616:CAH196625 CKC196616:CKD196625 CTY196616:CTZ196625 DDU196616:DDV196625 DNQ196616:DNR196625 DXM196616:DXN196625 EHI196616:EHJ196625 ERE196616:ERF196625 FBA196616:FBB196625 FKW196616:FKX196625 FUS196616:FUT196625 GEO196616:GEP196625 GOK196616:GOL196625 GYG196616:GYH196625 HIC196616:HID196625 HRY196616:HRZ196625 IBU196616:IBV196625 ILQ196616:ILR196625 IVM196616:IVN196625 JFI196616:JFJ196625 JPE196616:JPF196625 JZA196616:JZB196625 KIW196616:KIX196625 KSS196616:KST196625 LCO196616:LCP196625 LMK196616:LML196625 LWG196616:LWH196625 MGC196616:MGD196625 MPY196616:MPZ196625 MZU196616:MZV196625 NJQ196616:NJR196625 NTM196616:NTN196625 ODI196616:ODJ196625 ONE196616:ONF196625 OXA196616:OXB196625 PGW196616:PGX196625 PQS196616:PQT196625 QAO196616:QAP196625 QKK196616:QKL196625 QUG196616:QUH196625 REC196616:RED196625 RNY196616:RNZ196625 RXU196616:RXV196625 SHQ196616:SHR196625 SRM196616:SRN196625 TBI196616:TBJ196625 TLE196616:TLF196625 TVA196616:TVB196625 UEW196616:UEX196625 UOS196616:UOT196625 UYO196616:UYP196625 VIK196616:VIL196625 VSG196616:VSH196625 WCC196616:WCD196625 WLY196616:WLZ196625 WVU196616:WVV196625 M262152:N262161 JI262152:JJ262161 TE262152:TF262161 ADA262152:ADB262161 AMW262152:AMX262161 AWS262152:AWT262161 BGO262152:BGP262161 BQK262152:BQL262161 CAG262152:CAH262161 CKC262152:CKD262161 CTY262152:CTZ262161 DDU262152:DDV262161 DNQ262152:DNR262161 DXM262152:DXN262161 EHI262152:EHJ262161 ERE262152:ERF262161 FBA262152:FBB262161 FKW262152:FKX262161 FUS262152:FUT262161 GEO262152:GEP262161 GOK262152:GOL262161 GYG262152:GYH262161 HIC262152:HID262161 HRY262152:HRZ262161 IBU262152:IBV262161 ILQ262152:ILR262161 IVM262152:IVN262161 JFI262152:JFJ262161 JPE262152:JPF262161 JZA262152:JZB262161 KIW262152:KIX262161 KSS262152:KST262161 LCO262152:LCP262161 LMK262152:LML262161 LWG262152:LWH262161 MGC262152:MGD262161 MPY262152:MPZ262161 MZU262152:MZV262161 NJQ262152:NJR262161 NTM262152:NTN262161 ODI262152:ODJ262161 ONE262152:ONF262161 OXA262152:OXB262161 PGW262152:PGX262161 PQS262152:PQT262161 QAO262152:QAP262161 QKK262152:QKL262161 QUG262152:QUH262161 REC262152:RED262161 RNY262152:RNZ262161 RXU262152:RXV262161 SHQ262152:SHR262161 SRM262152:SRN262161 TBI262152:TBJ262161 TLE262152:TLF262161 TVA262152:TVB262161 UEW262152:UEX262161 UOS262152:UOT262161 UYO262152:UYP262161 VIK262152:VIL262161 VSG262152:VSH262161 WCC262152:WCD262161 WLY262152:WLZ262161 WVU262152:WVV262161 M327688:N327697 JI327688:JJ327697 TE327688:TF327697 ADA327688:ADB327697 AMW327688:AMX327697 AWS327688:AWT327697 BGO327688:BGP327697 BQK327688:BQL327697 CAG327688:CAH327697 CKC327688:CKD327697 CTY327688:CTZ327697 DDU327688:DDV327697 DNQ327688:DNR327697 DXM327688:DXN327697 EHI327688:EHJ327697 ERE327688:ERF327697 FBA327688:FBB327697 FKW327688:FKX327697 FUS327688:FUT327697 GEO327688:GEP327697 GOK327688:GOL327697 GYG327688:GYH327697 HIC327688:HID327697 HRY327688:HRZ327697 IBU327688:IBV327697 ILQ327688:ILR327697 IVM327688:IVN327697 JFI327688:JFJ327697 JPE327688:JPF327697 JZA327688:JZB327697 KIW327688:KIX327697 KSS327688:KST327697 LCO327688:LCP327697 LMK327688:LML327697 LWG327688:LWH327697 MGC327688:MGD327697 MPY327688:MPZ327697 MZU327688:MZV327697 NJQ327688:NJR327697 NTM327688:NTN327697 ODI327688:ODJ327697 ONE327688:ONF327697 OXA327688:OXB327697 PGW327688:PGX327697 PQS327688:PQT327697 QAO327688:QAP327697 QKK327688:QKL327697 QUG327688:QUH327697 REC327688:RED327697 RNY327688:RNZ327697 RXU327688:RXV327697 SHQ327688:SHR327697 SRM327688:SRN327697 TBI327688:TBJ327697 TLE327688:TLF327697 TVA327688:TVB327697 UEW327688:UEX327697 UOS327688:UOT327697 UYO327688:UYP327697 VIK327688:VIL327697 VSG327688:VSH327697 WCC327688:WCD327697 WLY327688:WLZ327697 WVU327688:WVV327697 M393224:N393233 JI393224:JJ393233 TE393224:TF393233 ADA393224:ADB393233 AMW393224:AMX393233 AWS393224:AWT393233 BGO393224:BGP393233 BQK393224:BQL393233 CAG393224:CAH393233 CKC393224:CKD393233 CTY393224:CTZ393233 DDU393224:DDV393233 DNQ393224:DNR393233 DXM393224:DXN393233 EHI393224:EHJ393233 ERE393224:ERF393233 FBA393224:FBB393233 FKW393224:FKX393233 FUS393224:FUT393233 GEO393224:GEP393233 GOK393224:GOL393233 GYG393224:GYH393233 HIC393224:HID393233 HRY393224:HRZ393233 IBU393224:IBV393233 ILQ393224:ILR393233 IVM393224:IVN393233 JFI393224:JFJ393233 JPE393224:JPF393233 JZA393224:JZB393233 KIW393224:KIX393233 KSS393224:KST393233 LCO393224:LCP393233 LMK393224:LML393233 LWG393224:LWH393233 MGC393224:MGD393233 MPY393224:MPZ393233 MZU393224:MZV393233 NJQ393224:NJR393233 NTM393224:NTN393233 ODI393224:ODJ393233 ONE393224:ONF393233 OXA393224:OXB393233 PGW393224:PGX393233 PQS393224:PQT393233 QAO393224:QAP393233 QKK393224:QKL393233 QUG393224:QUH393233 REC393224:RED393233 RNY393224:RNZ393233 RXU393224:RXV393233 SHQ393224:SHR393233 SRM393224:SRN393233 TBI393224:TBJ393233 TLE393224:TLF393233 TVA393224:TVB393233 UEW393224:UEX393233 UOS393224:UOT393233 UYO393224:UYP393233 VIK393224:VIL393233 VSG393224:VSH393233 WCC393224:WCD393233 WLY393224:WLZ393233 WVU393224:WVV393233 M458760:N458769 JI458760:JJ458769 TE458760:TF458769 ADA458760:ADB458769 AMW458760:AMX458769 AWS458760:AWT458769 BGO458760:BGP458769 BQK458760:BQL458769 CAG458760:CAH458769 CKC458760:CKD458769 CTY458760:CTZ458769 DDU458760:DDV458769 DNQ458760:DNR458769 DXM458760:DXN458769 EHI458760:EHJ458769 ERE458760:ERF458769 FBA458760:FBB458769 FKW458760:FKX458769 FUS458760:FUT458769 GEO458760:GEP458769 GOK458760:GOL458769 GYG458760:GYH458769 HIC458760:HID458769 HRY458760:HRZ458769 IBU458760:IBV458769 ILQ458760:ILR458769 IVM458760:IVN458769 JFI458760:JFJ458769 JPE458760:JPF458769 JZA458760:JZB458769 KIW458760:KIX458769 KSS458760:KST458769 LCO458760:LCP458769 LMK458760:LML458769 LWG458760:LWH458769 MGC458760:MGD458769 MPY458760:MPZ458769 MZU458760:MZV458769 NJQ458760:NJR458769 NTM458760:NTN458769 ODI458760:ODJ458769 ONE458760:ONF458769 OXA458760:OXB458769 PGW458760:PGX458769 PQS458760:PQT458769 QAO458760:QAP458769 QKK458760:QKL458769 QUG458760:QUH458769 REC458760:RED458769 RNY458760:RNZ458769 RXU458760:RXV458769 SHQ458760:SHR458769 SRM458760:SRN458769 TBI458760:TBJ458769 TLE458760:TLF458769 TVA458760:TVB458769 UEW458760:UEX458769 UOS458760:UOT458769 UYO458760:UYP458769 VIK458760:VIL458769 VSG458760:VSH458769 WCC458760:WCD458769 WLY458760:WLZ458769 WVU458760:WVV458769 M524296:N524305 JI524296:JJ524305 TE524296:TF524305 ADA524296:ADB524305 AMW524296:AMX524305 AWS524296:AWT524305 BGO524296:BGP524305 BQK524296:BQL524305 CAG524296:CAH524305 CKC524296:CKD524305 CTY524296:CTZ524305 DDU524296:DDV524305 DNQ524296:DNR524305 DXM524296:DXN524305 EHI524296:EHJ524305 ERE524296:ERF524305 FBA524296:FBB524305 FKW524296:FKX524305 FUS524296:FUT524305 GEO524296:GEP524305 GOK524296:GOL524305 GYG524296:GYH524305 HIC524296:HID524305 HRY524296:HRZ524305 IBU524296:IBV524305 ILQ524296:ILR524305 IVM524296:IVN524305 JFI524296:JFJ524305 JPE524296:JPF524305 JZA524296:JZB524305 KIW524296:KIX524305 KSS524296:KST524305 LCO524296:LCP524305 LMK524296:LML524305 LWG524296:LWH524305 MGC524296:MGD524305 MPY524296:MPZ524305 MZU524296:MZV524305 NJQ524296:NJR524305 NTM524296:NTN524305 ODI524296:ODJ524305 ONE524296:ONF524305 OXA524296:OXB524305 PGW524296:PGX524305 PQS524296:PQT524305 QAO524296:QAP524305 QKK524296:QKL524305 QUG524296:QUH524305 REC524296:RED524305 RNY524296:RNZ524305 RXU524296:RXV524305 SHQ524296:SHR524305 SRM524296:SRN524305 TBI524296:TBJ524305 TLE524296:TLF524305 TVA524296:TVB524305 UEW524296:UEX524305 UOS524296:UOT524305 UYO524296:UYP524305 VIK524296:VIL524305 VSG524296:VSH524305 WCC524296:WCD524305 WLY524296:WLZ524305 WVU524296:WVV524305 M589832:N589841 JI589832:JJ589841 TE589832:TF589841 ADA589832:ADB589841 AMW589832:AMX589841 AWS589832:AWT589841 BGO589832:BGP589841 BQK589832:BQL589841 CAG589832:CAH589841 CKC589832:CKD589841 CTY589832:CTZ589841 DDU589832:DDV589841 DNQ589832:DNR589841 DXM589832:DXN589841 EHI589832:EHJ589841 ERE589832:ERF589841 FBA589832:FBB589841 FKW589832:FKX589841 FUS589832:FUT589841 GEO589832:GEP589841 GOK589832:GOL589841 GYG589832:GYH589841 HIC589832:HID589841 HRY589832:HRZ589841 IBU589832:IBV589841 ILQ589832:ILR589841 IVM589832:IVN589841 JFI589832:JFJ589841 JPE589832:JPF589841 JZA589832:JZB589841 KIW589832:KIX589841 KSS589832:KST589841 LCO589832:LCP589841 LMK589832:LML589841 LWG589832:LWH589841 MGC589832:MGD589841 MPY589832:MPZ589841 MZU589832:MZV589841 NJQ589832:NJR589841 NTM589832:NTN589841 ODI589832:ODJ589841 ONE589832:ONF589841 OXA589832:OXB589841 PGW589832:PGX589841 PQS589832:PQT589841 QAO589832:QAP589841 QKK589832:QKL589841 QUG589832:QUH589841 REC589832:RED589841 RNY589832:RNZ589841 RXU589832:RXV589841 SHQ589832:SHR589841 SRM589832:SRN589841 TBI589832:TBJ589841 TLE589832:TLF589841 TVA589832:TVB589841 UEW589832:UEX589841 UOS589832:UOT589841 UYO589832:UYP589841 VIK589832:VIL589841 VSG589832:VSH589841 WCC589832:WCD589841 WLY589832:WLZ589841 WVU589832:WVV589841 M655368:N655377 JI655368:JJ655377 TE655368:TF655377 ADA655368:ADB655377 AMW655368:AMX655377 AWS655368:AWT655377 BGO655368:BGP655377 BQK655368:BQL655377 CAG655368:CAH655377 CKC655368:CKD655377 CTY655368:CTZ655377 DDU655368:DDV655377 DNQ655368:DNR655377 DXM655368:DXN655377 EHI655368:EHJ655377 ERE655368:ERF655377 FBA655368:FBB655377 FKW655368:FKX655377 FUS655368:FUT655377 GEO655368:GEP655377 GOK655368:GOL655377 GYG655368:GYH655377 HIC655368:HID655377 HRY655368:HRZ655377 IBU655368:IBV655377 ILQ655368:ILR655377 IVM655368:IVN655377 JFI655368:JFJ655377 JPE655368:JPF655377 JZA655368:JZB655377 KIW655368:KIX655377 KSS655368:KST655377 LCO655368:LCP655377 LMK655368:LML655377 LWG655368:LWH655377 MGC655368:MGD655377 MPY655368:MPZ655377 MZU655368:MZV655377 NJQ655368:NJR655377 NTM655368:NTN655377 ODI655368:ODJ655377 ONE655368:ONF655377 OXA655368:OXB655377 PGW655368:PGX655377 PQS655368:PQT655377 QAO655368:QAP655377 QKK655368:QKL655377 QUG655368:QUH655377 REC655368:RED655377 RNY655368:RNZ655377 RXU655368:RXV655377 SHQ655368:SHR655377 SRM655368:SRN655377 TBI655368:TBJ655377 TLE655368:TLF655377 TVA655368:TVB655377 UEW655368:UEX655377 UOS655368:UOT655377 UYO655368:UYP655377 VIK655368:VIL655377 VSG655368:VSH655377 WCC655368:WCD655377 WLY655368:WLZ655377 WVU655368:WVV655377 M720904:N720913 JI720904:JJ720913 TE720904:TF720913 ADA720904:ADB720913 AMW720904:AMX720913 AWS720904:AWT720913 BGO720904:BGP720913 BQK720904:BQL720913 CAG720904:CAH720913 CKC720904:CKD720913 CTY720904:CTZ720913 DDU720904:DDV720913 DNQ720904:DNR720913 DXM720904:DXN720913 EHI720904:EHJ720913 ERE720904:ERF720913 FBA720904:FBB720913 FKW720904:FKX720913 FUS720904:FUT720913 GEO720904:GEP720913 GOK720904:GOL720913 GYG720904:GYH720913 HIC720904:HID720913 HRY720904:HRZ720913 IBU720904:IBV720913 ILQ720904:ILR720913 IVM720904:IVN720913 JFI720904:JFJ720913 JPE720904:JPF720913 JZA720904:JZB720913 KIW720904:KIX720913 KSS720904:KST720913 LCO720904:LCP720913 LMK720904:LML720913 LWG720904:LWH720913 MGC720904:MGD720913 MPY720904:MPZ720913 MZU720904:MZV720913 NJQ720904:NJR720913 NTM720904:NTN720913 ODI720904:ODJ720913 ONE720904:ONF720913 OXA720904:OXB720913 PGW720904:PGX720913 PQS720904:PQT720913 QAO720904:QAP720913 QKK720904:QKL720913 QUG720904:QUH720913 REC720904:RED720913 RNY720904:RNZ720913 RXU720904:RXV720913 SHQ720904:SHR720913 SRM720904:SRN720913 TBI720904:TBJ720913 TLE720904:TLF720913 TVA720904:TVB720913 UEW720904:UEX720913 UOS720904:UOT720913 UYO720904:UYP720913 VIK720904:VIL720913 VSG720904:VSH720913 WCC720904:WCD720913 WLY720904:WLZ720913 WVU720904:WVV720913 M786440:N786449 JI786440:JJ786449 TE786440:TF786449 ADA786440:ADB786449 AMW786440:AMX786449 AWS786440:AWT786449 BGO786440:BGP786449 BQK786440:BQL786449 CAG786440:CAH786449 CKC786440:CKD786449 CTY786440:CTZ786449 DDU786440:DDV786449 DNQ786440:DNR786449 DXM786440:DXN786449 EHI786440:EHJ786449 ERE786440:ERF786449 FBA786440:FBB786449 FKW786440:FKX786449 FUS786440:FUT786449 GEO786440:GEP786449 GOK786440:GOL786449 GYG786440:GYH786449 HIC786440:HID786449 HRY786440:HRZ786449 IBU786440:IBV786449 ILQ786440:ILR786449 IVM786440:IVN786449 JFI786440:JFJ786449 JPE786440:JPF786449 JZA786440:JZB786449 KIW786440:KIX786449 KSS786440:KST786449 LCO786440:LCP786449 LMK786440:LML786449 LWG786440:LWH786449 MGC786440:MGD786449 MPY786440:MPZ786449 MZU786440:MZV786449 NJQ786440:NJR786449 NTM786440:NTN786449 ODI786440:ODJ786449 ONE786440:ONF786449 OXA786440:OXB786449 PGW786440:PGX786449 PQS786440:PQT786449 QAO786440:QAP786449 QKK786440:QKL786449 QUG786440:QUH786449 REC786440:RED786449 RNY786440:RNZ786449 RXU786440:RXV786449 SHQ786440:SHR786449 SRM786440:SRN786449 TBI786440:TBJ786449 TLE786440:TLF786449 TVA786440:TVB786449 UEW786440:UEX786449 UOS786440:UOT786449 UYO786440:UYP786449 VIK786440:VIL786449 VSG786440:VSH786449 WCC786440:WCD786449 WLY786440:WLZ786449 WVU786440:WVV786449 M851976:N851985 JI851976:JJ851985 TE851976:TF851985 ADA851976:ADB851985 AMW851976:AMX851985 AWS851976:AWT851985 BGO851976:BGP851985 BQK851976:BQL851985 CAG851976:CAH851985 CKC851976:CKD851985 CTY851976:CTZ851985 DDU851976:DDV851985 DNQ851976:DNR851985 DXM851976:DXN851985 EHI851976:EHJ851985 ERE851976:ERF851985 FBA851976:FBB851985 FKW851976:FKX851985 FUS851976:FUT851985 GEO851976:GEP851985 GOK851976:GOL851985 GYG851976:GYH851985 HIC851976:HID851985 HRY851976:HRZ851985 IBU851976:IBV851985 ILQ851976:ILR851985 IVM851976:IVN851985 JFI851976:JFJ851985 JPE851976:JPF851985 JZA851976:JZB851985 KIW851976:KIX851985 KSS851976:KST851985 LCO851976:LCP851985 LMK851976:LML851985 LWG851976:LWH851985 MGC851976:MGD851985 MPY851976:MPZ851985 MZU851976:MZV851985 NJQ851976:NJR851985 NTM851976:NTN851985 ODI851976:ODJ851985 ONE851976:ONF851985 OXA851976:OXB851985 PGW851976:PGX851985 PQS851976:PQT851985 QAO851976:QAP851985 QKK851976:QKL851985 QUG851976:QUH851985 REC851976:RED851985 RNY851976:RNZ851985 RXU851976:RXV851985 SHQ851976:SHR851985 SRM851976:SRN851985 TBI851976:TBJ851985 TLE851976:TLF851985 TVA851976:TVB851985 UEW851976:UEX851985 UOS851976:UOT851985 UYO851976:UYP851985 VIK851976:VIL851985 VSG851976:VSH851985 WCC851976:WCD851985 WLY851976:WLZ851985 WVU851976:WVV851985 M917512:N917521 JI917512:JJ917521 TE917512:TF917521 ADA917512:ADB917521 AMW917512:AMX917521 AWS917512:AWT917521 BGO917512:BGP917521 BQK917512:BQL917521 CAG917512:CAH917521 CKC917512:CKD917521 CTY917512:CTZ917521 DDU917512:DDV917521 DNQ917512:DNR917521 DXM917512:DXN917521 EHI917512:EHJ917521 ERE917512:ERF917521 FBA917512:FBB917521 FKW917512:FKX917521 FUS917512:FUT917521 GEO917512:GEP917521 GOK917512:GOL917521 GYG917512:GYH917521 HIC917512:HID917521 HRY917512:HRZ917521 IBU917512:IBV917521 ILQ917512:ILR917521 IVM917512:IVN917521 JFI917512:JFJ917521 JPE917512:JPF917521 JZA917512:JZB917521 KIW917512:KIX917521 KSS917512:KST917521 LCO917512:LCP917521 LMK917512:LML917521 LWG917512:LWH917521 MGC917512:MGD917521 MPY917512:MPZ917521 MZU917512:MZV917521 NJQ917512:NJR917521 NTM917512:NTN917521 ODI917512:ODJ917521 ONE917512:ONF917521 OXA917512:OXB917521 PGW917512:PGX917521 PQS917512:PQT917521 QAO917512:QAP917521 QKK917512:QKL917521 QUG917512:QUH917521 REC917512:RED917521 RNY917512:RNZ917521 RXU917512:RXV917521 SHQ917512:SHR917521 SRM917512:SRN917521 TBI917512:TBJ917521 TLE917512:TLF917521 TVA917512:TVB917521 UEW917512:UEX917521 UOS917512:UOT917521 UYO917512:UYP917521 VIK917512:VIL917521 VSG917512:VSH917521 WCC917512:WCD917521 WLY917512:WLZ917521 WVU917512:WVV917521 M983048:N983057 JI983048:JJ983057 TE983048:TF983057 ADA983048:ADB983057 AMW983048:AMX983057 AWS983048:AWT983057 BGO983048:BGP983057 BQK983048:BQL983057 CAG983048:CAH983057 CKC983048:CKD983057 CTY983048:CTZ983057 DDU983048:DDV983057 DNQ983048:DNR983057 DXM983048:DXN983057 EHI983048:EHJ983057 ERE983048:ERF983057 FBA983048:FBB983057 FKW983048:FKX983057 FUS983048:FUT983057 GEO983048:GEP983057 GOK983048:GOL983057 GYG983048:GYH983057 HIC983048:HID983057 HRY983048:HRZ983057 IBU983048:IBV983057 ILQ983048:ILR983057 IVM983048:IVN983057 JFI983048:JFJ983057 JPE983048:JPF983057 JZA983048:JZB983057 KIW983048:KIX983057 KSS983048:KST983057 LCO983048:LCP983057 LMK983048:LML983057 LWG983048:LWH983057 MGC983048:MGD983057 MPY983048:MPZ983057 MZU983048:MZV983057 NJQ983048:NJR983057 NTM983048:NTN983057 ODI983048:ODJ983057 ONE983048:ONF983057 OXA983048:OXB983057 PGW983048:PGX983057 PQS983048:PQT983057 QAO983048:QAP983057 QKK983048:QKL983057 QUG983048:QUH983057 REC983048:RED983057 RNY983048:RNZ983057 RXU983048:RXV983057 SHQ983048:SHR983057 SRM983048:SRN983057 TBI983048:TBJ983057 TLE983048:TLF983057 TVA983048:TVB983057 UEW983048:UEX983057 UOS983048:UOT983057 UYO983048:UYP983057 VIK983048:VIL983057 VSG983048:VSH983057 WCC983048:WCD983057 WLY983048:WLZ983057 WVU983048:WVV983057">
      <formula1>Impacto</formula1>
    </dataValidation>
    <dataValidation showInputMessage="1" showErrorMessage="1" sqref="AG10:AT19 KC10:KP19 TY10:UL19 ADU10:AEH19 ANQ10:AOD19 AXM10:AXZ19 BHI10:BHV19 BRE10:BRR19 CBA10:CBN19 CKW10:CLJ19 CUS10:CVF19 DEO10:DFB19 DOK10:DOX19 DYG10:DYT19 EIC10:EIP19 ERY10:ESL19 FBU10:FCH19 FLQ10:FMD19 FVM10:FVZ19 GFI10:GFV19 GPE10:GPR19 GZA10:GZN19 HIW10:HJJ19 HSS10:HTF19 ICO10:IDB19 IMK10:IMX19 IWG10:IWT19 JGC10:JGP19 JPY10:JQL19 JZU10:KAH19 KJQ10:KKD19 KTM10:KTZ19 LDI10:LDV19 LNE10:LNR19 LXA10:LXN19 MGW10:MHJ19 MQS10:MRF19 NAO10:NBB19 NKK10:NKX19 NUG10:NUT19 OEC10:OEP19 ONY10:OOL19 OXU10:OYH19 PHQ10:PID19 PRM10:PRZ19 QBI10:QBV19 QLE10:QLR19 QVA10:QVN19 REW10:RFJ19 ROS10:RPF19 RYO10:RZB19 SIK10:SIX19 SSG10:SST19 TCC10:TCP19 TLY10:TML19 TVU10:TWH19 UFQ10:UGD19 UPM10:UPZ19 UZI10:UZV19 VJE10:VJR19 VTA10:VTN19 WCW10:WDJ19 WMS10:WNF19 WWO10:WXB19 AG65544:AT65553 KC65544:KP65553 TY65544:UL65553 ADU65544:AEH65553 ANQ65544:AOD65553 AXM65544:AXZ65553 BHI65544:BHV65553 BRE65544:BRR65553 CBA65544:CBN65553 CKW65544:CLJ65553 CUS65544:CVF65553 DEO65544:DFB65553 DOK65544:DOX65553 DYG65544:DYT65553 EIC65544:EIP65553 ERY65544:ESL65553 FBU65544:FCH65553 FLQ65544:FMD65553 FVM65544:FVZ65553 GFI65544:GFV65553 GPE65544:GPR65553 GZA65544:GZN65553 HIW65544:HJJ65553 HSS65544:HTF65553 ICO65544:IDB65553 IMK65544:IMX65553 IWG65544:IWT65553 JGC65544:JGP65553 JPY65544:JQL65553 JZU65544:KAH65553 KJQ65544:KKD65553 KTM65544:KTZ65553 LDI65544:LDV65553 LNE65544:LNR65553 LXA65544:LXN65553 MGW65544:MHJ65553 MQS65544:MRF65553 NAO65544:NBB65553 NKK65544:NKX65553 NUG65544:NUT65553 OEC65544:OEP65553 ONY65544:OOL65553 OXU65544:OYH65553 PHQ65544:PID65553 PRM65544:PRZ65553 QBI65544:QBV65553 QLE65544:QLR65553 QVA65544:QVN65553 REW65544:RFJ65553 ROS65544:RPF65553 RYO65544:RZB65553 SIK65544:SIX65553 SSG65544:SST65553 TCC65544:TCP65553 TLY65544:TML65553 TVU65544:TWH65553 UFQ65544:UGD65553 UPM65544:UPZ65553 UZI65544:UZV65553 VJE65544:VJR65553 VTA65544:VTN65553 WCW65544:WDJ65553 WMS65544:WNF65553 WWO65544:WXB65553 AG131080:AT131089 KC131080:KP131089 TY131080:UL131089 ADU131080:AEH131089 ANQ131080:AOD131089 AXM131080:AXZ131089 BHI131080:BHV131089 BRE131080:BRR131089 CBA131080:CBN131089 CKW131080:CLJ131089 CUS131080:CVF131089 DEO131080:DFB131089 DOK131080:DOX131089 DYG131080:DYT131089 EIC131080:EIP131089 ERY131080:ESL131089 FBU131080:FCH131089 FLQ131080:FMD131089 FVM131080:FVZ131089 GFI131080:GFV131089 GPE131080:GPR131089 GZA131080:GZN131089 HIW131080:HJJ131089 HSS131080:HTF131089 ICO131080:IDB131089 IMK131080:IMX131089 IWG131080:IWT131089 JGC131080:JGP131089 JPY131080:JQL131089 JZU131080:KAH131089 KJQ131080:KKD131089 KTM131080:KTZ131089 LDI131080:LDV131089 LNE131080:LNR131089 LXA131080:LXN131089 MGW131080:MHJ131089 MQS131080:MRF131089 NAO131080:NBB131089 NKK131080:NKX131089 NUG131080:NUT131089 OEC131080:OEP131089 ONY131080:OOL131089 OXU131080:OYH131089 PHQ131080:PID131089 PRM131080:PRZ131089 QBI131080:QBV131089 QLE131080:QLR131089 QVA131080:QVN131089 REW131080:RFJ131089 ROS131080:RPF131089 RYO131080:RZB131089 SIK131080:SIX131089 SSG131080:SST131089 TCC131080:TCP131089 TLY131080:TML131089 TVU131080:TWH131089 UFQ131080:UGD131089 UPM131080:UPZ131089 UZI131080:UZV131089 VJE131080:VJR131089 VTA131080:VTN131089 WCW131080:WDJ131089 WMS131080:WNF131089 WWO131080:WXB131089 AG196616:AT196625 KC196616:KP196625 TY196616:UL196625 ADU196616:AEH196625 ANQ196616:AOD196625 AXM196616:AXZ196625 BHI196616:BHV196625 BRE196616:BRR196625 CBA196616:CBN196625 CKW196616:CLJ196625 CUS196616:CVF196625 DEO196616:DFB196625 DOK196616:DOX196625 DYG196616:DYT196625 EIC196616:EIP196625 ERY196616:ESL196625 FBU196616:FCH196625 FLQ196616:FMD196625 FVM196616:FVZ196625 GFI196616:GFV196625 GPE196616:GPR196625 GZA196616:GZN196625 HIW196616:HJJ196625 HSS196616:HTF196625 ICO196616:IDB196625 IMK196616:IMX196625 IWG196616:IWT196625 JGC196616:JGP196625 JPY196616:JQL196625 JZU196616:KAH196625 KJQ196616:KKD196625 KTM196616:KTZ196625 LDI196616:LDV196625 LNE196616:LNR196625 LXA196616:LXN196625 MGW196616:MHJ196625 MQS196616:MRF196625 NAO196616:NBB196625 NKK196616:NKX196625 NUG196616:NUT196625 OEC196616:OEP196625 ONY196616:OOL196625 OXU196616:OYH196625 PHQ196616:PID196625 PRM196616:PRZ196625 QBI196616:QBV196625 QLE196616:QLR196625 QVA196616:QVN196625 REW196616:RFJ196625 ROS196616:RPF196625 RYO196616:RZB196625 SIK196616:SIX196625 SSG196616:SST196625 TCC196616:TCP196625 TLY196616:TML196625 TVU196616:TWH196625 UFQ196616:UGD196625 UPM196616:UPZ196625 UZI196616:UZV196625 VJE196616:VJR196625 VTA196616:VTN196625 WCW196616:WDJ196625 WMS196616:WNF196625 WWO196616:WXB196625 AG262152:AT262161 KC262152:KP262161 TY262152:UL262161 ADU262152:AEH262161 ANQ262152:AOD262161 AXM262152:AXZ262161 BHI262152:BHV262161 BRE262152:BRR262161 CBA262152:CBN262161 CKW262152:CLJ262161 CUS262152:CVF262161 DEO262152:DFB262161 DOK262152:DOX262161 DYG262152:DYT262161 EIC262152:EIP262161 ERY262152:ESL262161 FBU262152:FCH262161 FLQ262152:FMD262161 FVM262152:FVZ262161 GFI262152:GFV262161 GPE262152:GPR262161 GZA262152:GZN262161 HIW262152:HJJ262161 HSS262152:HTF262161 ICO262152:IDB262161 IMK262152:IMX262161 IWG262152:IWT262161 JGC262152:JGP262161 JPY262152:JQL262161 JZU262152:KAH262161 KJQ262152:KKD262161 KTM262152:KTZ262161 LDI262152:LDV262161 LNE262152:LNR262161 LXA262152:LXN262161 MGW262152:MHJ262161 MQS262152:MRF262161 NAO262152:NBB262161 NKK262152:NKX262161 NUG262152:NUT262161 OEC262152:OEP262161 ONY262152:OOL262161 OXU262152:OYH262161 PHQ262152:PID262161 PRM262152:PRZ262161 QBI262152:QBV262161 QLE262152:QLR262161 QVA262152:QVN262161 REW262152:RFJ262161 ROS262152:RPF262161 RYO262152:RZB262161 SIK262152:SIX262161 SSG262152:SST262161 TCC262152:TCP262161 TLY262152:TML262161 TVU262152:TWH262161 UFQ262152:UGD262161 UPM262152:UPZ262161 UZI262152:UZV262161 VJE262152:VJR262161 VTA262152:VTN262161 WCW262152:WDJ262161 WMS262152:WNF262161 WWO262152:WXB262161 AG327688:AT327697 KC327688:KP327697 TY327688:UL327697 ADU327688:AEH327697 ANQ327688:AOD327697 AXM327688:AXZ327697 BHI327688:BHV327697 BRE327688:BRR327697 CBA327688:CBN327697 CKW327688:CLJ327697 CUS327688:CVF327697 DEO327688:DFB327697 DOK327688:DOX327697 DYG327688:DYT327697 EIC327688:EIP327697 ERY327688:ESL327697 FBU327688:FCH327697 FLQ327688:FMD327697 FVM327688:FVZ327697 GFI327688:GFV327697 GPE327688:GPR327697 GZA327688:GZN327697 HIW327688:HJJ327697 HSS327688:HTF327697 ICO327688:IDB327697 IMK327688:IMX327697 IWG327688:IWT327697 JGC327688:JGP327697 JPY327688:JQL327697 JZU327688:KAH327697 KJQ327688:KKD327697 KTM327688:KTZ327697 LDI327688:LDV327697 LNE327688:LNR327697 LXA327688:LXN327697 MGW327688:MHJ327697 MQS327688:MRF327697 NAO327688:NBB327697 NKK327688:NKX327697 NUG327688:NUT327697 OEC327688:OEP327697 ONY327688:OOL327697 OXU327688:OYH327697 PHQ327688:PID327697 PRM327688:PRZ327697 QBI327688:QBV327697 QLE327688:QLR327697 QVA327688:QVN327697 REW327688:RFJ327697 ROS327688:RPF327697 RYO327688:RZB327697 SIK327688:SIX327697 SSG327688:SST327697 TCC327688:TCP327697 TLY327688:TML327697 TVU327688:TWH327697 UFQ327688:UGD327697 UPM327688:UPZ327697 UZI327688:UZV327697 VJE327688:VJR327697 VTA327688:VTN327697 WCW327688:WDJ327697 WMS327688:WNF327697 WWO327688:WXB327697 AG393224:AT393233 KC393224:KP393233 TY393224:UL393233 ADU393224:AEH393233 ANQ393224:AOD393233 AXM393224:AXZ393233 BHI393224:BHV393233 BRE393224:BRR393233 CBA393224:CBN393233 CKW393224:CLJ393233 CUS393224:CVF393233 DEO393224:DFB393233 DOK393224:DOX393233 DYG393224:DYT393233 EIC393224:EIP393233 ERY393224:ESL393233 FBU393224:FCH393233 FLQ393224:FMD393233 FVM393224:FVZ393233 GFI393224:GFV393233 GPE393224:GPR393233 GZA393224:GZN393233 HIW393224:HJJ393233 HSS393224:HTF393233 ICO393224:IDB393233 IMK393224:IMX393233 IWG393224:IWT393233 JGC393224:JGP393233 JPY393224:JQL393233 JZU393224:KAH393233 KJQ393224:KKD393233 KTM393224:KTZ393233 LDI393224:LDV393233 LNE393224:LNR393233 LXA393224:LXN393233 MGW393224:MHJ393233 MQS393224:MRF393233 NAO393224:NBB393233 NKK393224:NKX393233 NUG393224:NUT393233 OEC393224:OEP393233 ONY393224:OOL393233 OXU393224:OYH393233 PHQ393224:PID393233 PRM393224:PRZ393233 QBI393224:QBV393233 QLE393224:QLR393233 QVA393224:QVN393233 REW393224:RFJ393233 ROS393224:RPF393233 RYO393224:RZB393233 SIK393224:SIX393233 SSG393224:SST393233 TCC393224:TCP393233 TLY393224:TML393233 TVU393224:TWH393233 UFQ393224:UGD393233 UPM393224:UPZ393233 UZI393224:UZV393233 VJE393224:VJR393233 VTA393224:VTN393233 WCW393224:WDJ393233 WMS393224:WNF393233 WWO393224:WXB393233 AG458760:AT458769 KC458760:KP458769 TY458760:UL458769 ADU458760:AEH458769 ANQ458760:AOD458769 AXM458760:AXZ458769 BHI458760:BHV458769 BRE458760:BRR458769 CBA458760:CBN458769 CKW458760:CLJ458769 CUS458760:CVF458769 DEO458760:DFB458769 DOK458760:DOX458769 DYG458760:DYT458769 EIC458760:EIP458769 ERY458760:ESL458769 FBU458760:FCH458769 FLQ458760:FMD458769 FVM458760:FVZ458769 GFI458760:GFV458769 GPE458760:GPR458769 GZA458760:GZN458769 HIW458760:HJJ458769 HSS458760:HTF458769 ICO458760:IDB458769 IMK458760:IMX458769 IWG458760:IWT458769 JGC458760:JGP458769 JPY458760:JQL458769 JZU458760:KAH458769 KJQ458760:KKD458769 KTM458760:KTZ458769 LDI458760:LDV458769 LNE458760:LNR458769 LXA458760:LXN458769 MGW458760:MHJ458769 MQS458760:MRF458769 NAO458760:NBB458769 NKK458760:NKX458769 NUG458760:NUT458769 OEC458760:OEP458769 ONY458760:OOL458769 OXU458760:OYH458769 PHQ458760:PID458769 PRM458760:PRZ458769 QBI458760:QBV458769 QLE458760:QLR458769 QVA458760:QVN458769 REW458760:RFJ458769 ROS458760:RPF458769 RYO458760:RZB458769 SIK458760:SIX458769 SSG458760:SST458769 TCC458760:TCP458769 TLY458760:TML458769 TVU458760:TWH458769 UFQ458760:UGD458769 UPM458760:UPZ458769 UZI458760:UZV458769 VJE458760:VJR458769 VTA458760:VTN458769 WCW458760:WDJ458769 WMS458760:WNF458769 WWO458760:WXB458769 AG524296:AT524305 KC524296:KP524305 TY524296:UL524305 ADU524296:AEH524305 ANQ524296:AOD524305 AXM524296:AXZ524305 BHI524296:BHV524305 BRE524296:BRR524305 CBA524296:CBN524305 CKW524296:CLJ524305 CUS524296:CVF524305 DEO524296:DFB524305 DOK524296:DOX524305 DYG524296:DYT524305 EIC524296:EIP524305 ERY524296:ESL524305 FBU524296:FCH524305 FLQ524296:FMD524305 FVM524296:FVZ524305 GFI524296:GFV524305 GPE524296:GPR524305 GZA524296:GZN524305 HIW524296:HJJ524305 HSS524296:HTF524305 ICO524296:IDB524305 IMK524296:IMX524305 IWG524296:IWT524305 JGC524296:JGP524305 JPY524296:JQL524305 JZU524296:KAH524305 KJQ524296:KKD524305 KTM524296:KTZ524305 LDI524296:LDV524305 LNE524296:LNR524305 LXA524296:LXN524305 MGW524296:MHJ524305 MQS524296:MRF524305 NAO524296:NBB524305 NKK524296:NKX524305 NUG524296:NUT524305 OEC524296:OEP524305 ONY524296:OOL524305 OXU524296:OYH524305 PHQ524296:PID524305 PRM524296:PRZ524305 QBI524296:QBV524305 QLE524296:QLR524305 QVA524296:QVN524305 REW524296:RFJ524305 ROS524296:RPF524305 RYO524296:RZB524305 SIK524296:SIX524305 SSG524296:SST524305 TCC524296:TCP524305 TLY524296:TML524305 TVU524296:TWH524305 UFQ524296:UGD524305 UPM524296:UPZ524305 UZI524296:UZV524305 VJE524296:VJR524305 VTA524296:VTN524305 WCW524296:WDJ524305 WMS524296:WNF524305 WWO524296:WXB524305 AG589832:AT589841 KC589832:KP589841 TY589832:UL589841 ADU589832:AEH589841 ANQ589832:AOD589841 AXM589832:AXZ589841 BHI589832:BHV589841 BRE589832:BRR589841 CBA589832:CBN589841 CKW589832:CLJ589841 CUS589832:CVF589841 DEO589832:DFB589841 DOK589832:DOX589841 DYG589832:DYT589841 EIC589832:EIP589841 ERY589832:ESL589841 FBU589832:FCH589841 FLQ589832:FMD589841 FVM589832:FVZ589841 GFI589832:GFV589841 GPE589832:GPR589841 GZA589832:GZN589841 HIW589832:HJJ589841 HSS589832:HTF589841 ICO589832:IDB589841 IMK589832:IMX589841 IWG589832:IWT589841 JGC589832:JGP589841 JPY589832:JQL589841 JZU589832:KAH589841 KJQ589832:KKD589841 KTM589832:KTZ589841 LDI589832:LDV589841 LNE589832:LNR589841 LXA589832:LXN589841 MGW589832:MHJ589841 MQS589832:MRF589841 NAO589832:NBB589841 NKK589832:NKX589841 NUG589832:NUT589841 OEC589832:OEP589841 ONY589832:OOL589841 OXU589832:OYH589841 PHQ589832:PID589841 PRM589832:PRZ589841 QBI589832:QBV589841 QLE589832:QLR589841 QVA589832:QVN589841 REW589832:RFJ589841 ROS589832:RPF589841 RYO589832:RZB589841 SIK589832:SIX589841 SSG589832:SST589841 TCC589832:TCP589841 TLY589832:TML589841 TVU589832:TWH589841 UFQ589832:UGD589841 UPM589832:UPZ589841 UZI589832:UZV589841 VJE589832:VJR589841 VTA589832:VTN589841 WCW589832:WDJ589841 WMS589832:WNF589841 WWO589832:WXB589841 AG655368:AT655377 KC655368:KP655377 TY655368:UL655377 ADU655368:AEH655377 ANQ655368:AOD655377 AXM655368:AXZ655377 BHI655368:BHV655377 BRE655368:BRR655377 CBA655368:CBN655377 CKW655368:CLJ655377 CUS655368:CVF655377 DEO655368:DFB655377 DOK655368:DOX655377 DYG655368:DYT655377 EIC655368:EIP655377 ERY655368:ESL655377 FBU655368:FCH655377 FLQ655368:FMD655377 FVM655368:FVZ655377 GFI655368:GFV655377 GPE655368:GPR655377 GZA655368:GZN655377 HIW655368:HJJ655377 HSS655368:HTF655377 ICO655368:IDB655377 IMK655368:IMX655377 IWG655368:IWT655377 JGC655368:JGP655377 JPY655368:JQL655377 JZU655368:KAH655377 KJQ655368:KKD655377 KTM655368:KTZ655377 LDI655368:LDV655377 LNE655368:LNR655377 LXA655368:LXN655377 MGW655368:MHJ655377 MQS655368:MRF655377 NAO655368:NBB655377 NKK655368:NKX655377 NUG655368:NUT655377 OEC655368:OEP655377 ONY655368:OOL655377 OXU655368:OYH655377 PHQ655368:PID655377 PRM655368:PRZ655377 QBI655368:QBV655377 QLE655368:QLR655377 QVA655368:QVN655377 REW655368:RFJ655377 ROS655368:RPF655377 RYO655368:RZB655377 SIK655368:SIX655377 SSG655368:SST655377 TCC655368:TCP655377 TLY655368:TML655377 TVU655368:TWH655377 UFQ655368:UGD655377 UPM655368:UPZ655377 UZI655368:UZV655377 VJE655368:VJR655377 VTA655368:VTN655377 WCW655368:WDJ655377 WMS655368:WNF655377 WWO655368:WXB655377 AG720904:AT720913 KC720904:KP720913 TY720904:UL720913 ADU720904:AEH720913 ANQ720904:AOD720913 AXM720904:AXZ720913 BHI720904:BHV720913 BRE720904:BRR720913 CBA720904:CBN720913 CKW720904:CLJ720913 CUS720904:CVF720913 DEO720904:DFB720913 DOK720904:DOX720913 DYG720904:DYT720913 EIC720904:EIP720913 ERY720904:ESL720913 FBU720904:FCH720913 FLQ720904:FMD720913 FVM720904:FVZ720913 GFI720904:GFV720913 GPE720904:GPR720913 GZA720904:GZN720913 HIW720904:HJJ720913 HSS720904:HTF720913 ICO720904:IDB720913 IMK720904:IMX720913 IWG720904:IWT720913 JGC720904:JGP720913 JPY720904:JQL720913 JZU720904:KAH720913 KJQ720904:KKD720913 KTM720904:KTZ720913 LDI720904:LDV720913 LNE720904:LNR720913 LXA720904:LXN720913 MGW720904:MHJ720913 MQS720904:MRF720913 NAO720904:NBB720913 NKK720904:NKX720913 NUG720904:NUT720913 OEC720904:OEP720913 ONY720904:OOL720913 OXU720904:OYH720913 PHQ720904:PID720913 PRM720904:PRZ720913 QBI720904:QBV720913 QLE720904:QLR720913 QVA720904:QVN720913 REW720904:RFJ720913 ROS720904:RPF720913 RYO720904:RZB720913 SIK720904:SIX720913 SSG720904:SST720913 TCC720904:TCP720913 TLY720904:TML720913 TVU720904:TWH720913 UFQ720904:UGD720913 UPM720904:UPZ720913 UZI720904:UZV720913 VJE720904:VJR720913 VTA720904:VTN720913 WCW720904:WDJ720913 WMS720904:WNF720913 WWO720904:WXB720913 AG786440:AT786449 KC786440:KP786449 TY786440:UL786449 ADU786440:AEH786449 ANQ786440:AOD786449 AXM786440:AXZ786449 BHI786440:BHV786449 BRE786440:BRR786449 CBA786440:CBN786449 CKW786440:CLJ786449 CUS786440:CVF786449 DEO786440:DFB786449 DOK786440:DOX786449 DYG786440:DYT786449 EIC786440:EIP786449 ERY786440:ESL786449 FBU786440:FCH786449 FLQ786440:FMD786449 FVM786440:FVZ786449 GFI786440:GFV786449 GPE786440:GPR786449 GZA786440:GZN786449 HIW786440:HJJ786449 HSS786440:HTF786449 ICO786440:IDB786449 IMK786440:IMX786449 IWG786440:IWT786449 JGC786440:JGP786449 JPY786440:JQL786449 JZU786440:KAH786449 KJQ786440:KKD786449 KTM786440:KTZ786449 LDI786440:LDV786449 LNE786440:LNR786449 LXA786440:LXN786449 MGW786440:MHJ786449 MQS786440:MRF786449 NAO786440:NBB786449 NKK786440:NKX786449 NUG786440:NUT786449 OEC786440:OEP786449 ONY786440:OOL786449 OXU786440:OYH786449 PHQ786440:PID786449 PRM786440:PRZ786449 QBI786440:QBV786449 QLE786440:QLR786449 QVA786440:QVN786449 REW786440:RFJ786449 ROS786440:RPF786449 RYO786440:RZB786449 SIK786440:SIX786449 SSG786440:SST786449 TCC786440:TCP786449 TLY786440:TML786449 TVU786440:TWH786449 UFQ786440:UGD786449 UPM786440:UPZ786449 UZI786440:UZV786449 VJE786440:VJR786449 VTA786440:VTN786449 WCW786440:WDJ786449 WMS786440:WNF786449 WWO786440:WXB786449 AG851976:AT851985 KC851976:KP851985 TY851976:UL851985 ADU851976:AEH851985 ANQ851976:AOD851985 AXM851976:AXZ851985 BHI851976:BHV851985 BRE851976:BRR851985 CBA851976:CBN851985 CKW851976:CLJ851985 CUS851976:CVF851985 DEO851976:DFB851985 DOK851976:DOX851985 DYG851976:DYT851985 EIC851976:EIP851985 ERY851976:ESL851985 FBU851976:FCH851985 FLQ851976:FMD851985 FVM851976:FVZ851985 GFI851976:GFV851985 GPE851976:GPR851985 GZA851976:GZN851985 HIW851976:HJJ851985 HSS851976:HTF851985 ICO851976:IDB851985 IMK851976:IMX851985 IWG851976:IWT851985 JGC851976:JGP851985 JPY851976:JQL851985 JZU851976:KAH851985 KJQ851976:KKD851985 KTM851976:KTZ851985 LDI851976:LDV851985 LNE851976:LNR851985 LXA851976:LXN851985 MGW851976:MHJ851985 MQS851976:MRF851985 NAO851976:NBB851985 NKK851976:NKX851985 NUG851976:NUT851985 OEC851976:OEP851985 ONY851976:OOL851985 OXU851976:OYH851985 PHQ851976:PID851985 PRM851976:PRZ851985 QBI851976:QBV851985 QLE851976:QLR851985 QVA851976:QVN851985 REW851976:RFJ851985 ROS851976:RPF851985 RYO851976:RZB851985 SIK851976:SIX851985 SSG851976:SST851985 TCC851976:TCP851985 TLY851976:TML851985 TVU851976:TWH851985 UFQ851976:UGD851985 UPM851976:UPZ851985 UZI851976:UZV851985 VJE851976:VJR851985 VTA851976:VTN851985 WCW851976:WDJ851985 WMS851976:WNF851985 WWO851976:WXB851985 AG917512:AT917521 KC917512:KP917521 TY917512:UL917521 ADU917512:AEH917521 ANQ917512:AOD917521 AXM917512:AXZ917521 BHI917512:BHV917521 BRE917512:BRR917521 CBA917512:CBN917521 CKW917512:CLJ917521 CUS917512:CVF917521 DEO917512:DFB917521 DOK917512:DOX917521 DYG917512:DYT917521 EIC917512:EIP917521 ERY917512:ESL917521 FBU917512:FCH917521 FLQ917512:FMD917521 FVM917512:FVZ917521 GFI917512:GFV917521 GPE917512:GPR917521 GZA917512:GZN917521 HIW917512:HJJ917521 HSS917512:HTF917521 ICO917512:IDB917521 IMK917512:IMX917521 IWG917512:IWT917521 JGC917512:JGP917521 JPY917512:JQL917521 JZU917512:KAH917521 KJQ917512:KKD917521 KTM917512:KTZ917521 LDI917512:LDV917521 LNE917512:LNR917521 LXA917512:LXN917521 MGW917512:MHJ917521 MQS917512:MRF917521 NAO917512:NBB917521 NKK917512:NKX917521 NUG917512:NUT917521 OEC917512:OEP917521 ONY917512:OOL917521 OXU917512:OYH917521 PHQ917512:PID917521 PRM917512:PRZ917521 QBI917512:QBV917521 QLE917512:QLR917521 QVA917512:QVN917521 REW917512:RFJ917521 ROS917512:RPF917521 RYO917512:RZB917521 SIK917512:SIX917521 SSG917512:SST917521 TCC917512:TCP917521 TLY917512:TML917521 TVU917512:TWH917521 UFQ917512:UGD917521 UPM917512:UPZ917521 UZI917512:UZV917521 VJE917512:VJR917521 VTA917512:VTN917521 WCW917512:WDJ917521 WMS917512:WNF917521 WWO917512:WXB917521 AG983048:AT983057 KC983048:KP983057 TY983048:UL983057 ADU983048:AEH983057 ANQ983048:AOD983057 AXM983048:AXZ983057 BHI983048:BHV983057 BRE983048:BRR983057 CBA983048:CBN983057 CKW983048:CLJ983057 CUS983048:CVF983057 DEO983048:DFB983057 DOK983048:DOX983057 DYG983048:DYT983057 EIC983048:EIP983057 ERY983048:ESL983057 FBU983048:FCH983057 FLQ983048:FMD983057 FVM983048:FVZ983057 GFI983048:GFV983057 GPE983048:GPR983057 GZA983048:GZN983057 HIW983048:HJJ983057 HSS983048:HTF983057 ICO983048:IDB983057 IMK983048:IMX983057 IWG983048:IWT983057 JGC983048:JGP983057 JPY983048:JQL983057 JZU983048:KAH983057 KJQ983048:KKD983057 KTM983048:KTZ983057 LDI983048:LDV983057 LNE983048:LNR983057 LXA983048:LXN983057 MGW983048:MHJ983057 MQS983048:MRF983057 NAO983048:NBB983057 NKK983048:NKX983057 NUG983048:NUT983057 OEC983048:OEP983057 ONY983048:OOL983057 OXU983048:OYH983057 PHQ983048:PID983057 PRM983048:PRZ983057 QBI983048:QBV983057 QLE983048:QLR983057 QVA983048:QVN983057 REW983048:RFJ983057 ROS983048:RPF983057 RYO983048:RZB983057 SIK983048:SIX983057 SSG983048:SST983057 TCC983048:TCP983057 TLY983048:TML983057 TVU983048:TWH983057 UFQ983048:UGD983057 UPM983048:UPZ983057 UZI983048:UZV983057 VJE983048:VJR983057 VTA983048:VTN983057 WCW983048:WDJ983057 WMS983048:WNF983057 WWO983048:WXB983057"/>
    <dataValidation type="list" showInputMessage="1" showErrorMessage="1" sqref="V10:AF19 JR10:KB19 TN10:TX19 ADJ10:ADT19 ANF10:ANP19 AXB10:AXL19 BGX10:BHH19 BQT10:BRD19 CAP10:CAZ19 CKL10:CKV19 CUH10:CUR19 DED10:DEN19 DNZ10:DOJ19 DXV10:DYF19 EHR10:EIB19 ERN10:ERX19 FBJ10:FBT19 FLF10:FLP19 FVB10:FVL19 GEX10:GFH19 GOT10:GPD19 GYP10:GYZ19 HIL10:HIV19 HSH10:HSR19 ICD10:ICN19 ILZ10:IMJ19 IVV10:IWF19 JFR10:JGB19 JPN10:JPX19 JZJ10:JZT19 KJF10:KJP19 KTB10:KTL19 LCX10:LDH19 LMT10:LND19 LWP10:LWZ19 MGL10:MGV19 MQH10:MQR19 NAD10:NAN19 NJZ10:NKJ19 NTV10:NUF19 ODR10:OEB19 ONN10:ONX19 OXJ10:OXT19 PHF10:PHP19 PRB10:PRL19 QAX10:QBH19 QKT10:QLD19 QUP10:QUZ19 REL10:REV19 ROH10:ROR19 RYD10:RYN19 SHZ10:SIJ19 SRV10:SSF19 TBR10:TCB19 TLN10:TLX19 TVJ10:TVT19 UFF10:UFP19 UPB10:UPL19 UYX10:UZH19 VIT10:VJD19 VSP10:VSZ19 WCL10:WCV19 WMH10:WMR19 WWD10:WWN19 V65544:AF65553 JR65544:KB65553 TN65544:TX65553 ADJ65544:ADT65553 ANF65544:ANP65553 AXB65544:AXL65553 BGX65544:BHH65553 BQT65544:BRD65553 CAP65544:CAZ65553 CKL65544:CKV65553 CUH65544:CUR65553 DED65544:DEN65553 DNZ65544:DOJ65553 DXV65544:DYF65553 EHR65544:EIB65553 ERN65544:ERX65553 FBJ65544:FBT65553 FLF65544:FLP65553 FVB65544:FVL65553 GEX65544:GFH65553 GOT65544:GPD65553 GYP65544:GYZ65553 HIL65544:HIV65553 HSH65544:HSR65553 ICD65544:ICN65553 ILZ65544:IMJ65553 IVV65544:IWF65553 JFR65544:JGB65553 JPN65544:JPX65553 JZJ65544:JZT65553 KJF65544:KJP65553 KTB65544:KTL65553 LCX65544:LDH65553 LMT65544:LND65553 LWP65544:LWZ65553 MGL65544:MGV65553 MQH65544:MQR65553 NAD65544:NAN65553 NJZ65544:NKJ65553 NTV65544:NUF65553 ODR65544:OEB65553 ONN65544:ONX65553 OXJ65544:OXT65553 PHF65544:PHP65553 PRB65544:PRL65553 QAX65544:QBH65553 QKT65544:QLD65553 QUP65544:QUZ65553 REL65544:REV65553 ROH65544:ROR65553 RYD65544:RYN65553 SHZ65544:SIJ65553 SRV65544:SSF65553 TBR65544:TCB65553 TLN65544:TLX65553 TVJ65544:TVT65553 UFF65544:UFP65553 UPB65544:UPL65553 UYX65544:UZH65553 VIT65544:VJD65553 VSP65544:VSZ65553 WCL65544:WCV65553 WMH65544:WMR65553 WWD65544:WWN65553 V131080:AF131089 JR131080:KB131089 TN131080:TX131089 ADJ131080:ADT131089 ANF131080:ANP131089 AXB131080:AXL131089 BGX131080:BHH131089 BQT131080:BRD131089 CAP131080:CAZ131089 CKL131080:CKV131089 CUH131080:CUR131089 DED131080:DEN131089 DNZ131080:DOJ131089 DXV131080:DYF131089 EHR131080:EIB131089 ERN131080:ERX131089 FBJ131080:FBT131089 FLF131080:FLP131089 FVB131080:FVL131089 GEX131080:GFH131089 GOT131080:GPD131089 GYP131080:GYZ131089 HIL131080:HIV131089 HSH131080:HSR131089 ICD131080:ICN131089 ILZ131080:IMJ131089 IVV131080:IWF131089 JFR131080:JGB131089 JPN131080:JPX131089 JZJ131080:JZT131089 KJF131080:KJP131089 KTB131080:KTL131089 LCX131080:LDH131089 LMT131080:LND131089 LWP131080:LWZ131089 MGL131080:MGV131089 MQH131080:MQR131089 NAD131080:NAN131089 NJZ131080:NKJ131089 NTV131080:NUF131089 ODR131080:OEB131089 ONN131080:ONX131089 OXJ131080:OXT131089 PHF131080:PHP131089 PRB131080:PRL131089 QAX131080:QBH131089 QKT131080:QLD131089 QUP131080:QUZ131089 REL131080:REV131089 ROH131080:ROR131089 RYD131080:RYN131089 SHZ131080:SIJ131089 SRV131080:SSF131089 TBR131080:TCB131089 TLN131080:TLX131089 TVJ131080:TVT131089 UFF131080:UFP131089 UPB131080:UPL131089 UYX131080:UZH131089 VIT131080:VJD131089 VSP131080:VSZ131089 WCL131080:WCV131089 WMH131080:WMR131089 WWD131080:WWN131089 V196616:AF196625 JR196616:KB196625 TN196616:TX196625 ADJ196616:ADT196625 ANF196616:ANP196625 AXB196616:AXL196625 BGX196616:BHH196625 BQT196616:BRD196625 CAP196616:CAZ196625 CKL196616:CKV196625 CUH196616:CUR196625 DED196616:DEN196625 DNZ196616:DOJ196625 DXV196616:DYF196625 EHR196616:EIB196625 ERN196616:ERX196625 FBJ196616:FBT196625 FLF196616:FLP196625 FVB196616:FVL196625 GEX196616:GFH196625 GOT196616:GPD196625 GYP196616:GYZ196625 HIL196616:HIV196625 HSH196616:HSR196625 ICD196616:ICN196625 ILZ196616:IMJ196625 IVV196616:IWF196625 JFR196616:JGB196625 JPN196616:JPX196625 JZJ196616:JZT196625 KJF196616:KJP196625 KTB196616:KTL196625 LCX196616:LDH196625 LMT196616:LND196625 LWP196616:LWZ196625 MGL196616:MGV196625 MQH196616:MQR196625 NAD196616:NAN196625 NJZ196616:NKJ196625 NTV196616:NUF196625 ODR196616:OEB196625 ONN196616:ONX196625 OXJ196616:OXT196625 PHF196616:PHP196625 PRB196616:PRL196625 QAX196616:QBH196625 QKT196616:QLD196625 QUP196616:QUZ196625 REL196616:REV196625 ROH196616:ROR196625 RYD196616:RYN196625 SHZ196616:SIJ196625 SRV196616:SSF196625 TBR196616:TCB196625 TLN196616:TLX196625 TVJ196616:TVT196625 UFF196616:UFP196625 UPB196616:UPL196625 UYX196616:UZH196625 VIT196616:VJD196625 VSP196616:VSZ196625 WCL196616:WCV196625 WMH196616:WMR196625 WWD196616:WWN196625 V262152:AF262161 JR262152:KB262161 TN262152:TX262161 ADJ262152:ADT262161 ANF262152:ANP262161 AXB262152:AXL262161 BGX262152:BHH262161 BQT262152:BRD262161 CAP262152:CAZ262161 CKL262152:CKV262161 CUH262152:CUR262161 DED262152:DEN262161 DNZ262152:DOJ262161 DXV262152:DYF262161 EHR262152:EIB262161 ERN262152:ERX262161 FBJ262152:FBT262161 FLF262152:FLP262161 FVB262152:FVL262161 GEX262152:GFH262161 GOT262152:GPD262161 GYP262152:GYZ262161 HIL262152:HIV262161 HSH262152:HSR262161 ICD262152:ICN262161 ILZ262152:IMJ262161 IVV262152:IWF262161 JFR262152:JGB262161 JPN262152:JPX262161 JZJ262152:JZT262161 KJF262152:KJP262161 KTB262152:KTL262161 LCX262152:LDH262161 LMT262152:LND262161 LWP262152:LWZ262161 MGL262152:MGV262161 MQH262152:MQR262161 NAD262152:NAN262161 NJZ262152:NKJ262161 NTV262152:NUF262161 ODR262152:OEB262161 ONN262152:ONX262161 OXJ262152:OXT262161 PHF262152:PHP262161 PRB262152:PRL262161 QAX262152:QBH262161 QKT262152:QLD262161 QUP262152:QUZ262161 REL262152:REV262161 ROH262152:ROR262161 RYD262152:RYN262161 SHZ262152:SIJ262161 SRV262152:SSF262161 TBR262152:TCB262161 TLN262152:TLX262161 TVJ262152:TVT262161 UFF262152:UFP262161 UPB262152:UPL262161 UYX262152:UZH262161 VIT262152:VJD262161 VSP262152:VSZ262161 WCL262152:WCV262161 WMH262152:WMR262161 WWD262152:WWN262161 V327688:AF327697 JR327688:KB327697 TN327688:TX327697 ADJ327688:ADT327697 ANF327688:ANP327697 AXB327688:AXL327697 BGX327688:BHH327697 BQT327688:BRD327697 CAP327688:CAZ327697 CKL327688:CKV327697 CUH327688:CUR327697 DED327688:DEN327697 DNZ327688:DOJ327697 DXV327688:DYF327697 EHR327688:EIB327697 ERN327688:ERX327697 FBJ327688:FBT327697 FLF327688:FLP327697 FVB327688:FVL327697 GEX327688:GFH327697 GOT327688:GPD327697 GYP327688:GYZ327697 HIL327688:HIV327697 HSH327688:HSR327697 ICD327688:ICN327697 ILZ327688:IMJ327697 IVV327688:IWF327697 JFR327688:JGB327697 JPN327688:JPX327697 JZJ327688:JZT327697 KJF327688:KJP327697 KTB327688:KTL327697 LCX327688:LDH327697 LMT327688:LND327697 LWP327688:LWZ327697 MGL327688:MGV327697 MQH327688:MQR327697 NAD327688:NAN327697 NJZ327688:NKJ327697 NTV327688:NUF327697 ODR327688:OEB327697 ONN327688:ONX327697 OXJ327688:OXT327697 PHF327688:PHP327697 PRB327688:PRL327697 QAX327688:QBH327697 QKT327688:QLD327697 QUP327688:QUZ327697 REL327688:REV327697 ROH327688:ROR327697 RYD327688:RYN327697 SHZ327688:SIJ327697 SRV327688:SSF327697 TBR327688:TCB327697 TLN327688:TLX327697 TVJ327688:TVT327697 UFF327688:UFP327697 UPB327688:UPL327697 UYX327688:UZH327697 VIT327688:VJD327697 VSP327688:VSZ327697 WCL327688:WCV327697 WMH327688:WMR327697 WWD327688:WWN327697 V393224:AF393233 JR393224:KB393233 TN393224:TX393233 ADJ393224:ADT393233 ANF393224:ANP393233 AXB393224:AXL393233 BGX393224:BHH393233 BQT393224:BRD393233 CAP393224:CAZ393233 CKL393224:CKV393233 CUH393224:CUR393233 DED393224:DEN393233 DNZ393224:DOJ393233 DXV393224:DYF393233 EHR393224:EIB393233 ERN393224:ERX393233 FBJ393224:FBT393233 FLF393224:FLP393233 FVB393224:FVL393233 GEX393224:GFH393233 GOT393224:GPD393233 GYP393224:GYZ393233 HIL393224:HIV393233 HSH393224:HSR393233 ICD393224:ICN393233 ILZ393224:IMJ393233 IVV393224:IWF393233 JFR393224:JGB393233 JPN393224:JPX393233 JZJ393224:JZT393233 KJF393224:KJP393233 KTB393224:KTL393233 LCX393224:LDH393233 LMT393224:LND393233 LWP393224:LWZ393233 MGL393224:MGV393233 MQH393224:MQR393233 NAD393224:NAN393233 NJZ393224:NKJ393233 NTV393224:NUF393233 ODR393224:OEB393233 ONN393224:ONX393233 OXJ393224:OXT393233 PHF393224:PHP393233 PRB393224:PRL393233 QAX393224:QBH393233 QKT393224:QLD393233 QUP393224:QUZ393233 REL393224:REV393233 ROH393224:ROR393233 RYD393224:RYN393233 SHZ393224:SIJ393233 SRV393224:SSF393233 TBR393224:TCB393233 TLN393224:TLX393233 TVJ393224:TVT393233 UFF393224:UFP393233 UPB393224:UPL393233 UYX393224:UZH393233 VIT393224:VJD393233 VSP393224:VSZ393233 WCL393224:WCV393233 WMH393224:WMR393233 WWD393224:WWN393233 V458760:AF458769 JR458760:KB458769 TN458760:TX458769 ADJ458760:ADT458769 ANF458760:ANP458769 AXB458760:AXL458769 BGX458760:BHH458769 BQT458760:BRD458769 CAP458760:CAZ458769 CKL458760:CKV458769 CUH458760:CUR458769 DED458760:DEN458769 DNZ458760:DOJ458769 DXV458760:DYF458769 EHR458760:EIB458769 ERN458760:ERX458769 FBJ458760:FBT458769 FLF458760:FLP458769 FVB458760:FVL458769 GEX458760:GFH458769 GOT458760:GPD458769 GYP458760:GYZ458769 HIL458760:HIV458769 HSH458760:HSR458769 ICD458760:ICN458769 ILZ458760:IMJ458769 IVV458760:IWF458769 JFR458760:JGB458769 JPN458760:JPX458769 JZJ458760:JZT458769 KJF458760:KJP458769 KTB458760:KTL458769 LCX458760:LDH458769 LMT458760:LND458769 LWP458760:LWZ458769 MGL458760:MGV458769 MQH458760:MQR458769 NAD458760:NAN458769 NJZ458760:NKJ458769 NTV458760:NUF458769 ODR458760:OEB458769 ONN458760:ONX458769 OXJ458760:OXT458769 PHF458760:PHP458769 PRB458760:PRL458769 QAX458760:QBH458769 QKT458760:QLD458769 QUP458760:QUZ458769 REL458760:REV458769 ROH458760:ROR458769 RYD458760:RYN458769 SHZ458760:SIJ458769 SRV458760:SSF458769 TBR458760:TCB458769 TLN458760:TLX458769 TVJ458760:TVT458769 UFF458760:UFP458769 UPB458760:UPL458769 UYX458760:UZH458769 VIT458760:VJD458769 VSP458760:VSZ458769 WCL458760:WCV458769 WMH458760:WMR458769 WWD458760:WWN458769 V524296:AF524305 JR524296:KB524305 TN524296:TX524305 ADJ524296:ADT524305 ANF524296:ANP524305 AXB524296:AXL524305 BGX524296:BHH524305 BQT524296:BRD524305 CAP524296:CAZ524305 CKL524296:CKV524305 CUH524296:CUR524305 DED524296:DEN524305 DNZ524296:DOJ524305 DXV524296:DYF524305 EHR524296:EIB524305 ERN524296:ERX524305 FBJ524296:FBT524305 FLF524296:FLP524305 FVB524296:FVL524305 GEX524296:GFH524305 GOT524296:GPD524305 GYP524296:GYZ524305 HIL524296:HIV524305 HSH524296:HSR524305 ICD524296:ICN524305 ILZ524296:IMJ524305 IVV524296:IWF524305 JFR524296:JGB524305 JPN524296:JPX524305 JZJ524296:JZT524305 KJF524296:KJP524305 KTB524296:KTL524305 LCX524296:LDH524305 LMT524296:LND524305 LWP524296:LWZ524305 MGL524296:MGV524305 MQH524296:MQR524305 NAD524296:NAN524305 NJZ524296:NKJ524305 NTV524296:NUF524305 ODR524296:OEB524305 ONN524296:ONX524305 OXJ524296:OXT524305 PHF524296:PHP524305 PRB524296:PRL524305 QAX524296:QBH524305 QKT524296:QLD524305 QUP524296:QUZ524305 REL524296:REV524305 ROH524296:ROR524305 RYD524296:RYN524305 SHZ524296:SIJ524305 SRV524296:SSF524305 TBR524296:TCB524305 TLN524296:TLX524305 TVJ524296:TVT524305 UFF524296:UFP524305 UPB524296:UPL524305 UYX524296:UZH524305 VIT524296:VJD524305 VSP524296:VSZ524305 WCL524296:WCV524305 WMH524296:WMR524305 WWD524296:WWN524305 V589832:AF589841 JR589832:KB589841 TN589832:TX589841 ADJ589832:ADT589841 ANF589832:ANP589841 AXB589832:AXL589841 BGX589832:BHH589841 BQT589832:BRD589841 CAP589832:CAZ589841 CKL589832:CKV589841 CUH589832:CUR589841 DED589832:DEN589841 DNZ589832:DOJ589841 DXV589832:DYF589841 EHR589832:EIB589841 ERN589832:ERX589841 FBJ589832:FBT589841 FLF589832:FLP589841 FVB589832:FVL589841 GEX589832:GFH589841 GOT589832:GPD589841 GYP589832:GYZ589841 HIL589832:HIV589841 HSH589832:HSR589841 ICD589832:ICN589841 ILZ589832:IMJ589841 IVV589832:IWF589841 JFR589832:JGB589841 JPN589832:JPX589841 JZJ589832:JZT589841 KJF589832:KJP589841 KTB589832:KTL589841 LCX589832:LDH589841 LMT589832:LND589841 LWP589832:LWZ589841 MGL589832:MGV589841 MQH589832:MQR589841 NAD589832:NAN589841 NJZ589832:NKJ589841 NTV589832:NUF589841 ODR589832:OEB589841 ONN589832:ONX589841 OXJ589832:OXT589841 PHF589832:PHP589841 PRB589832:PRL589841 QAX589832:QBH589841 QKT589832:QLD589841 QUP589832:QUZ589841 REL589832:REV589841 ROH589832:ROR589841 RYD589832:RYN589841 SHZ589832:SIJ589841 SRV589832:SSF589841 TBR589832:TCB589841 TLN589832:TLX589841 TVJ589832:TVT589841 UFF589832:UFP589841 UPB589832:UPL589841 UYX589832:UZH589841 VIT589832:VJD589841 VSP589832:VSZ589841 WCL589832:WCV589841 WMH589832:WMR589841 WWD589832:WWN589841 V655368:AF655377 JR655368:KB655377 TN655368:TX655377 ADJ655368:ADT655377 ANF655368:ANP655377 AXB655368:AXL655377 BGX655368:BHH655377 BQT655368:BRD655377 CAP655368:CAZ655377 CKL655368:CKV655377 CUH655368:CUR655377 DED655368:DEN655377 DNZ655368:DOJ655377 DXV655368:DYF655377 EHR655368:EIB655377 ERN655368:ERX655377 FBJ655368:FBT655377 FLF655368:FLP655377 FVB655368:FVL655377 GEX655368:GFH655377 GOT655368:GPD655377 GYP655368:GYZ655377 HIL655368:HIV655377 HSH655368:HSR655377 ICD655368:ICN655377 ILZ655368:IMJ655377 IVV655368:IWF655377 JFR655368:JGB655377 JPN655368:JPX655377 JZJ655368:JZT655377 KJF655368:KJP655377 KTB655368:KTL655377 LCX655368:LDH655377 LMT655368:LND655377 LWP655368:LWZ655377 MGL655368:MGV655377 MQH655368:MQR655377 NAD655368:NAN655377 NJZ655368:NKJ655377 NTV655368:NUF655377 ODR655368:OEB655377 ONN655368:ONX655377 OXJ655368:OXT655377 PHF655368:PHP655377 PRB655368:PRL655377 QAX655368:QBH655377 QKT655368:QLD655377 QUP655368:QUZ655377 REL655368:REV655377 ROH655368:ROR655377 RYD655368:RYN655377 SHZ655368:SIJ655377 SRV655368:SSF655377 TBR655368:TCB655377 TLN655368:TLX655377 TVJ655368:TVT655377 UFF655368:UFP655377 UPB655368:UPL655377 UYX655368:UZH655377 VIT655368:VJD655377 VSP655368:VSZ655377 WCL655368:WCV655377 WMH655368:WMR655377 WWD655368:WWN655377 V720904:AF720913 JR720904:KB720913 TN720904:TX720913 ADJ720904:ADT720913 ANF720904:ANP720913 AXB720904:AXL720913 BGX720904:BHH720913 BQT720904:BRD720913 CAP720904:CAZ720913 CKL720904:CKV720913 CUH720904:CUR720913 DED720904:DEN720913 DNZ720904:DOJ720913 DXV720904:DYF720913 EHR720904:EIB720913 ERN720904:ERX720913 FBJ720904:FBT720913 FLF720904:FLP720913 FVB720904:FVL720913 GEX720904:GFH720913 GOT720904:GPD720913 GYP720904:GYZ720913 HIL720904:HIV720913 HSH720904:HSR720913 ICD720904:ICN720913 ILZ720904:IMJ720913 IVV720904:IWF720913 JFR720904:JGB720913 JPN720904:JPX720913 JZJ720904:JZT720913 KJF720904:KJP720913 KTB720904:KTL720913 LCX720904:LDH720913 LMT720904:LND720913 LWP720904:LWZ720913 MGL720904:MGV720913 MQH720904:MQR720913 NAD720904:NAN720913 NJZ720904:NKJ720913 NTV720904:NUF720913 ODR720904:OEB720913 ONN720904:ONX720913 OXJ720904:OXT720913 PHF720904:PHP720913 PRB720904:PRL720913 QAX720904:QBH720913 QKT720904:QLD720913 QUP720904:QUZ720913 REL720904:REV720913 ROH720904:ROR720913 RYD720904:RYN720913 SHZ720904:SIJ720913 SRV720904:SSF720913 TBR720904:TCB720913 TLN720904:TLX720913 TVJ720904:TVT720913 UFF720904:UFP720913 UPB720904:UPL720913 UYX720904:UZH720913 VIT720904:VJD720913 VSP720904:VSZ720913 WCL720904:WCV720913 WMH720904:WMR720913 WWD720904:WWN720913 V786440:AF786449 JR786440:KB786449 TN786440:TX786449 ADJ786440:ADT786449 ANF786440:ANP786449 AXB786440:AXL786449 BGX786440:BHH786449 BQT786440:BRD786449 CAP786440:CAZ786449 CKL786440:CKV786449 CUH786440:CUR786449 DED786440:DEN786449 DNZ786440:DOJ786449 DXV786440:DYF786449 EHR786440:EIB786449 ERN786440:ERX786449 FBJ786440:FBT786449 FLF786440:FLP786449 FVB786440:FVL786449 GEX786440:GFH786449 GOT786440:GPD786449 GYP786440:GYZ786449 HIL786440:HIV786449 HSH786440:HSR786449 ICD786440:ICN786449 ILZ786440:IMJ786449 IVV786440:IWF786449 JFR786440:JGB786449 JPN786440:JPX786449 JZJ786440:JZT786449 KJF786440:KJP786449 KTB786440:KTL786449 LCX786440:LDH786449 LMT786440:LND786449 LWP786440:LWZ786449 MGL786440:MGV786449 MQH786440:MQR786449 NAD786440:NAN786449 NJZ786440:NKJ786449 NTV786440:NUF786449 ODR786440:OEB786449 ONN786440:ONX786449 OXJ786440:OXT786449 PHF786440:PHP786449 PRB786440:PRL786449 QAX786440:QBH786449 QKT786440:QLD786449 QUP786440:QUZ786449 REL786440:REV786449 ROH786440:ROR786449 RYD786440:RYN786449 SHZ786440:SIJ786449 SRV786440:SSF786449 TBR786440:TCB786449 TLN786440:TLX786449 TVJ786440:TVT786449 UFF786440:UFP786449 UPB786440:UPL786449 UYX786440:UZH786449 VIT786440:VJD786449 VSP786440:VSZ786449 WCL786440:WCV786449 WMH786440:WMR786449 WWD786440:WWN786449 V851976:AF851985 JR851976:KB851985 TN851976:TX851985 ADJ851976:ADT851985 ANF851976:ANP851985 AXB851976:AXL851985 BGX851976:BHH851985 BQT851976:BRD851985 CAP851976:CAZ851985 CKL851976:CKV851985 CUH851976:CUR851985 DED851976:DEN851985 DNZ851976:DOJ851985 DXV851976:DYF851985 EHR851976:EIB851985 ERN851976:ERX851985 FBJ851976:FBT851985 FLF851976:FLP851985 FVB851976:FVL851985 GEX851976:GFH851985 GOT851976:GPD851985 GYP851976:GYZ851985 HIL851976:HIV851985 HSH851976:HSR851985 ICD851976:ICN851985 ILZ851976:IMJ851985 IVV851976:IWF851985 JFR851976:JGB851985 JPN851976:JPX851985 JZJ851976:JZT851985 KJF851976:KJP851985 KTB851976:KTL851985 LCX851976:LDH851985 LMT851976:LND851985 LWP851976:LWZ851985 MGL851976:MGV851985 MQH851976:MQR851985 NAD851976:NAN851985 NJZ851976:NKJ851985 NTV851976:NUF851985 ODR851976:OEB851985 ONN851976:ONX851985 OXJ851976:OXT851985 PHF851976:PHP851985 PRB851976:PRL851985 QAX851976:QBH851985 QKT851976:QLD851985 QUP851976:QUZ851985 REL851976:REV851985 ROH851976:ROR851985 RYD851976:RYN851985 SHZ851976:SIJ851985 SRV851976:SSF851985 TBR851976:TCB851985 TLN851976:TLX851985 TVJ851976:TVT851985 UFF851976:UFP851985 UPB851976:UPL851985 UYX851976:UZH851985 VIT851976:VJD851985 VSP851976:VSZ851985 WCL851976:WCV851985 WMH851976:WMR851985 WWD851976:WWN851985 V917512:AF917521 JR917512:KB917521 TN917512:TX917521 ADJ917512:ADT917521 ANF917512:ANP917521 AXB917512:AXL917521 BGX917512:BHH917521 BQT917512:BRD917521 CAP917512:CAZ917521 CKL917512:CKV917521 CUH917512:CUR917521 DED917512:DEN917521 DNZ917512:DOJ917521 DXV917512:DYF917521 EHR917512:EIB917521 ERN917512:ERX917521 FBJ917512:FBT917521 FLF917512:FLP917521 FVB917512:FVL917521 GEX917512:GFH917521 GOT917512:GPD917521 GYP917512:GYZ917521 HIL917512:HIV917521 HSH917512:HSR917521 ICD917512:ICN917521 ILZ917512:IMJ917521 IVV917512:IWF917521 JFR917512:JGB917521 JPN917512:JPX917521 JZJ917512:JZT917521 KJF917512:KJP917521 KTB917512:KTL917521 LCX917512:LDH917521 LMT917512:LND917521 LWP917512:LWZ917521 MGL917512:MGV917521 MQH917512:MQR917521 NAD917512:NAN917521 NJZ917512:NKJ917521 NTV917512:NUF917521 ODR917512:OEB917521 ONN917512:ONX917521 OXJ917512:OXT917521 PHF917512:PHP917521 PRB917512:PRL917521 QAX917512:QBH917521 QKT917512:QLD917521 QUP917512:QUZ917521 REL917512:REV917521 ROH917512:ROR917521 RYD917512:RYN917521 SHZ917512:SIJ917521 SRV917512:SSF917521 TBR917512:TCB917521 TLN917512:TLX917521 TVJ917512:TVT917521 UFF917512:UFP917521 UPB917512:UPL917521 UYX917512:UZH917521 VIT917512:VJD917521 VSP917512:VSZ917521 WCL917512:WCV917521 WMH917512:WMR917521 WWD917512:WWN917521 V983048:AF983057 JR983048:KB983057 TN983048:TX983057 ADJ983048:ADT983057 ANF983048:ANP983057 AXB983048:AXL983057 BGX983048:BHH983057 BQT983048:BRD983057 CAP983048:CAZ983057 CKL983048:CKV983057 CUH983048:CUR983057 DED983048:DEN983057 DNZ983048:DOJ983057 DXV983048:DYF983057 EHR983048:EIB983057 ERN983048:ERX983057 FBJ983048:FBT983057 FLF983048:FLP983057 FVB983048:FVL983057 GEX983048:GFH983057 GOT983048:GPD983057 GYP983048:GYZ983057 HIL983048:HIV983057 HSH983048:HSR983057 ICD983048:ICN983057 ILZ983048:IMJ983057 IVV983048:IWF983057 JFR983048:JGB983057 JPN983048:JPX983057 JZJ983048:JZT983057 KJF983048:KJP983057 KTB983048:KTL983057 LCX983048:LDH983057 LMT983048:LND983057 LWP983048:LWZ983057 MGL983048:MGV983057 MQH983048:MQR983057 NAD983048:NAN983057 NJZ983048:NKJ983057 NTV983048:NUF983057 ODR983048:OEB983057 ONN983048:ONX983057 OXJ983048:OXT983057 PHF983048:PHP983057 PRB983048:PRL983057 QAX983048:QBH983057 QKT983048:QLD983057 QUP983048:QUZ983057 REL983048:REV983057 ROH983048:ROR983057 RYD983048:RYN983057 SHZ983048:SIJ983057 SRV983048:SSF983057 TBR983048:TCB983057 TLN983048:TLX983057 TVJ983048:TVT983057 UFF983048:UFP983057 UPB983048:UPL983057 UYX983048:UZH983057 VIT983048:VJD983057 VSP983048:VSZ983057 WCL983048:WCV983057 WMH983048:WMR983057 WWD983048:WWN983057">
      <formula1>Efectividad</formula1>
    </dataValidation>
    <dataValidation type="list" allowBlank="1" showInputMessage="1" sqref="AV10:AV19 KR10:KR19 UN10:UN19 AEJ10:AEJ19 AOF10:AOF19 AYB10:AYB19 BHX10:BHX19 BRT10:BRT19 CBP10:CBP19 CLL10:CLL19 CVH10:CVH19 DFD10:DFD19 DOZ10:DOZ19 DYV10:DYV19 EIR10:EIR19 ESN10:ESN19 FCJ10:FCJ19 FMF10:FMF19 FWB10:FWB19 GFX10:GFX19 GPT10:GPT19 GZP10:GZP19 HJL10:HJL19 HTH10:HTH19 IDD10:IDD19 IMZ10:IMZ19 IWV10:IWV19 JGR10:JGR19 JQN10:JQN19 KAJ10:KAJ19 KKF10:KKF19 KUB10:KUB19 LDX10:LDX19 LNT10:LNT19 LXP10:LXP19 MHL10:MHL19 MRH10:MRH19 NBD10:NBD19 NKZ10:NKZ19 NUV10:NUV19 OER10:OER19 OON10:OON19 OYJ10:OYJ19 PIF10:PIF19 PSB10:PSB19 QBX10:QBX19 QLT10:QLT19 QVP10:QVP19 RFL10:RFL19 RPH10:RPH19 RZD10:RZD19 SIZ10:SIZ19 SSV10:SSV19 TCR10:TCR19 TMN10:TMN19 TWJ10:TWJ19 UGF10:UGF19 UQB10:UQB19 UZX10:UZX19 VJT10:VJT19 VTP10:VTP19 WDL10:WDL19 WNH10:WNH19 WXD10:WXD19 AV65544:AV65553 KR65544:KR65553 UN65544:UN65553 AEJ65544:AEJ65553 AOF65544:AOF65553 AYB65544:AYB65553 BHX65544:BHX65553 BRT65544:BRT65553 CBP65544:CBP65553 CLL65544:CLL65553 CVH65544:CVH65553 DFD65544:DFD65553 DOZ65544:DOZ65553 DYV65544:DYV65553 EIR65544:EIR65553 ESN65544:ESN65553 FCJ65544:FCJ65553 FMF65544:FMF65553 FWB65544:FWB65553 GFX65544:GFX65553 GPT65544:GPT65553 GZP65544:GZP65553 HJL65544:HJL65553 HTH65544:HTH65553 IDD65544:IDD65553 IMZ65544:IMZ65553 IWV65544:IWV65553 JGR65544:JGR65553 JQN65544:JQN65553 KAJ65544:KAJ65553 KKF65544:KKF65553 KUB65544:KUB65553 LDX65544:LDX65553 LNT65544:LNT65553 LXP65544:LXP65553 MHL65544:MHL65553 MRH65544:MRH65553 NBD65544:NBD65553 NKZ65544:NKZ65553 NUV65544:NUV65553 OER65544:OER65553 OON65544:OON65553 OYJ65544:OYJ65553 PIF65544:PIF65553 PSB65544:PSB65553 QBX65544:QBX65553 QLT65544:QLT65553 QVP65544:QVP65553 RFL65544:RFL65553 RPH65544:RPH65553 RZD65544:RZD65553 SIZ65544:SIZ65553 SSV65544:SSV65553 TCR65544:TCR65553 TMN65544:TMN65553 TWJ65544:TWJ65553 UGF65544:UGF65553 UQB65544:UQB65553 UZX65544:UZX65553 VJT65544:VJT65553 VTP65544:VTP65553 WDL65544:WDL65553 WNH65544:WNH65553 WXD65544:WXD65553 AV131080:AV131089 KR131080:KR131089 UN131080:UN131089 AEJ131080:AEJ131089 AOF131080:AOF131089 AYB131080:AYB131089 BHX131080:BHX131089 BRT131080:BRT131089 CBP131080:CBP131089 CLL131080:CLL131089 CVH131080:CVH131089 DFD131080:DFD131089 DOZ131080:DOZ131089 DYV131080:DYV131089 EIR131080:EIR131089 ESN131080:ESN131089 FCJ131080:FCJ131089 FMF131080:FMF131089 FWB131080:FWB131089 GFX131080:GFX131089 GPT131080:GPT131089 GZP131080:GZP131089 HJL131080:HJL131089 HTH131080:HTH131089 IDD131080:IDD131089 IMZ131080:IMZ131089 IWV131080:IWV131089 JGR131080:JGR131089 JQN131080:JQN131089 KAJ131080:KAJ131089 KKF131080:KKF131089 KUB131080:KUB131089 LDX131080:LDX131089 LNT131080:LNT131089 LXP131080:LXP131089 MHL131080:MHL131089 MRH131080:MRH131089 NBD131080:NBD131089 NKZ131080:NKZ131089 NUV131080:NUV131089 OER131080:OER131089 OON131080:OON131089 OYJ131080:OYJ131089 PIF131080:PIF131089 PSB131080:PSB131089 QBX131080:QBX131089 QLT131080:QLT131089 QVP131080:QVP131089 RFL131080:RFL131089 RPH131080:RPH131089 RZD131080:RZD131089 SIZ131080:SIZ131089 SSV131080:SSV131089 TCR131080:TCR131089 TMN131080:TMN131089 TWJ131080:TWJ131089 UGF131080:UGF131089 UQB131080:UQB131089 UZX131080:UZX131089 VJT131080:VJT131089 VTP131080:VTP131089 WDL131080:WDL131089 WNH131080:WNH131089 WXD131080:WXD131089 AV196616:AV196625 KR196616:KR196625 UN196616:UN196625 AEJ196616:AEJ196625 AOF196616:AOF196625 AYB196616:AYB196625 BHX196616:BHX196625 BRT196616:BRT196625 CBP196616:CBP196625 CLL196616:CLL196625 CVH196616:CVH196625 DFD196616:DFD196625 DOZ196616:DOZ196625 DYV196616:DYV196625 EIR196616:EIR196625 ESN196616:ESN196625 FCJ196616:FCJ196625 FMF196616:FMF196625 FWB196616:FWB196625 GFX196616:GFX196625 GPT196616:GPT196625 GZP196616:GZP196625 HJL196616:HJL196625 HTH196616:HTH196625 IDD196616:IDD196625 IMZ196616:IMZ196625 IWV196616:IWV196625 JGR196616:JGR196625 JQN196616:JQN196625 KAJ196616:KAJ196625 KKF196616:KKF196625 KUB196616:KUB196625 LDX196616:LDX196625 LNT196616:LNT196625 LXP196616:LXP196625 MHL196616:MHL196625 MRH196616:MRH196625 NBD196616:NBD196625 NKZ196616:NKZ196625 NUV196616:NUV196625 OER196616:OER196625 OON196616:OON196625 OYJ196616:OYJ196625 PIF196616:PIF196625 PSB196616:PSB196625 QBX196616:QBX196625 QLT196616:QLT196625 QVP196616:QVP196625 RFL196616:RFL196625 RPH196616:RPH196625 RZD196616:RZD196625 SIZ196616:SIZ196625 SSV196616:SSV196625 TCR196616:TCR196625 TMN196616:TMN196625 TWJ196616:TWJ196625 UGF196616:UGF196625 UQB196616:UQB196625 UZX196616:UZX196625 VJT196616:VJT196625 VTP196616:VTP196625 WDL196616:WDL196625 WNH196616:WNH196625 WXD196616:WXD196625 AV262152:AV262161 KR262152:KR262161 UN262152:UN262161 AEJ262152:AEJ262161 AOF262152:AOF262161 AYB262152:AYB262161 BHX262152:BHX262161 BRT262152:BRT262161 CBP262152:CBP262161 CLL262152:CLL262161 CVH262152:CVH262161 DFD262152:DFD262161 DOZ262152:DOZ262161 DYV262152:DYV262161 EIR262152:EIR262161 ESN262152:ESN262161 FCJ262152:FCJ262161 FMF262152:FMF262161 FWB262152:FWB262161 GFX262152:GFX262161 GPT262152:GPT262161 GZP262152:GZP262161 HJL262152:HJL262161 HTH262152:HTH262161 IDD262152:IDD262161 IMZ262152:IMZ262161 IWV262152:IWV262161 JGR262152:JGR262161 JQN262152:JQN262161 KAJ262152:KAJ262161 KKF262152:KKF262161 KUB262152:KUB262161 LDX262152:LDX262161 LNT262152:LNT262161 LXP262152:LXP262161 MHL262152:MHL262161 MRH262152:MRH262161 NBD262152:NBD262161 NKZ262152:NKZ262161 NUV262152:NUV262161 OER262152:OER262161 OON262152:OON262161 OYJ262152:OYJ262161 PIF262152:PIF262161 PSB262152:PSB262161 QBX262152:QBX262161 QLT262152:QLT262161 QVP262152:QVP262161 RFL262152:RFL262161 RPH262152:RPH262161 RZD262152:RZD262161 SIZ262152:SIZ262161 SSV262152:SSV262161 TCR262152:TCR262161 TMN262152:TMN262161 TWJ262152:TWJ262161 UGF262152:UGF262161 UQB262152:UQB262161 UZX262152:UZX262161 VJT262152:VJT262161 VTP262152:VTP262161 WDL262152:WDL262161 WNH262152:WNH262161 WXD262152:WXD262161 AV327688:AV327697 KR327688:KR327697 UN327688:UN327697 AEJ327688:AEJ327697 AOF327688:AOF327697 AYB327688:AYB327697 BHX327688:BHX327697 BRT327688:BRT327697 CBP327688:CBP327697 CLL327688:CLL327697 CVH327688:CVH327697 DFD327688:DFD327697 DOZ327688:DOZ327697 DYV327688:DYV327697 EIR327688:EIR327697 ESN327688:ESN327697 FCJ327688:FCJ327697 FMF327688:FMF327697 FWB327688:FWB327697 GFX327688:GFX327697 GPT327688:GPT327697 GZP327688:GZP327697 HJL327688:HJL327697 HTH327688:HTH327697 IDD327688:IDD327697 IMZ327688:IMZ327697 IWV327688:IWV327697 JGR327688:JGR327697 JQN327688:JQN327697 KAJ327688:KAJ327697 KKF327688:KKF327697 KUB327688:KUB327697 LDX327688:LDX327697 LNT327688:LNT327697 LXP327688:LXP327697 MHL327688:MHL327697 MRH327688:MRH327697 NBD327688:NBD327697 NKZ327688:NKZ327697 NUV327688:NUV327697 OER327688:OER327697 OON327688:OON327697 OYJ327688:OYJ327697 PIF327688:PIF327697 PSB327688:PSB327697 QBX327688:QBX327697 QLT327688:QLT327697 QVP327688:QVP327697 RFL327688:RFL327697 RPH327688:RPH327697 RZD327688:RZD327697 SIZ327688:SIZ327697 SSV327688:SSV327697 TCR327688:TCR327697 TMN327688:TMN327697 TWJ327688:TWJ327697 UGF327688:UGF327697 UQB327688:UQB327697 UZX327688:UZX327697 VJT327688:VJT327697 VTP327688:VTP327697 WDL327688:WDL327697 WNH327688:WNH327697 WXD327688:WXD327697 AV393224:AV393233 KR393224:KR393233 UN393224:UN393233 AEJ393224:AEJ393233 AOF393224:AOF393233 AYB393224:AYB393233 BHX393224:BHX393233 BRT393224:BRT393233 CBP393224:CBP393233 CLL393224:CLL393233 CVH393224:CVH393233 DFD393224:DFD393233 DOZ393224:DOZ393233 DYV393224:DYV393233 EIR393224:EIR393233 ESN393224:ESN393233 FCJ393224:FCJ393233 FMF393224:FMF393233 FWB393224:FWB393233 GFX393224:GFX393233 GPT393224:GPT393233 GZP393224:GZP393233 HJL393224:HJL393233 HTH393224:HTH393233 IDD393224:IDD393233 IMZ393224:IMZ393233 IWV393224:IWV393233 JGR393224:JGR393233 JQN393224:JQN393233 KAJ393224:KAJ393233 KKF393224:KKF393233 KUB393224:KUB393233 LDX393224:LDX393233 LNT393224:LNT393233 LXP393224:LXP393233 MHL393224:MHL393233 MRH393224:MRH393233 NBD393224:NBD393233 NKZ393224:NKZ393233 NUV393224:NUV393233 OER393224:OER393233 OON393224:OON393233 OYJ393224:OYJ393233 PIF393224:PIF393233 PSB393224:PSB393233 QBX393224:QBX393233 QLT393224:QLT393233 QVP393224:QVP393233 RFL393224:RFL393233 RPH393224:RPH393233 RZD393224:RZD393233 SIZ393224:SIZ393233 SSV393224:SSV393233 TCR393224:TCR393233 TMN393224:TMN393233 TWJ393224:TWJ393233 UGF393224:UGF393233 UQB393224:UQB393233 UZX393224:UZX393233 VJT393224:VJT393233 VTP393224:VTP393233 WDL393224:WDL393233 WNH393224:WNH393233 WXD393224:WXD393233 AV458760:AV458769 KR458760:KR458769 UN458760:UN458769 AEJ458760:AEJ458769 AOF458760:AOF458769 AYB458760:AYB458769 BHX458760:BHX458769 BRT458760:BRT458769 CBP458760:CBP458769 CLL458760:CLL458769 CVH458760:CVH458769 DFD458760:DFD458769 DOZ458760:DOZ458769 DYV458760:DYV458769 EIR458760:EIR458769 ESN458760:ESN458769 FCJ458760:FCJ458769 FMF458760:FMF458769 FWB458760:FWB458769 GFX458760:GFX458769 GPT458760:GPT458769 GZP458760:GZP458769 HJL458760:HJL458769 HTH458760:HTH458769 IDD458760:IDD458769 IMZ458760:IMZ458769 IWV458760:IWV458769 JGR458760:JGR458769 JQN458760:JQN458769 KAJ458760:KAJ458769 KKF458760:KKF458769 KUB458760:KUB458769 LDX458760:LDX458769 LNT458760:LNT458769 LXP458760:LXP458769 MHL458760:MHL458769 MRH458760:MRH458769 NBD458760:NBD458769 NKZ458760:NKZ458769 NUV458760:NUV458769 OER458760:OER458769 OON458760:OON458769 OYJ458760:OYJ458769 PIF458760:PIF458769 PSB458760:PSB458769 QBX458760:QBX458769 QLT458760:QLT458769 QVP458760:QVP458769 RFL458760:RFL458769 RPH458760:RPH458769 RZD458760:RZD458769 SIZ458760:SIZ458769 SSV458760:SSV458769 TCR458760:TCR458769 TMN458760:TMN458769 TWJ458760:TWJ458769 UGF458760:UGF458769 UQB458760:UQB458769 UZX458760:UZX458769 VJT458760:VJT458769 VTP458760:VTP458769 WDL458760:WDL458769 WNH458760:WNH458769 WXD458760:WXD458769 AV524296:AV524305 KR524296:KR524305 UN524296:UN524305 AEJ524296:AEJ524305 AOF524296:AOF524305 AYB524296:AYB524305 BHX524296:BHX524305 BRT524296:BRT524305 CBP524296:CBP524305 CLL524296:CLL524305 CVH524296:CVH524305 DFD524296:DFD524305 DOZ524296:DOZ524305 DYV524296:DYV524305 EIR524296:EIR524305 ESN524296:ESN524305 FCJ524296:FCJ524305 FMF524296:FMF524305 FWB524296:FWB524305 GFX524296:GFX524305 GPT524296:GPT524305 GZP524296:GZP524305 HJL524296:HJL524305 HTH524296:HTH524305 IDD524296:IDD524305 IMZ524296:IMZ524305 IWV524296:IWV524305 JGR524296:JGR524305 JQN524296:JQN524305 KAJ524296:KAJ524305 KKF524296:KKF524305 KUB524296:KUB524305 LDX524296:LDX524305 LNT524296:LNT524305 LXP524296:LXP524305 MHL524296:MHL524305 MRH524296:MRH524305 NBD524296:NBD524305 NKZ524296:NKZ524305 NUV524296:NUV524305 OER524296:OER524305 OON524296:OON524305 OYJ524296:OYJ524305 PIF524296:PIF524305 PSB524296:PSB524305 QBX524296:QBX524305 QLT524296:QLT524305 QVP524296:QVP524305 RFL524296:RFL524305 RPH524296:RPH524305 RZD524296:RZD524305 SIZ524296:SIZ524305 SSV524296:SSV524305 TCR524296:TCR524305 TMN524296:TMN524305 TWJ524296:TWJ524305 UGF524296:UGF524305 UQB524296:UQB524305 UZX524296:UZX524305 VJT524296:VJT524305 VTP524296:VTP524305 WDL524296:WDL524305 WNH524296:WNH524305 WXD524296:WXD524305 AV589832:AV589841 KR589832:KR589841 UN589832:UN589841 AEJ589832:AEJ589841 AOF589832:AOF589841 AYB589832:AYB589841 BHX589832:BHX589841 BRT589832:BRT589841 CBP589832:CBP589841 CLL589832:CLL589841 CVH589832:CVH589841 DFD589832:DFD589841 DOZ589832:DOZ589841 DYV589832:DYV589841 EIR589832:EIR589841 ESN589832:ESN589841 FCJ589832:FCJ589841 FMF589832:FMF589841 FWB589832:FWB589841 GFX589832:GFX589841 GPT589832:GPT589841 GZP589832:GZP589841 HJL589832:HJL589841 HTH589832:HTH589841 IDD589832:IDD589841 IMZ589832:IMZ589841 IWV589832:IWV589841 JGR589832:JGR589841 JQN589832:JQN589841 KAJ589832:KAJ589841 KKF589832:KKF589841 KUB589832:KUB589841 LDX589832:LDX589841 LNT589832:LNT589841 LXP589832:LXP589841 MHL589832:MHL589841 MRH589832:MRH589841 NBD589832:NBD589841 NKZ589832:NKZ589841 NUV589832:NUV589841 OER589832:OER589841 OON589832:OON589841 OYJ589832:OYJ589841 PIF589832:PIF589841 PSB589832:PSB589841 QBX589832:QBX589841 QLT589832:QLT589841 QVP589832:QVP589841 RFL589832:RFL589841 RPH589832:RPH589841 RZD589832:RZD589841 SIZ589832:SIZ589841 SSV589832:SSV589841 TCR589832:TCR589841 TMN589832:TMN589841 TWJ589832:TWJ589841 UGF589832:UGF589841 UQB589832:UQB589841 UZX589832:UZX589841 VJT589832:VJT589841 VTP589832:VTP589841 WDL589832:WDL589841 WNH589832:WNH589841 WXD589832:WXD589841 AV655368:AV655377 KR655368:KR655377 UN655368:UN655377 AEJ655368:AEJ655377 AOF655368:AOF655377 AYB655368:AYB655377 BHX655368:BHX655377 BRT655368:BRT655377 CBP655368:CBP655377 CLL655368:CLL655377 CVH655368:CVH655377 DFD655368:DFD655377 DOZ655368:DOZ655377 DYV655368:DYV655377 EIR655368:EIR655377 ESN655368:ESN655377 FCJ655368:FCJ655377 FMF655368:FMF655377 FWB655368:FWB655377 GFX655368:GFX655377 GPT655368:GPT655377 GZP655368:GZP655377 HJL655368:HJL655377 HTH655368:HTH655377 IDD655368:IDD655377 IMZ655368:IMZ655377 IWV655368:IWV655377 JGR655368:JGR655377 JQN655368:JQN655377 KAJ655368:KAJ655377 KKF655368:KKF655377 KUB655368:KUB655377 LDX655368:LDX655377 LNT655368:LNT655377 LXP655368:LXP655377 MHL655368:MHL655377 MRH655368:MRH655377 NBD655368:NBD655377 NKZ655368:NKZ655377 NUV655368:NUV655377 OER655368:OER655377 OON655368:OON655377 OYJ655368:OYJ655377 PIF655368:PIF655377 PSB655368:PSB655377 QBX655368:QBX655377 QLT655368:QLT655377 QVP655368:QVP655377 RFL655368:RFL655377 RPH655368:RPH655377 RZD655368:RZD655377 SIZ655368:SIZ655377 SSV655368:SSV655377 TCR655368:TCR655377 TMN655368:TMN655377 TWJ655368:TWJ655377 UGF655368:UGF655377 UQB655368:UQB655377 UZX655368:UZX655377 VJT655368:VJT655377 VTP655368:VTP655377 WDL655368:WDL655377 WNH655368:WNH655377 WXD655368:WXD655377 AV720904:AV720913 KR720904:KR720913 UN720904:UN720913 AEJ720904:AEJ720913 AOF720904:AOF720913 AYB720904:AYB720913 BHX720904:BHX720913 BRT720904:BRT720913 CBP720904:CBP720913 CLL720904:CLL720913 CVH720904:CVH720913 DFD720904:DFD720913 DOZ720904:DOZ720913 DYV720904:DYV720913 EIR720904:EIR720913 ESN720904:ESN720913 FCJ720904:FCJ720913 FMF720904:FMF720913 FWB720904:FWB720913 GFX720904:GFX720913 GPT720904:GPT720913 GZP720904:GZP720913 HJL720904:HJL720913 HTH720904:HTH720913 IDD720904:IDD720913 IMZ720904:IMZ720913 IWV720904:IWV720913 JGR720904:JGR720913 JQN720904:JQN720913 KAJ720904:KAJ720913 KKF720904:KKF720913 KUB720904:KUB720913 LDX720904:LDX720913 LNT720904:LNT720913 LXP720904:LXP720913 MHL720904:MHL720913 MRH720904:MRH720913 NBD720904:NBD720913 NKZ720904:NKZ720913 NUV720904:NUV720913 OER720904:OER720913 OON720904:OON720913 OYJ720904:OYJ720913 PIF720904:PIF720913 PSB720904:PSB720913 QBX720904:QBX720913 QLT720904:QLT720913 QVP720904:QVP720913 RFL720904:RFL720913 RPH720904:RPH720913 RZD720904:RZD720913 SIZ720904:SIZ720913 SSV720904:SSV720913 TCR720904:TCR720913 TMN720904:TMN720913 TWJ720904:TWJ720913 UGF720904:UGF720913 UQB720904:UQB720913 UZX720904:UZX720913 VJT720904:VJT720913 VTP720904:VTP720913 WDL720904:WDL720913 WNH720904:WNH720913 WXD720904:WXD720913 AV786440:AV786449 KR786440:KR786449 UN786440:UN786449 AEJ786440:AEJ786449 AOF786440:AOF786449 AYB786440:AYB786449 BHX786440:BHX786449 BRT786440:BRT786449 CBP786440:CBP786449 CLL786440:CLL786449 CVH786440:CVH786449 DFD786440:DFD786449 DOZ786440:DOZ786449 DYV786440:DYV786449 EIR786440:EIR786449 ESN786440:ESN786449 FCJ786440:FCJ786449 FMF786440:FMF786449 FWB786440:FWB786449 GFX786440:GFX786449 GPT786440:GPT786449 GZP786440:GZP786449 HJL786440:HJL786449 HTH786440:HTH786449 IDD786440:IDD786449 IMZ786440:IMZ786449 IWV786440:IWV786449 JGR786440:JGR786449 JQN786440:JQN786449 KAJ786440:KAJ786449 KKF786440:KKF786449 KUB786440:KUB786449 LDX786440:LDX786449 LNT786440:LNT786449 LXP786440:LXP786449 MHL786440:MHL786449 MRH786440:MRH786449 NBD786440:NBD786449 NKZ786440:NKZ786449 NUV786440:NUV786449 OER786440:OER786449 OON786440:OON786449 OYJ786440:OYJ786449 PIF786440:PIF786449 PSB786440:PSB786449 QBX786440:QBX786449 QLT786440:QLT786449 QVP786440:QVP786449 RFL786440:RFL786449 RPH786440:RPH786449 RZD786440:RZD786449 SIZ786440:SIZ786449 SSV786440:SSV786449 TCR786440:TCR786449 TMN786440:TMN786449 TWJ786440:TWJ786449 UGF786440:UGF786449 UQB786440:UQB786449 UZX786440:UZX786449 VJT786440:VJT786449 VTP786440:VTP786449 WDL786440:WDL786449 WNH786440:WNH786449 WXD786440:WXD786449 AV851976:AV851985 KR851976:KR851985 UN851976:UN851985 AEJ851976:AEJ851985 AOF851976:AOF851985 AYB851976:AYB851985 BHX851976:BHX851985 BRT851976:BRT851985 CBP851976:CBP851985 CLL851976:CLL851985 CVH851976:CVH851985 DFD851976:DFD851985 DOZ851976:DOZ851985 DYV851976:DYV851985 EIR851976:EIR851985 ESN851976:ESN851985 FCJ851976:FCJ851985 FMF851976:FMF851985 FWB851976:FWB851985 GFX851976:GFX851985 GPT851976:GPT851985 GZP851976:GZP851985 HJL851976:HJL851985 HTH851976:HTH851985 IDD851976:IDD851985 IMZ851976:IMZ851985 IWV851976:IWV851985 JGR851976:JGR851985 JQN851976:JQN851985 KAJ851976:KAJ851985 KKF851976:KKF851985 KUB851976:KUB851985 LDX851976:LDX851985 LNT851976:LNT851985 LXP851976:LXP851985 MHL851976:MHL851985 MRH851976:MRH851985 NBD851976:NBD851985 NKZ851976:NKZ851985 NUV851976:NUV851985 OER851976:OER851985 OON851976:OON851985 OYJ851976:OYJ851985 PIF851976:PIF851985 PSB851976:PSB851985 QBX851976:QBX851985 QLT851976:QLT851985 QVP851976:QVP851985 RFL851976:RFL851985 RPH851976:RPH851985 RZD851976:RZD851985 SIZ851976:SIZ851985 SSV851976:SSV851985 TCR851976:TCR851985 TMN851976:TMN851985 TWJ851976:TWJ851985 UGF851976:UGF851985 UQB851976:UQB851985 UZX851976:UZX851985 VJT851976:VJT851985 VTP851976:VTP851985 WDL851976:WDL851985 WNH851976:WNH851985 WXD851976:WXD851985 AV917512:AV917521 KR917512:KR917521 UN917512:UN917521 AEJ917512:AEJ917521 AOF917512:AOF917521 AYB917512:AYB917521 BHX917512:BHX917521 BRT917512:BRT917521 CBP917512:CBP917521 CLL917512:CLL917521 CVH917512:CVH917521 DFD917512:DFD917521 DOZ917512:DOZ917521 DYV917512:DYV917521 EIR917512:EIR917521 ESN917512:ESN917521 FCJ917512:FCJ917521 FMF917512:FMF917521 FWB917512:FWB917521 GFX917512:GFX917521 GPT917512:GPT917521 GZP917512:GZP917521 HJL917512:HJL917521 HTH917512:HTH917521 IDD917512:IDD917521 IMZ917512:IMZ917521 IWV917512:IWV917521 JGR917512:JGR917521 JQN917512:JQN917521 KAJ917512:KAJ917521 KKF917512:KKF917521 KUB917512:KUB917521 LDX917512:LDX917521 LNT917512:LNT917521 LXP917512:LXP917521 MHL917512:MHL917521 MRH917512:MRH917521 NBD917512:NBD917521 NKZ917512:NKZ917521 NUV917512:NUV917521 OER917512:OER917521 OON917512:OON917521 OYJ917512:OYJ917521 PIF917512:PIF917521 PSB917512:PSB917521 QBX917512:QBX917521 QLT917512:QLT917521 QVP917512:QVP917521 RFL917512:RFL917521 RPH917512:RPH917521 RZD917512:RZD917521 SIZ917512:SIZ917521 SSV917512:SSV917521 TCR917512:TCR917521 TMN917512:TMN917521 TWJ917512:TWJ917521 UGF917512:UGF917521 UQB917512:UQB917521 UZX917512:UZX917521 VJT917512:VJT917521 VTP917512:VTP917521 WDL917512:WDL917521 WNH917512:WNH917521 WXD917512:WXD917521 AV983048:AV983057 KR983048:KR983057 UN983048:UN983057 AEJ983048:AEJ983057 AOF983048:AOF983057 AYB983048:AYB983057 BHX983048:BHX983057 BRT983048:BRT983057 CBP983048:CBP983057 CLL983048:CLL983057 CVH983048:CVH983057 DFD983048:DFD983057 DOZ983048:DOZ983057 DYV983048:DYV983057 EIR983048:EIR983057 ESN983048:ESN983057 FCJ983048:FCJ983057 FMF983048:FMF983057 FWB983048:FWB983057 GFX983048:GFX983057 GPT983048:GPT983057 GZP983048:GZP983057 HJL983048:HJL983057 HTH983048:HTH983057 IDD983048:IDD983057 IMZ983048:IMZ983057 IWV983048:IWV983057 JGR983048:JGR983057 JQN983048:JQN983057 KAJ983048:KAJ983057 KKF983048:KKF983057 KUB983048:KUB983057 LDX983048:LDX983057 LNT983048:LNT983057 LXP983048:LXP983057 MHL983048:MHL983057 MRH983048:MRH983057 NBD983048:NBD983057 NKZ983048:NKZ983057 NUV983048:NUV983057 OER983048:OER983057 OON983048:OON983057 OYJ983048:OYJ983057 PIF983048:PIF983057 PSB983048:PSB983057 QBX983048:QBX983057 QLT983048:QLT983057 QVP983048:QVP983057 RFL983048:RFL983057 RPH983048:RPH983057 RZD983048:RZD983057 SIZ983048:SIZ983057 SSV983048:SSV983057 TCR983048:TCR983057 TMN983048:TMN983057 TWJ983048:TWJ983057 UGF983048:UGF983057 UQB983048:UQB983057 UZX983048:UZX983057 VJT983048:VJT983057 VTP983048:VTP983057 WDL983048:WDL983057 WNH983048:WNH983057 WXD983048:WXD983057">
      <formula1>Periodo</formula1>
    </dataValidation>
    <dataValidation type="list" allowBlank="1" showInputMessage="1" showErrorMessage="1" sqref="WXG983048:WXG983057 KU10:KU19 UQ10:UQ19 AEM10:AEM19 AOI10:AOI19 AYE10:AYE19 BIA10:BIA19 BRW10:BRW19 CBS10:CBS19 CLO10:CLO19 CVK10:CVK19 DFG10:DFG19 DPC10:DPC19 DYY10:DYY19 EIU10:EIU19 ESQ10:ESQ19 FCM10:FCM19 FMI10:FMI19 FWE10:FWE19 GGA10:GGA19 GPW10:GPW19 GZS10:GZS19 HJO10:HJO19 HTK10:HTK19 IDG10:IDG19 INC10:INC19 IWY10:IWY19 JGU10:JGU19 JQQ10:JQQ19 KAM10:KAM19 KKI10:KKI19 KUE10:KUE19 LEA10:LEA19 LNW10:LNW19 LXS10:LXS19 MHO10:MHO19 MRK10:MRK19 NBG10:NBG19 NLC10:NLC19 NUY10:NUY19 OEU10:OEU19 OOQ10:OOQ19 OYM10:OYM19 PII10:PII19 PSE10:PSE19 QCA10:QCA19 QLW10:QLW19 QVS10:QVS19 RFO10:RFO19 RPK10:RPK19 RZG10:RZG19 SJC10:SJC19 SSY10:SSY19 TCU10:TCU19 TMQ10:TMQ19 TWM10:TWM19 UGI10:UGI19 UQE10:UQE19 VAA10:VAA19 VJW10:VJW19 VTS10:VTS19 WDO10:WDO19 WNK10:WNK19 WXG10:WXG19 AY65544:AY65553 KU65544:KU65553 UQ65544:UQ65553 AEM65544:AEM65553 AOI65544:AOI65553 AYE65544:AYE65553 BIA65544:BIA65553 BRW65544:BRW65553 CBS65544:CBS65553 CLO65544:CLO65553 CVK65544:CVK65553 DFG65544:DFG65553 DPC65544:DPC65553 DYY65544:DYY65553 EIU65544:EIU65553 ESQ65544:ESQ65553 FCM65544:FCM65553 FMI65544:FMI65553 FWE65544:FWE65553 GGA65544:GGA65553 GPW65544:GPW65553 GZS65544:GZS65553 HJO65544:HJO65553 HTK65544:HTK65553 IDG65544:IDG65553 INC65544:INC65553 IWY65544:IWY65553 JGU65544:JGU65553 JQQ65544:JQQ65553 KAM65544:KAM65553 KKI65544:KKI65553 KUE65544:KUE65553 LEA65544:LEA65553 LNW65544:LNW65553 LXS65544:LXS65553 MHO65544:MHO65553 MRK65544:MRK65553 NBG65544:NBG65553 NLC65544:NLC65553 NUY65544:NUY65553 OEU65544:OEU65553 OOQ65544:OOQ65553 OYM65544:OYM65553 PII65544:PII65553 PSE65544:PSE65553 QCA65544:QCA65553 QLW65544:QLW65553 QVS65544:QVS65553 RFO65544:RFO65553 RPK65544:RPK65553 RZG65544:RZG65553 SJC65544:SJC65553 SSY65544:SSY65553 TCU65544:TCU65553 TMQ65544:TMQ65553 TWM65544:TWM65553 UGI65544:UGI65553 UQE65544:UQE65553 VAA65544:VAA65553 VJW65544:VJW65553 VTS65544:VTS65553 WDO65544:WDO65553 WNK65544:WNK65553 WXG65544:WXG65553 AY131080:AY131089 KU131080:KU131089 UQ131080:UQ131089 AEM131080:AEM131089 AOI131080:AOI131089 AYE131080:AYE131089 BIA131080:BIA131089 BRW131080:BRW131089 CBS131080:CBS131089 CLO131080:CLO131089 CVK131080:CVK131089 DFG131080:DFG131089 DPC131080:DPC131089 DYY131080:DYY131089 EIU131080:EIU131089 ESQ131080:ESQ131089 FCM131080:FCM131089 FMI131080:FMI131089 FWE131080:FWE131089 GGA131080:GGA131089 GPW131080:GPW131089 GZS131080:GZS131089 HJO131080:HJO131089 HTK131080:HTK131089 IDG131080:IDG131089 INC131080:INC131089 IWY131080:IWY131089 JGU131080:JGU131089 JQQ131080:JQQ131089 KAM131080:KAM131089 KKI131080:KKI131089 KUE131080:KUE131089 LEA131080:LEA131089 LNW131080:LNW131089 LXS131080:LXS131089 MHO131080:MHO131089 MRK131080:MRK131089 NBG131080:NBG131089 NLC131080:NLC131089 NUY131080:NUY131089 OEU131080:OEU131089 OOQ131080:OOQ131089 OYM131080:OYM131089 PII131080:PII131089 PSE131080:PSE131089 QCA131080:QCA131089 QLW131080:QLW131089 QVS131080:QVS131089 RFO131080:RFO131089 RPK131080:RPK131089 RZG131080:RZG131089 SJC131080:SJC131089 SSY131080:SSY131089 TCU131080:TCU131089 TMQ131080:TMQ131089 TWM131080:TWM131089 UGI131080:UGI131089 UQE131080:UQE131089 VAA131080:VAA131089 VJW131080:VJW131089 VTS131080:VTS131089 WDO131080:WDO131089 WNK131080:WNK131089 WXG131080:WXG131089 AY196616:AY196625 KU196616:KU196625 UQ196616:UQ196625 AEM196616:AEM196625 AOI196616:AOI196625 AYE196616:AYE196625 BIA196616:BIA196625 BRW196616:BRW196625 CBS196616:CBS196625 CLO196616:CLO196625 CVK196616:CVK196625 DFG196616:DFG196625 DPC196616:DPC196625 DYY196616:DYY196625 EIU196616:EIU196625 ESQ196616:ESQ196625 FCM196616:FCM196625 FMI196616:FMI196625 FWE196616:FWE196625 GGA196616:GGA196625 GPW196616:GPW196625 GZS196616:GZS196625 HJO196616:HJO196625 HTK196616:HTK196625 IDG196616:IDG196625 INC196616:INC196625 IWY196616:IWY196625 JGU196616:JGU196625 JQQ196616:JQQ196625 KAM196616:KAM196625 KKI196616:KKI196625 KUE196616:KUE196625 LEA196616:LEA196625 LNW196616:LNW196625 LXS196616:LXS196625 MHO196616:MHO196625 MRK196616:MRK196625 NBG196616:NBG196625 NLC196616:NLC196625 NUY196616:NUY196625 OEU196616:OEU196625 OOQ196616:OOQ196625 OYM196616:OYM196625 PII196616:PII196625 PSE196616:PSE196625 QCA196616:QCA196625 QLW196616:QLW196625 QVS196616:QVS196625 RFO196616:RFO196625 RPK196616:RPK196625 RZG196616:RZG196625 SJC196616:SJC196625 SSY196616:SSY196625 TCU196616:TCU196625 TMQ196616:TMQ196625 TWM196616:TWM196625 UGI196616:UGI196625 UQE196616:UQE196625 VAA196616:VAA196625 VJW196616:VJW196625 VTS196616:VTS196625 WDO196616:WDO196625 WNK196616:WNK196625 WXG196616:WXG196625 AY262152:AY262161 KU262152:KU262161 UQ262152:UQ262161 AEM262152:AEM262161 AOI262152:AOI262161 AYE262152:AYE262161 BIA262152:BIA262161 BRW262152:BRW262161 CBS262152:CBS262161 CLO262152:CLO262161 CVK262152:CVK262161 DFG262152:DFG262161 DPC262152:DPC262161 DYY262152:DYY262161 EIU262152:EIU262161 ESQ262152:ESQ262161 FCM262152:FCM262161 FMI262152:FMI262161 FWE262152:FWE262161 GGA262152:GGA262161 GPW262152:GPW262161 GZS262152:GZS262161 HJO262152:HJO262161 HTK262152:HTK262161 IDG262152:IDG262161 INC262152:INC262161 IWY262152:IWY262161 JGU262152:JGU262161 JQQ262152:JQQ262161 KAM262152:KAM262161 KKI262152:KKI262161 KUE262152:KUE262161 LEA262152:LEA262161 LNW262152:LNW262161 LXS262152:LXS262161 MHO262152:MHO262161 MRK262152:MRK262161 NBG262152:NBG262161 NLC262152:NLC262161 NUY262152:NUY262161 OEU262152:OEU262161 OOQ262152:OOQ262161 OYM262152:OYM262161 PII262152:PII262161 PSE262152:PSE262161 QCA262152:QCA262161 QLW262152:QLW262161 QVS262152:QVS262161 RFO262152:RFO262161 RPK262152:RPK262161 RZG262152:RZG262161 SJC262152:SJC262161 SSY262152:SSY262161 TCU262152:TCU262161 TMQ262152:TMQ262161 TWM262152:TWM262161 UGI262152:UGI262161 UQE262152:UQE262161 VAA262152:VAA262161 VJW262152:VJW262161 VTS262152:VTS262161 WDO262152:WDO262161 WNK262152:WNK262161 WXG262152:WXG262161 AY327688:AY327697 KU327688:KU327697 UQ327688:UQ327697 AEM327688:AEM327697 AOI327688:AOI327697 AYE327688:AYE327697 BIA327688:BIA327697 BRW327688:BRW327697 CBS327688:CBS327697 CLO327688:CLO327697 CVK327688:CVK327697 DFG327688:DFG327697 DPC327688:DPC327697 DYY327688:DYY327697 EIU327688:EIU327697 ESQ327688:ESQ327697 FCM327688:FCM327697 FMI327688:FMI327697 FWE327688:FWE327697 GGA327688:GGA327697 GPW327688:GPW327697 GZS327688:GZS327697 HJO327688:HJO327697 HTK327688:HTK327697 IDG327688:IDG327697 INC327688:INC327697 IWY327688:IWY327697 JGU327688:JGU327697 JQQ327688:JQQ327697 KAM327688:KAM327697 KKI327688:KKI327697 KUE327688:KUE327697 LEA327688:LEA327697 LNW327688:LNW327697 LXS327688:LXS327697 MHO327688:MHO327697 MRK327688:MRK327697 NBG327688:NBG327697 NLC327688:NLC327697 NUY327688:NUY327697 OEU327688:OEU327697 OOQ327688:OOQ327697 OYM327688:OYM327697 PII327688:PII327697 PSE327688:PSE327697 QCA327688:QCA327697 QLW327688:QLW327697 QVS327688:QVS327697 RFO327688:RFO327697 RPK327688:RPK327697 RZG327688:RZG327697 SJC327688:SJC327697 SSY327688:SSY327697 TCU327688:TCU327697 TMQ327688:TMQ327697 TWM327688:TWM327697 UGI327688:UGI327697 UQE327688:UQE327697 VAA327688:VAA327697 VJW327688:VJW327697 VTS327688:VTS327697 WDO327688:WDO327697 WNK327688:WNK327697 WXG327688:WXG327697 AY393224:AY393233 KU393224:KU393233 UQ393224:UQ393233 AEM393224:AEM393233 AOI393224:AOI393233 AYE393224:AYE393233 BIA393224:BIA393233 BRW393224:BRW393233 CBS393224:CBS393233 CLO393224:CLO393233 CVK393224:CVK393233 DFG393224:DFG393233 DPC393224:DPC393233 DYY393224:DYY393233 EIU393224:EIU393233 ESQ393224:ESQ393233 FCM393224:FCM393233 FMI393224:FMI393233 FWE393224:FWE393233 GGA393224:GGA393233 GPW393224:GPW393233 GZS393224:GZS393233 HJO393224:HJO393233 HTK393224:HTK393233 IDG393224:IDG393233 INC393224:INC393233 IWY393224:IWY393233 JGU393224:JGU393233 JQQ393224:JQQ393233 KAM393224:KAM393233 KKI393224:KKI393233 KUE393224:KUE393233 LEA393224:LEA393233 LNW393224:LNW393233 LXS393224:LXS393233 MHO393224:MHO393233 MRK393224:MRK393233 NBG393224:NBG393233 NLC393224:NLC393233 NUY393224:NUY393233 OEU393224:OEU393233 OOQ393224:OOQ393233 OYM393224:OYM393233 PII393224:PII393233 PSE393224:PSE393233 QCA393224:QCA393233 QLW393224:QLW393233 QVS393224:QVS393233 RFO393224:RFO393233 RPK393224:RPK393233 RZG393224:RZG393233 SJC393224:SJC393233 SSY393224:SSY393233 TCU393224:TCU393233 TMQ393224:TMQ393233 TWM393224:TWM393233 UGI393224:UGI393233 UQE393224:UQE393233 VAA393224:VAA393233 VJW393224:VJW393233 VTS393224:VTS393233 WDO393224:WDO393233 WNK393224:WNK393233 WXG393224:WXG393233 AY458760:AY458769 KU458760:KU458769 UQ458760:UQ458769 AEM458760:AEM458769 AOI458760:AOI458769 AYE458760:AYE458769 BIA458760:BIA458769 BRW458760:BRW458769 CBS458760:CBS458769 CLO458760:CLO458769 CVK458760:CVK458769 DFG458760:DFG458769 DPC458760:DPC458769 DYY458760:DYY458769 EIU458760:EIU458769 ESQ458760:ESQ458769 FCM458760:FCM458769 FMI458760:FMI458769 FWE458760:FWE458769 GGA458760:GGA458769 GPW458760:GPW458769 GZS458760:GZS458769 HJO458760:HJO458769 HTK458760:HTK458769 IDG458760:IDG458769 INC458760:INC458769 IWY458760:IWY458769 JGU458760:JGU458769 JQQ458760:JQQ458769 KAM458760:KAM458769 KKI458760:KKI458769 KUE458760:KUE458769 LEA458760:LEA458769 LNW458760:LNW458769 LXS458760:LXS458769 MHO458760:MHO458769 MRK458760:MRK458769 NBG458760:NBG458769 NLC458760:NLC458769 NUY458760:NUY458769 OEU458760:OEU458769 OOQ458760:OOQ458769 OYM458760:OYM458769 PII458760:PII458769 PSE458760:PSE458769 QCA458760:QCA458769 QLW458760:QLW458769 QVS458760:QVS458769 RFO458760:RFO458769 RPK458760:RPK458769 RZG458760:RZG458769 SJC458760:SJC458769 SSY458760:SSY458769 TCU458760:TCU458769 TMQ458760:TMQ458769 TWM458760:TWM458769 UGI458760:UGI458769 UQE458760:UQE458769 VAA458760:VAA458769 VJW458760:VJW458769 VTS458760:VTS458769 WDO458760:WDO458769 WNK458760:WNK458769 WXG458760:WXG458769 AY524296:AY524305 KU524296:KU524305 UQ524296:UQ524305 AEM524296:AEM524305 AOI524296:AOI524305 AYE524296:AYE524305 BIA524296:BIA524305 BRW524296:BRW524305 CBS524296:CBS524305 CLO524296:CLO524305 CVK524296:CVK524305 DFG524296:DFG524305 DPC524296:DPC524305 DYY524296:DYY524305 EIU524296:EIU524305 ESQ524296:ESQ524305 FCM524296:FCM524305 FMI524296:FMI524305 FWE524296:FWE524305 GGA524296:GGA524305 GPW524296:GPW524305 GZS524296:GZS524305 HJO524296:HJO524305 HTK524296:HTK524305 IDG524296:IDG524305 INC524296:INC524305 IWY524296:IWY524305 JGU524296:JGU524305 JQQ524296:JQQ524305 KAM524296:KAM524305 KKI524296:KKI524305 KUE524296:KUE524305 LEA524296:LEA524305 LNW524296:LNW524305 LXS524296:LXS524305 MHO524296:MHO524305 MRK524296:MRK524305 NBG524296:NBG524305 NLC524296:NLC524305 NUY524296:NUY524305 OEU524296:OEU524305 OOQ524296:OOQ524305 OYM524296:OYM524305 PII524296:PII524305 PSE524296:PSE524305 QCA524296:QCA524305 QLW524296:QLW524305 QVS524296:QVS524305 RFO524296:RFO524305 RPK524296:RPK524305 RZG524296:RZG524305 SJC524296:SJC524305 SSY524296:SSY524305 TCU524296:TCU524305 TMQ524296:TMQ524305 TWM524296:TWM524305 UGI524296:UGI524305 UQE524296:UQE524305 VAA524296:VAA524305 VJW524296:VJW524305 VTS524296:VTS524305 WDO524296:WDO524305 WNK524296:WNK524305 WXG524296:WXG524305 AY589832:AY589841 KU589832:KU589841 UQ589832:UQ589841 AEM589832:AEM589841 AOI589832:AOI589841 AYE589832:AYE589841 BIA589832:BIA589841 BRW589832:BRW589841 CBS589832:CBS589841 CLO589832:CLO589841 CVK589832:CVK589841 DFG589832:DFG589841 DPC589832:DPC589841 DYY589832:DYY589841 EIU589832:EIU589841 ESQ589832:ESQ589841 FCM589832:FCM589841 FMI589832:FMI589841 FWE589832:FWE589841 GGA589832:GGA589841 GPW589832:GPW589841 GZS589832:GZS589841 HJO589832:HJO589841 HTK589832:HTK589841 IDG589832:IDG589841 INC589832:INC589841 IWY589832:IWY589841 JGU589832:JGU589841 JQQ589832:JQQ589841 KAM589832:KAM589841 KKI589832:KKI589841 KUE589832:KUE589841 LEA589832:LEA589841 LNW589832:LNW589841 LXS589832:LXS589841 MHO589832:MHO589841 MRK589832:MRK589841 NBG589832:NBG589841 NLC589832:NLC589841 NUY589832:NUY589841 OEU589832:OEU589841 OOQ589832:OOQ589841 OYM589832:OYM589841 PII589832:PII589841 PSE589832:PSE589841 QCA589832:QCA589841 QLW589832:QLW589841 QVS589832:QVS589841 RFO589832:RFO589841 RPK589832:RPK589841 RZG589832:RZG589841 SJC589832:SJC589841 SSY589832:SSY589841 TCU589832:TCU589841 TMQ589832:TMQ589841 TWM589832:TWM589841 UGI589832:UGI589841 UQE589832:UQE589841 VAA589832:VAA589841 VJW589832:VJW589841 VTS589832:VTS589841 WDO589832:WDO589841 WNK589832:WNK589841 WXG589832:WXG589841 AY655368:AY655377 KU655368:KU655377 UQ655368:UQ655377 AEM655368:AEM655377 AOI655368:AOI655377 AYE655368:AYE655377 BIA655368:BIA655377 BRW655368:BRW655377 CBS655368:CBS655377 CLO655368:CLO655377 CVK655368:CVK655377 DFG655368:DFG655377 DPC655368:DPC655377 DYY655368:DYY655377 EIU655368:EIU655377 ESQ655368:ESQ655377 FCM655368:FCM655377 FMI655368:FMI655377 FWE655368:FWE655377 GGA655368:GGA655377 GPW655368:GPW655377 GZS655368:GZS655377 HJO655368:HJO655377 HTK655368:HTK655377 IDG655368:IDG655377 INC655368:INC655377 IWY655368:IWY655377 JGU655368:JGU655377 JQQ655368:JQQ655377 KAM655368:KAM655377 KKI655368:KKI655377 KUE655368:KUE655377 LEA655368:LEA655377 LNW655368:LNW655377 LXS655368:LXS655377 MHO655368:MHO655377 MRK655368:MRK655377 NBG655368:NBG655377 NLC655368:NLC655377 NUY655368:NUY655377 OEU655368:OEU655377 OOQ655368:OOQ655377 OYM655368:OYM655377 PII655368:PII655377 PSE655368:PSE655377 QCA655368:QCA655377 QLW655368:QLW655377 QVS655368:QVS655377 RFO655368:RFO655377 RPK655368:RPK655377 RZG655368:RZG655377 SJC655368:SJC655377 SSY655368:SSY655377 TCU655368:TCU655377 TMQ655368:TMQ655377 TWM655368:TWM655377 UGI655368:UGI655377 UQE655368:UQE655377 VAA655368:VAA655377 VJW655368:VJW655377 VTS655368:VTS655377 WDO655368:WDO655377 WNK655368:WNK655377 WXG655368:WXG655377 AY720904:AY720913 KU720904:KU720913 UQ720904:UQ720913 AEM720904:AEM720913 AOI720904:AOI720913 AYE720904:AYE720913 BIA720904:BIA720913 BRW720904:BRW720913 CBS720904:CBS720913 CLO720904:CLO720913 CVK720904:CVK720913 DFG720904:DFG720913 DPC720904:DPC720913 DYY720904:DYY720913 EIU720904:EIU720913 ESQ720904:ESQ720913 FCM720904:FCM720913 FMI720904:FMI720913 FWE720904:FWE720913 GGA720904:GGA720913 GPW720904:GPW720913 GZS720904:GZS720913 HJO720904:HJO720913 HTK720904:HTK720913 IDG720904:IDG720913 INC720904:INC720913 IWY720904:IWY720913 JGU720904:JGU720913 JQQ720904:JQQ720913 KAM720904:KAM720913 KKI720904:KKI720913 KUE720904:KUE720913 LEA720904:LEA720913 LNW720904:LNW720913 LXS720904:LXS720913 MHO720904:MHO720913 MRK720904:MRK720913 NBG720904:NBG720913 NLC720904:NLC720913 NUY720904:NUY720913 OEU720904:OEU720913 OOQ720904:OOQ720913 OYM720904:OYM720913 PII720904:PII720913 PSE720904:PSE720913 QCA720904:QCA720913 QLW720904:QLW720913 QVS720904:QVS720913 RFO720904:RFO720913 RPK720904:RPK720913 RZG720904:RZG720913 SJC720904:SJC720913 SSY720904:SSY720913 TCU720904:TCU720913 TMQ720904:TMQ720913 TWM720904:TWM720913 UGI720904:UGI720913 UQE720904:UQE720913 VAA720904:VAA720913 VJW720904:VJW720913 VTS720904:VTS720913 WDO720904:WDO720913 WNK720904:WNK720913 WXG720904:WXG720913 AY786440:AY786449 KU786440:KU786449 UQ786440:UQ786449 AEM786440:AEM786449 AOI786440:AOI786449 AYE786440:AYE786449 BIA786440:BIA786449 BRW786440:BRW786449 CBS786440:CBS786449 CLO786440:CLO786449 CVK786440:CVK786449 DFG786440:DFG786449 DPC786440:DPC786449 DYY786440:DYY786449 EIU786440:EIU786449 ESQ786440:ESQ786449 FCM786440:FCM786449 FMI786440:FMI786449 FWE786440:FWE786449 GGA786440:GGA786449 GPW786440:GPW786449 GZS786440:GZS786449 HJO786440:HJO786449 HTK786440:HTK786449 IDG786440:IDG786449 INC786440:INC786449 IWY786440:IWY786449 JGU786440:JGU786449 JQQ786440:JQQ786449 KAM786440:KAM786449 KKI786440:KKI786449 KUE786440:KUE786449 LEA786440:LEA786449 LNW786440:LNW786449 LXS786440:LXS786449 MHO786440:MHO786449 MRK786440:MRK786449 NBG786440:NBG786449 NLC786440:NLC786449 NUY786440:NUY786449 OEU786440:OEU786449 OOQ786440:OOQ786449 OYM786440:OYM786449 PII786440:PII786449 PSE786440:PSE786449 QCA786440:QCA786449 QLW786440:QLW786449 QVS786440:QVS786449 RFO786440:RFO786449 RPK786440:RPK786449 RZG786440:RZG786449 SJC786440:SJC786449 SSY786440:SSY786449 TCU786440:TCU786449 TMQ786440:TMQ786449 TWM786440:TWM786449 UGI786440:UGI786449 UQE786440:UQE786449 VAA786440:VAA786449 VJW786440:VJW786449 VTS786440:VTS786449 WDO786440:WDO786449 WNK786440:WNK786449 WXG786440:WXG786449 AY851976:AY851985 KU851976:KU851985 UQ851976:UQ851985 AEM851976:AEM851985 AOI851976:AOI851985 AYE851976:AYE851985 BIA851976:BIA851985 BRW851976:BRW851985 CBS851976:CBS851985 CLO851976:CLO851985 CVK851976:CVK851985 DFG851976:DFG851985 DPC851976:DPC851985 DYY851976:DYY851985 EIU851976:EIU851985 ESQ851976:ESQ851985 FCM851976:FCM851985 FMI851976:FMI851985 FWE851976:FWE851985 GGA851976:GGA851985 GPW851976:GPW851985 GZS851976:GZS851985 HJO851976:HJO851985 HTK851976:HTK851985 IDG851976:IDG851985 INC851976:INC851985 IWY851976:IWY851985 JGU851976:JGU851985 JQQ851976:JQQ851985 KAM851976:KAM851985 KKI851976:KKI851985 KUE851976:KUE851985 LEA851976:LEA851985 LNW851976:LNW851985 LXS851976:LXS851985 MHO851976:MHO851985 MRK851976:MRK851985 NBG851976:NBG851985 NLC851976:NLC851985 NUY851976:NUY851985 OEU851976:OEU851985 OOQ851976:OOQ851985 OYM851976:OYM851985 PII851976:PII851985 PSE851976:PSE851985 QCA851976:QCA851985 QLW851976:QLW851985 QVS851976:QVS851985 RFO851976:RFO851985 RPK851976:RPK851985 RZG851976:RZG851985 SJC851976:SJC851985 SSY851976:SSY851985 TCU851976:TCU851985 TMQ851976:TMQ851985 TWM851976:TWM851985 UGI851976:UGI851985 UQE851976:UQE851985 VAA851976:VAA851985 VJW851976:VJW851985 VTS851976:VTS851985 WDO851976:WDO851985 WNK851976:WNK851985 WXG851976:WXG851985 AY917512:AY917521 KU917512:KU917521 UQ917512:UQ917521 AEM917512:AEM917521 AOI917512:AOI917521 AYE917512:AYE917521 BIA917512:BIA917521 BRW917512:BRW917521 CBS917512:CBS917521 CLO917512:CLO917521 CVK917512:CVK917521 DFG917512:DFG917521 DPC917512:DPC917521 DYY917512:DYY917521 EIU917512:EIU917521 ESQ917512:ESQ917521 FCM917512:FCM917521 FMI917512:FMI917521 FWE917512:FWE917521 GGA917512:GGA917521 GPW917512:GPW917521 GZS917512:GZS917521 HJO917512:HJO917521 HTK917512:HTK917521 IDG917512:IDG917521 INC917512:INC917521 IWY917512:IWY917521 JGU917512:JGU917521 JQQ917512:JQQ917521 KAM917512:KAM917521 KKI917512:KKI917521 KUE917512:KUE917521 LEA917512:LEA917521 LNW917512:LNW917521 LXS917512:LXS917521 MHO917512:MHO917521 MRK917512:MRK917521 NBG917512:NBG917521 NLC917512:NLC917521 NUY917512:NUY917521 OEU917512:OEU917521 OOQ917512:OOQ917521 OYM917512:OYM917521 PII917512:PII917521 PSE917512:PSE917521 QCA917512:QCA917521 QLW917512:QLW917521 QVS917512:QVS917521 RFO917512:RFO917521 RPK917512:RPK917521 RZG917512:RZG917521 SJC917512:SJC917521 SSY917512:SSY917521 TCU917512:TCU917521 TMQ917512:TMQ917521 TWM917512:TWM917521 UGI917512:UGI917521 UQE917512:UQE917521 VAA917512:VAA917521 VJW917512:VJW917521 VTS917512:VTS917521 WDO917512:WDO917521 WNK917512:WNK917521 WXG917512:WXG917521 AY983048:AY983057 KU983048:KU983057 UQ983048:UQ983057 AEM983048:AEM983057 AOI983048:AOI983057 AYE983048:AYE983057 BIA983048:BIA983057 BRW983048:BRW983057 CBS983048:CBS983057 CLO983048:CLO983057 CVK983048:CVK983057 DFG983048:DFG983057 DPC983048:DPC983057 DYY983048:DYY983057 EIU983048:EIU983057 ESQ983048:ESQ983057 FCM983048:FCM983057 FMI983048:FMI983057 FWE983048:FWE983057 GGA983048:GGA983057 GPW983048:GPW983057 GZS983048:GZS983057 HJO983048:HJO983057 HTK983048:HTK983057 IDG983048:IDG983057 INC983048:INC983057 IWY983048:IWY983057 JGU983048:JGU983057 JQQ983048:JQQ983057 KAM983048:KAM983057 KKI983048:KKI983057 KUE983048:KUE983057 LEA983048:LEA983057 LNW983048:LNW983057 LXS983048:LXS983057 MHO983048:MHO983057 MRK983048:MRK983057 NBG983048:NBG983057 NLC983048:NLC983057 NUY983048:NUY983057 OEU983048:OEU983057 OOQ983048:OOQ983057 OYM983048:OYM983057 PII983048:PII983057 PSE983048:PSE983057 QCA983048:QCA983057 QLW983048:QLW983057 QVS983048:QVS983057 RFO983048:RFO983057 RPK983048:RPK983057 RZG983048:RZG983057 SJC983048:SJC983057 SSY983048:SSY983057 TCU983048:TCU983057 TMQ983048:TMQ983057 TWM983048:TWM983057 UGI983048:UGI983057 UQE983048:UQE983057 VAA983048:VAA983057 VJW983048:VJW983057 VTS983048:VTS983057 WDO983048:WDO983057 WNK983048:WNK983057 AY10:AY19">
      <formula1>Monitoreo</formula1>
    </dataValidation>
  </dataValidations>
  <printOptions horizontalCentered="1" verticalCentered="1"/>
  <pageMargins left="0.23622047244094491" right="0.23622047244094491" top="0.74803149606299213" bottom="0.35433070866141736" header="0.31496062992125984" footer="0.31496062992125984"/>
  <pageSetup scale="57" orientation="landscape" r:id="rId1"/>
  <headerFooter>
    <oddFooter xml:space="preserve">&amp;L&amp;9Formato: FO-AC-07 Versión: 2&amp;C&amp;9Página &amp;P&amp;R&amp;9Vo.Bo: </oddFoot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4"/>
  <sheetViews>
    <sheetView showGridLines="0" zoomScaleNormal="100" zoomScaleSheetLayoutView="115" workbookViewId="0"/>
  </sheetViews>
  <sheetFormatPr baseColWidth="10" defaultRowHeight="11.25" x14ac:dyDescent="0.2"/>
  <cols>
    <col min="1" max="1" width="1.140625" style="63" customWidth="1"/>
    <col min="2" max="4" width="5.7109375" style="63" customWidth="1"/>
    <col min="5" max="5" width="4" style="64" customWidth="1"/>
    <col min="6" max="8" width="3.710937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7.4257812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50" width="14.5703125" style="65" customWidth="1"/>
    <col min="51" max="51" width="4" style="64" customWidth="1"/>
    <col min="52" max="54" width="6.5703125" style="63" customWidth="1"/>
    <col min="55" max="55" width="5" style="64" customWidth="1"/>
    <col min="56" max="56" width="18.28515625" style="64" customWidth="1"/>
    <col min="57" max="256" width="11.42578125" style="42"/>
    <col min="257" max="257" width="1.140625" style="42" customWidth="1"/>
    <col min="258" max="260" width="5.7109375" style="42" customWidth="1"/>
    <col min="261" max="261" width="4" style="42" customWidth="1"/>
    <col min="262" max="264" width="3.7109375" style="42" customWidth="1"/>
    <col min="265" max="267" width="4.5703125" style="42" customWidth="1"/>
    <col min="268" max="269" width="3.28515625" style="42" bestFit="1" customWidth="1"/>
    <col min="270" max="273" width="0" style="42" hidden="1" customWidth="1"/>
    <col min="274" max="274" width="4.28515625" style="42" customWidth="1"/>
    <col min="275" max="277" width="7.4257812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6" width="14.5703125" style="42" customWidth="1"/>
    <col min="307" max="307" width="4" style="42" customWidth="1"/>
    <col min="308" max="310" width="6.5703125" style="42" customWidth="1"/>
    <col min="311" max="311" width="5" style="42" customWidth="1"/>
    <col min="312" max="312" width="18.28515625" style="42" customWidth="1"/>
    <col min="313" max="512" width="11.42578125" style="42"/>
    <col min="513" max="513" width="1.140625" style="42" customWidth="1"/>
    <col min="514" max="516" width="5.7109375" style="42" customWidth="1"/>
    <col min="517" max="517" width="4" style="42" customWidth="1"/>
    <col min="518" max="520" width="3.7109375" style="42" customWidth="1"/>
    <col min="521" max="523" width="4.5703125" style="42" customWidth="1"/>
    <col min="524" max="525" width="3.28515625" style="42" bestFit="1" customWidth="1"/>
    <col min="526" max="529" width="0" style="42" hidden="1" customWidth="1"/>
    <col min="530" max="530" width="4.28515625" style="42" customWidth="1"/>
    <col min="531" max="533" width="7.4257812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2" width="14.5703125" style="42" customWidth="1"/>
    <col min="563" max="563" width="4" style="42" customWidth="1"/>
    <col min="564" max="566" width="6.5703125" style="42" customWidth="1"/>
    <col min="567" max="567" width="5" style="42" customWidth="1"/>
    <col min="568" max="568" width="18.28515625" style="42" customWidth="1"/>
    <col min="569" max="768" width="11.42578125" style="42"/>
    <col min="769" max="769" width="1.140625" style="42" customWidth="1"/>
    <col min="770" max="772" width="5.7109375" style="42" customWidth="1"/>
    <col min="773" max="773" width="4" style="42" customWidth="1"/>
    <col min="774" max="776" width="3.7109375" style="42" customWidth="1"/>
    <col min="777" max="779" width="4.5703125" style="42" customWidth="1"/>
    <col min="780" max="781" width="3.28515625" style="42" bestFit="1" customWidth="1"/>
    <col min="782" max="785" width="0" style="42" hidden="1" customWidth="1"/>
    <col min="786" max="786" width="4.28515625" style="42" customWidth="1"/>
    <col min="787" max="789" width="7.4257812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8" width="14.5703125" style="42" customWidth="1"/>
    <col min="819" max="819" width="4" style="42" customWidth="1"/>
    <col min="820" max="822" width="6.5703125" style="42" customWidth="1"/>
    <col min="823" max="823" width="5" style="42" customWidth="1"/>
    <col min="824" max="824" width="18.28515625" style="42" customWidth="1"/>
    <col min="825" max="1024" width="11.42578125" style="42"/>
    <col min="1025" max="1025" width="1.140625" style="42" customWidth="1"/>
    <col min="1026" max="1028" width="5.7109375" style="42" customWidth="1"/>
    <col min="1029" max="1029" width="4" style="42" customWidth="1"/>
    <col min="1030" max="1032" width="3.7109375" style="42" customWidth="1"/>
    <col min="1033" max="1035" width="4.5703125" style="42" customWidth="1"/>
    <col min="1036" max="1037" width="3.28515625" style="42" bestFit="1" customWidth="1"/>
    <col min="1038" max="1041" width="0" style="42" hidden="1" customWidth="1"/>
    <col min="1042" max="1042" width="4.28515625" style="42" customWidth="1"/>
    <col min="1043" max="1045" width="7.4257812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4" width="14.5703125" style="42" customWidth="1"/>
    <col min="1075" max="1075" width="4" style="42" customWidth="1"/>
    <col min="1076" max="1078" width="6.5703125" style="42" customWidth="1"/>
    <col min="1079" max="1079" width="5" style="42" customWidth="1"/>
    <col min="1080" max="1080" width="18.28515625" style="42" customWidth="1"/>
    <col min="1081" max="1280" width="11.42578125" style="42"/>
    <col min="1281" max="1281" width="1.140625" style="42" customWidth="1"/>
    <col min="1282" max="1284" width="5.7109375" style="42" customWidth="1"/>
    <col min="1285" max="1285" width="4" style="42" customWidth="1"/>
    <col min="1286" max="1288" width="3.7109375" style="42" customWidth="1"/>
    <col min="1289" max="1291" width="4.5703125" style="42" customWidth="1"/>
    <col min="1292" max="1293" width="3.28515625" style="42" bestFit="1" customWidth="1"/>
    <col min="1294" max="1297" width="0" style="42" hidden="1" customWidth="1"/>
    <col min="1298" max="1298" width="4.28515625" style="42" customWidth="1"/>
    <col min="1299" max="1301" width="7.4257812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30" width="14.5703125" style="42" customWidth="1"/>
    <col min="1331" max="1331" width="4" style="42" customWidth="1"/>
    <col min="1332" max="1334" width="6.5703125" style="42" customWidth="1"/>
    <col min="1335" max="1335" width="5" style="42" customWidth="1"/>
    <col min="1336" max="1336" width="18.28515625" style="42" customWidth="1"/>
    <col min="1337" max="1536" width="11.42578125" style="42"/>
    <col min="1537" max="1537" width="1.140625" style="42" customWidth="1"/>
    <col min="1538" max="1540" width="5.7109375" style="42" customWidth="1"/>
    <col min="1541" max="1541" width="4" style="42" customWidth="1"/>
    <col min="1542" max="1544" width="3.7109375" style="42" customWidth="1"/>
    <col min="1545" max="1547" width="4.5703125" style="42" customWidth="1"/>
    <col min="1548" max="1549" width="3.28515625" style="42" bestFit="1" customWidth="1"/>
    <col min="1550" max="1553" width="0" style="42" hidden="1" customWidth="1"/>
    <col min="1554" max="1554" width="4.28515625" style="42" customWidth="1"/>
    <col min="1555" max="1557" width="7.4257812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6" width="14.5703125" style="42" customWidth="1"/>
    <col min="1587" max="1587" width="4" style="42" customWidth="1"/>
    <col min="1588" max="1590" width="6.5703125" style="42" customWidth="1"/>
    <col min="1591" max="1591" width="5" style="42" customWidth="1"/>
    <col min="1592" max="1592" width="18.28515625" style="42" customWidth="1"/>
    <col min="1593" max="1792" width="11.42578125" style="42"/>
    <col min="1793" max="1793" width="1.140625" style="42" customWidth="1"/>
    <col min="1794" max="1796" width="5.7109375" style="42" customWidth="1"/>
    <col min="1797" max="1797" width="4" style="42" customWidth="1"/>
    <col min="1798" max="1800" width="3.7109375" style="42" customWidth="1"/>
    <col min="1801" max="1803" width="4.5703125" style="42" customWidth="1"/>
    <col min="1804" max="1805" width="3.28515625" style="42" bestFit="1" customWidth="1"/>
    <col min="1806" max="1809" width="0" style="42" hidden="1" customWidth="1"/>
    <col min="1810" max="1810" width="4.28515625" style="42" customWidth="1"/>
    <col min="1811" max="1813" width="7.4257812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2" width="14.5703125" style="42" customWidth="1"/>
    <col min="1843" max="1843" width="4" style="42" customWidth="1"/>
    <col min="1844" max="1846" width="6.5703125" style="42" customWidth="1"/>
    <col min="1847" max="1847" width="5" style="42" customWidth="1"/>
    <col min="1848" max="1848" width="18.28515625" style="42" customWidth="1"/>
    <col min="1849" max="2048" width="11.42578125" style="42"/>
    <col min="2049" max="2049" width="1.140625" style="42" customWidth="1"/>
    <col min="2050" max="2052" width="5.7109375" style="42" customWidth="1"/>
    <col min="2053" max="2053" width="4" style="42" customWidth="1"/>
    <col min="2054" max="2056" width="3.7109375" style="42" customWidth="1"/>
    <col min="2057" max="2059" width="4.5703125" style="42" customWidth="1"/>
    <col min="2060" max="2061" width="3.28515625" style="42" bestFit="1" customWidth="1"/>
    <col min="2062" max="2065" width="0" style="42" hidden="1" customWidth="1"/>
    <col min="2066" max="2066" width="4.28515625" style="42" customWidth="1"/>
    <col min="2067" max="2069" width="7.4257812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8" width="14.5703125" style="42" customWidth="1"/>
    <col min="2099" max="2099" width="4" style="42" customWidth="1"/>
    <col min="2100" max="2102" width="6.5703125" style="42" customWidth="1"/>
    <col min="2103" max="2103" width="5" style="42" customWidth="1"/>
    <col min="2104" max="2104" width="18.28515625" style="42" customWidth="1"/>
    <col min="2105" max="2304" width="11.42578125" style="42"/>
    <col min="2305" max="2305" width="1.140625" style="42" customWidth="1"/>
    <col min="2306" max="2308" width="5.7109375" style="42" customWidth="1"/>
    <col min="2309" max="2309" width="4" style="42" customWidth="1"/>
    <col min="2310" max="2312" width="3.7109375" style="42" customWidth="1"/>
    <col min="2313" max="2315" width="4.5703125" style="42" customWidth="1"/>
    <col min="2316" max="2317" width="3.28515625" style="42" bestFit="1" customWidth="1"/>
    <col min="2318" max="2321" width="0" style="42" hidden="1" customWidth="1"/>
    <col min="2322" max="2322" width="4.28515625" style="42" customWidth="1"/>
    <col min="2323" max="2325" width="7.4257812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4" width="14.5703125" style="42" customWidth="1"/>
    <col min="2355" max="2355" width="4" style="42" customWidth="1"/>
    <col min="2356" max="2358" width="6.5703125" style="42" customWidth="1"/>
    <col min="2359" max="2359" width="5" style="42" customWidth="1"/>
    <col min="2360" max="2360" width="18.28515625" style="42" customWidth="1"/>
    <col min="2361" max="2560" width="11.42578125" style="42"/>
    <col min="2561" max="2561" width="1.140625" style="42" customWidth="1"/>
    <col min="2562" max="2564" width="5.7109375" style="42" customWidth="1"/>
    <col min="2565" max="2565" width="4" style="42" customWidth="1"/>
    <col min="2566" max="2568" width="3.7109375" style="42" customWidth="1"/>
    <col min="2569" max="2571" width="4.5703125" style="42" customWidth="1"/>
    <col min="2572" max="2573" width="3.28515625" style="42" bestFit="1" customWidth="1"/>
    <col min="2574" max="2577" width="0" style="42" hidden="1" customWidth="1"/>
    <col min="2578" max="2578" width="4.28515625" style="42" customWidth="1"/>
    <col min="2579" max="2581" width="7.4257812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10" width="14.5703125" style="42" customWidth="1"/>
    <col min="2611" max="2611" width="4" style="42" customWidth="1"/>
    <col min="2612" max="2614" width="6.5703125" style="42" customWidth="1"/>
    <col min="2615" max="2615" width="5" style="42" customWidth="1"/>
    <col min="2616" max="2616" width="18.28515625" style="42" customWidth="1"/>
    <col min="2617" max="2816" width="11.42578125" style="42"/>
    <col min="2817" max="2817" width="1.140625" style="42" customWidth="1"/>
    <col min="2818" max="2820" width="5.7109375" style="42" customWidth="1"/>
    <col min="2821" max="2821" width="4" style="42" customWidth="1"/>
    <col min="2822" max="2824" width="3.7109375" style="42" customWidth="1"/>
    <col min="2825" max="2827" width="4.5703125" style="42" customWidth="1"/>
    <col min="2828" max="2829" width="3.28515625" style="42" bestFit="1" customWidth="1"/>
    <col min="2830" max="2833" width="0" style="42" hidden="1" customWidth="1"/>
    <col min="2834" max="2834" width="4.28515625" style="42" customWidth="1"/>
    <col min="2835" max="2837" width="7.4257812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6" width="14.5703125" style="42" customWidth="1"/>
    <col min="2867" max="2867" width="4" style="42" customWidth="1"/>
    <col min="2868" max="2870" width="6.5703125" style="42" customWidth="1"/>
    <col min="2871" max="2871" width="5" style="42" customWidth="1"/>
    <col min="2872" max="2872" width="18.28515625" style="42" customWidth="1"/>
    <col min="2873" max="3072" width="11.42578125" style="42"/>
    <col min="3073" max="3073" width="1.140625" style="42" customWidth="1"/>
    <col min="3074" max="3076" width="5.7109375" style="42" customWidth="1"/>
    <col min="3077" max="3077" width="4" style="42" customWidth="1"/>
    <col min="3078" max="3080" width="3.7109375" style="42" customWidth="1"/>
    <col min="3081" max="3083" width="4.5703125" style="42" customWidth="1"/>
    <col min="3084" max="3085" width="3.28515625" style="42" bestFit="1" customWidth="1"/>
    <col min="3086" max="3089" width="0" style="42" hidden="1" customWidth="1"/>
    <col min="3090" max="3090" width="4.28515625" style="42" customWidth="1"/>
    <col min="3091" max="3093" width="7.4257812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2" width="14.5703125" style="42" customWidth="1"/>
    <col min="3123" max="3123" width="4" style="42" customWidth="1"/>
    <col min="3124" max="3126" width="6.5703125" style="42" customWidth="1"/>
    <col min="3127" max="3127" width="5" style="42" customWidth="1"/>
    <col min="3128" max="3128" width="18.28515625" style="42" customWidth="1"/>
    <col min="3129" max="3328" width="11.42578125" style="42"/>
    <col min="3329" max="3329" width="1.140625" style="42" customWidth="1"/>
    <col min="3330" max="3332" width="5.7109375" style="42" customWidth="1"/>
    <col min="3333" max="3333" width="4" style="42" customWidth="1"/>
    <col min="3334" max="3336" width="3.7109375" style="42" customWidth="1"/>
    <col min="3337" max="3339" width="4.5703125" style="42" customWidth="1"/>
    <col min="3340" max="3341" width="3.28515625" style="42" bestFit="1" customWidth="1"/>
    <col min="3342" max="3345" width="0" style="42" hidden="1" customWidth="1"/>
    <col min="3346" max="3346" width="4.28515625" style="42" customWidth="1"/>
    <col min="3347" max="3349" width="7.4257812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8" width="14.5703125" style="42" customWidth="1"/>
    <col min="3379" max="3379" width="4" style="42" customWidth="1"/>
    <col min="3380" max="3382" width="6.5703125" style="42" customWidth="1"/>
    <col min="3383" max="3383" width="5" style="42" customWidth="1"/>
    <col min="3384" max="3384" width="18.28515625" style="42" customWidth="1"/>
    <col min="3385" max="3584" width="11.42578125" style="42"/>
    <col min="3585" max="3585" width="1.140625" style="42" customWidth="1"/>
    <col min="3586" max="3588" width="5.7109375" style="42" customWidth="1"/>
    <col min="3589" max="3589" width="4" style="42" customWidth="1"/>
    <col min="3590" max="3592" width="3.7109375" style="42" customWidth="1"/>
    <col min="3593" max="3595" width="4.5703125" style="42" customWidth="1"/>
    <col min="3596" max="3597" width="3.28515625" style="42" bestFit="1" customWidth="1"/>
    <col min="3598" max="3601" width="0" style="42" hidden="1" customWidth="1"/>
    <col min="3602" max="3602" width="4.28515625" style="42" customWidth="1"/>
    <col min="3603" max="3605" width="7.4257812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4" width="14.5703125" style="42" customWidth="1"/>
    <col min="3635" max="3635" width="4" style="42" customWidth="1"/>
    <col min="3636" max="3638" width="6.5703125" style="42" customWidth="1"/>
    <col min="3639" max="3639" width="5" style="42" customWidth="1"/>
    <col min="3640" max="3640" width="18.28515625" style="42" customWidth="1"/>
    <col min="3641" max="3840" width="11.42578125" style="42"/>
    <col min="3841" max="3841" width="1.140625" style="42" customWidth="1"/>
    <col min="3842" max="3844" width="5.7109375" style="42" customWidth="1"/>
    <col min="3845" max="3845" width="4" style="42" customWidth="1"/>
    <col min="3846" max="3848" width="3.7109375" style="42" customWidth="1"/>
    <col min="3849" max="3851" width="4.5703125" style="42" customWidth="1"/>
    <col min="3852" max="3853" width="3.28515625" style="42" bestFit="1" customWidth="1"/>
    <col min="3854" max="3857" width="0" style="42" hidden="1" customWidth="1"/>
    <col min="3858" max="3858" width="4.28515625" style="42" customWidth="1"/>
    <col min="3859" max="3861" width="7.4257812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90" width="14.5703125" style="42" customWidth="1"/>
    <col min="3891" max="3891" width="4" style="42" customWidth="1"/>
    <col min="3892" max="3894" width="6.5703125" style="42" customWidth="1"/>
    <col min="3895" max="3895" width="5" style="42" customWidth="1"/>
    <col min="3896" max="3896" width="18.28515625" style="42" customWidth="1"/>
    <col min="3897" max="4096" width="11.42578125" style="42"/>
    <col min="4097" max="4097" width="1.140625" style="42" customWidth="1"/>
    <col min="4098" max="4100" width="5.7109375" style="42" customWidth="1"/>
    <col min="4101" max="4101" width="4" style="42" customWidth="1"/>
    <col min="4102" max="4104" width="3.7109375" style="42" customWidth="1"/>
    <col min="4105" max="4107" width="4.5703125" style="42" customWidth="1"/>
    <col min="4108" max="4109" width="3.28515625" style="42" bestFit="1" customWidth="1"/>
    <col min="4110" max="4113" width="0" style="42" hidden="1" customWidth="1"/>
    <col min="4114" max="4114" width="4.28515625" style="42" customWidth="1"/>
    <col min="4115" max="4117" width="7.4257812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6" width="14.5703125" style="42" customWidth="1"/>
    <col min="4147" max="4147" width="4" style="42" customWidth="1"/>
    <col min="4148" max="4150" width="6.5703125" style="42" customWidth="1"/>
    <col min="4151" max="4151" width="5" style="42" customWidth="1"/>
    <col min="4152" max="4152" width="18.28515625" style="42" customWidth="1"/>
    <col min="4153" max="4352" width="11.42578125" style="42"/>
    <col min="4353" max="4353" width="1.140625" style="42" customWidth="1"/>
    <col min="4354" max="4356" width="5.7109375" style="42" customWidth="1"/>
    <col min="4357" max="4357" width="4" style="42" customWidth="1"/>
    <col min="4358" max="4360" width="3.7109375" style="42" customWidth="1"/>
    <col min="4361" max="4363" width="4.5703125" style="42" customWidth="1"/>
    <col min="4364" max="4365" width="3.28515625" style="42" bestFit="1" customWidth="1"/>
    <col min="4366" max="4369" width="0" style="42" hidden="1" customWidth="1"/>
    <col min="4370" max="4370" width="4.28515625" style="42" customWidth="1"/>
    <col min="4371" max="4373" width="7.4257812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2" width="14.5703125" style="42" customWidth="1"/>
    <col min="4403" max="4403" width="4" style="42" customWidth="1"/>
    <col min="4404" max="4406" width="6.5703125" style="42" customWidth="1"/>
    <col min="4407" max="4407" width="5" style="42" customWidth="1"/>
    <col min="4408" max="4408" width="18.28515625" style="42" customWidth="1"/>
    <col min="4409" max="4608" width="11.42578125" style="42"/>
    <col min="4609" max="4609" width="1.140625" style="42" customWidth="1"/>
    <col min="4610" max="4612" width="5.7109375" style="42" customWidth="1"/>
    <col min="4613" max="4613" width="4" style="42" customWidth="1"/>
    <col min="4614" max="4616" width="3.7109375" style="42" customWidth="1"/>
    <col min="4617" max="4619" width="4.5703125" style="42" customWidth="1"/>
    <col min="4620" max="4621" width="3.28515625" style="42" bestFit="1" customWidth="1"/>
    <col min="4622" max="4625" width="0" style="42" hidden="1" customWidth="1"/>
    <col min="4626" max="4626" width="4.28515625" style="42" customWidth="1"/>
    <col min="4627" max="4629" width="7.4257812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8" width="14.5703125" style="42" customWidth="1"/>
    <col min="4659" max="4659" width="4" style="42" customWidth="1"/>
    <col min="4660" max="4662" width="6.5703125" style="42" customWidth="1"/>
    <col min="4663" max="4663" width="5" style="42" customWidth="1"/>
    <col min="4664" max="4664" width="18.28515625" style="42" customWidth="1"/>
    <col min="4665" max="4864" width="11.42578125" style="42"/>
    <col min="4865" max="4865" width="1.140625" style="42" customWidth="1"/>
    <col min="4866" max="4868" width="5.7109375" style="42" customWidth="1"/>
    <col min="4869" max="4869" width="4" style="42" customWidth="1"/>
    <col min="4870" max="4872" width="3.7109375" style="42" customWidth="1"/>
    <col min="4873" max="4875" width="4.5703125" style="42" customWidth="1"/>
    <col min="4876" max="4877" width="3.28515625" style="42" bestFit="1" customWidth="1"/>
    <col min="4878" max="4881" width="0" style="42" hidden="1" customWidth="1"/>
    <col min="4882" max="4882" width="4.28515625" style="42" customWidth="1"/>
    <col min="4883" max="4885" width="7.4257812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4" width="14.5703125" style="42" customWidth="1"/>
    <col min="4915" max="4915" width="4" style="42" customWidth="1"/>
    <col min="4916" max="4918" width="6.5703125" style="42" customWidth="1"/>
    <col min="4919" max="4919" width="5" style="42" customWidth="1"/>
    <col min="4920" max="4920" width="18.28515625" style="42" customWidth="1"/>
    <col min="4921" max="5120" width="11.42578125" style="42"/>
    <col min="5121" max="5121" width="1.140625" style="42" customWidth="1"/>
    <col min="5122" max="5124" width="5.7109375" style="42" customWidth="1"/>
    <col min="5125" max="5125" width="4" style="42" customWidth="1"/>
    <col min="5126" max="5128" width="3.7109375" style="42" customWidth="1"/>
    <col min="5129" max="5131" width="4.5703125" style="42" customWidth="1"/>
    <col min="5132" max="5133" width="3.28515625" style="42" bestFit="1" customWidth="1"/>
    <col min="5134" max="5137" width="0" style="42" hidden="1" customWidth="1"/>
    <col min="5138" max="5138" width="4.28515625" style="42" customWidth="1"/>
    <col min="5139" max="5141" width="7.4257812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70" width="14.5703125" style="42" customWidth="1"/>
    <col min="5171" max="5171" width="4" style="42" customWidth="1"/>
    <col min="5172" max="5174" width="6.5703125" style="42" customWidth="1"/>
    <col min="5175" max="5175" width="5" style="42" customWidth="1"/>
    <col min="5176" max="5176" width="18.28515625" style="42" customWidth="1"/>
    <col min="5177" max="5376" width="11.42578125" style="42"/>
    <col min="5377" max="5377" width="1.140625" style="42" customWidth="1"/>
    <col min="5378" max="5380" width="5.7109375" style="42" customWidth="1"/>
    <col min="5381" max="5381" width="4" style="42" customWidth="1"/>
    <col min="5382" max="5384" width="3.7109375" style="42" customWidth="1"/>
    <col min="5385" max="5387" width="4.5703125" style="42" customWidth="1"/>
    <col min="5388" max="5389" width="3.28515625" style="42" bestFit="1" customWidth="1"/>
    <col min="5390" max="5393" width="0" style="42" hidden="1" customWidth="1"/>
    <col min="5394" max="5394" width="4.28515625" style="42" customWidth="1"/>
    <col min="5395" max="5397" width="7.4257812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6" width="14.5703125" style="42" customWidth="1"/>
    <col min="5427" max="5427" width="4" style="42" customWidth="1"/>
    <col min="5428" max="5430" width="6.5703125" style="42" customWidth="1"/>
    <col min="5431" max="5431" width="5" style="42" customWidth="1"/>
    <col min="5432" max="5432" width="18.28515625" style="42" customWidth="1"/>
    <col min="5433" max="5632" width="11.42578125" style="42"/>
    <col min="5633" max="5633" width="1.140625" style="42" customWidth="1"/>
    <col min="5634" max="5636" width="5.7109375" style="42" customWidth="1"/>
    <col min="5637" max="5637" width="4" style="42" customWidth="1"/>
    <col min="5638" max="5640" width="3.7109375" style="42" customWidth="1"/>
    <col min="5641" max="5643" width="4.5703125" style="42" customWidth="1"/>
    <col min="5644" max="5645" width="3.28515625" style="42" bestFit="1" customWidth="1"/>
    <col min="5646" max="5649" width="0" style="42" hidden="1" customWidth="1"/>
    <col min="5650" max="5650" width="4.28515625" style="42" customWidth="1"/>
    <col min="5651" max="5653" width="7.4257812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2" width="14.5703125" style="42" customWidth="1"/>
    <col min="5683" max="5683" width="4" style="42" customWidth="1"/>
    <col min="5684" max="5686" width="6.5703125" style="42" customWidth="1"/>
    <col min="5687" max="5687" width="5" style="42" customWidth="1"/>
    <col min="5688" max="5688" width="18.28515625" style="42" customWidth="1"/>
    <col min="5689" max="5888" width="11.42578125" style="42"/>
    <col min="5889" max="5889" width="1.140625" style="42" customWidth="1"/>
    <col min="5890" max="5892" width="5.7109375" style="42" customWidth="1"/>
    <col min="5893" max="5893" width="4" style="42" customWidth="1"/>
    <col min="5894" max="5896" width="3.7109375" style="42" customWidth="1"/>
    <col min="5897" max="5899" width="4.5703125" style="42" customWidth="1"/>
    <col min="5900" max="5901" width="3.28515625" style="42" bestFit="1" customWidth="1"/>
    <col min="5902" max="5905" width="0" style="42" hidden="1" customWidth="1"/>
    <col min="5906" max="5906" width="4.28515625" style="42" customWidth="1"/>
    <col min="5907" max="5909" width="7.4257812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8" width="14.5703125" style="42" customWidth="1"/>
    <col min="5939" max="5939" width="4" style="42" customWidth="1"/>
    <col min="5940" max="5942" width="6.5703125" style="42" customWidth="1"/>
    <col min="5943" max="5943" width="5" style="42" customWidth="1"/>
    <col min="5944" max="5944" width="18.28515625" style="42" customWidth="1"/>
    <col min="5945" max="6144" width="11.42578125" style="42"/>
    <col min="6145" max="6145" width="1.140625" style="42" customWidth="1"/>
    <col min="6146" max="6148" width="5.7109375" style="42" customWidth="1"/>
    <col min="6149" max="6149" width="4" style="42" customWidth="1"/>
    <col min="6150" max="6152" width="3.7109375" style="42" customWidth="1"/>
    <col min="6153" max="6155" width="4.5703125" style="42" customWidth="1"/>
    <col min="6156" max="6157" width="3.28515625" style="42" bestFit="1" customWidth="1"/>
    <col min="6158" max="6161" width="0" style="42" hidden="1" customWidth="1"/>
    <col min="6162" max="6162" width="4.28515625" style="42" customWidth="1"/>
    <col min="6163" max="6165" width="7.4257812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4" width="14.5703125" style="42" customWidth="1"/>
    <col min="6195" max="6195" width="4" style="42" customWidth="1"/>
    <col min="6196" max="6198" width="6.5703125" style="42" customWidth="1"/>
    <col min="6199" max="6199" width="5" style="42" customWidth="1"/>
    <col min="6200" max="6200" width="18.28515625" style="42" customWidth="1"/>
    <col min="6201" max="6400" width="11.42578125" style="42"/>
    <col min="6401" max="6401" width="1.140625" style="42" customWidth="1"/>
    <col min="6402" max="6404" width="5.7109375" style="42" customWidth="1"/>
    <col min="6405" max="6405" width="4" style="42" customWidth="1"/>
    <col min="6406" max="6408" width="3.7109375" style="42" customWidth="1"/>
    <col min="6409" max="6411" width="4.5703125" style="42" customWidth="1"/>
    <col min="6412" max="6413" width="3.28515625" style="42" bestFit="1" customWidth="1"/>
    <col min="6414" max="6417" width="0" style="42" hidden="1" customWidth="1"/>
    <col min="6418" max="6418" width="4.28515625" style="42" customWidth="1"/>
    <col min="6419" max="6421" width="7.4257812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50" width="14.5703125" style="42" customWidth="1"/>
    <col min="6451" max="6451" width="4" style="42" customWidth="1"/>
    <col min="6452" max="6454" width="6.5703125" style="42" customWidth="1"/>
    <col min="6455" max="6455" width="5" style="42" customWidth="1"/>
    <col min="6456" max="6456" width="18.28515625" style="42" customWidth="1"/>
    <col min="6457" max="6656" width="11.42578125" style="42"/>
    <col min="6657" max="6657" width="1.140625" style="42" customWidth="1"/>
    <col min="6658" max="6660" width="5.7109375" style="42" customWidth="1"/>
    <col min="6661" max="6661" width="4" style="42" customWidth="1"/>
    <col min="6662" max="6664" width="3.7109375" style="42" customWidth="1"/>
    <col min="6665" max="6667" width="4.5703125" style="42" customWidth="1"/>
    <col min="6668" max="6669" width="3.28515625" style="42" bestFit="1" customWidth="1"/>
    <col min="6670" max="6673" width="0" style="42" hidden="1" customWidth="1"/>
    <col min="6674" max="6674" width="4.28515625" style="42" customWidth="1"/>
    <col min="6675" max="6677" width="7.4257812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6" width="14.5703125" style="42" customWidth="1"/>
    <col min="6707" max="6707" width="4" style="42" customWidth="1"/>
    <col min="6708" max="6710" width="6.5703125" style="42" customWidth="1"/>
    <col min="6711" max="6711" width="5" style="42" customWidth="1"/>
    <col min="6712" max="6712" width="18.28515625" style="42" customWidth="1"/>
    <col min="6713" max="6912" width="11.42578125" style="42"/>
    <col min="6913" max="6913" width="1.140625" style="42" customWidth="1"/>
    <col min="6914" max="6916" width="5.7109375" style="42" customWidth="1"/>
    <col min="6917" max="6917" width="4" style="42" customWidth="1"/>
    <col min="6918" max="6920" width="3.7109375" style="42" customWidth="1"/>
    <col min="6921" max="6923" width="4.5703125" style="42" customWidth="1"/>
    <col min="6924" max="6925" width="3.28515625" style="42" bestFit="1" customWidth="1"/>
    <col min="6926" max="6929" width="0" style="42" hidden="1" customWidth="1"/>
    <col min="6930" max="6930" width="4.28515625" style="42" customWidth="1"/>
    <col min="6931" max="6933" width="7.4257812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2" width="14.5703125" style="42" customWidth="1"/>
    <col min="6963" max="6963" width="4" style="42" customWidth="1"/>
    <col min="6964" max="6966" width="6.5703125" style="42" customWidth="1"/>
    <col min="6967" max="6967" width="5" style="42" customWidth="1"/>
    <col min="6968" max="6968" width="18.28515625" style="42" customWidth="1"/>
    <col min="6969" max="7168" width="11.42578125" style="42"/>
    <col min="7169" max="7169" width="1.140625" style="42" customWidth="1"/>
    <col min="7170" max="7172" width="5.7109375" style="42" customWidth="1"/>
    <col min="7173" max="7173" width="4" style="42" customWidth="1"/>
    <col min="7174" max="7176" width="3.7109375" style="42" customWidth="1"/>
    <col min="7177" max="7179" width="4.5703125" style="42" customWidth="1"/>
    <col min="7180" max="7181" width="3.28515625" style="42" bestFit="1" customWidth="1"/>
    <col min="7182" max="7185" width="0" style="42" hidden="1" customWidth="1"/>
    <col min="7186" max="7186" width="4.28515625" style="42" customWidth="1"/>
    <col min="7187" max="7189" width="7.4257812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8" width="14.5703125" style="42" customWidth="1"/>
    <col min="7219" max="7219" width="4" style="42" customWidth="1"/>
    <col min="7220" max="7222" width="6.5703125" style="42" customWidth="1"/>
    <col min="7223" max="7223" width="5" style="42" customWidth="1"/>
    <col min="7224" max="7224" width="18.28515625" style="42" customWidth="1"/>
    <col min="7225" max="7424" width="11.42578125" style="42"/>
    <col min="7425" max="7425" width="1.140625" style="42" customWidth="1"/>
    <col min="7426" max="7428" width="5.7109375" style="42" customWidth="1"/>
    <col min="7429" max="7429" width="4" style="42" customWidth="1"/>
    <col min="7430" max="7432" width="3.7109375" style="42" customWidth="1"/>
    <col min="7433" max="7435" width="4.5703125" style="42" customWidth="1"/>
    <col min="7436" max="7437" width="3.28515625" style="42" bestFit="1" customWidth="1"/>
    <col min="7438" max="7441" width="0" style="42" hidden="1" customWidth="1"/>
    <col min="7442" max="7442" width="4.28515625" style="42" customWidth="1"/>
    <col min="7443" max="7445" width="7.4257812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4" width="14.5703125" style="42" customWidth="1"/>
    <col min="7475" max="7475" width="4" style="42" customWidth="1"/>
    <col min="7476" max="7478" width="6.5703125" style="42" customWidth="1"/>
    <col min="7479" max="7479" width="5" style="42" customWidth="1"/>
    <col min="7480" max="7480" width="18.28515625" style="42" customWidth="1"/>
    <col min="7481" max="7680" width="11.42578125" style="42"/>
    <col min="7681" max="7681" width="1.140625" style="42" customWidth="1"/>
    <col min="7682" max="7684" width="5.7109375" style="42" customWidth="1"/>
    <col min="7685" max="7685" width="4" style="42" customWidth="1"/>
    <col min="7686" max="7688" width="3.7109375" style="42" customWidth="1"/>
    <col min="7689" max="7691" width="4.5703125" style="42" customWidth="1"/>
    <col min="7692" max="7693" width="3.28515625" style="42" bestFit="1" customWidth="1"/>
    <col min="7694" max="7697" width="0" style="42" hidden="1" customWidth="1"/>
    <col min="7698" max="7698" width="4.28515625" style="42" customWidth="1"/>
    <col min="7699" max="7701" width="7.4257812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30" width="14.5703125" style="42" customWidth="1"/>
    <col min="7731" max="7731" width="4" style="42" customWidth="1"/>
    <col min="7732" max="7734" width="6.5703125" style="42" customWidth="1"/>
    <col min="7735" max="7735" width="5" style="42" customWidth="1"/>
    <col min="7736" max="7736" width="18.28515625" style="42" customWidth="1"/>
    <col min="7737" max="7936" width="11.42578125" style="42"/>
    <col min="7937" max="7937" width="1.140625" style="42" customWidth="1"/>
    <col min="7938" max="7940" width="5.7109375" style="42" customWidth="1"/>
    <col min="7941" max="7941" width="4" style="42" customWidth="1"/>
    <col min="7942" max="7944" width="3.7109375" style="42" customWidth="1"/>
    <col min="7945" max="7947" width="4.5703125" style="42" customWidth="1"/>
    <col min="7948" max="7949" width="3.28515625" style="42" bestFit="1" customWidth="1"/>
    <col min="7950" max="7953" width="0" style="42" hidden="1" customWidth="1"/>
    <col min="7954" max="7954" width="4.28515625" style="42" customWidth="1"/>
    <col min="7955" max="7957" width="7.4257812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6" width="14.5703125" style="42" customWidth="1"/>
    <col min="7987" max="7987" width="4" style="42" customWidth="1"/>
    <col min="7988" max="7990" width="6.5703125" style="42" customWidth="1"/>
    <col min="7991" max="7991" width="5" style="42" customWidth="1"/>
    <col min="7992" max="7992" width="18.28515625" style="42" customWidth="1"/>
    <col min="7993" max="8192" width="11.42578125" style="42"/>
    <col min="8193" max="8193" width="1.140625" style="42" customWidth="1"/>
    <col min="8194" max="8196" width="5.7109375" style="42" customWidth="1"/>
    <col min="8197" max="8197" width="4" style="42" customWidth="1"/>
    <col min="8198" max="8200" width="3.7109375" style="42" customWidth="1"/>
    <col min="8201" max="8203" width="4.5703125" style="42" customWidth="1"/>
    <col min="8204" max="8205" width="3.28515625" style="42" bestFit="1" customWidth="1"/>
    <col min="8206" max="8209" width="0" style="42" hidden="1" customWidth="1"/>
    <col min="8210" max="8210" width="4.28515625" style="42" customWidth="1"/>
    <col min="8211" max="8213" width="7.4257812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2" width="14.5703125" style="42" customWidth="1"/>
    <col min="8243" max="8243" width="4" style="42" customWidth="1"/>
    <col min="8244" max="8246" width="6.5703125" style="42" customWidth="1"/>
    <col min="8247" max="8247" width="5" style="42" customWidth="1"/>
    <col min="8248" max="8248" width="18.28515625" style="42" customWidth="1"/>
    <col min="8249" max="8448" width="11.42578125" style="42"/>
    <col min="8449" max="8449" width="1.140625" style="42" customWidth="1"/>
    <col min="8450" max="8452" width="5.7109375" style="42" customWidth="1"/>
    <col min="8453" max="8453" width="4" style="42" customWidth="1"/>
    <col min="8454" max="8456" width="3.7109375" style="42" customWidth="1"/>
    <col min="8457" max="8459" width="4.5703125" style="42" customWidth="1"/>
    <col min="8460" max="8461" width="3.28515625" style="42" bestFit="1" customWidth="1"/>
    <col min="8462" max="8465" width="0" style="42" hidden="1" customWidth="1"/>
    <col min="8466" max="8466" width="4.28515625" style="42" customWidth="1"/>
    <col min="8467" max="8469" width="7.4257812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8" width="14.5703125" style="42" customWidth="1"/>
    <col min="8499" max="8499" width="4" style="42" customWidth="1"/>
    <col min="8500" max="8502" width="6.5703125" style="42" customWidth="1"/>
    <col min="8503" max="8503" width="5" style="42" customWidth="1"/>
    <col min="8504" max="8504" width="18.28515625" style="42" customWidth="1"/>
    <col min="8505" max="8704" width="11.42578125" style="42"/>
    <col min="8705" max="8705" width="1.140625" style="42" customWidth="1"/>
    <col min="8706" max="8708" width="5.7109375" style="42" customWidth="1"/>
    <col min="8709" max="8709" width="4" style="42" customWidth="1"/>
    <col min="8710" max="8712" width="3.7109375" style="42" customWidth="1"/>
    <col min="8713" max="8715" width="4.5703125" style="42" customWidth="1"/>
    <col min="8716" max="8717" width="3.28515625" style="42" bestFit="1" customWidth="1"/>
    <col min="8718" max="8721" width="0" style="42" hidden="1" customWidth="1"/>
    <col min="8722" max="8722" width="4.28515625" style="42" customWidth="1"/>
    <col min="8723" max="8725" width="7.4257812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4" width="14.5703125" style="42" customWidth="1"/>
    <col min="8755" max="8755" width="4" style="42" customWidth="1"/>
    <col min="8756" max="8758" width="6.5703125" style="42" customWidth="1"/>
    <col min="8759" max="8759" width="5" style="42" customWidth="1"/>
    <col min="8760" max="8760" width="18.28515625" style="42" customWidth="1"/>
    <col min="8761" max="8960" width="11.42578125" style="42"/>
    <col min="8961" max="8961" width="1.140625" style="42" customWidth="1"/>
    <col min="8962" max="8964" width="5.7109375" style="42" customWidth="1"/>
    <col min="8965" max="8965" width="4" style="42" customWidth="1"/>
    <col min="8966" max="8968" width="3.7109375" style="42" customWidth="1"/>
    <col min="8969" max="8971" width="4.5703125" style="42" customWidth="1"/>
    <col min="8972" max="8973" width="3.28515625" style="42" bestFit="1" customWidth="1"/>
    <col min="8974" max="8977" width="0" style="42" hidden="1" customWidth="1"/>
    <col min="8978" max="8978" width="4.28515625" style="42" customWidth="1"/>
    <col min="8979" max="8981" width="7.4257812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10" width="14.5703125" style="42" customWidth="1"/>
    <col min="9011" max="9011" width="4" style="42" customWidth="1"/>
    <col min="9012" max="9014" width="6.5703125" style="42" customWidth="1"/>
    <col min="9015" max="9015" width="5" style="42" customWidth="1"/>
    <col min="9016" max="9016" width="18.28515625" style="42" customWidth="1"/>
    <col min="9017" max="9216" width="11.42578125" style="42"/>
    <col min="9217" max="9217" width="1.140625" style="42" customWidth="1"/>
    <col min="9218" max="9220" width="5.7109375" style="42" customWidth="1"/>
    <col min="9221" max="9221" width="4" style="42" customWidth="1"/>
    <col min="9222" max="9224" width="3.7109375" style="42" customWidth="1"/>
    <col min="9225" max="9227" width="4.5703125" style="42" customWidth="1"/>
    <col min="9228" max="9229" width="3.28515625" style="42" bestFit="1" customWidth="1"/>
    <col min="9230" max="9233" width="0" style="42" hidden="1" customWidth="1"/>
    <col min="9234" max="9234" width="4.28515625" style="42" customWidth="1"/>
    <col min="9235" max="9237" width="7.4257812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6" width="14.5703125" style="42" customWidth="1"/>
    <col min="9267" max="9267" width="4" style="42" customWidth="1"/>
    <col min="9268" max="9270" width="6.5703125" style="42" customWidth="1"/>
    <col min="9271" max="9271" width="5" style="42" customWidth="1"/>
    <col min="9272" max="9272" width="18.28515625" style="42" customWidth="1"/>
    <col min="9273" max="9472" width="11.42578125" style="42"/>
    <col min="9473" max="9473" width="1.140625" style="42" customWidth="1"/>
    <col min="9474" max="9476" width="5.7109375" style="42" customWidth="1"/>
    <col min="9477" max="9477" width="4" style="42" customWidth="1"/>
    <col min="9478" max="9480" width="3.7109375" style="42" customWidth="1"/>
    <col min="9481" max="9483" width="4.5703125" style="42" customWidth="1"/>
    <col min="9484" max="9485" width="3.28515625" style="42" bestFit="1" customWidth="1"/>
    <col min="9486" max="9489" width="0" style="42" hidden="1" customWidth="1"/>
    <col min="9490" max="9490" width="4.28515625" style="42" customWidth="1"/>
    <col min="9491" max="9493" width="7.4257812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2" width="14.5703125" style="42" customWidth="1"/>
    <col min="9523" max="9523" width="4" style="42" customWidth="1"/>
    <col min="9524" max="9526" width="6.5703125" style="42" customWidth="1"/>
    <col min="9527" max="9527" width="5" style="42" customWidth="1"/>
    <col min="9528" max="9528" width="18.28515625" style="42" customWidth="1"/>
    <col min="9529" max="9728" width="11.42578125" style="42"/>
    <col min="9729" max="9729" width="1.140625" style="42" customWidth="1"/>
    <col min="9730" max="9732" width="5.7109375" style="42" customWidth="1"/>
    <col min="9733" max="9733" width="4" style="42" customWidth="1"/>
    <col min="9734" max="9736" width="3.7109375" style="42" customWidth="1"/>
    <col min="9737" max="9739" width="4.5703125" style="42" customWidth="1"/>
    <col min="9740" max="9741" width="3.28515625" style="42" bestFit="1" customWidth="1"/>
    <col min="9742" max="9745" width="0" style="42" hidden="1" customWidth="1"/>
    <col min="9746" max="9746" width="4.28515625" style="42" customWidth="1"/>
    <col min="9747" max="9749" width="7.4257812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8" width="14.5703125" style="42" customWidth="1"/>
    <col min="9779" max="9779" width="4" style="42" customWidth="1"/>
    <col min="9780" max="9782" width="6.5703125" style="42" customWidth="1"/>
    <col min="9783" max="9783" width="5" style="42" customWidth="1"/>
    <col min="9784" max="9784" width="18.28515625" style="42" customWidth="1"/>
    <col min="9785" max="9984" width="11.42578125" style="42"/>
    <col min="9985" max="9985" width="1.140625" style="42" customWidth="1"/>
    <col min="9986" max="9988" width="5.7109375" style="42" customWidth="1"/>
    <col min="9989" max="9989" width="4" style="42" customWidth="1"/>
    <col min="9990" max="9992" width="3.7109375" style="42" customWidth="1"/>
    <col min="9993" max="9995" width="4.5703125" style="42" customWidth="1"/>
    <col min="9996" max="9997" width="3.28515625" style="42" bestFit="1" customWidth="1"/>
    <col min="9998" max="10001" width="0" style="42" hidden="1" customWidth="1"/>
    <col min="10002" max="10002" width="4.28515625" style="42" customWidth="1"/>
    <col min="10003" max="10005" width="7.4257812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4" width="14.5703125" style="42" customWidth="1"/>
    <col min="10035" max="10035" width="4" style="42" customWidth="1"/>
    <col min="10036" max="10038" width="6.5703125" style="42" customWidth="1"/>
    <col min="10039" max="10039" width="5" style="42" customWidth="1"/>
    <col min="10040" max="10040" width="18.28515625" style="42" customWidth="1"/>
    <col min="10041" max="10240" width="11.42578125" style="42"/>
    <col min="10241" max="10241" width="1.140625" style="42" customWidth="1"/>
    <col min="10242" max="10244" width="5.7109375" style="42" customWidth="1"/>
    <col min="10245" max="10245" width="4" style="42" customWidth="1"/>
    <col min="10246" max="10248" width="3.7109375" style="42" customWidth="1"/>
    <col min="10249" max="10251" width="4.5703125" style="42" customWidth="1"/>
    <col min="10252" max="10253" width="3.28515625" style="42" bestFit="1" customWidth="1"/>
    <col min="10254" max="10257" width="0" style="42" hidden="1" customWidth="1"/>
    <col min="10258" max="10258" width="4.28515625" style="42" customWidth="1"/>
    <col min="10259" max="10261" width="7.4257812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90" width="14.5703125" style="42" customWidth="1"/>
    <col min="10291" max="10291" width="4" style="42" customWidth="1"/>
    <col min="10292" max="10294" width="6.5703125" style="42" customWidth="1"/>
    <col min="10295" max="10295" width="5" style="42" customWidth="1"/>
    <col min="10296" max="10296" width="18.28515625" style="42" customWidth="1"/>
    <col min="10297" max="10496" width="11.42578125" style="42"/>
    <col min="10497" max="10497" width="1.140625" style="42" customWidth="1"/>
    <col min="10498" max="10500" width="5.7109375" style="42" customWidth="1"/>
    <col min="10501" max="10501" width="4" style="42" customWidth="1"/>
    <col min="10502" max="10504" width="3.7109375" style="42" customWidth="1"/>
    <col min="10505" max="10507" width="4.5703125" style="42" customWidth="1"/>
    <col min="10508" max="10509" width="3.28515625" style="42" bestFit="1" customWidth="1"/>
    <col min="10510" max="10513" width="0" style="42" hidden="1" customWidth="1"/>
    <col min="10514" max="10514" width="4.28515625" style="42" customWidth="1"/>
    <col min="10515" max="10517" width="7.4257812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6" width="14.5703125" style="42" customWidth="1"/>
    <col min="10547" max="10547" width="4" style="42" customWidth="1"/>
    <col min="10548" max="10550" width="6.5703125" style="42" customWidth="1"/>
    <col min="10551" max="10551" width="5" style="42" customWidth="1"/>
    <col min="10552" max="10552" width="18.28515625" style="42" customWidth="1"/>
    <col min="10553" max="10752" width="11.42578125" style="42"/>
    <col min="10753" max="10753" width="1.140625" style="42" customWidth="1"/>
    <col min="10754" max="10756" width="5.7109375" style="42" customWidth="1"/>
    <col min="10757" max="10757" width="4" style="42" customWidth="1"/>
    <col min="10758" max="10760" width="3.7109375" style="42" customWidth="1"/>
    <col min="10761" max="10763" width="4.5703125" style="42" customWidth="1"/>
    <col min="10764" max="10765" width="3.28515625" style="42" bestFit="1" customWidth="1"/>
    <col min="10766" max="10769" width="0" style="42" hidden="1" customWidth="1"/>
    <col min="10770" max="10770" width="4.28515625" style="42" customWidth="1"/>
    <col min="10771" max="10773" width="7.4257812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2" width="14.5703125" style="42" customWidth="1"/>
    <col min="10803" max="10803" width="4" style="42" customWidth="1"/>
    <col min="10804" max="10806" width="6.5703125" style="42" customWidth="1"/>
    <col min="10807" max="10807" width="5" style="42" customWidth="1"/>
    <col min="10808" max="10808" width="18.28515625" style="42" customWidth="1"/>
    <col min="10809" max="11008" width="11.42578125" style="42"/>
    <col min="11009" max="11009" width="1.140625" style="42" customWidth="1"/>
    <col min="11010" max="11012" width="5.7109375" style="42" customWidth="1"/>
    <col min="11013" max="11013" width="4" style="42" customWidth="1"/>
    <col min="11014" max="11016" width="3.7109375" style="42" customWidth="1"/>
    <col min="11017" max="11019" width="4.5703125" style="42" customWidth="1"/>
    <col min="11020" max="11021" width="3.28515625" style="42" bestFit="1" customWidth="1"/>
    <col min="11022" max="11025" width="0" style="42" hidden="1" customWidth="1"/>
    <col min="11026" max="11026" width="4.28515625" style="42" customWidth="1"/>
    <col min="11027" max="11029" width="7.4257812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8" width="14.5703125" style="42" customWidth="1"/>
    <col min="11059" max="11059" width="4" style="42" customWidth="1"/>
    <col min="11060" max="11062" width="6.5703125" style="42" customWidth="1"/>
    <col min="11063" max="11063" width="5" style="42" customWidth="1"/>
    <col min="11064" max="11064" width="18.28515625" style="42" customWidth="1"/>
    <col min="11065" max="11264" width="11.42578125" style="42"/>
    <col min="11265" max="11265" width="1.140625" style="42" customWidth="1"/>
    <col min="11266" max="11268" width="5.7109375" style="42" customWidth="1"/>
    <col min="11269" max="11269" width="4" style="42" customWidth="1"/>
    <col min="11270" max="11272" width="3.7109375" style="42" customWidth="1"/>
    <col min="11273" max="11275" width="4.5703125" style="42" customWidth="1"/>
    <col min="11276" max="11277" width="3.28515625" style="42" bestFit="1" customWidth="1"/>
    <col min="11278" max="11281" width="0" style="42" hidden="1" customWidth="1"/>
    <col min="11282" max="11282" width="4.28515625" style="42" customWidth="1"/>
    <col min="11283" max="11285" width="7.4257812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4" width="14.5703125" style="42" customWidth="1"/>
    <col min="11315" max="11315" width="4" style="42" customWidth="1"/>
    <col min="11316" max="11318" width="6.5703125" style="42" customWidth="1"/>
    <col min="11319" max="11319" width="5" style="42" customWidth="1"/>
    <col min="11320" max="11320" width="18.28515625" style="42" customWidth="1"/>
    <col min="11321" max="11520" width="11.42578125" style="42"/>
    <col min="11521" max="11521" width="1.140625" style="42" customWidth="1"/>
    <col min="11522" max="11524" width="5.7109375" style="42" customWidth="1"/>
    <col min="11525" max="11525" width="4" style="42" customWidth="1"/>
    <col min="11526" max="11528" width="3.7109375" style="42" customWidth="1"/>
    <col min="11529" max="11531" width="4.5703125" style="42" customWidth="1"/>
    <col min="11532" max="11533" width="3.28515625" style="42" bestFit="1" customWidth="1"/>
    <col min="11534" max="11537" width="0" style="42" hidden="1" customWidth="1"/>
    <col min="11538" max="11538" width="4.28515625" style="42" customWidth="1"/>
    <col min="11539" max="11541" width="7.4257812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70" width="14.5703125" style="42" customWidth="1"/>
    <col min="11571" max="11571" width="4" style="42" customWidth="1"/>
    <col min="11572" max="11574" width="6.5703125" style="42" customWidth="1"/>
    <col min="11575" max="11575" width="5" style="42" customWidth="1"/>
    <col min="11576" max="11576" width="18.28515625" style="42" customWidth="1"/>
    <col min="11577" max="11776" width="11.42578125" style="42"/>
    <col min="11777" max="11777" width="1.140625" style="42" customWidth="1"/>
    <col min="11778" max="11780" width="5.7109375" style="42" customWidth="1"/>
    <col min="11781" max="11781" width="4" style="42" customWidth="1"/>
    <col min="11782" max="11784" width="3.7109375" style="42" customWidth="1"/>
    <col min="11785" max="11787" width="4.5703125" style="42" customWidth="1"/>
    <col min="11788" max="11789" width="3.28515625" style="42" bestFit="1" customWidth="1"/>
    <col min="11790" max="11793" width="0" style="42" hidden="1" customWidth="1"/>
    <col min="11794" max="11794" width="4.28515625" style="42" customWidth="1"/>
    <col min="11795" max="11797" width="7.4257812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6" width="14.5703125" style="42" customWidth="1"/>
    <col min="11827" max="11827" width="4" style="42" customWidth="1"/>
    <col min="11828" max="11830" width="6.5703125" style="42" customWidth="1"/>
    <col min="11831" max="11831" width="5" style="42" customWidth="1"/>
    <col min="11832" max="11832" width="18.28515625" style="42" customWidth="1"/>
    <col min="11833" max="12032" width="11.42578125" style="42"/>
    <col min="12033" max="12033" width="1.140625" style="42" customWidth="1"/>
    <col min="12034" max="12036" width="5.7109375" style="42" customWidth="1"/>
    <col min="12037" max="12037" width="4" style="42" customWidth="1"/>
    <col min="12038" max="12040" width="3.7109375" style="42" customWidth="1"/>
    <col min="12041" max="12043" width="4.5703125" style="42" customWidth="1"/>
    <col min="12044" max="12045" width="3.28515625" style="42" bestFit="1" customWidth="1"/>
    <col min="12046" max="12049" width="0" style="42" hidden="1" customWidth="1"/>
    <col min="12050" max="12050" width="4.28515625" style="42" customWidth="1"/>
    <col min="12051" max="12053" width="7.4257812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2" width="14.5703125" style="42" customWidth="1"/>
    <col min="12083" max="12083" width="4" style="42" customWidth="1"/>
    <col min="12084" max="12086" width="6.5703125" style="42" customWidth="1"/>
    <col min="12087" max="12087" width="5" style="42" customWidth="1"/>
    <col min="12088" max="12088" width="18.28515625" style="42" customWidth="1"/>
    <col min="12089" max="12288" width="11.42578125" style="42"/>
    <col min="12289" max="12289" width="1.140625" style="42" customWidth="1"/>
    <col min="12290" max="12292" width="5.7109375" style="42" customWidth="1"/>
    <col min="12293" max="12293" width="4" style="42" customWidth="1"/>
    <col min="12294" max="12296" width="3.7109375" style="42" customWidth="1"/>
    <col min="12297" max="12299" width="4.5703125" style="42" customWidth="1"/>
    <col min="12300" max="12301" width="3.28515625" style="42" bestFit="1" customWidth="1"/>
    <col min="12302" max="12305" width="0" style="42" hidden="1" customWidth="1"/>
    <col min="12306" max="12306" width="4.28515625" style="42" customWidth="1"/>
    <col min="12307" max="12309" width="7.4257812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8" width="14.5703125" style="42" customWidth="1"/>
    <col min="12339" max="12339" width="4" style="42" customWidth="1"/>
    <col min="12340" max="12342" width="6.5703125" style="42" customWidth="1"/>
    <col min="12343" max="12343" width="5" style="42" customWidth="1"/>
    <col min="12344" max="12344" width="18.28515625" style="42" customWidth="1"/>
    <col min="12345" max="12544" width="11.42578125" style="42"/>
    <col min="12545" max="12545" width="1.140625" style="42" customWidth="1"/>
    <col min="12546" max="12548" width="5.7109375" style="42" customWidth="1"/>
    <col min="12549" max="12549" width="4" style="42" customWidth="1"/>
    <col min="12550" max="12552" width="3.7109375" style="42" customWidth="1"/>
    <col min="12553" max="12555" width="4.5703125" style="42" customWidth="1"/>
    <col min="12556" max="12557" width="3.28515625" style="42" bestFit="1" customWidth="1"/>
    <col min="12558" max="12561" width="0" style="42" hidden="1" customWidth="1"/>
    <col min="12562" max="12562" width="4.28515625" style="42" customWidth="1"/>
    <col min="12563" max="12565" width="7.4257812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4" width="14.5703125" style="42" customWidth="1"/>
    <col min="12595" max="12595" width="4" style="42" customWidth="1"/>
    <col min="12596" max="12598" width="6.5703125" style="42" customWidth="1"/>
    <col min="12599" max="12599" width="5" style="42" customWidth="1"/>
    <col min="12600" max="12600" width="18.28515625" style="42" customWidth="1"/>
    <col min="12601" max="12800" width="11.42578125" style="42"/>
    <col min="12801" max="12801" width="1.140625" style="42" customWidth="1"/>
    <col min="12802" max="12804" width="5.7109375" style="42" customWidth="1"/>
    <col min="12805" max="12805" width="4" style="42" customWidth="1"/>
    <col min="12806" max="12808" width="3.7109375" style="42" customWidth="1"/>
    <col min="12809" max="12811" width="4.5703125" style="42" customWidth="1"/>
    <col min="12812" max="12813" width="3.28515625" style="42" bestFit="1" customWidth="1"/>
    <col min="12814" max="12817" width="0" style="42" hidden="1" customWidth="1"/>
    <col min="12818" max="12818" width="4.28515625" style="42" customWidth="1"/>
    <col min="12819" max="12821" width="7.4257812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50" width="14.5703125" style="42" customWidth="1"/>
    <col min="12851" max="12851" width="4" style="42" customWidth="1"/>
    <col min="12852" max="12854" width="6.5703125" style="42" customWidth="1"/>
    <col min="12855" max="12855" width="5" style="42" customWidth="1"/>
    <col min="12856" max="12856" width="18.28515625" style="42" customWidth="1"/>
    <col min="12857" max="13056" width="11.42578125" style="42"/>
    <col min="13057" max="13057" width="1.140625" style="42" customWidth="1"/>
    <col min="13058" max="13060" width="5.7109375" style="42" customWidth="1"/>
    <col min="13061" max="13061" width="4" style="42" customWidth="1"/>
    <col min="13062" max="13064" width="3.7109375" style="42" customWidth="1"/>
    <col min="13065" max="13067" width="4.5703125" style="42" customWidth="1"/>
    <col min="13068" max="13069" width="3.28515625" style="42" bestFit="1" customWidth="1"/>
    <col min="13070" max="13073" width="0" style="42" hidden="1" customWidth="1"/>
    <col min="13074" max="13074" width="4.28515625" style="42" customWidth="1"/>
    <col min="13075" max="13077" width="7.4257812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6" width="14.5703125" style="42" customWidth="1"/>
    <col min="13107" max="13107" width="4" style="42" customWidth="1"/>
    <col min="13108" max="13110" width="6.5703125" style="42" customWidth="1"/>
    <col min="13111" max="13111" width="5" style="42" customWidth="1"/>
    <col min="13112" max="13112" width="18.28515625" style="42" customWidth="1"/>
    <col min="13113" max="13312" width="11.42578125" style="42"/>
    <col min="13313" max="13313" width="1.140625" style="42" customWidth="1"/>
    <col min="13314" max="13316" width="5.7109375" style="42" customWidth="1"/>
    <col min="13317" max="13317" width="4" style="42" customWidth="1"/>
    <col min="13318" max="13320" width="3.7109375" style="42" customWidth="1"/>
    <col min="13321" max="13323" width="4.5703125" style="42" customWidth="1"/>
    <col min="13324" max="13325" width="3.28515625" style="42" bestFit="1" customWidth="1"/>
    <col min="13326" max="13329" width="0" style="42" hidden="1" customWidth="1"/>
    <col min="13330" max="13330" width="4.28515625" style="42" customWidth="1"/>
    <col min="13331" max="13333" width="7.4257812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2" width="14.5703125" style="42" customWidth="1"/>
    <col min="13363" max="13363" width="4" style="42" customWidth="1"/>
    <col min="13364" max="13366" width="6.5703125" style="42" customWidth="1"/>
    <col min="13367" max="13367" width="5" style="42" customWidth="1"/>
    <col min="13368" max="13368" width="18.28515625" style="42" customWidth="1"/>
    <col min="13369" max="13568" width="11.42578125" style="42"/>
    <col min="13569" max="13569" width="1.140625" style="42" customWidth="1"/>
    <col min="13570" max="13572" width="5.7109375" style="42" customWidth="1"/>
    <col min="13573" max="13573" width="4" style="42" customWidth="1"/>
    <col min="13574" max="13576" width="3.7109375" style="42" customWidth="1"/>
    <col min="13577" max="13579" width="4.5703125" style="42" customWidth="1"/>
    <col min="13580" max="13581" width="3.28515625" style="42" bestFit="1" customWidth="1"/>
    <col min="13582" max="13585" width="0" style="42" hidden="1" customWidth="1"/>
    <col min="13586" max="13586" width="4.28515625" style="42" customWidth="1"/>
    <col min="13587" max="13589" width="7.4257812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8" width="14.5703125" style="42" customWidth="1"/>
    <col min="13619" max="13619" width="4" style="42" customWidth="1"/>
    <col min="13620" max="13622" width="6.5703125" style="42" customWidth="1"/>
    <col min="13623" max="13623" width="5" style="42" customWidth="1"/>
    <col min="13624" max="13624" width="18.28515625" style="42" customWidth="1"/>
    <col min="13625" max="13824" width="11.42578125" style="42"/>
    <col min="13825" max="13825" width="1.140625" style="42" customWidth="1"/>
    <col min="13826" max="13828" width="5.7109375" style="42" customWidth="1"/>
    <col min="13829" max="13829" width="4" style="42" customWidth="1"/>
    <col min="13830" max="13832" width="3.7109375" style="42" customWidth="1"/>
    <col min="13833" max="13835" width="4.5703125" style="42" customWidth="1"/>
    <col min="13836" max="13837" width="3.28515625" style="42" bestFit="1" customWidth="1"/>
    <col min="13838" max="13841" width="0" style="42" hidden="1" customWidth="1"/>
    <col min="13842" max="13842" width="4.28515625" style="42" customWidth="1"/>
    <col min="13843" max="13845" width="7.4257812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4" width="14.5703125" style="42" customWidth="1"/>
    <col min="13875" max="13875" width="4" style="42" customWidth="1"/>
    <col min="13876" max="13878" width="6.5703125" style="42" customWidth="1"/>
    <col min="13879" max="13879" width="5" style="42" customWidth="1"/>
    <col min="13880" max="13880" width="18.28515625" style="42" customWidth="1"/>
    <col min="13881" max="14080" width="11.42578125" style="42"/>
    <col min="14081" max="14081" width="1.140625" style="42" customWidth="1"/>
    <col min="14082" max="14084" width="5.7109375" style="42" customWidth="1"/>
    <col min="14085" max="14085" width="4" style="42" customWidth="1"/>
    <col min="14086" max="14088" width="3.7109375" style="42" customWidth="1"/>
    <col min="14089" max="14091" width="4.5703125" style="42" customWidth="1"/>
    <col min="14092" max="14093" width="3.28515625" style="42" bestFit="1" customWidth="1"/>
    <col min="14094" max="14097" width="0" style="42" hidden="1" customWidth="1"/>
    <col min="14098" max="14098" width="4.28515625" style="42" customWidth="1"/>
    <col min="14099" max="14101" width="7.4257812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30" width="14.5703125" style="42" customWidth="1"/>
    <col min="14131" max="14131" width="4" style="42" customWidth="1"/>
    <col min="14132" max="14134" width="6.5703125" style="42" customWidth="1"/>
    <col min="14135" max="14135" width="5" style="42" customWidth="1"/>
    <col min="14136" max="14136" width="18.28515625" style="42" customWidth="1"/>
    <col min="14137" max="14336" width="11.42578125" style="42"/>
    <col min="14337" max="14337" width="1.140625" style="42" customWidth="1"/>
    <col min="14338" max="14340" width="5.7109375" style="42" customWidth="1"/>
    <col min="14341" max="14341" width="4" style="42" customWidth="1"/>
    <col min="14342" max="14344" width="3.7109375" style="42" customWidth="1"/>
    <col min="14345" max="14347" width="4.5703125" style="42" customWidth="1"/>
    <col min="14348" max="14349" width="3.28515625" style="42" bestFit="1" customWidth="1"/>
    <col min="14350" max="14353" width="0" style="42" hidden="1" customWidth="1"/>
    <col min="14354" max="14354" width="4.28515625" style="42" customWidth="1"/>
    <col min="14355" max="14357" width="7.4257812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6" width="14.5703125" style="42" customWidth="1"/>
    <col min="14387" max="14387" width="4" style="42" customWidth="1"/>
    <col min="14388" max="14390" width="6.5703125" style="42" customWidth="1"/>
    <col min="14391" max="14391" width="5" style="42" customWidth="1"/>
    <col min="14392" max="14392" width="18.28515625" style="42" customWidth="1"/>
    <col min="14393" max="14592" width="11.42578125" style="42"/>
    <col min="14593" max="14593" width="1.140625" style="42" customWidth="1"/>
    <col min="14594" max="14596" width="5.7109375" style="42" customWidth="1"/>
    <col min="14597" max="14597" width="4" style="42" customWidth="1"/>
    <col min="14598" max="14600" width="3.7109375" style="42" customWidth="1"/>
    <col min="14601" max="14603" width="4.5703125" style="42" customWidth="1"/>
    <col min="14604" max="14605" width="3.28515625" style="42" bestFit="1" customWidth="1"/>
    <col min="14606" max="14609" width="0" style="42" hidden="1" customWidth="1"/>
    <col min="14610" max="14610" width="4.28515625" style="42" customWidth="1"/>
    <col min="14611" max="14613" width="7.4257812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2" width="14.5703125" style="42" customWidth="1"/>
    <col min="14643" max="14643" width="4" style="42" customWidth="1"/>
    <col min="14644" max="14646" width="6.5703125" style="42" customWidth="1"/>
    <col min="14647" max="14647" width="5" style="42" customWidth="1"/>
    <col min="14648" max="14648" width="18.28515625" style="42" customWidth="1"/>
    <col min="14649" max="14848" width="11.42578125" style="42"/>
    <col min="14849" max="14849" width="1.140625" style="42" customWidth="1"/>
    <col min="14850" max="14852" width="5.7109375" style="42" customWidth="1"/>
    <col min="14853" max="14853" width="4" style="42" customWidth="1"/>
    <col min="14854" max="14856" width="3.7109375" style="42" customWidth="1"/>
    <col min="14857" max="14859" width="4.5703125" style="42" customWidth="1"/>
    <col min="14860" max="14861" width="3.28515625" style="42" bestFit="1" customWidth="1"/>
    <col min="14862" max="14865" width="0" style="42" hidden="1" customWidth="1"/>
    <col min="14866" max="14866" width="4.28515625" style="42" customWidth="1"/>
    <col min="14867" max="14869" width="7.4257812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8" width="14.5703125" style="42" customWidth="1"/>
    <col min="14899" max="14899" width="4" style="42" customWidth="1"/>
    <col min="14900" max="14902" width="6.5703125" style="42" customWidth="1"/>
    <col min="14903" max="14903" width="5" style="42" customWidth="1"/>
    <col min="14904" max="14904" width="18.28515625" style="42" customWidth="1"/>
    <col min="14905" max="15104" width="11.42578125" style="42"/>
    <col min="15105" max="15105" width="1.140625" style="42" customWidth="1"/>
    <col min="15106" max="15108" width="5.7109375" style="42" customWidth="1"/>
    <col min="15109" max="15109" width="4" style="42" customWidth="1"/>
    <col min="15110" max="15112" width="3.7109375" style="42" customWidth="1"/>
    <col min="15113" max="15115" width="4.5703125" style="42" customWidth="1"/>
    <col min="15116" max="15117" width="3.28515625" style="42" bestFit="1" customWidth="1"/>
    <col min="15118" max="15121" width="0" style="42" hidden="1" customWidth="1"/>
    <col min="15122" max="15122" width="4.28515625" style="42" customWidth="1"/>
    <col min="15123" max="15125" width="7.4257812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4" width="14.5703125" style="42" customWidth="1"/>
    <col min="15155" max="15155" width="4" style="42" customWidth="1"/>
    <col min="15156" max="15158" width="6.5703125" style="42" customWidth="1"/>
    <col min="15159" max="15159" width="5" style="42" customWidth="1"/>
    <col min="15160" max="15160" width="18.28515625" style="42" customWidth="1"/>
    <col min="15161" max="15360" width="11.42578125" style="42"/>
    <col min="15361" max="15361" width="1.140625" style="42" customWidth="1"/>
    <col min="15362" max="15364" width="5.7109375" style="42" customWidth="1"/>
    <col min="15365" max="15365" width="4" style="42" customWidth="1"/>
    <col min="15366" max="15368" width="3.7109375" style="42" customWidth="1"/>
    <col min="15369" max="15371" width="4.5703125" style="42" customWidth="1"/>
    <col min="15372" max="15373" width="3.28515625" style="42" bestFit="1" customWidth="1"/>
    <col min="15374" max="15377" width="0" style="42" hidden="1" customWidth="1"/>
    <col min="15378" max="15378" width="4.28515625" style="42" customWidth="1"/>
    <col min="15379" max="15381" width="7.4257812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10" width="14.5703125" style="42" customWidth="1"/>
    <col min="15411" max="15411" width="4" style="42" customWidth="1"/>
    <col min="15412" max="15414" width="6.5703125" style="42" customWidth="1"/>
    <col min="15415" max="15415" width="5" style="42" customWidth="1"/>
    <col min="15416" max="15416" width="18.28515625" style="42" customWidth="1"/>
    <col min="15417" max="15616" width="11.42578125" style="42"/>
    <col min="15617" max="15617" width="1.140625" style="42" customWidth="1"/>
    <col min="15618" max="15620" width="5.7109375" style="42" customWidth="1"/>
    <col min="15621" max="15621" width="4" style="42" customWidth="1"/>
    <col min="15622" max="15624" width="3.7109375" style="42" customWidth="1"/>
    <col min="15625" max="15627" width="4.5703125" style="42" customWidth="1"/>
    <col min="15628" max="15629" width="3.28515625" style="42" bestFit="1" customWidth="1"/>
    <col min="15630" max="15633" width="0" style="42" hidden="1" customWidth="1"/>
    <col min="15634" max="15634" width="4.28515625" style="42" customWidth="1"/>
    <col min="15635" max="15637" width="7.4257812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6" width="14.5703125" style="42" customWidth="1"/>
    <col min="15667" max="15667" width="4" style="42" customWidth="1"/>
    <col min="15668" max="15670" width="6.5703125" style="42" customWidth="1"/>
    <col min="15671" max="15671" width="5" style="42" customWidth="1"/>
    <col min="15672" max="15672" width="18.28515625" style="42" customWidth="1"/>
    <col min="15673" max="15872" width="11.42578125" style="42"/>
    <col min="15873" max="15873" width="1.140625" style="42" customWidth="1"/>
    <col min="15874" max="15876" width="5.7109375" style="42" customWidth="1"/>
    <col min="15877" max="15877" width="4" style="42" customWidth="1"/>
    <col min="15878" max="15880" width="3.7109375" style="42" customWidth="1"/>
    <col min="15881" max="15883" width="4.5703125" style="42" customWidth="1"/>
    <col min="15884" max="15885" width="3.28515625" style="42" bestFit="1" customWidth="1"/>
    <col min="15886" max="15889" width="0" style="42" hidden="1" customWidth="1"/>
    <col min="15890" max="15890" width="4.28515625" style="42" customWidth="1"/>
    <col min="15891" max="15893" width="7.4257812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2" width="14.5703125" style="42" customWidth="1"/>
    <col min="15923" max="15923" width="4" style="42" customWidth="1"/>
    <col min="15924" max="15926" width="6.5703125" style="42" customWidth="1"/>
    <col min="15927" max="15927" width="5" style="42" customWidth="1"/>
    <col min="15928" max="15928" width="18.28515625" style="42" customWidth="1"/>
    <col min="15929" max="16128" width="11.42578125" style="42"/>
    <col min="16129" max="16129" width="1.140625" style="42" customWidth="1"/>
    <col min="16130" max="16132" width="5.7109375" style="42" customWidth="1"/>
    <col min="16133" max="16133" width="4" style="42" customWidth="1"/>
    <col min="16134" max="16136" width="3.7109375" style="42" customWidth="1"/>
    <col min="16137" max="16139" width="4.5703125" style="42" customWidth="1"/>
    <col min="16140" max="16141" width="3.28515625" style="42" bestFit="1" customWidth="1"/>
    <col min="16142" max="16145" width="0" style="42" hidden="1" customWidth="1"/>
    <col min="16146" max="16146" width="4.28515625" style="42" customWidth="1"/>
    <col min="16147" max="16149" width="7.4257812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8" width="14.5703125" style="42" customWidth="1"/>
    <col min="16179" max="16179" width="4" style="42" customWidth="1"/>
    <col min="16180" max="16182" width="6.5703125" style="42" customWidth="1"/>
    <col min="16183" max="16183" width="5" style="42" customWidth="1"/>
    <col min="16184" max="16184" width="18.285156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43098</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45.75" customHeight="1" x14ac:dyDescent="0.2">
      <c r="A6" s="40"/>
      <c r="B6" s="1719" t="s">
        <v>92</v>
      </c>
      <c r="C6" s="1720"/>
      <c r="D6" s="1721" t="s">
        <v>93</v>
      </c>
      <c r="E6" s="1722"/>
      <c r="F6" s="1722"/>
      <c r="G6" s="1722"/>
      <c r="H6" s="1723"/>
      <c r="I6" s="1719" t="s">
        <v>300</v>
      </c>
      <c r="J6" s="1724"/>
      <c r="K6" s="1720"/>
      <c r="L6" s="1721" t="s">
        <v>760</v>
      </c>
      <c r="M6" s="1722"/>
      <c r="N6" s="1722"/>
      <c r="O6" s="1722"/>
      <c r="P6" s="1722"/>
      <c r="Q6" s="1722"/>
      <c r="R6" s="1722"/>
      <c r="S6" s="1722"/>
      <c r="T6" s="1722"/>
      <c r="U6" s="1723"/>
      <c r="V6" s="1719" t="s">
        <v>94</v>
      </c>
      <c r="W6" s="1724"/>
      <c r="X6" s="1724"/>
      <c r="Y6" s="1724"/>
      <c r="Z6" s="1724"/>
      <c r="AA6" s="1725" t="s">
        <v>1516</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898" t="s">
        <v>605</v>
      </c>
      <c r="M8" s="1899"/>
      <c r="N8" s="1899"/>
      <c r="O8" s="1899"/>
      <c r="P8" s="1899"/>
      <c r="Q8" s="1899"/>
      <c r="R8" s="1900"/>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row>
    <row r="9" spans="1:56"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333.75" customHeight="1" x14ac:dyDescent="0.2">
      <c r="A10" s="651"/>
      <c r="B10" s="2134" t="s">
        <v>1517</v>
      </c>
      <c r="C10" s="2134"/>
      <c r="D10" s="2134"/>
      <c r="E10" s="652" t="s">
        <v>761</v>
      </c>
      <c r="F10" s="1796" t="s">
        <v>2954</v>
      </c>
      <c r="G10" s="1796"/>
      <c r="H10" s="1796"/>
      <c r="I10" s="1734" t="s">
        <v>762</v>
      </c>
      <c r="J10" s="1734"/>
      <c r="K10" s="1734"/>
      <c r="L10" s="682" t="s">
        <v>663</v>
      </c>
      <c r="M10" s="682" t="s">
        <v>645</v>
      </c>
      <c r="N10" s="682"/>
      <c r="O10" s="138">
        <f>VLOOKUP(L10,[8]Listas!$M$69:$N$73,2,0)</f>
        <v>1</v>
      </c>
      <c r="P10" s="138"/>
      <c r="Q10" s="138">
        <f>HLOOKUP(M10,[8]Listas!$O$67:$Q$68,2,0)</f>
        <v>10</v>
      </c>
      <c r="R10" s="168" t="str">
        <f>INDEX([8]Listas!$O$69:$Q$73,MATCH(L10,[8]Listas!$M$69:$M$73,0),MATCH(M10,[8]Listas!$O$67:$Q$67,0))</f>
        <v>10
BAJA</v>
      </c>
      <c r="S10" s="1734" t="s">
        <v>2682</v>
      </c>
      <c r="T10" s="1734"/>
      <c r="U10" s="1734"/>
      <c r="V10" s="680" t="s">
        <v>102</v>
      </c>
      <c r="W10" s="680" t="s">
        <v>62</v>
      </c>
      <c r="X10" s="680" t="s">
        <v>62</v>
      </c>
      <c r="Y10" s="680" t="s">
        <v>102</v>
      </c>
      <c r="Z10" s="680" t="s">
        <v>102</v>
      </c>
      <c r="AA10" s="680" t="s">
        <v>62</v>
      </c>
      <c r="AB10" s="680" t="s">
        <v>102</v>
      </c>
      <c r="AC10" s="680" t="s">
        <v>102</v>
      </c>
      <c r="AD10" s="680" t="s">
        <v>102</v>
      </c>
      <c r="AE10" s="680" t="s">
        <v>102</v>
      </c>
      <c r="AF10" s="680"/>
      <c r="AG10" s="138">
        <f>IF(Y10="SI",15,0)</f>
        <v>15</v>
      </c>
      <c r="AH10" s="138">
        <f>IF(Z10="SI",5,0)</f>
        <v>5</v>
      </c>
      <c r="AI10" s="138">
        <f>IF(AA10="SI",15,0)</f>
        <v>0</v>
      </c>
      <c r="AJ10" s="138">
        <f>IF(AB10="SI",10,0)</f>
        <v>10</v>
      </c>
      <c r="AK10" s="138">
        <f>IF(AC10="SI",15,0)</f>
        <v>15</v>
      </c>
      <c r="AL10" s="138">
        <f>IF(AD10="SI",10,0)</f>
        <v>10</v>
      </c>
      <c r="AM10" s="138">
        <f>IF(AE10="SI",30,0)</f>
        <v>30</v>
      </c>
      <c r="AN10" s="138">
        <f>SUM(AG10+AH10+AI10+AJ10+AK10+AL10+AM10)</f>
        <v>85</v>
      </c>
      <c r="AO10" s="138">
        <f>IF(AN10&lt;=50,0,IF(AN10&gt;=76,2,1))</f>
        <v>2</v>
      </c>
      <c r="AP10" s="168" t="str">
        <f>CONCATENATE(AN10,"- disminuye ",AO10)</f>
        <v>85- disminuye 2</v>
      </c>
      <c r="AQ10" s="78">
        <f>IF(V10="SI",O10-AO10,O10)</f>
        <v>-1</v>
      </c>
      <c r="AR10" s="168" t="str">
        <f>IF(AQ10&lt;=1,"Rara vez",VLOOKUP(AQ10,[8]Listas!$L$69:$M$73,2,0))</f>
        <v>Rara vez</v>
      </c>
      <c r="AS10" s="78">
        <f>IF(W10="SI",Q10-AO10,Q10)</f>
        <v>10</v>
      </c>
      <c r="AT10" s="168" t="str">
        <f>IF(AS10&lt;=9,"Moderado",IF(AS10=20,"Catastrófico",IF(AS10=18,"Moderado","Mayor")))</f>
        <v>Mayor</v>
      </c>
      <c r="AU10" s="168" t="str">
        <f>INDEX([8]Listas!$O$69:$Q$73,MATCH(AR10,[8]Listas!$M$69:$M$73,0),MATCH(AT10,[8]Listas!$O$67:$Q$67,0))</f>
        <v>10
BAJA</v>
      </c>
      <c r="AV10" s="77" t="s">
        <v>647</v>
      </c>
      <c r="AW10" s="647" t="s">
        <v>2683</v>
      </c>
      <c r="AX10" s="647" t="s">
        <v>2684</v>
      </c>
      <c r="AY10" s="682" t="s">
        <v>2955</v>
      </c>
      <c r="AZ10" s="1754" t="s">
        <v>2956</v>
      </c>
      <c r="BA10" s="1754"/>
      <c r="BB10" s="1754"/>
      <c r="BC10" s="167" t="s">
        <v>893</v>
      </c>
      <c r="BD10" s="680" t="s">
        <v>2957</v>
      </c>
    </row>
    <row r="11" spans="1:56" ht="285.75" hidden="1" customHeight="1" x14ac:dyDescent="0.2">
      <c r="A11" s="651"/>
      <c r="B11" s="1771"/>
      <c r="C11" s="1771"/>
      <c r="D11" s="1771"/>
      <c r="E11" s="174"/>
      <c r="F11" s="1772"/>
      <c r="G11" s="1772"/>
      <c r="H11" s="1772"/>
      <c r="I11" s="1771"/>
      <c r="J11" s="1771"/>
      <c r="K11" s="1771"/>
      <c r="L11" s="682"/>
      <c r="M11" s="682"/>
      <c r="N11" s="682"/>
      <c r="O11" s="138" t="e">
        <f>VLOOKUP(L11,[8]Listas!$M$69:$N$73,2,0)</f>
        <v>#N/A</v>
      </c>
      <c r="P11" s="138"/>
      <c r="Q11" s="138" t="e">
        <f>HLOOKUP(M11,[8]Listas!$O$67:$Q$68,2,0)</f>
        <v>#N/A</v>
      </c>
      <c r="R11" s="681" t="e">
        <f>INDEX([8]Listas!$O$69:$Q$73,MATCH(L11,[8]Listas!$M$69:$M$73,0),MATCH(M11,[8]Listas!$O$67:$Q$67,0))</f>
        <v>#N/A</v>
      </c>
      <c r="S11" s="1771"/>
      <c r="T11" s="1771"/>
      <c r="U11" s="1771"/>
      <c r="V11" s="680"/>
      <c r="W11" s="680"/>
      <c r="X11" s="680"/>
      <c r="Y11" s="680"/>
      <c r="Z11" s="680"/>
      <c r="AA11" s="680"/>
      <c r="AB11" s="680"/>
      <c r="AC11" s="680"/>
      <c r="AD11" s="680"/>
      <c r="AE11" s="680"/>
      <c r="AF11" s="680"/>
      <c r="AG11" s="138">
        <f>IF(Y11="SI",15,0)</f>
        <v>0</v>
      </c>
      <c r="AH11" s="138">
        <f>IF(Z11="SI",5,0)</f>
        <v>0</v>
      </c>
      <c r="AI11" s="138">
        <f>IF(AA11="SI",15,0)</f>
        <v>0</v>
      </c>
      <c r="AJ11" s="138">
        <f>IF(AB11="SI",10,0)</f>
        <v>0</v>
      </c>
      <c r="AK11" s="138">
        <f>IF(AC11="SI",15,0)</f>
        <v>0</v>
      </c>
      <c r="AL11" s="138">
        <f>IF(AD11="SI",10,0)</f>
        <v>0</v>
      </c>
      <c r="AM11" s="138">
        <f>IF(AE11="SI",30,0)</f>
        <v>0</v>
      </c>
      <c r="AN11" s="138">
        <f>SUM(AG11+AH11+AI11+AJ11+AK11+AL11+AM11)</f>
        <v>0</v>
      </c>
      <c r="AO11" s="138">
        <f>IF(AN11&lt;=50,0,IF(AN11&gt;=76,2,1))</f>
        <v>0</v>
      </c>
      <c r="AP11" s="681" t="str">
        <f>CONCATENATE(AN11,"- disminuye ",AO11)</f>
        <v>0- disminuye 0</v>
      </c>
      <c r="AQ11" s="138" t="e">
        <f>IF(V11="SI",O11-AO11,O11)</f>
        <v>#N/A</v>
      </c>
      <c r="AR11" s="681" t="e">
        <f>IF(AQ11&lt;=1,"Rara vez",VLOOKUP(AQ11,[8]Listas!$L$69:$M$73,2,0))</f>
        <v>#N/A</v>
      </c>
      <c r="AS11" s="138" t="e">
        <f>IF(W11="SI",Q11-AO11,Q11)</f>
        <v>#N/A</v>
      </c>
      <c r="AT11" s="681" t="e">
        <f>IF(AS11&lt;=9,"Moderado",IF(AS11=20,"Catastrófico",IF(AS11=18,"Moderado","Mayor")))</f>
        <v>#N/A</v>
      </c>
      <c r="AU11" s="681" t="e">
        <f>INDEX([8]Listas!$O$69:$Q$73,MATCH(AR11,[8]Listas!$M$69:$M$73,0),MATCH(AT11,[8]Listas!$O$67:$Q$67,0))</f>
        <v>#N/A</v>
      </c>
      <c r="AV11" s="682" t="s">
        <v>647</v>
      </c>
      <c r="AW11" s="650"/>
      <c r="AX11" s="650"/>
      <c r="AY11" s="682" t="s">
        <v>763</v>
      </c>
      <c r="AZ11" s="1766"/>
      <c r="BA11" s="1767"/>
      <c r="BB11" s="1768"/>
      <c r="BC11" s="175"/>
      <c r="BD11" s="683"/>
    </row>
    <row r="12" spans="1:56" ht="188.25" hidden="1" customHeight="1" x14ac:dyDescent="0.2">
      <c r="A12" s="651"/>
      <c r="B12" s="1771"/>
      <c r="C12" s="1771"/>
      <c r="D12" s="1771"/>
      <c r="E12" s="174"/>
      <c r="F12" s="1772"/>
      <c r="G12" s="1772"/>
      <c r="H12" s="1772"/>
      <c r="I12" s="1771"/>
      <c r="J12" s="1771"/>
      <c r="K12" s="1771"/>
      <c r="L12" s="682"/>
      <c r="M12" s="682"/>
      <c r="N12" s="682"/>
      <c r="O12" s="138" t="e">
        <f>VLOOKUP(L12,[8]Listas!$M$69:$N$73,2,0)</f>
        <v>#N/A</v>
      </c>
      <c r="P12" s="138"/>
      <c r="Q12" s="138" t="e">
        <f>HLOOKUP(M12,[8]Listas!$O$67:$Q$68,2,0)</f>
        <v>#N/A</v>
      </c>
      <c r="R12" s="681" t="e">
        <f>INDEX([8]Listas!$O$69:$Q$73,MATCH(L12,[8]Listas!$M$69:$M$73,0),MATCH(M12,[8]Listas!$O$67:$Q$67,0))</f>
        <v>#N/A</v>
      </c>
      <c r="S12" s="1771"/>
      <c r="T12" s="1771"/>
      <c r="U12" s="1771"/>
      <c r="V12" s="680"/>
      <c r="W12" s="680"/>
      <c r="X12" s="680"/>
      <c r="Y12" s="680"/>
      <c r="Z12" s="680"/>
      <c r="AA12" s="680"/>
      <c r="AB12" s="680"/>
      <c r="AC12" s="680"/>
      <c r="AD12" s="680"/>
      <c r="AE12" s="680"/>
      <c r="AF12" s="680"/>
      <c r="AG12" s="138">
        <f>IF(Y12="SI",15,0)</f>
        <v>0</v>
      </c>
      <c r="AH12" s="138">
        <f>IF(Z12="SI",5,0)</f>
        <v>0</v>
      </c>
      <c r="AI12" s="138">
        <f>IF(AA12="SI",15,0)</f>
        <v>0</v>
      </c>
      <c r="AJ12" s="138">
        <f>IF(AB12="SI",10,0)</f>
        <v>0</v>
      </c>
      <c r="AK12" s="138">
        <f>IF(AC12="SI",15,0)</f>
        <v>0</v>
      </c>
      <c r="AL12" s="138">
        <f>IF(AD12="SI",10,0)</f>
        <v>0</v>
      </c>
      <c r="AM12" s="138">
        <f>IF(AE12="SI",30,0)</f>
        <v>0</v>
      </c>
      <c r="AN12" s="138">
        <f>SUM(AG12+AH12+AI12+AJ12+AK12+AL12+AM12)</f>
        <v>0</v>
      </c>
      <c r="AO12" s="138">
        <f>IF(AN12&lt;=50,0,IF(AN12&gt;=76,2,1))</f>
        <v>0</v>
      </c>
      <c r="AP12" s="681" t="str">
        <f>CONCATENATE(AN12,"- disminuye ",AO12)</f>
        <v>0- disminuye 0</v>
      </c>
      <c r="AQ12" s="138" t="e">
        <f>IF(V12="SI",O12-AO12,O12)</f>
        <v>#N/A</v>
      </c>
      <c r="AR12" s="681" t="e">
        <f>IF(AQ12&lt;=1,"Rara vez",VLOOKUP(AQ12,[8]Listas!$L$69:$M$73,2,0))</f>
        <v>#N/A</v>
      </c>
      <c r="AS12" s="138" t="e">
        <f>IF(W12="SI",Q12-AO12,Q12)</f>
        <v>#N/A</v>
      </c>
      <c r="AT12" s="681" t="e">
        <f>IF(AS12&lt;=9,"Moderado",IF(AS12=20,"Catastrófico",IF(AS12=18,"Moderado","Mayor")))</f>
        <v>#N/A</v>
      </c>
      <c r="AU12" s="681" t="e">
        <f>INDEX([8]Listas!$O$69:$Q$73,MATCH(AR12,[8]Listas!$M$69:$M$73,0),MATCH(AT12,[8]Listas!$O$67:$Q$67,0))</f>
        <v>#N/A</v>
      </c>
      <c r="AV12" s="682" t="s">
        <v>647</v>
      </c>
      <c r="AW12" s="650"/>
      <c r="AX12" s="650"/>
      <c r="AY12" s="682" t="s">
        <v>763</v>
      </c>
      <c r="AZ12" s="1766"/>
      <c r="BA12" s="1767"/>
      <c r="BB12" s="1768"/>
      <c r="BC12" s="175"/>
      <c r="BD12" s="683"/>
    </row>
    <row r="13" spans="1:56" ht="176.25" hidden="1" customHeight="1" x14ac:dyDescent="0.2">
      <c r="A13" s="651"/>
      <c r="B13" s="1771"/>
      <c r="C13" s="1771"/>
      <c r="D13" s="1771"/>
      <c r="E13" s="174"/>
      <c r="F13" s="1772"/>
      <c r="G13" s="1772"/>
      <c r="H13" s="1772"/>
      <c r="I13" s="1771"/>
      <c r="J13" s="1771"/>
      <c r="K13" s="1771"/>
      <c r="L13" s="682"/>
      <c r="M13" s="682"/>
      <c r="N13" s="682"/>
      <c r="O13" s="138" t="e">
        <f>VLOOKUP(L13,[8]Listas!$M$69:$N$73,2,0)</f>
        <v>#N/A</v>
      </c>
      <c r="P13" s="138"/>
      <c r="Q13" s="138" t="e">
        <f>HLOOKUP(M13,[8]Listas!$O$67:$Q$68,2,0)</f>
        <v>#N/A</v>
      </c>
      <c r="R13" s="681" t="e">
        <f>INDEX([8]Listas!$O$69:$Q$73,MATCH(L13,[8]Listas!$M$69:$M$73,0),MATCH(M13,[8]Listas!$O$67:$Q$67,0))</f>
        <v>#N/A</v>
      </c>
      <c r="S13" s="1771"/>
      <c r="T13" s="1771"/>
      <c r="U13" s="1771"/>
      <c r="V13" s="680"/>
      <c r="W13" s="680"/>
      <c r="X13" s="680"/>
      <c r="Y13" s="680"/>
      <c r="Z13" s="680"/>
      <c r="AA13" s="680"/>
      <c r="AB13" s="680"/>
      <c r="AC13" s="680"/>
      <c r="AD13" s="680"/>
      <c r="AE13" s="680"/>
      <c r="AF13" s="680"/>
      <c r="AG13" s="138">
        <f>IF(Y13="SI",15,0)</f>
        <v>0</v>
      </c>
      <c r="AH13" s="138">
        <f>IF(Z13="SI",5,0)</f>
        <v>0</v>
      </c>
      <c r="AI13" s="138">
        <f>IF(AA13="SI",15,0)</f>
        <v>0</v>
      </c>
      <c r="AJ13" s="138">
        <f>IF(AB13="SI",10,0)</f>
        <v>0</v>
      </c>
      <c r="AK13" s="138">
        <f>IF(AC13="SI",15,0)</f>
        <v>0</v>
      </c>
      <c r="AL13" s="138">
        <f>IF(AD13="SI",10,0)</f>
        <v>0</v>
      </c>
      <c r="AM13" s="138">
        <f>IF(AE13="SI",30,0)</f>
        <v>0</v>
      </c>
      <c r="AN13" s="138">
        <f>SUM(AG13+AH13+AI13+AJ13+AK13+AL13+AM13)</f>
        <v>0</v>
      </c>
      <c r="AO13" s="138">
        <f>IF(AN13&lt;=50,0,IF(AN13&gt;=76,2,1))</f>
        <v>0</v>
      </c>
      <c r="AP13" s="681" t="str">
        <f>CONCATENATE(AN13,"- disminuye ",AO13)</f>
        <v>0- disminuye 0</v>
      </c>
      <c r="AQ13" s="138" t="e">
        <f>IF(V13="SI",O13-AO13,O13)</f>
        <v>#N/A</v>
      </c>
      <c r="AR13" s="681" t="e">
        <f>IF(AQ13&lt;=1,"Rara vez",VLOOKUP(AQ13,[8]Listas!$L$69:$M$73,2,0))</f>
        <v>#N/A</v>
      </c>
      <c r="AS13" s="138" t="e">
        <f>IF(W13="SI",Q13-AO13,Q13)</f>
        <v>#N/A</v>
      </c>
      <c r="AT13" s="681" t="e">
        <f>IF(AS13&lt;=9,"Moderado",IF(AS13=20,"Catastrófico",IF(AS13=18,"Moderado","Mayor")))</f>
        <v>#N/A</v>
      </c>
      <c r="AU13" s="681" t="e">
        <f>INDEX([8]Listas!$O$69:$Q$73,MATCH(AR13,[8]Listas!$M$69:$M$73,0),MATCH(AT13,[8]Listas!$O$67:$Q$67,0))</f>
        <v>#N/A</v>
      </c>
      <c r="AV13" s="682" t="s">
        <v>653</v>
      </c>
      <c r="AW13" s="650"/>
      <c r="AX13" s="650"/>
      <c r="AY13" s="682" t="s">
        <v>763</v>
      </c>
      <c r="AZ13" s="1766"/>
      <c r="BA13" s="1767"/>
      <c r="BB13" s="1768"/>
      <c r="BC13" s="175"/>
      <c r="BD13" s="683"/>
    </row>
    <row r="14" spans="1:56" ht="59.25" hidden="1" customHeight="1" x14ac:dyDescent="0.2">
      <c r="A14" s="651"/>
      <c r="B14" s="1721"/>
      <c r="C14" s="1722"/>
      <c r="D14" s="1723"/>
      <c r="E14" s="647"/>
      <c r="F14" s="1735"/>
      <c r="G14" s="1736"/>
      <c r="H14" s="1737"/>
      <c r="I14" s="1721"/>
      <c r="J14" s="1722"/>
      <c r="K14" s="1723"/>
      <c r="L14" s="652"/>
      <c r="M14" s="169"/>
      <c r="N14" s="140"/>
      <c r="O14" s="49" t="e">
        <f>VLOOKUP(L14,[8]Listas!$M$69:$N$73,2,0)</f>
        <v>#N/A</v>
      </c>
      <c r="P14" s="49"/>
      <c r="Q14" s="49" t="e">
        <f>HLOOKUP(M14,[8]Listas!$O$67:$Q$68,2,0)</f>
        <v>#N/A</v>
      </c>
      <c r="R14" s="656" t="e">
        <f>INDEX([8]Listas!$O$69:$Q$73,MATCH(L14,[8]Listas!$M$69:$M$73,0),MATCH(M14,[8]Listas!$O$67:$Q$67,0))</f>
        <v>#N/A</v>
      </c>
      <c r="S14" s="1721"/>
      <c r="T14" s="1722"/>
      <c r="U14" s="1723"/>
      <c r="V14" s="649"/>
      <c r="W14" s="649"/>
      <c r="X14" s="649"/>
      <c r="Y14" s="649"/>
      <c r="Z14" s="649"/>
      <c r="AA14" s="649"/>
      <c r="AB14" s="649"/>
      <c r="AC14" s="649"/>
      <c r="AD14" s="649"/>
      <c r="AE14" s="649"/>
      <c r="AF14" s="141"/>
      <c r="AG14" s="49">
        <f>IF(Y14="SI",15,0)</f>
        <v>0</v>
      </c>
      <c r="AH14" s="49">
        <f>IF(Z14="SI",5,0)</f>
        <v>0</v>
      </c>
      <c r="AI14" s="49">
        <f>IF(AA14="SI",15,0)</f>
        <v>0</v>
      </c>
      <c r="AJ14" s="49">
        <f>IF(AB14="SI",10,0)</f>
        <v>0</v>
      </c>
      <c r="AK14" s="49">
        <f>IF(AC14="SI",15,0)</f>
        <v>0</v>
      </c>
      <c r="AL14" s="49">
        <f>IF(AD14="SI",10,0)</f>
        <v>0</v>
      </c>
      <c r="AM14" s="49">
        <f>IF(AE14="SI",30,0)</f>
        <v>0</v>
      </c>
      <c r="AN14" s="49">
        <f>SUM(AG14+AH14+AI14+AJ14+AK14+AL14+AM14)</f>
        <v>0</v>
      </c>
      <c r="AO14" s="49">
        <f>IF(AN14&lt;=50,0,IF(AN14&gt;=76,2,1))</f>
        <v>0</v>
      </c>
      <c r="AP14" s="656" t="str">
        <f>CONCATENATE(AN14,"- disminuye ",AO14)</f>
        <v>0- disminuye 0</v>
      </c>
      <c r="AQ14" s="49" t="e">
        <f>IF(V14="SI",O14-AO14,O14)</f>
        <v>#N/A</v>
      </c>
      <c r="AR14" s="656" t="e">
        <f>IF(AQ14&lt;=1,"Rara vez",VLOOKUP(AQ14,[8]Listas!$L$69:$M$73,2,0))</f>
        <v>#N/A</v>
      </c>
      <c r="AS14" s="49" t="e">
        <f>IF(W14="SI",Q14-AO14,Q14)</f>
        <v>#N/A</v>
      </c>
      <c r="AT14" s="656" t="e">
        <f>IF(AS14&lt;=9,"Moderado",IF(AS14=20,"Catastrófico",IF(AS14=18,"Moderado","Mayor")))</f>
        <v>#N/A</v>
      </c>
      <c r="AU14" s="656" t="e">
        <f>INDEX([8]Listas!$O$69:$Q$73,MATCH(AR14,[8]Listas!$M$69:$M$73,0),MATCH(AT14,[8]Listas!$O$67:$Q$67,0))</f>
        <v>#N/A</v>
      </c>
      <c r="AV14" s="652"/>
      <c r="AW14" s="647"/>
      <c r="AX14" s="647"/>
      <c r="AY14" s="652"/>
      <c r="AZ14" s="1754" t="s">
        <v>649</v>
      </c>
      <c r="BA14" s="1754"/>
      <c r="BB14" s="1754"/>
      <c r="BC14" s="649"/>
      <c r="BD14" s="649"/>
    </row>
    <row r="15" spans="1:56" ht="3.75" customHeight="1" x14ac:dyDescent="0.2">
      <c r="A15" s="40"/>
      <c r="B15" s="50"/>
      <c r="C15" s="50"/>
      <c r="D15" s="50"/>
      <c r="E15" s="43"/>
      <c r="F15" s="50"/>
      <c r="G15" s="50"/>
      <c r="H15" s="50"/>
      <c r="I15" s="50"/>
      <c r="J15" s="50"/>
      <c r="K15" s="50"/>
      <c r="L15" s="43"/>
      <c r="M15" s="43"/>
      <c r="N15" s="43"/>
      <c r="O15" s="43"/>
      <c r="P15" s="43"/>
      <c r="Q15" s="43"/>
      <c r="R15" s="43"/>
      <c r="S15" s="50"/>
      <c r="T15" s="50"/>
      <c r="U15" s="50"/>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50"/>
      <c r="AW15" s="50"/>
      <c r="AX15" s="50"/>
      <c r="AY15" s="43"/>
      <c r="AZ15" s="51"/>
      <c r="BA15" s="51"/>
      <c r="BB15" s="51"/>
      <c r="BC15" s="52"/>
      <c r="BD15" s="53"/>
    </row>
    <row r="16" spans="1:56" ht="15" customHeight="1" x14ac:dyDescent="0.2">
      <c r="A16" s="44"/>
      <c r="B16" s="1755" t="s">
        <v>655</v>
      </c>
      <c r="C16" s="1755"/>
      <c r="D16" s="1755"/>
      <c r="E16" s="1755"/>
      <c r="F16" s="1755"/>
      <c r="G16" s="1755"/>
      <c r="H16" s="1755"/>
      <c r="I16" s="1755"/>
      <c r="J16" s="1755"/>
      <c r="K16" s="1755"/>
      <c r="L16" s="1755"/>
      <c r="M16" s="1755"/>
      <c r="N16" s="1755"/>
      <c r="O16" s="1755"/>
      <c r="P16" s="1755"/>
      <c r="Q16" s="1755"/>
      <c r="R16" s="1755"/>
      <c r="S16" s="1755"/>
      <c r="T16" s="1755"/>
      <c r="U16" s="1755"/>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43"/>
      <c r="AV16" s="55"/>
      <c r="AW16" s="55"/>
      <c r="AX16" s="55"/>
      <c r="AY16" s="1756" t="s">
        <v>2685</v>
      </c>
      <c r="AZ16" s="1757"/>
      <c r="BA16" s="1757"/>
      <c r="BB16" s="1757"/>
      <c r="BC16" s="1757"/>
      <c r="BD16" s="1757"/>
    </row>
    <row r="17" spans="1:56" s="57" customFormat="1" ht="19.5" customHeight="1" x14ac:dyDescent="0.2">
      <c r="A17" s="56"/>
      <c r="B17" s="1758" t="s">
        <v>656</v>
      </c>
      <c r="C17" s="1759"/>
      <c r="D17" s="1759"/>
      <c r="E17" s="1759"/>
      <c r="F17" s="1759"/>
      <c r="G17" s="1759"/>
      <c r="H17" s="1760"/>
      <c r="I17" s="1758" t="s">
        <v>657</v>
      </c>
      <c r="J17" s="1759"/>
      <c r="K17" s="1759"/>
      <c r="L17" s="1759"/>
      <c r="M17" s="1759"/>
      <c r="N17" s="1759"/>
      <c r="O17" s="1759"/>
      <c r="P17" s="1759"/>
      <c r="Q17" s="1759"/>
      <c r="R17" s="1759"/>
      <c r="S17" s="1759"/>
      <c r="T17" s="1759"/>
      <c r="U17" s="1760"/>
      <c r="V17" s="1758" t="s">
        <v>369</v>
      </c>
      <c r="W17" s="1759"/>
      <c r="X17" s="1759"/>
      <c r="Y17" s="1759"/>
      <c r="Z17" s="1759"/>
      <c r="AA17" s="1759"/>
      <c r="AB17" s="1759"/>
      <c r="AC17" s="1759"/>
      <c r="AD17" s="1759"/>
      <c r="AE17" s="1759"/>
      <c r="AF17" s="1759"/>
      <c r="AG17" s="1759"/>
      <c r="AH17" s="1759"/>
      <c r="AI17" s="1759"/>
      <c r="AJ17" s="1759"/>
      <c r="AK17" s="1759"/>
      <c r="AL17" s="1759"/>
      <c r="AM17" s="1759"/>
      <c r="AN17" s="1759"/>
      <c r="AO17" s="1759"/>
      <c r="AP17" s="1760"/>
      <c r="AQ17" s="142" t="s">
        <v>370</v>
      </c>
      <c r="AR17" s="1758" t="s">
        <v>370</v>
      </c>
      <c r="AS17" s="1759"/>
      <c r="AT17" s="1759"/>
      <c r="AU17" s="1759"/>
      <c r="AV17" s="1759"/>
      <c r="AW17" s="1760"/>
      <c r="AX17" s="55"/>
      <c r="AY17" s="1757"/>
      <c r="AZ17" s="1757"/>
      <c r="BA17" s="1757"/>
      <c r="BB17" s="1757"/>
      <c r="BC17" s="1757"/>
      <c r="BD17" s="1757"/>
    </row>
    <row r="18" spans="1:56" s="57" customFormat="1" ht="25.5" customHeight="1" x14ac:dyDescent="0.2">
      <c r="A18" s="58"/>
      <c r="B18" s="1764" t="s">
        <v>682</v>
      </c>
      <c r="C18" s="1764"/>
      <c r="D18" s="1764"/>
      <c r="E18" s="1764"/>
      <c r="F18" s="1764"/>
      <c r="G18" s="1764"/>
      <c r="H18" s="1764"/>
      <c r="I18" s="1764" t="s">
        <v>1385</v>
      </c>
      <c r="J18" s="1764"/>
      <c r="K18" s="1764"/>
      <c r="L18" s="1764"/>
      <c r="M18" s="1764"/>
      <c r="N18" s="1764"/>
      <c r="O18" s="1764"/>
      <c r="P18" s="1764"/>
      <c r="Q18" s="1764"/>
      <c r="R18" s="1764"/>
      <c r="S18" s="1764"/>
      <c r="T18" s="1764"/>
      <c r="U18" s="1764"/>
      <c r="V18" s="1764" t="s">
        <v>1084</v>
      </c>
      <c r="W18" s="1764"/>
      <c r="X18" s="1764"/>
      <c r="Y18" s="1764"/>
      <c r="Z18" s="1764"/>
      <c r="AA18" s="1764"/>
      <c r="AB18" s="1764"/>
      <c r="AC18" s="1764"/>
      <c r="AD18" s="1764"/>
      <c r="AE18" s="1764"/>
      <c r="AF18" s="1764"/>
      <c r="AG18" s="1764"/>
      <c r="AH18" s="1764"/>
      <c r="AI18" s="1764"/>
      <c r="AJ18" s="1764"/>
      <c r="AK18" s="1764"/>
      <c r="AL18" s="1764"/>
      <c r="AM18" s="1764"/>
      <c r="AN18" s="1764"/>
      <c r="AO18" s="1764"/>
      <c r="AP18" s="1764"/>
      <c r="AQ18" s="59"/>
      <c r="AR18" s="1764"/>
      <c r="AS18" s="1764"/>
      <c r="AT18" s="1764"/>
      <c r="AU18" s="1764"/>
      <c r="AV18" s="1764"/>
      <c r="AW18" s="1764"/>
      <c r="AX18" s="55"/>
      <c r="AY18" s="1757"/>
      <c r="AZ18" s="1757"/>
      <c r="BA18" s="1757"/>
      <c r="BB18" s="1757"/>
      <c r="BC18" s="1757"/>
      <c r="BD18" s="1757"/>
    </row>
    <row r="19" spans="1:56" s="57" customFormat="1" ht="25.5" customHeight="1" x14ac:dyDescent="0.2">
      <c r="A19" s="58"/>
      <c r="B19" s="1764" t="s">
        <v>764</v>
      </c>
      <c r="C19" s="1764"/>
      <c r="D19" s="1764"/>
      <c r="E19" s="1764"/>
      <c r="F19" s="1764"/>
      <c r="G19" s="1764"/>
      <c r="H19" s="1764"/>
      <c r="I19" s="1764" t="s">
        <v>765</v>
      </c>
      <c r="J19" s="1764"/>
      <c r="K19" s="1764"/>
      <c r="L19" s="1764"/>
      <c r="M19" s="1764"/>
      <c r="N19" s="1764"/>
      <c r="O19" s="1764"/>
      <c r="P19" s="1764"/>
      <c r="Q19" s="1764"/>
      <c r="R19" s="1764"/>
      <c r="S19" s="1764"/>
      <c r="T19" s="1764"/>
      <c r="U19" s="1764"/>
      <c r="V19" s="1764" t="s">
        <v>1084</v>
      </c>
      <c r="W19" s="1764"/>
      <c r="X19" s="1764"/>
      <c r="Y19" s="1764"/>
      <c r="Z19" s="1764"/>
      <c r="AA19" s="1764"/>
      <c r="AB19" s="1764"/>
      <c r="AC19" s="1764"/>
      <c r="AD19" s="1764"/>
      <c r="AE19" s="1764"/>
      <c r="AF19" s="1764"/>
      <c r="AG19" s="1764"/>
      <c r="AH19" s="1764"/>
      <c r="AI19" s="1764"/>
      <c r="AJ19" s="1764"/>
      <c r="AK19" s="1764"/>
      <c r="AL19" s="1764"/>
      <c r="AM19" s="1764"/>
      <c r="AN19" s="1764"/>
      <c r="AO19" s="1764"/>
      <c r="AP19" s="1764"/>
      <c r="AQ19" s="59"/>
      <c r="AR19" s="1764"/>
      <c r="AS19" s="1764"/>
      <c r="AT19" s="1764"/>
      <c r="AU19" s="1764"/>
      <c r="AV19" s="1764"/>
      <c r="AW19" s="1764"/>
      <c r="AX19" s="55"/>
      <c r="AY19" s="1757"/>
      <c r="AZ19" s="1757"/>
      <c r="BA19" s="1757"/>
      <c r="BB19" s="1757"/>
      <c r="BC19" s="1757"/>
      <c r="BD19" s="1757"/>
    </row>
    <row r="20" spans="1:56" ht="25.5" customHeight="1" x14ac:dyDescent="0.2">
      <c r="A20" s="58"/>
      <c r="B20" s="1761" t="s">
        <v>658</v>
      </c>
      <c r="C20" s="1762"/>
      <c r="D20" s="1762"/>
      <c r="E20" s="1762"/>
      <c r="F20" s="1762"/>
      <c r="G20" s="1762"/>
      <c r="H20" s="1763"/>
      <c r="I20" s="1764" t="s">
        <v>659</v>
      </c>
      <c r="J20" s="1764"/>
      <c r="K20" s="1764"/>
      <c r="L20" s="1764"/>
      <c r="M20" s="1764"/>
      <c r="N20" s="1764"/>
      <c r="O20" s="1764"/>
      <c r="P20" s="1764"/>
      <c r="Q20" s="1764"/>
      <c r="R20" s="1764"/>
      <c r="S20" s="1764"/>
      <c r="T20" s="1764"/>
      <c r="U20" s="1764"/>
      <c r="V20" s="1764" t="s">
        <v>1519</v>
      </c>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59"/>
      <c r="AR20" s="1764"/>
      <c r="AS20" s="1764"/>
      <c r="AT20" s="1764"/>
      <c r="AU20" s="1764"/>
      <c r="AV20" s="1764"/>
      <c r="AW20" s="1764"/>
      <c r="AX20" s="67"/>
      <c r="AY20" s="68"/>
      <c r="AZ20" s="69"/>
      <c r="BA20" s="69"/>
      <c r="BB20" s="69"/>
      <c r="BC20" s="68"/>
      <c r="BD20" s="61"/>
    </row>
    <row r="21" spans="1:56" ht="25.5" customHeight="1" x14ac:dyDescent="0.2">
      <c r="A21" s="58"/>
      <c r="B21" s="1764" t="s">
        <v>172</v>
      </c>
      <c r="C21" s="1764"/>
      <c r="D21" s="1764"/>
      <c r="E21" s="1764"/>
      <c r="F21" s="1764"/>
      <c r="G21" s="1764"/>
      <c r="H21" s="1764"/>
      <c r="I21" s="1761" t="s">
        <v>2686</v>
      </c>
      <c r="J21" s="1762"/>
      <c r="K21" s="1762"/>
      <c r="L21" s="1762"/>
      <c r="M21" s="1762"/>
      <c r="N21" s="1762"/>
      <c r="O21" s="1762"/>
      <c r="P21" s="1762"/>
      <c r="Q21" s="1762"/>
      <c r="R21" s="1762"/>
      <c r="S21" s="1762"/>
      <c r="T21" s="1762"/>
      <c r="U21" s="1763"/>
      <c r="V21" s="1761" t="s">
        <v>700</v>
      </c>
      <c r="W21" s="1762"/>
      <c r="X21" s="1762"/>
      <c r="Y21" s="1762"/>
      <c r="Z21" s="1762"/>
      <c r="AA21" s="1762"/>
      <c r="AB21" s="1762"/>
      <c r="AC21" s="1762"/>
      <c r="AD21" s="1762"/>
      <c r="AE21" s="1762"/>
      <c r="AF21" s="1762"/>
      <c r="AG21" s="1762"/>
      <c r="AH21" s="1762"/>
      <c r="AI21" s="1762"/>
      <c r="AJ21" s="1762"/>
      <c r="AK21" s="1762"/>
      <c r="AL21" s="1762"/>
      <c r="AM21" s="1762"/>
      <c r="AN21" s="1762"/>
      <c r="AO21" s="1762"/>
      <c r="AP21" s="1763"/>
      <c r="AQ21" s="59"/>
      <c r="AR21" s="1761"/>
      <c r="AS21" s="1762"/>
      <c r="AT21" s="1762"/>
      <c r="AU21" s="1762"/>
      <c r="AV21" s="1762"/>
      <c r="AW21" s="1763"/>
      <c r="AX21" s="70"/>
      <c r="AY21" s="68"/>
      <c r="AZ21" s="69"/>
      <c r="BA21" s="69"/>
      <c r="BB21" s="69"/>
      <c r="BC21" s="68"/>
      <c r="BD21" s="61"/>
    </row>
    <row r="22" spans="1:56" x14ac:dyDescent="0.2">
      <c r="A22" s="60"/>
      <c r="B22" s="60"/>
      <c r="C22" s="60"/>
      <c r="D22" s="60"/>
      <c r="E22" s="61"/>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A23" s="60"/>
      <c r="B23" s="42"/>
      <c r="C23" s="42"/>
      <c r="D23" s="42"/>
      <c r="E23" s="42"/>
      <c r="F23" s="42"/>
      <c r="G23" s="42"/>
      <c r="H23" s="42"/>
      <c r="I23" s="42"/>
      <c r="J23" s="42"/>
      <c r="K23" s="42"/>
      <c r="L23" s="42"/>
      <c r="M23" s="42"/>
      <c r="N23" s="42"/>
      <c r="O23" s="42"/>
      <c r="P23" s="42"/>
      <c r="Q23" s="42"/>
      <c r="R23" s="42"/>
      <c r="S23" s="42"/>
      <c r="T23" s="42"/>
      <c r="U23" s="4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sheetData>
  <sheetProtection formatCells="0" formatColumns="0" formatRows="0" insertRows="0" deleteRows="0" sort="0" autoFilter="0" pivotTables="0"/>
  <mergeCells count="73">
    <mergeCell ref="B21:H21"/>
    <mergeCell ref="I21:U21"/>
    <mergeCell ref="V21:AP21"/>
    <mergeCell ref="AR21:AW21"/>
    <mergeCell ref="I18:U18"/>
    <mergeCell ref="V18:AP18"/>
    <mergeCell ref="AR18:AW18"/>
    <mergeCell ref="B20:H20"/>
    <mergeCell ref="I20:U20"/>
    <mergeCell ref="V20:AP20"/>
    <mergeCell ref="AR20:AW20"/>
    <mergeCell ref="AZ14:BB14"/>
    <mergeCell ref="B16:U16"/>
    <mergeCell ref="AY16:BD19"/>
    <mergeCell ref="B17:H17"/>
    <mergeCell ref="I17:U17"/>
    <mergeCell ref="V17:AP17"/>
    <mergeCell ref="B19:H19"/>
    <mergeCell ref="I19:U19"/>
    <mergeCell ref="V19:AP19"/>
    <mergeCell ref="AR19:AW19"/>
    <mergeCell ref="B14:D14"/>
    <mergeCell ref="F14:H14"/>
    <mergeCell ref="I14:K14"/>
    <mergeCell ref="S14:U14"/>
    <mergeCell ref="AR17:AW17"/>
    <mergeCell ref="B18:H18"/>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9:D9"/>
    <mergeCell ref="F9:H9"/>
    <mergeCell ref="I9:K9"/>
    <mergeCell ref="S9:U9"/>
    <mergeCell ref="AZ9:BB9"/>
    <mergeCell ref="AA6:AX6"/>
    <mergeCell ref="B8:K8"/>
    <mergeCell ref="L8:R8"/>
    <mergeCell ref="S8:AX8"/>
    <mergeCell ref="AY8:BD8"/>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 type="list" showInputMessage="1" showErrorMessage="1" sqref="L10:L14 JH10:JH14 TD10:TD14 ACZ10:ACZ14 AMV10:AMV14 AWR10:AWR14 BGN10:BGN14 BQJ10:BQJ14 CAF10:CAF14 CKB10:CKB14 CTX10:CTX14 DDT10:DDT14 DNP10:DNP14 DXL10:DXL14 EHH10:EHH14 ERD10:ERD14 FAZ10:FAZ14 FKV10:FKV14 FUR10:FUR14 GEN10:GEN14 GOJ10:GOJ14 GYF10:GYF14 HIB10:HIB14 HRX10:HRX14 IBT10:IBT14 ILP10:ILP14 IVL10:IVL14 JFH10:JFH14 JPD10:JPD14 JYZ10:JYZ14 KIV10:KIV14 KSR10:KSR14 LCN10:LCN14 LMJ10:LMJ14 LWF10:LWF14 MGB10:MGB14 MPX10:MPX14 MZT10:MZT14 NJP10:NJP14 NTL10:NTL14 ODH10:ODH14 OND10:OND14 OWZ10:OWZ14 PGV10:PGV14 PQR10:PQR14 QAN10:QAN14 QKJ10:QKJ14 QUF10:QUF14 REB10:REB14 RNX10:RNX14 RXT10:RXT14 SHP10:SHP14 SRL10:SRL14 TBH10:TBH14 TLD10:TLD14 TUZ10:TUZ14 UEV10:UEV14 UOR10:UOR14 UYN10:UYN14 VIJ10:VIJ14 VSF10:VSF14 WCB10:WCB14 WLX10:WLX14 WVT10:WVT14 L65546:L65550 JH65546:JH65550 TD65546:TD65550 ACZ65546:ACZ65550 AMV65546:AMV65550 AWR65546:AWR65550 BGN65546:BGN65550 BQJ65546:BQJ65550 CAF65546:CAF65550 CKB65546:CKB65550 CTX65546:CTX65550 DDT65546:DDT65550 DNP65546:DNP65550 DXL65546:DXL65550 EHH65546:EHH65550 ERD65546:ERD65550 FAZ65546:FAZ65550 FKV65546:FKV65550 FUR65546:FUR65550 GEN65546:GEN65550 GOJ65546:GOJ65550 GYF65546:GYF65550 HIB65546:HIB65550 HRX65546:HRX65550 IBT65546:IBT65550 ILP65546:ILP65550 IVL65546:IVL65550 JFH65546:JFH65550 JPD65546:JPD65550 JYZ65546:JYZ65550 KIV65546:KIV65550 KSR65546:KSR65550 LCN65546:LCN65550 LMJ65546:LMJ65550 LWF65546:LWF65550 MGB65546:MGB65550 MPX65546:MPX65550 MZT65546:MZT65550 NJP65546:NJP65550 NTL65546:NTL65550 ODH65546:ODH65550 OND65546:OND65550 OWZ65546:OWZ65550 PGV65546:PGV65550 PQR65546:PQR65550 QAN65546:QAN65550 QKJ65546:QKJ65550 QUF65546:QUF65550 REB65546:REB65550 RNX65546:RNX65550 RXT65546:RXT65550 SHP65546:SHP65550 SRL65546:SRL65550 TBH65546:TBH65550 TLD65546:TLD65550 TUZ65546:TUZ65550 UEV65546:UEV65550 UOR65546:UOR65550 UYN65546:UYN65550 VIJ65546:VIJ65550 VSF65546:VSF65550 WCB65546:WCB65550 WLX65546:WLX65550 WVT65546:WVT65550 L131082:L131086 JH131082:JH131086 TD131082:TD131086 ACZ131082:ACZ131086 AMV131082:AMV131086 AWR131082:AWR131086 BGN131082:BGN131086 BQJ131082:BQJ131086 CAF131082:CAF131086 CKB131082:CKB131086 CTX131082:CTX131086 DDT131082:DDT131086 DNP131082:DNP131086 DXL131082:DXL131086 EHH131082:EHH131086 ERD131082:ERD131086 FAZ131082:FAZ131086 FKV131082:FKV131086 FUR131082:FUR131086 GEN131082:GEN131086 GOJ131082:GOJ131086 GYF131082:GYF131086 HIB131082:HIB131086 HRX131082:HRX131086 IBT131082:IBT131086 ILP131082:ILP131086 IVL131082:IVL131086 JFH131082:JFH131086 JPD131082:JPD131086 JYZ131082:JYZ131086 KIV131082:KIV131086 KSR131082:KSR131086 LCN131082:LCN131086 LMJ131082:LMJ131086 LWF131082:LWF131086 MGB131082:MGB131086 MPX131082:MPX131086 MZT131082:MZT131086 NJP131082:NJP131086 NTL131082:NTL131086 ODH131082:ODH131086 OND131082:OND131086 OWZ131082:OWZ131086 PGV131082:PGV131086 PQR131082:PQR131086 QAN131082:QAN131086 QKJ131082:QKJ131086 QUF131082:QUF131086 REB131082:REB131086 RNX131082:RNX131086 RXT131082:RXT131086 SHP131082:SHP131086 SRL131082:SRL131086 TBH131082:TBH131086 TLD131082:TLD131086 TUZ131082:TUZ131086 UEV131082:UEV131086 UOR131082:UOR131086 UYN131082:UYN131086 VIJ131082:VIJ131086 VSF131082:VSF131086 WCB131082:WCB131086 WLX131082:WLX131086 WVT131082:WVT131086 L196618:L196622 JH196618:JH196622 TD196618:TD196622 ACZ196618:ACZ196622 AMV196618:AMV196622 AWR196618:AWR196622 BGN196618:BGN196622 BQJ196618:BQJ196622 CAF196618:CAF196622 CKB196618:CKB196622 CTX196618:CTX196622 DDT196618:DDT196622 DNP196618:DNP196622 DXL196618:DXL196622 EHH196618:EHH196622 ERD196618:ERD196622 FAZ196618:FAZ196622 FKV196618:FKV196622 FUR196618:FUR196622 GEN196618:GEN196622 GOJ196618:GOJ196622 GYF196618:GYF196622 HIB196618:HIB196622 HRX196618:HRX196622 IBT196618:IBT196622 ILP196618:ILP196622 IVL196618:IVL196622 JFH196618:JFH196622 JPD196618:JPD196622 JYZ196618:JYZ196622 KIV196618:KIV196622 KSR196618:KSR196622 LCN196618:LCN196622 LMJ196618:LMJ196622 LWF196618:LWF196622 MGB196618:MGB196622 MPX196618:MPX196622 MZT196618:MZT196622 NJP196618:NJP196622 NTL196618:NTL196622 ODH196618:ODH196622 OND196618:OND196622 OWZ196618:OWZ196622 PGV196618:PGV196622 PQR196618:PQR196622 QAN196618:QAN196622 QKJ196618:QKJ196622 QUF196618:QUF196622 REB196618:REB196622 RNX196618:RNX196622 RXT196618:RXT196622 SHP196618:SHP196622 SRL196618:SRL196622 TBH196618:TBH196622 TLD196618:TLD196622 TUZ196618:TUZ196622 UEV196618:UEV196622 UOR196618:UOR196622 UYN196618:UYN196622 VIJ196618:VIJ196622 VSF196618:VSF196622 WCB196618:WCB196622 WLX196618:WLX196622 WVT196618:WVT196622 L262154:L262158 JH262154:JH262158 TD262154:TD262158 ACZ262154:ACZ262158 AMV262154:AMV262158 AWR262154:AWR262158 BGN262154:BGN262158 BQJ262154:BQJ262158 CAF262154:CAF262158 CKB262154:CKB262158 CTX262154:CTX262158 DDT262154:DDT262158 DNP262154:DNP262158 DXL262154:DXL262158 EHH262154:EHH262158 ERD262154:ERD262158 FAZ262154:FAZ262158 FKV262154:FKV262158 FUR262154:FUR262158 GEN262154:GEN262158 GOJ262154:GOJ262158 GYF262154:GYF262158 HIB262154:HIB262158 HRX262154:HRX262158 IBT262154:IBT262158 ILP262154:ILP262158 IVL262154:IVL262158 JFH262154:JFH262158 JPD262154:JPD262158 JYZ262154:JYZ262158 KIV262154:KIV262158 KSR262154:KSR262158 LCN262154:LCN262158 LMJ262154:LMJ262158 LWF262154:LWF262158 MGB262154:MGB262158 MPX262154:MPX262158 MZT262154:MZT262158 NJP262154:NJP262158 NTL262154:NTL262158 ODH262154:ODH262158 OND262154:OND262158 OWZ262154:OWZ262158 PGV262154:PGV262158 PQR262154:PQR262158 QAN262154:QAN262158 QKJ262154:QKJ262158 QUF262154:QUF262158 REB262154:REB262158 RNX262154:RNX262158 RXT262154:RXT262158 SHP262154:SHP262158 SRL262154:SRL262158 TBH262154:TBH262158 TLD262154:TLD262158 TUZ262154:TUZ262158 UEV262154:UEV262158 UOR262154:UOR262158 UYN262154:UYN262158 VIJ262154:VIJ262158 VSF262154:VSF262158 WCB262154:WCB262158 WLX262154:WLX262158 WVT262154:WVT262158 L327690:L327694 JH327690:JH327694 TD327690:TD327694 ACZ327690:ACZ327694 AMV327690:AMV327694 AWR327690:AWR327694 BGN327690:BGN327694 BQJ327690:BQJ327694 CAF327690:CAF327694 CKB327690:CKB327694 CTX327690:CTX327694 DDT327690:DDT327694 DNP327690:DNP327694 DXL327690:DXL327694 EHH327690:EHH327694 ERD327690:ERD327694 FAZ327690:FAZ327694 FKV327690:FKV327694 FUR327690:FUR327694 GEN327690:GEN327694 GOJ327690:GOJ327694 GYF327690:GYF327694 HIB327690:HIB327694 HRX327690:HRX327694 IBT327690:IBT327694 ILP327690:ILP327694 IVL327690:IVL327694 JFH327690:JFH327694 JPD327690:JPD327694 JYZ327690:JYZ327694 KIV327690:KIV327694 KSR327690:KSR327694 LCN327690:LCN327694 LMJ327690:LMJ327694 LWF327690:LWF327694 MGB327690:MGB327694 MPX327690:MPX327694 MZT327690:MZT327694 NJP327690:NJP327694 NTL327690:NTL327694 ODH327690:ODH327694 OND327690:OND327694 OWZ327690:OWZ327694 PGV327690:PGV327694 PQR327690:PQR327694 QAN327690:QAN327694 QKJ327690:QKJ327694 QUF327690:QUF327694 REB327690:REB327694 RNX327690:RNX327694 RXT327690:RXT327694 SHP327690:SHP327694 SRL327690:SRL327694 TBH327690:TBH327694 TLD327690:TLD327694 TUZ327690:TUZ327694 UEV327690:UEV327694 UOR327690:UOR327694 UYN327690:UYN327694 VIJ327690:VIJ327694 VSF327690:VSF327694 WCB327690:WCB327694 WLX327690:WLX327694 WVT327690:WVT327694 L393226:L393230 JH393226:JH393230 TD393226:TD393230 ACZ393226:ACZ393230 AMV393226:AMV393230 AWR393226:AWR393230 BGN393226:BGN393230 BQJ393226:BQJ393230 CAF393226:CAF393230 CKB393226:CKB393230 CTX393226:CTX393230 DDT393226:DDT393230 DNP393226:DNP393230 DXL393226:DXL393230 EHH393226:EHH393230 ERD393226:ERD393230 FAZ393226:FAZ393230 FKV393226:FKV393230 FUR393226:FUR393230 GEN393226:GEN393230 GOJ393226:GOJ393230 GYF393226:GYF393230 HIB393226:HIB393230 HRX393226:HRX393230 IBT393226:IBT393230 ILP393226:ILP393230 IVL393226:IVL393230 JFH393226:JFH393230 JPD393226:JPD393230 JYZ393226:JYZ393230 KIV393226:KIV393230 KSR393226:KSR393230 LCN393226:LCN393230 LMJ393226:LMJ393230 LWF393226:LWF393230 MGB393226:MGB393230 MPX393226:MPX393230 MZT393226:MZT393230 NJP393226:NJP393230 NTL393226:NTL393230 ODH393226:ODH393230 OND393226:OND393230 OWZ393226:OWZ393230 PGV393226:PGV393230 PQR393226:PQR393230 QAN393226:QAN393230 QKJ393226:QKJ393230 QUF393226:QUF393230 REB393226:REB393230 RNX393226:RNX393230 RXT393226:RXT393230 SHP393226:SHP393230 SRL393226:SRL393230 TBH393226:TBH393230 TLD393226:TLD393230 TUZ393226:TUZ393230 UEV393226:UEV393230 UOR393226:UOR393230 UYN393226:UYN393230 VIJ393226:VIJ393230 VSF393226:VSF393230 WCB393226:WCB393230 WLX393226:WLX393230 WVT393226:WVT393230 L458762:L458766 JH458762:JH458766 TD458762:TD458766 ACZ458762:ACZ458766 AMV458762:AMV458766 AWR458762:AWR458766 BGN458762:BGN458766 BQJ458762:BQJ458766 CAF458762:CAF458766 CKB458762:CKB458766 CTX458762:CTX458766 DDT458762:DDT458766 DNP458762:DNP458766 DXL458762:DXL458766 EHH458762:EHH458766 ERD458762:ERD458766 FAZ458762:FAZ458766 FKV458762:FKV458766 FUR458762:FUR458766 GEN458762:GEN458766 GOJ458762:GOJ458766 GYF458762:GYF458766 HIB458762:HIB458766 HRX458762:HRX458766 IBT458762:IBT458766 ILP458762:ILP458766 IVL458762:IVL458766 JFH458762:JFH458766 JPD458762:JPD458766 JYZ458762:JYZ458766 KIV458762:KIV458766 KSR458762:KSR458766 LCN458762:LCN458766 LMJ458762:LMJ458766 LWF458762:LWF458766 MGB458762:MGB458766 MPX458762:MPX458766 MZT458762:MZT458766 NJP458762:NJP458766 NTL458762:NTL458766 ODH458762:ODH458766 OND458762:OND458766 OWZ458762:OWZ458766 PGV458762:PGV458766 PQR458762:PQR458766 QAN458762:QAN458766 QKJ458762:QKJ458766 QUF458762:QUF458766 REB458762:REB458766 RNX458762:RNX458766 RXT458762:RXT458766 SHP458762:SHP458766 SRL458762:SRL458766 TBH458762:TBH458766 TLD458762:TLD458766 TUZ458762:TUZ458766 UEV458762:UEV458766 UOR458762:UOR458766 UYN458762:UYN458766 VIJ458762:VIJ458766 VSF458762:VSF458766 WCB458762:WCB458766 WLX458762:WLX458766 WVT458762:WVT458766 L524298:L524302 JH524298:JH524302 TD524298:TD524302 ACZ524298:ACZ524302 AMV524298:AMV524302 AWR524298:AWR524302 BGN524298:BGN524302 BQJ524298:BQJ524302 CAF524298:CAF524302 CKB524298:CKB524302 CTX524298:CTX524302 DDT524298:DDT524302 DNP524298:DNP524302 DXL524298:DXL524302 EHH524298:EHH524302 ERD524298:ERD524302 FAZ524298:FAZ524302 FKV524298:FKV524302 FUR524298:FUR524302 GEN524298:GEN524302 GOJ524298:GOJ524302 GYF524298:GYF524302 HIB524298:HIB524302 HRX524298:HRX524302 IBT524298:IBT524302 ILP524298:ILP524302 IVL524298:IVL524302 JFH524298:JFH524302 JPD524298:JPD524302 JYZ524298:JYZ524302 KIV524298:KIV524302 KSR524298:KSR524302 LCN524298:LCN524302 LMJ524298:LMJ524302 LWF524298:LWF524302 MGB524298:MGB524302 MPX524298:MPX524302 MZT524298:MZT524302 NJP524298:NJP524302 NTL524298:NTL524302 ODH524298:ODH524302 OND524298:OND524302 OWZ524298:OWZ524302 PGV524298:PGV524302 PQR524298:PQR524302 QAN524298:QAN524302 QKJ524298:QKJ524302 QUF524298:QUF524302 REB524298:REB524302 RNX524298:RNX524302 RXT524298:RXT524302 SHP524298:SHP524302 SRL524298:SRL524302 TBH524298:TBH524302 TLD524298:TLD524302 TUZ524298:TUZ524302 UEV524298:UEV524302 UOR524298:UOR524302 UYN524298:UYN524302 VIJ524298:VIJ524302 VSF524298:VSF524302 WCB524298:WCB524302 WLX524298:WLX524302 WVT524298:WVT524302 L589834:L589838 JH589834:JH589838 TD589834:TD589838 ACZ589834:ACZ589838 AMV589834:AMV589838 AWR589834:AWR589838 BGN589834:BGN589838 BQJ589834:BQJ589838 CAF589834:CAF589838 CKB589834:CKB589838 CTX589834:CTX589838 DDT589834:DDT589838 DNP589834:DNP589838 DXL589834:DXL589838 EHH589834:EHH589838 ERD589834:ERD589838 FAZ589834:FAZ589838 FKV589834:FKV589838 FUR589834:FUR589838 GEN589834:GEN589838 GOJ589834:GOJ589838 GYF589834:GYF589838 HIB589834:HIB589838 HRX589834:HRX589838 IBT589834:IBT589838 ILP589834:ILP589838 IVL589834:IVL589838 JFH589834:JFH589838 JPD589834:JPD589838 JYZ589834:JYZ589838 KIV589834:KIV589838 KSR589834:KSR589838 LCN589834:LCN589838 LMJ589834:LMJ589838 LWF589834:LWF589838 MGB589834:MGB589838 MPX589834:MPX589838 MZT589834:MZT589838 NJP589834:NJP589838 NTL589834:NTL589838 ODH589834:ODH589838 OND589834:OND589838 OWZ589834:OWZ589838 PGV589834:PGV589838 PQR589834:PQR589838 QAN589834:QAN589838 QKJ589834:QKJ589838 QUF589834:QUF589838 REB589834:REB589838 RNX589834:RNX589838 RXT589834:RXT589838 SHP589834:SHP589838 SRL589834:SRL589838 TBH589834:TBH589838 TLD589834:TLD589838 TUZ589834:TUZ589838 UEV589834:UEV589838 UOR589834:UOR589838 UYN589834:UYN589838 VIJ589834:VIJ589838 VSF589834:VSF589838 WCB589834:WCB589838 WLX589834:WLX589838 WVT589834:WVT589838 L655370:L655374 JH655370:JH655374 TD655370:TD655374 ACZ655370:ACZ655374 AMV655370:AMV655374 AWR655370:AWR655374 BGN655370:BGN655374 BQJ655370:BQJ655374 CAF655370:CAF655374 CKB655370:CKB655374 CTX655370:CTX655374 DDT655370:DDT655374 DNP655370:DNP655374 DXL655370:DXL655374 EHH655370:EHH655374 ERD655370:ERD655374 FAZ655370:FAZ655374 FKV655370:FKV655374 FUR655370:FUR655374 GEN655370:GEN655374 GOJ655370:GOJ655374 GYF655370:GYF655374 HIB655370:HIB655374 HRX655370:HRX655374 IBT655370:IBT655374 ILP655370:ILP655374 IVL655370:IVL655374 JFH655370:JFH655374 JPD655370:JPD655374 JYZ655370:JYZ655374 KIV655370:KIV655374 KSR655370:KSR655374 LCN655370:LCN655374 LMJ655370:LMJ655374 LWF655370:LWF655374 MGB655370:MGB655374 MPX655370:MPX655374 MZT655370:MZT655374 NJP655370:NJP655374 NTL655370:NTL655374 ODH655370:ODH655374 OND655370:OND655374 OWZ655370:OWZ655374 PGV655370:PGV655374 PQR655370:PQR655374 QAN655370:QAN655374 QKJ655370:QKJ655374 QUF655370:QUF655374 REB655370:REB655374 RNX655370:RNX655374 RXT655370:RXT655374 SHP655370:SHP655374 SRL655370:SRL655374 TBH655370:TBH655374 TLD655370:TLD655374 TUZ655370:TUZ655374 UEV655370:UEV655374 UOR655370:UOR655374 UYN655370:UYN655374 VIJ655370:VIJ655374 VSF655370:VSF655374 WCB655370:WCB655374 WLX655370:WLX655374 WVT655370:WVT655374 L720906:L720910 JH720906:JH720910 TD720906:TD720910 ACZ720906:ACZ720910 AMV720906:AMV720910 AWR720906:AWR720910 BGN720906:BGN720910 BQJ720906:BQJ720910 CAF720906:CAF720910 CKB720906:CKB720910 CTX720906:CTX720910 DDT720906:DDT720910 DNP720906:DNP720910 DXL720906:DXL720910 EHH720906:EHH720910 ERD720906:ERD720910 FAZ720906:FAZ720910 FKV720906:FKV720910 FUR720906:FUR720910 GEN720906:GEN720910 GOJ720906:GOJ720910 GYF720906:GYF720910 HIB720906:HIB720910 HRX720906:HRX720910 IBT720906:IBT720910 ILP720906:ILP720910 IVL720906:IVL720910 JFH720906:JFH720910 JPD720906:JPD720910 JYZ720906:JYZ720910 KIV720906:KIV720910 KSR720906:KSR720910 LCN720906:LCN720910 LMJ720906:LMJ720910 LWF720906:LWF720910 MGB720906:MGB720910 MPX720906:MPX720910 MZT720906:MZT720910 NJP720906:NJP720910 NTL720906:NTL720910 ODH720906:ODH720910 OND720906:OND720910 OWZ720906:OWZ720910 PGV720906:PGV720910 PQR720906:PQR720910 QAN720906:QAN720910 QKJ720906:QKJ720910 QUF720906:QUF720910 REB720906:REB720910 RNX720906:RNX720910 RXT720906:RXT720910 SHP720906:SHP720910 SRL720906:SRL720910 TBH720906:TBH720910 TLD720906:TLD720910 TUZ720906:TUZ720910 UEV720906:UEV720910 UOR720906:UOR720910 UYN720906:UYN720910 VIJ720906:VIJ720910 VSF720906:VSF720910 WCB720906:WCB720910 WLX720906:WLX720910 WVT720906:WVT720910 L786442:L786446 JH786442:JH786446 TD786442:TD786446 ACZ786442:ACZ786446 AMV786442:AMV786446 AWR786442:AWR786446 BGN786442:BGN786446 BQJ786442:BQJ786446 CAF786442:CAF786446 CKB786442:CKB786446 CTX786442:CTX786446 DDT786442:DDT786446 DNP786442:DNP786446 DXL786442:DXL786446 EHH786442:EHH786446 ERD786442:ERD786446 FAZ786442:FAZ786446 FKV786442:FKV786446 FUR786442:FUR786446 GEN786442:GEN786446 GOJ786442:GOJ786446 GYF786442:GYF786446 HIB786442:HIB786446 HRX786442:HRX786446 IBT786442:IBT786446 ILP786442:ILP786446 IVL786442:IVL786446 JFH786442:JFH786446 JPD786442:JPD786446 JYZ786442:JYZ786446 KIV786442:KIV786446 KSR786442:KSR786446 LCN786442:LCN786446 LMJ786442:LMJ786446 LWF786442:LWF786446 MGB786442:MGB786446 MPX786442:MPX786446 MZT786442:MZT786446 NJP786442:NJP786446 NTL786442:NTL786446 ODH786442:ODH786446 OND786442:OND786446 OWZ786442:OWZ786446 PGV786442:PGV786446 PQR786442:PQR786446 QAN786442:QAN786446 QKJ786442:QKJ786446 QUF786442:QUF786446 REB786442:REB786446 RNX786442:RNX786446 RXT786442:RXT786446 SHP786442:SHP786446 SRL786442:SRL786446 TBH786442:TBH786446 TLD786442:TLD786446 TUZ786442:TUZ786446 UEV786442:UEV786446 UOR786442:UOR786446 UYN786442:UYN786446 VIJ786442:VIJ786446 VSF786442:VSF786446 WCB786442:WCB786446 WLX786442:WLX786446 WVT786442:WVT786446 L851978:L851982 JH851978:JH851982 TD851978:TD851982 ACZ851978:ACZ851982 AMV851978:AMV851982 AWR851978:AWR851982 BGN851978:BGN851982 BQJ851978:BQJ851982 CAF851978:CAF851982 CKB851978:CKB851982 CTX851978:CTX851982 DDT851978:DDT851982 DNP851978:DNP851982 DXL851978:DXL851982 EHH851978:EHH851982 ERD851978:ERD851982 FAZ851978:FAZ851982 FKV851978:FKV851982 FUR851978:FUR851982 GEN851978:GEN851982 GOJ851978:GOJ851982 GYF851978:GYF851982 HIB851978:HIB851982 HRX851978:HRX851982 IBT851978:IBT851982 ILP851978:ILP851982 IVL851978:IVL851982 JFH851978:JFH851982 JPD851978:JPD851982 JYZ851978:JYZ851982 KIV851978:KIV851982 KSR851978:KSR851982 LCN851978:LCN851982 LMJ851978:LMJ851982 LWF851978:LWF851982 MGB851978:MGB851982 MPX851978:MPX851982 MZT851978:MZT851982 NJP851978:NJP851982 NTL851978:NTL851982 ODH851978:ODH851982 OND851978:OND851982 OWZ851978:OWZ851982 PGV851978:PGV851982 PQR851978:PQR851982 QAN851978:QAN851982 QKJ851978:QKJ851982 QUF851978:QUF851982 REB851978:REB851982 RNX851978:RNX851982 RXT851978:RXT851982 SHP851978:SHP851982 SRL851978:SRL851982 TBH851978:TBH851982 TLD851978:TLD851982 TUZ851978:TUZ851982 UEV851978:UEV851982 UOR851978:UOR851982 UYN851978:UYN851982 VIJ851978:VIJ851982 VSF851978:VSF851982 WCB851978:WCB851982 WLX851978:WLX851982 WVT851978:WVT851982 L917514:L917518 JH917514:JH917518 TD917514:TD917518 ACZ917514:ACZ917518 AMV917514:AMV917518 AWR917514:AWR917518 BGN917514:BGN917518 BQJ917514:BQJ917518 CAF917514:CAF917518 CKB917514:CKB917518 CTX917514:CTX917518 DDT917514:DDT917518 DNP917514:DNP917518 DXL917514:DXL917518 EHH917514:EHH917518 ERD917514:ERD917518 FAZ917514:FAZ917518 FKV917514:FKV917518 FUR917514:FUR917518 GEN917514:GEN917518 GOJ917514:GOJ917518 GYF917514:GYF917518 HIB917514:HIB917518 HRX917514:HRX917518 IBT917514:IBT917518 ILP917514:ILP917518 IVL917514:IVL917518 JFH917514:JFH917518 JPD917514:JPD917518 JYZ917514:JYZ917518 KIV917514:KIV917518 KSR917514:KSR917518 LCN917514:LCN917518 LMJ917514:LMJ917518 LWF917514:LWF917518 MGB917514:MGB917518 MPX917514:MPX917518 MZT917514:MZT917518 NJP917514:NJP917518 NTL917514:NTL917518 ODH917514:ODH917518 OND917514:OND917518 OWZ917514:OWZ917518 PGV917514:PGV917518 PQR917514:PQR917518 QAN917514:QAN917518 QKJ917514:QKJ917518 QUF917514:QUF917518 REB917514:REB917518 RNX917514:RNX917518 RXT917514:RXT917518 SHP917514:SHP917518 SRL917514:SRL917518 TBH917514:TBH917518 TLD917514:TLD917518 TUZ917514:TUZ917518 UEV917514:UEV917518 UOR917514:UOR917518 UYN917514:UYN917518 VIJ917514:VIJ917518 VSF917514:VSF917518 WCB917514:WCB917518 WLX917514:WLX917518 WVT917514:WVT917518 L983050:L983054 JH983050:JH983054 TD983050:TD983054 ACZ983050:ACZ983054 AMV983050:AMV983054 AWR983050:AWR983054 BGN983050:BGN983054 BQJ983050:BQJ983054 CAF983050:CAF983054 CKB983050:CKB983054 CTX983050:CTX983054 DDT983050:DDT983054 DNP983050:DNP983054 DXL983050:DXL983054 EHH983050:EHH983054 ERD983050:ERD983054 FAZ983050:FAZ983054 FKV983050:FKV983054 FUR983050:FUR983054 GEN983050:GEN983054 GOJ983050:GOJ983054 GYF983050:GYF983054 HIB983050:HIB983054 HRX983050:HRX983054 IBT983050:IBT983054 ILP983050:ILP983054 IVL983050:IVL983054 JFH983050:JFH983054 JPD983050:JPD983054 JYZ983050:JYZ983054 KIV983050:KIV983054 KSR983050:KSR983054 LCN983050:LCN983054 LMJ983050:LMJ983054 LWF983050:LWF983054 MGB983050:MGB983054 MPX983050:MPX983054 MZT983050:MZT983054 NJP983050:NJP983054 NTL983050:NTL983054 ODH983050:ODH983054 OND983050:OND983054 OWZ983050:OWZ983054 PGV983050:PGV983054 PQR983050:PQR983054 QAN983050:QAN983054 QKJ983050:QKJ983054 QUF983050:QUF983054 REB983050:REB983054 RNX983050:RNX983054 RXT983050:RXT983054 SHP983050:SHP983054 SRL983050:SRL983054 TBH983050:TBH983054 TLD983050:TLD983054 TUZ983050:TUZ983054 UEV983050:UEV983054 UOR983050:UOR983054 UYN983050:UYN983054 VIJ983050:VIJ983054 VSF983050:VSF983054 WCB983050:WCB983054 WLX983050:WLX983054 WVT983050:WVT983054">
      <formula1>Probabilidad</formula1>
    </dataValidation>
    <dataValidation type="list" allowBlank="1" showInputMessage="1" showErrorMessage="1" sqref="M10:N14 JI10:JJ14 TE10:TF14 ADA10:ADB14 AMW10:AMX14 AWS10:AWT14 BGO10:BGP14 BQK10:BQL14 CAG10:CAH14 CKC10:CKD14 CTY10:CTZ14 DDU10:DDV14 DNQ10:DNR14 DXM10:DXN14 EHI10:EHJ14 ERE10:ERF14 FBA10:FBB14 FKW10:FKX14 FUS10:FUT14 GEO10:GEP14 GOK10:GOL14 GYG10:GYH14 HIC10:HID14 HRY10:HRZ14 IBU10:IBV14 ILQ10:ILR14 IVM10:IVN14 JFI10:JFJ14 JPE10:JPF14 JZA10:JZB14 KIW10:KIX14 KSS10:KST14 LCO10:LCP14 LMK10:LML14 LWG10:LWH14 MGC10:MGD14 MPY10:MPZ14 MZU10:MZV14 NJQ10:NJR14 NTM10:NTN14 ODI10:ODJ14 ONE10:ONF14 OXA10:OXB14 PGW10:PGX14 PQS10:PQT14 QAO10:QAP14 QKK10:QKL14 QUG10:QUH14 REC10:RED14 RNY10:RNZ14 RXU10:RXV14 SHQ10:SHR14 SRM10:SRN14 TBI10:TBJ14 TLE10:TLF14 TVA10:TVB14 UEW10:UEX14 UOS10:UOT14 UYO10:UYP14 VIK10:VIL14 VSG10:VSH14 WCC10:WCD14 WLY10:WLZ14 WVU10:WVV14 M65546:N65550 JI65546:JJ65550 TE65546:TF65550 ADA65546:ADB65550 AMW65546:AMX65550 AWS65546:AWT65550 BGO65546:BGP65550 BQK65546:BQL65550 CAG65546:CAH65550 CKC65546:CKD65550 CTY65546:CTZ65550 DDU65546:DDV65550 DNQ65546:DNR65550 DXM65546:DXN65550 EHI65546:EHJ65550 ERE65546:ERF65550 FBA65546:FBB65550 FKW65546:FKX65550 FUS65546:FUT65550 GEO65546:GEP65550 GOK65546:GOL65550 GYG65546:GYH65550 HIC65546:HID65550 HRY65546:HRZ65550 IBU65546:IBV65550 ILQ65546:ILR65550 IVM65546:IVN65550 JFI65546:JFJ65550 JPE65546:JPF65550 JZA65546:JZB65550 KIW65546:KIX65550 KSS65546:KST65550 LCO65546:LCP65550 LMK65546:LML65550 LWG65546:LWH65550 MGC65546:MGD65550 MPY65546:MPZ65550 MZU65546:MZV65550 NJQ65546:NJR65550 NTM65546:NTN65550 ODI65546:ODJ65550 ONE65546:ONF65550 OXA65546:OXB65550 PGW65546:PGX65550 PQS65546:PQT65550 QAO65546:QAP65550 QKK65546:QKL65550 QUG65546:QUH65550 REC65546:RED65550 RNY65546:RNZ65550 RXU65546:RXV65550 SHQ65546:SHR65550 SRM65546:SRN65550 TBI65546:TBJ65550 TLE65546:TLF65550 TVA65546:TVB65550 UEW65546:UEX65550 UOS65546:UOT65550 UYO65546:UYP65550 VIK65546:VIL65550 VSG65546:VSH65550 WCC65546:WCD65550 WLY65546:WLZ65550 WVU65546:WVV65550 M131082:N131086 JI131082:JJ131086 TE131082:TF131086 ADA131082:ADB131086 AMW131082:AMX131086 AWS131082:AWT131086 BGO131082:BGP131086 BQK131082:BQL131086 CAG131082:CAH131086 CKC131082:CKD131086 CTY131082:CTZ131086 DDU131082:DDV131086 DNQ131082:DNR131086 DXM131082:DXN131086 EHI131082:EHJ131086 ERE131082:ERF131086 FBA131082:FBB131086 FKW131082:FKX131086 FUS131082:FUT131086 GEO131082:GEP131086 GOK131082:GOL131086 GYG131082:GYH131086 HIC131082:HID131086 HRY131082:HRZ131086 IBU131082:IBV131086 ILQ131082:ILR131086 IVM131082:IVN131086 JFI131082:JFJ131086 JPE131082:JPF131086 JZA131082:JZB131086 KIW131082:KIX131086 KSS131082:KST131086 LCO131082:LCP131086 LMK131082:LML131086 LWG131082:LWH131086 MGC131082:MGD131086 MPY131082:MPZ131086 MZU131082:MZV131086 NJQ131082:NJR131086 NTM131082:NTN131086 ODI131082:ODJ131086 ONE131082:ONF131086 OXA131082:OXB131086 PGW131082:PGX131086 PQS131082:PQT131086 QAO131082:QAP131086 QKK131082:QKL131086 QUG131082:QUH131086 REC131082:RED131086 RNY131082:RNZ131086 RXU131082:RXV131086 SHQ131082:SHR131086 SRM131082:SRN131086 TBI131082:TBJ131086 TLE131082:TLF131086 TVA131082:TVB131086 UEW131082:UEX131086 UOS131082:UOT131086 UYO131082:UYP131086 VIK131082:VIL131086 VSG131082:VSH131086 WCC131082:WCD131086 WLY131082:WLZ131086 WVU131082:WVV131086 M196618:N196622 JI196618:JJ196622 TE196618:TF196622 ADA196618:ADB196622 AMW196618:AMX196622 AWS196618:AWT196622 BGO196618:BGP196622 BQK196618:BQL196622 CAG196618:CAH196622 CKC196618:CKD196622 CTY196618:CTZ196622 DDU196618:DDV196622 DNQ196618:DNR196622 DXM196618:DXN196622 EHI196618:EHJ196622 ERE196618:ERF196622 FBA196618:FBB196622 FKW196618:FKX196622 FUS196618:FUT196622 GEO196618:GEP196622 GOK196618:GOL196622 GYG196618:GYH196622 HIC196618:HID196622 HRY196618:HRZ196622 IBU196618:IBV196622 ILQ196618:ILR196622 IVM196618:IVN196622 JFI196618:JFJ196622 JPE196618:JPF196622 JZA196618:JZB196622 KIW196618:KIX196622 KSS196618:KST196622 LCO196618:LCP196622 LMK196618:LML196622 LWG196618:LWH196622 MGC196618:MGD196622 MPY196618:MPZ196622 MZU196618:MZV196622 NJQ196618:NJR196622 NTM196618:NTN196622 ODI196618:ODJ196622 ONE196618:ONF196622 OXA196618:OXB196622 PGW196618:PGX196622 PQS196618:PQT196622 QAO196618:QAP196622 QKK196618:QKL196622 QUG196618:QUH196622 REC196618:RED196622 RNY196618:RNZ196622 RXU196618:RXV196622 SHQ196618:SHR196622 SRM196618:SRN196622 TBI196618:TBJ196622 TLE196618:TLF196622 TVA196618:TVB196622 UEW196618:UEX196622 UOS196618:UOT196622 UYO196618:UYP196622 VIK196618:VIL196622 VSG196618:VSH196622 WCC196618:WCD196622 WLY196618:WLZ196622 WVU196618:WVV196622 M262154:N262158 JI262154:JJ262158 TE262154:TF262158 ADA262154:ADB262158 AMW262154:AMX262158 AWS262154:AWT262158 BGO262154:BGP262158 BQK262154:BQL262158 CAG262154:CAH262158 CKC262154:CKD262158 CTY262154:CTZ262158 DDU262154:DDV262158 DNQ262154:DNR262158 DXM262154:DXN262158 EHI262154:EHJ262158 ERE262154:ERF262158 FBA262154:FBB262158 FKW262154:FKX262158 FUS262154:FUT262158 GEO262154:GEP262158 GOK262154:GOL262158 GYG262154:GYH262158 HIC262154:HID262158 HRY262154:HRZ262158 IBU262154:IBV262158 ILQ262154:ILR262158 IVM262154:IVN262158 JFI262154:JFJ262158 JPE262154:JPF262158 JZA262154:JZB262158 KIW262154:KIX262158 KSS262154:KST262158 LCO262154:LCP262158 LMK262154:LML262158 LWG262154:LWH262158 MGC262154:MGD262158 MPY262154:MPZ262158 MZU262154:MZV262158 NJQ262154:NJR262158 NTM262154:NTN262158 ODI262154:ODJ262158 ONE262154:ONF262158 OXA262154:OXB262158 PGW262154:PGX262158 PQS262154:PQT262158 QAO262154:QAP262158 QKK262154:QKL262158 QUG262154:QUH262158 REC262154:RED262158 RNY262154:RNZ262158 RXU262154:RXV262158 SHQ262154:SHR262158 SRM262154:SRN262158 TBI262154:TBJ262158 TLE262154:TLF262158 TVA262154:TVB262158 UEW262154:UEX262158 UOS262154:UOT262158 UYO262154:UYP262158 VIK262154:VIL262158 VSG262154:VSH262158 WCC262154:WCD262158 WLY262154:WLZ262158 WVU262154:WVV262158 M327690:N327694 JI327690:JJ327694 TE327690:TF327694 ADA327690:ADB327694 AMW327690:AMX327694 AWS327690:AWT327694 BGO327690:BGP327694 BQK327690:BQL327694 CAG327690:CAH327694 CKC327690:CKD327694 CTY327690:CTZ327694 DDU327690:DDV327694 DNQ327690:DNR327694 DXM327690:DXN327694 EHI327690:EHJ327694 ERE327690:ERF327694 FBA327690:FBB327694 FKW327690:FKX327694 FUS327690:FUT327694 GEO327690:GEP327694 GOK327690:GOL327694 GYG327690:GYH327694 HIC327690:HID327694 HRY327690:HRZ327694 IBU327690:IBV327694 ILQ327690:ILR327694 IVM327690:IVN327694 JFI327690:JFJ327694 JPE327690:JPF327694 JZA327690:JZB327694 KIW327690:KIX327694 KSS327690:KST327694 LCO327690:LCP327694 LMK327690:LML327694 LWG327690:LWH327694 MGC327690:MGD327694 MPY327690:MPZ327694 MZU327690:MZV327694 NJQ327690:NJR327694 NTM327690:NTN327694 ODI327690:ODJ327694 ONE327690:ONF327694 OXA327690:OXB327694 PGW327690:PGX327694 PQS327690:PQT327694 QAO327690:QAP327694 QKK327690:QKL327694 QUG327690:QUH327694 REC327690:RED327694 RNY327690:RNZ327694 RXU327690:RXV327694 SHQ327690:SHR327694 SRM327690:SRN327694 TBI327690:TBJ327694 TLE327690:TLF327694 TVA327690:TVB327694 UEW327690:UEX327694 UOS327690:UOT327694 UYO327690:UYP327694 VIK327690:VIL327694 VSG327690:VSH327694 WCC327690:WCD327694 WLY327690:WLZ327694 WVU327690:WVV327694 M393226:N393230 JI393226:JJ393230 TE393226:TF393230 ADA393226:ADB393230 AMW393226:AMX393230 AWS393226:AWT393230 BGO393226:BGP393230 BQK393226:BQL393230 CAG393226:CAH393230 CKC393226:CKD393230 CTY393226:CTZ393230 DDU393226:DDV393230 DNQ393226:DNR393230 DXM393226:DXN393230 EHI393226:EHJ393230 ERE393226:ERF393230 FBA393226:FBB393230 FKW393226:FKX393230 FUS393226:FUT393230 GEO393226:GEP393230 GOK393226:GOL393230 GYG393226:GYH393230 HIC393226:HID393230 HRY393226:HRZ393230 IBU393226:IBV393230 ILQ393226:ILR393230 IVM393226:IVN393230 JFI393226:JFJ393230 JPE393226:JPF393230 JZA393226:JZB393230 KIW393226:KIX393230 KSS393226:KST393230 LCO393226:LCP393230 LMK393226:LML393230 LWG393226:LWH393230 MGC393226:MGD393230 MPY393226:MPZ393230 MZU393226:MZV393230 NJQ393226:NJR393230 NTM393226:NTN393230 ODI393226:ODJ393230 ONE393226:ONF393230 OXA393226:OXB393230 PGW393226:PGX393230 PQS393226:PQT393230 QAO393226:QAP393230 QKK393226:QKL393230 QUG393226:QUH393230 REC393226:RED393230 RNY393226:RNZ393230 RXU393226:RXV393230 SHQ393226:SHR393230 SRM393226:SRN393230 TBI393226:TBJ393230 TLE393226:TLF393230 TVA393226:TVB393230 UEW393226:UEX393230 UOS393226:UOT393230 UYO393226:UYP393230 VIK393226:VIL393230 VSG393226:VSH393230 WCC393226:WCD393230 WLY393226:WLZ393230 WVU393226:WVV393230 M458762:N458766 JI458762:JJ458766 TE458762:TF458766 ADA458762:ADB458766 AMW458762:AMX458766 AWS458762:AWT458766 BGO458762:BGP458766 BQK458762:BQL458766 CAG458762:CAH458766 CKC458762:CKD458766 CTY458762:CTZ458766 DDU458762:DDV458766 DNQ458762:DNR458766 DXM458762:DXN458766 EHI458762:EHJ458766 ERE458762:ERF458766 FBA458762:FBB458766 FKW458762:FKX458766 FUS458762:FUT458766 GEO458762:GEP458766 GOK458762:GOL458766 GYG458762:GYH458766 HIC458762:HID458766 HRY458762:HRZ458766 IBU458762:IBV458766 ILQ458762:ILR458766 IVM458762:IVN458766 JFI458762:JFJ458766 JPE458762:JPF458766 JZA458762:JZB458766 KIW458762:KIX458766 KSS458762:KST458766 LCO458762:LCP458766 LMK458762:LML458766 LWG458762:LWH458766 MGC458762:MGD458766 MPY458762:MPZ458766 MZU458762:MZV458766 NJQ458762:NJR458766 NTM458762:NTN458766 ODI458762:ODJ458766 ONE458762:ONF458766 OXA458762:OXB458766 PGW458762:PGX458766 PQS458762:PQT458766 QAO458762:QAP458766 QKK458762:QKL458766 QUG458762:QUH458766 REC458762:RED458766 RNY458762:RNZ458766 RXU458762:RXV458766 SHQ458762:SHR458766 SRM458762:SRN458766 TBI458762:TBJ458766 TLE458762:TLF458766 TVA458762:TVB458766 UEW458762:UEX458766 UOS458762:UOT458766 UYO458762:UYP458766 VIK458762:VIL458766 VSG458762:VSH458766 WCC458762:WCD458766 WLY458762:WLZ458766 WVU458762:WVV458766 M524298:N524302 JI524298:JJ524302 TE524298:TF524302 ADA524298:ADB524302 AMW524298:AMX524302 AWS524298:AWT524302 BGO524298:BGP524302 BQK524298:BQL524302 CAG524298:CAH524302 CKC524298:CKD524302 CTY524298:CTZ524302 DDU524298:DDV524302 DNQ524298:DNR524302 DXM524298:DXN524302 EHI524298:EHJ524302 ERE524298:ERF524302 FBA524298:FBB524302 FKW524298:FKX524302 FUS524298:FUT524302 GEO524298:GEP524302 GOK524298:GOL524302 GYG524298:GYH524302 HIC524298:HID524302 HRY524298:HRZ524302 IBU524298:IBV524302 ILQ524298:ILR524302 IVM524298:IVN524302 JFI524298:JFJ524302 JPE524298:JPF524302 JZA524298:JZB524302 KIW524298:KIX524302 KSS524298:KST524302 LCO524298:LCP524302 LMK524298:LML524302 LWG524298:LWH524302 MGC524298:MGD524302 MPY524298:MPZ524302 MZU524298:MZV524302 NJQ524298:NJR524302 NTM524298:NTN524302 ODI524298:ODJ524302 ONE524298:ONF524302 OXA524298:OXB524302 PGW524298:PGX524302 PQS524298:PQT524302 QAO524298:QAP524302 QKK524298:QKL524302 QUG524298:QUH524302 REC524298:RED524302 RNY524298:RNZ524302 RXU524298:RXV524302 SHQ524298:SHR524302 SRM524298:SRN524302 TBI524298:TBJ524302 TLE524298:TLF524302 TVA524298:TVB524302 UEW524298:UEX524302 UOS524298:UOT524302 UYO524298:UYP524302 VIK524298:VIL524302 VSG524298:VSH524302 WCC524298:WCD524302 WLY524298:WLZ524302 WVU524298:WVV524302 M589834:N589838 JI589834:JJ589838 TE589834:TF589838 ADA589834:ADB589838 AMW589834:AMX589838 AWS589834:AWT589838 BGO589834:BGP589838 BQK589834:BQL589838 CAG589834:CAH589838 CKC589834:CKD589838 CTY589834:CTZ589838 DDU589834:DDV589838 DNQ589834:DNR589838 DXM589834:DXN589838 EHI589834:EHJ589838 ERE589834:ERF589838 FBA589834:FBB589838 FKW589834:FKX589838 FUS589834:FUT589838 GEO589834:GEP589838 GOK589834:GOL589838 GYG589834:GYH589838 HIC589834:HID589838 HRY589834:HRZ589838 IBU589834:IBV589838 ILQ589834:ILR589838 IVM589834:IVN589838 JFI589834:JFJ589838 JPE589834:JPF589838 JZA589834:JZB589838 KIW589834:KIX589838 KSS589834:KST589838 LCO589834:LCP589838 LMK589834:LML589838 LWG589834:LWH589838 MGC589834:MGD589838 MPY589834:MPZ589838 MZU589834:MZV589838 NJQ589834:NJR589838 NTM589834:NTN589838 ODI589834:ODJ589838 ONE589834:ONF589838 OXA589834:OXB589838 PGW589834:PGX589838 PQS589834:PQT589838 QAO589834:QAP589838 QKK589834:QKL589838 QUG589834:QUH589838 REC589834:RED589838 RNY589834:RNZ589838 RXU589834:RXV589838 SHQ589834:SHR589838 SRM589834:SRN589838 TBI589834:TBJ589838 TLE589834:TLF589838 TVA589834:TVB589838 UEW589834:UEX589838 UOS589834:UOT589838 UYO589834:UYP589838 VIK589834:VIL589838 VSG589834:VSH589838 WCC589834:WCD589838 WLY589834:WLZ589838 WVU589834:WVV589838 M655370:N655374 JI655370:JJ655374 TE655370:TF655374 ADA655370:ADB655374 AMW655370:AMX655374 AWS655370:AWT655374 BGO655370:BGP655374 BQK655370:BQL655374 CAG655370:CAH655374 CKC655370:CKD655374 CTY655370:CTZ655374 DDU655370:DDV655374 DNQ655370:DNR655374 DXM655370:DXN655374 EHI655370:EHJ655374 ERE655370:ERF655374 FBA655370:FBB655374 FKW655370:FKX655374 FUS655370:FUT655374 GEO655370:GEP655374 GOK655370:GOL655374 GYG655370:GYH655374 HIC655370:HID655374 HRY655370:HRZ655374 IBU655370:IBV655374 ILQ655370:ILR655374 IVM655370:IVN655374 JFI655370:JFJ655374 JPE655370:JPF655374 JZA655370:JZB655374 KIW655370:KIX655374 KSS655370:KST655374 LCO655370:LCP655374 LMK655370:LML655374 LWG655370:LWH655374 MGC655370:MGD655374 MPY655370:MPZ655374 MZU655370:MZV655374 NJQ655370:NJR655374 NTM655370:NTN655374 ODI655370:ODJ655374 ONE655370:ONF655374 OXA655370:OXB655374 PGW655370:PGX655374 PQS655370:PQT655374 QAO655370:QAP655374 QKK655370:QKL655374 QUG655370:QUH655374 REC655370:RED655374 RNY655370:RNZ655374 RXU655370:RXV655374 SHQ655370:SHR655374 SRM655370:SRN655374 TBI655370:TBJ655374 TLE655370:TLF655374 TVA655370:TVB655374 UEW655370:UEX655374 UOS655370:UOT655374 UYO655370:UYP655374 VIK655370:VIL655374 VSG655370:VSH655374 WCC655370:WCD655374 WLY655370:WLZ655374 WVU655370:WVV655374 M720906:N720910 JI720906:JJ720910 TE720906:TF720910 ADA720906:ADB720910 AMW720906:AMX720910 AWS720906:AWT720910 BGO720906:BGP720910 BQK720906:BQL720910 CAG720906:CAH720910 CKC720906:CKD720910 CTY720906:CTZ720910 DDU720906:DDV720910 DNQ720906:DNR720910 DXM720906:DXN720910 EHI720906:EHJ720910 ERE720906:ERF720910 FBA720906:FBB720910 FKW720906:FKX720910 FUS720906:FUT720910 GEO720906:GEP720910 GOK720906:GOL720910 GYG720906:GYH720910 HIC720906:HID720910 HRY720906:HRZ720910 IBU720906:IBV720910 ILQ720906:ILR720910 IVM720906:IVN720910 JFI720906:JFJ720910 JPE720906:JPF720910 JZA720906:JZB720910 KIW720906:KIX720910 KSS720906:KST720910 LCO720906:LCP720910 LMK720906:LML720910 LWG720906:LWH720910 MGC720906:MGD720910 MPY720906:MPZ720910 MZU720906:MZV720910 NJQ720906:NJR720910 NTM720906:NTN720910 ODI720906:ODJ720910 ONE720906:ONF720910 OXA720906:OXB720910 PGW720906:PGX720910 PQS720906:PQT720910 QAO720906:QAP720910 QKK720906:QKL720910 QUG720906:QUH720910 REC720906:RED720910 RNY720906:RNZ720910 RXU720906:RXV720910 SHQ720906:SHR720910 SRM720906:SRN720910 TBI720906:TBJ720910 TLE720906:TLF720910 TVA720906:TVB720910 UEW720906:UEX720910 UOS720906:UOT720910 UYO720906:UYP720910 VIK720906:VIL720910 VSG720906:VSH720910 WCC720906:WCD720910 WLY720906:WLZ720910 WVU720906:WVV720910 M786442:N786446 JI786442:JJ786446 TE786442:TF786446 ADA786442:ADB786446 AMW786442:AMX786446 AWS786442:AWT786446 BGO786442:BGP786446 BQK786442:BQL786446 CAG786442:CAH786446 CKC786442:CKD786446 CTY786442:CTZ786446 DDU786442:DDV786446 DNQ786442:DNR786446 DXM786442:DXN786446 EHI786442:EHJ786446 ERE786442:ERF786446 FBA786442:FBB786446 FKW786442:FKX786446 FUS786442:FUT786446 GEO786442:GEP786446 GOK786442:GOL786446 GYG786442:GYH786446 HIC786442:HID786446 HRY786442:HRZ786446 IBU786442:IBV786446 ILQ786442:ILR786446 IVM786442:IVN786446 JFI786442:JFJ786446 JPE786442:JPF786446 JZA786442:JZB786446 KIW786442:KIX786446 KSS786442:KST786446 LCO786442:LCP786446 LMK786442:LML786446 LWG786442:LWH786446 MGC786442:MGD786446 MPY786442:MPZ786446 MZU786442:MZV786446 NJQ786442:NJR786446 NTM786442:NTN786446 ODI786442:ODJ786446 ONE786442:ONF786446 OXA786442:OXB786446 PGW786442:PGX786446 PQS786442:PQT786446 QAO786442:QAP786446 QKK786442:QKL786446 QUG786442:QUH786446 REC786442:RED786446 RNY786442:RNZ786446 RXU786442:RXV786446 SHQ786442:SHR786446 SRM786442:SRN786446 TBI786442:TBJ786446 TLE786442:TLF786446 TVA786442:TVB786446 UEW786442:UEX786446 UOS786442:UOT786446 UYO786442:UYP786446 VIK786442:VIL786446 VSG786442:VSH786446 WCC786442:WCD786446 WLY786442:WLZ786446 WVU786442:WVV786446 M851978:N851982 JI851978:JJ851982 TE851978:TF851982 ADA851978:ADB851982 AMW851978:AMX851982 AWS851978:AWT851982 BGO851978:BGP851982 BQK851978:BQL851982 CAG851978:CAH851982 CKC851978:CKD851982 CTY851978:CTZ851982 DDU851978:DDV851982 DNQ851978:DNR851982 DXM851978:DXN851982 EHI851978:EHJ851982 ERE851978:ERF851982 FBA851978:FBB851982 FKW851978:FKX851982 FUS851978:FUT851982 GEO851978:GEP851982 GOK851978:GOL851982 GYG851978:GYH851982 HIC851978:HID851982 HRY851978:HRZ851982 IBU851978:IBV851982 ILQ851978:ILR851982 IVM851978:IVN851982 JFI851978:JFJ851982 JPE851978:JPF851982 JZA851978:JZB851982 KIW851978:KIX851982 KSS851978:KST851982 LCO851978:LCP851982 LMK851978:LML851982 LWG851978:LWH851982 MGC851978:MGD851982 MPY851978:MPZ851982 MZU851978:MZV851982 NJQ851978:NJR851982 NTM851978:NTN851982 ODI851978:ODJ851982 ONE851978:ONF851982 OXA851978:OXB851982 PGW851978:PGX851982 PQS851978:PQT851982 QAO851978:QAP851982 QKK851978:QKL851982 QUG851978:QUH851982 REC851978:RED851982 RNY851978:RNZ851982 RXU851978:RXV851982 SHQ851978:SHR851982 SRM851978:SRN851982 TBI851978:TBJ851982 TLE851978:TLF851982 TVA851978:TVB851982 UEW851978:UEX851982 UOS851978:UOT851982 UYO851978:UYP851982 VIK851978:VIL851982 VSG851978:VSH851982 WCC851978:WCD851982 WLY851978:WLZ851982 WVU851978:WVV851982 M917514:N917518 JI917514:JJ917518 TE917514:TF917518 ADA917514:ADB917518 AMW917514:AMX917518 AWS917514:AWT917518 BGO917514:BGP917518 BQK917514:BQL917518 CAG917514:CAH917518 CKC917514:CKD917518 CTY917514:CTZ917518 DDU917514:DDV917518 DNQ917514:DNR917518 DXM917514:DXN917518 EHI917514:EHJ917518 ERE917514:ERF917518 FBA917514:FBB917518 FKW917514:FKX917518 FUS917514:FUT917518 GEO917514:GEP917518 GOK917514:GOL917518 GYG917514:GYH917518 HIC917514:HID917518 HRY917514:HRZ917518 IBU917514:IBV917518 ILQ917514:ILR917518 IVM917514:IVN917518 JFI917514:JFJ917518 JPE917514:JPF917518 JZA917514:JZB917518 KIW917514:KIX917518 KSS917514:KST917518 LCO917514:LCP917518 LMK917514:LML917518 LWG917514:LWH917518 MGC917514:MGD917518 MPY917514:MPZ917518 MZU917514:MZV917518 NJQ917514:NJR917518 NTM917514:NTN917518 ODI917514:ODJ917518 ONE917514:ONF917518 OXA917514:OXB917518 PGW917514:PGX917518 PQS917514:PQT917518 QAO917514:QAP917518 QKK917514:QKL917518 QUG917514:QUH917518 REC917514:RED917518 RNY917514:RNZ917518 RXU917514:RXV917518 SHQ917514:SHR917518 SRM917514:SRN917518 TBI917514:TBJ917518 TLE917514:TLF917518 TVA917514:TVB917518 UEW917514:UEX917518 UOS917514:UOT917518 UYO917514:UYP917518 VIK917514:VIL917518 VSG917514:VSH917518 WCC917514:WCD917518 WLY917514:WLZ917518 WVU917514:WVV917518 M983050:N983054 JI983050:JJ983054 TE983050:TF983054 ADA983050:ADB983054 AMW983050:AMX983054 AWS983050:AWT983054 BGO983050:BGP983054 BQK983050:BQL983054 CAG983050:CAH983054 CKC983050:CKD983054 CTY983050:CTZ983054 DDU983050:DDV983054 DNQ983050:DNR983054 DXM983050:DXN983054 EHI983050:EHJ983054 ERE983050:ERF983054 FBA983050:FBB983054 FKW983050:FKX983054 FUS983050:FUT983054 GEO983050:GEP983054 GOK983050:GOL983054 GYG983050:GYH983054 HIC983050:HID983054 HRY983050:HRZ983054 IBU983050:IBV983054 ILQ983050:ILR983054 IVM983050:IVN983054 JFI983050:JFJ983054 JPE983050:JPF983054 JZA983050:JZB983054 KIW983050:KIX983054 KSS983050:KST983054 LCO983050:LCP983054 LMK983050:LML983054 LWG983050:LWH983054 MGC983050:MGD983054 MPY983050:MPZ983054 MZU983050:MZV983054 NJQ983050:NJR983054 NTM983050:NTN983054 ODI983050:ODJ983054 ONE983050:ONF983054 OXA983050:OXB983054 PGW983050:PGX983054 PQS983050:PQT983054 QAO983050:QAP983054 QKK983050:QKL983054 QUG983050:QUH983054 REC983050:RED983054 RNY983050:RNZ983054 RXU983050:RXV983054 SHQ983050:SHR983054 SRM983050:SRN983054 TBI983050:TBJ983054 TLE983050:TLF983054 TVA983050:TVB983054 UEW983050:UEX983054 UOS983050:UOT983054 UYO983050:UYP983054 VIK983050:VIL983054 VSG983050:VSH983054 WCC983050:WCD983054 WLY983050:WLZ983054 WVU983050:WVV983054">
      <formula1>Impacto</formula1>
    </dataValidation>
    <dataValidation showInputMessage="1" showErrorMessage="1" sqref="AG10:AT14 KC10:KP14 TY10:UL14 ADU10:AEH14 ANQ10:AOD14 AXM10:AXZ14 BHI10:BHV14 BRE10:BRR14 CBA10:CBN14 CKW10:CLJ14 CUS10:CVF14 DEO10:DFB14 DOK10:DOX14 DYG10:DYT14 EIC10:EIP14 ERY10:ESL14 FBU10:FCH14 FLQ10:FMD14 FVM10:FVZ14 GFI10:GFV14 GPE10:GPR14 GZA10:GZN14 HIW10:HJJ14 HSS10:HTF14 ICO10:IDB14 IMK10:IMX14 IWG10:IWT14 JGC10:JGP14 JPY10:JQL14 JZU10:KAH14 KJQ10:KKD14 KTM10:KTZ14 LDI10:LDV14 LNE10:LNR14 LXA10:LXN14 MGW10:MHJ14 MQS10:MRF14 NAO10:NBB14 NKK10:NKX14 NUG10:NUT14 OEC10:OEP14 ONY10:OOL14 OXU10:OYH14 PHQ10:PID14 PRM10:PRZ14 QBI10:QBV14 QLE10:QLR14 QVA10:QVN14 REW10:RFJ14 ROS10:RPF14 RYO10:RZB14 SIK10:SIX14 SSG10:SST14 TCC10:TCP14 TLY10:TML14 TVU10:TWH14 UFQ10:UGD14 UPM10:UPZ14 UZI10:UZV14 VJE10:VJR14 VTA10:VTN14 WCW10:WDJ14 WMS10:WNF14 WWO10:WXB14 AG65546:AT65550 KC65546:KP65550 TY65546:UL65550 ADU65546:AEH65550 ANQ65546:AOD65550 AXM65546:AXZ65550 BHI65546:BHV65550 BRE65546:BRR65550 CBA65546:CBN65550 CKW65546:CLJ65550 CUS65546:CVF65550 DEO65546:DFB65550 DOK65546:DOX65550 DYG65546:DYT65550 EIC65546:EIP65550 ERY65546:ESL65550 FBU65546:FCH65550 FLQ65546:FMD65550 FVM65546:FVZ65550 GFI65546:GFV65550 GPE65546:GPR65550 GZA65546:GZN65550 HIW65546:HJJ65550 HSS65546:HTF65550 ICO65546:IDB65550 IMK65546:IMX65550 IWG65546:IWT65550 JGC65546:JGP65550 JPY65546:JQL65550 JZU65546:KAH65550 KJQ65546:KKD65550 KTM65546:KTZ65550 LDI65546:LDV65550 LNE65546:LNR65550 LXA65546:LXN65550 MGW65546:MHJ65550 MQS65546:MRF65550 NAO65546:NBB65550 NKK65546:NKX65550 NUG65546:NUT65550 OEC65546:OEP65550 ONY65546:OOL65550 OXU65546:OYH65550 PHQ65546:PID65550 PRM65546:PRZ65550 QBI65546:QBV65550 QLE65546:QLR65550 QVA65546:QVN65550 REW65546:RFJ65550 ROS65546:RPF65550 RYO65546:RZB65550 SIK65546:SIX65550 SSG65546:SST65550 TCC65546:TCP65550 TLY65546:TML65550 TVU65546:TWH65550 UFQ65546:UGD65550 UPM65546:UPZ65550 UZI65546:UZV65550 VJE65546:VJR65550 VTA65546:VTN65550 WCW65546:WDJ65550 WMS65546:WNF65550 WWO65546:WXB65550 AG131082:AT131086 KC131082:KP131086 TY131082:UL131086 ADU131082:AEH131086 ANQ131082:AOD131086 AXM131082:AXZ131086 BHI131082:BHV131086 BRE131082:BRR131086 CBA131082:CBN131086 CKW131082:CLJ131086 CUS131082:CVF131086 DEO131082:DFB131086 DOK131082:DOX131086 DYG131082:DYT131086 EIC131082:EIP131086 ERY131082:ESL131086 FBU131082:FCH131086 FLQ131082:FMD131086 FVM131082:FVZ131086 GFI131082:GFV131086 GPE131082:GPR131086 GZA131082:GZN131086 HIW131082:HJJ131086 HSS131082:HTF131086 ICO131082:IDB131086 IMK131082:IMX131086 IWG131082:IWT131086 JGC131082:JGP131086 JPY131082:JQL131086 JZU131082:KAH131086 KJQ131082:KKD131086 KTM131082:KTZ131086 LDI131082:LDV131086 LNE131082:LNR131086 LXA131082:LXN131086 MGW131082:MHJ131086 MQS131082:MRF131086 NAO131082:NBB131086 NKK131082:NKX131086 NUG131082:NUT131086 OEC131082:OEP131086 ONY131082:OOL131086 OXU131082:OYH131086 PHQ131082:PID131086 PRM131082:PRZ131086 QBI131082:QBV131086 QLE131082:QLR131086 QVA131082:QVN131086 REW131082:RFJ131086 ROS131082:RPF131086 RYO131082:RZB131086 SIK131082:SIX131086 SSG131082:SST131086 TCC131082:TCP131086 TLY131082:TML131086 TVU131082:TWH131086 UFQ131082:UGD131086 UPM131082:UPZ131086 UZI131082:UZV131086 VJE131082:VJR131086 VTA131082:VTN131086 WCW131082:WDJ131086 WMS131082:WNF131086 WWO131082:WXB131086 AG196618:AT196622 KC196618:KP196622 TY196618:UL196622 ADU196618:AEH196622 ANQ196618:AOD196622 AXM196618:AXZ196622 BHI196618:BHV196622 BRE196618:BRR196622 CBA196618:CBN196622 CKW196618:CLJ196622 CUS196618:CVF196622 DEO196618:DFB196622 DOK196618:DOX196622 DYG196618:DYT196622 EIC196618:EIP196622 ERY196618:ESL196622 FBU196618:FCH196622 FLQ196618:FMD196622 FVM196618:FVZ196622 GFI196618:GFV196622 GPE196618:GPR196622 GZA196618:GZN196622 HIW196618:HJJ196622 HSS196618:HTF196622 ICO196618:IDB196622 IMK196618:IMX196622 IWG196618:IWT196622 JGC196618:JGP196622 JPY196618:JQL196622 JZU196618:KAH196622 KJQ196618:KKD196622 KTM196618:KTZ196622 LDI196618:LDV196622 LNE196618:LNR196622 LXA196618:LXN196622 MGW196618:MHJ196622 MQS196618:MRF196622 NAO196618:NBB196622 NKK196618:NKX196622 NUG196618:NUT196622 OEC196618:OEP196622 ONY196618:OOL196622 OXU196618:OYH196622 PHQ196618:PID196622 PRM196618:PRZ196622 QBI196618:QBV196622 QLE196618:QLR196622 QVA196618:QVN196622 REW196618:RFJ196622 ROS196618:RPF196622 RYO196618:RZB196622 SIK196618:SIX196622 SSG196618:SST196622 TCC196618:TCP196622 TLY196618:TML196622 TVU196618:TWH196622 UFQ196618:UGD196622 UPM196618:UPZ196622 UZI196618:UZV196622 VJE196618:VJR196622 VTA196618:VTN196622 WCW196618:WDJ196622 WMS196618:WNF196622 WWO196618:WXB196622 AG262154:AT262158 KC262154:KP262158 TY262154:UL262158 ADU262154:AEH262158 ANQ262154:AOD262158 AXM262154:AXZ262158 BHI262154:BHV262158 BRE262154:BRR262158 CBA262154:CBN262158 CKW262154:CLJ262158 CUS262154:CVF262158 DEO262154:DFB262158 DOK262154:DOX262158 DYG262154:DYT262158 EIC262154:EIP262158 ERY262154:ESL262158 FBU262154:FCH262158 FLQ262154:FMD262158 FVM262154:FVZ262158 GFI262154:GFV262158 GPE262154:GPR262158 GZA262154:GZN262158 HIW262154:HJJ262158 HSS262154:HTF262158 ICO262154:IDB262158 IMK262154:IMX262158 IWG262154:IWT262158 JGC262154:JGP262158 JPY262154:JQL262158 JZU262154:KAH262158 KJQ262154:KKD262158 KTM262154:KTZ262158 LDI262154:LDV262158 LNE262154:LNR262158 LXA262154:LXN262158 MGW262154:MHJ262158 MQS262154:MRF262158 NAO262154:NBB262158 NKK262154:NKX262158 NUG262154:NUT262158 OEC262154:OEP262158 ONY262154:OOL262158 OXU262154:OYH262158 PHQ262154:PID262158 PRM262154:PRZ262158 QBI262154:QBV262158 QLE262154:QLR262158 QVA262154:QVN262158 REW262154:RFJ262158 ROS262154:RPF262158 RYO262154:RZB262158 SIK262154:SIX262158 SSG262154:SST262158 TCC262154:TCP262158 TLY262154:TML262158 TVU262154:TWH262158 UFQ262154:UGD262158 UPM262154:UPZ262158 UZI262154:UZV262158 VJE262154:VJR262158 VTA262154:VTN262158 WCW262154:WDJ262158 WMS262154:WNF262158 WWO262154:WXB262158 AG327690:AT327694 KC327690:KP327694 TY327690:UL327694 ADU327690:AEH327694 ANQ327690:AOD327694 AXM327690:AXZ327694 BHI327690:BHV327694 BRE327690:BRR327694 CBA327690:CBN327694 CKW327690:CLJ327694 CUS327690:CVF327694 DEO327690:DFB327694 DOK327690:DOX327694 DYG327690:DYT327694 EIC327690:EIP327694 ERY327690:ESL327694 FBU327690:FCH327694 FLQ327690:FMD327694 FVM327690:FVZ327694 GFI327690:GFV327694 GPE327690:GPR327694 GZA327690:GZN327694 HIW327690:HJJ327694 HSS327690:HTF327694 ICO327690:IDB327694 IMK327690:IMX327694 IWG327690:IWT327694 JGC327690:JGP327694 JPY327690:JQL327694 JZU327690:KAH327694 KJQ327690:KKD327694 KTM327690:KTZ327694 LDI327690:LDV327694 LNE327690:LNR327694 LXA327690:LXN327694 MGW327690:MHJ327694 MQS327690:MRF327694 NAO327690:NBB327694 NKK327690:NKX327694 NUG327690:NUT327694 OEC327690:OEP327694 ONY327690:OOL327694 OXU327690:OYH327694 PHQ327690:PID327694 PRM327690:PRZ327694 QBI327690:QBV327694 QLE327690:QLR327694 QVA327690:QVN327694 REW327690:RFJ327694 ROS327690:RPF327694 RYO327690:RZB327694 SIK327690:SIX327694 SSG327690:SST327694 TCC327690:TCP327694 TLY327690:TML327694 TVU327690:TWH327694 UFQ327690:UGD327694 UPM327690:UPZ327694 UZI327690:UZV327694 VJE327690:VJR327694 VTA327690:VTN327694 WCW327690:WDJ327694 WMS327690:WNF327694 WWO327690:WXB327694 AG393226:AT393230 KC393226:KP393230 TY393226:UL393230 ADU393226:AEH393230 ANQ393226:AOD393230 AXM393226:AXZ393230 BHI393226:BHV393230 BRE393226:BRR393230 CBA393226:CBN393230 CKW393226:CLJ393230 CUS393226:CVF393230 DEO393226:DFB393230 DOK393226:DOX393230 DYG393226:DYT393230 EIC393226:EIP393230 ERY393226:ESL393230 FBU393226:FCH393230 FLQ393226:FMD393230 FVM393226:FVZ393230 GFI393226:GFV393230 GPE393226:GPR393230 GZA393226:GZN393230 HIW393226:HJJ393230 HSS393226:HTF393230 ICO393226:IDB393230 IMK393226:IMX393230 IWG393226:IWT393230 JGC393226:JGP393230 JPY393226:JQL393230 JZU393226:KAH393230 KJQ393226:KKD393230 KTM393226:KTZ393230 LDI393226:LDV393230 LNE393226:LNR393230 LXA393226:LXN393230 MGW393226:MHJ393230 MQS393226:MRF393230 NAO393226:NBB393230 NKK393226:NKX393230 NUG393226:NUT393230 OEC393226:OEP393230 ONY393226:OOL393230 OXU393226:OYH393230 PHQ393226:PID393230 PRM393226:PRZ393230 QBI393226:QBV393230 QLE393226:QLR393230 QVA393226:QVN393230 REW393226:RFJ393230 ROS393226:RPF393230 RYO393226:RZB393230 SIK393226:SIX393230 SSG393226:SST393230 TCC393226:TCP393230 TLY393226:TML393230 TVU393226:TWH393230 UFQ393226:UGD393230 UPM393226:UPZ393230 UZI393226:UZV393230 VJE393226:VJR393230 VTA393226:VTN393230 WCW393226:WDJ393230 WMS393226:WNF393230 WWO393226:WXB393230 AG458762:AT458766 KC458762:KP458766 TY458762:UL458766 ADU458762:AEH458766 ANQ458762:AOD458766 AXM458762:AXZ458766 BHI458762:BHV458766 BRE458762:BRR458766 CBA458762:CBN458766 CKW458762:CLJ458766 CUS458762:CVF458766 DEO458762:DFB458766 DOK458762:DOX458766 DYG458762:DYT458766 EIC458762:EIP458766 ERY458762:ESL458766 FBU458762:FCH458766 FLQ458762:FMD458766 FVM458762:FVZ458766 GFI458762:GFV458766 GPE458762:GPR458766 GZA458762:GZN458766 HIW458762:HJJ458766 HSS458762:HTF458766 ICO458762:IDB458766 IMK458762:IMX458766 IWG458762:IWT458766 JGC458762:JGP458766 JPY458762:JQL458766 JZU458762:KAH458766 KJQ458762:KKD458766 KTM458762:KTZ458766 LDI458762:LDV458766 LNE458762:LNR458766 LXA458762:LXN458766 MGW458762:MHJ458766 MQS458762:MRF458766 NAO458762:NBB458766 NKK458762:NKX458766 NUG458762:NUT458766 OEC458762:OEP458766 ONY458762:OOL458766 OXU458762:OYH458766 PHQ458762:PID458766 PRM458762:PRZ458766 QBI458762:QBV458766 QLE458762:QLR458766 QVA458762:QVN458766 REW458762:RFJ458766 ROS458762:RPF458766 RYO458762:RZB458766 SIK458762:SIX458766 SSG458762:SST458766 TCC458762:TCP458766 TLY458762:TML458766 TVU458762:TWH458766 UFQ458762:UGD458766 UPM458762:UPZ458766 UZI458762:UZV458766 VJE458762:VJR458766 VTA458762:VTN458766 WCW458762:WDJ458766 WMS458762:WNF458766 WWO458762:WXB458766 AG524298:AT524302 KC524298:KP524302 TY524298:UL524302 ADU524298:AEH524302 ANQ524298:AOD524302 AXM524298:AXZ524302 BHI524298:BHV524302 BRE524298:BRR524302 CBA524298:CBN524302 CKW524298:CLJ524302 CUS524298:CVF524302 DEO524298:DFB524302 DOK524298:DOX524302 DYG524298:DYT524302 EIC524298:EIP524302 ERY524298:ESL524302 FBU524298:FCH524302 FLQ524298:FMD524302 FVM524298:FVZ524302 GFI524298:GFV524302 GPE524298:GPR524302 GZA524298:GZN524302 HIW524298:HJJ524302 HSS524298:HTF524302 ICO524298:IDB524302 IMK524298:IMX524302 IWG524298:IWT524302 JGC524298:JGP524302 JPY524298:JQL524302 JZU524298:KAH524302 KJQ524298:KKD524302 KTM524298:KTZ524302 LDI524298:LDV524302 LNE524298:LNR524302 LXA524298:LXN524302 MGW524298:MHJ524302 MQS524298:MRF524302 NAO524298:NBB524302 NKK524298:NKX524302 NUG524298:NUT524302 OEC524298:OEP524302 ONY524298:OOL524302 OXU524298:OYH524302 PHQ524298:PID524302 PRM524298:PRZ524302 QBI524298:QBV524302 QLE524298:QLR524302 QVA524298:QVN524302 REW524298:RFJ524302 ROS524298:RPF524302 RYO524298:RZB524302 SIK524298:SIX524302 SSG524298:SST524302 TCC524298:TCP524302 TLY524298:TML524302 TVU524298:TWH524302 UFQ524298:UGD524302 UPM524298:UPZ524302 UZI524298:UZV524302 VJE524298:VJR524302 VTA524298:VTN524302 WCW524298:WDJ524302 WMS524298:WNF524302 WWO524298:WXB524302 AG589834:AT589838 KC589834:KP589838 TY589834:UL589838 ADU589834:AEH589838 ANQ589834:AOD589838 AXM589834:AXZ589838 BHI589834:BHV589838 BRE589834:BRR589838 CBA589834:CBN589838 CKW589834:CLJ589838 CUS589834:CVF589838 DEO589834:DFB589838 DOK589834:DOX589838 DYG589834:DYT589838 EIC589834:EIP589838 ERY589834:ESL589838 FBU589834:FCH589838 FLQ589834:FMD589838 FVM589834:FVZ589838 GFI589834:GFV589838 GPE589834:GPR589838 GZA589834:GZN589838 HIW589834:HJJ589838 HSS589834:HTF589838 ICO589834:IDB589838 IMK589834:IMX589838 IWG589834:IWT589838 JGC589834:JGP589838 JPY589834:JQL589838 JZU589834:KAH589838 KJQ589834:KKD589838 KTM589834:KTZ589838 LDI589834:LDV589838 LNE589834:LNR589838 LXA589834:LXN589838 MGW589834:MHJ589838 MQS589834:MRF589838 NAO589834:NBB589838 NKK589834:NKX589838 NUG589834:NUT589838 OEC589834:OEP589838 ONY589834:OOL589838 OXU589834:OYH589838 PHQ589834:PID589838 PRM589834:PRZ589838 QBI589834:QBV589838 QLE589834:QLR589838 QVA589834:QVN589838 REW589834:RFJ589838 ROS589834:RPF589838 RYO589834:RZB589838 SIK589834:SIX589838 SSG589834:SST589838 TCC589834:TCP589838 TLY589834:TML589838 TVU589834:TWH589838 UFQ589834:UGD589838 UPM589834:UPZ589838 UZI589834:UZV589838 VJE589834:VJR589838 VTA589834:VTN589838 WCW589834:WDJ589838 WMS589834:WNF589838 WWO589834:WXB589838 AG655370:AT655374 KC655370:KP655374 TY655370:UL655374 ADU655370:AEH655374 ANQ655370:AOD655374 AXM655370:AXZ655374 BHI655370:BHV655374 BRE655370:BRR655374 CBA655370:CBN655374 CKW655370:CLJ655374 CUS655370:CVF655374 DEO655370:DFB655374 DOK655370:DOX655374 DYG655370:DYT655374 EIC655370:EIP655374 ERY655370:ESL655374 FBU655370:FCH655374 FLQ655370:FMD655374 FVM655370:FVZ655374 GFI655370:GFV655374 GPE655370:GPR655374 GZA655370:GZN655374 HIW655370:HJJ655374 HSS655370:HTF655374 ICO655370:IDB655374 IMK655370:IMX655374 IWG655370:IWT655374 JGC655370:JGP655374 JPY655370:JQL655374 JZU655370:KAH655374 KJQ655370:KKD655374 KTM655370:KTZ655374 LDI655370:LDV655374 LNE655370:LNR655374 LXA655370:LXN655374 MGW655370:MHJ655374 MQS655370:MRF655374 NAO655370:NBB655374 NKK655370:NKX655374 NUG655370:NUT655374 OEC655370:OEP655374 ONY655370:OOL655374 OXU655370:OYH655374 PHQ655370:PID655374 PRM655370:PRZ655374 QBI655370:QBV655374 QLE655370:QLR655374 QVA655370:QVN655374 REW655370:RFJ655374 ROS655370:RPF655374 RYO655370:RZB655374 SIK655370:SIX655374 SSG655370:SST655374 TCC655370:TCP655374 TLY655370:TML655374 TVU655370:TWH655374 UFQ655370:UGD655374 UPM655370:UPZ655374 UZI655370:UZV655374 VJE655370:VJR655374 VTA655370:VTN655374 WCW655370:WDJ655374 WMS655370:WNF655374 WWO655370:WXB655374 AG720906:AT720910 KC720906:KP720910 TY720906:UL720910 ADU720906:AEH720910 ANQ720906:AOD720910 AXM720906:AXZ720910 BHI720906:BHV720910 BRE720906:BRR720910 CBA720906:CBN720910 CKW720906:CLJ720910 CUS720906:CVF720910 DEO720906:DFB720910 DOK720906:DOX720910 DYG720906:DYT720910 EIC720906:EIP720910 ERY720906:ESL720910 FBU720906:FCH720910 FLQ720906:FMD720910 FVM720906:FVZ720910 GFI720906:GFV720910 GPE720906:GPR720910 GZA720906:GZN720910 HIW720906:HJJ720910 HSS720906:HTF720910 ICO720906:IDB720910 IMK720906:IMX720910 IWG720906:IWT720910 JGC720906:JGP720910 JPY720906:JQL720910 JZU720906:KAH720910 KJQ720906:KKD720910 KTM720906:KTZ720910 LDI720906:LDV720910 LNE720906:LNR720910 LXA720906:LXN720910 MGW720906:MHJ720910 MQS720906:MRF720910 NAO720906:NBB720910 NKK720906:NKX720910 NUG720906:NUT720910 OEC720906:OEP720910 ONY720906:OOL720910 OXU720906:OYH720910 PHQ720906:PID720910 PRM720906:PRZ720910 QBI720906:QBV720910 QLE720906:QLR720910 QVA720906:QVN720910 REW720906:RFJ720910 ROS720906:RPF720910 RYO720906:RZB720910 SIK720906:SIX720910 SSG720906:SST720910 TCC720906:TCP720910 TLY720906:TML720910 TVU720906:TWH720910 UFQ720906:UGD720910 UPM720906:UPZ720910 UZI720906:UZV720910 VJE720906:VJR720910 VTA720906:VTN720910 WCW720906:WDJ720910 WMS720906:WNF720910 WWO720906:WXB720910 AG786442:AT786446 KC786442:KP786446 TY786442:UL786446 ADU786442:AEH786446 ANQ786442:AOD786446 AXM786442:AXZ786446 BHI786442:BHV786446 BRE786442:BRR786446 CBA786442:CBN786446 CKW786442:CLJ786446 CUS786442:CVF786446 DEO786442:DFB786446 DOK786442:DOX786446 DYG786442:DYT786446 EIC786442:EIP786446 ERY786442:ESL786446 FBU786442:FCH786446 FLQ786442:FMD786446 FVM786442:FVZ786446 GFI786442:GFV786446 GPE786442:GPR786446 GZA786442:GZN786446 HIW786442:HJJ786446 HSS786442:HTF786446 ICO786442:IDB786446 IMK786442:IMX786446 IWG786442:IWT786446 JGC786442:JGP786446 JPY786442:JQL786446 JZU786442:KAH786446 KJQ786442:KKD786446 KTM786442:KTZ786446 LDI786442:LDV786446 LNE786442:LNR786446 LXA786442:LXN786446 MGW786442:MHJ786446 MQS786442:MRF786446 NAO786442:NBB786446 NKK786442:NKX786446 NUG786442:NUT786446 OEC786442:OEP786446 ONY786442:OOL786446 OXU786442:OYH786446 PHQ786442:PID786446 PRM786442:PRZ786446 QBI786442:QBV786446 QLE786442:QLR786446 QVA786442:QVN786446 REW786442:RFJ786446 ROS786442:RPF786446 RYO786442:RZB786446 SIK786442:SIX786446 SSG786442:SST786446 TCC786442:TCP786446 TLY786442:TML786446 TVU786442:TWH786446 UFQ786442:UGD786446 UPM786442:UPZ786446 UZI786442:UZV786446 VJE786442:VJR786446 VTA786442:VTN786446 WCW786442:WDJ786446 WMS786442:WNF786446 WWO786442:WXB786446 AG851978:AT851982 KC851978:KP851982 TY851978:UL851982 ADU851978:AEH851982 ANQ851978:AOD851982 AXM851978:AXZ851982 BHI851978:BHV851982 BRE851978:BRR851982 CBA851978:CBN851982 CKW851978:CLJ851982 CUS851978:CVF851982 DEO851978:DFB851982 DOK851978:DOX851982 DYG851978:DYT851982 EIC851978:EIP851982 ERY851978:ESL851982 FBU851978:FCH851982 FLQ851978:FMD851982 FVM851978:FVZ851982 GFI851978:GFV851982 GPE851978:GPR851982 GZA851978:GZN851982 HIW851978:HJJ851982 HSS851978:HTF851982 ICO851978:IDB851982 IMK851978:IMX851982 IWG851978:IWT851982 JGC851978:JGP851982 JPY851978:JQL851982 JZU851978:KAH851982 KJQ851978:KKD851982 KTM851978:KTZ851982 LDI851978:LDV851982 LNE851978:LNR851982 LXA851978:LXN851982 MGW851978:MHJ851982 MQS851978:MRF851982 NAO851978:NBB851982 NKK851978:NKX851982 NUG851978:NUT851982 OEC851978:OEP851982 ONY851978:OOL851982 OXU851978:OYH851982 PHQ851978:PID851982 PRM851978:PRZ851982 QBI851978:QBV851982 QLE851978:QLR851982 QVA851978:QVN851982 REW851978:RFJ851982 ROS851978:RPF851982 RYO851978:RZB851982 SIK851978:SIX851982 SSG851978:SST851982 TCC851978:TCP851982 TLY851978:TML851982 TVU851978:TWH851982 UFQ851978:UGD851982 UPM851978:UPZ851982 UZI851978:UZV851982 VJE851978:VJR851982 VTA851978:VTN851982 WCW851978:WDJ851982 WMS851978:WNF851982 WWO851978:WXB851982 AG917514:AT917518 KC917514:KP917518 TY917514:UL917518 ADU917514:AEH917518 ANQ917514:AOD917518 AXM917514:AXZ917518 BHI917514:BHV917518 BRE917514:BRR917518 CBA917514:CBN917518 CKW917514:CLJ917518 CUS917514:CVF917518 DEO917514:DFB917518 DOK917514:DOX917518 DYG917514:DYT917518 EIC917514:EIP917518 ERY917514:ESL917518 FBU917514:FCH917518 FLQ917514:FMD917518 FVM917514:FVZ917518 GFI917514:GFV917518 GPE917514:GPR917518 GZA917514:GZN917518 HIW917514:HJJ917518 HSS917514:HTF917518 ICO917514:IDB917518 IMK917514:IMX917518 IWG917514:IWT917518 JGC917514:JGP917518 JPY917514:JQL917518 JZU917514:KAH917518 KJQ917514:KKD917518 KTM917514:KTZ917518 LDI917514:LDV917518 LNE917514:LNR917518 LXA917514:LXN917518 MGW917514:MHJ917518 MQS917514:MRF917518 NAO917514:NBB917518 NKK917514:NKX917518 NUG917514:NUT917518 OEC917514:OEP917518 ONY917514:OOL917518 OXU917514:OYH917518 PHQ917514:PID917518 PRM917514:PRZ917518 QBI917514:QBV917518 QLE917514:QLR917518 QVA917514:QVN917518 REW917514:RFJ917518 ROS917514:RPF917518 RYO917514:RZB917518 SIK917514:SIX917518 SSG917514:SST917518 TCC917514:TCP917518 TLY917514:TML917518 TVU917514:TWH917518 UFQ917514:UGD917518 UPM917514:UPZ917518 UZI917514:UZV917518 VJE917514:VJR917518 VTA917514:VTN917518 WCW917514:WDJ917518 WMS917514:WNF917518 WWO917514:WXB917518 AG983050:AT983054 KC983050:KP983054 TY983050:UL983054 ADU983050:AEH983054 ANQ983050:AOD983054 AXM983050:AXZ983054 BHI983050:BHV983054 BRE983050:BRR983054 CBA983050:CBN983054 CKW983050:CLJ983054 CUS983050:CVF983054 DEO983050:DFB983054 DOK983050:DOX983054 DYG983050:DYT983054 EIC983050:EIP983054 ERY983050:ESL983054 FBU983050:FCH983054 FLQ983050:FMD983054 FVM983050:FVZ983054 GFI983050:GFV983054 GPE983050:GPR983054 GZA983050:GZN983054 HIW983050:HJJ983054 HSS983050:HTF983054 ICO983050:IDB983054 IMK983050:IMX983054 IWG983050:IWT983054 JGC983050:JGP983054 JPY983050:JQL983054 JZU983050:KAH983054 KJQ983050:KKD983054 KTM983050:KTZ983054 LDI983050:LDV983054 LNE983050:LNR983054 LXA983050:LXN983054 MGW983050:MHJ983054 MQS983050:MRF983054 NAO983050:NBB983054 NKK983050:NKX983054 NUG983050:NUT983054 OEC983050:OEP983054 ONY983050:OOL983054 OXU983050:OYH983054 PHQ983050:PID983054 PRM983050:PRZ983054 QBI983050:QBV983054 QLE983050:QLR983054 QVA983050:QVN983054 REW983050:RFJ983054 ROS983050:RPF983054 RYO983050:RZB983054 SIK983050:SIX983054 SSG983050:SST983054 TCC983050:TCP983054 TLY983050:TML983054 TVU983050:TWH983054 UFQ983050:UGD983054 UPM983050:UPZ983054 UZI983050:UZV983054 VJE983050:VJR983054 VTA983050:VTN983054 WCW983050:WDJ983054 WMS983050:WNF983054 WWO983050:WXB983054"/>
    <dataValidation type="list" showInputMessage="1" showErrorMessage="1" sqref="V10:AF14 JR10:KB14 TN10:TX14 ADJ10:ADT14 ANF10:ANP14 AXB10:AXL14 BGX10:BHH14 BQT10:BRD14 CAP10:CAZ14 CKL10:CKV14 CUH10:CUR14 DED10:DEN14 DNZ10:DOJ14 DXV10:DYF14 EHR10:EIB14 ERN10:ERX14 FBJ10:FBT14 FLF10:FLP14 FVB10:FVL14 GEX10:GFH14 GOT10:GPD14 GYP10:GYZ14 HIL10:HIV14 HSH10:HSR14 ICD10:ICN14 ILZ10:IMJ14 IVV10:IWF14 JFR10:JGB14 JPN10:JPX14 JZJ10:JZT14 KJF10:KJP14 KTB10:KTL14 LCX10:LDH14 LMT10:LND14 LWP10:LWZ14 MGL10:MGV14 MQH10:MQR14 NAD10:NAN14 NJZ10:NKJ14 NTV10:NUF14 ODR10:OEB14 ONN10:ONX14 OXJ10:OXT14 PHF10:PHP14 PRB10:PRL14 QAX10:QBH14 QKT10:QLD14 QUP10:QUZ14 REL10:REV14 ROH10:ROR14 RYD10:RYN14 SHZ10:SIJ14 SRV10:SSF14 TBR10:TCB14 TLN10:TLX14 TVJ10:TVT14 UFF10:UFP14 UPB10:UPL14 UYX10:UZH14 VIT10:VJD14 VSP10:VSZ14 WCL10:WCV14 WMH10:WMR14 WWD10:WWN14 V65546:AF65550 JR65546:KB65550 TN65546:TX65550 ADJ65546:ADT65550 ANF65546:ANP65550 AXB65546:AXL65550 BGX65546:BHH65550 BQT65546:BRD65550 CAP65546:CAZ65550 CKL65546:CKV65550 CUH65546:CUR65550 DED65546:DEN65550 DNZ65546:DOJ65550 DXV65546:DYF65550 EHR65546:EIB65550 ERN65546:ERX65550 FBJ65546:FBT65550 FLF65546:FLP65550 FVB65546:FVL65550 GEX65546:GFH65550 GOT65546:GPD65550 GYP65546:GYZ65550 HIL65546:HIV65550 HSH65546:HSR65550 ICD65546:ICN65550 ILZ65546:IMJ65550 IVV65546:IWF65550 JFR65546:JGB65550 JPN65546:JPX65550 JZJ65546:JZT65550 KJF65546:KJP65550 KTB65546:KTL65550 LCX65546:LDH65550 LMT65546:LND65550 LWP65546:LWZ65550 MGL65546:MGV65550 MQH65546:MQR65550 NAD65546:NAN65550 NJZ65546:NKJ65550 NTV65546:NUF65550 ODR65546:OEB65550 ONN65546:ONX65550 OXJ65546:OXT65550 PHF65546:PHP65550 PRB65546:PRL65550 QAX65546:QBH65550 QKT65546:QLD65550 QUP65546:QUZ65550 REL65546:REV65550 ROH65546:ROR65550 RYD65546:RYN65550 SHZ65546:SIJ65550 SRV65546:SSF65550 TBR65546:TCB65550 TLN65546:TLX65550 TVJ65546:TVT65550 UFF65546:UFP65550 UPB65546:UPL65550 UYX65546:UZH65550 VIT65546:VJD65550 VSP65546:VSZ65550 WCL65546:WCV65550 WMH65546:WMR65550 WWD65546:WWN65550 V131082:AF131086 JR131082:KB131086 TN131082:TX131086 ADJ131082:ADT131086 ANF131082:ANP131086 AXB131082:AXL131086 BGX131082:BHH131086 BQT131082:BRD131086 CAP131082:CAZ131086 CKL131082:CKV131086 CUH131082:CUR131086 DED131082:DEN131086 DNZ131082:DOJ131086 DXV131082:DYF131086 EHR131082:EIB131086 ERN131082:ERX131086 FBJ131082:FBT131086 FLF131082:FLP131086 FVB131082:FVL131086 GEX131082:GFH131086 GOT131082:GPD131086 GYP131082:GYZ131086 HIL131082:HIV131086 HSH131082:HSR131086 ICD131082:ICN131086 ILZ131082:IMJ131086 IVV131082:IWF131086 JFR131082:JGB131086 JPN131082:JPX131086 JZJ131082:JZT131086 KJF131082:KJP131086 KTB131082:KTL131086 LCX131082:LDH131086 LMT131082:LND131086 LWP131082:LWZ131086 MGL131082:MGV131086 MQH131082:MQR131086 NAD131082:NAN131086 NJZ131082:NKJ131086 NTV131082:NUF131086 ODR131082:OEB131086 ONN131082:ONX131086 OXJ131082:OXT131086 PHF131082:PHP131086 PRB131082:PRL131086 QAX131082:QBH131086 QKT131082:QLD131086 QUP131082:QUZ131086 REL131082:REV131086 ROH131082:ROR131086 RYD131082:RYN131086 SHZ131082:SIJ131086 SRV131082:SSF131086 TBR131082:TCB131086 TLN131082:TLX131086 TVJ131082:TVT131086 UFF131082:UFP131086 UPB131082:UPL131086 UYX131082:UZH131086 VIT131082:VJD131086 VSP131082:VSZ131086 WCL131082:WCV131086 WMH131082:WMR131086 WWD131082:WWN131086 V196618:AF196622 JR196618:KB196622 TN196618:TX196622 ADJ196618:ADT196622 ANF196618:ANP196622 AXB196618:AXL196622 BGX196618:BHH196622 BQT196618:BRD196622 CAP196618:CAZ196622 CKL196618:CKV196622 CUH196618:CUR196622 DED196618:DEN196622 DNZ196618:DOJ196622 DXV196618:DYF196622 EHR196618:EIB196622 ERN196618:ERX196622 FBJ196618:FBT196622 FLF196618:FLP196622 FVB196618:FVL196622 GEX196618:GFH196622 GOT196618:GPD196622 GYP196618:GYZ196622 HIL196618:HIV196622 HSH196618:HSR196622 ICD196618:ICN196622 ILZ196618:IMJ196622 IVV196618:IWF196622 JFR196618:JGB196622 JPN196618:JPX196622 JZJ196618:JZT196622 KJF196618:KJP196622 KTB196618:KTL196622 LCX196618:LDH196622 LMT196618:LND196622 LWP196618:LWZ196622 MGL196618:MGV196622 MQH196618:MQR196622 NAD196618:NAN196622 NJZ196618:NKJ196622 NTV196618:NUF196622 ODR196618:OEB196622 ONN196618:ONX196622 OXJ196618:OXT196622 PHF196618:PHP196622 PRB196618:PRL196622 QAX196618:QBH196622 QKT196618:QLD196622 QUP196618:QUZ196622 REL196618:REV196622 ROH196618:ROR196622 RYD196618:RYN196622 SHZ196618:SIJ196622 SRV196618:SSF196622 TBR196618:TCB196622 TLN196618:TLX196622 TVJ196618:TVT196622 UFF196618:UFP196622 UPB196618:UPL196622 UYX196618:UZH196622 VIT196618:VJD196622 VSP196618:VSZ196622 WCL196618:WCV196622 WMH196618:WMR196622 WWD196618:WWN196622 V262154:AF262158 JR262154:KB262158 TN262154:TX262158 ADJ262154:ADT262158 ANF262154:ANP262158 AXB262154:AXL262158 BGX262154:BHH262158 BQT262154:BRD262158 CAP262154:CAZ262158 CKL262154:CKV262158 CUH262154:CUR262158 DED262154:DEN262158 DNZ262154:DOJ262158 DXV262154:DYF262158 EHR262154:EIB262158 ERN262154:ERX262158 FBJ262154:FBT262158 FLF262154:FLP262158 FVB262154:FVL262158 GEX262154:GFH262158 GOT262154:GPD262158 GYP262154:GYZ262158 HIL262154:HIV262158 HSH262154:HSR262158 ICD262154:ICN262158 ILZ262154:IMJ262158 IVV262154:IWF262158 JFR262154:JGB262158 JPN262154:JPX262158 JZJ262154:JZT262158 KJF262154:KJP262158 KTB262154:KTL262158 LCX262154:LDH262158 LMT262154:LND262158 LWP262154:LWZ262158 MGL262154:MGV262158 MQH262154:MQR262158 NAD262154:NAN262158 NJZ262154:NKJ262158 NTV262154:NUF262158 ODR262154:OEB262158 ONN262154:ONX262158 OXJ262154:OXT262158 PHF262154:PHP262158 PRB262154:PRL262158 QAX262154:QBH262158 QKT262154:QLD262158 QUP262154:QUZ262158 REL262154:REV262158 ROH262154:ROR262158 RYD262154:RYN262158 SHZ262154:SIJ262158 SRV262154:SSF262158 TBR262154:TCB262158 TLN262154:TLX262158 TVJ262154:TVT262158 UFF262154:UFP262158 UPB262154:UPL262158 UYX262154:UZH262158 VIT262154:VJD262158 VSP262154:VSZ262158 WCL262154:WCV262158 WMH262154:WMR262158 WWD262154:WWN262158 V327690:AF327694 JR327690:KB327694 TN327690:TX327694 ADJ327690:ADT327694 ANF327690:ANP327694 AXB327690:AXL327694 BGX327690:BHH327694 BQT327690:BRD327694 CAP327690:CAZ327694 CKL327690:CKV327694 CUH327690:CUR327694 DED327690:DEN327694 DNZ327690:DOJ327694 DXV327690:DYF327694 EHR327690:EIB327694 ERN327690:ERX327694 FBJ327690:FBT327694 FLF327690:FLP327694 FVB327690:FVL327694 GEX327690:GFH327694 GOT327690:GPD327694 GYP327690:GYZ327694 HIL327690:HIV327694 HSH327690:HSR327694 ICD327690:ICN327694 ILZ327690:IMJ327694 IVV327690:IWF327694 JFR327690:JGB327694 JPN327690:JPX327694 JZJ327690:JZT327694 KJF327690:KJP327694 KTB327690:KTL327694 LCX327690:LDH327694 LMT327690:LND327694 LWP327690:LWZ327694 MGL327690:MGV327694 MQH327690:MQR327694 NAD327690:NAN327694 NJZ327690:NKJ327694 NTV327690:NUF327694 ODR327690:OEB327694 ONN327690:ONX327694 OXJ327690:OXT327694 PHF327690:PHP327694 PRB327690:PRL327694 QAX327690:QBH327694 QKT327690:QLD327694 QUP327690:QUZ327694 REL327690:REV327694 ROH327690:ROR327694 RYD327690:RYN327694 SHZ327690:SIJ327694 SRV327690:SSF327694 TBR327690:TCB327694 TLN327690:TLX327694 TVJ327690:TVT327694 UFF327690:UFP327694 UPB327690:UPL327694 UYX327690:UZH327694 VIT327690:VJD327694 VSP327690:VSZ327694 WCL327690:WCV327694 WMH327690:WMR327694 WWD327690:WWN327694 V393226:AF393230 JR393226:KB393230 TN393226:TX393230 ADJ393226:ADT393230 ANF393226:ANP393230 AXB393226:AXL393230 BGX393226:BHH393230 BQT393226:BRD393230 CAP393226:CAZ393230 CKL393226:CKV393230 CUH393226:CUR393230 DED393226:DEN393230 DNZ393226:DOJ393230 DXV393226:DYF393230 EHR393226:EIB393230 ERN393226:ERX393230 FBJ393226:FBT393230 FLF393226:FLP393230 FVB393226:FVL393230 GEX393226:GFH393230 GOT393226:GPD393230 GYP393226:GYZ393230 HIL393226:HIV393230 HSH393226:HSR393230 ICD393226:ICN393230 ILZ393226:IMJ393230 IVV393226:IWF393230 JFR393226:JGB393230 JPN393226:JPX393230 JZJ393226:JZT393230 KJF393226:KJP393230 KTB393226:KTL393230 LCX393226:LDH393230 LMT393226:LND393230 LWP393226:LWZ393230 MGL393226:MGV393230 MQH393226:MQR393230 NAD393226:NAN393230 NJZ393226:NKJ393230 NTV393226:NUF393230 ODR393226:OEB393230 ONN393226:ONX393230 OXJ393226:OXT393230 PHF393226:PHP393230 PRB393226:PRL393230 QAX393226:QBH393230 QKT393226:QLD393230 QUP393226:QUZ393230 REL393226:REV393230 ROH393226:ROR393230 RYD393226:RYN393230 SHZ393226:SIJ393230 SRV393226:SSF393230 TBR393226:TCB393230 TLN393226:TLX393230 TVJ393226:TVT393230 UFF393226:UFP393230 UPB393226:UPL393230 UYX393226:UZH393230 VIT393226:VJD393230 VSP393226:VSZ393230 WCL393226:WCV393230 WMH393226:WMR393230 WWD393226:WWN393230 V458762:AF458766 JR458762:KB458766 TN458762:TX458766 ADJ458762:ADT458766 ANF458762:ANP458766 AXB458762:AXL458766 BGX458762:BHH458766 BQT458762:BRD458766 CAP458762:CAZ458766 CKL458762:CKV458766 CUH458762:CUR458766 DED458762:DEN458766 DNZ458762:DOJ458766 DXV458762:DYF458766 EHR458762:EIB458766 ERN458762:ERX458766 FBJ458762:FBT458766 FLF458762:FLP458766 FVB458762:FVL458766 GEX458762:GFH458766 GOT458762:GPD458766 GYP458762:GYZ458766 HIL458762:HIV458766 HSH458762:HSR458766 ICD458762:ICN458766 ILZ458762:IMJ458766 IVV458762:IWF458766 JFR458762:JGB458766 JPN458762:JPX458766 JZJ458762:JZT458766 KJF458762:KJP458766 KTB458762:KTL458766 LCX458762:LDH458766 LMT458762:LND458766 LWP458762:LWZ458766 MGL458762:MGV458766 MQH458762:MQR458766 NAD458762:NAN458766 NJZ458762:NKJ458766 NTV458762:NUF458766 ODR458762:OEB458766 ONN458762:ONX458766 OXJ458762:OXT458766 PHF458762:PHP458766 PRB458762:PRL458766 QAX458762:QBH458766 QKT458762:QLD458766 QUP458762:QUZ458766 REL458762:REV458766 ROH458762:ROR458766 RYD458762:RYN458766 SHZ458762:SIJ458766 SRV458762:SSF458766 TBR458762:TCB458766 TLN458762:TLX458766 TVJ458762:TVT458766 UFF458762:UFP458766 UPB458762:UPL458766 UYX458762:UZH458766 VIT458762:VJD458766 VSP458762:VSZ458766 WCL458762:WCV458766 WMH458762:WMR458766 WWD458762:WWN458766 V524298:AF524302 JR524298:KB524302 TN524298:TX524302 ADJ524298:ADT524302 ANF524298:ANP524302 AXB524298:AXL524302 BGX524298:BHH524302 BQT524298:BRD524302 CAP524298:CAZ524302 CKL524298:CKV524302 CUH524298:CUR524302 DED524298:DEN524302 DNZ524298:DOJ524302 DXV524298:DYF524302 EHR524298:EIB524302 ERN524298:ERX524302 FBJ524298:FBT524302 FLF524298:FLP524302 FVB524298:FVL524302 GEX524298:GFH524302 GOT524298:GPD524302 GYP524298:GYZ524302 HIL524298:HIV524302 HSH524298:HSR524302 ICD524298:ICN524302 ILZ524298:IMJ524302 IVV524298:IWF524302 JFR524298:JGB524302 JPN524298:JPX524302 JZJ524298:JZT524302 KJF524298:KJP524302 KTB524298:KTL524302 LCX524298:LDH524302 LMT524298:LND524302 LWP524298:LWZ524302 MGL524298:MGV524302 MQH524298:MQR524302 NAD524298:NAN524302 NJZ524298:NKJ524302 NTV524298:NUF524302 ODR524298:OEB524302 ONN524298:ONX524302 OXJ524298:OXT524302 PHF524298:PHP524302 PRB524298:PRL524302 QAX524298:QBH524302 QKT524298:QLD524302 QUP524298:QUZ524302 REL524298:REV524302 ROH524298:ROR524302 RYD524298:RYN524302 SHZ524298:SIJ524302 SRV524298:SSF524302 TBR524298:TCB524302 TLN524298:TLX524302 TVJ524298:TVT524302 UFF524298:UFP524302 UPB524298:UPL524302 UYX524298:UZH524302 VIT524298:VJD524302 VSP524298:VSZ524302 WCL524298:WCV524302 WMH524298:WMR524302 WWD524298:WWN524302 V589834:AF589838 JR589834:KB589838 TN589834:TX589838 ADJ589834:ADT589838 ANF589834:ANP589838 AXB589834:AXL589838 BGX589834:BHH589838 BQT589834:BRD589838 CAP589834:CAZ589838 CKL589834:CKV589838 CUH589834:CUR589838 DED589834:DEN589838 DNZ589834:DOJ589838 DXV589834:DYF589838 EHR589834:EIB589838 ERN589834:ERX589838 FBJ589834:FBT589838 FLF589834:FLP589838 FVB589834:FVL589838 GEX589834:GFH589838 GOT589834:GPD589838 GYP589834:GYZ589838 HIL589834:HIV589838 HSH589834:HSR589838 ICD589834:ICN589838 ILZ589834:IMJ589838 IVV589834:IWF589838 JFR589834:JGB589838 JPN589834:JPX589838 JZJ589834:JZT589838 KJF589834:KJP589838 KTB589834:KTL589838 LCX589834:LDH589838 LMT589834:LND589838 LWP589834:LWZ589838 MGL589834:MGV589838 MQH589834:MQR589838 NAD589834:NAN589838 NJZ589834:NKJ589838 NTV589834:NUF589838 ODR589834:OEB589838 ONN589834:ONX589838 OXJ589834:OXT589838 PHF589834:PHP589838 PRB589834:PRL589838 QAX589834:QBH589838 QKT589834:QLD589838 QUP589834:QUZ589838 REL589834:REV589838 ROH589834:ROR589838 RYD589834:RYN589838 SHZ589834:SIJ589838 SRV589834:SSF589838 TBR589834:TCB589838 TLN589834:TLX589838 TVJ589834:TVT589838 UFF589834:UFP589838 UPB589834:UPL589838 UYX589834:UZH589838 VIT589834:VJD589838 VSP589834:VSZ589838 WCL589834:WCV589838 WMH589834:WMR589838 WWD589834:WWN589838 V655370:AF655374 JR655370:KB655374 TN655370:TX655374 ADJ655370:ADT655374 ANF655370:ANP655374 AXB655370:AXL655374 BGX655370:BHH655374 BQT655370:BRD655374 CAP655370:CAZ655374 CKL655370:CKV655374 CUH655370:CUR655374 DED655370:DEN655374 DNZ655370:DOJ655374 DXV655370:DYF655374 EHR655370:EIB655374 ERN655370:ERX655374 FBJ655370:FBT655374 FLF655370:FLP655374 FVB655370:FVL655374 GEX655370:GFH655374 GOT655370:GPD655374 GYP655370:GYZ655374 HIL655370:HIV655374 HSH655370:HSR655374 ICD655370:ICN655374 ILZ655370:IMJ655374 IVV655370:IWF655374 JFR655370:JGB655374 JPN655370:JPX655374 JZJ655370:JZT655374 KJF655370:KJP655374 KTB655370:KTL655374 LCX655370:LDH655374 LMT655370:LND655374 LWP655370:LWZ655374 MGL655370:MGV655374 MQH655370:MQR655374 NAD655370:NAN655374 NJZ655370:NKJ655374 NTV655370:NUF655374 ODR655370:OEB655374 ONN655370:ONX655374 OXJ655370:OXT655374 PHF655370:PHP655374 PRB655370:PRL655374 QAX655370:QBH655374 QKT655370:QLD655374 QUP655370:QUZ655374 REL655370:REV655374 ROH655370:ROR655374 RYD655370:RYN655374 SHZ655370:SIJ655374 SRV655370:SSF655374 TBR655370:TCB655374 TLN655370:TLX655374 TVJ655370:TVT655374 UFF655370:UFP655374 UPB655370:UPL655374 UYX655370:UZH655374 VIT655370:VJD655374 VSP655370:VSZ655374 WCL655370:WCV655374 WMH655370:WMR655374 WWD655370:WWN655374 V720906:AF720910 JR720906:KB720910 TN720906:TX720910 ADJ720906:ADT720910 ANF720906:ANP720910 AXB720906:AXL720910 BGX720906:BHH720910 BQT720906:BRD720910 CAP720906:CAZ720910 CKL720906:CKV720910 CUH720906:CUR720910 DED720906:DEN720910 DNZ720906:DOJ720910 DXV720906:DYF720910 EHR720906:EIB720910 ERN720906:ERX720910 FBJ720906:FBT720910 FLF720906:FLP720910 FVB720906:FVL720910 GEX720906:GFH720910 GOT720906:GPD720910 GYP720906:GYZ720910 HIL720906:HIV720910 HSH720906:HSR720910 ICD720906:ICN720910 ILZ720906:IMJ720910 IVV720906:IWF720910 JFR720906:JGB720910 JPN720906:JPX720910 JZJ720906:JZT720910 KJF720906:KJP720910 KTB720906:KTL720910 LCX720906:LDH720910 LMT720906:LND720910 LWP720906:LWZ720910 MGL720906:MGV720910 MQH720906:MQR720910 NAD720906:NAN720910 NJZ720906:NKJ720910 NTV720906:NUF720910 ODR720906:OEB720910 ONN720906:ONX720910 OXJ720906:OXT720910 PHF720906:PHP720910 PRB720906:PRL720910 QAX720906:QBH720910 QKT720906:QLD720910 QUP720906:QUZ720910 REL720906:REV720910 ROH720906:ROR720910 RYD720906:RYN720910 SHZ720906:SIJ720910 SRV720906:SSF720910 TBR720906:TCB720910 TLN720906:TLX720910 TVJ720906:TVT720910 UFF720906:UFP720910 UPB720906:UPL720910 UYX720906:UZH720910 VIT720906:VJD720910 VSP720906:VSZ720910 WCL720906:WCV720910 WMH720906:WMR720910 WWD720906:WWN720910 V786442:AF786446 JR786442:KB786446 TN786442:TX786446 ADJ786442:ADT786446 ANF786442:ANP786446 AXB786442:AXL786446 BGX786442:BHH786446 BQT786442:BRD786446 CAP786442:CAZ786446 CKL786442:CKV786446 CUH786442:CUR786446 DED786442:DEN786446 DNZ786442:DOJ786446 DXV786442:DYF786446 EHR786442:EIB786446 ERN786442:ERX786446 FBJ786442:FBT786446 FLF786442:FLP786446 FVB786442:FVL786446 GEX786442:GFH786446 GOT786442:GPD786446 GYP786442:GYZ786446 HIL786442:HIV786446 HSH786442:HSR786446 ICD786442:ICN786446 ILZ786442:IMJ786446 IVV786442:IWF786446 JFR786442:JGB786446 JPN786442:JPX786446 JZJ786442:JZT786446 KJF786442:KJP786446 KTB786442:KTL786446 LCX786442:LDH786446 LMT786442:LND786446 LWP786442:LWZ786446 MGL786442:MGV786446 MQH786442:MQR786446 NAD786442:NAN786446 NJZ786442:NKJ786446 NTV786442:NUF786446 ODR786442:OEB786446 ONN786442:ONX786446 OXJ786442:OXT786446 PHF786442:PHP786446 PRB786442:PRL786446 QAX786442:QBH786446 QKT786442:QLD786446 QUP786442:QUZ786446 REL786442:REV786446 ROH786442:ROR786446 RYD786442:RYN786446 SHZ786442:SIJ786446 SRV786442:SSF786446 TBR786442:TCB786446 TLN786442:TLX786446 TVJ786442:TVT786446 UFF786442:UFP786446 UPB786442:UPL786446 UYX786442:UZH786446 VIT786442:VJD786446 VSP786442:VSZ786446 WCL786442:WCV786446 WMH786442:WMR786446 WWD786442:WWN786446 V851978:AF851982 JR851978:KB851982 TN851978:TX851982 ADJ851978:ADT851982 ANF851978:ANP851982 AXB851978:AXL851982 BGX851978:BHH851982 BQT851978:BRD851982 CAP851978:CAZ851982 CKL851978:CKV851982 CUH851978:CUR851982 DED851978:DEN851982 DNZ851978:DOJ851982 DXV851978:DYF851982 EHR851978:EIB851982 ERN851978:ERX851982 FBJ851978:FBT851982 FLF851978:FLP851982 FVB851978:FVL851982 GEX851978:GFH851982 GOT851978:GPD851982 GYP851978:GYZ851982 HIL851978:HIV851982 HSH851978:HSR851982 ICD851978:ICN851982 ILZ851978:IMJ851982 IVV851978:IWF851982 JFR851978:JGB851982 JPN851978:JPX851982 JZJ851978:JZT851982 KJF851978:KJP851982 KTB851978:KTL851982 LCX851978:LDH851982 LMT851978:LND851982 LWP851978:LWZ851982 MGL851978:MGV851982 MQH851978:MQR851982 NAD851978:NAN851982 NJZ851978:NKJ851982 NTV851978:NUF851982 ODR851978:OEB851982 ONN851978:ONX851982 OXJ851978:OXT851982 PHF851978:PHP851982 PRB851978:PRL851982 QAX851978:QBH851982 QKT851978:QLD851982 QUP851978:QUZ851982 REL851978:REV851982 ROH851978:ROR851982 RYD851978:RYN851982 SHZ851978:SIJ851982 SRV851978:SSF851982 TBR851978:TCB851982 TLN851978:TLX851982 TVJ851978:TVT851982 UFF851978:UFP851982 UPB851978:UPL851982 UYX851978:UZH851982 VIT851978:VJD851982 VSP851978:VSZ851982 WCL851978:WCV851982 WMH851978:WMR851982 WWD851978:WWN851982 V917514:AF917518 JR917514:KB917518 TN917514:TX917518 ADJ917514:ADT917518 ANF917514:ANP917518 AXB917514:AXL917518 BGX917514:BHH917518 BQT917514:BRD917518 CAP917514:CAZ917518 CKL917514:CKV917518 CUH917514:CUR917518 DED917514:DEN917518 DNZ917514:DOJ917518 DXV917514:DYF917518 EHR917514:EIB917518 ERN917514:ERX917518 FBJ917514:FBT917518 FLF917514:FLP917518 FVB917514:FVL917518 GEX917514:GFH917518 GOT917514:GPD917518 GYP917514:GYZ917518 HIL917514:HIV917518 HSH917514:HSR917518 ICD917514:ICN917518 ILZ917514:IMJ917518 IVV917514:IWF917518 JFR917514:JGB917518 JPN917514:JPX917518 JZJ917514:JZT917518 KJF917514:KJP917518 KTB917514:KTL917518 LCX917514:LDH917518 LMT917514:LND917518 LWP917514:LWZ917518 MGL917514:MGV917518 MQH917514:MQR917518 NAD917514:NAN917518 NJZ917514:NKJ917518 NTV917514:NUF917518 ODR917514:OEB917518 ONN917514:ONX917518 OXJ917514:OXT917518 PHF917514:PHP917518 PRB917514:PRL917518 QAX917514:QBH917518 QKT917514:QLD917518 QUP917514:QUZ917518 REL917514:REV917518 ROH917514:ROR917518 RYD917514:RYN917518 SHZ917514:SIJ917518 SRV917514:SSF917518 TBR917514:TCB917518 TLN917514:TLX917518 TVJ917514:TVT917518 UFF917514:UFP917518 UPB917514:UPL917518 UYX917514:UZH917518 VIT917514:VJD917518 VSP917514:VSZ917518 WCL917514:WCV917518 WMH917514:WMR917518 WWD917514:WWN917518 V983050:AF983054 JR983050:KB983054 TN983050:TX983054 ADJ983050:ADT983054 ANF983050:ANP983054 AXB983050:AXL983054 BGX983050:BHH983054 BQT983050:BRD983054 CAP983050:CAZ983054 CKL983050:CKV983054 CUH983050:CUR983054 DED983050:DEN983054 DNZ983050:DOJ983054 DXV983050:DYF983054 EHR983050:EIB983054 ERN983050:ERX983054 FBJ983050:FBT983054 FLF983050:FLP983054 FVB983050:FVL983054 GEX983050:GFH983054 GOT983050:GPD983054 GYP983050:GYZ983054 HIL983050:HIV983054 HSH983050:HSR983054 ICD983050:ICN983054 ILZ983050:IMJ983054 IVV983050:IWF983054 JFR983050:JGB983054 JPN983050:JPX983054 JZJ983050:JZT983054 KJF983050:KJP983054 KTB983050:KTL983054 LCX983050:LDH983054 LMT983050:LND983054 LWP983050:LWZ983054 MGL983050:MGV983054 MQH983050:MQR983054 NAD983050:NAN983054 NJZ983050:NKJ983054 NTV983050:NUF983054 ODR983050:OEB983054 ONN983050:ONX983054 OXJ983050:OXT983054 PHF983050:PHP983054 PRB983050:PRL983054 QAX983050:QBH983054 QKT983050:QLD983054 QUP983050:QUZ983054 REL983050:REV983054 ROH983050:ROR983054 RYD983050:RYN983054 SHZ983050:SIJ983054 SRV983050:SSF983054 TBR983050:TCB983054 TLN983050:TLX983054 TVJ983050:TVT983054 UFF983050:UFP983054 UPB983050:UPL983054 UYX983050:UZH983054 VIT983050:VJD983054 VSP983050:VSZ983054 WCL983050:WCV983054 WMH983050:WMR983054 WWD983050:WWN983054">
      <formula1>Efectividad</formula1>
    </dataValidation>
    <dataValidation type="list" allowBlank="1" showInputMessage="1" sqref="AV10:AV14 KR10:KR14 UN10:UN14 AEJ10:AEJ14 AOF10:AOF14 AYB10:AYB14 BHX10:BHX14 BRT10:BRT14 CBP10:CBP14 CLL10:CLL14 CVH10:CVH14 DFD10:DFD14 DOZ10:DOZ14 DYV10:DYV14 EIR10:EIR14 ESN10:ESN14 FCJ10:FCJ14 FMF10:FMF14 FWB10:FWB14 GFX10:GFX14 GPT10:GPT14 GZP10:GZP14 HJL10:HJL14 HTH10:HTH14 IDD10:IDD14 IMZ10:IMZ14 IWV10:IWV14 JGR10:JGR14 JQN10:JQN14 KAJ10:KAJ14 KKF10:KKF14 KUB10:KUB14 LDX10:LDX14 LNT10:LNT14 LXP10:LXP14 MHL10:MHL14 MRH10:MRH14 NBD10:NBD14 NKZ10:NKZ14 NUV10:NUV14 OER10:OER14 OON10:OON14 OYJ10:OYJ14 PIF10:PIF14 PSB10:PSB14 QBX10:QBX14 QLT10:QLT14 QVP10:QVP14 RFL10:RFL14 RPH10:RPH14 RZD10:RZD14 SIZ10:SIZ14 SSV10:SSV14 TCR10:TCR14 TMN10:TMN14 TWJ10:TWJ14 UGF10:UGF14 UQB10:UQB14 UZX10:UZX14 VJT10:VJT14 VTP10:VTP14 WDL10:WDL14 WNH10:WNH14 WXD10:WXD14 AV65546:AV65550 KR65546:KR65550 UN65546:UN65550 AEJ65546:AEJ65550 AOF65546:AOF65550 AYB65546:AYB65550 BHX65546:BHX65550 BRT65546:BRT65550 CBP65546:CBP65550 CLL65546:CLL65550 CVH65546:CVH65550 DFD65546:DFD65550 DOZ65546:DOZ65550 DYV65546:DYV65550 EIR65546:EIR65550 ESN65546:ESN65550 FCJ65546:FCJ65550 FMF65546:FMF65550 FWB65546:FWB65550 GFX65546:GFX65550 GPT65546:GPT65550 GZP65546:GZP65550 HJL65546:HJL65550 HTH65546:HTH65550 IDD65546:IDD65550 IMZ65546:IMZ65550 IWV65546:IWV65550 JGR65546:JGR65550 JQN65546:JQN65550 KAJ65546:KAJ65550 KKF65546:KKF65550 KUB65546:KUB65550 LDX65546:LDX65550 LNT65546:LNT65550 LXP65546:LXP65550 MHL65546:MHL65550 MRH65546:MRH65550 NBD65546:NBD65550 NKZ65546:NKZ65550 NUV65546:NUV65550 OER65546:OER65550 OON65546:OON65550 OYJ65546:OYJ65550 PIF65546:PIF65550 PSB65546:PSB65550 QBX65546:QBX65550 QLT65546:QLT65550 QVP65546:QVP65550 RFL65546:RFL65550 RPH65546:RPH65550 RZD65546:RZD65550 SIZ65546:SIZ65550 SSV65546:SSV65550 TCR65546:TCR65550 TMN65546:TMN65550 TWJ65546:TWJ65550 UGF65546:UGF65550 UQB65546:UQB65550 UZX65546:UZX65550 VJT65546:VJT65550 VTP65546:VTP65550 WDL65546:WDL65550 WNH65546:WNH65550 WXD65546:WXD65550 AV131082:AV131086 KR131082:KR131086 UN131082:UN131086 AEJ131082:AEJ131086 AOF131082:AOF131086 AYB131082:AYB131086 BHX131082:BHX131086 BRT131082:BRT131086 CBP131082:CBP131086 CLL131082:CLL131086 CVH131082:CVH131086 DFD131082:DFD131086 DOZ131082:DOZ131086 DYV131082:DYV131086 EIR131082:EIR131086 ESN131082:ESN131086 FCJ131082:FCJ131086 FMF131082:FMF131086 FWB131082:FWB131086 GFX131082:GFX131086 GPT131082:GPT131086 GZP131082:GZP131086 HJL131082:HJL131086 HTH131082:HTH131086 IDD131082:IDD131086 IMZ131082:IMZ131086 IWV131082:IWV131086 JGR131082:JGR131086 JQN131082:JQN131086 KAJ131082:KAJ131086 KKF131082:KKF131086 KUB131082:KUB131086 LDX131082:LDX131086 LNT131082:LNT131086 LXP131082:LXP131086 MHL131082:MHL131086 MRH131082:MRH131086 NBD131082:NBD131086 NKZ131082:NKZ131086 NUV131082:NUV131086 OER131082:OER131086 OON131082:OON131086 OYJ131082:OYJ131086 PIF131082:PIF131086 PSB131082:PSB131086 QBX131082:QBX131086 QLT131082:QLT131086 QVP131082:QVP131086 RFL131082:RFL131086 RPH131082:RPH131086 RZD131082:RZD131086 SIZ131082:SIZ131086 SSV131082:SSV131086 TCR131082:TCR131086 TMN131082:TMN131086 TWJ131082:TWJ131086 UGF131082:UGF131086 UQB131082:UQB131086 UZX131082:UZX131086 VJT131082:VJT131086 VTP131082:VTP131086 WDL131082:WDL131086 WNH131082:WNH131086 WXD131082:WXD131086 AV196618:AV196622 KR196618:KR196622 UN196618:UN196622 AEJ196618:AEJ196622 AOF196618:AOF196622 AYB196618:AYB196622 BHX196618:BHX196622 BRT196618:BRT196622 CBP196618:CBP196622 CLL196618:CLL196622 CVH196618:CVH196622 DFD196618:DFD196622 DOZ196618:DOZ196622 DYV196618:DYV196622 EIR196618:EIR196622 ESN196618:ESN196622 FCJ196618:FCJ196622 FMF196618:FMF196622 FWB196618:FWB196622 GFX196618:GFX196622 GPT196618:GPT196622 GZP196618:GZP196622 HJL196618:HJL196622 HTH196618:HTH196622 IDD196618:IDD196622 IMZ196618:IMZ196622 IWV196618:IWV196622 JGR196618:JGR196622 JQN196618:JQN196622 KAJ196618:KAJ196622 KKF196618:KKF196622 KUB196618:KUB196622 LDX196618:LDX196622 LNT196618:LNT196622 LXP196618:LXP196622 MHL196618:MHL196622 MRH196618:MRH196622 NBD196618:NBD196622 NKZ196618:NKZ196622 NUV196618:NUV196622 OER196618:OER196622 OON196618:OON196622 OYJ196618:OYJ196622 PIF196618:PIF196622 PSB196618:PSB196622 QBX196618:QBX196622 QLT196618:QLT196622 QVP196618:QVP196622 RFL196618:RFL196622 RPH196618:RPH196622 RZD196618:RZD196622 SIZ196618:SIZ196622 SSV196618:SSV196622 TCR196618:TCR196622 TMN196618:TMN196622 TWJ196618:TWJ196622 UGF196618:UGF196622 UQB196618:UQB196622 UZX196618:UZX196622 VJT196618:VJT196622 VTP196618:VTP196622 WDL196618:WDL196622 WNH196618:WNH196622 WXD196618:WXD196622 AV262154:AV262158 KR262154:KR262158 UN262154:UN262158 AEJ262154:AEJ262158 AOF262154:AOF262158 AYB262154:AYB262158 BHX262154:BHX262158 BRT262154:BRT262158 CBP262154:CBP262158 CLL262154:CLL262158 CVH262154:CVH262158 DFD262154:DFD262158 DOZ262154:DOZ262158 DYV262154:DYV262158 EIR262154:EIR262158 ESN262154:ESN262158 FCJ262154:FCJ262158 FMF262154:FMF262158 FWB262154:FWB262158 GFX262154:GFX262158 GPT262154:GPT262158 GZP262154:GZP262158 HJL262154:HJL262158 HTH262154:HTH262158 IDD262154:IDD262158 IMZ262154:IMZ262158 IWV262154:IWV262158 JGR262154:JGR262158 JQN262154:JQN262158 KAJ262154:KAJ262158 KKF262154:KKF262158 KUB262154:KUB262158 LDX262154:LDX262158 LNT262154:LNT262158 LXP262154:LXP262158 MHL262154:MHL262158 MRH262154:MRH262158 NBD262154:NBD262158 NKZ262154:NKZ262158 NUV262154:NUV262158 OER262154:OER262158 OON262154:OON262158 OYJ262154:OYJ262158 PIF262154:PIF262158 PSB262154:PSB262158 QBX262154:QBX262158 QLT262154:QLT262158 QVP262154:QVP262158 RFL262154:RFL262158 RPH262154:RPH262158 RZD262154:RZD262158 SIZ262154:SIZ262158 SSV262154:SSV262158 TCR262154:TCR262158 TMN262154:TMN262158 TWJ262154:TWJ262158 UGF262154:UGF262158 UQB262154:UQB262158 UZX262154:UZX262158 VJT262154:VJT262158 VTP262154:VTP262158 WDL262154:WDL262158 WNH262154:WNH262158 WXD262154:WXD262158 AV327690:AV327694 KR327690:KR327694 UN327690:UN327694 AEJ327690:AEJ327694 AOF327690:AOF327694 AYB327690:AYB327694 BHX327690:BHX327694 BRT327690:BRT327694 CBP327690:CBP327694 CLL327690:CLL327694 CVH327690:CVH327694 DFD327690:DFD327694 DOZ327690:DOZ327694 DYV327690:DYV327694 EIR327690:EIR327694 ESN327690:ESN327694 FCJ327690:FCJ327694 FMF327690:FMF327694 FWB327690:FWB327694 GFX327690:GFX327694 GPT327690:GPT327694 GZP327690:GZP327694 HJL327690:HJL327694 HTH327690:HTH327694 IDD327690:IDD327694 IMZ327690:IMZ327694 IWV327690:IWV327694 JGR327690:JGR327694 JQN327690:JQN327694 KAJ327690:KAJ327694 KKF327690:KKF327694 KUB327690:KUB327694 LDX327690:LDX327694 LNT327690:LNT327694 LXP327690:LXP327694 MHL327690:MHL327694 MRH327690:MRH327694 NBD327690:NBD327694 NKZ327690:NKZ327694 NUV327690:NUV327694 OER327690:OER327694 OON327690:OON327694 OYJ327690:OYJ327694 PIF327690:PIF327694 PSB327690:PSB327694 QBX327690:QBX327694 QLT327690:QLT327694 QVP327690:QVP327694 RFL327690:RFL327694 RPH327690:RPH327694 RZD327690:RZD327694 SIZ327690:SIZ327694 SSV327690:SSV327694 TCR327690:TCR327694 TMN327690:TMN327694 TWJ327690:TWJ327694 UGF327690:UGF327694 UQB327690:UQB327694 UZX327690:UZX327694 VJT327690:VJT327694 VTP327690:VTP327694 WDL327690:WDL327694 WNH327690:WNH327694 WXD327690:WXD327694 AV393226:AV393230 KR393226:KR393230 UN393226:UN393230 AEJ393226:AEJ393230 AOF393226:AOF393230 AYB393226:AYB393230 BHX393226:BHX393230 BRT393226:BRT393230 CBP393226:CBP393230 CLL393226:CLL393230 CVH393226:CVH393230 DFD393226:DFD393230 DOZ393226:DOZ393230 DYV393226:DYV393230 EIR393226:EIR393230 ESN393226:ESN393230 FCJ393226:FCJ393230 FMF393226:FMF393230 FWB393226:FWB393230 GFX393226:GFX393230 GPT393226:GPT393230 GZP393226:GZP393230 HJL393226:HJL393230 HTH393226:HTH393230 IDD393226:IDD393230 IMZ393226:IMZ393230 IWV393226:IWV393230 JGR393226:JGR393230 JQN393226:JQN393230 KAJ393226:KAJ393230 KKF393226:KKF393230 KUB393226:KUB393230 LDX393226:LDX393230 LNT393226:LNT393230 LXP393226:LXP393230 MHL393226:MHL393230 MRH393226:MRH393230 NBD393226:NBD393230 NKZ393226:NKZ393230 NUV393226:NUV393230 OER393226:OER393230 OON393226:OON393230 OYJ393226:OYJ393230 PIF393226:PIF393230 PSB393226:PSB393230 QBX393226:QBX393230 QLT393226:QLT393230 QVP393226:QVP393230 RFL393226:RFL393230 RPH393226:RPH393230 RZD393226:RZD393230 SIZ393226:SIZ393230 SSV393226:SSV393230 TCR393226:TCR393230 TMN393226:TMN393230 TWJ393226:TWJ393230 UGF393226:UGF393230 UQB393226:UQB393230 UZX393226:UZX393230 VJT393226:VJT393230 VTP393226:VTP393230 WDL393226:WDL393230 WNH393226:WNH393230 WXD393226:WXD393230 AV458762:AV458766 KR458762:KR458766 UN458762:UN458766 AEJ458762:AEJ458766 AOF458762:AOF458766 AYB458762:AYB458766 BHX458762:BHX458766 BRT458762:BRT458766 CBP458762:CBP458766 CLL458762:CLL458766 CVH458762:CVH458766 DFD458762:DFD458766 DOZ458762:DOZ458766 DYV458762:DYV458766 EIR458762:EIR458766 ESN458762:ESN458766 FCJ458762:FCJ458766 FMF458762:FMF458766 FWB458762:FWB458766 GFX458762:GFX458766 GPT458762:GPT458766 GZP458762:GZP458766 HJL458762:HJL458766 HTH458762:HTH458766 IDD458762:IDD458766 IMZ458762:IMZ458766 IWV458762:IWV458766 JGR458762:JGR458766 JQN458762:JQN458766 KAJ458762:KAJ458766 KKF458762:KKF458766 KUB458762:KUB458766 LDX458762:LDX458766 LNT458762:LNT458766 LXP458762:LXP458766 MHL458762:MHL458766 MRH458762:MRH458766 NBD458762:NBD458766 NKZ458762:NKZ458766 NUV458762:NUV458766 OER458762:OER458766 OON458762:OON458766 OYJ458762:OYJ458766 PIF458762:PIF458766 PSB458762:PSB458766 QBX458762:QBX458766 QLT458762:QLT458766 QVP458762:QVP458766 RFL458762:RFL458766 RPH458762:RPH458766 RZD458762:RZD458766 SIZ458762:SIZ458766 SSV458762:SSV458766 TCR458762:TCR458766 TMN458762:TMN458766 TWJ458762:TWJ458766 UGF458762:UGF458766 UQB458762:UQB458766 UZX458762:UZX458766 VJT458762:VJT458766 VTP458762:VTP458766 WDL458762:WDL458766 WNH458762:WNH458766 WXD458762:WXD458766 AV524298:AV524302 KR524298:KR524302 UN524298:UN524302 AEJ524298:AEJ524302 AOF524298:AOF524302 AYB524298:AYB524302 BHX524298:BHX524302 BRT524298:BRT524302 CBP524298:CBP524302 CLL524298:CLL524302 CVH524298:CVH524302 DFD524298:DFD524302 DOZ524298:DOZ524302 DYV524298:DYV524302 EIR524298:EIR524302 ESN524298:ESN524302 FCJ524298:FCJ524302 FMF524298:FMF524302 FWB524298:FWB524302 GFX524298:GFX524302 GPT524298:GPT524302 GZP524298:GZP524302 HJL524298:HJL524302 HTH524298:HTH524302 IDD524298:IDD524302 IMZ524298:IMZ524302 IWV524298:IWV524302 JGR524298:JGR524302 JQN524298:JQN524302 KAJ524298:KAJ524302 KKF524298:KKF524302 KUB524298:KUB524302 LDX524298:LDX524302 LNT524298:LNT524302 LXP524298:LXP524302 MHL524298:MHL524302 MRH524298:MRH524302 NBD524298:NBD524302 NKZ524298:NKZ524302 NUV524298:NUV524302 OER524298:OER524302 OON524298:OON524302 OYJ524298:OYJ524302 PIF524298:PIF524302 PSB524298:PSB524302 QBX524298:QBX524302 QLT524298:QLT524302 QVP524298:QVP524302 RFL524298:RFL524302 RPH524298:RPH524302 RZD524298:RZD524302 SIZ524298:SIZ524302 SSV524298:SSV524302 TCR524298:TCR524302 TMN524298:TMN524302 TWJ524298:TWJ524302 UGF524298:UGF524302 UQB524298:UQB524302 UZX524298:UZX524302 VJT524298:VJT524302 VTP524298:VTP524302 WDL524298:WDL524302 WNH524298:WNH524302 WXD524298:WXD524302 AV589834:AV589838 KR589834:KR589838 UN589834:UN589838 AEJ589834:AEJ589838 AOF589834:AOF589838 AYB589834:AYB589838 BHX589834:BHX589838 BRT589834:BRT589838 CBP589834:CBP589838 CLL589834:CLL589838 CVH589834:CVH589838 DFD589834:DFD589838 DOZ589834:DOZ589838 DYV589834:DYV589838 EIR589834:EIR589838 ESN589834:ESN589838 FCJ589834:FCJ589838 FMF589834:FMF589838 FWB589834:FWB589838 GFX589834:GFX589838 GPT589834:GPT589838 GZP589834:GZP589838 HJL589834:HJL589838 HTH589834:HTH589838 IDD589834:IDD589838 IMZ589834:IMZ589838 IWV589834:IWV589838 JGR589834:JGR589838 JQN589834:JQN589838 KAJ589834:KAJ589838 KKF589834:KKF589838 KUB589834:KUB589838 LDX589834:LDX589838 LNT589834:LNT589838 LXP589834:LXP589838 MHL589834:MHL589838 MRH589834:MRH589838 NBD589834:NBD589838 NKZ589834:NKZ589838 NUV589834:NUV589838 OER589834:OER589838 OON589834:OON589838 OYJ589834:OYJ589838 PIF589834:PIF589838 PSB589834:PSB589838 QBX589834:QBX589838 QLT589834:QLT589838 QVP589834:QVP589838 RFL589834:RFL589838 RPH589834:RPH589838 RZD589834:RZD589838 SIZ589834:SIZ589838 SSV589834:SSV589838 TCR589834:TCR589838 TMN589834:TMN589838 TWJ589834:TWJ589838 UGF589834:UGF589838 UQB589834:UQB589838 UZX589834:UZX589838 VJT589834:VJT589838 VTP589834:VTP589838 WDL589834:WDL589838 WNH589834:WNH589838 WXD589834:WXD589838 AV655370:AV655374 KR655370:KR655374 UN655370:UN655374 AEJ655370:AEJ655374 AOF655370:AOF655374 AYB655370:AYB655374 BHX655370:BHX655374 BRT655370:BRT655374 CBP655370:CBP655374 CLL655370:CLL655374 CVH655370:CVH655374 DFD655370:DFD655374 DOZ655370:DOZ655374 DYV655370:DYV655374 EIR655370:EIR655374 ESN655370:ESN655374 FCJ655370:FCJ655374 FMF655370:FMF655374 FWB655370:FWB655374 GFX655370:GFX655374 GPT655370:GPT655374 GZP655370:GZP655374 HJL655370:HJL655374 HTH655370:HTH655374 IDD655370:IDD655374 IMZ655370:IMZ655374 IWV655370:IWV655374 JGR655370:JGR655374 JQN655370:JQN655374 KAJ655370:KAJ655374 KKF655370:KKF655374 KUB655370:KUB655374 LDX655370:LDX655374 LNT655370:LNT655374 LXP655370:LXP655374 MHL655370:MHL655374 MRH655370:MRH655374 NBD655370:NBD655374 NKZ655370:NKZ655374 NUV655370:NUV655374 OER655370:OER655374 OON655370:OON655374 OYJ655370:OYJ655374 PIF655370:PIF655374 PSB655370:PSB655374 QBX655370:QBX655374 QLT655370:QLT655374 QVP655370:QVP655374 RFL655370:RFL655374 RPH655370:RPH655374 RZD655370:RZD655374 SIZ655370:SIZ655374 SSV655370:SSV655374 TCR655370:TCR655374 TMN655370:TMN655374 TWJ655370:TWJ655374 UGF655370:UGF655374 UQB655370:UQB655374 UZX655370:UZX655374 VJT655370:VJT655374 VTP655370:VTP655374 WDL655370:WDL655374 WNH655370:WNH655374 WXD655370:WXD655374 AV720906:AV720910 KR720906:KR720910 UN720906:UN720910 AEJ720906:AEJ720910 AOF720906:AOF720910 AYB720906:AYB720910 BHX720906:BHX720910 BRT720906:BRT720910 CBP720906:CBP720910 CLL720906:CLL720910 CVH720906:CVH720910 DFD720906:DFD720910 DOZ720906:DOZ720910 DYV720906:DYV720910 EIR720906:EIR720910 ESN720906:ESN720910 FCJ720906:FCJ720910 FMF720906:FMF720910 FWB720906:FWB720910 GFX720906:GFX720910 GPT720906:GPT720910 GZP720906:GZP720910 HJL720906:HJL720910 HTH720906:HTH720910 IDD720906:IDD720910 IMZ720906:IMZ720910 IWV720906:IWV720910 JGR720906:JGR720910 JQN720906:JQN720910 KAJ720906:KAJ720910 KKF720906:KKF720910 KUB720906:KUB720910 LDX720906:LDX720910 LNT720906:LNT720910 LXP720906:LXP720910 MHL720906:MHL720910 MRH720906:MRH720910 NBD720906:NBD720910 NKZ720906:NKZ720910 NUV720906:NUV720910 OER720906:OER720910 OON720906:OON720910 OYJ720906:OYJ720910 PIF720906:PIF720910 PSB720906:PSB720910 QBX720906:QBX720910 QLT720906:QLT720910 QVP720906:QVP720910 RFL720906:RFL720910 RPH720906:RPH720910 RZD720906:RZD720910 SIZ720906:SIZ720910 SSV720906:SSV720910 TCR720906:TCR720910 TMN720906:TMN720910 TWJ720906:TWJ720910 UGF720906:UGF720910 UQB720906:UQB720910 UZX720906:UZX720910 VJT720906:VJT720910 VTP720906:VTP720910 WDL720906:WDL720910 WNH720906:WNH720910 WXD720906:WXD720910 AV786442:AV786446 KR786442:KR786446 UN786442:UN786446 AEJ786442:AEJ786446 AOF786442:AOF786446 AYB786442:AYB786446 BHX786442:BHX786446 BRT786442:BRT786446 CBP786442:CBP786446 CLL786442:CLL786446 CVH786442:CVH786446 DFD786442:DFD786446 DOZ786442:DOZ786446 DYV786442:DYV786446 EIR786442:EIR786446 ESN786442:ESN786446 FCJ786442:FCJ786446 FMF786442:FMF786446 FWB786442:FWB786446 GFX786442:GFX786446 GPT786442:GPT786446 GZP786442:GZP786446 HJL786442:HJL786446 HTH786442:HTH786446 IDD786442:IDD786446 IMZ786442:IMZ786446 IWV786442:IWV786446 JGR786442:JGR786446 JQN786442:JQN786446 KAJ786442:KAJ786446 KKF786442:KKF786446 KUB786442:KUB786446 LDX786442:LDX786446 LNT786442:LNT786446 LXP786442:LXP786446 MHL786442:MHL786446 MRH786442:MRH786446 NBD786442:NBD786446 NKZ786442:NKZ786446 NUV786442:NUV786446 OER786442:OER786446 OON786442:OON786446 OYJ786442:OYJ786446 PIF786442:PIF786446 PSB786442:PSB786446 QBX786442:QBX786446 QLT786442:QLT786446 QVP786442:QVP786446 RFL786442:RFL786446 RPH786442:RPH786446 RZD786442:RZD786446 SIZ786442:SIZ786446 SSV786442:SSV786446 TCR786442:TCR786446 TMN786442:TMN786446 TWJ786442:TWJ786446 UGF786442:UGF786446 UQB786442:UQB786446 UZX786442:UZX786446 VJT786442:VJT786446 VTP786442:VTP786446 WDL786442:WDL786446 WNH786442:WNH786446 WXD786442:WXD786446 AV851978:AV851982 KR851978:KR851982 UN851978:UN851982 AEJ851978:AEJ851982 AOF851978:AOF851982 AYB851978:AYB851982 BHX851978:BHX851982 BRT851978:BRT851982 CBP851978:CBP851982 CLL851978:CLL851982 CVH851978:CVH851982 DFD851978:DFD851982 DOZ851978:DOZ851982 DYV851978:DYV851982 EIR851978:EIR851982 ESN851978:ESN851982 FCJ851978:FCJ851982 FMF851978:FMF851982 FWB851978:FWB851982 GFX851978:GFX851982 GPT851978:GPT851982 GZP851978:GZP851982 HJL851978:HJL851982 HTH851978:HTH851982 IDD851978:IDD851982 IMZ851978:IMZ851982 IWV851978:IWV851982 JGR851978:JGR851982 JQN851978:JQN851982 KAJ851978:KAJ851982 KKF851978:KKF851982 KUB851978:KUB851982 LDX851978:LDX851982 LNT851978:LNT851982 LXP851978:LXP851982 MHL851978:MHL851982 MRH851978:MRH851982 NBD851978:NBD851982 NKZ851978:NKZ851982 NUV851978:NUV851982 OER851978:OER851982 OON851978:OON851982 OYJ851978:OYJ851982 PIF851978:PIF851982 PSB851978:PSB851982 QBX851978:QBX851982 QLT851978:QLT851982 QVP851978:QVP851982 RFL851978:RFL851982 RPH851978:RPH851982 RZD851978:RZD851982 SIZ851978:SIZ851982 SSV851978:SSV851982 TCR851978:TCR851982 TMN851978:TMN851982 TWJ851978:TWJ851982 UGF851978:UGF851982 UQB851978:UQB851982 UZX851978:UZX851982 VJT851978:VJT851982 VTP851978:VTP851982 WDL851978:WDL851982 WNH851978:WNH851982 WXD851978:WXD851982 AV917514:AV917518 KR917514:KR917518 UN917514:UN917518 AEJ917514:AEJ917518 AOF917514:AOF917518 AYB917514:AYB917518 BHX917514:BHX917518 BRT917514:BRT917518 CBP917514:CBP917518 CLL917514:CLL917518 CVH917514:CVH917518 DFD917514:DFD917518 DOZ917514:DOZ917518 DYV917514:DYV917518 EIR917514:EIR917518 ESN917514:ESN917518 FCJ917514:FCJ917518 FMF917514:FMF917518 FWB917514:FWB917518 GFX917514:GFX917518 GPT917514:GPT917518 GZP917514:GZP917518 HJL917514:HJL917518 HTH917514:HTH917518 IDD917514:IDD917518 IMZ917514:IMZ917518 IWV917514:IWV917518 JGR917514:JGR917518 JQN917514:JQN917518 KAJ917514:KAJ917518 KKF917514:KKF917518 KUB917514:KUB917518 LDX917514:LDX917518 LNT917514:LNT917518 LXP917514:LXP917518 MHL917514:MHL917518 MRH917514:MRH917518 NBD917514:NBD917518 NKZ917514:NKZ917518 NUV917514:NUV917518 OER917514:OER917518 OON917514:OON917518 OYJ917514:OYJ917518 PIF917514:PIF917518 PSB917514:PSB917518 QBX917514:QBX917518 QLT917514:QLT917518 QVP917514:QVP917518 RFL917514:RFL917518 RPH917514:RPH917518 RZD917514:RZD917518 SIZ917514:SIZ917518 SSV917514:SSV917518 TCR917514:TCR917518 TMN917514:TMN917518 TWJ917514:TWJ917518 UGF917514:UGF917518 UQB917514:UQB917518 UZX917514:UZX917518 VJT917514:VJT917518 VTP917514:VTP917518 WDL917514:WDL917518 WNH917514:WNH917518 WXD917514:WXD917518 AV983050:AV983054 KR983050:KR983054 UN983050:UN983054 AEJ983050:AEJ983054 AOF983050:AOF983054 AYB983050:AYB983054 BHX983050:BHX983054 BRT983050:BRT983054 CBP983050:CBP983054 CLL983050:CLL983054 CVH983050:CVH983054 DFD983050:DFD983054 DOZ983050:DOZ983054 DYV983050:DYV983054 EIR983050:EIR983054 ESN983050:ESN983054 FCJ983050:FCJ983054 FMF983050:FMF983054 FWB983050:FWB983054 GFX983050:GFX983054 GPT983050:GPT983054 GZP983050:GZP983054 HJL983050:HJL983054 HTH983050:HTH983054 IDD983050:IDD983054 IMZ983050:IMZ983054 IWV983050:IWV983054 JGR983050:JGR983054 JQN983050:JQN983054 KAJ983050:KAJ983054 KKF983050:KKF983054 KUB983050:KUB983054 LDX983050:LDX983054 LNT983050:LNT983054 LXP983050:LXP983054 MHL983050:MHL983054 MRH983050:MRH983054 NBD983050:NBD983054 NKZ983050:NKZ983054 NUV983050:NUV983054 OER983050:OER983054 OON983050:OON983054 OYJ983050:OYJ983054 PIF983050:PIF983054 PSB983050:PSB983054 QBX983050:QBX983054 QLT983050:QLT983054 QVP983050:QVP983054 RFL983050:RFL983054 RPH983050:RPH983054 RZD983050:RZD983054 SIZ983050:SIZ983054 SSV983050:SSV983054 TCR983050:TCR983054 TMN983050:TMN983054 TWJ983050:TWJ983054 UGF983050:UGF983054 UQB983050:UQB983054 UZX983050:UZX983054 VJT983050:VJT983054 VTP983050:VTP983054 WDL983050:WDL983054 WNH983050:WNH983054 WXD983050:WXD983054">
      <formula1>Periodo</formula1>
    </dataValidation>
    <dataValidation type="list" allowBlank="1" showInputMessage="1" showErrorMessage="1" sqref="WXG983050:WXG983054 KU10:KU14 UQ10:UQ14 AEM10:AEM14 AOI10:AOI14 AYE10:AYE14 BIA10:BIA14 BRW10:BRW14 CBS10:CBS14 CLO10:CLO14 CVK10:CVK14 DFG10:DFG14 DPC10:DPC14 DYY10:DYY14 EIU10:EIU14 ESQ10:ESQ14 FCM10:FCM14 FMI10:FMI14 FWE10:FWE14 GGA10:GGA14 GPW10:GPW14 GZS10:GZS14 HJO10:HJO14 HTK10:HTK14 IDG10:IDG14 INC10:INC14 IWY10:IWY14 JGU10:JGU14 JQQ10:JQQ14 KAM10:KAM14 KKI10:KKI14 KUE10:KUE14 LEA10:LEA14 LNW10:LNW14 LXS10:LXS14 MHO10:MHO14 MRK10:MRK14 NBG10:NBG14 NLC10:NLC14 NUY10:NUY14 OEU10:OEU14 OOQ10:OOQ14 OYM10:OYM14 PII10:PII14 PSE10:PSE14 QCA10:QCA14 QLW10:QLW14 QVS10:QVS14 RFO10:RFO14 RPK10:RPK14 RZG10:RZG14 SJC10:SJC14 SSY10:SSY14 TCU10:TCU14 TMQ10:TMQ14 TWM10:TWM14 UGI10:UGI14 UQE10:UQE14 VAA10:VAA14 VJW10:VJW14 VTS10:VTS14 WDO10:WDO14 WNK10:WNK14 WXG10:WXG14 AY65546:AY65550 KU65546:KU65550 UQ65546:UQ65550 AEM65546:AEM65550 AOI65546:AOI65550 AYE65546:AYE65550 BIA65546:BIA65550 BRW65546:BRW65550 CBS65546:CBS65550 CLO65546:CLO65550 CVK65546:CVK65550 DFG65546:DFG65550 DPC65546:DPC65550 DYY65546:DYY65550 EIU65546:EIU65550 ESQ65546:ESQ65550 FCM65546:FCM65550 FMI65546:FMI65550 FWE65546:FWE65550 GGA65546:GGA65550 GPW65546:GPW65550 GZS65546:GZS65550 HJO65546:HJO65550 HTK65546:HTK65550 IDG65546:IDG65550 INC65546:INC65550 IWY65546:IWY65550 JGU65546:JGU65550 JQQ65546:JQQ65550 KAM65546:KAM65550 KKI65546:KKI65550 KUE65546:KUE65550 LEA65546:LEA65550 LNW65546:LNW65550 LXS65546:LXS65550 MHO65546:MHO65550 MRK65546:MRK65550 NBG65546:NBG65550 NLC65546:NLC65550 NUY65546:NUY65550 OEU65546:OEU65550 OOQ65546:OOQ65550 OYM65546:OYM65550 PII65546:PII65550 PSE65546:PSE65550 QCA65546:QCA65550 QLW65546:QLW65550 QVS65546:QVS65550 RFO65546:RFO65550 RPK65546:RPK65550 RZG65546:RZG65550 SJC65546:SJC65550 SSY65546:SSY65550 TCU65546:TCU65550 TMQ65546:TMQ65550 TWM65546:TWM65550 UGI65546:UGI65550 UQE65546:UQE65550 VAA65546:VAA65550 VJW65546:VJW65550 VTS65546:VTS65550 WDO65546:WDO65550 WNK65546:WNK65550 WXG65546:WXG65550 AY131082:AY131086 KU131082:KU131086 UQ131082:UQ131086 AEM131082:AEM131086 AOI131082:AOI131086 AYE131082:AYE131086 BIA131082:BIA131086 BRW131082:BRW131086 CBS131082:CBS131086 CLO131082:CLO131086 CVK131082:CVK131086 DFG131082:DFG131086 DPC131082:DPC131086 DYY131082:DYY131086 EIU131082:EIU131086 ESQ131082:ESQ131086 FCM131082:FCM131086 FMI131082:FMI131086 FWE131082:FWE131086 GGA131082:GGA131086 GPW131082:GPW131086 GZS131082:GZS131086 HJO131082:HJO131086 HTK131082:HTK131086 IDG131082:IDG131086 INC131082:INC131086 IWY131082:IWY131086 JGU131082:JGU131086 JQQ131082:JQQ131086 KAM131082:KAM131086 KKI131082:KKI131086 KUE131082:KUE131086 LEA131082:LEA131086 LNW131082:LNW131086 LXS131082:LXS131086 MHO131082:MHO131086 MRK131082:MRK131086 NBG131082:NBG131086 NLC131082:NLC131086 NUY131082:NUY131086 OEU131082:OEU131086 OOQ131082:OOQ131086 OYM131082:OYM131086 PII131082:PII131086 PSE131082:PSE131086 QCA131082:QCA131086 QLW131082:QLW131086 QVS131082:QVS131086 RFO131082:RFO131086 RPK131082:RPK131086 RZG131082:RZG131086 SJC131082:SJC131086 SSY131082:SSY131086 TCU131082:TCU131086 TMQ131082:TMQ131086 TWM131082:TWM131086 UGI131082:UGI131086 UQE131082:UQE131086 VAA131082:VAA131086 VJW131082:VJW131086 VTS131082:VTS131086 WDO131082:WDO131086 WNK131082:WNK131086 WXG131082:WXG131086 AY196618:AY196622 KU196618:KU196622 UQ196618:UQ196622 AEM196618:AEM196622 AOI196618:AOI196622 AYE196618:AYE196622 BIA196618:BIA196622 BRW196618:BRW196622 CBS196618:CBS196622 CLO196618:CLO196622 CVK196618:CVK196622 DFG196618:DFG196622 DPC196618:DPC196622 DYY196618:DYY196622 EIU196618:EIU196622 ESQ196618:ESQ196622 FCM196618:FCM196622 FMI196618:FMI196622 FWE196618:FWE196622 GGA196618:GGA196622 GPW196618:GPW196622 GZS196618:GZS196622 HJO196618:HJO196622 HTK196618:HTK196622 IDG196618:IDG196622 INC196618:INC196622 IWY196618:IWY196622 JGU196618:JGU196622 JQQ196618:JQQ196622 KAM196618:KAM196622 KKI196618:KKI196622 KUE196618:KUE196622 LEA196618:LEA196622 LNW196618:LNW196622 LXS196618:LXS196622 MHO196618:MHO196622 MRK196618:MRK196622 NBG196618:NBG196622 NLC196618:NLC196622 NUY196618:NUY196622 OEU196618:OEU196622 OOQ196618:OOQ196622 OYM196618:OYM196622 PII196618:PII196622 PSE196618:PSE196622 QCA196618:QCA196622 QLW196618:QLW196622 QVS196618:QVS196622 RFO196618:RFO196622 RPK196618:RPK196622 RZG196618:RZG196622 SJC196618:SJC196622 SSY196618:SSY196622 TCU196618:TCU196622 TMQ196618:TMQ196622 TWM196618:TWM196622 UGI196618:UGI196622 UQE196618:UQE196622 VAA196618:VAA196622 VJW196618:VJW196622 VTS196618:VTS196622 WDO196618:WDO196622 WNK196618:WNK196622 WXG196618:WXG196622 AY262154:AY262158 KU262154:KU262158 UQ262154:UQ262158 AEM262154:AEM262158 AOI262154:AOI262158 AYE262154:AYE262158 BIA262154:BIA262158 BRW262154:BRW262158 CBS262154:CBS262158 CLO262154:CLO262158 CVK262154:CVK262158 DFG262154:DFG262158 DPC262154:DPC262158 DYY262154:DYY262158 EIU262154:EIU262158 ESQ262154:ESQ262158 FCM262154:FCM262158 FMI262154:FMI262158 FWE262154:FWE262158 GGA262154:GGA262158 GPW262154:GPW262158 GZS262154:GZS262158 HJO262154:HJO262158 HTK262154:HTK262158 IDG262154:IDG262158 INC262154:INC262158 IWY262154:IWY262158 JGU262154:JGU262158 JQQ262154:JQQ262158 KAM262154:KAM262158 KKI262154:KKI262158 KUE262154:KUE262158 LEA262154:LEA262158 LNW262154:LNW262158 LXS262154:LXS262158 MHO262154:MHO262158 MRK262154:MRK262158 NBG262154:NBG262158 NLC262154:NLC262158 NUY262154:NUY262158 OEU262154:OEU262158 OOQ262154:OOQ262158 OYM262154:OYM262158 PII262154:PII262158 PSE262154:PSE262158 QCA262154:QCA262158 QLW262154:QLW262158 QVS262154:QVS262158 RFO262154:RFO262158 RPK262154:RPK262158 RZG262154:RZG262158 SJC262154:SJC262158 SSY262154:SSY262158 TCU262154:TCU262158 TMQ262154:TMQ262158 TWM262154:TWM262158 UGI262154:UGI262158 UQE262154:UQE262158 VAA262154:VAA262158 VJW262154:VJW262158 VTS262154:VTS262158 WDO262154:WDO262158 WNK262154:WNK262158 WXG262154:WXG262158 AY327690:AY327694 KU327690:KU327694 UQ327690:UQ327694 AEM327690:AEM327694 AOI327690:AOI327694 AYE327690:AYE327694 BIA327690:BIA327694 BRW327690:BRW327694 CBS327690:CBS327694 CLO327690:CLO327694 CVK327690:CVK327694 DFG327690:DFG327694 DPC327690:DPC327694 DYY327690:DYY327694 EIU327690:EIU327694 ESQ327690:ESQ327694 FCM327690:FCM327694 FMI327690:FMI327694 FWE327690:FWE327694 GGA327690:GGA327694 GPW327690:GPW327694 GZS327690:GZS327694 HJO327690:HJO327694 HTK327690:HTK327694 IDG327690:IDG327694 INC327690:INC327694 IWY327690:IWY327694 JGU327690:JGU327694 JQQ327690:JQQ327694 KAM327690:KAM327694 KKI327690:KKI327694 KUE327690:KUE327694 LEA327690:LEA327694 LNW327690:LNW327694 LXS327690:LXS327694 MHO327690:MHO327694 MRK327690:MRK327694 NBG327690:NBG327694 NLC327690:NLC327694 NUY327690:NUY327694 OEU327690:OEU327694 OOQ327690:OOQ327694 OYM327690:OYM327694 PII327690:PII327694 PSE327690:PSE327694 QCA327690:QCA327694 QLW327690:QLW327694 QVS327690:QVS327694 RFO327690:RFO327694 RPK327690:RPK327694 RZG327690:RZG327694 SJC327690:SJC327694 SSY327690:SSY327694 TCU327690:TCU327694 TMQ327690:TMQ327694 TWM327690:TWM327694 UGI327690:UGI327694 UQE327690:UQE327694 VAA327690:VAA327694 VJW327690:VJW327694 VTS327690:VTS327694 WDO327690:WDO327694 WNK327690:WNK327694 WXG327690:WXG327694 AY393226:AY393230 KU393226:KU393230 UQ393226:UQ393230 AEM393226:AEM393230 AOI393226:AOI393230 AYE393226:AYE393230 BIA393226:BIA393230 BRW393226:BRW393230 CBS393226:CBS393230 CLO393226:CLO393230 CVK393226:CVK393230 DFG393226:DFG393230 DPC393226:DPC393230 DYY393226:DYY393230 EIU393226:EIU393230 ESQ393226:ESQ393230 FCM393226:FCM393230 FMI393226:FMI393230 FWE393226:FWE393230 GGA393226:GGA393230 GPW393226:GPW393230 GZS393226:GZS393230 HJO393226:HJO393230 HTK393226:HTK393230 IDG393226:IDG393230 INC393226:INC393230 IWY393226:IWY393230 JGU393226:JGU393230 JQQ393226:JQQ393230 KAM393226:KAM393230 KKI393226:KKI393230 KUE393226:KUE393230 LEA393226:LEA393230 LNW393226:LNW393230 LXS393226:LXS393230 MHO393226:MHO393230 MRK393226:MRK393230 NBG393226:NBG393230 NLC393226:NLC393230 NUY393226:NUY393230 OEU393226:OEU393230 OOQ393226:OOQ393230 OYM393226:OYM393230 PII393226:PII393230 PSE393226:PSE393230 QCA393226:QCA393230 QLW393226:QLW393230 QVS393226:QVS393230 RFO393226:RFO393230 RPK393226:RPK393230 RZG393226:RZG393230 SJC393226:SJC393230 SSY393226:SSY393230 TCU393226:TCU393230 TMQ393226:TMQ393230 TWM393226:TWM393230 UGI393226:UGI393230 UQE393226:UQE393230 VAA393226:VAA393230 VJW393226:VJW393230 VTS393226:VTS393230 WDO393226:WDO393230 WNK393226:WNK393230 WXG393226:WXG393230 AY458762:AY458766 KU458762:KU458766 UQ458762:UQ458766 AEM458762:AEM458766 AOI458762:AOI458766 AYE458762:AYE458766 BIA458762:BIA458766 BRW458762:BRW458766 CBS458762:CBS458766 CLO458762:CLO458766 CVK458762:CVK458766 DFG458762:DFG458766 DPC458762:DPC458766 DYY458762:DYY458766 EIU458762:EIU458766 ESQ458762:ESQ458766 FCM458762:FCM458766 FMI458762:FMI458766 FWE458762:FWE458766 GGA458762:GGA458766 GPW458762:GPW458766 GZS458762:GZS458766 HJO458762:HJO458766 HTK458762:HTK458766 IDG458762:IDG458766 INC458762:INC458766 IWY458762:IWY458766 JGU458762:JGU458766 JQQ458762:JQQ458766 KAM458762:KAM458766 KKI458762:KKI458766 KUE458762:KUE458766 LEA458762:LEA458766 LNW458762:LNW458766 LXS458762:LXS458766 MHO458762:MHO458766 MRK458762:MRK458766 NBG458762:NBG458766 NLC458762:NLC458766 NUY458762:NUY458766 OEU458762:OEU458766 OOQ458762:OOQ458766 OYM458762:OYM458766 PII458762:PII458766 PSE458762:PSE458766 QCA458762:QCA458766 QLW458762:QLW458766 QVS458762:QVS458766 RFO458762:RFO458766 RPK458762:RPK458766 RZG458762:RZG458766 SJC458762:SJC458766 SSY458762:SSY458766 TCU458762:TCU458766 TMQ458762:TMQ458766 TWM458762:TWM458766 UGI458762:UGI458766 UQE458762:UQE458766 VAA458762:VAA458766 VJW458762:VJW458766 VTS458762:VTS458766 WDO458762:WDO458766 WNK458762:WNK458766 WXG458762:WXG458766 AY524298:AY524302 KU524298:KU524302 UQ524298:UQ524302 AEM524298:AEM524302 AOI524298:AOI524302 AYE524298:AYE524302 BIA524298:BIA524302 BRW524298:BRW524302 CBS524298:CBS524302 CLO524298:CLO524302 CVK524298:CVK524302 DFG524298:DFG524302 DPC524298:DPC524302 DYY524298:DYY524302 EIU524298:EIU524302 ESQ524298:ESQ524302 FCM524298:FCM524302 FMI524298:FMI524302 FWE524298:FWE524302 GGA524298:GGA524302 GPW524298:GPW524302 GZS524298:GZS524302 HJO524298:HJO524302 HTK524298:HTK524302 IDG524298:IDG524302 INC524298:INC524302 IWY524298:IWY524302 JGU524298:JGU524302 JQQ524298:JQQ524302 KAM524298:KAM524302 KKI524298:KKI524302 KUE524298:KUE524302 LEA524298:LEA524302 LNW524298:LNW524302 LXS524298:LXS524302 MHO524298:MHO524302 MRK524298:MRK524302 NBG524298:NBG524302 NLC524298:NLC524302 NUY524298:NUY524302 OEU524298:OEU524302 OOQ524298:OOQ524302 OYM524298:OYM524302 PII524298:PII524302 PSE524298:PSE524302 QCA524298:QCA524302 QLW524298:QLW524302 QVS524298:QVS524302 RFO524298:RFO524302 RPK524298:RPK524302 RZG524298:RZG524302 SJC524298:SJC524302 SSY524298:SSY524302 TCU524298:TCU524302 TMQ524298:TMQ524302 TWM524298:TWM524302 UGI524298:UGI524302 UQE524298:UQE524302 VAA524298:VAA524302 VJW524298:VJW524302 VTS524298:VTS524302 WDO524298:WDO524302 WNK524298:WNK524302 WXG524298:WXG524302 AY589834:AY589838 KU589834:KU589838 UQ589834:UQ589838 AEM589834:AEM589838 AOI589834:AOI589838 AYE589834:AYE589838 BIA589834:BIA589838 BRW589834:BRW589838 CBS589834:CBS589838 CLO589834:CLO589838 CVK589834:CVK589838 DFG589834:DFG589838 DPC589834:DPC589838 DYY589834:DYY589838 EIU589834:EIU589838 ESQ589834:ESQ589838 FCM589834:FCM589838 FMI589834:FMI589838 FWE589834:FWE589838 GGA589834:GGA589838 GPW589834:GPW589838 GZS589834:GZS589838 HJO589834:HJO589838 HTK589834:HTK589838 IDG589834:IDG589838 INC589834:INC589838 IWY589834:IWY589838 JGU589834:JGU589838 JQQ589834:JQQ589838 KAM589834:KAM589838 KKI589834:KKI589838 KUE589834:KUE589838 LEA589834:LEA589838 LNW589834:LNW589838 LXS589834:LXS589838 MHO589834:MHO589838 MRK589834:MRK589838 NBG589834:NBG589838 NLC589834:NLC589838 NUY589834:NUY589838 OEU589834:OEU589838 OOQ589834:OOQ589838 OYM589834:OYM589838 PII589834:PII589838 PSE589834:PSE589838 QCA589834:QCA589838 QLW589834:QLW589838 QVS589834:QVS589838 RFO589834:RFO589838 RPK589834:RPK589838 RZG589834:RZG589838 SJC589834:SJC589838 SSY589834:SSY589838 TCU589834:TCU589838 TMQ589834:TMQ589838 TWM589834:TWM589838 UGI589834:UGI589838 UQE589834:UQE589838 VAA589834:VAA589838 VJW589834:VJW589838 VTS589834:VTS589838 WDO589834:WDO589838 WNK589834:WNK589838 WXG589834:WXG589838 AY655370:AY655374 KU655370:KU655374 UQ655370:UQ655374 AEM655370:AEM655374 AOI655370:AOI655374 AYE655370:AYE655374 BIA655370:BIA655374 BRW655370:BRW655374 CBS655370:CBS655374 CLO655370:CLO655374 CVK655370:CVK655374 DFG655370:DFG655374 DPC655370:DPC655374 DYY655370:DYY655374 EIU655370:EIU655374 ESQ655370:ESQ655374 FCM655370:FCM655374 FMI655370:FMI655374 FWE655370:FWE655374 GGA655370:GGA655374 GPW655370:GPW655374 GZS655370:GZS655374 HJO655370:HJO655374 HTK655370:HTK655374 IDG655370:IDG655374 INC655370:INC655374 IWY655370:IWY655374 JGU655370:JGU655374 JQQ655370:JQQ655374 KAM655370:KAM655374 KKI655370:KKI655374 KUE655370:KUE655374 LEA655370:LEA655374 LNW655370:LNW655374 LXS655370:LXS655374 MHO655370:MHO655374 MRK655370:MRK655374 NBG655370:NBG655374 NLC655370:NLC655374 NUY655370:NUY655374 OEU655370:OEU655374 OOQ655370:OOQ655374 OYM655370:OYM655374 PII655370:PII655374 PSE655370:PSE655374 QCA655370:QCA655374 QLW655370:QLW655374 QVS655370:QVS655374 RFO655370:RFO655374 RPK655370:RPK655374 RZG655370:RZG655374 SJC655370:SJC655374 SSY655370:SSY655374 TCU655370:TCU655374 TMQ655370:TMQ655374 TWM655370:TWM655374 UGI655370:UGI655374 UQE655370:UQE655374 VAA655370:VAA655374 VJW655370:VJW655374 VTS655370:VTS655374 WDO655370:WDO655374 WNK655370:WNK655374 WXG655370:WXG655374 AY720906:AY720910 KU720906:KU720910 UQ720906:UQ720910 AEM720906:AEM720910 AOI720906:AOI720910 AYE720906:AYE720910 BIA720906:BIA720910 BRW720906:BRW720910 CBS720906:CBS720910 CLO720906:CLO720910 CVK720906:CVK720910 DFG720906:DFG720910 DPC720906:DPC720910 DYY720906:DYY720910 EIU720906:EIU720910 ESQ720906:ESQ720910 FCM720906:FCM720910 FMI720906:FMI720910 FWE720906:FWE720910 GGA720906:GGA720910 GPW720906:GPW720910 GZS720906:GZS720910 HJO720906:HJO720910 HTK720906:HTK720910 IDG720906:IDG720910 INC720906:INC720910 IWY720906:IWY720910 JGU720906:JGU720910 JQQ720906:JQQ720910 KAM720906:KAM720910 KKI720906:KKI720910 KUE720906:KUE720910 LEA720906:LEA720910 LNW720906:LNW720910 LXS720906:LXS720910 MHO720906:MHO720910 MRK720906:MRK720910 NBG720906:NBG720910 NLC720906:NLC720910 NUY720906:NUY720910 OEU720906:OEU720910 OOQ720906:OOQ720910 OYM720906:OYM720910 PII720906:PII720910 PSE720906:PSE720910 QCA720906:QCA720910 QLW720906:QLW720910 QVS720906:QVS720910 RFO720906:RFO720910 RPK720906:RPK720910 RZG720906:RZG720910 SJC720906:SJC720910 SSY720906:SSY720910 TCU720906:TCU720910 TMQ720906:TMQ720910 TWM720906:TWM720910 UGI720906:UGI720910 UQE720906:UQE720910 VAA720906:VAA720910 VJW720906:VJW720910 VTS720906:VTS720910 WDO720906:WDO720910 WNK720906:WNK720910 WXG720906:WXG720910 AY786442:AY786446 KU786442:KU786446 UQ786442:UQ786446 AEM786442:AEM786446 AOI786442:AOI786446 AYE786442:AYE786446 BIA786442:BIA786446 BRW786442:BRW786446 CBS786442:CBS786446 CLO786442:CLO786446 CVK786442:CVK786446 DFG786442:DFG786446 DPC786442:DPC786446 DYY786442:DYY786446 EIU786442:EIU786446 ESQ786442:ESQ786446 FCM786442:FCM786446 FMI786442:FMI786446 FWE786442:FWE786446 GGA786442:GGA786446 GPW786442:GPW786446 GZS786442:GZS786446 HJO786442:HJO786446 HTK786442:HTK786446 IDG786442:IDG786446 INC786442:INC786446 IWY786442:IWY786446 JGU786442:JGU786446 JQQ786442:JQQ786446 KAM786442:KAM786446 KKI786442:KKI786446 KUE786442:KUE786446 LEA786442:LEA786446 LNW786442:LNW786446 LXS786442:LXS786446 MHO786442:MHO786446 MRK786442:MRK786446 NBG786442:NBG786446 NLC786442:NLC786446 NUY786442:NUY786446 OEU786442:OEU786446 OOQ786442:OOQ786446 OYM786442:OYM786446 PII786442:PII786446 PSE786442:PSE786446 QCA786442:QCA786446 QLW786442:QLW786446 QVS786442:QVS786446 RFO786442:RFO786446 RPK786442:RPK786446 RZG786442:RZG786446 SJC786442:SJC786446 SSY786442:SSY786446 TCU786442:TCU786446 TMQ786442:TMQ786446 TWM786442:TWM786446 UGI786442:UGI786446 UQE786442:UQE786446 VAA786442:VAA786446 VJW786442:VJW786446 VTS786442:VTS786446 WDO786442:WDO786446 WNK786442:WNK786446 WXG786442:WXG786446 AY851978:AY851982 KU851978:KU851982 UQ851978:UQ851982 AEM851978:AEM851982 AOI851978:AOI851982 AYE851978:AYE851982 BIA851978:BIA851982 BRW851978:BRW851982 CBS851978:CBS851982 CLO851978:CLO851982 CVK851978:CVK851982 DFG851978:DFG851982 DPC851978:DPC851982 DYY851978:DYY851982 EIU851978:EIU851982 ESQ851978:ESQ851982 FCM851978:FCM851982 FMI851978:FMI851982 FWE851978:FWE851982 GGA851978:GGA851982 GPW851978:GPW851982 GZS851978:GZS851982 HJO851978:HJO851982 HTK851978:HTK851982 IDG851978:IDG851982 INC851978:INC851982 IWY851978:IWY851982 JGU851978:JGU851982 JQQ851978:JQQ851982 KAM851978:KAM851982 KKI851978:KKI851982 KUE851978:KUE851982 LEA851978:LEA851982 LNW851978:LNW851982 LXS851978:LXS851982 MHO851978:MHO851982 MRK851978:MRK851982 NBG851978:NBG851982 NLC851978:NLC851982 NUY851978:NUY851982 OEU851978:OEU851982 OOQ851978:OOQ851982 OYM851978:OYM851982 PII851978:PII851982 PSE851978:PSE851982 QCA851978:QCA851982 QLW851978:QLW851982 QVS851978:QVS851982 RFO851978:RFO851982 RPK851978:RPK851982 RZG851978:RZG851982 SJC851978:SJC851982 SSY851978:SSY851982 TCU851978:TCU851982 TMQ851978:TMQ851982 TWM851978:TWM851982 UGI851978:UGI851982 UQE851978:UQE851982 VAA851978:VAA851982 VJW851978:VJW851982 VTS851978:VTS851982 WDO851978:WDO851982 WNK851978:WNK851982 WXG851978:WXG851982 AY917514:AY917518 KU917514:KU917518 UQ917514:UQ917518 AEM917514:AEM917518 AOI917514:AOI917518 AYE917514:AYE917518 BIA917514:BIA917518 BRW917514:BRW917518 CBS917514:CBS917518 CLO917514:CLO917518 CVK917514:CVK917518 DFG917514:DFG917518 DPC917514:DPC917518 DYY917514:DYY917518 EIU917514:EIU917518 ESQ917514:ESQ917518 FCM917514:FCM917518 FMI917514:FMI917518 FWE917514:FWE917518 GGA917514:GGA917518 GPW917514:GPW917518 GZS917514:GZS917518 HJO917514:HJO917518 HTK917514:HTK917518 IDG917514:IDG917518 INC917514:INC917518 IWY917514:IWY917518 JGU917514:JGU917518 JQQ917514:JQQ917518 KAM917514:KAM917518 KKI917514:KKI917518 KUE917514:KUE917518 LEA917514:LEA917518 LNW917514:LNW917518 LXS917514:LXS917518 MHO917514:MHO917518 MRK917514:MRK917518 NBG917514:NBG917518 NLC917514:NLC917518 NUY917514:NUY917518 OEU917514:OEU917518 OOQ917514:OOQ917518 OYM917514:OYM917518 PII917514:PII917518 PSE917514:PSE917518 QCA917514:QCA917518 QLW917514:QLW917518 QVS917514:QVS917518 RFO917514:RFO917518 RPK917514:RPK917518 RZG917514:RZG917518 SJC917514:SJC917518 SSY917514:SSY917518 TCU917514:TCU917518 TMQ917514:TMQ917518 TWM917514:TWM917518 UGI917514:UGI917518 UQE917514:UQE917518 VAA917514:VAA917518 VJW917514:VJW917518 VTS917514:VTS917518 WDO917514:WDO917518 WNK917514:WNK917518 WXG917514:WXG917518 AY983050:AY983054 KU983050:KU983054 UQ983050:UQ983054 AEM983050:AEM983054 AOI983050:AOI983054 AYE983050:AYE983054 BIA983050:BIA983054 BRW983050:BRW983054 CBS983050:CBS983054 CLO983050:CLO983054 CVK983050:CVK983054 DFG983050:DFG983054 DPC983050:DPC983054 DYY983050:DYY983054 EIU983050:EIU983054 ESQ983050:ESQ983054 FCM983050:FCM983054 FMI983050:FMI983054 FWE983050:FWE983054 GGA983050:GGA983054 GPW983050:GPW983054 GZS983050:GZS983054 HJO983050:HJO983054 HTK983050:HTK983054 IDG983050:IDG983054 INC983050:INC983054 IWY983050:IWY983054 JGU983050:JGU983054 JQQ983050:JQQ983054 KAM983050:KAM983054 KKI983050:KKI983054 KUE983050:KUE983054 LEA983050:LEA983054 LNW983050:LNW983054 LXS983050:LXS983054 MHO983050:MHO983054 MRK983050:MRK983054 NBG983050:NBG983054 NLC983050:NLC983054 NUY983050:NUY983054 OEU983050:OEU983054 OOQ983050:OOQ983054 OYM983050:OYM983054 PII983050:PII983054 PSE983050:PSE983054 QCA983050:QCA983054 QLW983050:QLW983054 QVS983050:QVS983054 RFO983050:RFO983054 RPK983050:RPK983054 RZG983050:RZG983054 SJC983050:SJC983054 SSY983050:SSY983054 TCU983050:TCU983054 TMQ983050:TMQ983054 TWM983050:TWM983054 UGI983050:UGI983054 UQE983050:UQE983054 VAA983050:VAA983054 VJW983050:VJW983054 VTS983050:VTS983054 WDO983050:WDO983054 WNK983050:WNK983054 AY11:AY14">
      <formula1>Monitoreo</formula1>
    </dataValidation>
  </dataValidations>
  <printOptions horizontalCentered="1" verticalCentered="1"/>
  <pageMargins left="0.23622047244094491" right="0.23622047244094491" top="0.74803149606299213" bottom="0.35433070866141736" header="0.31496062992125984" footer="0.31496062992125984"/>
  <pageSetup scale="66" orientation="landscape" r:id="rId1"/>
  <headerFooter>
    <oddFooter xml:space="preserve">&amp;L&amp;9Formato: FO-AC-07 Versión: 2&amp;C&amp;9Página &amp;P&amp;R&amp;9Vo.Bo: </oddFooter>
  </headerFooter>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4"/>
  <sheetViews>
    <sheetView showGridLines="0" zoomScaleNormal="100" zoomScaleSheetLayoutView="115" workbookViewId="0"/>
  </sheetViews>
  <sheetFormatPr baseColWidth="10" defaultRowHeight="11.25" x14ac:dyDescent="0.2"/>
  <cols>
    <col min="1" max="1" width="1.140625" style="63" customWidth="1"/>
    <col min="2" max="4" width="5.7109375" style="63" customWidth="1"/>
    <col min="5" max="5" width="7.28515625" style="64" customWidth="1"/>
    <col min="6" max="8" width="3.710937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8"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9.85546875" style="65" customWidth="1"/>
    <col min="50" max="50" width="18.28515625" style="65" customWidth="1"/>
    <col min="51" max="51" width="5" style="64" customWidth="1"/>
    <col min="52" max="53" width="11.85546875" style="63" customWidth="1"/>
    <col min="54" max="54" width="9.5703125" style="63" customWidth="1"/>
    <col min="55" max="55" width="5.28515625" style="64" customWidth="1"/>
    <col min="56" max="56" width="15.28515625" style="64" customWidth="1"/>
    <col min="57" max="256" width="11.42578125" style="42"/>
    <col min="257" max="257" width="1.140625" style="42" customWidth="1"/>
    <col min="258" max="260" width="5.7109375" style="42" customWidth="1"/>
    <col min="261" max="261" width="7.28515625" style="42" customWidth="1"/>
    <col min="262" max="264" width="3.7109375" style="42" customWidth="1"/>
    <col min="265" max="267" width="4.5703125" style="42" customWidth="1"/>
    <col min="268" max="269" width="3.28515625" style="42" bestFit="1" customWidth="1"/>
    <col min="270" max="273" width="0" style="42" hidden="1" customWidth="1"/>
    <col min="274" max="274" width="4.28515625" style="42" customWidth="1"/>
    <col min="275" max="277" width="8"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5" width="19.85546875" style="42" customWidth="1"/>
    <col min="306" max="306" width="18.28515625" style="42" customWidth="1"/>
    <col min="307" max="307" width="5" style="42" customWidth="1"/>
    <col min="308" max="309" width="11.85546875" style="42" customWidth="1"/>
    <col min="310" max="310" width="9.5703125" style="42" customWidth="1"/>
    <col min="311" max="311" width="5.28515625" style="42" customWidth="1"/>
    <col min="312" max="312" width="15.28515625" style="42" customWidth="1"/>
    <col min="313" max="512" width="11.42578125" style="42"/>
    <col min="513" max="513" width="1.140625" style="42" customWidth="1"/>
    <col min="514" max="516" width="5.7109375" style="42" customWidth="1"/>
    <col min="517" max="517" width="7.28515625" style="42" customWidth="1"/>
    <col min="518" max="520" width="3.7109375" style="42" customWidth="1"/>
    <col min="521" max="523" width="4.5703125" style="42" customWidth="1"/>
    <col min="524" max="525" width="3.28515625" style="42" bestFit="1" customWidth="1"/>
    <col min="526" max="529" width="0" style="42" hidden="1" customWidth="1"/>
    <col min="530" max="530" width="4.28515625" style="42" customWidth="1"/>
    <col min="531" max="533" width="8"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1" width="19.85546875" style="42" customWidth="1"/>
    <col min="562" max="562" width="18.28515625" style="42" customWidth="1"/>
    <col min="563" max="563" width="5" style="42" customWidth="1"/>
    <col min="564" max="565" width="11.85546875" style="42" customWidth="1"/>
    <col min="566" max="566" width="9.5703125" style="42" customWidth="1"/>
    <col min="567" max="567" width="5.28515625" style="42" customWidth="1"/>
    <col min="568" max="568" width="15.28515625" style="42" customWidth="1"/>
    <col min="569" max="768" width="11.42578125" style="42"/>
    <col min="769" max="769" width="1.140625" style="42" customWidth="1"/>
    <col min="770" max="772" width="5.7109375" style="42" customWidth="1"/>
    <col min="773" max="773" width="7.28515625" style="42" customWidth="1"/>
    <col min="774" max="776" width="3.7109375" style="42" customWidth="1"/>
    <col min="777" max="779" width="4.5703125" style="42" customWidth="1"/>
    <col min="780" max="781" width="3.28515625" style="42" bestFit="1" customWidth="1"/>
    <col min="782" max="785" width="0" style="42" hidden="1" customWidth="1"/>
    <col min="786" max="786" width="4.28515625" style="42" customWidth="1"/>
    <col min="787" max="789" width="8"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7" width="19.85546875" style="42" customWidth="1"/>
    <col min="818" max="818" width="18.28515625" style="42" customWidth="1"/>
    <col min="819" max="819" width="5" style="42" customWidth="1"/>
    <col min="820" max="821" width="11.85546875" style="42" customWidth="1"/>
    <col min="822" max="822" width="9.5703125" style="42" customWidth="1"/>
    <col min="823" max="823" width="5.28515625" style="42" customWidth="1"/>
    <col min="824" max="824" width="15.28515625" style="42" customWidth="1"/>
    <col min="825" max="1024" width="11.42578125" style="42"/>
    <col min="1025" max="1025" width="1.140625" style="42" customWidth="1"/>
    <col min="1026" max="1028" width="5.7109375" style="42" customWidth="1"/>
    <col min="1029" max="1029" width="7.28515625" style="42" customWidth="1"/>
    <col min="1030" max="1032" width="3.7109375" style="42" customWidth="1"/>
    <col min="1033" max="1035" width="4.5703125" style="42" customWidth="1"/>
    <col min="1036" max="1037" width="3.28515625" style="42" bestFit="1" customWidth="1"/>
    <col min="1038" max="1041" width="0" style="42" hidden="1" customWidth="1"/>
    <col min="1042" max="1042" width="4.28515625" style="42" customWidth="1"/>
    <col min="1043" max="1045" width="8"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3" width="19.85546875" style="42" customWidth="1"/>
    <col min="1074" max="1074" width="18.28515625" style="42" customWidth="1"/>
    <col min="1075" max="1075" width="5" style="42" customWidth="1"/>
    <col min="1076" max="1077" width="11.85546875" style="42" customWidth="1"/>
    <col min="1078" max="1078" width="9.5703125" style="42" customWidth="1"/>
    <col min="1079" max="1079" width="5.28515625" style="42" customWidth="1"/>
    <col min="1080" max="1080" width="15.28515625" style="42" customWidth="1"/>
    <col min="1081" max="1280" width="11.42578125" style="42"/>
    <col min="1281" max="1281" width="1.140625" style="42" customWidth="1"/>
    <col min="1282" max="1284" width="5.7109375" style="42" customWidth="1"/>
    <col min="1285" max="1285" width="7.28515625" style="42" customWidth="1"/>
    <col min="1286" max="1288" width="3.7109375" style="42" customWidth="1"/>
    <col min="1289" max="1291" width="4.5703125" style="42" customWidth="1"/>
    <col min="1292" max="1293" width="3.28515625" style="42" bestFit="1" customWidth="1"/>
    <col min="1294" max="1297" width="0" style="42" hidden="1" customWidth="1"/>
    <col min="1298" max="1298" width="4.28515625" style="42" customWidth="1"/>
    <col min="1299" max="1301" width="8"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29" width="19.85546875" style="42" customWidth="1"/>
    <col min="1330" max="1330" width="18.28515625" style="42" customWidth="1"/>
    <col min="1331" max="1331" width="5" style="42" customWidth="1"/>
    <col min="1332" max="1333" width="11.85546875" style="42" customWidth="1"/>
    <col min="1334" max="1334" width="9.5703125" style="42" customWidth="1"/>
    <col min="1335" max="1335" width="5.28515625" style="42" customWidth="1"/>
    <col min="1336" max="1336" width="15.28515625" style="42" customWidth="1"/>
    <col min="1337" max="1536" width="11.42578125" style="42"/>
    <col min="1537" max="1537" width="1.140625" style="42" customWidth="1"/>
    <col min="1538" max="1540" width="5.7109375" style="42" customWidth="1"/>
    <col min="1541" max="1541" width="7.28515625" style="42" customWidth="1"/>
    <col min="1542" max="1544" width="3.7109375" style="42" customWidth="1"/>
    <col min="1545" max="1547" width="4.5703125" style="42" customWidth="1"/>
    <col min="1548" max="1549" width="3.28515625" style="42" bestFit="1" customWidth="1"/>
    <col min="1550" max="1553" width="0" style="42" hidden="1" customWidth="1"/>
    <col min="1554" max="1554" width="4.28515625" style="42" customWidth="1"/>
    <col min="1555" max="1557" width="8"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5" width="19.85546875" style="42" customWidth="1"/>
    <col min="1586" max="1586" width="18.28515625" style="42" customWidth="1"/>
    <col min="1587" max="1587" width="5" style="42" customWidth="1"/>
    <col min="1588" max="1589" width="11.85546875" style="42" customWidth="1"/>
    <col min="1590" max="1590" width="9.5703125" style="42" customWidth="1"/>
    <col min="1591" max="1591" width="5.28515625" style="42" customWidth="1"/>
    <col min="1592" max="1592" width="15.28515625" style="42" customWidth="1"/>
    <col min="1593" max="1792" width="11.42578125" style="42"/>
    <col min="1793" max="1793" width="1.140625" style="42" customWidth="1"/>
    <col min="1794" max="1796" width="5.7109375" style="42" customWidth="1"/>
    <col min="1797" max="1797" width="7.28515625" style="42" customWidth="1"/>
    <col min="1798" max="1800" width="3.7109375" style="42" customWidth="1"/>
    <col min="1801" max="1803" width="4.5703125" style="42" customWidth="1"/>
    <col min="1804" max="1805" width="3.28515625" style="42" bestFit="1" customWidth="1"/>
    <col min="1806" max="1809" width="0" style="42" hidden="1" customWidth="1"/>
    <col min="1810" max="1810" width="4.28515625" style="42" customWidth="1"/>
    <col min="1811" max="1813" width="8"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1" width="19.85546875" style="42" customWidth="1"/>
    <col min="1842" max="1842" width="18.28515625" style="42" customWidth="1"/>
    <col min="1843" max="1843" width="5" style="42" customWidth="1"/>
    <col min="1844" max="1845" width="11.85546875" style="42" customWidth="1"/>
    <col min="1846" max="1846" width="9.5703125" style="42" customWidth="1"/>
    <col min="1847" max="1847" width="5.28515625" style="42" customWidth="1"/>
    <col min="1848" max="1848" width="15.28515625" style="42" customWidth="1"/>
    <col min="1849" max="2048" width="11.42578125" style="42"/>
    <col min="2049" max="2049" width="1.140625" style="42" customWidth="1"/>
    <col min="2050" max="2052" width="5.7109375" style="42" customWidth="1"/>
    <col min="2053" max="2053" width="7.28515625" style="42" customWidth="1"/>
    <col min="2054" max="2056" width="3.7109375" style="42" customWidth="1"/>
    <col min="2057" max="2059" width="4.5703125" style="42" customWidth="1"/>
    <col min="2060" max="2061" width="3.28515625" style="42" bestFit="1" customWidth="1"/>
    <col min="2062" max="2065" width="0" style="42" hidden="1" customWidth="1"/>
    <col min="2066" max="2066" width="4.28515625" style="42" customWidth="1"/>
    <col min="2067" max="2069" width="8"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7" width="19.85546875" style="42" customWidth="1"/>
    <col min="2098" max="2098" width="18.28515625" style="42" customWidth="1"/>
    <col min="2099" max="2099" width="5" style="42" customWidth="1"/>
    <col min="2100" max="2101" width="11.85546875" style="42" customWidth="1"/>
    <col min="2102" max="2102" width="9.5703125" style="42" customWidth="1"/>
    <col min="2103" max="2103" width="5.28515625" style="42" customWidth="1"/>
    <col min="2104" max="2104" width="15.28515625" style="42" customWidth="1"/>
    <col min="2105" max="2304" width="11.42578125" style="42"/>
    <col min="2305" max="2305" width="1.140625" style="42" customWidth="1"/>
    <col min="2306" max="2308" width="5.7109375" style="42" customWidth="1"/>
    <col min="2309" max="2309" width="7.28515625" style="42" customWidth="1"/>
    <col min="2310" max="2312" width="3.7109375" style="42" customWidth="1"/>
    <col min="2313" max="2315" width="4.5703125" style="42" customWidth="1"/>
    <col min="2316" max="2317" width="3.28515625" style="42" bestFit="1" customWidth="1"/>
    <col min="2318" max="2321" width="0" style="42" hidden="1" customWidth="1"/>
    <col min="2322" max="2322" width="4.28515625" style="42" customWidth="1"/>
    <col min="2323" max="2325" width="8"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3" width="19.85546875" style="42" customWidth="1"/>
    <col min="2354" max="2354" width="18.28515625" style="42" customWidth="1"/>
    <col min="2355" max="2355" width="5" style="42" customWidth="1"/>
    <col min="2356" max="2357" width="11.85546875" style="42" customWidth="1"/>
    <col min="2358" max="2358" width="9.5703125" style="42" customWidth="1"/>
    <col min="2359" max="2359" width="5.28515625" style="42" customWidth="1"/>
    <col min="2360" max="2360" width="15.28515625" style="42" customWidth="1"/>
    <col min="2361" max="2560" width="11.42578125" style="42"/>
    <col min="2561" max="2561" width="1.140625" style="42" customWidth="1"/>
    <col min="2562" max="2564" width="5.7109375" style="42" customWidth="1"/>
    <col min="2565" max="2565" width="7.28515625" style="42" customWidth="1"/>
    <col min="2566" max="2568" width="3.7109375" style="42" customWidth="1"/>
    <col min="2569" max="2571" width="4.5703125" style="42" customWidth="1"/>
    <col min="2572" max="2573" width="3.28515625" style="42" bestFit="1" customWidth="1"/>
    <col min="2574" max="2577" width="0" style="42" hidden="1" customWidth="1"/>
    <col min="2578" max="2578" width="4.28515625" style="42" customWidth="1"/>
    <col min="2579" max="2581" width="8"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09" width="19.85546875" style="42" customWidth="1"/>
    <col min="2610" max="2610" width="18.28515625" style="42" customWidth="1"/>
    <col min="2611" max="2611" width="5" style="42" customWidth="1"/>
    <col min="2612" max="2613" width="11.85546875" style="42" customWidth="1"/>
    <col min="2614" max="2614" width="9.5703125" style="42" customWidth="1"/>
    <col min="2615" max="2615" width="5.28515625" style="42" customWidth="1"/>
    <col min="2616" max="2616" width="15.28515625" style="42" customWidth="1"/>
    <col min="2617" max="2816" width="11.42578125" style="42"/>
    <col min="2817" max="2817" width="1.140625" style="42" customWidth="1"/>
    <col min="2818" max="2820" width="5.7109375" style="42" customWidth="1"/>
    <col min="2821" max="2821" width="7.28515625" style="42" customWidth="1"/>
    <col min="2822" max="2824" width="3.7109375" style="42" customWidth="1"/>
    <col min="2825" max="2827" width="4.5703125" style="42" customWidth="1"/>
    <col min="2828" max="2829" width="3.28515625" style="42" bestFit="1" customWidth="1"/>
    <col min="2830" max="2833" width="0" style="42" hidden="1" customWidth="1"/>
    <col min="2834" max="2834" width="4.28515625" style="42" customWidth="1"/>
    <col min="2835" max="2837" width="8"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5" width="19.85546875" style="42" customWidth="1"/>
    <col min="2866" max="2866" width="18.28515625" style="42" customWidth="1"/>
    <col min="2867" max="2867" width="5" style="42" customWidth="1"/>
    <col min="2868" max="2869" width="11.85546875" style="42" customWidth="1"/>
    <col min="2870" max="2870" width="9.5703125" style="42" customWidth="1"/>
    <col min="2871" max="2871" width="5.28515625" style="42" customWidth="1"/>
    <col min="2872" max="2872" width="15.28515625" style="42" customWidth="1"/>
    <col min="2873" max="3072" width="11.42578125" style="42"/>
    <col min="3073" max="3073" width="1.140625" style="42" customWidth="1"/>
    <col min="3074" max="3076" width="5.7109375" style="42" customWidth="1"/>
    <col min="3077" max="3077" width="7.28515625" style="42" customWidth="1"/>
    <col min="3078" max="3080" width="3.7109375" style="42" customWidth="1"/>
    <col min="3081" max="3083" width="4.5703125" style="42" customWidth="1"/>
    <col min="3084" max="3085" width="3.28515625" style="42" bestFit="1" customWidth="1"/>
    <col min="3086" max="3089" width="0" style="42" hidden="1" customWidth="1"/>
    <col min="3090" max="3090" width="4.28515625" style="42" customWidth="1"/>
    <col min="3091" max="3093" width="8"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1" width="19.85546875" style="42" customWidth="1"/>
    <col min="3122" max="3122" width="18.28515625" style="42" customWidth="1"/>
    <col min="3123" max="3123" width="5" style="42" customWidth="1"/>
    <col min="3124" max="3125" width="11.85546875" style="42" customWidth="1"/>
    <col min="3126" max="3126" width="9.5703125" style="42" customWidth="1"/>
    <col min="3127" max="3127" width="5.28515625" style="42" customWidth="1"/>
    <col min="3128" max="3128" width="15.28515625" style="42" customWidth="1"/>
    <col min="3129" max="3328" width="11.42578125" style="42"/>
    <col min="3329" max="3329" width="1.140625" style="42" customWidth="1"/>
    <col min="3330" max="3332" width="5.7109375" style="42" customWidth="1"/>
    <col min="3333" max="3333" width="7.28515625" style="42" customWidth="1"/>
    <col min="3334" max="3336" width="3.7109375" style="42" customWidth="1"/>
    <col min="3337" max="3339" width="4.5703125" style="42" customWidth="1"/>
    <col min="3340" max="3341" width="3.28515625" style="42" bestFit="1" customWidth="1"/>
    <col min="3342" max="3345" width="0" style="42" hidden="1" customWidth="1"/>
    <col min="3346" max="3346" width="4.28515625" style="42" customWidth="1"/>
    <col min="3347" max="3349" width="8"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7" width="19.85546875" style="42" customWidth="1"/>
    <col min="3378" max="3378" width="18.28515625" style="42" customWidth="1"/>
    <col min="3379" max="3379" width="5" style="42" customWidth="1"/>
    <col min="3380" max="3381" width="11.85546875" style="42" customWidth="1"/>
    <col min="3382" max="3382" width="9.5703125" style="42" customWidth="1"/>
    <col min="3383" max="3383" width="5.28515625" style="42" customWidth="1"/>
    <col min="3384" max="3384" width="15.28515625" style="42" customWidth="1"/>
    <col min="3385" max="3584" width="11.42578125" style="42"/>
    <col min="3585" max="3585" width="1.140625" style="42" customWidth="1"/>
    <col min="3586" max="3588" width="5.7109375" style="42" customWidth="1"/>
    <col min="3589" max="3589" width="7.28515625" style="42" customWidth="1"/>
    <col min="3590" max="3592" width="3.7109375" style="42" customWidth="1"/>
    <col min="3593" max="3595" width="4.5703125" style="42" customWidth="1"/>
    <col min="3596" max="3597" width="3.28515625" style="42" bestFit="1" customWidth="1"/>
    <col min="3598" max="3601" width="0" style="42" hidden="1" customWidth="1"/>
    <col min="3602" max="3602" width="4.28515625" style="42" customWidth="1"/>
    <col min="3603" max="3605" width="8"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3" width="19.85546875" style="42" customWidth="1"/>
    <col min="3634" max="3634" width="18.28515625" style="42" customWidth="1"/>
    <col min="3635" max="3635" width="5" style="42" customWidth="1"/>
    <col min="3636" max="3637" width="11.85546875" style="42" customWidth="1"/>
    <col min="3638" max="3638" width="9.5703125" style="42" customWidth="1"/>
    <col min="3639" max="3639" width="5.28515625" style="42" customWidth="1"/>
    <col min="3640" max="3640" width="15.28515625" style="42" customWidth="1"/>
    <col min="3641" max="3840" width="11.42578125" style="42"/>
    <col min="3841" max="3841" width="1.140625" style="42" customWidth="1"/>
    <col min="3842" max="3844" width="5.7109375" style="42" customWidth="1"/>
    <col min="3845" max="3845" width="7.28515625" style="42" customWidth="1"/>
    <col min="3846" max="3848" width="3.7109375" style="42" customWidth="1"/>
    <col min="3849" max="3851" width="4.5703125" style="42" customWidth="1"/>
    <col min="3852" max="3853" width="3.28515625" style="42" bestFit="1" customWidth="1"/>
    <col min="3854" max="3857" width="0" style="42" hidden="1" customWidth="1"/>
    <col min="3858" max="3858" width="4.28515625" style="42" customWidth="1"/>
    <col min="3859" max="3861" width="8"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89" width="19.85546875" style="42" customWidth="1"/>
    <col min="3890" max="3890" width="18.28515625" style="42" customWidth="1"/>
    <col min="3891" max="3891" width="5" style="42" customWidth="1"/>
    <col min="3892" max="3893" width="11.85546875" style="42" customWidth="1"/>
    <col min="3894" max="3894" width="9.5703125" style="42" customWidth="1"/>
    <col min="3895" max="3895" width="5.28515625" style="42" customWidth="1"/>
    <col min="3896" max="3896" width="15.28515625" style="42" customWidth="1"/>
    <col min="3897" max="4096" width="11.42578125" style="42"/>
    <col min="4097" max="4097" width="1.140625" style="42" customWidth="1"/>
    <col min="4098" max="4100" width="5.7109375" style="42" customWidth="1"/>
    <col min="4101" max="4101" width="7.28515625" style="42" customWidth="1"/>
    <col min="4102" max="4104" width="3.7109375" style="42" customWidth="1"/>
    <col min="4105" max="4107" width="4.5703125" style="42" customWidth="1"/>
    <col min="4108" max="4109" width="3.28515625" style="42" bestFit="1" customWidth="1"/>
    <col min="4110" max="4113" width="0" style="42" hidden="1" customWidth="1"/>
    <col min="4114" max="4114" width="4.28515625" style="42" customWidth="1"/>
    <col min="4115" max="4117" width="8"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5" width="19.85546875" style="42" customWidth="1"/>
    <col min="4146" max="4146" width="18.28515625" style="42" customWidth="1"/>
    <col min="4147" max="4147" width="5" style="42" customWidth="1"/>
    <col min="4148" max="4149" width="11.85546875" style="42" customWidth="1"/>
    <col min="4150" max="4150" width="9.5703125" style="42" customWidth="1"/>
    <col min="4151" max="4151" width="5.28515625" style="42" customWidth="1"/>
    <col min="4152" max="4152" width="15.28515625" style="42" customWidth="1"/>
    <col min="4153" max="4352" width="11.42578125" style="42"/>
    <col min="4353" max="4353" width="1.140625" style="42" customWidth="1"/>
    <col min="4354" max="4356" width="5.7109375" style="42" customWidth="1"/>
    <col min="4357" max="4357" width="7.28515625" style="42" customWidth="1"/>
    <col min="4358" max="4360" width="3.7109375" style="42" customWidth="1"/>
    <col min="4361" max="4363" width="4.5703125" style="42" customWidth="1"/>
    <col min="4364" max="4365" width="3.28515625" style="42" bestFit="1" customWidth="1"/>
    <col min="4366" max="4369" width="0" style="42" hidden="1" customWidth="1"/>
    <col min="4370" max="4370" width="4.28515625" style="42" customWidth="1"/>
    <col min="4371" max="4373" width="8"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1" width="19.85546875" style="42" customWidth="1"/>
    <col min="4402" max="4402" width="18.28515625" style="42" customWidth="1"/>
    <col min="4403" max="4403" width="5" style="42" customWidth="1"/>
    <col min="4404" max="4405" width="11.85546875" style="42" customWidth="1"/>
    <col min="4406" max="4406" width="9.5703125" style="42" customWidth="1"/>
    <col min="4407" max="4407" width="5.28515625" style="42" customWidth="1"/>
    <col min="4408" max="4408" width="15.28515625" style="42" customWidth="1"/>
    <col min="4409" max="4608" width="11.42578125" style="42"/>
    <col min="4609" max="4609" width="1.140625" style="42" customWidth="1"/>
    <col min="4610" max="4612" width="5.7109375" style="42" customWidth="1"/>
    <col min="4613" max="4613" width="7.28515625" style="42" customWidth="1"/>
    <col min="4614" max="4616" width="3.7109375" style="42" customWidth="1"/>
    <col min="4617" max="4619" width="4.5703125" style="42" customWidth="1"/>
    <col min="4620" max="4621" width="3.28515625" style="42" bestFit="1" customWidth="1"/>
    <col min="4622" max="4625" width="0" style="42" hidden="1" customWidth="1"/>
    <col min="4626" max="4626" width="4.28515625" style="42" customWidth="1"/>
    <col min="4627" max="4629" width="8"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7" width="19.85546875" style="42" customWidth="1"/>
    <col min="4658" max="4658" width="18.28515625" style="42" customWidth="1"/>
    <col min="4659" max="4659" width="5" style="42" customWidth="1"/>
    <col min="4660" max="4661" width="11.85546875" style="42" customWidth="1"/>
    <col min="4662" max="4662" width="9.5703125" style="42" customWidth="1"/>
    <col min="4663" max="4663" width="5.28515625" style="42" customWidth="1"/>
    <col min="4664" max="4664" width="15.28515625" style="42" customWidth="1"/>
    <col min="4665" max="4864" width="11.42578125" style="42"/>
    <col min="4865" max="4865" width="1.140625" style="42" customWidth="1"/>
    <col min="4866" max="4868" width="5.7109375" style="42" customWidth="1"/>
    <col min="4869" max="4869" width="7.28515625" style="42" customWidth="1"/>
    <col min="4870" max="4872" width="3.7109375" style="42" customWidth="1"/>
    <col min="4873" max="4875" width="4.5703125" style="42" customWidth="1"/>
    <col min="4876" max="4877" width="3.28515625" style="42" bestFit="1" customWidth="1"/>
    <col min="4878" max="4881" width="0" style="42" hidden="1" customWidth="1"/>
    <col min="4882" max="4882" width="4.28515625" style="42" customWidth="1"/>
    <col min="4883" max="4885" width="8"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3" width="19.85546875" style="42" customWidth="1"/>
    <col min="4914" max="4914" width="18.28515625" style="42" customWidth="1"/>
    <col min="4915" max="4915" width="5" style="42" customWidth="1"/>
    <col min="4916" max="4917" width="11.85546875" style="42" customWidth="1"/>
    <col min="4918" max="4918" width="9.5703125" style="42" customWidth="1"/>
    <col min="4919" max="4919" width="5.28515625" style="42" customWidth="1"/>
    <col min="4920" max="4920" width="15.28515625" style="42" customWidth="1"/>
    <col min="4921" max="5120" width="11.42578125" style="42"/>
    <col min="5121" max="5121" width="1.140625" style="42" customWidth="1"/>
    <col min="5122" max="5124" width="5.7109375" style="42" customWidth="1"/>
    <col min="5125" max="5125" width="7.28515625" style="42" customWidth="1"/>
    <col min="5126" max="5128" width="3.7109375" style="42" customWidth="1"/>
    <col min="5129" max="5131" width="4.5703125" style="42" customWidth="1"/>
    <col min="5132" max="5133" width="3.28515625" style="42" bestFit="1" customWidth="1"/>
    <col min="5134" max="5137" width="0" style="42" hidden="1" customWidth="1"/>
    <col min="5138" max="5138" width="4.28515625" style="42" customWidth="1"/>
    <col min="5139" max="5141" width="8"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69" width="19.85546875" style="42" customWidth="1"/>
    <col min="5170" max="5170" width="18.28515625" style="42" customWidth="1"/>
    <col min="5171" max="5171" width="5" style="42" customWidth="1"/>
    <col min="5172" max="5173" width="11.85546875" style="42" customWidth="1"/>
    <col min="5174" max="5174" width="9.5703125" style="42" customWidth="1"/>
    <col min="5175" max="5175" width="5.28515625" style="42" customWidth="1"/>
    <col min="5176" max="5176" width="15.28515625" style="42" customWidth="1"/>
    <col min="5177" max="5376" width="11.42578125" style="42"/>
    <col min="5377" max="5377" width="1.140625" style="42" customWidth="1"/>
    <col min="5378" max="5380" width="5.7109375" style="42" customWidth="1"/>
    <col min="5381" max="5381" width="7.28515625" style="42" customWidth="1"/>
    <col min="5382" max="5384" width="3.7109375" style="42" customWidth="1"/>
    <col min="5385" max="5387" width="4.5703125" style="42" customWidth="1"/>
    <col min="5388" max="5389" width="3.28515625" style="42" bestFit="1" customWidth="1"/>
    <col min="5390" max="5393" width="0" style="42" hidden="1" customWidth="1"/>
    <col min="5394" max="5394" width="4.28515625" style="42" customWidth="1"/>
    <col min="5395" max="5397" width="8"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5" width="19.85546875" style="42" customWidth="1"/>
    <col min="5426" max="5426" width="18.28515625" style="42" customWidth="1"/>
    <col min="5427" max="5427" width="5" style="42" customWidth="1"/>
    <col min="5428" max="5429" width="11.85546875" style="42" customWidth="1"/>
    <col min="5430" max="5430" width="9.5703125" style="42" customWidth="1"/>
    <col min="5431" max="5431" width="5.28515625" style="42" customWidth="1"/>
    <col min="5432" max="5432" width="15.28515625" style="42" customWidth="1"/>
    <col min="5433" max="5632" width="11.42578125" style="42"/>
    <col min="5633" max="5633" width="1.140625" style="42" customWidth="1"/>
    <col min="5634" max="5636" width="5.7109375" style="42" customWidth="1"/>
    <col min="5637" max="5637" width="7.28515625" style="42" customWidth="1"/>
    <col min="5638" max="5640" width="3.7109375" style="42" customWidth="1"/>
    <col min="5641" max="5643" width="4.5703125" style="42" customWidth="1"/>
    <col min="5644" max="5645" width="3.28515625" style="42" bestFit="1" customWidth="1"/>
    <col min="5646" max="5649" width="0" style="42" hidden="1" customWidth="1"/>
    <col min="5650" max="5650" width="4.28515625" style="42" customWidth="1"/>
    <col min="5651" max="5653" width="8"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1" width="19.85546875" style="42" customWidth="1"/>
    <col min="5682" max="5682" width="18.28515625" style="42" customWidth="1"/>
    <col min="5683" max="5683" width="5" style="42" customWidth="1"/>
    <col min="5684" max="5685" width="11.85546875" style="42" customWidth="1"/>
    <col min="5686" max="5686" width="9.5703125" style="42" customWidth="1"/>
    <col min="5687" max="5687" width="5.28515625" style="42" customWidth="1"/>
    <col min="5688" max="5688" width="15.28515625" style="42" customWidth="1"/>
    <col min="5689" max="5888" width="11.42578125" style="42"/>
    <col min="5889" max="5889" width="1.140625" style="42" customWidth="1"/>
    <col min="5890" max="5892" width="5.7109375" style="42" customWidth="1"/>
    <col min="5893" max="5893" width="7.28515625" style="42" customWidth="1"/>
    <col min="5894" max="5896" width="3.7109375" style="42" customWidth="1"/>
    <col min="5897" max="5899" width="4.5703125" style="42" customWidth="1"/>
    <col min="5900" max="5901" width="3.28515625" style="42" bestFit="1" customWidth="1"/>
    <col min="5902" max="5905" width="0" style="42" hidden="1" customWidth="1"/>
    <col min="5906" max="5906" width="4.28515625" style="42" customWidth="1"/>
    <col min="5907" max="5909" width="8"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7" width="19.85546875" style="42" customWidth="1"/>
    <col min="5938" max="5938" width="18.28515625" style="42" customWidth="1"/>
    <col min="5939" max="5939" width="5" style="42" customWidth="1"/>
    <col min="5940" max="5941" width="11.85546875" style="42" customWidth="1"/>
    <col min="5942" max="5942" width="9.5703125" style="42" customWidth="1"/>
    <col min="5943" max="5943" width="5.28515625" style="42" customWidth="1"/>
    <col min="5944" max="5944" width="15.28515625" style="42" customWidth="1"/>
    <col min="5945" max="6144" width="11.42578125" style="42"/>
    <col min="6145" max="6145" width="1.140625" style="42" customWidth="1"/>
    <col min="6146" max="6148" width="5.7109375" style="42" customWidth="1"/>
    <col min="6149" max="6149" width="7.28515625" style="42" customWidth="1"/>
    <col min="6150" max="6152" width="3.7109375" style="42" customWidth="1"/>
    <col min="6153" max="6155" width="4.5703125" style="42" customWidth="1"/>
    <col min="6156" max="6157" width="3.28515625" style="42" bestFit="1" customWidth="1"/>
    <col min="6158" max="6161" width="0" style="42" hidden="1" customWidth="1"/>
    <col min="6162" max="6162" width="4.28515625" style="42" customWidth="1"/>
    <col min="6163" max="6165" width="8"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3" width="19.85546875" style="42" customWidth="1"/>
    <col min="6194" max="6194" width="18.28515625" style="42" customWidth="1"/>
    <col min="6195" max="6195" width="5" style="42" customWidth="1"/>
    <col min="6196" max="6197" width="11.85546875" style="42" customWidth="1"/>
    <col min="6198" max="6198" width="9.5703125" style="42" customWidth="1"/>
    <col min="6199" max="6199" width="5.28515625" style="42" customWidth="1"/>
    <col min="6200" max="6200" width="15.28515625" style="42" customWidth="1"/>
    <col min="6201" max="6400" width="11.42578125" style="42"/>
    <col min="6401" max="6401" width="1.140625" style="42" customWidth="1"/>
    <col min="6402" max="6404" width="5.7109375" style="42" customWidth="1"/>
    <col min="6405" max="6405" width="7.28515625" style="42" customWidth="1"/>
    <col min="6406" max="6408" width="3.7109375" style="42" customWidth="1"/>
    <col min="6409" max="6411" width="4.5703125" style="42" customWidth="1"/>
    <col min="6412" max="6413" width="3.28515625" style="42" bestFit="1" customWidth="1"/>
    <col min="6414" max="6417" width="0" style="42" hidden="1" customWidth="1"/>
    <col min="6418" max="6418" width="4.28515625" style="42" customWidth="1"/>
    <col min="6419" max="6421" width="8"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49" width="19.85546875" style="42" customWidth="1"/>
    <col min="6450" max="6450" width="18.28515625" style="42" customWidth="1"/>
    <col min="6451" max="6451" width="5" style="42" customWidth="1"/>
    <col min="6452" max="6453" width="11.85546875" style="42" customWidth="1"/>
    <col min="6454" max="6454" width="9.5703125" style="42" customWidth="1"/>
    <col min="6455" max="6455" width="5.28515625" style="42" customWidth="1"/>
    <col min="6456" max="6456" width="15.28515625" style="42" customWidth="1"/>
    <col min="6457" max="6656" width="11.42578125" style="42"/>
    <col min="6657" max="6657" width="1.140625" style="42" customWidth="1"/>
    <col min="6658" max="6660" width="5.7109375" style="42" customWidth="1"/>
    <col min="6661" max="6661" width="7.28515625" style="42" customWidth="1"/>
    <col min="6662" max="6664" width="3.7109375" style="42" customWidth="1"/>
    <col min="6665" max="6667" width="4.5703125" style="42" customWidth="1"/>
    <col min="6668" max="6669" width="3.28515625" style="42" bestFit="1" customWidth="1"/>
    <col min="6670" max="6673" width="0" style="42" hidden="1" customWidth="1"/>
    <col min="6674" max="6674" width="4.28515625" style="42" customWidth="1"/>
    <col min="6675" max="6677" width="8"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5" width="19.85546875" style="42" customWidth="1"/>
    <col min="6706" max="6706" width="18.28515625" style="42" customWidth="1"/>
    <col min="6707" max="6707" width="5" style="42" customWidth="1"/>
    <col min="6708" max="6709" width="11.85546875" style="42" customWidth="1"/>
    <col min="6710" max="6710" width="9.5703125" style="42" customWidth="1"/>
    <col min="6711" max="6711" width="5.28515625" style="42" customWidth="1"/>
    <col min="6712" max="6712" width="15.28515625" style="42" customWidth="1"/>
    <col min="6713" max="6912" width="11.42578125" style="42"/>
    <col min="6913" max="6913" width="1.140625" style="42" customWidth="1"/>
    <col min="6914" max="6916" width="5.7109375" style="42" customWidth="1"/>
    <col min="6917" max="6917" width="7.28515625" style="42" customWidth="1"/>
    <col min="6918" max="6920" width="3.7109375" style="42" customWidth="1"/>
    <col min="6921" max="6923" width="4.5703125" style="42" customWidth="1"/>
    <col min="6924" max="6925" width="3.28515625" style="42" bestFit="1" customWidth="1"/>
    <col min="6926" max="6929" width="0" style="42" hidden="1" customWidth="1"/>
    <col min="6930" max="6930" width="4.28515625" style="42" customWidth="1"/>
    <col min="6931" max="6933" width="8"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1" width="19.85546875" style="42" customWidth="1"/>
    <col min="6962" max="6962" width="18.28515625" style="42" customWidth="1"/>
    <col min="6963" max="6963" width="5" style="42" customWidth="1"/>
    <col min="6964" max="6965" width="11.85546875" style="42" customWidth="1"/>
    <col min="6966" max="6966" width="9.5703125" style="42" customWidth="1"/>
    <col min="6967" max="6967" width="5.28515625" style="42" customWidth="1"/>
    <col min="6968" max="6968" width="15.28515625" style="42" customWidth="1"/>
    <col min="6969" max="7168" width="11.42578125" style="42"/>
    <col min="7169" max="7169" width="1.140625" style="42" customWidth="1"/>
    <col min="7170" max="7172" width="5.7109375" style="42" customWidth="1"/>
    <col min="7173" max="7173" width="7.28515625" style="42" customWidth="1"/>
    <col min="7174" max="7176" width="3.7109375" style="42" customWidth="1"/>
    <col min="7177" max="7179" width="4.5703125" style="42" customWidth="1"/>
    <col min="7180" max="7181" width="3.28515625" style="42" bestFit="1" customWidth="1"/>
    <col min="7182" max="7185" width="0" style="42" hidden="1" customWidth="1"/>
    <col min="7186" max="7186" width="4.28515625" style="42" customWidth="1"/>
    <col min="7187" max="7189" width="8"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7" width="19.85546875" style="42" customWidth="1"/>
    <col min="7218" max="7218" width="18.28515625" style="42" customWidth="1"/>
    <col min="7219" max="7219" width="5" style="42" customWidth="1"/>
    <col min="7220" max="7221" width="11.85546875" style="42" customWidth="1"/>
    <col min="7222" max="7222" width="9.5703125" style="42" customWidth="1"/>
    <col min="7223" max="7223" width="5.28515625" style="42" customWidth="1"/>
    <col min="7224" max="7224" width="15.28515625" style="42" customWidth="1"/>
    <col min="7225" max="7424" width="11.42578125" style="42"/>
    <col min="7425" max="7425" width="1.140625" style="42" customWidth="1"/>
    <col min="7426" max="7428" width="5.7109375" style="42" customWidth="1"/>
    <col min="7429" max="7429" width="7.28515625" style="42" customWidth="1"/>
    <col min="7430" max="7432" width="3.7109375" style="42" customWidth="1"/>
    <col min="7433" max="7435" width="4.5703125" style="42" customWidth="1"/>
    <col min="7436" max="7437" width="3.28515625" style="42" bestFit="1" customWidth="1"/>
    <col min="7438" max="7441" width="0" style="42" hidden="1" customWidth="1"/>
    <col min="7442" max="7442" width="4.28515625" style="42" customWidth="1"/>
    <col min="7443" max="7445" width="8"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3" width="19.85546875" style="42" customWidth="1"/>
    <col min="7474" max="7474" width="18.28515625" style="42" customWidth="1"/>
    <col min="7475" max="7475" width="5" style="42" customWidth="1"/>
    <col min="7476" max="7477" width="11.85546875" style="42" customWidth="1"/>
    <col min="7478" max="7478" width="9.5703125" style="42" customWidth="1"/>
    <col min="7479" max="7479" width="5.28515625" style="42" customWidth="1"/>
    <col min="7480" max="7480" width="15.28515625" style="42" customWidth="1"/>
    <col min="7481" max="7680" width="11.42578125" style="42"/>
    <col min="7681" max="7681" width="1.140625" style="42" customWidth="1"/>
    <col min="7682" max="7684" width="5.7109375" style="42" customWidth="1"/>
    <col min="7685" max="7685" width="7.28515625" style="42" customWidth="1"/>
    <col min="7686" max="7688" width="3.7109375" style="42" customWidth="1"/>
    <col min="7689" max="7691" width="4.5703125" style="42" customWidth="1"/>
    <col min="7692" max="7693" width="3.28515625" style="42" bestFit="1" customWidth="1"/>
    <col min="7694" max="7697" width="0" style="42" hidden="1" customWidth="1"/>
    <col min="7698" max="7698" width="4.28515625" style="42" customWidth="1"/>
    <col min="7699" max="7701" width="8"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29" width="19.85546875" style="42" customWidth="1"/>
    <col min="7730" max="7730" width="18.28515625" style="42" customWidth="1"/>
    <col min="7731" max="7731" width="5" style="42" customWidth="1"/>
    <col min="7732" max="7733" width="11.85546875" style="42" customWidth="1"/>
    <col min="7734" max="7734" width="9.5703125" style="42" customWidth="1"/>
    <col min="7735" max="7735" width="5.28515625" style="42" customWidth="1"/>
    <col min="7736" max="7736" width="15.28515625" style="42" customWidth="1"/>
    <col min="7737" max="7936" width="11.42578125" style="42"/>
    <col min="7937" max="7937" width="1.140625" style="42" customWidth="1"/>
    <col min="7938" max="7940" width="5.7109375" style="42" customWidth="1"/>
    <col min="7941" max="7941" width="7.28515625" style="42" customWidth="1"/>
    <col min="7942" max="7944" width="3.7109375" style="42" customWidth="1"/>
    <col min="7945" max="7947" width="4.5703125" style="42" customWidth="1"/>
    <col min="7948" max="7949" width="3.28515625" style="42" bestFit="1" customWidth="1"/>
    <col min="7950" max="7953" width="0" style="42" hidden="1" customWidth="1"/>
    <col min="7954" max="7954" width="4.28515625" style="42" customWidth="1"/>
    <col min="7955" max="7957" width="8"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5" width="19.85546875" style="42" customWidth="1"/>
    <col min="7986" max="7986" width="18.28515625" style="42" customWidth="1"/>
    <col min="7987" max="7987" width="5" style="42" customWidth="1"/>
    <col min="7988" max="7989" width="11.85546875" style="42" customWidth="1"/>
    <col min="7990" max="7990" width="9.5703125" style="42" customWidth="1"/>
    <col min="7991" max="7991" width="5.28515625" style="42" customWidth="1"/>
    <col min="7992" max="7992" width="15.28515625" style="42" customWidth="1"/>
    <col min="7993" max="8192" width="11.42578125" style="42"/>
    <col min="8193" max="8193" width="1.140625" style="42" customWidth="1"/>
    <col min="8194" max="8196" width="5.7109375" style="42" customWidth="1"/>
    <col min="8197" max="8197" width="7.28515625" style="42" customWidth="1"/>
    <col min="8198" max="8200" width="3.7109375" style="42" customWidth="1"/>
    <col min="8201" max="8203" width="4.5703125" style="42" customWidth="1"/>
    <col min="8204" max="8205" width="3.28515625" style="42" bestFit="1" customWidth="1"/>
    <col min="8206" max="8209" width="0" style="42" hidden="1" customWidth="1"/>
    <col min="8210" max="8210" width="4.28515625" style="42" customWidth="1"/>
    <col min="8211" max="8213" width="8"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1" width="19.85546875" style="42" customWidth="1"/>
    <col min="8242" max="8242" width="18.28515625" style="42" customWidth="1"/>
    <col min="8243" max="8243" width="5" style="42" customWidth="1"/>
    <col min="8244" max="8245" width="11.85546875" style="42" customWidth="1"/>
    <col min="8246" max="8246" width="9.5703125" style="42" customWidth="1"/>
    <col min="8247" max="8247" width="5.28515625" style="42" customWidth="1"/>
    <col min="8248" max="8248" width="15.28515625" style="42" customWidth="1"/>
    <col min="8249" max="8448" width="11.42578125" style="42"/>
    <col min="8449" max="8449" width="1.140625" style="42" customWidth="1"/>
    <col min="8450" max="8452" width="5.7109375" style="42" customWidth="1"/>
    <col min="8453" max="8453" width="7.28515625" style="42" customWidth="1"/>
    <col min="8454" max="8456" width="3.7109375" style="42" customWidth="1"/>
    <col min="8457" max="8459" width="4.5703125" style="42" customWidth="1"/>
    <col min="8460" max="8461" width="3.28515625" style="42" bestFit="1" customWidth="1"/>
    <col min="8462" max="8465" width="0" style="42" hidden="1" customWidth="1"/>
    <col min="8466" max="8466" width="4.28515625" style="42" customWidth="1"/>
    <col min="8467" max="8469" width="8"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7" width="19.85546875" style="42" customWidth="1"/>
    <col min="8498" max="8498" width="18.28515625" style="42" customWidth="1"/>
    <col min="8499" max="8499" width="5" style="42" customWidth="1"/>
    <col min="8500" max="8501" width="11.85546875" style="42" customWidth="1"/>
    <col min="8502" max="8502" width="9.5703125" style="42" customWidth="1"/>
    <col min="8503" max="8503" width="5.28515625" style="42" customWidth="1"/>
    <col min="8504" max="8504" width="15.28515625" style="42" customWidth="1"/>
    <col min="8505" max="8704" width="11.42578125" style="42"/>
    <col min="8705" max="8705" width="1.140625" style="42" customWidth="1"/>
    <col min="8706" max="8708" width="5.7109375" style="42" customWidth="1"/>
    <col min="8709" max="8709" width="7.28515625" style="42" customWidth="1"/>
    <col min="8710" max="8712" width="3.7109375" style="42" customWidth="1"/>
    <col min="8713" max="8715" width="4.5703125" style="42" customWidth="1"/>
    <col min="8716" max="8717" width="3.28515625" style="42" bestFit="1" customWidth="1"/>
    <col min="8718" max="8721" width="0" style="42" hidden="1" customWidth="1"/>
    <col min="8722" max="8722" width="4.28515625" style="42" customWidth="1"/>
    <col min="8723" max="8725" width="8"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3" width="19.85546875" style="42" customWidth="1"/>
    <col min="8754" max="8754" width="18.28515625" style="42" customWidth="1"/>
    <col min="8755" max="8755" width="5" style="42" customWidth="1"/>
    <col min="8756" max="8757" width="11.85546875" style="42" customWidth="1"/>
    <col min="8758" max="8758" width="9.5703125" style="42" customWidth="1"/>
    <col min="8759" max="8759" width="5.28515625" style="42" customWidth="1"/>
    <col min="8760" max="8760" width="15.28515625" style="42" customWidth="1"/>
    <col min="8761" max="8960" width="11.42578125" style="42"/>
    <col min="8961" max="8961" width="1.140625" style="42" customWidth="1"/>
    <col min="8962" max="8964" width="5.7109375" style="42" customWidth="1"/>
    <col min="8965" max="8965" width="7.28515625" style="42" customWidth="1"/>
    <col min="8966" max="8968" width="3.7109375" style="42" customWidth="1"/>
    <col min="8969" max="8971" width="4.5703125" style="42" customWidth="1"/>
    <col min="8972" max="8973" width="3.28515625" style="42" bestFit="1" customWidth="1"/>
    <col min="8974" max="8977" width="0" style="42" hidden="1" customWidth="1"/>
    <col min="8978" max="8978" width="4.28515625" style="42" customWidth="1"/>
    <col min="8979" max="8981" width="8"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09" width="19.85546875" style="42" customWidth="1"/>
    <col min="9010" max="9010" width="18.28515625" style="42" customWidth="1"/>
    <col min="9011" max="9011" width="5" style="42" customWidth="1"/>
    <col min="9012" max="9013" width="11.85546875" style="42" customWidth="1"/>
    <col min="9014" max="9014" width="9.5703125" style="42" customWidth="1"/>
    <col min="9015" max="9015" width="5.28515625" style="42" customWidth="1"/>
    <col min="9016" max="9016" width="15.28515625" style="42" customWidth="1"/>
    <col min="9017" max="9216" width="11.42578125" style="42"/>
    <col min="9217" max="9217" width="1.140625" style="42" customWidth="1"/>
    <col min="9218" max="9220" width="5.7109375" style="42" customWidth="1"/>
    <col min="9221" max="9221" width="7.28515625" style="42" customWidth="1"/>
    <col min="9222" max="9224" width="3.7109375" style="42" customWidth="1"/>
    <col min="9225" max="9227" width="4.5703125" style="42" customWidth="1"/>
    <col min="9228" max="9229" width="3.28515625" style="42" bestFit="1" customWidth="1"/>
    <col min="9230" max="9233" width="0" style="42" hidden="1" customWidth="1"/>
    <col min="9234" max="9234" width="4.28515625" style="42" customWidth="1"/>
    <col min="9235" max="9237" width="8"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5" width="19.85546875" style="42" customWidth="1"/>
    <col min="9266" max="9266" width="18.28515625" style="42" customWidth="1"/>
    <col min="9267" max="9267" width="5" style="42" customWidth="1"/>
    <col min="9268" max="9269" width="11.85546875" style="42" customWidth="1"/>
    <col min="9270" max="9270" width="9.5703125" style="42" customWidth="1"/>
    <col min="9271" max="9271" width="5.28515625" style="42" customWidth="1"/>
    <col min="9272" max="9272" width="15.28515625" style="42" customWidth="1"/>
    <col min="9273" max="9472" width="11.42578125" style="42"/>
    <col min="9473" max="9473" width="1.140625" style="42" customWidth="1"/>
    <col min="9474" max="9476" width="5.7109375" style="42" customWidth="1"/>
    <col min="9477" max="9477" width="7.28515625" style="42" customWidth="1"/>
    <col min="9478" max="9480" width="3.7109375" style="42" customWidth="1"/>
    <col min="9481" max="9483" width="4.5703125" style="42" customWidth="1"/>
    <col min="9484" max="9485" width="3.28515625" style="42" bestFit="1" customWidth="1"/>
    <col min="9486" max="9489" width="0" style="42" hidden="1" customWidth="1"/>
    <col min="9490" max="9490" width="4.28515625" style="42" customWidth="1"/>
    <col min="9491" max="9493" width="8"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1" width="19.85546875" style="42" customWidth="1"/>
    <col min="9522" max="9522" width="18.28515625" style="42" customWidth="1"/>
    <col min="9523" max="9523" width="5" style="42" customWidth="1"/>
    <col min="9524" max="9525" width="11.85546875" style="42" customWidth="1"/>
    <col min="9526" max="9526" width="9.5703125" style="42" customWidth="1"/>
    <col min="9527" max="9527" width="5.28515625" style="42" customWidth="1"/>
    <col min="9528" max="9528" width="15.28515625" style="42" customWidth="1"/>
    <col min="9529" max="9728" width="11.42578125" style="42"/>
    <col min="9729" max="9729" width="1.140625" style="42" customWidth="1"/>
    <col min="9730" max="9732" width="5.7109375" style="42" customWidth="1"/>
    <col min="9733" max="9733" width="7.28515625" style="42" customWidth="1"/>
    <col min="9734" max="9736" width="3.7109375" style="42" customWidth="1"/>
    <col min="9737" max="9739" width="4.5703125" style="42" customWidth="1"/>
    <col min="9740" max="9741" width="3.28515625" style="42" bestFit="1" customWidth="1"/>
    <col min="9742" max="9745" width="0" style="42" hidden="1" customWidth="1"/>
    <col min="9746" max="9746" width="4.28515625" style="42" customWidth="1"/>
    <col min="9747" max="9749" width="8"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7" width="19.85546875" style="42" customWidth="1"/>
    <col min="9778" max="9778" width="18.28515625" style="42" customWidth="1"/>
    <col min="9779" max="9779" width="5" style="42" customWidth="1"/>
    <col min="9780" max="9781" width="11.85546875" style="42" customWidth="1"/>
    <col min="9782" max="9782" width="9.5703125" style="42" customWidth="1"/>
    <col min="9783" max="9783" width="5.28515625" style="42" customWidth="1"/>
    <col min="9784" max="9784" width="15.28515625" style="42" customWidth="1"/>
    <col min="9785" max="9984" width="11.42578125" style="42"/>
    <col min="9985" max="9985" width="1.140625" style="42" customWidth="1"/>
    <col min="9986" max="9988" width="5.7109375" style="42" customWidth="1"/>
    <col min="9989" max="9989" width="7.28515625" style="42" customWidth="1"/>
    <col min="9990" max="9992" width="3.7109375" style="42" customWidth="1"/>
    <col min="9993" max="9995" width="4.5703125" style="42" customWidth="1"/>
    <col min="9996" max="9997" width="3.28515625" style="42" bestFit="1" customWidth="1"/>
    <col min="9998" max="10001" width="0" style="42" hidden="1" customWidth="1"/>
    <col min="10002" max="10002" width="4.28515625" style="42" customWidth="1"/>
    <col min="10003" max="10005" width="8"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3" width="19.85546875" style="42" customWidth="1"/>
    <col min="10034" max="10034" width="18.28515625" style="42" customWidth="1"/>
    <col min="10035" max="10035" width="5" style="42" customWidth="1"/>
    <col min="10036" max="10037" width="11.85546875" style="42" customWidth="1"/>
    <col min="10038" max="10038" width="9.5703125" style="42" customWidth="1"/>
    <col min="10039" max="10039" width="5.28515625" style="42" customWidth="1"/>
    <col min="10040" max="10040" width="15.28515625" style="42" customWidth="1"/>
    <col min="10041" max="10240" width="11.42578125" style="42"/>
    <col min="10241" max="10241" width="1.140625" style="42" customWidth="1"/>
    <col min="10242" max="10244" width="5.7109375" style="42" customWidth="1"/>
    <col min="10245" max="10245" width="7.28515625" style="42" customWidth="1"/>
    <col min="10246" max="10248" width="3.7109375" style="42" customWidth="1"/>
    <col min="10249" max="10251" width="4.5703125" style="42" customWidth="1"/>
    <col min="10252" max="10253" width="3.28515625" style="42" bestFit="1" customWidth="1"/>
    <col min="10254" max="10257" width="0" style="42" hidden="1" customWidth="1"/>
    <col min="10258" max="10258" width="4.28515625" style="42" customWidth="1"/>
    <col min="10259" max="10261" width="8"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89" width="19.85546875" style="42" customWidth="1"/>
    <col min="10290" max="10290" width="18.28515625" style="42" customWidth="1"/>
    <col min="10291" max="10291" width="5" style="42" customWidth="1"/>
    <col min="10292" max="10293" width="11.85546875" style="42" customWidth="1"/>
    <col min="10294" max="10294" width="9.5703125" style="42" customWidth="1"/>
    <col min="10295" max="10295" width="5.28515625" style="42" customWidth="1"/>
    <col min="10296" max="10296" width="15.28515625" style="42" customWidth="1"/>
    <col min="10297" max="10496" width="11.42578125" style="42"/>
    <col min="10497" max="10497" width="1.140625" style="42" customWidth="1"/>
    <col min="10498" max="10500" width="5.7109375" style="42" customWidth="1"/>
    <col min="10501" max="10501" width="7.28515625" style="42" customWidth="1"/>
    <col min="10502" max="10504" width="3.7109375" style="42" customWidth="1"/>
    <col min="10505" max="10507" width="4.5703125" style="42" customWidth="1"/>
    <col min="10508" max="10509" width="3.28515625" style="42" bestFit="1" customWidth="1"/>
    <col min="10510" max="10513" width="0" style="42" hidden="1" customWidth="1"/>
    <col min="10514" max="10514" width="4.28515625" style="42" customWidth="1"/>
    <col min="10515" max="10517" width="8"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5" width="19.85546875" style="42" customWidth="1"/>
    <col min="10546" max="10546" width="18.28515625" style="42" customWidth="1"/>
    <col min="10547" max="10547" width="5" style="42" customWidth="1"/>
    <col min="10548" max="10549" width="11.85546875" style="42" customWidth="1"/>
    <col min="10550" max="10550" width="9.5703125" style="42" customWidth="1"/>
    <col min="10551" max="10551" width="5.28515625" style="42" customWidth="1"/>
    <col min="10552" max="10552" width="15.28515625" style="42" customWidth="1"/>
    <col min="10553" max="10752" width="11.42578125" style="42"/>
    <col min="10753" max="10753" width="1.140625" style="42" customWidth="1"/>
    <col min="10754" max="10756" width="5.7109375" style="42" customWidth="1"/>
    <col min="10757" max="10757" width="7.28515625" style="42" customWidth="1"/>
    <col min="10758" max="10760" width="3.7109375" style="42" customWidth="1"/>
    <col min="10761" max="10763" width="4.5703125" style="42" customWidth="1"/>
    <col min="10764" max="10765" width="3.28515625" style="42" bestFit="1" customWidth="1"/>
    <col min="10766" max="10769" width="0" style="42" hidden="1" customWidth="1"/>
    <col min="10770" max="10770" width="4.28515625" style="42" customWidth="1"/>
    <col min="10771" max="10773" width="8"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1" width="19.85546875" style="42" customWidth="1"/>
    <col min="10802" max="10802" width="18.28515625" style="42" customWidth="1"/>
    <col min="10803" max="10803" width="5" style="42" customWidth="1"/>
    <col min="10804" max="10805" width="11.85546875" style="42" customWidth="1"/>
    <col min="10806" max="10806" width="9.5703125" style="42" customWidth="1"/>
    <col min="10807" max="10807" width="5.28515625" style="42" customWidth="1"/>
    <col min="10808" max="10808" width="15.28515625" style="42" customWidth="1"/>
    <col min="10809" max="11008" width="11.42578125" style="42"/>
    <col min="11009" max="11009" width="1.140625" style="42" customWidth="1"/>
    <col min="11010" max="11012" width="5.7109375" style="42" customWidth="1"/>
    <col min="11013" max="11013" width="7.28515625" style="42" customWidth="1"/>
    <col min="11014" max="11016" width="3.7109375" style="42" customWidth="1"/>
    <col min="11017" max="11019" width="4.5703125" style="42" customWidth="1"/>
    <col min="11020" max="11021" width="3.28515625" style="42" bestFit="1" customWidth="1"/>
    <col min="11022" max="11025" width="0" style="42" hidden="1" customWidth="1"/>
    <col min="11026" max="11026" width="4.28515625" style="42" customWidth="1"/>
    <col min="11027" max="11029" width="8"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7" width="19.85546875" style="42" customWidth="1"/>
    <col min="11058" max="11058" width="18.28515625" style="42" customWidth="1"/>
    <col min="11059" max="11059" width="5" style="42" customWidth="1"/>
    <col min="11060" max="11061" width="11.85546875" style="42" customWidth="1"/>
    <col min="11062" max="11062" width="9.5703125" style="42" customWidth="1"/>
    <col min="11063" max="11063" width="5.28515625" style="42" customWidth="1"/>
    <col min="11064" max="11064" width="15.28515625" style="42" customWidth="1"/>
    <col min="11065" max="11264" width="11.42578125" style="42"/>
    <col min="11265" max="11265" width="1.140625" style="42" customWidth="1"/>
    <col min="11266" max="11268" width="5.7109375" style="42" customWidth="1"/>
    <col min="11269" max="11269" width="7.28515625" style="42" customWidth="1"/>
    <col min="11270" max="11272" width="3.7109375" style="42" customWidth="1"/>
    <col min="11273" max="11275" width="4.5703125" style="42" customWidth="1"/>
    <col min="11276" max="11277" width="3.28515625" style="42" bestFit="1" customWidth="1"/>
    <col min="11278" max="11281" width="0" style="42" hidden="1" customWidth="1"/>
    <col min="11282" max="11282" width="4.28515625" style="42" customWidth="1"/>
    <col min="11283" max="11285" width="8"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3" width="19.85546875" style="42" customWidth="1"/>
    <col min="11314" max="11314" width="18.28515625" style="42" customWidth="1"/>
    <col min="11315" max="11315" width="5" style="42" customWidth="1"/>
    <col min="11316" max="11317" width="11.85546875" style="42" customWidth="1"/>
    <col min="11318" max="11318" width="9.5703125" style="42" customWidth="1"/>
    <col min="11319" max="11319" width="5.28515625" style="42" customWidth="1"/>
    <col min="11320" max="11320" width="15.28515625" style="42" customWidth="1"/>
    <col min="11321" max="11520" width="11.42578125" style="42"/>
    <col min="11521" max="11521" width="1.140625" style="42" customWidth="1"/>
    <col min="11522" max="11524" width="5.7109375" style="42" customWidth="1"/>
    <col min="11525" max="11525" width="7.28515625" style="42" customWidth="1"/>
    <col min="11526" max="11528" width="3.7109375" style="42" customWidth="1"/>
    <col min="11529" max="11531" width="4.5703125" style="42" customWidth="1"/>
    <col min="11532" max="11533" width="3.28515625" style="42" bestFit="1" customWidth="1"/>
    <col min="11534" max="11537" width="0" style="42" hidden="1" customWidth="1"/>
    <col min="11538" max="11538" width="4.28515625" style="42" customWidth="1"/>
    <col min="11539" max="11541" width="8"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69" width="19.85546875" style="42" customWidth="1"/>
    <col min="11570" max="11570" width="18.28515625" style="42" customWidth="1"/>
    <col min="11571" max="11571" width="5" style="42" customWidth="1"/>
    <col min="11572" max="11573" width="11.85546875" style="42" customWidth="1"/>
    <col min="11574" max="11574" width="9.5703125" style="42" customWidth="1"/>
    <col min="11575" max="11575" width="5.28515625" style="42" customWidth="1"/>
    <col min="11576" max="11576" width="15.28515625" style="42" customWidth="1"/>
    <col min="11577" max="11776" width="11.42578125" style="42"/>
    <col min="11777" max="11777" width="1.140625" style="42" customWidth="1"/>
    <col min="11778" max="11780" width="5.7109375" style="42" customWidth="1"/>
    <col min="11781" max="11781" width="7.28515625" style="42" customWidth="1"/>
    <col min="11782" max="11784" width="3.7109375" style="42" customWidth="1"/>
    <col min="11785" max="11787" width="4.5703125" style="42" customWidth="1"/>
    <col min="11788" max="11789" width="3.28515625" style="42" bestFit="1" customWidth="1"/>
    <col min="11790" max="11793" width="0" style="42" hidden="1" customWidth="1"/>
    <col min="11794" max="11794" width="4.28515625" style="42" customWidth="1"/>
    <col min="11795" max="11797" width="8"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5" width="19.85546875" style="42" customWidth="1"/>
    <col min="11826" max="11826" width="18.28515625" style="42" customWidth="1"/>
    <col min="11827" max="11827" width="5" style="42" customWidth="1"/>
    <col min="11828" max="11829" width="11.85546875" style="42" customWidth="1"/>
    <col min="11830" max="11830" width="9.5703125" style="42" customWidth="1"/>
    <col min="11831" max="11831" width="5.28515625" style="42" customWidth="1"/>
    <col min="11832" max="11832" width="15.28515625" style="42" customWidth="1"/>
    <col min="11833" max="12032" width="11.42578125" style="42"/>
    <col min="12033" max="12033" width="1.140625" style="42" customWidth="1"/>
    <col min="12034" max="12036" width="5.7109375" style="42" customWidth="1"/>
    <col min="12037" max="12037" width="7.28515625" style="42" customWidth="1"/>
    <col min="12038" max="12040" width="3.7109375" style="42" customWidth="1"/>
    <col min="12041" max="12043" width="4.5703125" style="42" customWidth="1"/>
    <col min="12044" max="12045" width="3.28515625" style="42" bestFit="1" customWidth="1"/>
    <col min="12046" max="12049" width="0" style="42" hidden="1" customWidth="1"/>
    <col min="12050" max="12050" width="4.28515625" style="42" customWidth="1"/>
    <col min="12051" max="12053" width="8"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1" width="19.85546875" style="42" customWidth="1"/>
    <col min="12082" max="12082" width="18.28515625" style="42" customWidth="1"/>
    <col min="12083" max="12083" width="5" style="42" customWidth="1"/>
    <col min="12084" max="12085" width="11.85546875" style="42" customWidth="1"/>
    <col min="12086" max="12086" width="9.5703125" style="42" customWidth="1"/>
    <col min="12087" max="12087" width="5.28515625" style="42" customWidth="1"/>
    <col min="12088" max="12088" width="15.28515625" style="42" customWidth="1"/>
    <col min="12089" max="12288" width="11.42578125" style="42"/>
    <col min="12289" max="12289" width="1.140625" style="42" customWidth="1"/>
    <col min="12290" max="12292" width="5.7109375" style="42" customWidth="1"/>
    <col min="12293" max="12293" width="7.28515625" style="42" customWidth="1"/>
    <col min="12294" max="12296" width="3.7109375" style="42" customWidth="1"/>
    <col min="12297" max="12299" width="4.5703125" style="42" customWidth="1"/>
    <col min="12300" max="12301" width="3.28515625" style="42" bestFit="1" customWidth="1"/>
    <col min="12302" max="12305" width="0" style="42" hidden="1" customWidth="1"/>
    <col min="12306" max="12306" width="4.28515625" style="42" customWidth="1"/>
    <col min="12307" max="12309" width="8"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7" width="19.85546875" style="42" customWidth="1"/>
    <col min="12338" max="12338" width="18.28515625" style="42" customWidth="1"/>
    <col min="12339" max="12339" width="5" style="42" customWidth="1"/>
    <col min="12340" max="12341" width="11.85546875" style="42" customWidth="1"/>
    <col min="12342" max="12342" width="9.5703125" style="42" customWidth="1"/>
    <col min="12343" max="12343" width="5.28515625" style="42" customWidth="1"/>
    <col min="12344" max="12344" width="15.28515625" style="42" customWidth="1"/>
    <col min="12345" max="12544" width="11.42578125" style="42"/>
    <col min="12545" max="12545" width="1.140625" style="42" customWidth="1"/>
    <col min="12546" max="12548" width="5.7109375" style="42" customWidth="1"/>
    <col min="12549" max="12549" width="7.28515625" style="42" customWidth="1"/>
    <col min="12550" max="12552" width="3.7109375" style="42" customWidth="1"/>
    <col min="12553" max="12555" width="4.5703125" style="42" customWidth="1"/>
    <col min="12556" max="12557" width="3.28515625" style="42" bestFit="1" customWidth="1"/>
    <col min="12558" max="12561" width="0" style="42" hidden="1" customWidth="1"/>
    <col min="12562" max="12562" width="4.28515625" style="42" customWidth="1"/>
    <col min="12563" max="12565" width="8"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3" width="19.85546875" style="42" customWidth="1"/>
    <col min="12594" max="12594" width="18.28515625" style="42" customWidth="1"/>
    <col min="12595" max="12595" width="5" style="42" customWidth="1"/>
    <col min="12596" max="12597" width="11.85546875" style="42" customWidth="1"/>
    <col min="12598" max="12598" width="9.5703125" style="42" customWidth="1"/>
    <col min="12599" max="12599" width="5.28515625" style="42" customWidth="1"/>
    <col min="12600" max="12600" width="15.28515625" style="42" customWidth="1"/>
    <col min="12601" max="12800" width="11.42578125" style="42"/>
    <col min="12801" max="12801" width="1.140625" style="42" customWidth="1"/>
    <col min="12802" max="12804" width="5.7109375" style="42" customWidth="1"/>
    <col min="12805" max="12805" width="7.28515625" style="42" customWidth="1"/>
    <col min="12806" max="12808" width="3.7109375" style="42" customWidth="1"/>
    <col min="12809" max="12811" width="4.5703125" style="42" customWidth="1"/>
    <col min="12812" max="12813" width="3.28515625" style="42" bestFit="1" customWidth="1"/>
    <col min="12814" max="12817" width="0" style="42" hidden="1" customWidth="1"/>
    <col min="12818" max="12818" width="4.28515625" style="42" customWidth="1"/>
    <col min="12819" max="12821" width="8"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49" width="19.85546875" style="42" customWidth="1"/>
    <col min="12850" max="12850" width="18.28515625" style="42" customWidth="1"/>
    <col min="12851" max="12851" width="5" style="42" customWidth="1"/>
    <col min="12852" max="12853" width="11.85546875" style="42" customWidth="1"/>
    <col min="12854" max="12854" width="9.5703125" style="42" customWidth="1"/>
    <col min="12855" max="12855" width="5.28515625" style="42" customWidth="1"/>
    <col min="12856" max="12856" width="15.28515625" style="42" customWidth="1"/>
    <col min="12857" max="13056" width="11.42578125" style="42"/>
    <col min="13057" max="13057" width="1.140625" style="42" customWidth="1"/>
    <col min="13058" max="13060" width="5.7109375" style="42" customWidth="1"/>
    <col min="13061" max="13061" width="7.28515625" style="42" customWidth="1"/>
    <col min="13062" max="13064" width="3.7109375" style="42" customWidth="1"/>
    <col min="13065" max="13067" width="4.5703125" style="42" customWidth="1"/>
    <col min="13068" max="13069" width="3.28515625" style="42" bestFit="1" customWidth="1"/>
    <col min="13070" max="13073" width="0" style="42" hidden="1" customWidth="1"/>
    <col min="13074" max="13074" width="4.28515625" style="42" customWidth="1"/>
    <col min="13075" max="13077" width="8"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5" width="19.85546875" style="42" customWidth="1"/>
    <col min="13106" max="13106" width="18.28515625" style="42" customWidth="1"/>
    <col min="13107" max="13107" width="5" style="42" customWidth="1"/>
    <col min="13108" max="13109" width="11.85546875" style="42" customWidth="1"/>
    <col min="13110" max="13110" width="9.5703125" style="42" customWidth="1"/>
    <col min="13111" max="13111" width="5.28515625" style="42" customWidth="1"/>
    <col min="13112" max="13112" width="15.28515625" style="42" customWidth="1"/>
    <col min="13113" max="13312" width="11.42578125" style="42"/>
    <col min="13313" max="13313" width="1.140625" style="42" customWidth="1"/>
    <col min="13314" max="13316" width="5.7109375" style="42" customWidth="1"/>
    <col min="13317" max="13317" width="7.28515625" style="42" customWidth="1"/>
    <col min="13318" max="13320" width="3.7109375" style="42" customWidth="1"/>
    <col min="13321" max="13323" width="4.5703125" style="42" customWidth="1"/>
    <col min="13324" max="13325" width="3.28515625" style="42" bestFit="1" customWidth="1"/>
    <col min="13326" max="13329" width="0" style="42" hidden="1" customWidth="1"/>
    <col min="13330" max="13330" width="4.28515625" style="42" customWidth="1"/>
    <col min="13331" max="13333" width="8"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1" width="19.85546875" style="42" customWidth="1"/>
    <col min="13362" max="13362" width="18.28515625" style="42" customWidth="1"/>
    <col min="13363" max="13363" width="5" style="42" customWidth="1"/>
    <col min="13364" max="13365" width="11.85546875" style="42" customWidth="1"/>
    <col min="13366" max="13366" width="9.5703125" style="42" customWidth="1"/>
    <col min="13367" max="13367" width="5.28515625" style="42" customWidth="1"/>
    <col min="13368" max="13368" width="15.28515625" style="42" customWidth="1"/>
    <col min="13369" max="13568" width="11.42578125" style="42"/>
    <col min="13569" max="13569" width="1.140625" style="42" customWidth="1"/>
    <col min="13570" max="13572" width="5.7109375" style="42" customWidth="1"/>
    <col min="13573" max="13573" width="7.28515625" style="42" customWidth="1"/>
    <col min="13574" max="13576" width="3.7109375" style="42" customWidth="1"/>
    <col min="13577" max="13579" width="4.5703125" style="42" customWidth="1"/>
    <col min="13580" max="13581" width="3.28515625" style="42" bestFit="1" customWidth="1"/>
    <col min="13582" max="13585" width="0" style="42" hidden="1" customWidth="1"/>
    <col min="13586" max="13586" width="4.28515625" style="42" customWidth="1"/>
    <col min="13587" max="13589" width="8"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7" width="19.85546875" style="42" customWidth="1"/>
    <col min="13618" max="13618" width="18.28515625" style="42" customWidth="1"/>
    <col min="13619" max="13619" width="5" style="42" customWidth="1"/>
    <col min="13620" max="13621" width="11.85546875" style="42" customWidth="1"/>
    <col min="13622" max="13622" width="9.5703125" style="42" customWidth="1"/>
    <col min="13623" max="13623" width="5.28515625" style="42" customWidth="1"/>
    <col min="13624" max="13624" width="15.28515625" style="42" customWidth="1"/>
    <col min="13625" max="13824" width="11.42578125" style="42"/>
    <col min="13825" max="13825" width="1.140625" style="42" customWidth="1"/>
    <col min="13826" max="13828" width="5.7109375" style="42" customWidth="1"/>
    <col min="13829" max="13829" width="7.28515625" style="42" customWidth="1"/>
    <col min="13830" max="13832" width="3.7109375" style="42" customWidth="1"/>
    <col min="13833" max="13835" width="4.5703125" style="42" customWidth="1"/>
    <col min="13836" max="13837" width="3.28515625" style="42" bestFit="1" customWidth="1"/>
    <col min="13838" max="13841" width="0" style="42" hidden="1" customWidth="1"/>
    <col min="13842" max="13842" width="4.28515625" style="42" customWidth="1"/>
    <col min="13843" max="13845" width="8"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3" width="19.85546875" style="42" customWidth="1"/>
    <col min="13874" max="13874" width="18.28515625" style="42" customWidth="1"/>
    <col min="13875" max="13875" width="5" style="42" customWidth="1"/>
    <col min="13876" max="13877" width="11.85546875" style="42" customWidth="1"/>
    <col min="13878" max="13878" width="9.5703125" style="42" customWidth="1"/>
    <col min="13879" max="13879" width="5.28515625" style="42" customWidth="1"/>
    <col min="13880" max="13880" width="15.28515625" style="42" customWidth="1"/>
    <col min="13881" max="14080" width="11.42578125" style="42"/>
    <col min="14081" max="14081" width="1.140625" style="42" customWidth="1"/>
    <col min="14082" max="14084" width="5.7109375" style="42" customWidth="1"/>
    <col min="14085" max="14085" width="7.28515625" style="42" customWidth="1"/>
    <col min="14086" max="14088" width="3.7109375" style="42" customWidth="1"/>
    <col min="14089" max="14091" width="4.5703125" style="42" customWidth="1"/>
    <col min="14092" max="14093" width="3.28515625" style="42" bestFit="1" customWidth="1"/>
    <col min="14094" max="14097" width="0" style="42" hidden="1" customWidth="1"/>
    <col min="14098" max="14098" width="4.28515625" style="42" customWidth="1"/>
    <col min="14099" max="14101" width="8"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29" width="19.85546875" style="42" customWidth="1"/>
    <col min="14130" max="14130" width="18.28515625" style="42" customWidth="1"/>
    <col min="14131" max="14131" width="5" style="42" customWidth="1"/>
    <col min="14132" max="14133" width="11.85546875" style="42" customWidth="1"/>
    <col min="14134" max="14134" width="9.5703125" style="42" customWidth="1"/>
    <col min="14135" max="14135" width="5.28515625" style="42" customWidth="1"/>
    <col min="14136" max="14136" width="15.28515625" style="42" customWidth="1"/>
    <col min="14137" max="14336" width="11.42578125" style="42"/>
    <col min="14337" max="14337" width="1.140625" style="42" customWidth="1"/>
    <col min="14338" max="14340" width="5.7109375" style="42" customWidth="1"/>
    <col min="14341" max="14341" width="7.28515625" style="42" customWidth="1"/>
    <col min="14342" max="14344" width="3.7109375" style="42" customWidth="1"/>
    <col min="14345" max="14347" width="4.5703125" style="42" customWidth="1"/>
    <col min="14348" max="14349" width="3.28515625" style="42" bestFit="1" customWidth="1"/>
    <col min="14350" max="14353" width="0" style="42" hidden="1" customWidth="1"/>
    <col min="14354" max="14354" width="4.28515625" style="42" customWidth="1"/>
    <col min="14355" max="14357" width="8"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5" width="19.85546875" style="42" customWidth="1"/>
    <col min="14386" max="14386" width="18.28515625" style="42" customWidth="1"/>
    <col min="14387" max="14387" width="5" style="42" customWidth="1"/>
    <col min="14388" max="14389" width="11.85546875" style="42" customWidth="1"/>
    <col min="14390" max="14390" width="9.5703125" style="42" customWidth="1"/>
    <col min="14391" max="14391" width="5.28515625" style="42" customWidth="1"/>
    <col min="14392" max="14392" width="15.28515625" style="42" customWidth="1"/>
    <col min="14393" max="14592" width="11.42578125" style="42"/>
    <col min="14593" max="14593" width="1.140625" style="42" customWidth="1"/>
    <col min="14594" max="14596" width="5.7109375" style="42" customWidth="1"/>
    <col min="14597" max="14597" width="7.28515625" style="42" customWidth="1"/>
    <col min="14598" max="14600" width="3.7109375" style="42" customWidth="1"/>
    <col min="14601" max="14603" width="4.5703125" style="42" customWidth="1"/>
    <col min="14604" max="14605" width="3.28515625" style="42" bestFit="1" customWidth="1"/>
    <col min="14606" max="14609" width="0" style="42" hidden="1" customWidth="1"/>
    <col min="14610" max="14610" width="4.28515625" style="42" customWidth="1"/>
    <col min="14611" max="14613" width="8"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1" width="19.85546875" style="42" customWidth="1"/>
    <col min="14642" max="14642" width="18.28515625" style="42" customWidth="1"/>
    <col min="14643" max="14643" width="5" style="42" customWidth="1"/>
    <col min="14644" max="14645" width="11.85546875" style="42" customWidth="1"/>
    <col min="14646" max="14646" width="9.5703125" style="42" customWidth="1"/>
    <col min="14647" max="14647" width="5.28515625" style="42" customWidth="1"/>
    <col min="14648" max="14648" width="15.28515625" style="42" customWidth="1"/>
    <col min="14649" max="14848" width="11.42578125" style="42"/>
    <col min="14849" max="14849" width="1.140625" style="42" customWidth="1"/>
    <col min="14850" max="14852" width="5.7109375" style="42" customWidth="1"/>
    <col min="14853" max="14853" width="7.28515625" style="42" customWidth="1"/>
    <col min="14854" max="14856" width="3.7109375" style="42" customWidth="1"/>
    <col min="14857" max="14859" width="4.5703125" style="42" customWidth="1"/>
    <col min="14860" max="14861" width="3.28515625" style="42" bestFit="1" customWidth="1"/>
    <col min="14862" max="14865" width="0" style="42" hidden="1" customWidth="1"/>
    <col min="14866" max="14866" width="4.28515625" style="42" customWidth="1"/>
    <col min="14867" max="14869" width="8"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7" width="19.85546875" style="42" customWidth="1"/>
    <col min="14898" max="14898" width="18.28515625" style="42" customWidth="1"/>
    <col min="14899" max="14899" width="5" style="42" customWidth="1"/>
    <col min="14900" max="14901" width="11.85546875" style="42" customWidth="1"/>
    <col min="14902" max="14902" width="9.5703125" style="42" customWidth="1"/>
    <col min="14903" max="14903" width="5.28515625" style="42" customWidth="1"/>
    <col min="14904" max="14904" width="15.28515625" style="42" customWidth="1"/>
    <col min="14905" max="15104" width="11.42578125" style="42"/>
    <col min="15105" max="15105" width="1.140625" style="42" customWidth="1"/>
    <col min="15106" max="15108" width="5.7109375" style="42" customWidth="1"/>
    <col min="15109" max="15109" width="7.28515625" style="42" customWidth="1"/>
    <col min="15110" max="15112" width="3.7109375" style="42" customWidth="1"/>
    <col min="15113" max="15115" width="4.5703125" style="42" customWidth="1"/>
    <col min="15116" max="15117" width="3.28515625" style="42" bestFit="1" customWidth="1"/>
    <col min="15118" max="15121" width="0" style="42" hidden="1" customWidth="1"/>
    <col min="15122" max="15122" width="4.28515625" style="42" customWidth="1"/>
    <col min="15123" max="15125" width="8"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3" width="19.85546875" style="42" customWidth="1"/>
    <col min="15154" max="15154" width="18.28515625" style="42" customWidth="1"/>
    <col min="15155" max="15155" width="5" style="42" customWidth="1"/>
    <col min="15156" max="15157" width="11.85546875" style="42" customWidth="1"/>
    <col min="15158" max="15158" width="9.5703125" style="42" customWidth="1"/>
    <col min="15159" max="15159" width="5.28515625" style="42" customWidth="1"/>
    <col min="15160" max="15160" width="15.28515625" style="42" customWidth="1"/>
    <col min="15161" max="15360" width="11.42578125" style="42"/>
    <col min="15361" max="15361" width="1.140625" style="42" customWidth="1"/>
    <col min="15362" max="15364" width="5.7109375" style="42" customWidth="1"/>
    <col min="15365" max="15365" width="7.28515625" style="42" customWidth="1"/>
    <col min="15366" max="15368" width="3.7109375" style="42" customWidth="1"/>
    <col min="15369" max="15371" width="4.5703125" style="42" customWidth="1"/>
    <col min="15372" max="15373" width="3.28515625" style="42" bestFit="1" customWidth="1"/>
    <col min="15374" max="15377" width="0" style="42" hidden="1" customWidth="1"/>
    <col min="15378" max="15378" width="4.28515625" style="42" customWidth="1"/>
    <col min="15379" max="15381" width="8"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09" width="19.85546875" style="42" customWidth="1"/>
    <col min="15410" max="15410" width="18.28515625" style="42" customWidth="1"/>
    <col min="15411" max="15411" width="5" style="42" customWidth="1"/>
    <col min="15412" max="15413" width="11.85546875" style="42" customWidth="1"/>
    <col min="15414" max="15414" width="9.5703125" style="42" customWidth="1"/>
    <col min="15415" max="15415" width="5.28515625" style="42" customWidth="1"/>
    <col min="15416" max="15416" width="15.28515625" style="42" customWidth="1"/>
    <col min="15417" max="15616" width="11.42578125" style="42"/>
    <col min="15617" max="15617" width="1.140625" style="42" customWidth="1"/>
    <col min="15618" max="15620" width="5.7109375" style="42" customWidth="1"/>
    <col min="15621" max="15621" width="7.28515625" style="42" customWidth="1"/>
    <col min="15622" max="15624" width="3.7109375" style="42" customWidth="1"/>
    <col min="15625" max="15627" width="4.5703125" style="42" customWidth="1"/>
    <col min="15628" max="15629" width="3.28515625" style="42" bestFit="1" customWidth="1"/>
    <col min="15630" max="15633" width="0" style="42" hidden="1" customWidth="1"/>
    <col min="15634" max="15634" width="4.28515625" style="42" customWidth="1"/>
    <col min="15635" max="15637" width="8"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5" width="19.85546875" style="42" customWidth="1"/>
    <col min="15666" max="15666" width="18.28515625" style="42" customWidth="1"/>
    <col min="15667" max="15667" width="5" style="42" customWidth="1"/>
    <col min="15668" max="15669" width="11.85546875" style="42" customWidth="1"/>
    <col min="15670" max="15670" width="9.5703125" style="42" customWidth="1"/>
    <col min="15671" max="15671" width="5.28515625" style="42" customWidth="1"/>
    <col min="15672" max="15672" width="15.28515625" style="42" customWidth="1"/>
    <col min="15673" max="15872" width="11.42578125" style="42"/>
    <col min="15873" max="15873" width="1.140625" style="42" customWidth="1"/>
    <col min="15874" max="15876" width="5.7109375" style="42" customWidth="1"/>
    <col min="15877" max="15877" width="7.28515625" style="42" customWidth="1"/>
    <col min="15878" max="15880" width="3.7109375" style="42" customWidth="1"/>
    <col min="15881" max="15883" width="4.5703125" style="42" customWidth="1"/>
    <col min="15884" max="15885" width="3.28515625" style="42" bestFit="1" customWidth="1"/>
    <col min="15886" max="15889" width="0" style="42" hidden="1" customWidth="1"/>
    <col min="15890" max="15890" width="4.28515625" style="42" customWidth="1"/>
    <col min="15891" max="15893" width="8"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1" width="19.85546875" style="42" customWidth="1"/>
    <col min="15922" max="15922" width="18.28515625" style="42" customWidth="1"/>
    <col min="15923" max="15923" width="5" style="42" customWidth="1"/>
    <col min="15924" max="15925" width="11.85546875" style="42" customWidth="1"/>
    <col min="15926" max="15926" width="9.5703125" style="42" customWidth="1"/>
    <col min="15927" max="15927" width="5.28515625" style="42" customWidth="1"/>
    <col min="15928" max="15928" width="15.28515625" style="42" customWidth="1"/>
    <col min="15929" max="16128" width="11.42578125" style="42"/>
    <col min="16129" max="16129" width="1.140625" style="42" customWidth="1"/>
    <col min="16130" max="16132" width="5.7109375" style="42" customWidth="1"/>
    <col min="16133" max="16133" width="7.28515625" style="42" customWidth="1"/>
    <col min="16134" max="16136" width="3.7109375" style="42" customWidth="1"/>
    <col min="16137" max="16139" width="4.5703125" style="42" customWidth="1"/>
    <col min="16140" max="16141" width="3.28515625" style="42" bestFit="1" customWidth="1"/>
    <col min="16142" max="16145" width="0" style="42" hidden="1" customWidth="1"/>
    <col min="16146" max="16146" width="4.28515625" style="42" customWidth="1"/>
    <col min="16147" max="16149" width="8"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7" width="19.85546875" style="42" customWidth="1"/>
    <col min="16178" max="16178" width="18.28515625" style="42" customWidth="1"/>
    <col min="16179" max="16179" width="5" style="42" customWidth="1"/>
    <col min="16180" max="16181" width="11.85546875" style="42" customWidth="1"/>
    <col min="16182" max="16182" width="9.5703125" style="42" customWidth="1"/>
    <col min="16183" max="16183" width="5.28515625" style="42" customWidth="1"/>
    <col min="16184" max="16184" width="15.285156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43094</v>
      </c>
      <c r="BC3" s="1718"/>
      <c r="BD3" s="1718"/>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27" customHeight="1" x14ac:dyDescent="0.2">
      <c r="A6" s="40"/>
      <c r="B6" s="1719" t="s">
        <v>92</v>
      </c>
      <c r="C6" s="1720"/>
      <c r="D6" s="1721" t="s">
        <v>93</v>
      </c>
      <c r="E6" s="1722"/>
      <c r="F6" s="1722"/>
      <c r="G6" s="1722"/>
      <c r="H6" s="1723"/>
      <c r="I6" s="1719" t="s">
        <v>300</v>
      </c>
      <c r="J6" s="1724"/>
      <c r="K6" s="1720"/>
      <c r="L6" s="1721" t="s">
        <v>171</v>
      </c>
      <c r="M6" s="1722"/>
      <c r="N6" s="1722"/>
      <c r="O6" s="1722"/>
      <c r="P6" s="1722"/>
      <c r="Q6" s="1722"/>
      <c r="R6" s="1722"/>
      <c r="S6" s="1722"/>
      <c r="T6" s="1722"/>
      <c r="U6" s="1723"/>
      <c r="V6" s="1719" t="s">
        <v>94</v>
      </c>
      <c r="W6" s="1724"/>
      <c r="X6" s="1724"/>
      <c r="Y6" s="1724"/>
      <c r="Z6" s="1724"/>
      <c r="AA6" s="1725" t="s">
        <v>50</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36.75" customHeight="1" x14ac:dyDescent="0.2">
      <c r="A8" s="48"/>
      <c r="B8" s="1727" t="s">
        <v>307</v>
      </c>
      <c r="C8" s="1728"/>
      <c r="D8" s="1728"/>
      <c r="E8" s="1728"/>
      <c r="F8" s="1728"/>
      <c r="G8" s="1728"/>
      <c r="H8" s="1728"/>
      <c r="I8" s="1728"/>
      <c r="J8" s="1728"/>
      <c r="K8" s="1729"/>
      <c r="L8" s="1898" t="s">
        <v>605</v>
      </c>
      <c r="M8" s="1899"/>
      <c r="N8" s="1899"/>
      <c r="O8" s="1899"/>
      <c r="P8" s="1899"/>
      <c r="Q8" s="1899"/>
      <c r="R8" s="1900"/>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row>
    <row r="9" spans="1:56" ht="69" customHeight="1" x14ac:dyDescent="0.2">
      <c r="A9" s="48"/>
      <c r="B9" s="1731" t="s">
        <v>96</v>
      </c>
      <c r="C9" s="1732"/>
      <c r="D9" s="1733"/>
      <c r="E9" s="136"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270" customHeight="1" x14ac:dyDescent="0.2">
      <c r="A10" s="651"/>
      <c r="B10" s="1748" t="s">
        <v>1634</v>
      </c>
      <c r="C10" s="1749"/>
      <c r="D10" s="1750"/>
      <c r="E10" s="647" t="s">
        <v>51</v>
      </c>
      <c r="F10" s="1734" t="s">
        <v>2656</v>
      </c>
      <c r="G10" s="1734"/>
      <c r="H10" s="1734"/>
      <c r="I10" s="1734" t="s">
        <v>786</v>
      </c>
      <c r="J10" s="1734"/>
      <c r="K10" s="1734"/>
      <c r="L10" s="652" t="s">
        <v>101</v>
      </c>
      <c r="M10" s="169" t="s">
        <v>645</v>
      </c>
      <c r="N10" s="140"/>
      <c r="O10" s="49">
        <f>VLOOKUP(L10,[27]Listas!$M$69:$N$73,2,0)</f>
        <v>3</v>
      </c>
      <c r="P10" s="49"/>
      <c r="Q10" s="49">
        <f>HLOOKUP(M10,[27]Listas!$O$67:$Q$68,2,0)</f>
        <v>10</v>
      </c>
      <c r="R10" s="656" t="str">
        <f>INDEX([27]Listas!$O$69:$Q$73,MATCH(L10,[27]Listas!$M$69:$M$73,0),MATCH(M10,[27]Listas!$O$67:$Q$67,0))</f>
        <v>30
ALTA</v>
      </c>
      <c r="S10" s="1734" t="s">
        <v>787</v>
      </c>
      <c r="T10" s="1734"/>
      <c r="U10" s="1734"/>
      <c r="V10" s="649" t="s">
        <v>102</v>
      </c>
      <c r="W10" s="649" t="s">
        <v>102</v>
      </c>
      <c r="X10" s="649" t="s">
        <v>102</v>
      </c>
      <c r="Y10" s="649" t="s">
        <v>102</v>
      </c>
      <c r="Z10" s="649" t="s">
        <v>102</v>
      </c>
      <c r="AA10" s="649" t="s">
        <v>62</v>
      </c>
      <c r="AB10" s="649" t="s">
        <v>102</v>
      </c>
      <c r="AC10" s="649" t="s">
        <v>102</v>
      </c>
      <c r="AD10" s="649" t="s">
        <v>102</v>
      </c>
      <c r="AE10" s="649" t="s">
        <v>102</v>
      </c>
      <c r="AF10" s="141"/>
      <c r="AG10" s="49">
        <f t="shared" ref="AG10:AG15" si="0">IF(Y10="SI",15,0)</f>
        <v>15</v>
      </c>
      <c r="AH10" s="49">
        <f t="shared" ref="AH10:AH15" si="1">IF(Z10="SI",5,0)</f>
        <v>5</v>
      </c>
      <c r="AI10" s="49">
        <f t="shared" ref="AI10:AI15" si="2">IF(AA10="SI",15,0)</f>
        <v>0</v>
      </c>
      <c r="AJ10" s="49">
        <f t="shared" ref="AJ10:AJ15" si="3">IF(AB10="SI",10,0)</f>
        <v>10</v>
      </c>
      <c r="AK10" s="49">
        <f t="shared" ref="AK10:AK15" si="4">IF(AC10="SI",15,0)</f>
        <v>15</v>
      </c>
      <c r="AL10" s="49">
        <f t="shared" ref="AL10:AL15" si="5">IF(AD10="SI",10,0)</f>
        <v>10</v>
      </c>
      <c r="AM10" s="49">
        <f t="shared" ref="AM10:AM15" si="6">IF(AE10="SI",30,0)</f>
        <v>30</v>
      </c>
      <c r="AN10" s="49">
        <f t="shared" ref="AN10:AN15" si="7">SUM(AG10+AH10+AI10+AJ10+AK10+AL10+AM10)</f>
        <v>85</v>
      </c>
      <c r="AO10" s="49">
        <f t="shared" ref="AO10:AO15" si="8">IF(AN10&lt;=50,0,IF(AN10&gt;=76,2,1))</f>
        <v>2</v>
      </c>
      <c r="AP10" s="656" t="str">
        <f t="shared" ref="AP10:AP15" si="9">CONCATENATE(AN10,"- disminuye ",AO10)</f>
        <v>85- disminuye 2</v>
      </c>
      <c r="AQ10" s="49">
        <f t="shared" ref="AQ10:AQ15" si="10">IF(V10="SI",O10-AO10,O10)</f>
        <v>1</v>
      </c>
      <c r="AR10" s="656" t="str">
        <f>IF(AQ10&lt;=1,"Rara vez",VLOOKUP(AQ10,[27]Listas!$L$69:$M$73,2,0))</f>
        <v>Rara vez</v>
      </c>
      <c r="AS10" s="49">
        <f t="shared" ref="AS10:AS15" si="11">IF(W10="SI",Q10-AO10,Q10)</f>
        <v>8</v>
      </c>
      <c r="AT10" s="656" t="str">
        <f t="shared" ref="AT10:AT15" si="12">IF(AS10&lt;=9,"Moderado",IF(AS10=20,"Catastrófico",IF(AS10=18,"Moderado","Mayor")))</f>
        <v>Moderado</v>
      </c>
      <c r="AU10" s="656" t="str">
        <f>INDEX([27]Listas!$O$69:$Q$73,MATCH(AR10,[27]Listas!$M$69:$M$73,0),MATCH(AT10,[27]Listas!$O$67:$Q$67,0))</f>
        <v>5
BAJA</v>
      </c>
      <c r="AV10" s="652" t="s">
        <v>647</v>
      </c>
      <c r="AW10" s="647" t="s">
        <v>2657</v>
      </c>
      <c r="AX10" s="647" t="s">
        <v>788</v>
      </c>
      <c r="AY10" s="652" t="s">
        <v>1587</v>
      </c>
      <c r="AZ10" s="1754" t="s">
        <v>2658</v>
      </c>
      <c r="BA10" s="1754"/>
      <c r="BB10" s="1754"/>
      <c r="BC10" s="167" t="s">
        <v>897</v>
      </c>
      <c r="BD10" s="649" t="s">
        <v>2958</v>
      </c>
    </row>
    <row r="11" spans="1:56" ht="300" customHeight="1" x14ac:dyDescent="0.2">
      <c r="A11" s="651"/>
      <c r="B11" s="2135" t="s">
        <v>2659</v>
      </c>
      <c r="C11" s="2135"/>
      <c r="D11" s="2135"/>
      <c r="E11" s="647" t="s">
        <v>1635</v>
      </c>
      <c r="F11" s="1734" t="s">
        <v>2660</v>
      </c>
      <c r="G11" s="1734"/>
      <c r="H11" s="1734"/>
      <c r="I11" s="1734" t="s">
        <v>1636</v>
      </c>
      <c r="J11" s="1734"/>
      <c r="K11" s="1734"/>
      <c r="L11" s="652" t="s">
        <v>667</v>
      </c>
      <c r="M11" s="169" t="s">
        <v>645</v>
      </c>
      <c r="N11" s="140"/>
      <c r="O11" s="49">
        <f>VLOOKUP(L11,[27]Listas!$M$69:$N$73,2,0)</f>
        <v>2</v>
      </c>
      <c r="P11" s="49"/>
      <c r="Q11" s="49">
        <f>HLOOKUP(M11,[27]Listas!$O$67:$Q$68,2,0)</f>
        <v>10</v>
      </c>
      <c r="R11" s="656" t="str">
        <f>INDEX([27]Listas!$O$69:$Q$73,MATCH(L11,[27]Listas!$M$69:$M$73,0),MATCH(M11,[27]Listas!$O$67:$Q$67,0))</f>
        <v>20
MODERADA</v>
      </c>
      <c r="S11" s="1734" t="s">
        <v>2661</v>
      </c>
      <c r="T11" s="1734"/>
      <c r="U11" s="1734"/>
      <c r="V11" s="649" t="s">
        <v>102</v>
      </c>
      <c r="W11" s="649" t="s">
        <v>102</v>
      </c>
      <c r="X11" s="649" t="s">
        <v>102</v>
      </c>
      <c r="Y11" s="649" t="s">
        <v>102</v>
      </c>
      <c r="Z11" s="649" t="s">
        <v>102</v>
      </c>
      <c r="AA11" s="649" t="s">
        <v>102</v>
      </c>
      <c r="AB11" s="649" t="s">
        <v>102</v>
      </c>
      <c r="AC11" s="649" t="s">
        <v>102</v>
      </c>
      <c r="AD11" s="649" t="s">
        <v>102</v>
      </c>
      <c r="AE11" s="649" t="s">
        <v>102</v>
      </c>
      <c r="AF11" s="141"/>
      <c r="AG11" s="49">
        <f t="shared" si="0"/>
        <v>15</v>
      </c>
      <c r="AH11" s="49">
        <f t="shared" si="1"/>
        <v>5</v>
      </c>
      <c r="AI11" s="49">
        <f t="shared" si="2"/>
        <v>15</v>
      </c>
      <c r="AJ11" s="49">
        <f t="shared" si="3"/>
        <v>10</v>
      </c>
      <c r="AK11" s="49">
        <f t="shared" si="4"/>
        <v>15</v>
      </c>
      <c r="AL11" s="49">
        <f t="shared" si="5"/>
        <v>10</v>
      </c>
      <c r="AM11" s="49">
        <f t="shared" si="6"/>
        <v>30</v>
      </c>
      <c r="AN11" s="49">
        <f t="shared" si="7"/>
        <v>100</v>
      </c>
      <c r="AO11" s="49">
        <f t="shared" si="8"/>
        <v>2</v>
      </c>
      <c r="AP11" s="656" t="str">
        <f t="shared" si="9"/>
        <v>100- disminuye 2</v>
      </c>
      <c r="AQ11" s="49">
        <f t="shared" si="10"/>
        <v>0</v>
      </c>
      <c r="AR11" s="656" t="str">
        <f>IF(AQ11&lt;=1,"Rara vez",VLOOKUP(AQ11,[27]Listas!$L$69:$M$73,2,0))</f>
        <v>Rara vez</v>
      </c>
      <c r="AS11" s="49">
        <f t="shared" si="11"/>
        <v>8</v>
      </c>
      <c r="AT11" s="656" t="str">
        <f t="shared" si="12"/>
        <v>Moderado</v>
      </c>
      <c r="AU11" s="656" t="str">
        <f>INDEX([27]Listas!$O$69:$Q$73,MATCH(AR11,[27]Listas!$M$69:$M$73,0),MATCH(AT11,[27]Listas!$O$67:$Q$67,0))</f>
        <v>5
BAJA</v>
      </c>
      <c r="AV11" s="167" t="s">
        <v>647</v>
      </c>
      <c r="AW11" s="647" t="s">
        <v>2662</v>
      </c>
      <c r="AX11" s="647" t="s">
        <v>1637</v>
      </c>
      <c r="AY11" s="653" t="s">
        <v>1587</v>
      </c>
      <c r="AZ11" s="1754" t="s">
        <v>2658</v>
      </c>
      <c r="BA11" s="1754"/>
      <c r="BB11" s="1754"/>
      <c r="BC11" s="655" t="s">
        <v>897</v>
      </c>
      <c r="BD11" s="647" t="s">
        <v>1638</v>
      </c>
    </row>
    <row r="12" spans="1:56" ht="59.25" hidden="1" customHeight="1" x14ac:dyDescent="0.2">
      <c r="A12" s="651"/>
      <c r="B12" s="1721"/>
      <c r="C12" s="1722"/>
      <c r="D12" s="1723"/>
      <c r="E12" s="647"/>
      <c r="F12" s="1735"/>
      <c r="G12" s="1736"/>
      <c r="H12" s="1737"/>
      <c r="I12" s="1721"/>
      <c r="J12" s="1722"/>
      <c r="K12" s="1723"/>
      <c r="L12" s="652"/>
      <c r="M12" s="169"/>
      <c r="N12" s="140"/>
      <c r="O12" s="49" t="e">
        <f>VLOOKUP(L12,[27]Listas!$M$69:$N$73,2,0)</f>
        <v>#N/A</v>
      </c>
      <c r="P12" s="49"/>
      <c r="Q12" s="49" t="e">
        <f>HLOOKUP(M12,[27]Listas!$O$67:$Q$68,2,0)</f>
        <v>#N/A</v>
      </c>
      <c r="R12" s="656" t="e">
        <f>INDEX([27]Listas!$O$69:$Q$73,MATCH(L12,[27]Listas!$M$69:$M$73,0),MATCH(M12,[27]Listas!$O$67:$Q$67,0))</f>
        <v>#N/A</v>
      </c>
      <c r="S12" s="1721"/>
      <c r="T12" s="1722"/>
      <c r="U12" s="1723"/>
      <c r="V12" s="649"/>
      <c r="W12" s="649"/>
      <c r="X12" s="649"/>
      <c r="Y12" s="649"/>
      <c r="Z12" s="649"/>
      <c r="AA12" s="649"/>
      <c r="AB12" s="649"/>
      <c r="AC12" s="649"/>
      <c r="AD12" s="649"/>
      <c r="AE12" s="649"/>
      <c r="AF12" s="141"/>
      <c r="AG12" s="49">
        <f t="shared" si="0"/>
        <v>0</v>
      </c>
      <c r="AH12" s="49">
        <f t="shared" si="1"/>
        <v>0</v>
      </c>
      <c r="AI12" s="49">
        <f t="shared" si="2"/>
        <v>0</v>
      </c>
      <c r="AJ12" s="49">
        <f t="shared" si="3"/>
        <v>0</v>
      </c>
      <c r="AK12" s="49">
        <f t="shared" si="4"/>
        <v>0</v>
      </c>
      <c r="AL12" s="49">
        <f t="shared" si="5"/>
        <v>0</v>
      </c>
      <c r="AM12" s="49">
        <f t="shared" si="6"/>
        <v>0</v>
      </c>
      <c r="AN12" s="49">
        <f t="shared" si="7"/>
        <v>0</v>
      </c>
      <c r="AO12" s="49">
        <f t="shared" si="8"/>
        <v>0</v>
      </c>
      <c r="AP12" s="656" t="str">
        <f t="shared" si="9"/>
        <v>0- disminuye 0</v>
      </c>
      <c r="AQ12" s="49" t="e">
        <f t="shared" si="10"/>
        <v>#N/A</v>
      </c>
      <c r="AR12" s="656" t="e">
        <f>IF(AQ12&lt;=1,"Rara vez",VLOOKUP(AQ12,[27]Listas!$L$69:$M$73,2,0))</f>
        <v>#N/A</v>
      </c>
      <c r="AS12" s="49" t="e">
        <f t="shared" si="11"/>
        <v>#N/A</v>
      </c>
      <c r="AT12" s="656" t="e">
        <f t="shared" si="12"/>
        <v>#N/A</v>
      </c>
      <c r="AU12" s="656" t="e">
        <f>INDEX([27]Listas!$O$69:$Q$73,MATCH(AR12,[27]Listas!$M$69:$M$73,0),MATCH(AT12,[27]Listas!$O$67:$Q$67,0))</f>
        <v>#N/A</v>
      </c>
      <c r="AV12" s="652"/>
      <c r="AW12" s="647"/>
      <c r="AX12" s="647"/>
      <c r="AY12" s="652"/>
      <c r="AZ12" s="1754" t="s">
        <v>649</v>
      </c>
      <c r="BA12" s="1754"/>
      <c r="BB12" s="1754"/>
      <c r="BC12" s="649"/>
      <c r="BD12" s="649"/>
    </row>
    <row r="13" spans="1:56" ht="56.25" hidden="1" customHeight="1" x14ac:dyDescent="0.2">
      <c r="A13" s="651"/>
      <c r="B13" s="1721"/>
      <c r="C13" s="1722"/>
      <c r="D13" s="1723"/>
      <c r="E13" s="647"/>
      <c r="F13" s="1735"/>
      <c r="G13" s="1736"/>
      <c r="H13" s="1737"/>
      <c r="I13" s="1721"/>
      <c r="J13" s="1722"/>
      <c r="K13" s="1723"/>
      <c r="L13" s="652"/>
      <c r="M13" s="169"/>
      <c r="N13" s="140"/>
      <c r="O13" s="49" t="e">
        <f>VLOOKUP(L13,[27]Listas!$M$69:$N$73,2,0)</f>
        <v>#N/A</v>
      </c>
      <c r="P13" s="49"/>
      <c r="Q13" s="49" t="e">
        <f>HLOOKUP(M13,[27]Listas!$O$67:$Q$68,2,0)</f>
        <v>#N/A</v>
      </c>
      <c r="R13" s="656" t="e">
        <f>INDEX([27]Listas!$O$69:$Q$73,MATCH(L13,[27]Listas!$M$69:$M$73,0),MATCH(M13,[27]Listas!$O$67:$Q$67,0))</f>
        <v>#N/A</v>
      </c>
      <c r="S13" s="643"/>
      <c r="T13" s="644"/>
      <c r="U13" s="645"/>
      <c r="V13" s="649"/>
      <c r="W13" s="649"/>
      <c r="X13" s="649"/>
      <c r="Y13" s="649"/>
      <c r="Z13" s="649"/>
      <c r="AA13" s="649"/>
      <c r="AB13" s="649"/>
      <c r="AC13" s="649"/>
      <c r="AD13" s="649"/>
      <c r="AE13" s="649"/>
      <c r="AF13" s="141"/>
      <c r="AG13" s="49">
        <f t="shared" si="0"/>
        <v>0</v>
      </c>
      <c r="AH13" s="49">
        <f t="shared" si="1"/>
        <v>0</v>
      </c>
      <c r="AI13" s="49">
        <f t="shared" si="2"/>
        <v>0</v>
      </c>
      <c r="AJ13" s="49">
        <f t="shared" si="3"/>
        <v>0</v>
      </c>
      <c r="AK13" s="49">
        <f t="shared" si="4"/>
        <v>0</v>
      </c>
      <c r="AL13" s="49">
        <f t="shared" si="5"/>
        <v>0</v>
      </c>
      <c r="AM13" s="49">
        <f t="shared" si="6"/>
        <v>0</v>
      </c>
      <c r="AN13" s="49">
        <f t="shared" si="7"/>
        <v>0</v>
      </c>
      <c r="AO13" s="49">
        <f t="shared" si="8"/>
        <v>0</v>
      </c>
      <c r="AP13" s="656" t="str">
        <f t="shared" si="9"/>
        <v>0- disminuye 0</v>
      </c>
      <c r="AQ13" s="49" t="e">
        <f t="shared" si="10"/>
        <v>#N/A</v>
      </c>
      <c r="AR13" s="656" t="e">
        <f>IF(AQ13&lt;=1,"Rara vez",VLOOKUP(AQ13,[27]Listas!$L$69:$M$73,2,0))</f>
        <v>#N/A</v>
      </c>
      <c r="AS13" s="49" t="e">
        <f t="shared" si="11"/>
        <v>#N/A</v>
      </c>
      <c r="AT13" s="656" t="e">
        <f t="shared" si="12"/>
        <v>#N/A</v>
      </c>
      <c r="AU13" s="656" t="e">
        <f>INDEX([27]Listas!$O$69:$Q$73,MATCH(AR13,[27]Listas!$M$69:$M$73,0),MATCH(AT13,[27]Listas!$O$67:$Q$67,0))</f>
        <v>#N/A</v>
      </c>
      <c r="AV13" s="652"/>
      <c r="AW13" s="647"/>
      <c r="AX13" s="647"/>
      <c r="AY13" s="652"/>
      <c r="AZ13" s="1754" t="s">
        <v>649</v>
      </c>
      <c r="BA13" s="1754"/>
      <c r="BB13" s="1754"/>
      <c r="BC13" s="649"/>
      <c r="BD13" s="649"/>
    </row>
    <row r="14" spans="1:56" ht="61.5" hidden="1" customHeight="1" x14ac:dyDescent="0.2">
      <c r="A14" s="651"/>
      <c r="B14" s="1721"/>
      <c r="C14" s="1722"/>
      <c r="D14" s="1723"/>
      <c r="E14" s="647"/>
      <c r="F14" s="1735"/>
      <c r="G14" s="1736"/>
      <c r="H14" s="1737"/>
      <c r="I14" s="1721"/>
      <c r="J14" s="1722"/>
      <c r="K14" s="1723"/>
      <c r="L14" s="652"/>
      <c r="M14" s="169"/>
      <c r="N14" s="140"/>
      <c r="O14" s="49" t="e">
        <f>VLOOKUP(L14,[27]Listas!$M$69:$N$73,2,0)</f>
        <v>#N/A</v>
      </c>
      <c r="P14" s="49"/>
      <c r="Q14" s="49" t="e">
        <f>HLOOKUP(M14,[27]Listas!$O$67:$Q$68,2,0)</f>
        <v>#N/A</v>
      </c>
      <c r="R14" s="656" t="e">
        <f>INDEX([27]Listas!$O$69:$Q$73,MATCH(L14,[27]Listas!$M$69:$M$73,0),MATCH(M14,[27]Listas!$O$67:$Q$67,0))</f>
        <v>#N/A</v>
      </c>
      <c r="S14" s="1721"/>
      <c r="T14" s="1722"/>
      <c r="U14" s="1723"/>
      <c r="V14" s="649"/>
      <c r="W14" s="649"/>
      <c r="X14" s="649"/>
      <c r="Y14" s="649"/>
      <c r="Z14" s="649"/>
      <c r="AA14" s="649"/>
      <c r="AB14" s="649"/>
      <c r="AC14" s="649"/>
      <c r="AD14" s="649"/>
      <c r="AE14" s="649"/>
      <c r="AF14" s="141"/>
      <c r="AG14" s="49">
        <f t="shared" si="0"/>
        <v>0</v>
      </c>
      <c r="AH14" s="49">
        <f t="shared" si="1"/>
        <v>0</v>
      </c>
      <c r="AI14" s="49">
        <f t="shared" si="2"/>
        <v>0</v>
      </c>
      <c r="AJ14" s="49">
        <f t="shared" si="3"/>
        <v>0</v>
      </c>
      <c r="AK14" s="49">
        <f t="shared" si="4"/>
        <v>0</v>
      </c>
      <c r="AL14" s="49">
        <f t="shared" si="5"/>
        <v>0</v>
      </c>
      <c r="AM14" s="49">
        <f t="shared" si="6"/>
        <v>0</v>
      </c>
      <c r="AN14" s="49">
        <f t="shared" si="7"/>
        <v>0</v>
      </c>
      <c r="AO14" s="49">
        <f t="shared" si="8"/>
        <v>0</v>
      </c>
      <c r="AP14" s="656" t="str">
        <f t="shared" si="9"/>
        <v>0- disminuye 0</v>
      </c>
      <c r="AQ14" s="49" t="e">
        <f t="shared" si="10"/>
        <v>#N/A</v>
      </c>
      <c r="AR14" s="656" t="e">
        <f>IF(AQ14&lt;=1,"Rara vez",VLOOKUP(AQ14,[27]Listas!$L$69:$M$73,2,0))</f>
        <v>#N/A</v>
      </c>
      <c r="AS14" s="49" t="e">
        <f t="shared" si="11"/>
        <v>#N/A</v>
      </c>
      <c r="AT14" s="656" t="e">
        <f t="shared" si="12"/>
        <v>#N/A</v>
      </c>
      <c r="AU14" s="656" t="e">
        <f>INDEX([27]Listas!$O$69:$Q$73,MATCH(AR14,[27]Listas!$M$69:$M$73,0),MATCH(AT14,[27]Listas!$O$67:$Q$67,0))</f>
        <v>#N/A</v>
      </c>
      <c r="AV14" s="652"/>
      <c r="AW14" s="647"/>
      <c r="AX14" s="647"/>
      <c r="AY14" s="652"/>
      <c r="AZ14" s="1754" t="s">
        <v>649</v>
      </c>
      <c r="BA14" s="1754"/>
      <c r="BB14" s="1754"/>
      <c r="BC14" s="649"/>
      <c r="BD14" s="649"/>
    </row>
    <row r="15" spans="1:56" ht="59.25" hidden="1" customHeight="1" x14ac:dyDescent="0.2">
      <c r="A15" s="651"/>
      <c r="B15" s="1721"/>
      <c r="C15" s="1722"/>
      <c r="D15" s="1723"/>
      <c r="E15" s="647"/>
      <c r="F15" s="1735"/>
      <c r="G15" s="1736"/>
      <c r="H15" s="1737"/>
      <c r="I15" s="1721"/>
      <c r="J15" s="1722"/>
      <c r="K15" s="1723"/>
      <c r="L15" s="652"/>
      <c r="M15" s="169"/>
      <c r="N15" s="140"/>
      <c r="O15" s="49" t="e">
        <f>VLOOKUP(L15,[27]Listas!$M$69:$N$73,2,0)</f>
        <v>#N/A</v>
      </c>
      <c r="P15" s="49"/>
      <c r="Q15" s="49" t="e">
        <f>HLOOKUP(M15,[27]Listas!$O$67:$Q$68,2,0)</f>
        <v>#N/A</v>
      </c>
      <c r="R15" s="656" t="e">
        <f>INDEX([27]Listas!$O$69:$Q$73,MATCH(L15,[27]Listas!$M$69:$M$73,0),MATCH(M15,[27]Listas!$O$67:$Q$67,0))</f>
        <v>#N/A</v>
      </c>
      <c r="S15" s="1721"/>
      <c r="T15" s="1722"/>
      <c r="U15" s="1723"/>
      <c r="V15" s="649"/>
      <c r="W15" s="649"/>
      <c r="X15" s="649"/>
      <c r="Y15" s="649"/>
      <c r="Z15" s="649"/>
      <c r="AA15" s="649"/>
      <c r="AB15" s="649"/>
      <c r="AC15" s="649"/>
      <c r="AD15" s="649"/>
      <c r="AE15" s="649"/>
      <c r="AF15" s="141"/>
      <c r="AG15" s="49">
        <f t="shared" si="0"/>
        <v>0</v>
      </c>
      <c r="AH15" s="49">
        <f t="shared" si="1"/>
        <v>0</v>
      </c>
      <c r="AI15" s="49">
        <f t="shared" si="2"/>
        <v>0</v>
      </c>
      <c r="AJ15" s="49">
        <f t="shared" si="3"/>
        <v>0</v>
      </c>
      <c r="AK15" s="49">
        <f t="shared" si="4"/>
        <v>0</v>
      </c>
      <c r="AL15" s="49">
        <f t="shared" si="5"/>
        <v>0</v>
      </c>
      <c r="AM15" s="49">
        <f t="shared" si="6"/>
        <v>0</v>
      </c>
      <c r="AN15" s="49">
        <f t="shared" si="7"/>
        <v>0</v>
      </c>
      <c r="AO15" s="49">
        <f t="shared" si="8"/>
        <v>0</v>
      </c>
      <c r="AP15" s="656" t="str">
        <f t="shared" si="9"/>
        <v>0- disminuye 0</v>
      </c>
      <c r="AQ15" s="49" t="e">
        <f t="shared" si="10"/>
        <v>#N/A</v>
      </c>
      <c r="AR15" s="656" t="e">
        <f>IF(AQ15&lt;=1,"Rara vez",VLOOKUP(AQ15,[27]Listas!$L$69:$M$73,2,0))</f>
        <v>#N/A</v>
      </c>
      <c r="AS15" s="49" t="e">
        <f t="shared" si="11"/>
        <v>#N/A</v>
      </c>
      <c r="AT15" s="656" t="e">
        <f t="shared" si="12"/>
        <v>#N/A</v>
      </c>
      <c r="AU15" s="656" t="e">
        <f>INDEX([27]Listas!$O$69:$Q$73,MATCH(AR15,[27]Listas!$M$69:$M$73,0),MATCH(AT15,[27]Listas!$O$67:$Q$67,0))</f>
        <v>#N/A</v>
      </c>
      <c r="AV15" s="652"/>
      <c r="AW15" s="647"/>
      <c r="AX15" s="647"/>
      <c r="AY15" s="652"/>
      <c r="AZ15" s="1754" t="s">
        <v>649</v>
      </c>
      <c r="BA15" s="1754"/>
      <c r="BB15" s="1754"/>
      <c r="BC15" s="649"/>
      <c r="BD15" s="649"/>
    </row>
    <row r="16" spans="1:56" ht="3.75" customHeight="1" x14ac:dyDescent="0.2">
      <c r="A16" s="40"/>
      <c r="B16" s="50"/>
      <c r="C16" s="50"/>
      <c r="D16" s="50"/>
      <c r="E16" s="43"/>
      <c r="F16" s="50"/>
      <c r="G16" s="50"/>
      <c r="H16" s="50"/>
      <c r="I16" s="50"/>
      <c r="J16" s="50"/>
      <c r="K16" s="50"/>
      <c r="L16" s="43"/>
      <c r="M16" s="43"/>
      <c r="N16" s="43"/>
      <c r="O16" s="43"/>
      <c r="P16" s="43"/>
      <c r="Q16" s="43"/>
      <c r="R16" s="43"/>
      <c r="S16" s="50"/>
      <c r="T16" s="50"/>
      <c r="U16" s="50"/>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50"/>
      <c r="AW16" s="50"/>
      <c r="AX16" s="50"/>
      <c r="AY16" s="43"/>
      <c r="AZ16" s="51"/>
      <c r="BA16" s="51"/>
      <c r="BB16" s="51"/>
      <c r="BC16" s="52"/>
      <c r="BD16" s="53"/>
    </row>
    <row r="17" spans="1:56" ht="15" customHeight="1" x14ac:dyDescent="0.2">
      <c r="A17" s="44"/>
      <c r="B17" s="1755" t="s">
        <v>655</v>
      </c>
      <c r="C17" s="1755"/>
      <c r="D17" s="1755"/>
      <c r="E17" s="1755"/>
      <c r="F17" s="1755"/>
      <c r="G17" s="1755"/>
      <c r="H17" s="1755"/>
      <c r="I17" s="1755"/>
      <c r="J17" s="1755"/>
      <c r="K17" s="1755"/>
      <c r="L17" s="1755"/>
      <c r="M17" s="1755"/>
      <c r="N17" s="1755"/>
      <c r="O17" s="1755"/>
      <c r="P17" s="1755"/>
      <c r="Q17" s="1755"/>
      <c r="R17" s="1755"/>
      <c r="S17" s="1755"/>
      <c r="T17" s="1755"/>
      <c r="U17" s="1755"/>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43"/>
      <c r="AV17" s="55"/>
      <c r="AW17" s="55"/>
      <c r="AX17" s="55"/>
      <c r="AY17" s="1756" t="s">
        <v>2663</v>
      </c>
      <c r="AZ17" s="1757"/>
      <c r="BA17" s="1757"/>
      <c r="BB17" s="1757"/>
      <c r="BC17" s="1757"/>
      <c r="BD17" s="1757"/>
    </row>
    <row r="18" spans="1:56" s="57" customFormat="1" ht="19.5" customHeight="1" x14ac:dyDescent="0.2">
      <c r="A18" s="56"/>
      <c r="B18" s="1758" t="s">
        <v>656</v>
      </c>
      <c r="C18" s="1759"/>
      <c r="D18" s="1759"/>
      <c r="E18" s="1759"/>
      <c r="F18" s="1759"/>
      <c r="G18" s="1759"/>
      <c r="H18" s="1760"/>
      <c r="I18" s="1758" t="s">
        <v>657</v>
      </c>
      <c r="J18" s="1759"/>
      <c r="K18" s="1759"/>
      <c r="L18" s="1759"/>
      <c r="M18" s="1759"/>
      <c r="N18" s="1759"/>
      <c r="O18" s="1759"/>
      <c r="P18" s="1759"/>
      <c r="Q18" s="1759"/>
      <c r="R18" s="1759"/>
      <c r="S18" s="1759"/>
      <c r="T18" s="1759"/>
      <c r="U18" s="1760"/>
      <c r="V18" s="1758" t="s">
        <v>369</v>
      </c>
      <c r="W18" s="1759"/>
      <c r="X18" s="1759"/>
      <c r="Y18" s="1759"/>
      <c r="Z18" s="1759"/>
      <c r="AA18" s="1759"/>
      <c r="AB18" s="1759"/>
      <c r="AC18" s="1759"/>
      <c r="AD18" s="1759"/>
      <c r="AE18" s="1759"/>
      <c r="AF18" s="1759"/>
      <c r="AG18" s="1759"/>
      <c r="AH18" s="1759"/>
      <c r="AI18" s="1759"/>
      <c r="AJ18" s="1759"/>
      <c r="AK18" s="1759"/>
      <c r="AL18" s="1759"/>
      <c r="AM18" s="1759"/>
      <c r="AN18" s="1759"/>
      <c r="AO18" s="1759"/>
      <c r="AP18" s="1760"/>
      <c r="AQ18" s="142" t="s">
        <v>370</v>
      </c>
      <c r="AR18" s="1758" t="s">
        <v>370</v>
      </c>
      <c r="AS18" s="1759"/>
      <c r="AT18" s="1759"/>
      <c r="AU18" s="1759"/>
      <c r="AV18" s="1759"/>
      <c r="AW18" s="1760"/>
      <c r="AX18" s="55"/>
      <c r="AY18" s="1757"/>
      <c r="AZ18" s="1757"/>
      <c r="BA18" s="1757"/>
      <c r="BB18" s="1757"/>
      <c r="BC18" s="1757"/>
      <c r="BD18" s="1757"/>
    </row>
    <row r="19" spans="1:56" s="57" customFormat="1" ht="25.5" customHeight="1" x14ac:dyDescent="0.2">
      <c r="A19" s="58"/>
      <c r="B19" s="1764" t="s">
        <v>424</v>
      </c>
      <c r="C19" s="1764"/>
      <c r="D19" s="1764"/>
      <c r="E19" s="1764"/>
      <c r="F19" s="1764"/>
      <c r="G19" s="1764"/>
      <c r="H19" s="1764"/>
      <c r="I19" s="1761" t="s">
        <v>2664</v>
      </c>
      <c r="J19" s="1762"/>
      <c r="K19" s="1762"/>
      <c r="L19" s="1762"/>
      <c r="M19" s="1762"/>
      <c r="N19" s="1762"/>
      <c r="O19" s="1762"/>
      <c r="P19" s="1762"/>
      <c r="Q19" s="1762"/>
      <c r="R19" s="1762"/>
      <c r="S19" s="1762"/>
      <c r="T19" s="1762"/>
      <c r="U19" s="1763"/>
      <c r="V19" s="1761" t="s">
        <v>1639</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55"/>
      <c r="AY19" s="1757"/>
      <c r="AZ19" s="1757"/>
      <c r="BA19" s="1757"/>
      <c r="BB19" s="1757"/>
      <c r="BC19" s="1757"/>
      <c r="BD19" s="1757"/>
    </row>
    <row r="20" spans="1:56" s="57" customFormat="1" ht="25.5" customHeight="1" x14ac:dyDescent="0.2">
      <c r="A20" s="58"/>
      <c r="B20" s="1764" t="s">
        <v>430</v>
      </c>
      <c r="C20" s="1764"/>
      <c r="D20" s="1764"/>
      <c r="E20" s="1764"/>
      <c r="F20" s="1764"/>
      <c r="G20" s="1764"/>
      <c r="H20" s="1764"/>
      <c r="I20" s="1761" t="s">
        <v>2665</v>
      </c>
      <c r="J20" s="1762"/>
      <c r="K20" s="1762"/>
      <c r="L20" s="1762"/>
      <c r="M20" s="1762"/>
      <c r="N20" s="1762"/>
      <c r="O20" s="1762"/>
      <c r="P20" s="1762"/>
      <c r="Q20" s="1762"/>
      <c r="R20" s="1762"/>
      <c r="S20" s="1762"/>
      <c r="T20" s="1762"/>
      <c r="U20" s="1763"/>
      <c r="V20" s="1761" t="s">
        <v>2666</v>
      </c>
      <c r="W20" s="1762"/>
      <c r="X20" s="1762"/>
      <c r="Y20" s="1762"/>
      <c r="Z20" s="1762"/>
      <c r="AA20" s="1762"/>
      <c r="AB20" s="1762"/>
      <c r="AC20" s="1762"/>
      <c r="AD20" s="1762"/>
      <c r="AE20" s="1762"/>
      <c r="AF20" s="1762"/>
      <c r="AG20" s="1762"/>
      <c r="AH20" s="1762"/>
      <c r="AI20" s="1762"/>
      <c r="AJ20" s="1762"/>
      <c r="AK20" s="1762"/>
      <c r="AL20" s="1762"/>
      <c r="AM20" s="1762"/>
      <c r="AN20" s="1762"/>
      <c r="AO20" s="1762"/>
      <c r="AP20" s="1763"/>
      <c r="AQ20" s="59"/>
      <c r="AR20" s="1761"/>
      <c r="AS20" s="1762"/>
      <c r="AT20" s="1762"/>
      <c r="AU20" s="1762"/>
      <c r="AV20" s="1762"/>
      <c r="AW20" s="1763"/>
      <c r="AX20" s="55"/>
      <c r="AY20" s="1757"/>
      <c r="AZ20" s="1757"/>
      <c r="BA20" s="1757"/>
      <c r="BB20" s="1757"/>
      <c r="BC20" s="1757"/>
      <c r="BD20" s="1757"/>
    </row>
    <row r="21" spans="1:56" ht="25.5" customHeight="1" x14ac:dyDescent="0.2">
      <c r="A21" s="58"/>
      <c r="B21" s="1764" t="s">
        <v>429</v>
      </c>
      <c r="C21" s="1764"/>
      <c r="D21" s="1764"/>
      <c r="E21" s="1764"/>
      <c r="F21" s="1764"/>
      <c r="G21" s="1764"/>
      <c r="H21" s="1764"/>
      <c r="I21" s="1761" t="s">
        <v>789</v>
      </c>
      <c r="J21" s="1762"/>
      <c r="K21" s="1762"/>
      <c r="L21" s="1762"/>
      <c r="M21" s="1762"/>
      <c r="N21" s="1762"/>
      <c r="O21" s="1762"/>
      <c r="P21" s="1762"/>
      <c r="Q21" s="1762"/>
      <c r="R21" s="1762"/>
      <c r="S21" s="1762"/>
      <c r="T21" s="1762"/>
      <c r="U21" s="1763"/>
      <c r="V21" s="1761" t="s">
        <v>348</v>
      </c>
      <c r="W21" s="1762"/>
      <c r="X21" s="1762"/>
      <c r="Y21" s="1762"/>
      <c r="Z21" s="1762"/>
      <c r="AA21" s="1762"/>
      <c r="AB21" s="1762"/>
      <c r="AC21" s="1762"/>
      <c r="AD21" s="1762"/>
      <c r="AE21" s="1762"/>
      <c r="AF21" s="1762"/>
      <c r="AG21" s="1762"/>
      <c r="AH21" s="1762"/>
      <c r="AI21" s="1762"/>
      <c r="AJ21" s="1762"/>
      <c r="AK21" s="1762"/>
      <c r="AL21" s="1762"/>
      <c r="AM21" s="1762"/>
      <c r="AN21" s="1762"/>
      <c r="AO21" s="1762"/>
      <c r="AP21" s="1763"/>
      <c r="AQ21" s="59"/>
      <c r="AR21" s="1761"/>
      <c r="AS21" s="1762"/>
      <c r="AT21" s="1762"/>
      <c r="AU21" s="1762"/>
      <c r="AV21" s="1762"/>
      <c r="AW21" s="1763"/>
      <c r="AX21" s="67"/>
      <c r="AY21" s="68"/>
      <c r="AZ21" s="69"/>
      <c r="BA21" s="69"/>
      <c r="BB21" s="69"/>
      <c r="BC21" s="68"/>
      <c r="BD21" s="61"/>
    </row>
    <row r="22" spans="1:56" x14ac:dyDescent="0.2">
      <c r="A22" s="60"/>
      <c r="B22" s="60"/>
      <c r="C22" s="60"/>
      <c r="D22" s="60"/>
      <c r="E22" s="61"/>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sheetData>
  <sheetProtection formatCells="0" formatColumns="0" formatRows="0" insertRows="0" deleteRows="0" sort="0" autoFilter="0" pivotTables="0"/>
  <mergeCells count="73">
    <mergeCell ref="B21:H21"/>
    <mergeCell ref="I21:U21"/>
    <mergeCell ref="V21:AP21"/>
    <mergeCell ref="AR21:AW21"/>
    <mergeCell ref="B17:U17"/>
    <mergeCell ref="AY17:BD20"/>
    <mergeCell ref="B18:H18"/>
    <mergeCell ref="I18:U18"/>
    <mergeCell ref="V18:AP18"/>
    <mergeCell ref="AR18:AW18"/>
    <mergeCell ref="B19:H19"/>
    <mergeCell ref="I19:U19"/>
    <mergeCell ref="V19:AP19"/>
    <mergeCell ref="AR19:AW19"/>
    <mergeCell ref="B20:H20"/>
    <mergeCell ref="I20:U20"/>
    <mergeCell ref="V20:AP20"/>
    <mergeCell ref="AR20:AW20"/>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3:D13"/>
    <mergeCell ref="F13:H13"/>
    <mergeCell ref="I13:K13"/>
    <mergeCell ref="AZ13:BB13"/>
    <mergeCell ref="B10:D10"/>
    <mergeCell ref="F10:H10"/>
    <mergeCell ref="I10:K10"/>
    <mergeCell ref="S10:U10"/>
    <mergeCell ref="AZ10:BB10"/>
    <mergeCell ref="B11:D11"/>
    <mergeCell ref="F11:H11"/>
    <mergeCell ref="I11:K11"/>
    <mergeCell ref="S11:U11"/>
    <mergeCell ref="AZ11:BB11"/>
    <mergeCell ref="B12:D12"/>
    <mergeCell ref="F12:H12"/>
    <mergeCell ref="B9:D9"/>
    <mergeCell ref="F9:H9"/>
    <mergeCell ref="I9:K9"/>
    <mergeCell ref="S9:U9"/>
    <mergeCell ref="AZ9:BB9"/>
    <mergeCell ref="AA6:AX6"/>
    <mergeCell ref="B8:K8"/>
    <mergeCell ref="L8:R8"/>
    <mergeCell ref="S8:AX8"/>
    <mergeCell ref="AY8:BD8"/>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paperSize="14" scale="56" orientation="landscape" r:id="rId1"/>
  <headerFooter>
    <oddFooter xml:space="preserve">&amp;L&amp;9Formato: FO-AC-07 Versión: 2&amp;C&amp;9Página &amp;P&amp;R&amp;9Vo.Bo: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117"/>
  <sheetViews>
    <sheetView showGridLines="0" view="pageBreakPreview" zoomScaleNormal="100" zoomScaleSheetLayoutView="100" workbookViewId="0"/>
  </sheetViews>
  <sheetFormatPr baseColWidth="10" defaultColWidth="11.42578125" defaultRowHeight="11.25" x14ac:dyDescent="0.2"/>
  <cols>
    <col min="1" max="1" width="1.140625" style="578" customWidth="1"/>
    <col min="2" max="4" width="5.42578125" style="578" customWidth="1"/>
    <col min="5" max="5" width="7.28515625" style="577" customWidth="1"/>
    <col min="6" max="8" width="5.28515625" style="578" customWidth="1"/>
    <col min="9" max="11" width="5" style="578" customWidth="1"/>
    <col min="12" max="12" width="3.28515625" style="579" bestFit="1" customWidth="1"/>
    <col min="13" max="13" width="3" style="579" hidden="1" customWidth="1"/>
    <col min="14" max="14" width="7.5703125" style="579" hidden="1" customWidth="1"/>
    <col min="15" max="15" width="3.28515625" style="579" bestFit="1" customWidth="1"/>
    <col min="16" max="16" width="18.85546875" style="579" hidden="1" customWidth="1"/>
    <col min="17" max="17" width="4.28515625" style="579" customWidth="1"/>
    <col min="18" max="20" width="8.140625" style="579" customWidth="1"/>
    <col min="21" max="21" width="2.7109375" style="577" customWidth="1"/>
    <col min="22" max="22" width="3.5703125" style="577" customWidth="1"/>
    <col min="23" max="23" width="3.42578125" style="577" customWidth="1"/>
    <col min="24" max="24" width="3.140625" style="577" customWidth="1"/>
    <col min="25" max="25" width="2.7109375" style="577" hidden="1" customWidth="1"/>
    <col min="26" max="26" width="2.7109375" style="577" customWidth="1"/>
    <col min="27" max="27" width="2.7109375" style="577" hidden="1" customWidth="1"/>
    <col min="28" max="28" width="3.28515625" style="577" customWidth="1"/>
    <col min="29" max="29" width="2.7109375" style="577" hidden="1" customWidth="1"/>
    <col min="30" max="30" width="4" style="577" customWidth="1"/>
    <col min="31" max="31" width="2.7109375" style="577" hidden="1" customWidth="1"/>
    <col min="32" max="32" width="2.7109375" style="577" customWidth="1"/>
    <col min="33" max="33" width="0.7109375" style="577" hidden="1" customWidth="1"/>
    <col min="34" max="34" width="3.28515625" style="577" customWidth="1"/>
    <col min="35" max="35" width="2.7109375" style="577" hidden="1" customWidth="1"/>
    <col min="36" max="36" width="3.28515625" style="577" customWidth="1"/>
    <col min="37" max="37" width="2.7109375" style="577" hidden="1" customWidth="1"/>
    <col min="38" max="39" width="5.140625" style="577" hidden="1" customWidth="1"/>
    <col min="40" max="40" width="4.28515625" style="577" customWidth="1"/>
    <col min="41" max="41" width="5.140625" style="577" hidden="1" customWidth="1"/>
    <col min="42" max="42" width="3.28515625" style="577" bestFit="1" customWidth="1"/>
    <col min="43" max="43" width="5.140625" style="577" hidden="1" customWidth="1"/>
    <col min="44" max="44" width="3.28515625" style="577" bestFit="1" customWidth="1"/>
    <col min="45" max="45" width="4.28515625" style="577" customWidth="1"/>
    <col min="46" max="46" width="4.28515625" style="579" customWidth="1"/>
    <col min="47" max="47" width="21.5703125" style="579" customWidth="1"/>
    <col min="48" max="48" width="11.5703125" style="579" customWidth="1"/>
    <col min="49" max="49" width="5" style="577" hidden="1" customWidth="1"/>
    <col min="50" max="52" width="10.5703125" style="578" hidden="1" customWidth="1"/>
    <col min="53" max="53" width="4.140625" style="577" hidden="1" customWidth="1"/>
    <col min="54" max="54" width="31" style="577" hidden="1" customWidth="1"/>
    <col min="55" max="55" width="5.140625" style="576" hidden="1" customWidth="1"/>
    <col min="56" max="56" width="15.85546875" style="576" hidden="1" customWidth="1"/>
    <col min="57" max="57" width="14.7109375" style="576" hidden="1" customWidth="1"/>
    <col min="58" max="58" width="9.7109375" style="576" hidden="1" customWidth="1"/>
    <col min="59" max="59" width="4.42578125" style="576" hidden="1" customWidth="1"/>
    <col min="60" max="60" width="22" style="576" hidden="1" customWidth="1"/>
    <col min="61" max="61" width="5.140625" style="576" hidden="1" customWidth="1"/>
    <col min="62" max="62" width="15.85546875" style="576" hidden="1" customWidth="1"/>
    <col min="63" max="63" width="14.7109375" style="576" hidden="1" customWidth="1"/>
    <col min="64" max="64" width="9.7109375" style="576" hidden="1" customWidth="1"/>
    <col min="65" max="65" width="4.42578125" style="576" hidden="1" customWidth="1"/>
    <col min="66" max="66" width="22" style="576" hidden="1" customWidth="1"/>
    <col min="67" max="67" width="5.140625" style="576" bestFit="1" customWidth="1"/>
    <col min="68" max="68" width="15.85546875" style="576" customWidth="1"/>
    <col min="69" max="69" width="14.7109375" style="576" customWidth="1"/>
    <col min="70" max="70" width="9.7109375" style="576" customWidth="1"/>
    <col min="71" max="71" width="4.42578125" style="576" customWidth="1"/>
    <col min="72" max="72" width="22" style="576" customWidth="1"/>
    <col min="73" max="16384" width="11.42578125" style="576"/>
  </cols>
  <sheetData>
    <row r="1" spans="1:72" ht="11.25" customHeight="1" x14ac:dyDescent="0.2">
      <c r="A1" s="601"/>
      <c r="B1" s="1840" t="s">
        <v>299</v>
      </c>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c r="AL1" s="1841"/>
      <c r="AM1" s="1841"/>
      <c r="AN1" s="1841"/>
      <c r="AO1" s="1841"/>
      <c r="AP1" s="1841"/>
      <c r="AQ1" s="1841"/>
      <c r="AR1" s="1841"/>
      <c r="AS1" s="1841"/>
      <c r="AT1" s="1840"/>
      <c r="AU1" s="1841"/>
      <c r="AV1" s="1842"/>
      <c r="AW1" s="604"/>
      <c r="AX1" s="601"/>
      <c r="AY1" s="601"/>
      <c r="AZ1" s="1849" t="s">
        <v>89</v>
      </c>
      <c r="BA1" s="1849"/>
      <c r="BB1" s="1849"/>
      <c r="BC1" s="604"/>
      <c r="BD1" s="601"/>
      <c r="BE1" s="601"/>
      <c r="BF1" s="1849" t="s">
        <v>89</v>
      </c>
      <c r="BG1" s="1849"/>
      <c r="BH1" s="1849"/>
      <c r="BI1" s="604"/>
      <c r="BJ1" s="601"/>
      <c r="BK1" s="601"/>
      <c r="BL1" s="1849" t="s">
        <v>89</v>
      </c>
      <c r="BM1" s="1849"/>
      <c r="BN1" s="1849"/>
      <c r="BO1" s="604"/>
      <c r="BP1" s="601"/>
      <c r="BQ1" s="601"/>
      <c r="BR1" s="1849" t="s">
        <v>89</v>
      </c>
      <c r="BS1" s="1849"/>
      <c r="BT1" s="1849"/>
    </row>
    <row r="2" spans="1:72" ht="11.25" customHeight="1" x14ac:dyDescent="0.2">
      <c r="A2" s="601"/>
      <c r="B2" s="1850" t="s">
        <v>90</v>
      </c>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c r="AT2" s="1843"/>
      <c r="AU2" s="1844"/>
      <c r="AV2" s="1845"/>
      <c r="AW2" s="604"/>
      <c r="AX2" s="601"/>
      <c r="AY2" s="601"/>
      <c r="AZ2" s="1849"/>
      <c r="BA2" s="1849"/>
      <c r="BB2" s="1849"/>
      <c r="BC2" s="604"/>
      <c r="BD2" s="601"/>
      <c r="BE2" s="601"/>
      <c r="BF2" s="1849"/>
      <c r="BG2" s="1849"/>
      <c r="BH2" s="1849"/>
      <c r="BI2" s="604"/>
      <c r="BJ2" s="601"/>
      <c r="BK2" s="601"/>
      <c r="BL2" s="1849"/>
      <c r="BM2" s="1849"/>
      <c r="BN2" s="1849"/>
      <c r="BO2" s="604"/>
      <c r="BP2" s="601"/>
      <c r="BQ2" s="601"/>
      <c r="BR2" s="1849"/>
      <c r="BS2" s="1849"/>
      <c r="BT2" s="1849"/>
    </row>
    <row r="3" spans="1:72" ht="12" customHeight="1" x14ac:dyDescent="0.2">
      <c r="A3" s="601"/>
      <c r="B3" s="1840" t="s">
        <v>302</v>
      </c>
      <c r="C3" s="1841"/>
      <c r="D3" s="1842"/>
      <c r="E3" s="1840" t="s">
        <v>303</v>
      </c>
      <c r="F3" s="1841"/>
      <c r="G3" s="1841"/>
      <c r="H3" s="1841"/>
      <c r="I3" s="1841"/>
      <c r="J3" s="1841"/>
      <c r="K3" s="1841"/>
      <c r="L3" s="1841"/>
      <c r="M3" s="1841"/>
      <c r="N3" s="1841"/>
      <c r="O3" s="1841"/>
      <c r="P3" s="1841"/>
      <c r="Q3" s="1841"/>
      <c r="R3" s="1841"/>
      <c r="S3" s="1841"/>
      <c r="T3" s="1841"/>
      <c r="U3" s="1841"/>
      <c r="V3" s="1841"/>
      <c r="W3" s="1841"/>
      <c r="X3" s="1841"/>
      <c r="Y3" s="1841"/>
      <c r="Z3" s="1841"/>
      <c r="AA3" s="606"/>
      <c r="AB3" s="1840" t="s">
        <v>304</v>
      </c>
      <c r="AC3" s="1841"/>
      <c r="AD3" s="1841"/>
      <c r="AE3" s="1841"/>
      <c r="AF3" s="1841"/>
      <c r="AG3" s="1841"/>
      <c r="AH3" s="1841"/>
      <c r="AI3" s="1841"/>
      <c r="AJ3" s="1841"/>
      <c r="AK3" s="1841"/>
      <c r="AL3" s="1841"/>
      <c r="AM3" s="1841"/>
      <c r="AN3" s="1841"/>
      <c r="AO3" s="1841"/>
      <c r="AP3" s="1841"/>
      <c r="AQ3" s="1841"/>
      <c r="AR3" s="1841"/>
      <c r="AS3" s="1841"/>
      <c r="AT3" s="1843"/>
      <c r="AU3" s="1844"/>
      <c r="AV3" s="1845"/>
      <c r="AW3" s="604"/>
      <c r="AX3" s="601"/>
      <c r="AY3" s="601"/>
      <c r="AZ3" s="2136">
        <v>42490</v>
      </c>
      <c r="BA3" s="2136"/>
      <c r="BB3" s="2136"/>
      <c r="BC3" s="604"/>
      <c r="BD3" s="601"/>
      <c r="BE3" s="601"/>
      <c r="BF3" s="2136">
        <v>42613</v>
      </c>
      <c r="BG3" s="2136"/>
      <c r="BH3" s="2136"/>
      <c r="BI3" s="604"/>
      <c r="BJ3" s="601"/>
      <c r="BK3" s="601"/>
      <c r="BL3" s="2136">
        <v>42978</v>
      </c>
      <c r="BM3" s="2136"/>
      <c r="BN3" s="2136"/>
      <c r="BO3" s="604"/>
      <c r="BP3" s="601"/>
      <c r="BQ3" s="601"/>
      <c r="BR3" s="2136">
        <v>43098</v>
      </c>
      <c r="BS3" s="2136"/>
      <c r="BT3" s="2136"/>
    </row>
    <row r="4" spans="1:72" ht="12" customHeight="1" x14ac:dyDescent="0.2">
      <c r="A4" s="601"/>
      <c r="B4" s="1850" t="s">
        <v>91</v>
      </c>
      <c r="C4" s="1851"/>
      <c r="D4" s="1853"/>
      <c r="E4" s="1850" t="s">
        <v>306</v>
      </c>
      <c r="F4" s="1851"/>
      <c r="G4" s="1851"/>
      <c r="H4" s="1851"/>
      <c r="I4" s="1851"/>
      <c r="J4" s="1851"/>
      <c r="K4" s="1851"/>
      <c r="L4" s="1851"/>
      <c r="M4" s="1851"/>
      <c r="N4" s="1851"/>
      <c r="O4" s="1851"/>
      <c r="P4" s="1851"/>
      <c r="Q4" s="1851"/>
      <c r="R4" s="1851"/>
      <c r="S4" s="1851"/>
      <c r="T4" s="1851"/>
      <c r="U4" s="1851"/>
      <c r="V4" s="1851"/>
      <c r="W4" s="1851"/>
      <c r="X4" s="1851"/>
      <c r="Y4" s="1851"/>
      <c r="Z4" s="1851"/>
      <c r="AA4" s="605"/>
      <c r="AB4" s="1850">
        <v>4</v>
      </c>
      <c r="AC4" s="1851"/>
      <c r="AD4" s="1851"/>
      <c r="AE4" s="1851"/>
      <c r="AF4" s="1851"/>
      <c r="AG4" s="1851"/>
      <c r="AH4" s="1851"/>
      <c r="AI4" s="1851"/>
      <c r="AJ4" s="1851"/>
      <c r="AK4" s="1851"/>
      <c r="AL4" s="1851"/>
      <c r="AM4" s="1851"/>
      <c r="AN4" s="1851"/>
      <c r="AO4" s="1851"/>
      <c r="AP4" s="1851"/>
      <c r="AQ4" s="1851"/>
      <c r="AR4" s="1851"/>
      <c r="AS4" s="1851"/>
      <c r="AT4" s="1846"/>
      <c r="AU4" s="1847"/>
      <c r="AV4" s="1848"/>
      <c r="AW4" s="604"/>
      <c r="AX4" s="601"/>
      <c r="AY4" s="601"/>
      <c r="AZ4" s="2136"/>
      <c r="BA4" s="2136"/>
      <c r="BB4" s="2136"/>
      <c r="BC4" s="604"/>
      <c r="BD4" s="601"/>
      <c r="BE4" s="601"/>
      <c r="BF4" s="2136"/>
      <c r="BG4" s="2136"/>
      <c r="BH4" s="2136"/>
      <c r="BI4" s="604"/>
      <c r="BJ4" s="601"/>
      <c r="BK4" s="601"/>
      <c r="BL4" s="2136"/>
      <c r="BM4" s="2136"/>
      <c r="BN4" s="2136"/>
      <c r="BO4" s="604"/>
      <c r="BP4" s="601"/>
      <c r="BQ4" s="601"/>
      <c r="BR4" s="2136"/>
      <c r="BS4" s="2136"/>
      <c r="BT4" s="2136"/>
    </row>
    <row r="5" spans="1:72" ht="6" customHeight="1" x14ac:dyDescent="0.2">
      <c r="A5" s="601"/>
      <c r="B5" s="589"/>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c r="AT5" s="589"/>
      <c r="AU5" s="589"/>
      <c r="AV5" s="589"/>
      <c r="AW5" s="663"/>
      <c r="AX5" s="663"/>
      <c r="AY5" s="663"/>
      <c r="AZ5" s="601"/>
      <c r="BA5" s="589"/>
      <c r="BB5" s="589"/>
      <c r="BC5" s="663"/>
      <c r="BD5" s="663"/>
      <c r="BE5" s="663"/>
      <c r="BF5" s="601"/>
      <c r="BG5" s="589"/>
      <c r="BH5" s="589"/>
      <c r="BI5" s="663"/>
      <c r="BJ5" s="663"/>
      <c r="BK5" s="663"/>
      <c r="BL5" s="601"/>
      <c r="BM5" s="589"/>
      <c r="BN5" s="589"/>
      <c r="BO5" s="663"/>
      <c r="BP5" s="663"/>
      <c r="BQ5" s="663"/>
      <c r="BR5" s="601"/>
      <c r="BS5" s="589"/>
      <c r="BT5" s="589"/>
    </row>
    <row r="6" spans="1:72" ht="39" customHeight="1" x14ac:dyDescent="0.2">
      <c r="A6" s="601"/>
      <c r="B6" s="1854" t="s">
        <v>92</v>
      </c>
      <c r="C6" s="1855"/>
      <c r="D6" s="1856" t="s">
        <v>93</v>
      </c>
      <c r="E6" s="1857"/>
      <c r="F6" s="1857"/>
      <c r="G6" s="1857"/>
      <c r="H6" s="1858"/>
      <c r="I6" s="1854" t="s">
        <v>300</v>
      </c>
      <c r="J6" s="1855"/>
      <c r="K6" s="1859"/>
      <c r="L6" s="1856" t="s">
        <v>790</v>
      </c>
      <c r="M6" s="1857"/>
      <c r="N6" s="1857"/>
      <c r="O6" s="1857"/>
      <c r="P6" s="1857"/>
      <c r="Q6" s="1857"/>
      <c r="R6" s="1857"/>
      <c r="S6" s="1857"/>
      <c r="T6" s="1857"/>
      <c r="U6" s="1854" t="s">
        <v>94</v>
      </c>
      <c r="V6" s="1855"/>
      <c r="W6" s="1855"/>
      <c r="X6" s="1855"/>
      <c r="Y6" s="1855"/>
      <c r="Z6" s="1855"/>
      <c r="AA6" s="603"/>
      <c r="AB6" s="1862" t="s">
        <v>52</v>
      </c>
      <c r="AC6" s="1863"/>
      <c r="AD6" s="1863"/>
      <c r="AE6" s="1863"/>
      <c r="AF6" s="1863"/>
      <c r="AG6" s="1863"/>
      <c r="AH6" s="1863"/>
      <c r="AI6" s="1863"/>
      <c r="AJ6" s="1863"/>
      <c r="AK6" s="1863"/>
      <c r="AL6" s="1863"/>
      <c r="AM6" s="1863"/>
      <c r="AN6" s="1863"/>
      <c r="AO6" s="1863"/>
      <c r="AP6" s="1863"/>
      <c r="AQ6" s="1863"/>
      <c r="AR6" s="1863"/>
      <c r="AS6" s="1863"/>
      <c r="AT6" s="1863"/>
      <c r="AU6" s="1863"/>
      <c r="AV6" s="1864"/>
      <c r="AW6" s="602"/>
      <c r="AX6" s="602"/>
      <c r="AY6" s="602"/>
      <c r="AZ6" s="602"/>
      <c r="BA6" s="602"/>
      <c r="BB6" s="602"/>
      <c r="BC6" s="602"/>
      <c r="BD6" s="602"/>
      <c r="BE6" s="602"/>
      <c r="BF6" s="602"/>
      <c r="BG6" s="602"/>
      <c r="BH6" s="602"/>
      <c r="BI6" s="602"/>
      <c r="BJ6" s="602"/>
      <c r="BK6" s="602"/>
      <c r="BL6" s="602"/>
      <c r="BM6" s="602"/>
      <c r="BN6" s="602"/>
      <c r="BO6" s="602"/>
      <c r="BP6" s="602"/>
      <c r="BQ6" s="602"/>
      <c r="BR6" s="602"/>
      <c r="BS6" s="602"/>
      <c r="BT6" s="602"/>
    </row>
    <row r="7" spans="1:72" ht="6" customHeight="1" x14ac:dyDescent="0.2">
      <c r="A7" s="601"/>
      <c r="B7" s="600"/>
      <c r="C7" s="600"/>
      <c r="D7" s="600"/>
      <c r="E7" s="599"/>
      <c r="F7" s="599"/>
      <c r="G7" s="599"/>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8"/>
      <c r="AX7" s="598"/>
      <c r="AY7" s="598"/>
      <c r="AZ7" s="598"/>
      <c r="BA7" s="598"/>
      <c r="BB7" s="598"/>
      <c r="BC7" s="598"/>
      <c r="BD7" s="598"/>
      <c r="BE7" s="598"/>
      <c r="BF7" s="598"/>
      <c r="BG7" s="598"/>
      <c r="BH7" s="598"/>
      <c r="BI7" s="598"/>
      <c r="BJ7" s="598"/>
      <c r="BK7" s="598"/>
      <c r="BL7" s="598"/>
      <c r="BM7" s="598"/>
      <c r="BN7" s="598"/>
      <c r="BO7" s="598"/>
      <c r="BP7" s="598"/>
      <c r="BQ7" s="598"/>
      <c r="BR7" s="598"/>
      <c r="BS7" s="598"/>
      <c r="BT7" s="598"/>
    </row>
    <row r="8" spans="1:72" ht="11.25" customHeight="1" x14ac:dyDescent="0.2">
      <c r="A8" s="597"/>
      <c r="B8" s="1865" t="s">
        <v>307</v>
      </c>
      <c r="C8" s="1865"/>
      <c r="D8" s="1865"/>
      <c r="E8" s="1865"/>
      <c r="F8" s="1865"/>
      <c r="G8" s="1865"/>
      <c r="H8" s="1865"/>
      <c r="I8" s="1865"/>
      <c r="J8" s="1865"/>
      <c r="K8" s="1865"/>
      <c r="L8" s="1866" t="s">
        <v>605</v>
      </c>
      <c r="M8" s="1866"/>
      <c r="N8" s="1866"/>
      <c r="O8" s="1866"/>
      <c r="P8" s="1866"/>
      <c r="Q8" s="1866"/>
      <c r="R8" s="1867" t="s">
        <v>606</v>
      </c>
      <c r="S8" s="1867"/>
      <c r="T8" s="1867"/>
      <c r="U8" s="1867"/>
      <c r="V8" s="1867"/>
      <c r="W8" s="1867"/>
      <c r="X8" s="1867"/>
      <c r="Y8" s="1867"/>
      <c r="Z8" s="1867"/>
      <c r="AA8" s="1867"/>
      <c r="AB8" s="1867"/>
      <c r="AC8" s="1867"/>
      <c r="AD8" s="1867"/>
      <c r="AE8" s="1867"/>
      <c r="AF8" s="1867"/>
      <c r="AG8" s="1867"/>
      <c r="AH8" s="1867"/>
      <c r="AI8" s="1867"/>
      <c r="AJ8" s="1867"/>
      <c r="AK8" s="1867"/>
      <c r="AL8" s="1867"/>
      <c r="AM8" s="1867"/>
      <c r="AN8" s="1867"/>
      <c r="AO8" s="1867"/>
      <c r="AP8" s="1867"/>
      <c r="AQ8" s="1867"/>
      <c r="AR8" s="1867"/>
      <c r="AS8" s="1867"/>
      <c r="AT8" s="1867"/>
      <c r="AU8" s="1867"/>
      <c r="AV8" s="1867"/>
      <c r="AW8" s="1868" t="s">
        <v>607</v>
      </c>
      <c r="AX8" s="1868"/>
      <c r="AY8" s="1868"/>
      <c r="AZ8" s="1868"/>
      <c r="BA8" s="1868"/>
      <c r="BB8" s="1868"/>
      <c r="BC8" s="1868" t="s">
        <v>607</v>
      </c>
      <c r="BD8" s="1868"/>
      <c r="BE8" s="1868"/>
      <c r="BF8" s="1868"/>
      <c r="BG8" s="1868"/>
      <c r="BH8" s="1868"/>
      <c r="BI8" s="1868" t="s">
        <v>607</v>
      </c>
      <c r="BJ8" s="1868"/>
      <c r="BK8" s="1868"/>
      <c r="BL8" s="1868"/>
      <c r="BM8" s="1868"/>
      <c r="BN8" s="1868"/>
      <c r="BO8" s="1868" t="s">
        <v>607</v>
      </c>
      <c r="BP8" s="1868"/>
      <c r="BQ8" s="1868"/>
      <c r="BR8" s="1868"/>
      <c r="BS8" s="1868"/>
      <c r="BT8" s="1868"/>
    </row>
    <row r="9" spans="1:72" ht="82.5" customHeight="1" x14ac:dyDescent="0.2">
      <c r="A9" s="597"/>
      <c r="B9" s="1876" t="s">
        <v>96</v>
      </c>
      <c r="C9" s="1876"/>
      <c r="D9" s="1876"/>
      <c r="E9" s="666" t="s">
        <v>302</v>
      </c>
      <c r="F9" s="1876" t="s">
        <v>608</v>
      </c>
      <c r="G9" s="1876"/>
      <c r="H9" s="1876"/>
      <c r="I9" s="1876" t="s">
        <v>312</v>
      </c>
      <c r="J9" s="1876"/>
      <c r="K9" s="1876"/>
      <c r="L9" s="593" t="s">
        <v>609</v>
      </c>
      <c r="M9" s="594" t="s">
        <v>2751</v>
      </c>
      <c r="N9" s="594" t="s">
        <v>611</v>
      </c>
      <c r="O9" s="593" t="s">
        <v>612</v>
      </c>
      <c r="P9" s="594" t="s">
        <v>2750</v>
      </c>
      <c r="Q9" s="593" t="s">
        <v>614</v>
      </c>
      <c r="R9" s="1876" t="s">
        <v>615</v>
      </c>
      <c r="S9" s="1876"/>
      <c r="T9" s="1876"/>
      <c r="U9" s="593" t="s">
        <v>616</v>
      </c>
      <c r="V9" s="593" t="s">
        <v>617</v>
      </c>
      <c r="W9" s="593" t="s">
        <v>618</v>
      </c>
      <c r="X9" s="596" t="s">
        <v>619</v>
      </c>
      <c r="Y9" s="596" t="s">
        <v>620</v>
      </c>
      <c r="Z9" s="596" t="s">
        <v>621</v>
      </c>
      <c r="AA9" s="596" t="s">
        <v>622</v>
      </c>
      <c r="AB9" s="596" t="s">
        <v>623</v>
      </c>
      <c r="AC9" s="596" t="s">
        <v>624</v>
      </c>
      <c r="AD9" s="596" t="s">
        <v>625</v>
      </c>
      <c r="AE9" s="596" t="s">
        <v>626</v>
      </c>
      <c r="AF9" s="596" t="s">
        <v>627</v>
      </c>
      <c r="AG9" s="596" t="s">
        <v>628</v>
      </c>
      <c r="AH9" s="596" t="s">
        <v>2749</v>
      </c>
      <c r="AI9" s="596" t="s">
        <v>2748</v>
      </c>
      <c r="AJ9" s="596" t="s">
        <v>99</v>
      </c>
      <c r="AK9" s="595" t="s">
        <v>631</v>
      </c>
      <c r="AL9" s="595" t="s">
        <v>632</v>
      </c>
      <c r="AM9" s="595" t="s">
        <v>633</v>
      </c>
      <c r="AN9" s="593" t="s">
        <v>634</v>
      </c>
      <c r="AO9" s="594" t="s">
        <v>2747</v>
      </c>
      <c r="AP9" s="593" t="s">
        <v>609</v>
      </c>
      <c r="AQ9" s="594" t="s">
        <v>2746</v>
      </c>
      <c r="AR9" s="593" t="s">
        <v>612</v>
      </c>
      <c r="AS9" s="593" t="s">
        <v>637</v>
      </c>
      <c r="AT9" s="593" t="s">
        <v>638</v>
      </c>
      <c r="AU9" s="666" t="s">
        <v>639</v>
      </c>
      <c r="AV9" s="666" t="s">
        <v>640</v>
      </c>
      <c r="AW9" s="592" t="s">
        <v>641</v>
      </c>
      <c r="AX9" s="1868" t="s">
        <v>642</v>
      </c>
      <c r="AY9" s="1868"/>
      <c r="AZ9" s="1868"/>
      <c r="BA9" s="592" t="s">
        <v>97</v>
      </c>
      <c r="BB9" s="667" t="s">
        <v>98</v>
      </c>
      <c r="BC9" s="592" t="s">
        <v>641</v>
      </c>
      <c r="BD9" s="1868" t="s">
        <v>642</v>
      </c>
      <c r="BE9" s="1868"/>
      <c r="BF9" s="1868"/>
      <c r="BG9" s="592" t="s">
        <v>97</v>
      </c>
      <c r="BH9" s="667" t="s">
        <v>98</v>
      </c>
      <c r="BI9" s="592" t="s">
        <v>641</v>
      </c>
      <c r="BJ9" s="1868" t="s">
        <v>642</v>
      </c>
      <c r="BK9" s="1868"/>
      <c r="BL9" s="1868"/>
      <c r="BM9" s="592" t="s">
        <v>97</v>
      </c>
      <c r="BN9" s="667" t="s">
        <v>98</v>
      </c>
      <c r="BO9" s="592" t="s">
        <v>641</v>
      </c>
      <c r="BP9" s="1868" t="s">
        <v>642</v>
      </c>
      <c r="BQ9" s="1868"/>
      <c r="BR9" s="1868"/>
      <c r="BS9" s="592" t="s">
        <v>97</v>
      </c>
      <c r="BT9" s="667" t="s">
        <v>98</v>
      </c>
    </row>
    <row r="10" spans="1:72" ht="79.5" customHeight="1" x14ac:dyDescent="0.2">
      <c r="A10" s="2137"/>
      <c r="B10" s="1871" t="s">
        <v>2959</v>
      </c>
      <c r="C10" s="1871"/>
      <c r="D10" s="1871"/>
      <c r="E10" s="1871" t="s">
        <v>791</v>
      </c>
      <c r="F10" s="2138" t="s">
        <v>898</v>
      </c>
      <c r="G10" s="2138"/>
      <c r="H10" s="2138"/>
      <c r="I10" s="1871" t="s">
        <v>792</v>
      </c>
      <c r="J10" s="1871"/>
      <c r="K10" s="1871"/>
      <c r="L10" s="2139" t="s">
        <v>663</v>
      </c>
      <c r="M10" s="665"/>
      <c r="N10" s="665"/>
      <c r="O10" s="2139" t="s">
        <v>645</v>
      </c>
      <c r="P10" s="665">
        <f>HLOOKUP(O10,[28]Listas!$O$67:$Q$68,2,0)</f>
        <v>10</v>
      </c>
      <c r="Q10" s="2141" t="str">
        <f>INDEX([28]Listas!$O$69:$Q$73,MATCH(L10,[28]Listas!$M$69:$M$73,0),MATCH(O10,[28]Listas!$O$67:$Q$67,0))</f>
        <v>10
BAJA</v>
      </c>
      <c r="R10" s="1871" t="s">
        <v>1671</v>
      </c>
      <c r="S10" s="1871"/>
      <c r="T10" s="1871"/>
      <c r="U10" s="2140" t="s">
        <v>102</v>
      </c>
      <c r="V10" s="2140" t="s">
        <v>62</v>
      </c>
      <c r="W10" s="2140" t="s">
        <v>62</v>
      </c>
      <c r="X10" s="2140" t="s">
        <v>102</v>
      </c>
      <c r="Y10" s="1871"/>
      <c r="Z10" s="2140" t="s">
        <v>102</v>
      </c>
      <c r="AA10" s="1871"/>
      <c r="AB10" s="2140" t="s">
        <v>102</v>
      </c>
      <c r="AC10" s="1871"/>
      <c r="AD10" s="2140" t="s">
        <v>102</v>
      </c>
      <c r="AE10" s="1871"/>
      <c r="AF10" s="2140" t="s">
        <v>102</v>
      </c>
      <c r="AG10" s="1871"/>
      <c r="AH10" s="2140" t="s">
        <v>102</v>
      </c>
      <c r="AI10" s="1871"/>
      <c r="AJ10" s="2140" t="s">
        <v>102</v>
      </c>
      <c r="AK10" s="1871">
        <f>IF(AJ10="SI",30,0)</f>
        <v>30</v>
      </c>
      <c r="AL10" s="1871">
        <f>SUM(Y10+AA10+AC10+AE10+AG10+AI10+AK10)</f>
        <v>30</v>
      </c>
      <c r="AM10" s="1871">
        <f>IF(AL10&lt;=50,0,IF(AL10&gt;=76,2,1))</f>
        <v>0</v>
      </c>
      <c r="AN10" s="2141" t="str">
        <f>CONCATENATE(AL10,"- disminuye ",AM10)</f>
        <v>30- disminuye 0</v>
      </c>
      <c r="AO10" s="1871">
        <f>IF(U10="SI",M10-AM10,M10)</f>
        <v>0</v>
      </c>
      <c r="AP10" s="2141" t="str">
        <f>IF(AO10&lt;=1,"Rara vez",VLOOKUP(AO10,[28]Listas!$L$69:$M$73,2,0))</f>
        <v>Rara vez</v>
      </c>
      <c r="AQ10" s="1871">
        <f>IF(V10="SI",P10-AM10,P10)</f>
        <v>10</v>
      </c>
      <c r="AR10" s="2141" t="str">
        <f>IF(AQ10&lt;=9,"Moderado",IF(AQ10=20,"Catastrófico",IF(AQ10=18,"Moderado","Mayor")))</f>
        <v>Mayor</v>
      </c>
      <c r="AS10" s="2141" t="str">
        <f>INDEX([28]Listas!$O$69:$Q$73,MATCH(AP10,[28]Listas!$M$69:$M$73,0),MATCH(AR10,[28]Listas!$O$67:$Q$67,0))</f>
        <v>10
BAJA</v>
      </c>
      <c r="AT10" s="2139" t="s">
        <v>793</v>
      </c>
      <c r="AU10" s="1871" t="s">
        <v>899</v>
      </c>
      <c r="AV10" s="1871" t="s">
        <v>2745</v>
      </c>
      <c r="AW10" s="2139" t="s">
        <v>763</v>
      </c>
      <c r="AX10" s="2142" t="s">
        <v>2960</v>
      </c>
      <c r="AY10" s="2142"/>
      <c r="AZ10" s="2142"/>
      <c r="BA10" s="2143" t="s">
        <v>2961</v>
      </c>
      <c r="BB10" s="2140" t="s">
        <v>2962</v>
      </c>
      <c r="BC10" s="2139" t="s">
        <v>1352</v>
      </c>
      <c r="BD10" s="2142" t="s">
        <v>2963</v>
      </c>
      <c r="BE10" s="2142"/>
      <c r="BF10" s="2142"/>
      <c r="BG10" s="2143" t="s">
        <v>2961</v>
      </c>
      <c r="BH10" s="2140" t="s">
        <v>1415</v>
      </c>
      <c r="BI10" s="2139" t="s">
        <v>1352</v>
      </c>
      <c r="BJ10" s="2142" t="s">
        <v>2964</v>
      </c>
      <c r="BK10" s="2142"/>
      <c r="BL10" s="2142"/>
      <c r="BM10" s="2143" t="s">
        <v>1672</v>
      </c>
      <c r="BN10" s="2140" t="s">
        <v>1415</v>
      </c>
      <c r="BO10" s="2139" t="s">
        <v>1423</v>
      </c>
      <c r="BP10" s="2142" t="s">
        <v>2964</v>
      </c>
      <c r="BQ10" s="2142"/>
      <c r="BR10" s="2142"/>
      <c r="BS10" s="2143" t="s">
        <v>1672</v>
      </c>
      <c r="BT10" s="2140" t="s">
        <v>1415</v>
      </c>
    </row>
    <row r="11" spans="1:72" ht="51.75" customHeight="1" x14ac:dyDescent="0.2">
      <c r="A11" s="2137"/>
      <c r="B11" s="1871" t="s">
        <v>2965</v>
      </c>
      <c r="C11" s="1871"/>
      <c r="D11" s="1871"/>
      <c r="E11" s="1871"/>
      <c r="F11" s="2138"/>
      <c r="G11" s="2138"/>
      <c r="H11" s="2138"/>
      <c r="I11" s="1871"/>
      <c r="J11" s="1871"/>
      <c r="K11" s="1871"/>
      <c r="L11" s="2139"/>
      <c r="M11" s="665"/>
      <c r="N11" s="665"/>
      <c r="O11" s="2139"/>
      <c r="P11" s="665"/>
      <c r="Q11" s="2141"/>
      <c r="R11" s="1871"/>
      <c r="S11" s="1871"/>
      <c r="T11" s="1871"/>
      <c r="U11" s="2140"/>
      <c r="V11" s="2140"/>
      <c r="W11" s="2140"/>
      <c r="X11" s="2140"/>
      <c r="Y11" s="1871"/>
      <c r="Z11" s="2140"/>
      <c r="AA11" s="1871"/>
      <c r="AB11" s="2140"/>
      <c r="AC11" s="1871"/>
      <c r="AD11" s="2140"/>
      <c r="AE11" s="1871"/>
      <c r="AF11" s="2140"/>
      <c r="AG11" s="1871"/>
      <c r="AH11" s="2140"/>
      <c r="AI11" s="1871"/>
      <c r="AJ11" s="2140"/>
      <c r="AK11" s="1871"/>
      <c r="AL11" s="1871"/>
      <c r="AM11" s="1871"/>
      <c r="AN11" s="2141"/>
      <c r="AO11" s="1871"/>
      <c r="AP11" s="2141"/>
      <c r="AQ11" s="1871"/>
      <c r="AR11" s="2141"/>
      <c r="AS11" s="2141"/>
      <c r="AT11" s="2139"/>
      <c r="AU11" s="1871"/>
      <c r="AV11" s="1871"/>
      <c r="AW11" s="2139"/>
      <c r="AX11" s="2142"/>
      <c r="AY11" s="2142"/>
      <c r="AZ11" s="2142"/>
      <c r="BA11" s="2143"/>
      <c r="BB11" s="2140"/>
      <c r="BC11" s="2139"/>
      <c r="BD11" s="2142"/>
      <c r="BE11" s="2142"/>
      <c r="BF11" s="2142"/>
      <c r="BG11" s="2143"/>
      <c r="BH11" s="2140"/>
      <c r="BI11" s="2139"/>
      <c r="BJ11" s="2142"/>
      <c r="BK11" s="2142"/>
      <c r="BL11" s="2142"/>
      <c r="BM11" s="2143"/>
      <c r="BN11" s="2140"/>
      <c r="BO11" s="2139"/>
      <c r="BP11" s="2142"/>
      <c r="BQ11" s="2142"/>
      <c r="BR11" s="2142"/>
      <c r="BS11" s="2143"/>
      <c r="BT11" s="2140"/>
    </row>
    <row r="12" spans="1:72" ht="71.25" customHeight="1" x14ac:dyDescent="0.2">
      <c r="A12" s="2137"/>
      <c r="B12" s="1871" t="s">
        <v>2966</v>
      </c>
      <c r="C12" s="1871"/>
      <c r="D12" s="1871"/>
      <c r="E12" s="1871"/>
      <c r="F12" s="2138"/>
      <c r="G12" s="2138"/>
      <c r="H12" s="2138"/>
      <c r="I12" s="1871"/>
      <c r="J12" s="1871"/>
      <c r="K12" s="1871"/>
      <c r="L12" s="2139"/>
      <c r="M12" s="665"/>
      <c r="N12" s="665"/>
      <c r="O12" s="2139"/>
      <c r="P12" s="665"/>
      <c r="Q12" s="2141"/>
      <c r="R12" s="1871"/>
      <c r="S12" s="1871"/>
      <c r="T12" s="1871"/>
      <c r="U12" s="2140"/>
      <c r="V12" s="2140"/>
      <c r="W12" s="2140"/>
      <c r="X12" s="2140"/>
      <c r="Y12" s="1871"/>
      <c r="Z12" s="2140"/>
      <c r="AA12" s="1871"/>
      <c r="AB12" s="2140"/>
      <c r="AC12" s="1871"/>
      <c r="AD12" s="2140"/>
      <c r="AE12" s="1871"/>
      <c r="AF12" s="2140"/>
      <c r="AG12" s="1871"/>
      <c r="AH12" s="2140"/>
      <c r="AI12" s="1871"/>
      <c r="AJ12" s="2140"/>
      <c r="AK12" s="1871"/>
      <c r="AL12" s="1871"/>
      <c r="AM12" s="1871"/>
      <c r="AN12" s="2141"/>
      <c r="AO12" s="1871"/>
      <c r="AP12" s="2141"/>
      <c r="AQ12" s="1871"/>
      <c r="AR12" s="2141"/>
      <c r="AS12" s="2141"/>
      <c r="AT12" s="2139"/>
      <c r="AU12" s="1871"/>
      <c r="AV12" s="1871"/>
      <c r="AW12" s="2139"/>
      <c r="AX12" s="2142"/>
      <c r="AY12" s="2142"/>
      <c r="AZ12" s="2142"/>
      <c r="BA12" s="2143"/>
      <c r="BB12" s="2140"/>
      <c r="BC12" s="2139"/>
      <c r="BD12" s="2142"/>
      <c r="BE12" s="2142"/>
      <c r="BF12" s="2142"/>
      <c r="BG12" s="2143"/>
      <c r="BH12" s="2140"/>
      <c r="BI12" s="2139"/>
      <c r="BJ12" s="2142"/>
      <c r="BK12" s="2142"/>
      <c r="BL12" s="2142"/>
      <c r="BM12" s="2143"/>
      <c r="BN12" s="2140"/>
      <c r="BO12" s="2139"/>
      <c r="BP12" s="2142"/>
      <c r="BQ12" s="2142"/>
      <c r="BR12" s="2142"/>
      <c r="BS12" s="2143"/>
      <c r="BT12" s="2140"/>
    </row>
    <row r="13" spans="1:72" ht="78" customHeight="1" x14ac:dyDescent="0.2">
      <c r="A13" s="2137"/>
      <c r="B13" s="1871" t="s">
        <v>2967</v>
      </c>
      <c r="C13" s="1871"/>
      <c r="D13" s="1871"/>
      <c r="E13" s="1871"/>
      <c r="F13" s="2138"/>
      <c r="G13" s="2138"/>
      <c r="H13" s="2138"/>
      <c r="I13" s="1871"/>
      <c r="J13" s="1871"/>
      <c r="K13" s="1871"/>
      <c r="L13" s="2139"/>
      <c r="M13" s="665"/>
      <c r="N13" s="665"/>
      <c r="O13" s="2139"/>
      <c r="P13" s="726"/>
      <c r="Q13" s="2141"/>
      <c r="R13" s="1871"/>
      <c r="S13" s="1871"/>
      <c r="T13" s="1871"/>
      <c r="U13" s="2140"/>
      <c r="V13" s="2140"/>
      <c r="W13" s="2140"/>
      <c r="X13" s="2140"/>
      <c r="Y13" s="1871"/>
      <c r="Z13" s="2140"/>
      <c r="AA13" s="1871"/>
      <c r="AB13" s="2140"/>
      <c r="AC13" s="1871"/>
      <c r="AD13" s="2140"/>
      <c r="AE13" s="1871"/>
      <c r="AF13" s="2140"/>
      <c r="AG13" s="1871"/>
      <c r="AH13" s="2140"/>
      <c r="AI13" s="1871"/>
      <c r="AJ13" s="2140"/>
      <c r="AK13" s="1871"/>
      <c r="AL13" s="1871"/>
      <c r="AM13" s="1871"/>
      <c r="AN13" s="2141"/>
      <c r="AO13" s="1871"/>
      <c r="AP13" s="2141"/>
      <c r="AQ13" s="1871"/>
      <c r="AR13" s="2141"/>
      <c r="AS13" s="2141"/>
      <c r="AT13" s="2139"/>
      <c r="AU13" s="1871"/>
      <c r="AV13" s="1871"/>
      <c r="AW13" s="2139"/>
      <c r="AX13" s="2142"/>
      <c r="AY13" s="2142"/>
      <c r="AZ13" s="2142"/>
      <c r="BA13" s="2143"/>
      <c r="BB13" s="2140"/>
      <c r="BC13" s="2139"/>
      <c r="BD13" s="2142"/>
      <c r="BE13" s="2142"/>
      <c r="BF13" s="2142"/>
      <c r="BG13" s="2143"/>
      <c r="BH13" s="2140"/>
      <c r="BI13" s="2139"/>
      <c r="BJ13" s="2142"/>
      <c r="BK13" s="2142"/>
      <c r="BL13" s="2142"/>
      <c r="BM13" s="2143"/>
      <c r="BN13" s="2140"/>
      <c r="BO13" s="2139"/>
      <c r="BP13" s="2142"/>
      <c r="BQ13" s="2142"/>
      <c r="BR13" s="2142"/>
      <c r="BS13" s="2143"/>
      <c r="BT13" s="2140"/>
    </row>
    <row r="14" spans="1:72" ht="153.75" customHeight="1" x14ac:dyDescent="0.2">
      <c r="A14" s="591"/>
      <c r="B14" s="1871" t="s">
        <v>2968</v>
      </c>
      <c r="C14" s="1871"/>
      <c r="D14" s="1871"/>
      <c r="E14" s="1871" t="s">
        <v>38</v>
      </c>
      <c r="F14" s="2138" t="s">
        <v>794</v>
      </c>
      <c r="G14" s="2138"/>
      <c r="H14" s="2138"/>
      <c r="I14" s="1871" t="s">
        <v>795</v>
      </c>
      <c r="J14" s="1871"/>
      <c r="K14" s="1871"/>
      <c r="L14" s="2139" t="s">
        <v>663</v>
      </c>
      <c r="M14" s="665"/>
      <c r="N14" s="665"/>
      <c r="O14" s="2139" t="s">
        <v>645</v>
      </c>
      <c r="P14" s="726"/>
      <c r="Q14" s="2141" t="str">
        <f>INDEX([28]Listas!$O$69:$Q$73,MATCH(L14,[28]Listas!$M$69:$M$73,0),MATCH(O14,[28]Listas!$O$67:$Q$67,0))</f>
        <v>10
BAJA</v>
      </c>
      <c r="R14" s="1871" t="s">
        <v>1673</v>
      </c>
      <c r="S14" s="1871"/>
      <c r="T14" s="1871"/>
      <c r="U14" s="2140" t="s">
        <v>102</v>
      </c>
      <c r="V14" s="2140" t="s">
        <v>62</v>
      </c>
      <c r="W14" s="2140" t="s">
        <v>62</v>
      </c>
      <c r="X14" s="2140" t="s">
        <v>102</v>
      </c>
      <c r="Y14" s="665"/>
      <c r="Z14" s="2140" t="s">
        <v>102</v>
      </c>
      <c r="AA14" s="665"/>
      <c r="AB14" s="2140" t="s">
        <v>62</v>
      </c>
      <c r="AC14" s="665"/>
      <c r="AD14" s="2140" t="s">
        <v>102</v>
      </c>
      <c r="AE14" s="665"/>
      <c r="AF14" s="2140" t="s">
        <v>102</v>
      </c>
      <c r="AG14" s="665"/>
      <c r="AH14" s="2140" t="s">
        <v>102</v>
      </c>
      <c r="AI14" s="665"/>
      <c r="AJ14" s="2140" t="s">
        <v>102</v>
      </c>
      <c r="AK14" s="1871">
        <f>IF(AJ14="SI",30,0)</f>
        <v>30</v>
      </c>
      <c r="AL14" s="1871">
        <f>SUM(Y14+AA14+AC14+AE14+AG14+AI14+AK14)</f>
        <v>30</v>
      </c>
      <c r="AM14" s="1871">
        <f>IF(AL14&lt;=50,0,IF(AL14&gt;=76,2,1))</f>
        <v>0</v>
      </c>
      <c r="AN14" s="2141" t="str">
        <f>CONCATENATE(AL14,"- disminuye ",AM14)</f>
        <v>30- disminuye 0</v>
      </c>
      <c r="AO14" s="665"/>
      <c r="AP14" s="2141" t="str">
        <f>IF(AO14&lt;=1,"Rara vez",VLOOKUP(AO14,[28]Listas!$L$69:$M$73,2,0))</f>
        <v>Rara vez</v>
      </c>
      <c r="AQ14" s="665"/>
      <c r="AR14" s="2141" t="str">
        <f>IF(AQ14&lt;=9,"Moderado",IF(AQ14=20,"Catastrófico",IF(AQ14=18,"Moderado","Mayor")))</f>
        <v>Moderado</v>
      </c>
      <c r="AS14" s="2141" t="str">
        <f>INDEX([28]Listas!$O$69:$Q$73,MATCH(AP14,[28]Listas!$M$69:$M$73,0),MATCH(AR14,[28]Listas!$O$67:$Q$67,0))</f>
        <v>5
BAJA</v>
      </c>
      <c r="AT14" s="2139" t="s">
        <v>793</v>
      </c>
      <c r="AU14" s="1871" t="s">
        <v>900</v>
      </c>
      <c r="AV14" s="1871" t="s">
        <v>796</v>
      </c>
      <c r="AW14" s="2139" t="s">
        <v>763</v>
      </c>
      <c r="AX14" s="2142" t="s">
        <v>2969</v>
      </c>
      <c r="AY14" s="2142"/>
      <c r="AZ14" s="2142"/>
      <c r="BA14" s="2143" t="s">
        <v>2961</v>
      </c>
      <c r="BB14" s="2140" t="s">
        <v>2970</v>
      </c>
      <c r="BC14" s="2139" t="s">
        <v>1352</v>
      </c>
      <c r="BD14" s="2142" t="s">
        <v>2971</v>
      </c>
      <c r="BE14" s="2142"/>
      <c r="BF14" s="2142"/>
      <c r="BG14" s="2143" t="s">
        <v>2961</v>
      </c>
      <c r="BH14" s="2140" t="s">
        <v>1416</v>
      </c>
      <c r="BI14" s="2139" t="s">
        <v>1352</v>
      </c>
      <c r="BJ14" s="2142" t="s">
        <v>2744</v>
      </c>
      <c r="BK14" s="2142"/>
      <c r="BL14" s="2142"/>
      <c r="BM14" s="2143" t="s">
        <v>1672</v>
      </c>
      <c r="BN14" s="2140" t="s">
        <v>1416</v>
      </c>
      <c r="BO14" s="2139" t="s">
        <v>1423</v>
      </c>
      <c r="BP14" s="2142" t="s">
        <v>2972</v>
      </c>
      <c r="BQ14" s="2142"/>
      <c r="BR14" s="2142"/>
      <c r="BS14" s="2143" t="s">
        <v>1672</v>
      </c>
      <c r="BT14" s="2140" t="s">
        <v>1416</v>
      </c>
    </row>
    <row r="15" spans="1:72" ht="159" customHeight="1" x14ac:dyDescent="0.2">
      <c r="A15" s="591"/>
      <c r="B15" s="1871" t="s">
        <v>2973</v>
      </c>
      <c r="C15" s="1871"/>
      <c r="D15" s="1871"/>
      <c r="E15" s="1871"/>
      <c r="F15" s="2138"/>
      <c r="G15" s="2138"/>
      <c r="H15" s="2138"/>
      <c r="I15" s="1871"/>
      <c r="J15" s="1871"/>
      <c r="K15" s="1871"/>
      <c r="L15" s="2139"/>
      <c r="M15" s="665"/>
      <c r="N15" s="665"/>
      <c r="O15" s="2139"/>
      <c r="P15" s="726"/>
      <c r="Q15" s="2141"/>
      <c r="R15" s="1871"/>
      <c r="S15" s="1871"/>
      <c r="T15" s="1871"/>
      <c r="U15" s="2140"/>
      <c r="V15" s="2140"/>
      <c r="W15" s="2140"/>
      <c r="X15" s="2140"/>
      <c r="Y15" s="665"/>
      <c r="Z15" s="2140"/>
      <c r="AA15" s="665"/>
      <c r="AB15" s="2140"/>
      <c r="AC15" s="665"/>
      <c r="AD15" s="2140"/>
      <c r="AE15" s="665"/>
      <c r="AF15" s="2140"/>
      <c r="AG15" s="665"/>
      <c r="AH15" s="2140"/>
      <c r="AI15" s="665"/>
      <c r="AJ15" s="2140"/>
      <c r="AK15" s="1871"/>
      <c r="AL15" s="1871"/>
      <c r="AM15" s="1871"/>
      <c r="AN15" s="2141"/>
      <c r="AO15" s="665"/>
      <c r="AP15" s="2141"/>
      <c r="AQ15" s="665"/>
      <c r="AR15" s="2141"/>
      <c r="AS15" s="2141"/>
      <c r="AT15" s="2139"/>
      <c r="AU15" s="1871"/>
      <c r="AV15" s="1871"/>
      <c r="AW15" s="2139"/>
      <c r="AX15" s="2142"/>
      <c r="AY15" s="2142"/>
      <c r="AZ15" s="2142"/>
      <c r="BA15" s="2143"/>
      <c r="BB15" s="2140"/>
      <c r="BC15" s="2139"/>
      <c r="BD15" s="2142"/>
      <c r="BE15" s="2142"/>
      <c r="BF15" s="2142"/>
      <c r="BG15" s="2143"/>
      <c r="BH15" s="2140"/>
      <c r="BI15" s="2139"/>
      <c r="BJ15" s="2142"/>
      <c r="BK15" s="2142"/>
      <c r="BL15" s="2142"/>
      <c r="BM15" s="2143"/>
      <c r="BN15" s="2140"/>
      <c r="BO15" s="2139"/>
      <c r="BP15" s="2142"/>
      <c r="BQ15" s="2142"/>
      <c r="BR15" s="2142"/>
      <c r="BS15" s="2143"/>
      <c r="BT15" s="2140"/>
    </row>
    <row r="16" spans="1:72" ht="208.5" customHeight="1" x14ac:dyDescent="0.2">
      <c r="A16" s="591"/>
      <c r="B16" s="1871" t="s">
        <v>2974</v>
      </c>
      <c r="C16" s="1871"/>
      <c r="D16" s="1871"/>
      <c r="E16" s="1871" t="s">
        <v>39</v>
      </c>
      <c r="F16" s="2138" t="s">
        <v>797</v>
      </c>
      <c r="G16" s="2138"/>
      <c r="H16" s="2138"/>
      <c r="I16" s="1871" t="s">
        <v>798</v>
      </c>
      <c r="J16" s="1871"/>
      <c r="K16" s="1871"/>
      <c r="L16" s="2139" t="s">
        <v>663</v>
      </c>
      <c r="M16" s="665"/>
      <c r="N16" s="665"/>
      <c r="O16" s="2139" t="s">
        <v>645</v>
      </c>
      <c r="P16" s="726"/>
      <c r="Q16" s="2141" t="str">
        <f>INDEX([28]Listas!$O$69:$Q$73,MATCH(L16,[28]Listas!$M$69:$M$73,0),MATCH(O16,[28]Listas!$O$67:$Q$67,0))</f>
        <v>10
BAJA</v>
      </c>
      <c r="R16" s="1871" t="s">
        <v>1674</v>
      </c>
      <c r="S16" s="1871"/>
      <c r="T16" s="1871"/>
      <c r="U16" s="2140" t="s">
        <v>102</v>
      </c>
      <c r="V16" s="2140" t="s">
        <v>62</v>
      </c>
      <c r="W16" s="2140" t="s">
        <v>62</v>
      </c>
      <c r="X16" s="2140" t="s">
        <v>62</v>
      </c>
      <c r="Y16" s="665"/>
      <c r="Z16" s="2140" t="s">
        <v>102</v>
      </c>
      <c r="AA16" s="665"/>
      <c r="AB16" s="2140" t="s">
        <v>62</v>
      </c>
      <c r="AC16" s="665"/>
      <c r="AD16" s="2140" t="s">
        <v>102</v>
      </c>
      <c r="AE16" s="665"/>
      <c r="AF16" s="2140" t="s">
        <v>102</v>
      </c>
      <c r="AG16" s="665"/>
      <c r="AH16" s="2140" t="s">
        <v>102</v>
      </c>
      <c r="AI16" s="665"/>
      <c r="AJ16" s="2140" t="s">
        <v>102</v>
      </c>
      <c r="AK16" s="1871">
        <f>IF(AJ16="SI",30,0)</f>
        <v>30</v>
      </c>
      <c r="AL16" s="1871">
        <f>SUM(Y16+AA16+AC16+AE16+AG16+AI16+AK16)</f>
        <v>30</v>
      </c>
      <c r="AM16" s="1871">
        <f>IF(AL16&lt;=50,0,IF(AL16&gt;=76,2,1))</f>
        <v>0</v>
      </c>
      <c r="AN16" s="2141" t="str">
        <f>CONCATENATE(AL16,"- disminuye ",AM16)</f>
        <v>30- disminuye 0</v>
      </c>
      <c r="AO16" s="665"/>
      <c r="AP16" s="2141" t="str">
        <f>IF(AO16&lt;=1,"Rara vez",VLOOKUP(AO16,[28]Listas!$L$69:$M$73,2,0))</f>
        <v>Rara vez</v>
      </c>
      <c r="AQ16" s="665"/>
      <c r="AR16" s="2141" t="str">
        <f>IF(AQ16&lt;=9,"Moderado",IF(AQ16=20,"Catastrófico",IF(AQ16=18,"Moderado","Mayor")))</f>
        <v>Moderado</v>
      </c>
      <c r="AS16" s="2141" t="str">
        <f>INDEX([28]Listas!$O$69:$Q$73,MATCH(AP16,[28]Listas!$M$69:$M$73,0),MATCH(AR16,[28]Listas!$O$67:$Q$67,0))</f>
        <v>5
BAJA</v>
      </c>
      <c r="AT16" s="2139" t="s">
        <v>647</v>
      </c>
      <c r="AU16" s="1871" t="s">
        <v>901</v>
      </c>
      <c r="AV16" s="1871" t="s">
        <v>799</v>
      </c>
      <c r="AW16" s="2139" t="s">
        <v>763</v>
      </c>
      <c r="AX16" s="2142" t="s">
        <v>2975</v>
      </c>
      <c r="AY16" s="2142"/>
      <c r="AZ16" s="2142"/>
      <c r="BA16" s="2143" t="s">
        <v>2961</v>
      </c>
      <c r="BB16" s="2140" t="s">
        <v>2976</v>
      </c>
      <c r="BC16" s="2139" t="s">
        <v>763</v>
      </c>
      <c r="BD16" s="2142" t="s">
        <v>2977</v>
      </c>
      <c r="BE16" s="2142"/>
      <c r="BF16" s="2142"/>
      <c r="BG16" s="2143" t="s">
        <v>2961</v>
      </c>
      <c r="BH16" s="2140" t="s">
        <v>1417</v>
      </c>
      <c r="BI16" s="2139" t="s">
        <v>1352</v>
      </c>
      <c r="BJ16" s="2142" t="s">
        <v>2743</v>
      </c>
      <c r="BK16" s="2142"/>
      <c r="BL16" s="2142"/>
      <c r="BM16" s="2143" t="s">
        <v>1672</v>
      </c>
      <c r="BN16" s="2140" t="s">
        <v>1417</v>
      </c>
      <c r="BO16" s="2139" t="s">
        <v>1423</v>
      </c>
      <c r="BP16" s="2142" t="s">
        <v>2978</v>
      </c>
      <c r="BQ16" s="2142"/>
      <c r="BR16" s="2142"/>
      <c r="BS16" s="2143" t="s">
        <v>1672</v>
      </c>
      <c r="BT16" s="2140" t="s">
        <v>1417</v>
      </c>
    </row>
    <row r="17" spans="1:72" ht="147.75" customHeight="1" x14ac:dyDescent="0.2">
      <c r="A17" s="591"/>
      <c r="B17" s="1871" t="s">
        <v>2979</v>
      </c>
      <c r="C17" s="1871"/>
      <c r="D17" s="1871"/>
      <c r="E17" s="1871"/>
      <c r="F17" s="2138"/>
      <c r="G17" s="2138"/>
      <c r="H17" s="2138"/>
      <c r="I17" s="1871"/>
      <c r="J17" s="1871"/>
      <c r="K17" s="1871"/>
      <c r="L17" s="2139"/>
      <c r="M17" s="665"/>
      <c r="N17" s="665"/>
      <c r="O17" s="2139"/>
      <c r="P17" s="726"/>
      <c r="Q17" s="2141"/>
      <c r="R17" s="1871"/>
      <c r="S17" s="1871"/>
      <c r="T17" s="1871"/>
      <c r="U17" s="2140"/>
      <c r="V17" s="2140"/>
      <c r="W17" s="2140"/>
      <c r="X17" s="2140"/>
      <c r="Y17" s="665"/>
      <c r="Z17" s="2140"/>
      <c r="AA17" s="665"/>
      <c r="AB17" s="2140"/>
      <c r="AC17" s="665"/>
      <c r="AD17" s="2140"/>
      <c r="AE17" s="665"/>
      <c r="AF17" s="2140"/>
      <c r="AG17" s="665"/>
      <c r="AH17" s="2140"/>
      <c r="AI17" s="665"/>
      <c r="AJ17" s="2140"/>
      <c r="AK17" s="1871"/>
      <c r="AL17" s="1871"/>
      <c r="AM17" s="1871"/>
      <c r="AN17" s="2141"/>
      <c r="AO17" s="665"/>
      <c r="AP17" s="2141"/>
      <c r="AQ17" s="665"/>
      <c r="AR17" s="2141"/>
      <c r="AS17" s="2141"/>
      <c r="AT17" s="2139"/>
      <c r="AU17" s="1871"/>
      <c r="AV17" s="1871"/>
      <c r="AW17" s="2139"/>
      <c r="AX17" s="2142"/>
      <c r="AY17" s="2142"/>
      <c r="AZ17" s="2142"/>
      <c r="BA17" s="2143"/>
      <c r="BB17" s="2140"/>
      <c r="BC17" s="2139"/>
      <c r="BD17" s="2142"/>
      <c r="BE17" s="2142"/>
      <c r="BF17" s="2142"/>
      <c r="BG17" s="2143"/>
      <c r="BH17" s="2140"/>
      <c r="BI17" s="2139"/>
      <c r="BJ17" s="2142"/>
      <c r="BK17" s="2142"/>
      <c r="BL17" s="2142"/>
      <c r="BM17" s="2143"/>
      <c r="BN17" s="2140"/>
      <c r="BO17" s="2139"/>
      <c r="BP17" s="2142"/>
      <c r="BQ17" s="2142"/>
      <c r="BR17" s="2142"/>
      <c r="BS17" s="2143"/>
      <c r="BT17" s="2140"/>
    </row>
    <row r="18" spans="1:72" ht="210.75" customHeight="1" x14ac:dyDescent="0.2">
      <c r="A18" s="591"/>
      <c r="B18" s="1871" t="s">
        <v>2980</v>
      </c>
      <c r="C18" s="1871"/>
      <c r="D18" s="1871"/>
      <c r="E18" s="1871" t="s">
        <v>800</v>
      </c>
      <c r="F18" s="2138" t="s">
        <v>902</v>
      </c>
      <c r="G18" s="2138"/>
      <c r="H18" s="2138"/>
      <c r="I18" s="1871" t="s">
        <v>801</v>
      </c>
      <c r="J18" s="1871"/>
      <c r="K18" s="1871"/>
      <c r="L18" s="2139" t="s">
        <v>667</v>
      </c>
      <c r="M18" s="665"/>
      <c r="N18" s="665"/>
      <c r="O18" s="2139" t="s">
        <v>652</v>
      </c>
      <c r="P18" s="726"/>
      <c r="Q18" s="2141" t="str">
        <f>INDEX([28]Listas!$O$69:$Q$73,MATCH(L18,[28]Listas!$M$69:$M$73,0),MATCH(O18,[28]Listas!$O$67:$Q$67,0))</f>
        <v>10
BAJA</v>
      </c>
      <c r="R18" s="1871" t="s">
        <v>903</v>
      </c>
      <c r="S18" s="1871"/>
      <c r="T18" s="1871"/>
      <c r="U18" s="2140" t="s">
        <v>102</v>
      </c>
      <c r="V18" s="2140" t="s">
        <v>62</v>
      </c>
      <c r="W18" s="2140" t="s">
        <v>62</v>
      </c>
      <c r="X18" s="2140" t="s">
        <v>62</v>
      </c>
      <c r="Y18" s="665"/>
      <c r="Z18" s="2140" t="s">
        <v>102</v>
      </c>
      <c r="AA18" s="665"/>
      <c r="AB18" s="2140" t="s">
        <v>62</v>
      </c>
      <c r="AC18" s="665"/>
      <c r="AD18" s="2140" t="s">
        <v>102</v>
      </c>
      <c r="AE18" s="665"/>
      <c r="AF18" s="2140" t="s">
        <v>102</v>
      </c>
      <c r="AG18" s="665"/>
      <c r="AH18" s="2140" t="s">
        <v>102</v>
      </c>
      <c r="AI18" s="665"/>
      <c r="AJ18" s="2140" t="s">
        <v>102</v>
      </c>
      <c r="AK18" s="1871">
        <f>IF(AJ18="SI",30,0)</f>
        <v>30</v>
      </c>
      <c r="AL18" s="1871">
        <f>SUM(Y18+AA18+AC18+AE18+AG18+AI18+AK18)</f>
        <v>30</v>
      </c>
      <c r="AM18" s="1871">
        <f>IF(AL18&lt;=50,0,IF(AL18&gt;=76,2,1))</f>
        <v>0</v>
      </c>
      <c r="AN18" s="2141" t="str">
        <f>CONCATENATE(AL18,"- disminuye ",AM18)</f>
        <v>30- disminuye 0</v>
      </c>
      <c r="AO18" s="665"/>
      <c r="AP18" s="2141" t="str">
        <f>IF(AO18&lt;=1,"Rara vez",VLOOKUP(AO18,[28]Listas!$L$69:$M$73,2,0))</f>
        <v>Rara vez</v>
      </c>
      <c r="AQ18" s="665"/>
      <c r="AR18" s="2141" t="str">
        <f>IF(AQ18&lt;=9,"Moderado",IF(AQ18=20,"Catastrófico",IF(AQ18=18,"Moderado","Mayor")))</f>
        <v>Moderado</v>
      </c>
      <c r="AS18" s="2141" t="str">
        <f>INDEX([28]Listas!$O$69:$Q$73,MATCH(AP18,[28]Listas!$M$69:$M$73,0),MATCH(AR18,[28]Listas!$O$67:$Q$67,0))</f>
        <v>5
BAJA</v>
      </c>
      <c r="AT18" s="2139" t="s">
        <v>653</v>
      </c>
      <c r="AU18" s="1871" t="s">
        <v>904</v>
      </c>
      <c r="AV18" s="1871" t="s">
        <v>802</v>
      </c>
      <c r="AW18" s="2139" t="s">
        <v>763</v>
      </c>
      <c r="AX18" s="2142" t="s">
        <v>2981</v>
      </c>
      <c r="AY18" s="2142"/>
      <c r="AZ18" s="2142"/>
      <c r="BA18" s="2143" t="s">
        <v>2961</v>
      </c>
      <c r="BB18" s="2140" t="s">
        <v>2982</v>
      </c>
      <c r="BC18" s="2139" t="s">
        <v>1352</v>
      </c>
      <c r="BD18" s="2142" t="s">
        <v>2983</v>
      </c>
      <c r="BE18" s="2142"/>
      <c r="BF18" s="2142"/>
      <c r="BG18" s="2143" t="s">
        <v>2961</v>
      </c>
      <c r="BH18" s="2140" t="s">
        <v>1436</v>
      </c>
      <c r="BI18" s="2139" t="s">
        <v>1352</v>
      </c>
      <c r="BJ18" s="2142" t="s">
        <v>1675</v>
      </c>
      <c r="BK18" s="2142"/>
      <c r="BL18" s="2142"/>
      <c r="BM18" s="2143" t="s">
        <v>1672</v>
      </c>
      <c r="BN18" s="2140" t="s">
        <v>1436</v>
      </c>
      <c r="BO18" s="2139" t="s">
        <v>1423</v>
      </c>
      <c r="BP18" s="2142" t="s">
        <v>2984</v>
      </c>
      <c r="BQ18" s="2142"/>
      <c r="BR18" s="2142"/>
      <c r="BS18" s="2143" t="s">
        <v>1672</v>
      </c>
      <c r="BT18" s="2140" t="s">
        <v>1436</v>
      </c>
    </row>
    <row r="19" spans="1:72" ht="176.25" customHeight="1" x14ac:dyDescent="0.2">
      <c r="A19" s="591"/>
      <c r="B19" s="1871" t="s">
        <v>2985</v>
      </c>
      <c r="C19" s="1871"/>
      <c r="D19" s="1871"/>
      <c r="E19" s="1871"/>
      <c r="F19" s="2138"/>
      <c r="G19" s="2138"/>
      <c r="H19" s="2138"/>
      <c r="I19" s="1871"/>
      <c r="J19" s="1871"/>
      <c r="K19" s="1871"/>
      <c r="L19" s="2139"/>
      <c r="M19" s="665"/>
      <c r="N19" s="665"/>
      <c r="O19" s="2139"/>
      <c r="P19" s="726"/>
      <c r="Q19" s="2141"/>
      <c r="R19" s="1871"/>
      <c r="S19" s="1871"/>
      <c r="T19" s="1871"/>
      <c r="U19" s="2140"/>
      <c r="V19" s="2140"/>
      <c r="W19" s="2140"/>
      <c r="X19" s="2140"/>
      <c r="Y19" s="665"/>
      <c r="Z19" s="2140"/>
      <c r="AA19" s="665"/>
      <c r="AB19" s="2140"/>
      <c r="AC19" s="665"/>
      <c r="AD19" s="2140"/>
      <c r="AE19" s="665"/>
      <c r="AF19" s="2140"/>
      <c r="AG19" s="665"/>
      <c r="AH19" s="2140"/>
      <c r="AI19" s="665"/>
      <c r="AJ19" s="2140"/>
      <c r="AK19" s="1871"/>
      <c r="AL19" s="1871"/>
      <c r="AM19" s="1871"/>
      <c r="AN19" s="2141"/>
      <c r="AO19" s="665"/>
      <c r="AP19" s="2141"/>
      <c r="AQ19" s="665"/>
      <c r="AR19" s="2141"/>
      <c r="AS19" s="2141"/>
      <c r="AT19" s="2139"/>
      <c r="AU19" s="1871"/>
      <c r="AV19" s="1871"/>
      <c r="AW19" s="2139"/>
      <c r="AX19" s="2142"/>
      <c r="AY19" s="2142"/>
      <c r="AZ19" s="2142"/>
      <c r="BA19" s="2143"/>
      <c r="BB19" s="2140"/>
      <c r="BC19" s="2139"/>
      <c r="BD19" s="2142"/>
      <c r="BE19" s="2142"/>
      <c r="BF19" s="2142"/>
      <c r="BG19" s="2143"/>
      <c r="BH19" s="2140"/>
      <c r="BI19" s="2139"/>
      <c r="BJ19" s="2142"/>
      <c r="BK19" s="2142"/>
      <c r="BL19" s="2142"/>
      <c r="BM19" s="2143"/>
      <c r="BN19" s="2140"/>
      <c r="BO19" s="2139"/>
      <c r="BP19" s="2142"/>
      <c r="BQ19" s="2142"/>
      <c r="BR19" s="2142"/>
      <c r="BS19" s="2143"/>
      <c r="BT19" s="2140"/>
    </row>
    <row r="20" spans="1:72" ht="15" customHeight="1" x14ac:dyDescent="0.2">
      <c r="A20" s="1896" t="s">
        <v>655</v>
      </c>
      <c r="B20" s="1896"/>
      <c r="C20" s="1896"/>
      <c r="D20" s="1896"/>
      <c r="E20" s="1896"/>
      <c r="F20" s="1896"/>
      <c r="G20" s="1896"/>
      <c r="H20" s="1896"/>
      <c r="I20" s="1896"/>
      <c r="J20" s="1896"/>
      <c r="K20" s="1896"/>
      <c r="L20" s="1896"/>
      <c r="M20" s="1896"/>
      <c r="N20" s="1896"/>
      <c r="O20" s="1896"/>
      <c r="P20" s="1896"/>
      <c r="Q20" s="1896"/>
      <c r="R20" s="1896"/>
      <c r="S20" s="1896"/>
      <c r="T20" s="590"/>
      <c r="U20" s="590"/>
      <c r="V20" s="590"/>
      <c r="W20" s="590"/>
      <c r="X20" s="590"/>
      <c r="Y20" s="590"/>
      <c r="Z20" s="590"/>
      <c r="AA20" s="590"/>
      <c r="AB20" s="590"/>
      <c r="AC20" s="590"/>
      <c r="AD20" s="590"/>
      <c r="AE20" s="590"/>
      <c r="AF20" s="590"/>
      <c r="AG20" s="590"/>
      <c r="AH20" s="590"/>
      <c r="AI20" s="590"/>
      <c r="AJ20" s="590"/>
      <c r="AK20" s="590"/>
      <c r="AL20" s="590"/>
      <c r="AM20" s="590"/>
      <c r="AN20" s="590"/>
      <c r="AO20" s="590"/>
      <c r="AP20" s="590"/>
      <c r="AQ20" s="590"/>
      <c r="AR20" s="590"/>
      <c r="AS20" s="589"/>
      <c r="AT20" s="586"/>
      <c r="AU20" s="586"/>
      <c r="AV20" s="586"/>
      <c r="AW20" s="1880" t="s">
        <v>2741</v>
      </c>
      <c r="AX20" s="1881"/>
      <c r="AY20" s="1881"/>
      <c r="AZ20" s="1881"/>
      <c r="BA20" s="1881"/>
      <c r="BB20" s="1882"/>
      <c r="BC20" s="1880" t="s">
        <v>2741</v>
      </c>
      <c r="BD20" s="1881"/>
      <c r="BE20" s="1881"/>
      <c r="BF20" s="1881"/>
      <c r="BG20" s="1881"/>
      <c r="BH20" s="1882"/>
      <c r="BI20" s="1880" t="s">
        <v>2741</v>
      </c>
      <c r="BJ20" s="1881"/>
      <c r="BK20" s="1881"/>
      <c r="BL20" s="1881"/>
      <c r="BM20" s="1881"/>
      <c r="BN20" s="1882"/>
      <c r="BO20" s="1880" t="s">
        <v>2741</v>
      </c>
      <c r="BP20" s="1881"/>
      <c r="BQ20" s="1881"/>
      <c r="BR20" s="1881"/>
      <c r="BS20" s="1881"/>
      <c r="BT20" s="1882"/>
    </row>
    <row r="21" spans="1:72" s="585" customFormat="1" ht="19.5" customHeight="1" x14ac:dyDescent="0.2">
      <c r="A21" s="588"/>
      <c r="B21" s="2150" t="s">
        <v>656</v>
      </c>
      <c r="C21" s="2150"/>
      <c r="D21" s="2150"/>
      <c r="E21" s="2150"/>
      <c r="F21" s="2150"/>
      <c r="G21" s="2150"/>
      <c r="H21" s="2150"/>
      <c r="I21" s="2150" t="s">
        <v>657</v>
      </c>
      <c r="J21" s="2150"/>
      <c r="K21" s="2150"/>
      <c r="L21" s="2150"/>
      <c r="M21" s="2150"/>
      <c r="N21" s="2150"/>
      <c r="O21" s="2150"/>
      <c r="P21" s="2150"/>
      <c r="Q21" s="2150"/>
      <c r="R21" s="2150"/>
      <c r="S21" s="2150"/>
      <c r="T21" s="2150"/>
      <c r="U21" s="2150" t="s">
        <v>369</v>
      </c>
      <c r="V21" s="2150"/>
      <c r="W21" s="2150"/>
      <c r="X21" s="2150"/>
      <c r="Y21" s="2150"/>
      <c r="Z21" s="2150"/>
      <c r="AA21" s="2150"/>
      <c r="AB21" s="2150"/>
      <c r="AC21" s="2150"/>
      <c r="AD21" s="2150"/>
      <c r="AE21" s="2150"/>
      <c r="AF21" s="2150"/>
      <c r="AG21" s="2150"/>
      <c r="AH21" s="2150"/>
      <c r="AI21" s="2150"/>
      <c r="AJ21" s="2150"/>
      <c r="AK21" s="2150"/>
      <c r="AL21" s="2150"/>
      <c r="AM21" s="2150"/>
      <c r="AN21" s="2150"/>
      <c r="AO21" s="587" t="s">
        <v>370</v>
      </c>
      <c r="AP21" s="2150" t="s">
        <v>370</v>
      </c>
      <c r="AQ21" s="2150"/>
      <c r="AR21" s="2150"/>
      <c r="AS21" s="2150"/>
      <c r="AT21" s="2150"/>
      <c r="AU21" s="2150"/>
      <c r="AV21" s="586"/>
      <c r="AW21" s="2144" t="s">
        <v>2986</v>
      </c>
      <c r="AX21" s="2145"/>
      <c r="AY21" s="2145"/>
      <c r="AZ21" s="2145"/>
      <c r="BA21" s="2145"/>
      <c r="BB21" s="2146"/>
      <c r="BC21" s="2144"/>
      <c r="BD21" s="2145"/>
      <c r="BE21" s="2145"/>
      <c r="BF21" s="2145"/>
      <c r="BG21" s="2145"/>
      <c r="BH21" s="2146"/>
      <c r="BI21" s="2144"/>
      <c r="BJ21" s="2145"/>
      <c r="BK21" s="2145"/>
      <c r="BL21" s="2145"/>
      <c r="BM21" s="2145"/>
      <c r="BN21" s="2146"/>
      <c r="BO21" s="2144" t="s">
        <v>2987</v>
      </c>
      <c r="BP21" s="2145"/>
      <c r="BQ21" s="2145"/>
      <c r="BR21" s="2145"/>
      <c r="BS21" s="2145"/>
      <c r="BT21" s="2146"/>
    </row>
    <row r="22" spans="1:72" s="585" customFormat="1" ht="39.75" customHeight="1" x14ac:dyDescent="0.2">
      <c r="A22" s="584"/>
      <c r="B22" s="1892" t="s">
        <v>803</v>
      </c>
      <c r="C22" s="1892"/>
      <c r="D22" s="1892"/>
      <c r="E22" s="1892"/>
      <c r="F22" s="1892"/>
      <c r="G22" s="1892"/>
      <c r="H22" s="1892"/>
      <c r="I22" s="1892" t="s">
        <v>789</v>
      </c>
      <c r="J22" s="1892"/>
      <c r="K22" s="1892"/>
      <c r="L22" s="1892"/>
      <c r="M22" s="1892"/>
      <c r="N22" s="1892"/>
      <c r="O22" s="1892"/>
      <c r="P22" s="1892"/>
      <c r="Q22" s="1892"/>
      <c r="R22" s="1892"/>
      <c r="S22" s="1892"/>
      <c r="T22" s="1892"/>
      <c r="U22" s="1892" t="s">
        <v>348</v>
      </c>
      <c r="V22" s="1892"/>
      <c r="W22" s="1892"/>
      <c r="X22" s="1892"/>
      <c r="Y22" s="1892"/>
      <c r="Z22" s="1892"/>
      <c r="AA22" s="1892"/>
      <c r="AB22" s="1892"/>
      <c r="AC22" s="1892"/>
      <c r="AD22" s="1892"/>
      <c r="AE22" s="1892"/>
      <c r="AF22" s="1892"/>
      <c r="AG22" s="1892"/>
      <c r="AH22" s="1892"/>
      <c r="AI22" s="1892"/>
      <c r="AJ22" s="1892"/>
      <c r="AK22" s="1892"/>
      <c r="AL22" s="1892"/>
      <c r="AM22" s="1892"/>
      <c r="AN22" s="1892"/>
      <c r="AO22" s="583"/>
      <c r="AP22" s="1892"/>
      <c r="AQ22" s="1892"/>
      <c r="AR22" s="1892"/>
      <c r="AS22" s="1892"/>
      <c r="AT22" s="1892"/>
      <c r="AU22" s="1892"/>
      <c r="AV22" s="586"/>
      <c r="AW22" s="2144"/>
      <c r="AX22" s="2145"/>
      <c r="AY22" s="2145"/>
      <c r="AZ22" s="2145"/>
      <c r="BA22" s="2145"/>
      <c r="BB22" s="2146"/>
      <c r="BC22" s="2144"/>
      <c r="BD22" s="2145"/>
      <c r="BE22" s="2145"/>
      <c r="BF22" s="2145"/>
      <c r="BG22" s="2145"/>
      <c r="BH22" s="2146"/>
      <c r="BI22" s="2144"/>
      <c r="BJ22" s="2145"/>
      <c r="BK22" s="2145"/>
      <c r="BL22" s="2145"/>
      <c r="BM22" s="2145"/>
      <c r="BN22" s="2146"/>
      <c r="BO22" s="2144"/>
      <c r="BP22" s="2145"/>
      <c r="BQ22" s="2145"/>
      <c r="BR22" s="2145"/>
      <c r="BS22" s="2145"/>
      <c r="BT22" s="2146"/>
    </row>
    <row r="23" spans="1:72" s="585" customFormat="1" ht="39.75" customHeight="1" x14ac:dyDescent="0.2">
      <c r="A23" s="584"/>
      <c r="B23" s="1892" t="s">
        <v>804</v>
      </c>
      <c r="C23" s="1892"/>
      <c r="D23" s="1892"/>
      <c r="E23" s="1892"/>
      <c r="F23" s="1892"/>
      <c r="G23" s="1892"/>
      <c r="H23" s="1892"/>
      <c r="I23" s="1892" t="s">
        <v>2665</v>
      </c>
      <c r="J23" s="1892"/>
      <c r="K23" s="1892"/>
      <c r="L23" s="1892"/>
      <c r="M23" s="1892"/>
      <c r="N23" s="1892"/>
      <c r="O23" s="1892"/>
      <c r="P23" s="1892"/>
      <c r="Q23" s="1892"/>
      <c r="R23" s="1892"/>
      <c r="S23" s="1892"/>
      <c r="T23" s="1892"/>
      <c r="U23" s="1892" t="s">
        <v>2666</v>
      </c>
      <c r="V23" s="1892"/>
      <c r="W23" s="1892"/>
      <c r="X23" s="1892"/>
      <c r="Y23" s="1892"/>
      <c r="Z23" s="1892"/>
      <c r="AA23" s="1892"/>
      <c r="AB23" s="1892"/>
      <c r="AC23" s="1892"/>
      <c r="AD23" s="1892"/>
      <c r="AE23" s="1892"/>
      <c r="AF23" s="1892"/>
      <c r="AG23" s="1892"/>
      <c r="AH23" s="1892"/>
      <c r="AI23" s="1892"/>
      <c r="AJ23" s="1892"/>
      <c r="AK23" s="1892"/>
      <c r="AL23" s="1892"/>
      <c r="AM23" s="1892"/>
      <c r="AN23" s="1892"/>
      <c r="AO23" s="583"/>
      <c r="AP23" s="1892"/>
      <c r="AQ23" s="1892"/>
      <c r="AR23" s="1892"/>
      <c r="AS23" s="1892"/>
      <c r="AT23" s="1892"/>
      <c r="AU23" s="1892"/>
      <c r="AV23" s="586"/>
      <c r="AW23" s="2147"/>
      <c r="AX23" s="2148"/>
      <c r="AY23" s="2148"/>
      <c r="AZ23" s="2148"/>
      <c r="BA23" s="2148"/>
      <c r="BB23" s="2149"/>
      <c r="BC23" s="2147"/>
      <c r="BD23" s="2148"/>
      <c r="BE23" s="2148"/>
      <c r="BF23" s="2148"/>
      <c r="BG23" s="2148"/>
      <c r="BH23" s="2149"/>
      <c r="BI23" s="2147"/>
      <c r="BJ23" s="2148"/>
      <c r="BK23" s="2148"/>
      <c r="BL23" s="2148"/>
      <c r="BM23" s="2148"/>
      <c r="BN23" s="2149"/>
      <c r="BO23" s="2147"/>
      <c r="BP23" s="2148"/>
      <c r="BQ23" s="2148"/>
      <c r="BR23" s="2148"/>
      <c r="BS23" s="2148"/>
      <c r="BT23" s="2149"/>
    </row>
    <row r="24" spans="1:72" ht="39.75" customHeight="1" x14ac:dyDescent="0.2">
      <c r="A24" s="584"/>
      <c r="B24" s="1892" t="s">
        <v>460</v>
      </c>
      <c r="C24" s="1892"/>
      <c r="D24" s="1892"/>
      <c r="E24" s="1892"/>
      <c r="F24" s="1892"/>
      <c r="G24" s="1892"/>
      <c r="H24" s="1892"/>
      <c r="I24" s="1892" t="s">
        <v>1676</v>
      </c>
      <c r="J24" s="1892"/>
      <c r="K24" s="1892"/>
      <c r="L24" s="1892"/>
      <c r="M24" s="1892"/>
      <c r="N24" s="1892"/>
      <c r="O24" s="1892"/>
      <c r="P24" s="1892"/>
      <c r="Q24" s="1892"/>
      <c r="R24" s="1892"/>
      <c r="S24" s="1892"/>
      <c r="T24" s="1892"/>
      <c r="U24" s="1892" t="s">
        <v>1677</v>
      </c>
      <c r="V24" s="1892"/>
      <c r="W24" s="1892"/>
      <c r="X24" s="1892"/>
      <c r="Y24" s="1892"/>
      <c r="Z24" s="1892"/>
      <c r="AA24" s="1892"/>
      <c r="AB24" s="1892"/>
      <c r="AC24" s="1892"/>
      <c r="AD24" s="1892"/>
      <c r="AE24" s="1892"/>
      <c r="AF24" s="1892"/>
      <c r="AG24" s="1892"/>
      <c r="AH24" s="1892"/>
      <c r="AI24" s="1892"/>
      <c r="AJ24" s="1892"/>
      <c r="AK24" s="1892"/>
      <c r="AL24" s="1892"/>
      <c r="AM24" s="1892"/>
      <c r="AN24" s="1892"/>
      <c r="AO24" s="583"/>
      <c r="AP24" s="1892"/>
      <c r="AQ24" s="1892"/>
      <c r="AR24" s="1892"/>
      <c r="AS24" s="1892"/>
      <c r="AT24" s="1892"/>
      <c r="AU24" s="1892"/>
      <c r="AV24" s="727"/>
      <c r="AW24" s="728"/>
      <c r="AX24" s="729"/>
      <c r="AY24" s="729"/>
      <c r="AZ24" s="729"/>
      <c r="BA24" s="728"/>
      <c r="BB24" s="580"/>
    </row>
    <row r="25" spans="1:72" x14ac:dyDescent="0.2">
      <c r="A25" s="581"/>
      <c r="B25" s="581"/>
      <c r="C25" s="581"/>
      <c r="D25" s="581"/>
      <c r="E25" s="580"/>
      <c r="F25" s="581"/>
      <c r="G25" s="581"/>
      <c r="H25" s="581"/>
      <c r="I25" s="581"/>
      <c r="J25" s="581"/>
      <c r="K25" s="581"/>
      <c r="L25" s="582"/>
      <c r="M25" s="582"/>
      <c r="N25" s="582"/>
      <c r="O25" s="582"/>
      <c r="P25" s="582"/>
      <c r="Q25" s="582"/>
      <c r="R25" s="582"/>
      <c r="S25" s="582"/>
      <c r="T25" s="582"/>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2"/>
      <c r="AU25" s="582"/>
      <c r="AV25" s="582"/>
      <c r="AW25" s="580"/>
      <c r="AX25" s="581"/>
      <c r="AY25" s="581"/>
      <c r="AZ25" s="581"/>
      <c r="BA25" s="580"/>
      <c r="BB25" s="580"/>
    </row>
    <row r="26" spans="1:72" x14ac:dyDescent="0.2">
      <c r="A26" s="581"/>
      <c r="B26" s="581"/>
      <c r="C26" s="581"/>
      <c r="D26" s="581"/>
      <c r="E26" s="580"/>
      <c r="F26" s="581"/>
      <c r="G26" s="581"/>
      <c r="H26" s="581"/>
      <c r="I26" s="581"/>
      <c r="J26" s="581"/>
      <c r="K26" s="581"/>
      <c r="L26" s="582"/>
      <c r="M26" s="582"/>
      <c r="N26" s="582"/>
      <c r="O26" s="582"/>
      <c r="P26" s="582"/>
      <c r="Q26" s="582"/>
      <c r="R26" s="582"/>
      <c r="S26" s="582"/>
      <c r="T26" s="582"/>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582"/>
      <c r="AU26" s="582"/>
      <c r="AV26" s="582"/>
      <c r="AW26" s="580"/>
      <c r="AX26" s="581"/>
      <c r="AY26" s="581"/>
      <c r="AZ26" s="581"/>
      <c r="BA26" s="580"/>
      <c r="BB26" s="580"/>
    </row>
    <row r="27" spans="1:72" x14ac:dyDescent="0.2">
      <c r="A27" s="581"/>
      <c r="B27" s="581"/>
      <c r="C27" s="581"/>
      <c r="D27" s="581"/>
      <c r="E27" s="580"/>
      <c r="F27" s="581"/>
      <c r="G27" s="581"/>
      <c r="H27" s="581"/>
      <c r="I27" s="581"/>
      <c r="J27" s="581"/>
      <c r="K27" s="581"/>
      <c r="L27" s="582"/>
      <c r="M27" s="582"/>
      <c r="N27" s="582"/>
      <c r="O27" s="582"/>
      <c r="P27" s="582"/>
      <c r="Q27" s="582"/>
      <c r="R27" s="582"/>
      <c r="S27" s="582"/>
      <c r="T27" s="582"/>
      <c r="U27" s="580"/>
      <c r="V27" s="580"/>
      <c r="W27" s="580"/>
      <c r="X27" s="580"/>
      <c r="Y27" s="580"/>
      <c r="Z27" s="580"/>
      <c r="AA27" s="580"/>
      <c r="AB27" s="580"/>
      <c r="AC27" s="580"/>
      <c r="AD27" s="580"/>
      <c r="AE27" s="580"/>
      <c r="AF27" s="580"/>
      <c r="AG27" s="580"/>
      <c r="AH27" s="580"/>
      <c r="AI27" s="580"/>
      <c r="AJ27" s="580"/>
      <c r="AK27" s="580"/>
      <c r="AL27" s="580"/>
      <c r="AM27" s="580"/>
      <c r="AN27" s="580"/>
      <c r="AO27" s="580"/>
      <c r="AP27" s="580"/>
      <c r="AQ27" s="580"/>
      <c r="AR27" s="580"/>
      <c r="AS27" s="580"/>
      <c r="AT27" s="582"/>
      <c r="AU27" s="582"/>
      <c r="AV27" s="582"/>
      <c r="AW27" s="580"/>
      <c r="AX27" s="581"/>
      <c r="AY27" s="581"/>
      <c r="AZ27" s="581"/>
      <c r="BA27" s="580"/>
      <c r="BB27" s="580"/>
    </row>
    <row r="28" spans="1:72" x14ac:dyDescent="0.2">
      <c r="A28" s="581"/>
      <c r="B28" s="581"/>
      <c r="C28" s="581"/>
      <c r="D28" s="581"/>
      <c r="E28" s="580"/>
      <c r="F28" s="581"/>
      <c r="G28" s="581"/>
      <c r="H28" s="581"/>
      <c r="I28" s="581"/>
      <c r="J28" s="581"/>
      <c r="K28" s="581"/>
      <c r="L28" s="582"/>
      <c r="M28" s="582"/>
      <c r="N28" s="582"/>
      <c r="O28" s="582"/>
      <c r="P28" s="582"/>
      <c r="Q28" s="582"/>
      <c r="R28" s="582"/>
      <c r="S28" s="582"/>
      <c r="T28" s="582"/>
      <c r="U28" s="580"/>
      <c r="V28" s="580"/>
      <c r="W28" s="580"/>
      <c r="X28" s="580"/>
      <c r="Y28" s="580"/>
      <c r="Z28" s="580"/>
      <c r="AA28" s="580"/>
      <c r="AB28" s="580"/>
      <c r="AC28" s="580"/>
      <c r="AD28" s="580"/>
      <c r="AE28" s="580"/>
      <c r="AF28" s="580"/>
      <c r="AG28" s="580"/>
      <c r="AH28" s="580"/>
      <c r="AI28" s="580"/>
      <c r="AJ28" s="580"/>
      <c r="AK28" s="580"/>
      <c r="AL28" s="580"/>
      <c r="AM28" s="580"/>
      <c r="AN28" s="580"/>
      <c r="AO28" s="580"/>
      <c r="AP28" s="580"/>
      <c r="AQ28" s="580"/>
      <c r="AR28" s="580"/>
      <c r="AS28" s="580"/>
      <c r="AT28" s="582"/>
      <c r="AU28" s="582"/>
      <c r="AV28" s="582"/>
      <c r="AW28" s="580"/>
      <c r="AX28" s="581"/>
      <c r="AY28" s="581"/>
      <c r="AZ28" s="581"/>
      <c r="BA28" s="580"/>
      <c r="BB28" s="580"/>
    </row>
    <row r="29" spans="1:72" x14ac:dyDescent="0.2">
      <c r="A29" s="581"/>
      <c r="B29" s="581"/>
      <c r="C29" s="581"/>
      <c r="D29" s="581"/>
      <c r="E29" s="580"/>
      <c r="F29" s="581"/>
      <c r="G29" s="581"/>
      <c r="H29" s="581"/>
      <c r="I29" s="581"/>
      <c r="J29" s="581"/>
      <c r="K29" s="581"/>
      <c r="L29" s="582"/>
      <c r="M29" s="582"/>
      <c r="N29" s="582"/>
      <c r="O29" s="582"/>
      <c r="P29" s="582"/>
      <c r="Q29" s="582"/>
      <c r="R29" s="582"/>
      <c r="S29" s="582"/>
      <c r="T29" s="582"/>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2"/>
      <c r="AU29" s="582"/>
      <c r="AV29" s="582"/>
      <c r="AW29" s="580"/>
      <c r="AX29" s="581"/>
      <c r="AY29" s="581"/>
      <c r="AZ29" s="581"/>
      <c r="BA29" s="580"/>
      <c r="BB29" s="580"/>
    </row>
    <row r="30" spans="1:72" x14ac:dyDescent="0.2">
      <c r="A30" s="581"/>
      <c r="B30" s="581"/>
      <c r="C30" s="581"/>
      <c r="D30" s="581"/>
      <c r="E30" s="580"/>
      <c r="F30" s="581"/>
      <c r="G30" s="581"/>
      <c r="H30" s="581"/>
      <c r="I30" s="581"/>
      <c r="J30" s="581"/>
      <c r="K30" s="581"/>
      <c r="L30" s="582"/>
      <c r="M30" s="582"/>
      <c r="N30" s="582"/>
      <c r="O30" s="582"/>
      <c r="P30" s="582"/>
      <c r="Q30" s="582"/>
      <c r="R30" s="582"/>
      <c r="S30" s="582"/>
      <c r="T30" s="582"/>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2"/>
      <c r="AU30" s="582"/>
      <c r="AV30" s="582"/>
      <c r="AW30" s="580"/>
      <c r="AX30" s="581"/>
      <c r="AY30" s="581"/>
      <c r="AZ30" s="581"/>
      <c r="BA30" s="580"/>
      <c r="BB30" s="580"/>
    </row>
    <row r="31" spans="1:72" x14ac:dyDescent="0.2">
      <c r="A31" s="581"/>
      <c r="B31" s="581"/>
      <c r="C31" s="581"/>
      <c r="D31" s="581"/>
      <c r="E31" s="580"/>
      <c r="F31" s="581"/>
      <c r="G31" s="581"/>
      <c r="H31" s="581"/>
      <c r="I31" s="581"/>
      <c r="J31" s="581"/>
      <c r="K31" s="581"/>
      <c r="L31" s="582"/>
      <c r="M31" s="582"/>
      <c r="N31" s="582"/>
      <c r="O31" s="582"/>
      <c r="P31" s="582"/>
      <c r="Q31" s="582"/>
      <c r="R31" s="582"/>
      <c r="S31" s="582"/>
      <c r="T31" s="582"/>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2"/>
      <c r="AU31" s="582"/>
      <c r="AV31" s="582"/>
      <c r="AW31" s="580"/>
      <c r="AX31" s="581"/>
      <c r="AY31" s="581"/>
      <c r="AZ31" s="581"/>
      <c r="BA31" s="580"/>
      <c r="BB31" s="580"/>
    </row>
    <row r="32" spans="1:72" x14ac:dyDescent="0.2">
      <c r="A32" s="581"/>
      <c r="B32" s="581"/>
      <c r="C32" s="581"/>
      <c r="D32" s="581"/>
      <c r="E32" s="580"/>
      <c r="F32" s="581"/>
      <c r="G32" s="581"/>
      <c r="H32" s="581"/>
      <c r="I32" s="581"/>
      <c r="J32" s="581"/>
      <c r="K32" s="581"/>
      <c r="L32" s="582"/>
      <c r="M32" s="582"/>
      <c r="N32" s="582"/>
      <c r="O32" s="582"/>
      <c r="P32" s="582"/>
      <c r="Q32" s="582"/>
      <c r="R32" s="582"/>
      <c r="S32" s="582"/>
      <c r="T32" s="582"/>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2"/>
      <c r="AU32" s="582"/>
      <c r="AV32" s="582"/>
      <c r="AW32" s="580"/>
      <c r="AX32" s="581"/>
      <c r="AY32" s="581"/>
      <c r="AZ32" s="581"/>
      <c r="BA32" s="580"/>
      <c r="BB32" s="580"/>
    </row>
    <row r="33" spans="1:54" x14ac:dyDescent="0.2">
      <c r="A33" s="581"/>
      <c r="B33" s="581"/>
      <c r="C33" s="581"/>
      <c r="D33" s="581"/>
      <c r="E33" s="580"/>
      <c r="F33" s="581"/>
      <c r="G33" s="581"/>
      <c r="H33" s="581"/>
      <c r="I33" s="581"/>
      <c r="J33" s="581"/>
      <c r="K33" s="581"/>
      <c r="L33" s="582"/>
      <c r="M33" s="582"/>
      <c r="N33" s="582"/>
      <c r="O33" s="582"/>
      <c r="P33" s="582"/>
      <c r="Q33" s="582"/>
      <c r="R33" s="582"/>
      <c r="S33" s="582"/>
      <c r="T33" s="582"/>
      <c r="U33" s="580"/>
      <c r="V33" s="580"/>
      <c r="W33" s="580"/>
      <c r="X33" s="580"/>
      <c r="Y33" s="580"/>
      <c r="Z33" s="580"/>
      <c r="AA33" s="580"/>
      <c r="AB33" s="580"/>
      <c r="AC33" s="580"/>
      <c r="AD33" s="580"/>
      <c r="AE33" s="580"/>
      <c r="AF33" s="580"/>
      <c r="AG33" s="580"/>
      <c r="AH33" s="580"/>
      <c r="AI33" s="580"/>
      <c r="AJ33" s="580"/>
      <c r="AK33" s="580"/>
      <c r="AL33" s="580"/>
      <c r="AM33" s="580"/>
      <c r="AN33" s="580"/>
      <c r="AO33" s="580"/>
      <c r="AP33" s="580"/>
      <c r="AQ33" s="580"/>
      <c r="AR33" s="580"/>
      <c r="AS33" s="580"/>
      <c r="AT33" s="582"/>
      <c r="AU33" s="582"/>
      <c r="AV33" s="582"/>
      <c r="AW33" s="580"/>
      <c r="AX33" s="581"/>
      <c r="AY33" s="581"/>
      <c r="AZ33" s="581"/>
      <c r="BA33" s="580"/>
      <c r="BB33" s="580"/>
    </row>
    <row r="34" spans="1:54" x14ac:dyDescent="0.2">
      <c r="A34" s="581"/>
      <c r="B34" s="581"/>
      <c r="C34" s="581"/>
      <c r="D34" s="581"/>
      <c r="E34" s="580"/>
      <c r="F34" s="581"/>
      <c r="G34" s="581"/>
      <c r="H34" s="581"/>
      <c r="I34" s="581"/>
      <c r="J34" s="581"/>
      <c r="K34" s="581"/>
      <c r="L34" s="582"/>
      <c r="M34" s="582"/>
      <c r="N34" s="582"/>
      <c r="O34" s="582"/>
      <c r="P34" s="582"/>
      <c r="Q34" s="582"/>
      <c r="R34" s="582"/>
      <c r="S34" s="582"/>
      <c r="T34" s="582"/>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AR34" s="580"/>
      <c r="AS34" s="580"/>
      <c r="AT34" s="582"/>
      <c r="AU34" s="582"/>
      <c r="AV34" s="582"/>
      <c r="AW34" s="580"/>
      <c r="AX34" s="581"/>
      <c r="AY34" s="581"/>
      <c r="AZ34" s="581"/>
      <c r="BA34" s="580"/>
      <c r="BB34" s="580"/>
    </row>
    <row r="35" spans="1:54" x14ac:dyDescent="0.2">
      <c r="A35" s="581"/>
      <c r="B35" s="581"/>
      <c r="C35" s="581"/>
      <c r="D35" s="581"/>
      <c r="E35" s="580"/>
      <c r="F35" s="581"/>
      <c r="G35" s="581"/>
      <c r="H35" s="581"/>
      <c r="I35" s="581"/>
      <c r="J35" s="581"/>
      <c r="K35" s="581"/>
      <c r="L35" s="582"/>
      <c r="M35" s="582"/>
      <c r="N35" s="582"/>
      <c r="O35" s="582"/>
      <c r="P35" s="582"/>
      <c r="Q35" s="582"/>
      <c r="R35" s="582"/>
      <c r="S35" s="582"/>
      <c r="T35" s="582"/>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2"/>
      <c r="AU35" s="582"/>
      <c r="AV35" s="582"/>
      <c r="AW35" s="580"/>
      <c r="AX35" s="581"/>
      <c r="AY35" s="581"/>
      <c r="AZ35" s="581"/>
      <c r="BA35" s="580"/>
      <c r="BB35" s="580"/>
    </row>
    <row r="36" spans="1:54" x14ac:dyDescent="0.2">
      <c r="A36" s="581"/>
      <c r="B36" s="581"/>
      <c r="C36" s="581"/>
      <c r="D36" s="581"/>
      <c r="E36" s="580"/>
      <c r="F36" s="581"/>
      <c r="G36" s="581"/>
      <c r="H36" s="581"/>
      <c r="I36" s="581"/>
      <c r="J36" s="581"/>
      <c r="K36" s="581"/>
      <c r="L36" s="582"/>
      <c r="M36" s="582"/>
      <c r="N36" s="582"/>
      <c r="O36" s="582"/>
      <c r="P36" s="582"/>
      <c r="Q36" s="582"/>
      <c r="R36" s="582"/>
      <c r="S36" s="582"/>
      <c r="T36" s="582"/>
      <c r="U36" s="580"/>
      <c r="V36" s="580"/>
      <c r="W36" s="580"/>
      <c r="X36" s="580"/>
      <c r="Y36" s="580"/>
      <c r="Z36" s="580"/>
      <c r="AA36" s="580"/>
      <c r="AB36" s="580"/>
      <c r="AC36" s="580"/>
      <c r="AD36" s="580"/>
      <c r="AE36" s="580"/>
      <c r="AF36" s="580"/>
      <c r="AG36" s="580"/>
      <c r="AH36" s="580"/>
      <c r="AI36" s="580"/>
      <c r="AJ36" s="580"/>
      <c r="AK36" s="580"/>
      <c r="AL36" s="580"/>
      <c r="AM36" s="580"/>
      <c r="AN36" s="580"/>
      <c r="AO36" s="580"/>
      <c r="AP36" s="580"/>
      <c r="AQ36" s="580"/>
      <c r="AR36" s="580"/>
      <c r="AS36" s="580"/>
      <c r="AT36" s="582"/>
      <c r="AU36" s="582"/>
      <c r="AV36" s="582"/>
      <c r="AW36" s="580"/>
      <c r="AX36" s="581"/>
      <c r="AY36" s="581"/>
      <c r="AZ36" s="581"/>
      <c r="BA36" s="580"/>
      <c r="BB36" s="580"/>
    </row>
    <row r="37" spans="1:54" x14ac:dyDescent="0.2">
      <c r="A37" s="581"/>
      <c r="B37" s="581"/>
      <c r="C37" s="581"/>
      <c r="D37" s="581"/>
      <c r="E37" s="580"/>
      <c r="F37" s="581"/>
      <c r="G37" s="581"/>
      <c r="H37" s="581"/>
      <c r="I37" s="581"/>
      <c r="J37" s="581"/>
      <c r="K37" s="581"/>
      <c r="L37" s="582"/>
      <c r="M37" s="582"/>
      <c r="N37" s="582"/>
      <c r="O37" s="582"/>
      <c r="P37" s="582"/>
      <c r="Q37" s="582"/>
      <c r="R37" s="582"/>
      <c r="S37" s="582"/>
      <c r="T37" s="582"/>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582"/>
      <c r="AU37" s="582"/>
      <c r="AV37" s="582"/>
      <c r="AW37" s="580"/>
      <c r="AX37" s="581"/>
      <c r="AY37" s="581"/>
      <c r="AZ37" s="581"/>
      <c r="BA37" s="580"/>
      <c r="BB37" s="580"/>
    </row>
    <row r="38" spans="1:54" x14ac:dyDescent="0.2">
      <c r="A38" s="581"/>
      <c r="B38" s="581"/>
      <c r="C38" s="581"/>
      <c r="D38" s="581"/>
      <c r="E38" s="580"/>
      <c r="F38" s="581"/>
      <c r="G38" s="581"/>
      <c r="H38" s="581"/>
      <c r="I38" s="581"/>
      <c r="J38" s="581"/>
      <c r="K38" s="581"/>
      <c r="L38" s="582"/>
      <c r="M38" s="582"/>
      <c r="N38" s="582"/>
      <c r="O38" s="582"/>
      <c r="P38" s="582"/>
      <c r="Q38" s="582"/>
      <c r="R38" s="582"/>
      <c r="S38" s="582"/>
      <c r="T38" s="582"/>
      <c r="U38" s="580"/>
      <c r="V38" s="580"/>
      <c r="W38" s="580"/>
      <c r="X38" s="580"/>
      <c r="Y38" s="580"/>
      <c r="Z38" s="580"/>
      <c r="AA38" s="580"/>
      <c r="AB38" s="580"/>
      <c r="AC38" s="580"/>
      <c r="AD38" s="580"/>
      <c r="AE38" s="580"/>
      <c r="AF38" s="580"/>
      <c r="AG38" s="580"/>
      <c r="AH38" s="580"/>
      <c r="AI38" s="580"/>
      <c r="AJ38" s="580"/>
      <c r="AK38" s="580"/>
      <c r="AL38" s="580"/>
      <c r="AM38" s="580"/>
      <c r="AN38" s="580"/>
      <c r="AO38" s="580"/>
      <c r="AP38" s="580"/>
      <c r="AQ38" s="580"/>
      <c r="AR38" s="580"/>
      <c r="AS38" s="580"/>
      <c r="AT38" s="582"/>
      <c r="AU38" s="582"/>
      <c r="AV38" s="582"/>
      <c r="AW38" s="580"/>
      <c r="AX38" s="581"/>
      <c r="AY38" s="581"/>
      <c r="AZ38" s="581"/>
      <c r="BA38" s="580"/>
      <c r="BB38" s="580"/>
    </row>
    <row r="39" spans="1:54" x14ac:dyDescent="0.2">
      <c r="A39" s="581"/>
      <c r="B39" s="581"/>
      <c r="C39" s="581"/>
      <c r="D39" s="581"/>
      <c r="E39" s="580"/>
      <c r="F39" s="581"/>
      <c r="G39" s="581"/>
      <c r="H39" s="581"/>
      <c r="I39" s="581"/>
      <c r="J39" s="581"/>
      <c r="K39" s="581"/>
      <c r="L39" s="582"/>
      <c r="M39" s="582"/>
      <c r="N39" s="582"/>
      <c r="O39" s="582"/>
      <c r="P39" s="582"/>
      <c r="Q39" s="582"/>
      <c r="R39" s="582"/>
      <c r="S39" s="582"/>
      <c r="T39" s="582"/>
      <c r="U39" s="580"/>
      <c r="V39" s="580"/>
      <c r="W39" s="580"/>
      <c r="X39" s="580"/>
      <c r="Y39" s="580"/>
      <c r="Z39" s="580"/>
      <c r="AA39" s="580"/>
      <c r="AB39" s="580"/>
      <c r="AC39" s="580"/>
      <c r="AD39" s="580"/>
      <c r="AE39" s="580"/>
      <c r="AF39" s="580"/>
      <c r="AG39" s="580"/>
      <c r="AH39" s="580"/>
      <c r="AI39" s="580"/>
      <c r="AJ39" s="580"/>
      <c r="AK39" s="580"/>
      <c r="AL39" s="580"/>
      <c r="AM39" s="580"/>
      <c r="AN39" s="580"/>
      <c r="AO39" s="580"/>
      <c r="AP39" s="580"/>
      <c r="AQ39" s="580"/>
      <c r="AR39" s="580"/>
      <c r="AS39" s="580"/>
      <c r="AT39" s="582"/>
      <c r="AU39" s="582"/>
      <c r="AV39" s="582"/>
      <c r="AW39" s="580"/>
      <c r="AX39" s="581"/>
      <c r="AY39" s="581"/>
      <c r="AZ39" s="581"/>
      <c r="BA39" s="580"/>
      <c r="BB39" s="580"/>
    </row>
    <row r="40" spans="1:54" x14ac:dyDescent="0.2">
      <c r="A40" s="581"/>
      <c r="B40" s="581"/>
      <c r="C40" s="581"/>
      <c r="D40" s="581"/>
      <c r="E40" s="580"/>
      <c r="F40" s="581"/>
      <c r="G40" s="581"/>
      <c r="H40" s="581"/>
      <c r="I40" s="581"/>
      <c r="J40" s="581"/>
      <c r="K40" s="581"/>
      <c r="L40" s="582"/>
      <c r="M40" s="582"/>
      <c r="N40" s="582"/>
      <c r="O40" s="582"/>
      <c r="P40" s="582"/>
      <c r="Q40" s="582"/>
      <c r="R40" s="582"/>
      <c r="S40" s="582"/>
      <c r="T40" s="582"/>
      <c r="U40" s="580"/>
      <c r="V40" s="580"/>
      <c r="W40" s="580"/>
      <c r="X40" s="580"/>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582"/>
      <c r="AU40" s="582"/>
      <c r="AV40" s="582"/>
      <c r="AW40" s="580"/>
      <c r="AX40" s="581"/>
      <c r="AY40" s="581"/>
      <c r="AZ40" s="581"/>
      <c r="BA40" s="580"/>
      <c r="BB40" s="580"/>
    </row>
    <row r="41" spans="1:54" x14ac:dyDescent="0.2">
      <c r="A41" s="581"/>
      <c r="B41" s="581"/>
      <c r="C41" s="581"/>
      <c r="D41" s="581"/>
      <c r="E41" s="580"/>
      <c r="F41" s="581"/>
      <c r="G41" s="581"/>
      <c r="H41" s="581"/>
      <c r="I41" s="581"/>
      <c r="J41" s="581"/>
      <c r="K41" s="581"/>
      <c r="L41" s="582"/>
      <c r="M41" s="582"/>
      <c r="N41" s="582"/>
      <c r="O41" s="582"/>
      <c r="P41" s="582"/>
      <c r="Q41" s="582"/>
      <c r="R41" s="582"/>
      <c r="S41" s="582"/>
      <c r="T41" s="582"/>
      <c r="U41" s="580"/>
      <c r="V41" s="580"/>
      <c r="W41" s="580"/>
      <c r="X41" s="580"/>
      <c r="Y41" s="580"/>
      <c r="Z41" s="580"/>
      <c r="AA41" s="580"/>
      <c r="AB41" s="580"/>
      <c r="AC41" s="580"/>
      <c r="AD41" s="580"/>
      <c r="AE41" s="580"/>
      <c r="AF41" s="580"/>
      <c r="AG41" s="580"/>
      <c r="AH41" s="580"/>
      <c r="AI41" s="580"/>
      <c r="AJ41" s="580"/>
      <c r="AK41" s="580"/>
      <c r="AL41" s="580"/>
      <c r="AM41" s="580"/>
      <c r="AN41" s="580"/>
      <c r="AO41" s="580"/>
      <c r="AP41" s="580"/>
      <c r="AQ41" s="580"/>
      <c r="AR41" s="580"/>
      <c r="AS41" s="580"/>
      <c r="AT41" s="582"/>
      <c r="AU41" s="582"/>
      <c r="AV41" s="582"/>
      <c r="AW41" s="580"/>
      <c r="AX41" s="581"/>
      <c r="AY41" s="581"/>
      <c r="AZ41" s="581"/>
      <c r="BA41" s="580"/>
      <c r="BB41" s="580"/>
    </row>
    <row r="42" spans="1:54" x14ac:dyDescent="0.2">
      <c r="A42" s="581"/>
      <c r="B42" s="581"/>
      <c r="C42" s="581"/>
      <c r="D42" s="581"/>
      <c r="E42" s="580"/>
      <c r="F42" s="581"/>
      <c r="G42" s="581"/>
      <c r="H42" s="581"/>
      <c r="I42" s="581"/>
      <c r="J42" s="581"/>
      <c r="K42" s="581"/>
      <c r="L42" s="582"/>
      <c r="M42" s="582"/>
      <c r="N42" s="582"/>
      <c r="O42" s="582"/>
      <c r="P42" s="582"/>
      <c r="Q42" s="582"/>
      <c r="R42" s="582"/>
      <c r="S42" s="582"/>
      <c r="T42" s="582"/>
      <c r="U42" s="580"/>
      <c r="V42" s="580"/>
      <c r="W42" s="580"/>
      <c r="X42" s="580"/>
      <c r="Y42" s="580"/>
      <c r="Z42" s="580"/>
      <c r="AA42" s="580"/>
      <c r="AB42" s="580"/>
      <c r="AC42" s="580"/>
      <c r="AD42" s="580"/>
      <c r="AE42" s="580"/>
      <c r="AF42" s="580"/>
      <c r="AG42" s="580"/>
      <c r="AH42" s="580"/>
      <c r="AI42" s="580"/>
      <c r="AJ42" s="580"/>
      <c r="AK42" s="580"/>
      <c r="AL42" s="580"/>
      <c r="AM42" s="580"/>
      <c r="AN42" s="580"/>
      <c r="AO42" s="580"/>
      <c r="AP42" s="580"/>
      <c r="AQ42" s="580"/>
      <c r="AR42" s="580"/>
      <c r="AS42" s="580"/>
      <c r="AT42" s="582"/>
      <c r="AU42" s="582"/>
      <c r="AV42" s="582"/>
      <c r="AW42" s="580"/>
      <c r="AX42" s="581"/>
      <c r="AY42" s="581"/>
      <c r="AZ42" s="581"/>
      <c r="BA42" s="580"/>
      <c r="BB42" s="580"/>
    </row>
    <row r="43" spans="1:54" x14ac:dyDescent="0.2">
      <c r="A43" s="581"/>
      <c r="B43" s="581"/>
      <c r="C43" s="581"/>
      <c r="D43" s="581"/>
      <c r="E43" s="580"/>
      <c r="F43" s="581"/>
      <c r="G43" s="581"/>
      <c r="H43" s="581"/>
      <c r="I43" s="581"/>
      <c r="J43" s="581"/>
      <c r="K43" s="581"/>
      <c r="L43" s="582"/>
      <c r="M43" s="582"/>
      <c r="N43" s="582"/>
      <c r="O43" s="582"/>
      <c r="P43" s="582"/>
      <c r="Q43" s="582"/>
      <c r="R43" s="582"/>
      <c r="S43" s="582"/>
      <c r="T43" s="582"/>
      <c r="U43" s="580"/>
      <c r="V43" s="580"/>
      <c r="W43" s="580"/>
      <c r="X43" s="580"/>
      <c r="Y43" s="580"/>
      <c r="Z43" s="580"/>
      <c r="AA43" s="580"/>
      <c r="AB43" s="580"/>
      <c r="AC43" s="580"/>
      <c r="AD43" s="580"/>
      <c r="AE43" s="580"/>
      <c r="AF43" s="580"/>
      <c r="AG43" s="580"/>
      <c r="AH43" s="580"/>
      <c r="AI43" s="580"/>
      <c r="AJ43" s="580"/>
      <c r="AK43" s="580"/>
      <c r="AL43" s="580"/>
      <c r="AM43" s="580"/>
      <c r="AN43" s="580"/>
      <c r="AO43" s="580"/>
      <c r="AP43" s="580"/>
      <c r="AQ43" s="580"/>
      <c r="AR43" s="580"/>
      <c r="AS43" s="580"/>
      <c r="AT43" s="582"/>
      <c r="AU43" s="582"/>
      <c r="AV43" s="582"/>
      <c r="AW43" s="580"/>
      <c r="AX43" s="581"/>
      <c r="AY43" s="581"/>
      <c r="AZ43" s="581"/>
      <c r="BA43" s="580"/>
      <c r="BB43" s="580"/>
    </row>
    <row r="44" spans="1:54" x14ac:dyDescent="0.2">
      <c r="A44" s="581"/>
      <c r="B44" s="581"/>
      <c r="C44" s="581"/>
      <c r="D44" s="581"/>
      <c r="E44" s="580"/>
      <c r="F44" s="581"/>
      <c r="G44" s="581"/>
      <c r="H44" s="581"/>
      <c r="I44" s="581"/>
      <c r="J44" s="581"/>
      <c r="K44" s="581"/>
      <c r="L44" s="582"/>
      <c r="M44" s="582"/>
      <c r="N44" s="582"/>
      <c r="O44" s="582"/>
      <c r="P44" s="582"/>
      <c r="Q44" s="582"/>
      <c r="R44" s="582"/>
      <c r="S44" s="582"/>
      <c r="T44" s="582"/>
      <c r="U44" s="580"/>
      <c r="V44" s="580"/>
      <c r="W44" s="580"/>
      <c r="X44" s="580"/>
      <c r="Y44" s="580"/>
      <c r="Z44" s="580"/>
      <c r="AA44" s="580"/>
      <c r="AB44" s="580"/>
      <c r="AC44" s="580"/>
      <c r="AD44" s="580"/>
      <c r="AE44" s="580"/>
      <c r="AF44" s="580"/>
      <c r="AG44" s="580"/>
      <c r="AH44" s="580"/>
      <c r="AI44" s="580"/>
      <c r="AJ44" s="580"/>
      <c r="AK44" s="580"/>
      <c r="AL44" s="580"/>
      <c r="AM44" s="580"/>
      <c r="AN44" s="580"/>
      <c r="AO44" s="580"/>
      <c r="AP44" s="580"/>
      <c r="AQ44" s="580"/>
      <c r="AR44" s="580"/>
      <c r="AS44" s="580"/>
      <c r="AT44" s="582"/>
      <c r="AU44" s="582"/>
      <c r="AV44" s="582"/>
      <c r="AW44" s="580"/>
      <c r="AX44" s="581"/>
      <c r="AY44" s="581"/>
      <c r="AZ44" s="581"/>
      <c r="BA44" s="580"/>
      <c r="BB44" s="580"/>
    </row>
    <row r="45" spans="1:54" x14ac:dyDescent="0.2">
      <c r="A45" s="581"/>
      <c r="B45" s="581"/>
      <c r="C45" s="581"/>
      <c r="D45" s="581"/>
      <c r="E45" s="580"/>
      <c r="F45" s="581"/>
      <c r="G45" s="581"/>
      <c r="H45" s="581"/>
      <c r="I45" s="581"/>
      <c r="J45" s="581"/>
      <c r="K45" s="581"/>
      <c r="L45" s="582"/>
      <c r="M45" s="582"/>
      <c r="N45" s="582"/>
      <c r="O45" s="582"/>
      <c r="P45" s="582"/>
      <c r="Q45" s="582"/>
      <c r="R45" s="582"/>
      <c r="S45" s="582"/>
      <c r="T45" s="582"/>
      <c r="U45" s="580"/>
      <c r="V45" s="580"/>
      <c r="W45" s="580"/>
      <c r="X45" s="580"/>
      <c r="Y45" s="580"/>
      <c r="Z45" s="580"/>
      <c r="AA45" s="580"/>
      <c r="AB45" s="580"/>
      <c r="AC45" s="580"/>
      <c r="AD45" s="580"/>
      <c r="AE45" s="580"/>
      <c r="AF45" s="580"/>
      <c r="AG45" s="580"/>
      <c r="AH45" s="580"/>
      <c r="AI45" s="580"/>
      <c r="AJ45" s="580"/>
      <c r="AK45" s="580"/>
      <c r="AL45" s="580"/>
      <c r="AM45" s="580"/>
      <c r="AN45" s="580"/>
      <c r="AO45" s="580"/>
      <c r="AP45" s="580"/>
      <c r="AQ45" s="580"/>
      <c r="AR45" s="580"/>
      <c r="AS45" s="580"/>
      <c r="AT45" s="582"/>
      <c r="AU45" s="582"/>
      <c r="AV45" s="582"/>
      <c r="AW45" s="580"/>
      <c r="AX45" s="581"/>
      <c r="AY45" s="581"/>
      <c r="AZ45" s="581"/>
      <c r="BA45" s="580"/>
      <c r="BB45" s="580"/>
    </row>
    <row r="46" spans="1:54" x14ac:dyDescent="0.2">
      <c r="A46" s="581"/>
      <c r="B46" s="581"/>
      <c r="C46" s="581"/>
      <c r="D46" s="581"/>
      <c r="E46" s="580"/>
      <c r="F46" s="581"/>
      <c r="G46" s="581"/>
      <c r="H46" s="581"/>
      <c r="I46" s="581"/>
      <c r="J46" s="581"/>
      <c r="K46" s="581"/>
      <c r="L46" s="582"/>
      <c r="M46" s="582"/>
      <c r="N46" s="582"/>
      <c r="O46" s="582"/>
      <c r="P46" s="582"/>
      <c r="Q46" s="582"/>
      <c r="R46" s="582"/>
      <c r="S46" s="582"/>
      <c r="T46" s="582"/>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2"/>
      <c r="AU46" s="582"/>
      <c r="AV46" s="582"/>
      <c r="AW46" s="580"/>
      <c r="AX46" s="581"/>
      <c r="AY46" s="581"/>
      <c r="AZ46" s="581"/>
      <c r="BA46" s="580"/>
      <c r="BB46" s="580"/>
    </row>
    <row r="47" spans="1:54" x14ac:dyDescent="0.2">
      <c r="A47" s="581"/>
      <c r="B47" s="581"/>
      <c r="C47" s="581"/>
      <c r="D47" s="581"/>
      <c r="E47" s="580"/>
      <c r="F47" s="581"/>
      <c r="G47" s="581"/>
      <c r="H47" s="581"/>
      <c r="I47" s="581"/>
      <c r="J47" s="581"/>
      <c r="K47" s="581"/>
      <c r="L47" s="582"/>
      <c r="M47" s="582"/>
      <c r="N47" s="582"/>
      <c r="O47" s="582"/>
      <c r="P47" s="582"/>
      <c r="Q47" s="582"/>
      <c r="R47" s="582"/>
      <c r="S47" s="582"/>
      <c r="T47" s="582"/>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2"/>
      <c r="AU47" s="582"/>
      <c r="AV47" s="582"/>
      <c r="AW47" s="580"/>
      <c r="AX47" s="581"/>
      <c r="AY47" s="581"/>
      <c r="AZ47" s="581"/>
      <c r="BA47" s="580"/>
      <c r="BB47" s="580"/>
    </row>
    <row r="48" spans="1:54" x14ac:dyDescent="0.2">
      <c r="A48" s="581"/>
      <c r="B48" s="581"/>
      <c r="C48" s="581"/>
      <c r="D48" s="581"/>
      <c r="E48" s="580"/>
      <c r="F48" s="581"/>
      <c r="G48" s="581"/>
      <c r="H48" s="581"/>
      <c r="I48" s="581"/>
      <c r="J48" s="581"/>
      <c r="K48" s="581"/>
      <c r="L48" s="582"/>
      <c r="M48" s="582"/>
      <c r="N48" s="582"/>
      <c r="O48" s="582"/>
      <c r="P48" s="582"/>
      <c r="Q48" s="582"/>
      <c r="R48" s="582"/>
      <c r="S48" s="582"/>
      <c r="T48" s="582"/>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2"/>
      <c r="AU48" s="582"/>
      <c r="AV48" s="582"/>
      <c r="AW48" s="580"/>
      <c r="AX48" s="581"/>
      <c r="AY48" s="581"/>
      <c r="AZ48" s="581"/>
      <c r="BA48" s="580"/>
      <c r="BB48" s="580"/>
    </row>
    <row r="49" spans="1:54" x14ac:dyDescent="0.2">
      <c r="A49" s="581"/>
      <c r="B49" s="581"/>
      <c r="C49" s="581"/>
      <c r="D49" s="581"/>
      <c r="E49" s="580"/>
      <c r="F49" s="581"/>
      <c r="G49" s="581"/>
      <c r="H49" s="581"/>
      <c r="I49" s="581"/>
      <c r="J49" s="581"/>
      <c r="K49" s="581"/>
      <c r="L49" s="582"/>
      <c r="M49" s="582"/>
      <c r="N49" s="582"/>
      <c r="O49" s="582"/>
      <c r="P49" s="582"/>
      <c r="Q49" s="582"/>
      <c r="R49" s="582"/>
      <c r="S49" s="582"/>
      <c r="T49" s="582"/>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AQ49" s="580"/>
      <c r="AR49" s="580"/>
      <c r="AS49" s="580"/>
      <c r="AT49" s="582"/>
      <c r="AU49" s="582"/>
      <c r="AV49" s="582"/>
      <c r="AW49" s="580"/>
      <c r="AX49" s="581"/>
      <c r="AY49" s="581"/>
      <c r="AZ49" s="581"/>
      <c r="BA49" s="580"/>
      <c r="BB49" s="580"/>
    </row>
    <row r="50" spans="1:54" x14ac:dyDescent="0.2">
      <c r="A50" s="581"/>
      <c r="B50" s="581"/>
      <c r="C50" s="581"/>
      <c r="D50" s="581"/>
      <c r="E50" s="580"/>
      <c r="F50" s="581"/>
      <c r="G50" s="581"/>
      <c r="H50" s="581"/>
      <c r="I50" s="581"/>
      <c r="J50" s="581"/>
      <c r="K50" s="581"/>
      <c r="L50" s="582"/>
      <c r="M50" s="582"/>
      <c r="N50" s="582"/>
      <c r="O50" s="582"/>
      <c r="P50" s="582"/>
      <c r="Q50" s="582"/>
      <c r="R50" s="582"/>
      <c r="S50" s="582"/>
      <c r="T50" s="582"/>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AQ50" s="580"/>
      <c r="AR50" s="580"/>
      <c r="AS50" s="580"/>
      <c r="AT50" s="582"/>
      <c r="AU50" s="582"/>
      <c r="AV50" s="582"/>
      <c r="AW50" s="580"/>
      <c r="AX50" s="581"/>
      <c r="AY50" s="581"/>
      <c r="AZ50" s="581"/>
      <c r="BA50" s="580"/>
      <c r="BB50" s="580"/>
    </row>
    <row r="51" spans="1:54" x14ac:dyDescent="0.2">
      <c r="A51" s="581"/>
      <c r="B51" s="581"/>
      <c r="C51" s="581"/>
      <c r="D51" s="581"/>
      <c r="E51" s="580"/>
      <c r="F51" s="581"/>
      <c r="G51" s="581"/>
      <c r="H51" s="581"/>
      <c r="I51" s="581"/>
      <c r="J51" s="581"/>
      <c r="K51" s="581"/>
      <c r="L51" s="582"/>
      <c r="M51" s="582"/>
      <c r="N51" s="582"/>
      <c r="O51" s="582"/>
      <c r="P51" s="582"/>
      <c r="Q51" s="582"/>
      <c r="R51" s="582"/>
      <c r="S51" s="582"/>
      <c r="T51" s="582"/>
      <c r="U51" s="580"/>
      <c r="V51" s="580"/>
      <c r="W51" s="580"/>
      <c r="X51" s="580"/>
      <c r="Y51" s="580"/>
      <c r="Z51" s="580"/>
      <c r="AA51" s="580"/>
      <c r="AB51" s="580"/>
      <c r="AC51" s="580"/>
      <c r="AD51" s="580"/>
      <c r="AE51" s="580"/>
      <c r="AF51" s="580"/>
      <c r="AG51" s="580"/>
      <c r="AH51" s="580"/>
      <c r="AI51" s="580"/>
      <c r="AJ51" s="580"/>
      <c r="AK51" s="580"/>
      <c r="AL51" s="580"/>
      <c r="AM51" s="580"/>
      <c r="AN51" s="580"/>
      <c r="AO51" s="580"/>
      <c r="AP51" s="580"/>
      <c r="AQ51" s="580"/>
      <c r="AR51" s="580"/>
      <c r="AS51" s="580"/>
      <c r="AT51" s="582"/>
      <c r="AU51" s="582"/>
      <c r="AV51" s="582"/>
      <c r="AW51" s="580"/>
      <c r="AX51" s="581"/>
      <c r="AY51" s="581"/>
      <c r="AZ51" s="581"/>
      <c r="BA51" s="580"/>
      <c r="BB51" s="580"/>
    </row>
    <row r="52" spans="1:54" x14ac:dyDescent="0.2">
      <c r="A52" s="581"/>
      <c r="B52" s="581"/>
      <c r="C52" s="581"/>
      <c r="D52" s="581"/>
      <c r="E52" s="580"/>
      <c r="F52" s="581"/>
      <c r="G52" s="581"/>
      <c r="H52" s="581"/>
      <c r="I52" s="581"/>
      <c r="J52" s="581"/>
      <c r="K52" s="581"/>
      <c r="L52" s="582"/>
      <c r="M52" s="582"/>
      <c r="N52" s="582"/>
      <c r="O52" s="582"/>
      <c r="P52" s="582"/>
      <c r="Q52" s="582"/>
      <c r="R52" s="582"/>
      <c r="S52" s="582"/>
      <c r="T52" s="582"/>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AQ52" s="580"/>
      <c r="AR52" s="580"/>
      <c r="AS52" s="580"/>
      <c r="AT52" s="582"/>
      <c r="AU52" s="582"/>
      <c r="AV52" s="582"/>
      <c r="AW52" s="580"/>
      <c r="AX52" s="581"/>
      <c r="AY52" s="581"/>
      <c r="AZ52" s="581"/>
      <c r="BA52" s="580"/>
      <c r="BB52" s="580"/>
    </row>
    <row r="53" spans="1:54" x14ac:dyDescent="0.2">
      <c r="A53" s="581"/>
      <c r="B53" s="581"/>
      <c r="C53" s="581"/>
      <c r="D53" s="581"/>
      <c r="E53" s="580"/>
      <c r="F53" s="581"/>
      <c r="G53" s="581"/>
      <c r="H53" s="581"/>
      <c r="I53" s="581"/>
      <c r="J53" s="581"/>
      <c r="K53" s="581"/>
      <c r="L53" s="582"/>
      <c r="M53" s="582"/>
      <c r="N53" s="582"/>
      <c r="O53" s="582"/>
      <c r="P53" s="582"/>
      <c r="Q53" s="582"/>
      <c r="R53" s="582"/>
      <c r="S53" s="582"/>
      <c r="T53" s="582"/>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AT53" s="582"/>
      <c r="AU53" s="582"/>
      <c r="AV53" s="582"/>
      <c r="AW53" s="580"/>
      <c r="AX53" s="581"/>
      <c r="AY53" s="581"/>
      <c r="AZ53" s="581"/>
      <c r="BA53" s="580"/>
      <c r="BB53" s="580"/>
    </row>
    <row r="54" spans="1:54" x14ac:dyDescent="0.2">
      <c r="A54" s="581"/>
      <c r="B54" s="581"/>
      <c r="C54" s="581"/>
      <c r="D54" s="581"/>
      <c r="E54" s="580"/>
      <c r="F54" s="581"/>
      <c r="G54" s="581"/>
      <c r="H54" s="581"/>
      <c r="I54" s="581"/>
      <c r="J54" s="581"/>
      <c r="K54" s="581"/>
      <c r="L54" s="582"/>
      <c r="M54" s="582"/>
      <c r="N54" s="582"/>
      <c r="O54" s="582"/>
      <c r="P54" s="582"/>
      <c r="Q54" s="582"/>
      <c r="R54" s="582"/>
      <c r="S54" s="582"/>
      <c r="T54" s="582"/>
      <c r="U54" s="580"/>
      <c r="V54" s="580"/>
      <c r="W54" s="580"/>
      <c r="X54" s="580"/>
      <c r="Y54" s="580"/>
      <c r="Z54" s="580"/>
      <c r="AA54" s="580"/>
      <c r="AB54" s="580"/>
      <c r="AC54" s="580"/>
      <c r="AD54" s="580"/>
      <c r="AE54" s="580"/>
      <c r="AF54" s="580"/>
      <c r="AG54" s="580"/>
      <c r="AH54" s="580"/>
      <c r="AI54" s="580"/>
      <c r="AJ54" s="580"/>
      <c r="AK54" s="580"/>
      <c r="AL54" s="580"/>
      <c r="AM54" s="580"/>
      <c r="AN54" s="580"/>
      <c r="AO54" s="580"/>
      <c r="AP54" s="580"/>
      <c r="AQ54" s="580"/>
      <c r="AR54" s="580"/>
      <c r="AS54" s="580"/>
      <c r="AT54" s="582"/>
      <c r="AU54" s="582"/>
      <c r="AV54" s="582"/>
      <c r="AW54" s="580"/>
      <c r="AX54" s="581"/>
      <c r="AY54" s="581"/>
      <c r="AZ54" s="581"/>
      <c r="BA54" s="580"/>
      <c r="BB54" s="580"/>
    </row>
    <row r="55" spans="1:54" x14ac:dyDescent="0.2">
      <c r="A55" s="581"/>
      <c r="B55" s="581"/>
      <c r="C55" s="581"/>
      <c r="D55" s="581"/>
      <c r="E55" s="580"/>
      <c r="F55" s="581"/>
      <c r="G55" s="581"/>
      <c r="H55" s="581"/>
      <c r="I55" s="581"/>
      <c r="J55" s="581"/>
      <c r="K55" s="581"/>
      <c r="L55" s="582"/>
      <c r="M55" s="582"/>
      <c r="N55" s="582"/>
      <c r="O55" s="582"/>
      <c r="P55" s="582"/>
      <c r="Q55" s="582"/>
      <c r="R55" s="582"/>
      <c r="S55" s="582"/>
      <c r="T55" s="582"/>
      <c r="U55" s="580"/>
      <c r="V55" s="580"/>
      <c r="W55" s="580"/>
      <c r="X55" s="580"/>
      <c r="Y55" s="580"/>
      <c r="Z55" s="580"/>
      <c r="AA55" s="580"/>
      <c r="AB55" s="580"/>
      <c r="AC55" s="580"/>
      <c r="AD55" s="580"/>
      <c r="AE55" s="580"/>
      <c r="AF55" s="580"/>
      <c r="AG55" s="580"/>
      <c r="AH55" s="580"/>
      <c r="AI55" s="580"/>
      <c r="AJ55" s="580"/>
      <c r="AK55" s="580"/>
      <c r="AL55" s="580"/>
      <c r="AM55" s="580"/>
      <c r="AN55" s="580"/>
      <c r="AO55" s="580"/>
      <c r="AP55" s="580"/>
      <c r="AQ55" s="580"/>
      <c r="AR55" s="580"/>
      <c r="AS55" s="580"/>
      <c r="AT55" s="582"/>
      <c r="AU55" s="582"/>
      <c r="AV55" s="582"/>
      <c r="AW55" s="580"/>
      <c r="AX55" s="581"/>
      <c r="AY55" s="581"/>
      <c r="AZ55" s="581"/>
      <c r="BA55" s="580"/>
      <c r="BB55" s="580"/>
    </row>
    <row r="56" spans="1:54" x14ac:dyDescent="0.2">
      <c r="A56" s="581"/>
      <c r="B56" s="581"/>
      <c r="C56" s="581"/>
      <c r="D56" s="581"/>
      <c r="E56" s="580"/>
      <c r="F56" s="581"/>
      <c r="G56" s="581"/>
      <c r="H56" s="581"/>
      <c r="I56" s="581"/>
      <c r="J56" s="581"/>
      <c r="K56" s="581"/>
      <c r="L56" s="582"/>
      <c r="M56" s="582"/>
      <c r="N56" s="582"/>
      <c r="O56" s="582"/>
      <c r="P56" s="582"/>
      <c r="Q56" s="582"/>
      <c r="R56" s="582"/>
      <c r="S56" s="582"/>
      <c r="T56" s="582"/>
      <c r="U56" s="580"/>
      <c r="V56" s="580"/>
      <c r="W56" s="580"/>
      <c r="X56" s="580"/>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2"/>
      <c r="AU56" s="582"/>
      <c r="AV56" s="582"/>
      <c r="AW56" s="580"/>
      <c r="AX56" s="581"/>
      <c r="AY56" s="581"/>
      <c r="AZ56" s="581"/>
      <c r="BA56" s="580"/>
      <c r="BB56" s="580"/>
    </row>
    <row r="57" spans="1:54" x14ac:dyDescent="0.2">
      <c r="A57" s="581"/>
      <c r="B57" s="581"/>
      <c r="C57" s="581"/>
      <c r="D57" s="581"/>
      <c r="E57" s="580"/>
      <c r="F57" s="581"/>
      <c r="G57" s="581"/>
      <c r="H57" s="581"/>
      <c r="I57" s="581"/>
      <c r="J57" s="581"/>
      <c r="K57" s="581"/>
      <c r="L57" s="582"/>
      <c r="M57" s="582"/>
      <c r="N57" s="582"/>
      <c r="O57" s="582"/>
      <c r="P57" s="582"/>
      <c r="Q57" s="582"/>
      <c r="R57" s="582"/>
      <c r="S57" s="582"/>
      <c r="T57" s="582"/>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2"/>
      <c r="AU57" s="582"/>
      <c r="AV57" s="582"/>
      <c r="AW57" s="580"/>
      <c r="AX57" s="581"/>
      <c r="AY57" s="581"/>
      <c r="AZ57" s="581"/>
      <c r="BA57" s="580"/>
      <c r="BB57" s="580"/>
    </row>
    <row r="58" spans="1:54" x14ac:dyDescent="0.2">
      <c r="A58" s="581"/>
      <c r="B58" s="581"/>
      <c r="C58" s="581"/>
      <c r="D58" s="581"/>
      <c r="E58" s="580"/>
      <c r="F58" s="581"/>
      <c r="G58" s="581"/>
      <c r="H58" s="581"/>
      <c r="I58" s="581"/>
      <c r="J58" s="581"/>
      <c r="K58" s="581"/>
      <c r="L58" s="582"/>
      <c r="M58" s="582"/>
      <c r="N58" s="582"/>
      <c r="O58" s="582"/>
      <c r="P58" s="582"/>
      <c r="Q58" s="582"/>
      <c r="R58" s="582"/>
      <c r="S58" s="582"/>
      <c r="T58" s="582"/>
      <c r="U58" s="580"/>
      <c r="V58" s="580"/>
      <c r="W58" s="580"/>
      <c r="X58" s="580"/>
      <c r="Y58" s="580"/>
      <c r="Z58" s="580"/>
      <c r="AA58" s="580"/>
      <c r="AB58" s="580"/>
      <c r="AC58" s="580"/>
      <c r="AD58" s="580"/>
      <c r="AE58" s="580"/>
      <c r="AF58" s="580"/>
      <c r="AG58" s="580"/>
      <c r="AH58" s="580"/>
      <c r="AI58" s="580"/>
      <c r="AJ58" s="580"/>
      <c r="AK58" s="580"/>
      <c r="AL58" s="580"/>
      <c r="AM58" s="580"/>
      <c r="AN58" s="580"/>
      <c r="AO58" s="580"/>
      <c r="AP58" s="580"/>
      <c r="AQ58" s="580"/>
      <c r="AR58" s="580"/>
      <c r="AS58" s="580"/>
      <c r="AT58" s="582"/>
      <c r="AU58" s="582"/>
      <c r="AV58" s="582"/>
      <c r="AW58" s="580"/>
      <c r="AX58" s="581"/>
      <c r="AY58" s="581"/>
      <c r="AZ58" s="581"/>
      <c r="BA58" s="580"/>
      <c r="BB58" s="580"/>
    </row>
    <row r="59" spans="1:54" x14ac:dyDescent="0.2">
      <c r="A59" s="581"/>
      <c r="B59" s="581"/>
      <c r="C59" s="581"/>
      <c r="D59" s="581"/>
      <c r="E59" s="580"/>
      <c r="F59" s="581"/>
      <c r="G59" s="581"/>
      <c r="H59" s="581"/>
      <c r="I59" s="581"/>
      <c r="J59" s="581"/>
      <c r="K59" s="581"/>
      <c r="L59" s="582"/>
      <c r="M59" s="582"/>
      <c r="N59" s="582"/>
      <c r="O59" s="582"/>
      <c r="P59" s="582"/>
      <c r="Q59" s="582"/>
      <c r="R59" s="582"/>
      <c r="S59" s="582"/>
      <c r="T59" s="582"/>
      <c r="U59" s="580"/>
      <c r="V59" s="580"/>
      <c r="W59" s="580"/>
      <c r="X59" s="580"/>
      <c r="Y59" s="580"/>
      <c r="Z59" s="580"/>
      <c r="AA59" s="580"/>
      <c r="AB59" s="580"/>
      <c r="AC59" s="580"/>
      <c r="AD59" s="580"/>
      <c r="AE59" s="580"/>
      <c r="AF59" s="580"/>
      <c r="AG59" s="580"/>
      <c r="AH59" s="580"/>
      <c r="AI59" s="580"/>
      <c r="AJ59" s="580"/>
      <c r="AK59" s="580"/>
      <c r="AL59" s="580"/>
      <c r="AM59" s="580"/>
      <c r="AN59" s="580"/>
      <c r="AO59" s="580"/>
      <c r="AP59" s="580"/>
      <c r="AQ59" s="580"/>
      <c r="AR59" s="580"/>
      <c r="AS59" s="580"/>
      <c r="AT59" s="582"/>
      <c r="AU59" s="582"/>
      <c r="AV59" s="582"/>
      <c r="AW59" s="580"/>
      <c r="AX59" s="581"/>
      <c r="AY59" s="581"/>
      <c r="AZ59" s="581"/>
      <c r="BA59" s="580"/>
      <c r="BB59" s="580"/>
    </row>
    <row r="60" spans="1:54" x14ac:dyDescent="0.2">
      <c r="A60" s="581"/>
      <c r="B60" s="581"/>
      <c r="C60" s="581"/>
      <c r="D60" s="581"/>
      <c r="E60" s="580"/>
      <c r="F60" s="581"/>
      <c r="G60" s="581"/>
      <c r="H60" s="581"/>
      <c r="I60" s="581"/>
      <c r="J60" s="581"/>
      <c r="K60" s="581"/>
      <c r="L60" s="582"/>
      <c r="M60" s="582"/>
      <c r="N60" s="582"/>
      <c r="O60" s="582"/>
      <c r="P60" s="582"/>
      <c r="Q60" s="582"/>
      <c r="R60" s="582"/>
      <c r="S60" s="582"/>
      <c r="T60" s="582"/>
      <c r="U60" s="580"/>
      <c r="V60" s="580"/>
      <c r="W60" s="580"/>
      <c r="X60" s="580"/>
      <c r="Y60" s="580"/>
      <c r="Z60" s="580"/>
      <c r="AA60" s="580"/>
      <c r="AB60" s="580"/>
      <c r="AC60" s="580"/>
      <c r="AD60" s="580"/>
      <c r="AE60" s="580"/>
      <c r="AF60" s="580"/>
      <c r="AG60" s="580"/>
      <c r="AH60" s="580"/>
      <c r="AI60" s="580"/>
      <c r="AJ60" s="580"/>
      <c r="AK60" s="580"/>
      <c r="AL60" s="580"/>
      <c r="AM60" s="580"/>
      <c r="AN60" s="580"/>
      <c r="AO60" s="580"/>
      <c r="AP60" s="580"/>
      <c r="AQ60" s="580"/>
      <c r="AR60" s="580"/>
      <c r="AS60" s="580"/>
      <c r="AT60" s="582"/>
      <c r="AU60" s="582"/>
      <c r="AV60" s="582"/>
      <c r="AW60" s="580"/>
      <c r="AX60" s="581"/>
      <c r="AY60" s="581"/>
      <c r="AZ60" s="581"/>
      <c r="BA60" s="580"/>
      <c r="BB60" s="580"/>
    </row>
    <row r="61" spans="1:54" x14ac:dyDescent="0.2">
      <c r="A61" s="581"/>
      <c r="B61" s="581"/>
      <c r="C61" s="581"/>
      <c r="D61" s="581"/>
      <c r="E61" s="580"/>
      <c r="F61" s="581"/>
      <c r="G61" s="581"/>
      <c r="H61" s="581"/>
      <c r="I61" s="581"/>
      <c r="J61" s="581"/>
      <c r="K61" s="581"/>
      <c r="L61" s="582"/>
      <c r="M61" s="582"/>
      <c r="N61" s="582"/>
      <c r="O61" s="582"/>
      <c r="P61" s="582"/>
      <c r="Q61" s="582"/>
      <c r="R61" s="582"/>
      <c r="S61" s="582"/>
      <c r="T61" s="582"/>
      <c r="U61" s="580"/>
      <c r="V61" s="580"/>
      <c r="W61" s="580"/>
      <c r="X61" s="580"/>
      <c r="Y61" s="580"/>
      <c r="Z61" s="580"/>
      <c r="AA61" s="580"/>
      <c r="AB61" s="580"/>
      <c r="AC61" s="580"/>
      <c r="AD61" s="580"/>
      <c r="AE61" s="580"/>
      <c r="AF61" s="580"/>
      <c r="AG61" s="580"/>
      <c r="AH61" s="580"/>
      <c r="AI61" s="580"/>
      <c r="AJ61" s="580"/>
      <c r="AK61" s="580"/>
      <c r="AL61" s="580"/>
      <c r="AM61" s="580"/>
      <c r="AN61" s="580"/>
      <c r="AO61" s="580"/>
      <c r="AP61" s="580"/>
      <c r="AQ61" s="580"/>
      <c r="AR61" s="580"/>
      <c r="AS61" s="580"/>
      <c r="AT61" s="582"/>
      <c r="AU61" s="582"/>
      <c r="AV61" s="582"/>
      <c r="AW61" s="580"/>
      <c r="AX61" s="581"/>
      <c r="AY61" s="581"/>
      <c r="AZ61" s="581"/>
      <c r="BA61" s="580"/>
      <c r="BB61" s="580"/>
    </row>
    <row r="62" spans="1:54" x14ac:dyDescent="0.2">
      <c r="A62" s="581"/>
      <c r="B62" s="581"/>
      <c r="C62" s="581"/>
      <c r="D62" s="581"/>
      <c r="E62" s="580"/>
      <c r="F62" s="581"/>
      <c r="G62" s="581"/>
      <c r="H62" s="581"/>
      <c r="I62" s="581"/>
      <c r="J62" s="581"/>
      <c r="K62" s="581"/>
      <c r="L62" s="582"/>
      <c r="M62" s="582"/>
      <c r="N62" s="582"/>
      <c r="O62" s="582"/>
      <c r="P62" s="582"/>
      <c r="Q62" s="582"/>
      <c r="R62" s="582"/>
      <c r="S62" s="582"/>
      <c r="T62" s="582"/>
      <c r="U62" s="580"/>
      <c r="V62" s="580"/>
      <c r="W62" s="580"/>
      <c r="X62" s="580"/>
      <c r="Y62" s="580"/>
      <c r="Z62" s="580"/>
      <c r="AA62" s="580"/>
      <c r="AB62" s="580"/>
      <c r="AC62" s="580"/>
      <c r="AD62" s="580"/>
      <c r="AE62" s="580"/>
      <c r="AF62" s="580"/>
      <c r="AG62" s="580"/>
      <c r="AH62" s="580"/>
      <c r="AI62" s="580"/>
      <c r="AJ62" s="580"/>
      <c r="AK62" s="580"/>
      <c r="AL62" s="580"/>
      <c r="AM62" s="580"/>
      <c r="AN62" s="580"/>
      <c r="AO62" s="580"/>
      <c r="AP62" s="580"/>
      <c r="AQ62" s="580"/>
      <c r="AR62" s="580"/>
      <c r="AS62" s="580"/>
      <c r="AT62" s="582"/>
      <c r="AU62" s="582"/>
      <c r="AV62" s="582"/>
      <c r="AW62" s="580"/>
      <c r="AX62" s="581"/>
      <c r="AY62" s="581"/>
      <c r="AZ62" s="581"/>
      <c r="BA62" s="580"/>
      <c r="BB62" s="580"/>
    </row>
    <row r="63" spans="1:54" x14ac:dyDescent="0.2">
      <c r="A63" s="581"/>
      <c r="B63" s="581"/>
      <c r="C63" s="581"/>
      <c r="D63" s="581"/>
      <c r="E63" s="580"/>
      <c r="F63" s="581"/>
      <c r="G63" s="581"/>
      <c r="H63" s="581"/>
      <c r="I63" s="581"/>
      <c r="J63" s="581"/>
      <c r="K63" s="581"/>
      <c r="L63" s="582"/>
      <c r="M63" s="582"/>
      <c r="N63" s="582"/>
      <c r="O63" s="582"/>
      <c r="P63" s="582"/>
      <c r="Q63" s="582"/>
      <c r="R63" s="582"/>
      <c r="S63" s="582"/>
      <c r="T63" s="582"/>
      <c r="U63" s="580"/>
      <c r="V63" s="580"/>
      <c r="W63" s="580"/>
      <c r="X63" s="580"/>
      <c r="Y63" s="580"/>
      <c r="Z63" s="580"/>
      <c r="AA63" s="580"/>
      <c r="AB63" s="580"/>
      <c r="AC63" s="580"/>
      <c r="AD63" s="580"/>
      <c r="AE63" s="580"/>
      <c r="AF63" s="580"/>
      <c r="AG63" s="580"/>
      <c r="AH63" s="580"/>
      <c r="AI63" s="580"/>
      <c r="AJ63" s="580"/>
      <c r="AK63" s="580"/>
      <c r="AL63" s="580"/>
      <c r="AM63" s="580"/>
      <c r="AN63" s="580"/>
      <c r="AO63" s="580"/>
      <c r="AP63" s="580"/>
      <c r="AQ63" s="580"/>
      <c r="AR63" s="580"/>
      <c r="AS63" s="580"/>
      <c r="AT63" s="582"/>
      <c r="AU63" s="582"/>
      <c r="AV63" s="582"/>
      <c r="AW63" s="580"/>
      <c r="AX63" s="581"/>
      <c r="AY63" s="581"/>
      <c r="AZ63" s="581"/>
      <c r="BA63" s="580"/>
      <c r="BB63" s="580"/>
    </row>
    <row r="64" spans="1:54" x14ac:dyDescent="0.2">
      <c r="A64" s="581"/>
      <c r="B64" s="581"/>
      <c r="C64" s="581"/>
      <c r="D64" s="581"/>
      <c r="E64" s="580"/>
      <c r="F64" s="581"/>
      <c r="G64" s="581"/>
      <c r="H64" s="581"/>
      <c r="I64" s="581"/>
      <c r="J64" s="581"/>
      <c r="K64" s="581"/>
      <c r="L64" s="582"/>
      <c r="M64" s="582"/>
      <c r="N64" s="582"/>
      <c r="O64" s="582"/>
      <c r="P64" s="582"/>
      <c r="Q64" s="582"/>
      <c r="R64" s="582"/>
      <c r="S64" s="582"/>
      <c r="T64" s="582"/>
      <c r="U64" s="580"/>
      <c r="V64" s="580"/>
      <c r="W64" s="580"/>
      <c r="X64" s="580"/>
      <c r="Y64" s="580"/>
      <c r="Z64" s="580"/>
      <c r="AA64" s="580"/>
      <c r="AB64" s="580"/>
      <c r="AC64" s="580"/>
      <c r="AD64" s="580"/>
      <c r="AE64" s="580"/>
      <c r="AF64" s="580"/>
      <c r="AG64" s="580"/>
      <c r="AH64" s="580"/>
      <c r="AI64" s="580"/>
      <c r="AJ64" s="580"/>
      <c r="AK64" s="580"/>
      <c r="AL64" s="580"/>
      <c r="AM64" s="580"/>
      <c r="AN64" s="580"/>
      <c r="AO64" s="580"/>
      <c r="AP64" s="580"/>
      <c r="AQ64" s="580"/>
      <c r="AR64" s="580"/>
      <c r="AS64" s="580"/>
      <c r="AT64" s="582"/>
      <c r="AU64" s="582"/>
      <c r="AV64" s="582"/>
      <c r="AW64" s="580"/>
      <c r="AX64" s="581"/>
      <c r="AY64" s="581"/>
      <c r="AZ64" s="581"/>
      <c r="BA64" s="580"/>
      <c r="BB64" s="580"/>
    </row>
    <row r="65" spans="1:54" x14ac:dyDescent="0.2">
      <c r="A65" s="581"/>
      <c r="B65" s="581"/>
      <c r="C65" s="581"/>
      <c r="D65" s="581"/>
      <c r="E65" s="580"/>
      <c r="F65" s="581"/>
      <c r="G65" s="581"/>
      <c r="H65" s="581"/>
      <c r="I65" s="581"/>
      <c r="J65" s="581"/>
      <c r="K65" s="581"/>
      <c r="L65" s="582"/>
      <c r="M65" s="582"/>
      <c r="N65" s="582"/>
      <c r="O65" s="582"/>
      <c r="P65" s="582"/>
      <c r="Q65" s="582"/>
      <c r="R65" s="582"/>
      <c r="S65" s="582"/>
      <c r="T65" s="582"/>
      <c r="U65" s="580"/>
      <c r="V65" s="580"/>
      <c r="W65" s="580"/>
      <c r="X65" s="580"/>
      <c r="Y65" s="580"/>
      <c r="Z65" s="580"/>
      <c r="AA65" s="580"/>
      <c r="AB65" s="580"/>
      <c r="AC65" s="580"/>
      <c r="AD65" s="580"/>
      <c r="AE65" s="580"/>
      <c r="AF65" s="580"/>
      <c r="AG65" s="580"/>
      <c r="AH65" s="580"/>
      <c r="AI65" s="580"/>
      <c r="AJ65" s="580"/>
      <c r="AK65" s="580"/>
      <c r="AL65" s="580"/>
      <c r="AM65" s="580"/>
      <c r="AN65" s="580"/>
      <c r="AO65" s="580"/>
      <c r="AP65" s="580"/>
      <c r="AQ65" s="580"/>
      <c r="AR65" s="580"/>
      <c r="AS65" s="580"/>
      <c r="AT65" s="582"/>
      <c r="AU65" s="582"/>
      <c r="AV65" s="582"/>
      <c r="AW65" s="580"/>
      <c r="AX65" s="581"/>
      <c r="AY65" s="581"/>
      <c r="AZ65" s="581"/>
      <c r="BA65" s="580"/>
      <c r="BB65" s="580"/>
    </row>
    <row r="66" spans="1:54" x14ac:dyDescent="0.2">
      <c r="A66" s="581"/>
      <c r="B66" s="581"/>
      <c r="C66" s="581"/>
      <c r="D66" s="581"/>
      <c r="E66" s="580"/>
      <c r="F66" s="581"/>
      <c r="G66" s="581"/>
      <c r="H66" s="581"/>
      <c r="I66" s="581"/>
      <c r="J66" s="581"/>
      <c r="K66" s="581"/>
      <c r="L66" s="582"/>
      <c r="M66" s="582"/>
      <c r="N66" s="582"/>
      <c r="O66" s="582"/>
      <c r="P66" s="582"/>
      <c r="Q66" s="582"/>
      <c r="R66" s="582"/>
      <c r="S66" s="582"/>
      <c r="T66" s="582"/>
      <c r="U66" s="580"/>
      <c r="V66" s="580"/>
      <c r="W66" s="580"/>
      <c r="X66" s="580"/>
      <c r="Y66" s="580"/>
      <c r="Z66" s="580"/>
      <c r="AA66" s="580"/>
      <c r="AB66" s="580"/>
      <c r="AC66" s="580"/>
      <c r="AD66" s="580"/>
      <c r="AE66" s="580"/>
      <c r="AF66" s="580"/>
      <c r="AG66" s="580"/>
      <c r="AH66" s="580"/>
      <c r="AI66" s="580"/>
      <c r="AJ66" s="580"/>
      <c r="AK66" s="580"/>
      <c r="AL66" s="580"/>
      <c r="AM66" s="580"/>
      <c r="AN66" s="580"/>
      <c r="AO66" s="580"/>
      <c r="AP66" s="580"/>
      <c r="AQ66" s="580"/>
      <c r="AR66" s="580"/>
      <c r="AS66" s="580"/>
      <c r="AT66" s="582"/>
      <c r="AU66" s="582"/>
      <c r="AV66" s="582"/>
      <c r="AW66" s="580"/>
      <c r="AX66" s="581"/>
      <c r="AY66" s="581"/>
      <c r="AZ66" s="581"/>
      <c r="BA66" s="580"/>
      <c r="BB66" s="580"/>
    </row>
    <row r="67" spans="1:54" x14ac:dyDescent="0.2">
      <c r="A67" s="581"/>
      <c r="B67" s="581"/>
      <c r="C67" s="581"/>
      <c r="D67" s="581"/>
      <c r="E67" s="580"/>
      <c r="F67" s="581"/>
      <c r="G67" s="581"/>
      <c r="H67" s="581"/>
      <c r="I67" s="581"/>
      <c r="J67" s="581"/>
      <c r="K67" s="581"/>
      <c r="L67" s="582"/>
      <c r="M67" s="582"/>
      <c r="N67" s="582"/>
      <c r="O67" s="582"/>
      <c r="P67" s="582"/>
      <c r="Q67" s="582"/>
      <c r="R67" s="582"/>
      <c r="S67" s="582"/>
      <c r="T67" s="582"/>
      <c r="U67" s="580"/>
      <c r="V67" s="580"/>
      <c r="W67" s="580"/>
      <c r="X67" s="580"/>
      <c r="Y67" s="580"/>
      <c r="Z67" s="580"/>
      <c r="AA67" s="580"/>
      <c r="AB67" s="580"/>
      <c r="AC67" s="580"/>
      <c r="AD67" s="580"/>
      <c r="AE67" s="580"/>
      <c r="AF67" s="580"/>
      <c r="AG67" s="580"/>
      <c r="AH67" s="580"/>
      <c r="AI67" s="580"/>
      <c r="AJ67" s="580"/>
      <c r="AK67" s="580"/>
      <c r="AL67" s="580"/>
      <c r="AM67" s="580"/>
      <c r="AN67" s="580"/>
      <c r="AO67" s="580"/>
      <c r="AP67" s="580"/>
      <c r="AQ67" s="580"/>
      <c r="AR67" s="580"/>
      <c r="AS67" s="580"/>
      <c r="AT67" s="582"/>
      <c r="AU67" s="582"/>
      <c r="AV67" s="582"/>
      <c r="AW67" s="580"/>
      <c r="AX67" s="581"/>
      <c r="AY67" s="581"/>
      <c r="AZ67" s="581"/>
      <c r="BA67" s="580"/>
      <c r="BB67" s="580"/>
    </row>
    <row r="68" spans="1:54" x14ac:dyDescent="0.2">
      <c r="A68" s="581"/>
      <c r="B68" s="581"/>
      <c r="C68" s="581"/>
      <c r="D68" s="581"/>
      <c r="E68" s="580"/>
      <c r="F68" s="581"/>
      <c r="G68" s="581"/>
      <c r="H68" s="581"/>
      <c r="I68" s="581"/>
      <c r="J68" s="581"/>
      <c r="K68" s="581"/>
      <c r="L68" s="582"/>
      <c r="M68" s="582"/>
      <c r="N68" s="582"/>
      <c r="O68" s="582"/>
      <c r="P68" s="582"/>
      <c r="Q68" s="582"/>
      <c r="R68" s="582"/>
      <c r="S68" s="582"/>
      <c r="T68" s="582"/>
      <c r="U68" s="580"/>
      <c r="V68" s="580"/>
      <c r="W68" s="580"/>
      <c r="X68" s="580"/>
      <c r="Y68" s="580"/>
      <c r="Z68" s="580"/>
      <c r="AA68" s="580"/>
      <c r="AB68" s="580"/>
      <c r="AC68" s="580"/>
      <c r="AD68" s="580"/>
      <c r="AE68" s="580"/>
      <c r="AF68" s="580"/>
      <c r="AG68" s="580"/>
      <c r="AH68" s="580"/>
      <c r="AI68" s="580"/>
      <c r="AJ68" s="580"/>
      <c r="AK68" s="580"/>
      <c r="AL68" s="580"/>
      <c r="AM68" s="580"/>
      <c r="AN68" s="580"/>
      <c r="AO68" s="580"/>
      <c r="AP68" s="580"/>
      <c r="AQ68" s="580"/>
      <c r="AR68" s="580"/>
      <c r="AS68" s="580"/>
      <c r="AT68" s="582"/>
      <c r="AU68" s="582"/>
      <c r="AV68" s="582"/>
      <c r="AW68" s="580"/>
      <c r="AX68" s="581"/>
      <c r="AY68" s="581"/>
      <c r="AZ68" s="581"/>
      <c r="BA68" s="580"/>
      <c r="BB68" s="580"/>
    </row>
    <row r="69" spans="1:54" x14ac:dyDescent="0.2">
      <c r="A69" s="581"/>
      <c r="B69" s="581"/>
      <c r="C69" s="581"/>
      <c r="D69" s="581"/>
      <c r="E69" s="580"/>
      <c r="F69" s="581"/>
      <c r="G69" s="581"/>
      <c r="H69" s="581"/>
      <c r="I69" s="581"/>
      <c r="J69" s="581"/>
      <c r="K69" s="581"/>
      <c r="L69" s="582"/>
      <c r="M69" s="582"/>
      <c r="N69" s="582"/>
      <c r="O69" s="582"/>
      <c r="P69" s="582"/>
      <c r="Q69" s="582"/>
      <c r="R69" s="582"/>
      <c r="S69" s="582"/>
      <c r="T69" s="582"/>
      <c r="U69" s="580"/>
      <c r="V69" s="580"/>
      <c r="W69" s="580"/>
      <c r="X69" s="580"/>
      <c r="Y69" s="580"/>
      <c r="Z69" s="580"/>
      <c r="AA69" s="580"/>
      <c r="AB69" s="580"/>
      <c r="AC69" s="580"/>
      <c r="AD69" s="580"/>
      <c r="AE69" s="580"/>
      <c r="AF69" s="580"/>
      <c r="AG69" s="580"/>
      <c r="AH69" s="580"/>
      <c r="AI69" s="580"/>
      <c r="AJ69" s="580"/>
      <c r="AK69" s="580"/>
      <c r="AL69" s="580"/>
      <c r="AM69" s="580"/>
      <c r="AN69" s="580"/>
      <c r="AO69" s="580"/>
      <c r="AP69" s="580"/>
      <c r="AQ69" s="580"/>
      <c r="AR69" s="580"/>
      <c r="AS69" s="580"/>
      <c r="AT69" s="582"/>
      <c r="AU69" s="582"/>
      <c r="AV69" s="582"/>
      <c r="AW69" s="580"/>
      <c r="AX69" s="581"/>
      <c r="AY69" s="581"/>
      <c r="AZ69" s="581"/>
      <c r="BA69" s="580"/>
      <c r="BB69" s="580"/>
    </row>
    <row r="70" spans="1:54" x14ac:dyDescent="0.2">
      <c r="A70" s="581"/>
      <c r="B70" s="581"/>
      <c r="C70" s="581"/>
      <c r="D70" s="581"/>
      <c r="E70" s="580"/>
      <c r="F70" s="581"/>
      <c r="G70" s="581"/>
      <c r="H70" s="581"/>
      <c r="I70" s="581"/>
      <c r="J70" s="581"/>
      <c r="K70" s="581"/>
      <c r="L70" s="582"/>
      <c r="M70" s="582"/>
      <c r="N70" s="582"/>
      <c r="O70" s="582"/>
      <c r="P70" s="582"/>
      <c r="Q70" s="582"/>
      <c r="R70" s="582"/>
      <c r="S70" s="582"/>
      <c r="T70" s="582"/>
      <c r="U70" s="580"/>
      <c r="V70" s="580"/>
      <c r="W70" s="580"/>
      <c r="X70" s="580"/>
      <c r="Y70" s="580"/>
      <c r="Z70" s="580"/>
      <c r="AA70" s="580"/>
      <c r="AB70" s="580"/>
      <c r="AC70" s="580"/>
      <c r="AD70" s="580"/>
      <c r="AE70" s="580"/>
      <c r="AF70" s="580"/>
      <c r="AG70" s="580"/>
      <c r="AH70" s="580"/>
      <c r="AI70" s="580"/>
      <c r="AJ70" s="580"/>
      <c r="AK70" s="580"/>
      <c r="AL70" s="580"/>
      <c r="AM70" s="580"/>
      <c r="AN70" s="580"/>
      <c r="AO70" s="580"/>
      <c r="AP70" s="580"/>
      <c r="AQ70" s="580"/>
      <c r="AR70" s="580"/>
      <c r="AS70" s="580"/>
      <c r="AT70" s="582"/>
      <c r="AU70" s="582"/>
      <c r="AV70" s="582"/>
      <c r="AW70" s="580"/>
      <c r="AX70" s="581"/>
      <c r="AY70" s="581"/>
      <c r="AZ70" s="581"/>
      <c r="BA70" s="580"/>
      <c r="BB70" s="580"/>
    </row>
    <row r="71" spans="1:54" x14ac:dyDescent="0.2">
      <c r="A71" s="581"/>
      <c r="B71" s="581"/>
      <c r="C71" s="581"/>
      <c r="D71" s="581"/>
      <c r="E71" s="580"/>
      <c r="F71" s="581"/>
      <c r="G71" s="581"/>
      <c r="H71" s="581"/>
      <c r="I71" s="581"/>
      <c r="J71" s="581"/>
      <c r="K71" s="581"/>
      <c r="L71" s="582"/>
      <c r="M71" s="582"/>
      <c r="N71" s="582"/>
      <c r="O71" s="582"/>
      <c r="P71" s="582"/>
      <c r="Q71" s="582"/>
      <c r="R71" s="582"/>
      <c r="S71" s="582"/>
      <c r="T71" s="582"/>
      <c r="U71" s="580"/>
      <c r="V71" s="580"/>
      <c r="W71" s="580"/>
      <c r="X71" s="580"/>
      <c r="Y71" s="580"/>
      <c r="Z71" s="580"/>
      <c r="AA71" s="580"/>
      <c r="AB71" s="580"/>
      <c r="AC71" s="580"/>
      <c r="AD71" s="580"/>
      <c r="AE71" s="580"/>
      <c r="AF71" s="580"/>
      <c r="AG71" s="580"/>
      <c r="AH71" s="580"/>
      <c r="AI71" s="580"/>
      <c r="AJ71" s="580"/>
      <c r="AK71" s="580"/>
      <c r="AL71" s="580"/>
      <c r="AM71" s="580"/>
      <c r="AN71" s="580"/>
      <c r="AO71" s="580"/>
      <c r="AP71" s="580"/>
      <c r="AQ71" s="580"/>
      <c r="AR71" s="580"/>
      <c r="AS71" s="580"/>
      <c r="AT71" s="582"/>
      <c r="AU71" s="582"/>
      <c r="AV71" s="582"/>
      <c r="AW71" s="580"/>
      <c r="AX71" s="581"/>
      <c r="AY71" s="581"/>
      <c r="AZ71" s="581"/>
      <c r="BA71" s="580"/>
      <c r="BB71" s="580"/>
    </row>
    <row r="72" spans="1:54" x14ac:dyDescent="0.2">
      <c r="A72" s="581"/>
      <c r="B72" s="581"/>
      <c r="C72" s="581"/>
      <c r="D72" s="581"/>
      <c r="E72" s="580"/>
      <c r="F72" s="581"/>
      <c r="G72" s="581"/>
      <c r="H72" s="581"/>
      <c r="I72" s="581"/>
      <c r="J72" s="581"/>
      <c r="K72" s="581"/>
      <c r="L72" s="582"/>
      <c r="M72" s="582"/>
      <c r="N72" s="582"/>
      <c r="O72" s="582"/>
      <c r="P72" s="582"/>
      <c r="Q72" s="582"/>
      <c r="R72" s="582"/>
      <c r="S72" s="582"/>
      <c r="T72" s="582"/>
      <c r="U72" s="580"/>
      <c r="V72" s="580"/>
      <c r="W72" s="580"/>
      <c r="X72" s="580"/>
      <c r="Y72" s="580"/>
      <c r="Z72" s="580"/>
      <c r="AA72" s="580"/>
      <c r="AB72" s="580"/>
      <c r="AC72" s="580"/>
      <c r="AD72" s="580"/>
      <c r="AE72" s="580"/>
      <c r="AF72" s="580"/>
      <c r="AG72" s="580"/>
      <c r="AH72" s="580"/>
      <c r="AI72" s="580"/>
      <c r="AJ72" s="580"/>
      <c r="AK72" s="580"/>
      <c r="AL72" s="580"/>
      <c r="AM72" s="580"/>
      <c r="AN72" s="580"/>
      <c r="AO72" s="580"/>
      <c r="AP72" s="580"/>
      <c r="AQ72" s="580"/>
      <c r="AR72" s="580"/>
      <c r="AS72" s="580"/>
      <c r="AT72" s="582"/>
      <c r="AU72" s="582"/>
      <c r="AV72" s="582"/>
      <c r="AW72" s="580"/>
      <c r="AX72" s="581"/>
      <c r="AY72" s="581"/>
      <c r="AZ72" s="581"/>
      <c r="BA72" s="580"/>
      <c r="BB72" s="580"/>
    </row>
    <row r="73" spans="1:54" x14ac:dyDescent="0.2">
      <c r="A73" s="581"/>
      <c r="B73" s="581"/>
      <c r="C73" s="581"/>
      <c r="D73" s="581"/>
      <c r="E73" s="580"/>
      <c r="F73" s="581"/>
      <c r="G73" s="581"/>
      <c r="H73" s="581"/>
      <c r="I73" s="581"/>
      <c r="J73" s="581"/>
      <c r="K73" s="581"/>
      <c r="L73" s="582"/>
      <c r="M73" s="582"/>
      <c r="N73" s="582"/>
      <c r="O73" s="582"/>
      <c r="P73" s="582"/>
      <c r="Q73" s="582"/>
      <c r="R73" s="582"/>
      <c r="S73" s="582"/>
      <c r="T73" s="582"/>
      <c r="U73" s="580"/>
      <c r="V73" s="580"/>
      <c r="W73" s="580"/>
      <c r="X73" s="580"/>
      <c r="Y73" s="580"/>
      <c r="Z73" s="580"/>
      <c r="AA73" s="580"/>
      <c r="AB73" s="580"/>
      <c r="AC73" s="580"/>
      <c r="AD73" s="580"/>
      <c r="AE73" s="580"/>
      <c r="AF73" s="580"/>
      <c r="AG73" s="580"/>
      <c r="AH73" s="580"/>
      <c r="AI73" s="580"/>
      <c r="AJ73" s="580"/>
      <c r="AK73" s="580"/>
      <c r="AL73" s="580"/>
      <c r="AM73" s="580"/>
      <c r="AN73" s="580"/>
      <c r="AO73" s="580"/>
      <c r="AP73" s="580"/>
      <c r="AQ73" s="580"/>
      <c r="AR73" s="580"/>
      <c r="AS73" s="580"/>
      <c r="AT73" s="582"/>
      <c r="AU73" s="582"/>
      <c r="AV73" s="582"/>
      <c r="AW73" s="580"/>
      <c r="AX73" s="581"/>
      <c r="AY73" s="581"/>
      <c r="AZ73" s="581"/>
      <c r="BA73" s="580"/>
      <c r="BB73" s="580"/>
    </row>
    <row r="74" spans="1:54" x14ac:dyDescent="0.2">
      <c r="A74" s="581"/>
      <c r="B74" s="581"/>
      <c r="C74" s="581"/>
      <c r="D74" s="581"/>
      <c r="E74" s="580"/>
      <c r="F74" s="581"/>
      <c r="G74" s="581"/>
      <c r="H74" s="581"/>
      <c r="I74" s="581"/>
      <c r="J74" s="581"/>
      <c r="K74" s="581"/>
      <c r="L74" s="582"/>
      <c r="M74" s="582"/>
      <c r="N74" s="582"/>
      <c r="O74" s="582"/>
      <c r="P74" s="582"/>
      <c r="Q74" s="582"/>
      <c r="R74" s="582"/>
      <c r="S74" s="582"/>
      <c r="T74" s="582"/>
      <c r="U74" s="580"/>
      <c r="V74" s="580"/>
      <c r="W74" s="580"/>
      <c r="X74" s="580"/>
      <c r="Y74" s="580"/>
      <c r="Z74" s="580"/>
      <c r="AA74" s="580"/>
      <c r="AB74" s="580"/>
      <c r="AC74" s="580"/>
      <c r="AD74" s="580"/>
      <c r="AE74" s="580"/>
      <c r="AF74" s="580"/>
      <c r="AG74" s="580"/>
      <c r="AH74" s="580"/>
      <c r="AI74" s="580"/>
      <c r="AJ74" s="580"/>
      <c r="AK74" s="580"/>
      <c r="AL74" s="580"/>
      <c r="AM74" s="580"/>
      <c r="AN74" s="580"/>
      <c r="AO74" s="580"/>
      <c r="AP74" s="580"/>
      <c r="AQ74" s="580"/>
      <c r="AR74" s="580"/>
      <c r="AS74" s="580"/>
      <c r="AT74" s="582"/>
      <c r="AU74" s="582"/>
      <c r="AV74" s="582"/>
      <c r="AW74" s="580"/>
      <c r="AX74" s="581"/>
      <c r="AY74" s="581"/>
      <c r="AZ74" s="581"/>
      <c r="BA74" s="580"/>
      <c r="BB74" s="580"/>
    </row>
    <row r="75" spans="1:54" x14ac:dyDescent="0.2">
      <c r="A75" s="581"/>
      <c r="B75" s="581"/>
      <c r="C75" s="581"/>
      <c r="D75" s="581"/>
      <c r="E75" s="580"/>
      <c r="F75" s="581"/>
      <c r="G75" s="581"/>
      <c r="H75" s="581"/>
      <c r="I75" s="581"/>
      <c r="J75" s="581"/>
      <c r="K75" s="581"/>
      <c r="L75" s="582"/>
      <c r="M75" s="582"/>
      <c r="N75" s="582"/>
      <c r="O75" s="582"/>
      <c r="P75" s="582"/>
      <c r="Q75" s="582"/>
      <c r="R75" s="582"/>
      <c r="S75" s="582"/>
      <c r="T75" s="582"/>
      <c r="U75" s="580"/>
      <c r="V75" s="580"/>
      <c r="W75" s="580"/>
      <c r="X75" s="580"/>
      <c r="Y75" s="580"/>
      <c r="Z75" s="580"/>
      <c r="AA75" s="580"/>
      <c r="AB75" s="580"/>
      <c r="AC75" s="580"/>
      <c r="AD75" s="580"/>
      <c r="AE75" s="580"/>
      <c r="AF75" s="580"/>
      <c r="AG75" s="580"/>
      <c r="AH75" s="580"/>
      <c r="AI75" s="580"/>
      <c r="AJ75" s="580"/>
      <c r="AK75" s="580"/>
      <c r="AL75" s="580"/>
      <c r="AM75" s="580"/>
      <c r="AN75" s="580"/>
      <c r="AO75" s="580"/>
      <c r="AP75" s="580"/>
      <c r="AQ75" s="580"/>
      <c r="AR75" s="580"/>
      <c r="AS75" s="580"/>
      <c r="AT75" s="582"/>
      <c r="AU75" s="582"/>
      <c r="AV75" s="582"/>
      <c r="AW75" s="580"/>
      <c r="AX75" s="581"/>
      <c r="AY75" s="581"/>
      <c r="AZ75" s="581"/>
      <c r="BA75" s="580"/>
      <c r="BB75" s="580"/>
    </row>
    <row r="76" spans="1:54" x14ac:dyDescent="0.2">
      <c r="A76" s="581"/>
      <c r="B76" s="581"/>
      <c r="C76" s="581"/>
      <c r="D76" s="581"/>
      <c r="E76" s="580"/>
      <c r="F76" s="581"/>
      <c r="G76" s="581"/>
      <c r="H76" s="581"/>
      <c r="I76" s="581"/>
      <c r="J76" s="581"/>
      <c r="K76" s="581"/>
      <c r="L76" s="582"/>
      <c r="M76" s="582"/>
      <c r="N76" s="582"/>
      <c r="O76" s="582"/>
      <c r="P76" s="582"/>
      <c r="Q76" s="582"/>
      <c r="R76" s="582"/>
      <c r="S76" s="582"/>
      <c r="T76" s="582"/>
      <c r="U76" s="580"/>
      <c r="V76" s="580"/>
      <c r="W76" s="580"/>
      <c r="X76" s="580"/>
      <c r="Y76" s="580"/>
      <c r="Z76" s="580"/>
      <c r="AA76" s="580"/>
      <c r="AB76" s="580"/>
      <c r="AC76" s="580"/>
      <c r="AD76" s="580"/>
      <c r="AE76" s="580"/>
      <c r="AF76" s="580"/>
      <c r="AG76" s="580"/>
      <c r="AH76" s="580"/>
      <c r="AI76" s="580"/>
      <c r="AJ76" s="580"/>
      <c r="AK76" s="580"/>
      <c r="AL76" s="580"/>
      <c r="AM76" s="580"/>
      <c r="AN76" s="580"/>
      <c r="AO76" s="580"/>
      <c r="AP76" s="580"/>
      <c r="AQ76" s="580"/>
      <c r="AR76" s="580"/>
      <c r="AS76" s="580"/>
      <c r="AT76" s="582"/>
      <c r="AU76" s="582"/>
      <c r="AV76" s="582"/>
      <c r="AW76" s="580"/>
      <c r="AX76" s="581"/>
      <c r="AY76" s="581"/>
      <c r="AZ76" s="581"/>
      <c r="BA76" s="580"/>
      <c r="BB76" s="580"/>
    </row>
    <row r="77" spans="1:54" x14ac:dyDescent="0.2">
      <c r="A77" s="581"/>
      <c r="B77" s="581"/>
      <c r="C77" s="581"/>
      <c r="D77" s="581"/>
      <c r="E77" s="580"/>
      <c r="F77" s="581"/>
      <c r="G77" s="581"/>
      <c r="H77" s="581"/>
      <c r="I77" s="581"/>
      <c r="J77" s="581"/>
      <c r="K77" s="581"/>
      <c r="L77" s="582"/>
      <c r="M77" s="582"/>
      <c r="N77" s="582"/>
      <c r="O77" s="582"/>
      <c r="P77" s="582"/>
      <c r="Q77" s="582"/>
      <c r="R77" s="582"/>
      <c r="S77" s="582"/>
      <c r="T77" s="582"/>
      <c r="U77" s="580"/>
      <c r="V77" s="580"/>
      <c r="W77" s="580"/>
      <c r="X77" s="580"/>
      <c r="Y77" s="580"/>
      <c r="Z77" s="580"/>
      <c r="AA77" s="580"/>
      <c r="AB77" s="580"/>
      <c r="AC77" s="580"/>
      <c r="AD77" s="580"/>
      <c r="AE77" s="580"/>
      <c r="AF77" s="580"/>
      <c r="AG77" s="580"/>
      <c r="AH77" s="580"/>
      <c r="AI77" s="580"/>
      <c r="AJ77" s="580"/>
      <c r="AK77" s="580"/>
      <c r="AL77" s="580"/>
      <c r="AM77" s="580"/>
      <c r="AN77" s="580"/>
      <c r="AO77" s="580"/>
      <c r="AP77" s="580"/>
      <c r="AQ77" s="580"/>
      <c r="AR77" s="580"/>
      <c r="AS77" s="580"/>
      <c r="AT77" s="582"/>
      <c r="AU77" s="582"/>
      <c r="AV77" s="582"/>
      <c r="AW77" s="580"/>
      <c r="AX77" s="581"/>
      <c r="AY77" s="581"/>
      <c r="AZ77" s="581"/>
      <c r="BA77" s="580"/>
      <c r="BB77" s="580"/>
    </row>
    <row r="78" spans="1:54" x14ac:dyDescent="0.2">
      <c r="A78" s="581"/>
      <c r="B78" s="581"/>
      <c r="C78" s="581"/>
      <c r="D78" s="581"/>
      <c r="E78" s="580"/>
      <c r="F78" s="581"/>
      <c r="G78" s="581"/>
      <c r="H78" s="581"/>
      <c r="I78" s="581"/>
      <c r="J78" s="581"/>
      <c r="K78" s="581"/>
      <c r="L78" s="582"/>
      <c r="M78" s="582"/>
      <c r="N78" s="582"/>
      <c r="O78" s="582"/>
      <c r="P78" s="582"/>
      <c r="Q78" s="582"/>
      <c r="R78" s="582"/>
      <c r="S78" s="582"/>
      <c r="T78" s="582"/>
      <c r="U78" s="580"/>
      <c r="V78" s="580"/>
      <c r="W78" s="580"/>
      <c r="X78" s="580"/>
      <c r="Y78" s="580"/>
      <c r="Z78" s="580"/>
      <c r="AA78" s="580"/>
      <c r="AB78" s="580"/>
      <c r="AC78" s="580"/>
      <c r="AD78" s="580"/>
      <c r="AE78" s="580"/>
      <c r="AF78" s="580"/>
      <c r="AG78" s="580"/>
      <c r="AH78" s="580"/>
      <c r="AI78" s="580"/>
      <c r="AJ78" s="580"/>
      <c r="AK78" s="580"/>
      <c r="AL78" s="580"/>
      <c r="AM78" s="580"/>
      <c r="AN78" s="580"/>
      <c r="AO78" s="580"/>
      <c r="AP78" s="580"/>
      <c r="AQ78" s="580"/>
      <c r="AR78" s="580"/>
      <c r="AS78" s="580"/>
      <c r="AT78" s="582"/>
      <c r="AU78" s="582"/>
      <c r="AV78" s="582"/>
      <c r="AW78" s="580"/>
      <c r="AX78" s="581"/>
      <c r="AY78" s="581"/>
      <c r="AZ78" s="581"/>
      <c r="BA78" s="580"/>
      <c r="BB78" s="580"/>
    </row>
    <row r="79" spans="1:54" x14ac:dyDescent="0.2">
      <c r="A79" s="581"/>
      <c r="B79" s="581"/>
      <c r="C79" s="581"/>
      <c r="D79" s="581"/>
      <c r="E79" s="580"/>
      <c r="F79" s="581"/>
      <c r="G79" s="581"/>
      <c r="H79" s="581"/>
      <c r="I79" s="581"/>
      <c r="J79" s="581"/>
      <c r="K79" s="581"/>
      <c r="L79" s="582"/>
      <c r="M79" s="582"/>
      <c r="N79" s="582"/>
      <c r="O79" s="582"/>
      <c r="P79" s="582"/>
      <c r="Q79" s="582"/>
      <c r="R79" s="582"/>
      <c r="S79" s="582"/>
      <c r="T79" s="582"/>
      <c r="U79" s="580"/>
      <c r="V79" s="580"/>
      <c r="W79" s="580"/>
      <c r="X79" s="580"/>
      <c r="Y79" s="580"/>
      <c r="Z79" s="580"/>
      <c r="AA79" s="580"/>
      <c r="AB79" s="580"/>
      <c r="AC79" s="580"/>
      <c r="AD79" s="580"/>
      <c r="AE79" s="580"/>
      <c r="AF79" s="580"/>
      <c r="AG79" s="580"/>
      <c r="AH79" s="580"/>
      <c r="AI79" s="580"/>
      <c r="AJ79" s="580"/>
      <c r="AK79" s="580"/>
      <c r="AL79" s="580"/>
      <c r="AM79" s="580"/>
      <c r="AN79" s="580"/>
      <c r="AO79" s="580"/>
      <c r="AP79" s="580"/>
      <c r="AQ79" s="580"/>
      <c r="AR79" s="580"/>
      <c r="AS79" s="580"/>
      <c r="AT79" s="582"/>
      <c r="AU79" s="582"/>
      <c r="AV79" s="582"/>
      <c r="AW79" s="580"/>
      <c r="AX79" s="581"/>
      <c r="AY79" s="581"/>
      <c r="AZ79" s="581"/>
      <c r="BA79" s="580"/>
      <c r="BB79" s="580"/>
    </row>
    <row r="80" spans="1:54" x14ac:dyDescent="0.2">
      <c r="A80" s="581"/>
      <c r="B80" s="581"/>
      <c r="C80" s="581"/>
      <c r="D80" s="581"/>
      <c r="E80" s="580"/>
      <c r="F80" s="581"/>
      <c r="G80" s="581"/>
      <c r="H80" s="581"/>
      <c r="I80" s="581"/>
      <c r="J80" s="581"/>
      <c r="K80" s="581"/>
      <c r="L80" s="582"/>
      <c r="M80" s="582"/>
      <c r="N80" s="582"/>
      <c r="O80" s="582"/>
      <c r="P80" s="582"/>
      <c r="Q80" s="582"/>
      <c r="R80" s="582"/>
      <c r="S80" s="582"/>
      <c r="T80" s="582"/>
      <c r="U80" s="580"/>
      <c r="V80" s="580"/>
      <c r="W80" s="580"/>
      <c r="X80" s="580"/>
      <c r="Y80" s="580"/>
      <c r="Z80" s="580"/>
      <c r="AA80" s="580"/>
      <c r="AB80" s="580"/>
      <c r="AC80" s="580"/>
      <c r="AD80" s="580"/>
      <c r="AE80" s="580"/>
      <c r="AF80" s="580"/>
      <c r="AG80" s="580"/>
      <c r="AH80" s="580"/>
      <c r="AI80" s="580"/>
      <c r="AJ80" s="580"/>
      <c r="AK80" s="580"/>
      <c r="AL80" s="580"/>
      <c r="AM80" s="580"/>
      <c r="AN80" s="580"/>
      <c r="AO80" s="580"/>
      <c r="AP80" s="580"/>
      <c r="AQ80" s="580"/>
      <c r="AR80" s="580"/>
      <c r="AS80" s="580"/>
      <c r="AT80" s="582"/>
      <c r="AU80" s="582"/>
      <c r="AV80" s="582"/>
      <c r="AW80" s="580"/>
      <c r="AX80" s="581"/>
      <c r="AY80" s="581"/>
      <c r="AZ80" s="581"/>
      <c r="BA80" s="580"/>
      <c r="BB80" s="580"/>
    </row>
    <row r="81" spans="1:54" x14ac:dyDescent="0.2">
      <c r="A81" s="581"/>
      <c r="B81" s="581"/>
      <c r="C81" s="581"/>
      <c r="D81" s="581"/>
      <c r="E81" s="580"/>
      <c r="F81" s="581"/>
      <c r="G81" s="581"/>
      <c r="H81" s="581"/>
      <c r="I81" s="581"/>
      <c r="J81" s="581"/>
      <c r="K81" s="581"/>
      <c r="L81" s="582"/>
      <c r="M81" s="582"/>
      <c r="N81" s="582"/>
      <c r="O81" s="582"/>
      <c r="P81" s="582"/>
      <c r="Q81" s="582"/>
      <c r="R81" s="582"/>
      <c r="S81" s="582"/>
      <c r="T81" s="582"/>
      <c r="U81" s="580"/>
      <c r="V81" s="580"/>
      <c r="W81" s="580"/>
      <c r="X81" s="580"/>
      <c r="Y81" s="580"/>
      <c r="Z81" s="580"/>
      <c r="AA81" s="580"/>
      <c r="AB81" s="580"/>
      <c r="AC81" s="580"/>
      <c r="AD81" s="580"/>
      <c r="AE81" s="580"/>
      <c r="AF81" s="580"/>
      <c r="AG81" s="580"/>
      <c r="AH81" s="580"/>
      <c r="AI81" s="580"/>
      <c r="AJ81" s="580"/>
      <c r="AK81" s="580"/>
      <c r="AL81" s="580"/>
      <c r="AM81" s="580"/>
      <c r="AN81" s="580"/>
      <c r="AO81" s="580"/>
      <c r="AP81" s="580"/>
      <c r="AQ81" s="580"/>
      <c r="AR81" s="580"/>
      <c r="AS81" s="580"/>
      <c r="AT81" s="582"/>
      <c r="AU81" s="582"/>
      <c r="AV81" s="582"/>
      <c r="AW81" s="580"/>
      <c r="AX81" s="581"/>
      <c r="AY81" s="581"/>
      <c r="AZ81" s="581"/>
      <c r="BA81" s="580"/>
      <c r="BB81" s="580"/>
    </row>
    <row r="82" spans="1:54" x14ac:dyDescent="0.2">
      <c r="A82" s="581"/>
      <c r="B82" s="581"/>
      <c r="C82" s="581"/>
      <c r="D82" s="581"/>
      <c r="E82" s="580"/>
      <c r="F82" s="581"/>
      <c r="G82" s="581"/>
      <c r="H82" s="581"/>
      <c r="I82" s="581"/>
      <c r="J82" s="581"/>
      <c r="K82" s="581"/>
      <c r="L82" s="582"/>
      <c r="M82" s="582"/>
      <c r="N82" s="582"/>
      <c r="O82" s="582"/>
      <c r="P82" s="582"/>
      <c r="Q82" s="582"/>
      <c r="R82" s="582"/>
      <c r="S82" s="582"/>
      <c r="T82" s="582"/>
      <c r="U82" s="580"/>
      <c r="V82" s="580"/>
      <c r="W82" s="580"/>
      <c r="X82" s="580"/>
      <c r="Y82" s="580"/>
      <c r="Z82" s="580"/>
      <c r="AA82" s="580"/>
      <c r="AB82" s="580"/>
      <c r="AC82" s="580"/>
      <c r="AD82" s="580"/>
      <c r="AE82" s="580"/>
      <c r="AF82" s="580"/>
      <c r="AG82" s="580"/>
      <c r="AH82" s="580"/>
      <c r="AI82" s="580"/>
      <c r="AJ82" s="580"/>
      <c r="AK82" s="580"/>
      <c r="AL82" s="580"/>
      <c r="AM82" s="580"/>
      <c r="AN82" s="580"/>
      <c r="AO82" s="580"/>
      <c r="AP82" s="580"/>
      <c r="AQ82" s="580"/>
      <c r="AR82" s="580"/>
      <c r="AS82" s="580"/>
      <c r="AT82" s="582"/>
      <c r="AU82" s="582"/>
      <c r="AV82" s="582"/>
      <c r="AW82" s="580"/>
      <c r="AX82" s="581"/>
      <c r="AY82" s="581"/>
      <c r="AZ82" s="581"/>
      <c r="BA82" s="580"/>
      <c r="BB82" s="580"/>
    </row>
    <row r="83" spans="1:54" x14ac:dyDescent="0.2">
      <c r="A83" s="581"/>
      <c r="B83" s="581"/>
      <c r="C83" s="581"/>
      <c r="D83" s="581"/>
      <c r="E83" s="580"/>
      <c r="F83" s="581"/>
      <c r="G83" s="581"/>
      <c r="H83" s="581"/>
      <c r="I83" s="581"/>
      <c r="J83" s="581"/>
      <c r="K83" s="581"/>
      <c r="L83" s="582"/>
      <c r="M83" s="582"/>
      <c r="N83" s="582"/>
      <c r="O83" s="582"/>
      <c r="P83" s="582"/>
      <c r="Q83" s="582"/>
      <c r="R83" s="582"/>
      <c r="S83" s="582"/>
      <c r="T83" s="582"/>
      <c r="U83" s="580"/>
      <c r="V83" s="580"/>
      <c r="W83" s="580"/>
      <c r="X83" s="580"/>
      <c r="Y83" s="580"/>
      <c r="Z83" s="580"/>
      <c r="AA83" s="580"/>
      <c r="AB83" s="580"/>
      <c r="AC83" s="580"/>
      <c r="AD83" s="580"/>
      <c r="AE83" s="580"/>
      <c r="AF83" s="580"/>
      <c r="AG83" s="580"/>
      <c r="AH83" s="580"/>
      <c r="AI83" s="580"/>
      <c r="AJ83" s="580"/>
      <c r="AK83" s="580"/>
      <c r="AL83" s="580"/>
      <c r="AM83" s="580"/>
      <c r="AN83" s="580"/>
      <c r="AO83" s="580"/>
      <c r="AP83" s="580"/>
      <c r="AQ83" s="580"/>
      <c r="AR83" s="580"/>
      <c r="AS83" s="580"/>
      <c r="AT83" s="582"/>
      <c r="AU83" s="582"/>
      <c r="AV83" s="582"/>
      <c r="AW83" s="580"/>
      <c r="AX83" s="581"/>
      <c r="AY83" s="581"/>
      <c r="AZ83" s="581"/>
      <c r="BA83" s="580"/>
      <c r="BB83" s="580"/>
    </row>
    <row r="84" spans="1:54" x14ac:dyDescent="0.2">
      <c r="A84" s="581"/>
      <c r="B84" s="581"/>
      <c r="C84" s="581"/>
      <c r="D84" s="581"/>
      <c r="E84" s="580"/>
      <c r="F84" s="581"/>
      <c r="G84" s="581"/>
      <c r="H84" s="581"/>
      <c r="I84" s="581"/>
      <c r="J84" s="581"/>
      <c r="K84" s="581"/>
      <c r="L84" s="582"/>
      <c r="M84" s="582"/>
      <c r="N84" s="582"/>
      <c r="O84" s="582"/>
      <c r="P84" s="582"/>
      <c r="Q84" s="582"/>
      <c r="R84" s="582"/>
      <c r="S84" s="582"/>
      <c r="T84" s="582"/>
      <c r="U84" s="580"/>
      <c r="V84" s="580"/>
      <c r="W84" s="580"/>
      <c r="X84" s="580"/>
      <c r="Y84" s="580"/>
      <c r="Z84" s="580"/>
      <c r="AA84" s="580"/>
      <c r="AB84" s="580"/>
      <c r="AC84" s="580"/>
      <c r="AD84" s="580"/>
      <c r="AE84" s="580"/>
      <c r="AF84" s="580"/>
      <c r="AG84" s="580"/>
      <c r="AH84" s="580"/>
      <c r="AI84" s="580"/>
      <c r="AJ84" s="580"/>
      <c r="AK84" s="580"/>
      <c r="AL84" s="580"/>
      <c r="AM84" s="580"/>
      <c r="AN84" s="580"/>
      <c r="AO84" s="580"/>
      <c r="AP84" s="580"/>
      <c r="AQ84" s="580"/>
      <c r="AR84" s="580"/>
      <c r="AS84" s="580"/>
      <c r="AT84" s="582"/>
      <c r="AU84" s="582"/>
      <c r="AV84" s="582"/>
      <c r="AW84" s="580"/>
      <c r="AX84" s="581"/>
      <c r="AY84" s="581"/>
      <c r="AZ84" s="581"/>
      <c r="BA84" s="580"/>
      <c r="BB84" s="580"/>
    </row>
    <row r="85" spans="1:54" x14ac:dyDescent="0.2">
      <c r="A85" s="581"/>
      <c r="B85" s="581"/>
      <c r="C85" s="581"/>
      <c r="D85" s="581"/>
      <c r="E85" s="580"/>
      <c r="F85" s="581"/>
      <c r="G85" s="581"/>
      <c r="H85" s="581"/>
      <c r="I85" s="581"/>
      <c r="J85" s="581"/>
      <c r="K85" s="581"/>
      <c r="L85" s="582"/>
      <c r="M85" s="582"/>
      <c r="N85" s="582"/>
      <c r="O85" s="582"/>
      <c r="P85" s="582"/>
      <c r="Q85" s="582"/>
      <c r="R85" s="582"/>
      <c r="S85" s="582"/>
      <c r="T85" s="582"/>
      <c r="U85" s="580"/>
      <c r="V85" s="580"/>
      <c r="W85" s="580"/>
      <c r="X85" s="580"/>
      <c r="Y85" s="580"/>
      <c r="Z85" s="580"/>
      <c r="AA85" s="580"/>
      <c r="AB85" s="580"/>
      <c r="AC85" s="580"/>
      <c r="AD85" s="580"/>
      <c r="AE85" s="580"/>
      <c r="AF85" s="580"/>
      <c r="AG85" s="580"/>
      <c r="AH85" s="580"/>
      <c r="AI85" s="580"/>
      <c r="AJ85" s="580"/>
      <c r="AK85" s="580"/>
      <c r="AL85" s="580"/>
      <c r="AM85" s="580"/>
      <c r="AN85" s="580"/>
      <c r="AO85" s="580"/>
      <c r="AP85" s="580"/>
      <c r="AQ85" s="580"/>
      <c r="AR85" s="580"/>
      <c r="AS85" s="580"/>
      <c r="AT85" s="582"/>
      <c r="AU85" s="582"/>
      <c r="AV85" s="582"/>
      <c r="AW85" s="580"/>
      <c r="AX85" s="581"/>
      <c r="AY85" s="581"/>
      <c r="AZ85" s="581"/>
      <c r="BA85" s="580"/>
      <c r="BB85" s="580"/>
    </row>
    <row r="86" spans="1:54" x14ac:dyDescent="0.2">
      <c r="A86" s="581"/>
      <c r="B86" s="581"/>
      <c r="C86" s="581"/>
      <c r="D86" s="581"/>
      <c r="E86" s="580"/>
      <c r="F86" s="581"/>
      <c r="G86" s="581"/>
      <c r="H86" s="581"/>
      <c r="I86" s="581"/>
      <c r="J86" s="581"/>
      <c r="K86" s="581"/>
      <c r="L86" s="582"/>
      <c r="M86" s="582"/>
      <c r="N86" s="582"/>
      <c r="O86" s="582"/>
      <c r="P86" s="582"/>
      <c r="Q86" s="582"/>
      <c r="R86" s="582"/>
      <c r="S86" s="582"/>
      <c r="T86" s="582"/>
      <c r="U86" s="580"/>
      <c r="V86" s="580"/>
      <c r="W86" s="580"/>
      <c r="X86" s="580"/>
      <c r="Y86" s="580"/>
      <c r="Z86" s="580"/>
      <c r="AA86" s="580"/>
      <c r="AB86" s="580"/>
      <c r="AC86" s="580"/>
      <c r="AD86" s="580"/>
      <c r="AE86" s="580"/>
      <c r="AF86" s="580"/>
      <c r="AG86" s="580"/>
      <c r="AH86" s="580"/>
      <c r="AI86" s="580"/>
      <c r="AJ86" s="580"/>
      <c r="AK86" s="580"/>
      <c r="AL86" s="580"/>
      <c r="AM86" s="580"/>
      <c r="AN86" s="580"/>
      <c r="AO86" s="580"/>
      <c r="AP86" s="580"/>
      <c r="AQ86" s="580"/>
      <c r="AR86" s="580"/>
      <c r="AS86" s="580"/>
      <c r="AT86" s="582"/>
      <c r="AU86" s="582"/>
      <c r="AV86" s="582"/>
      <c r="AW86" s="580"/>
      <c r="AX86" s="581"/>
      <c r="AY86" s="581"/>
      <c r="AZ86" s="581"/>
      <c r="BA86" s="580"/>
      <c r="BB86" s="580"/>
    </row>
    <row r="87" spans="1:54" x14ac:dyDescent="0.2">
      <c r="A87" s="581"/>
      <c r="B87" s="581"/>
      <c r="C87" s="581"/>
      <c r="D87" s="581"/>
      <c r="E87" s="580"/>
      <c r="F87" s="581"/>
      <c r="G87" s="581"/>
      <c r="H87" s="581"/>
      <c r="I87" s="581"/>
      <c r="J87" s="581"/>
      <c r="K87" s="581"/>
      <c r="L87" s="582"/>
      <c r="M87" s="582"/>
      <c r="N87" s="582"/>
      <c r="O87" s="582"/>
      <c r="P87" s="582"/>
      <c r="Q87" s="582"/>
      <c r="R87" s="582"/>
      <c r="S87" s="582"/>
      <c r="T87" s="582"/>
      <c r="U87" s="580"/>
      <c r="V87" s="580"/>
      <c r="W87" s="580"/>
      <c r="X87" s="580"/>
      <c r="Y87" s="580"/>
      <c r="Z87" s="580"/>
      <c r="AA87" s="580"/>
      <c r="AB87" s="580"/>
      <c r="AC87" s="580"/>
      <c r="AD87" s="580"/>
      <c r="AE87" s="580"/>
      <c r="AF87" s="580"/>
      <c r="AG87" s="580"/>
      <c r="AH87" s="580"/>
      <c r="AI87" s="580"/>
      <c r="AJ87" s="580"/>
      <c r="AK87" s="580"/>
      <c r="AL87" s="580"/>
      <c r="AM87" s="580"/>
      <c r="AN87" s="580"/>
      <c r="AO87" s="580"/>
      <c r="AP87" s="580"/>
      <c r="AQ87" s="580"/>
      <c r="AR87" s="580"/>
      <c r="AS87" s="580"/>
      <c r="AT87" s="582"/>
      <c r="AU87" s="582"/>
      <c r="AV87" s="582"/>
      <c r="AW87" s="580"/>
      <c r="AX87" s="581"/>
      <c r="AY87" s="581"/>
      <c r="AZ87" s="581"/>
      <c r="BA87" s="580"/>
      <c r="BB87" s="580"/>
    </row>
    <row r="88" spans="1:54" x14ac:dyDescent="0.2">
      <c r="A88" s="581"/>
      <c r="B88" s="581"/>
      <c r="C88" s="581"/>
      <c r="D88" s="581"/>
      <c r="E88" s="580"/>
      <c r="F88" s="581"/>
      <c r="G88" s="581"/>
      <c r="H88" s="581"/>
      <c r="I88" s="581"/>
      <c r="J88" s="581"/>
      <c r="K88" s="581"/>
      <c r="L88" s="582"/>
      <c r="M88" s="582"/>
      <c r="N88" s="582"/>
      <c r="O88" s="582"/>
      <c r="P88" s="582"/>
      <c r="Q88" s="582"/>
      <c r="R88" s="582"/>
      <c r="S88" s="582"/>
      <c r="T88" s="582"/>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2"/>
      <c r="AU88" s="582"/>
      <c r="AV88" s="582"/>
      <c r="AW88" s="580"/>
      <c r="AX88" s="581"/>
      <c r="AY88" s="581"/>
      <c r="AZ88" s="581"/>
      <c r="BA88" s="580"/>
      <c r="BB88" s="580"/>
    </row>
    <row r="89" spans="1:54" x14ac:dyDescent="0.2">
      <c r="A89" s="581"/>
      <c r="B89" s="581"/>
      <c r="C89" s="581"/>
      <c r="D89" s="581"/>
      <c r="E89" s="580"/>
      <c r="F89" s="581"/>
      <c r="G89" s="581"/>
      <c r="H89" s="581"/>
      <c r="I89" s="581"/>
      <c r="J89" s="581"/>
      <c r="K89" s="581"/>
      <c r="L89" s="582"/>
      <c r="M89" s="582"/>
      <c r="N89" s="582"/>
      <c r="O89" s="582"/>
      <c r="P89" s="582"/>
      <c r="Q89" s="582"/>
      <c r="R89" s="582"/>
      <c r="S89" s="582"/>
      <c r="T89" s="582"/>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2"/>
      <c r="AU89" s="582"/>
      <c r="AV89" s="582"/>
      <c r="AW89" s="580"/>
      <c r="AX89" s="581"/>
      <c r="AY89" s="581"/>
      <c r="AZ89" s="581"/>
      <c r="BA89" s="580"/>
      <c r="BB89" s="580"/>
    </row>
    <row r="90" spans="1:54" x14ac:dyDescent="0.2">
      <c r="A90" s="581"/>
      <c r="B90" s="581"/>
      <c r="C90" s="581"/>
      <c r="D90" s="581"/>
      <c r="E90" s="580"/>
      <c r="F90" s="581"/>
      <c r="G90" s="581"/>
      <c r="H90" s="581"/>
      <c r="I90" s="581"/>
      <c r="J90" s="581"/>
      <c r="K90" s="581"/>
      <c r="L90" s="582"/>
      <c r="M90" s="582"/>
      <c r="N90" s="582"/>
      <c r="O90" s="582"/>
      <c r="P90" s="582"/>
      <c r="Q90" s="582"/>
      <c r="R90" s="582"/>
      <c r="S90" s="582"/>
      <c r="T90" s="582"/>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2"/>
      <c r="AU90" s="582"/>
      <c r="AV90" s="582"/>
      <c r="AW90" s="580"/>
      <c r="AX90" s="581"/>
      <c r="AY90" s="581"/>
      <c r="AZ90" s="581"/>
      <c r="BA90" s="580"/>
      <c r="BB90" s="580"/>
    </row>
    <row r="91" spans="1:54" x14ac:dyDescent="0.2">
      <c r="A91" s="581"/>
      <c r="B91" s="581"/>
      <c r="C91" s="581"/>
      <c r="D91" s="581"/>
      <c r="E91" s="580"/>
      <c r="F91" s="581"/>
      <c r="G91" s="581"/>
      <c r="H91" s="581"/>
      <c r="I91" s="581"/>
      <c r="J91" s="581"/>
      <c r="K91" s="581"/>
      <c r="L91" s="582"/>
      <c r="M91" s="582"/>
      <c r="N91" s="582"/>
      <c r="O91" s="582"/>
      <c r="P91" s="582"/>
      <c r="Q91" s="582"/>
      <c r="R91" s="582"/>
      <c r="S91" s="582"/>
      <c r="T91" s="582"/>
      <c r="U91" s="580"/>
      <c r="V91" s="580"/>
      <c r="W91" s="580"/>
      <c r="X91" s="580"/>
      <c r="Y91" s="580"/>
      <c r="Z91" s="580"/>
      <c r="AA91" s="580"/>
      <c r="AB91" s="580"/>
      <c r="AC91" s="580"/>
      <c r="AD91" s="580"/>
      <c r="AE91" s="580"/>
      <c r="AF91" s="580"/>
      <c r="AG91" s="580"/>
      <c r="AH91" s="580"/>
      <c r="AI91" s="580"/>
      <c r="AJ91" s="580"/>
      <c r="AK91" s="580"/>
      <c r="AL91" s="580"/>
      <c r="AM91" s="580"/>
      <c r="AN91" s="580"/>
      <c r="AO91" s="580"/>
      <c r="AP91" s="580"/>
      <c r="AQ91" s="580"/>
      <c r="AR91" s="580"/>
      <c r="AS91" s="580"/>
      <c r="AT91" s="582"/>
      <c r="AU91" s="582"/>
      <c r="AV91" s="582"/>
      <c r="AW91" s="580"/>
      <c r="AX91" s="581"/>
      <c r="AY91" s="581"/>
      <c r="AZ91" s="581"/>
      <c r="BA91" s="580"/>
      <c r="BB91" s="580"/>
    </row>
    <row r="92" spans="1:54" x14ac:dyDescent="0.2">
      <c r="A92" s="581"/>
      <c r="B92" s="581"/>
      <c r="C92" s="581"/>
      <c r="D92" s="581"/>
      <c r="E92" s="580"/>
      <c r="F92" s="581"/>
      <c r="G92" s="581"/>
      <c r="H92" s="581"/>
      <c r="I92" s="581"/>
      <c r="J92" s="581"/>
      <c r="K92" s="581"/>
      <c r="L92" s="582"/>
      <c r="M92" s="582"/>
      <c r="N92" s="582"/>
      <c r="O92" s="582"/>
      <c r="P92" s="582"/>
      <c r="Q92" s="582"/>
      <c r="R92" s="582"/>
      <c r="S92" s="582"/>
      <c r="T92" s="582"/>
      <c r="U92" s="580"/>
      <c r="V92" s="580"/>
      <c r="W92" s="580"/>
      <c r="X92" s="580"/>
      <c r="Y92" s="580"/>
      <c r="Z92" s="580"/>
      <c r="AA92" s="580"/>
      <c r="AB92" s="580"/>
      <c r="AC92" s="580"/>
      <c r="AD92" s="580"/>
      <c r="AE92" s="580"/>
      <c r="AF92" s="580"/>
      <c r="AG92" s="580"/>
      <c r="AH92" s="580"/>
      <c r="AI92" s="580"/>
      <c r="AJ92" s="580"/>
      <c r="AK92" s="580"/>
      <c r="AL92" s="580"/>
      <c r="AM92" s="580"/>
      <c r="AN92" s="580"/>
      <c r="AO92" s="580"/>
      <c r="AP92" s="580"/>
      <c r="AQ92" s="580"/>
      <c r="AR92" s="580"/>
      <c r="AS92" s="580"/>
      <c r="AT92" s="582"/>
      <c r="AU92" s="582"/>
      <c r="AV92" s="582"/>
      <c r="AW92" s="580"/>
      <c r="AX92" s="581"/>
      <c r="AY92" s="581"/>
      <c r="AZ92" s="581"/>
      <c r="BA92" s="580"/>
      <c r="BB92" s="580"/>
    </row>
    <row r="93" spans="1:54" x14ac:dyDescent="0.2">
      <c r="A93" s="581"/>
      <c r="B93" s="581"/>
      <c r="C93" s="581"/>
      <c r="D93" s="581"/>
      <c r="E93" s="580"/>
      <c r="F93" s="581"/>
      <c r="G93" s="581"/>
      <c r="H93" s="581"/>
      <c r="I93" s="581"/>
      <c r="J93" s="581"/>
      <c r="K93" s="581"/>
      <c r="L93" s="582"/>
      <c r="M93" s="582"/>
      <c r="N93" s="582"/>
      <c r="O93" s="582"/>
      <c r="P93" s="582"/>
      <c r="Q93" s="582"/>
      <c r="R93" s="582"/>
      <c r="S93" s="582"/>
      <c r="T93" s="582"/>
      <c r="U93" s="580"/>
      <c r="V93" s="580"/>
      <c r="W93" s="580"/>
      <c r="X93" s="580"/>
      <c r="Y93" s="580"/>
      <c r="Z93" s="580"/>
      <c r="AA93" s="580"/>
      <c r="AB93" s="580"/>
      <c r="AC93" s="580"/>
      <c r="AD93" s="580"/>
      <c r="AE93" s="580"/>
      <c r="AF93" s="580"/>
      <c r="AG93" s="580"/>
      <c r="AH93" s="580"/>
      <c r="AI93" s="580"/>
      <c r="AJ93" s="580"/>
      <c r="AK93" s="580"/>
      <c r="AL93" s="580"/>
      <c r="AM93" s="580"/>
      <c r="AN93" s="580"/>
      <c r="AO93" s="580"/>
      <c r="AP93" s="580"/>
      <c r="AQ93" s="580"/>
      <c r="AR93" s="580"/>
      <c r="AS93" s="580"/>
      <c r="AT93" s="582"/>
      <c r="AU93" s="582"/>
      <c r="AV93" s="582"/>
      <c r="AW93" s="580"/>
      <c r="AX93" s="581"/>
      <c r="AY93" s="581"/>
      <c r="AZ93" s="581"/>
      <c r="BA93" s="580"/>
      <c r="BB93" s="580"/>
    </row>
    <row r="94" spans="1:54" x14ac:dyDescent="0.2">
      <c r="A94" s="581"/>
      <c r="B94" s="581"/>
      <c r="C94" s="581"/>
      <c r="D94" s="581"/>
      <c r="E94" s="580"/>
      <c r="F94" s="581"/>
      <c r="G94" s="581"/>
      <c r="H94" s="581"/>
      <c r="I94" s="581"/>
      <c r="J94" s="581"/>
      <c r="K94" s="581"/>
      <c r="L94" s="582"/>
      <c r="M94" s="582"/>
      <c r="N94" s="582"/>
      <c r="O94" s="582"/>
      <c r="P94" s="582"/>
      <c r="Q94" s="582"/>
      <c r="R94" s="582"/>
      <c r="S94" s="582"/>
      <c r="T94" s="582"/>
      <c r="U94" s="580"/>
      <c r="V94" s="580"/>
      <c r="W94" s="580"/>
      <c r="X94" s="580"/>
      <c r="Y94" s="580"/>
      <c r="Z94" s="580"/>
      <c r="AA94" s="580"/>
      <c r="AB94" s="580"/>
      <c r="AC94" s="580"/>
      <c r="AD94" s="580"/>
      <c r="AE94" s="580"/>
      <c r="AF94" s="580"/>
      <c r="AG94" s="580"/>
      <c r="AH94" s="580"/>
      <c r="AI94" s="580"/>
      <c r="AJ94" s="580"/>
      <c r="AK94" s="580"/>
      <c r="AL94" s="580"/>
      <c r="AM94" s="580"/>
      <c r="AN94" s="580"/>
      <c r="AO94" s="580"/>
      <c r="AP94" s="580"/>
      <c r="AQ94" s="580"/>
      <c r="AR94" s="580"/>
      <c r="AS94" s="580"/>
      <c r="AT94" s="582"/>
      <c r="AU94" s="582"/>
      <c r="AV94" s="582"/>
      <c r="AW94" s="580"/>
      <c r="AX94" s="581"/>
      <c r="AY94" s="581"/>
      <c r="AZ94" s="581"/>
      <c r="BA94" s="580"/>
      <c r="BB94" s="580"/>
    </row>
    <row r="95" spans="1:54" x14ac:dyDescent="0.2">
      <c r="A95" s="581"/>
      <c r="B95" s="581"/>
      <c r="C95" s="581"/>
      <c r="D95" s="581"/>
      <c r="E95" s="580"/>
      <c r="F95" s="581"/>
      <c r="G95" s="581"/>
      <c r="H95" s="581"/>
      <c r="I95" s="581"/>
      <c r="J95" s="581"/>
      <c r="K95" s="581"/>
      <c r="L95" s="582"/>
      <c r="M95" s="582"/>
      <c r="N95" s="582"/>
      <c r="O95" s="582"/>
      <c r="P95" s="582"/>
      <c r="Q95" s="582"/>
      <c r="R95" s="582"/>
      <c r="S95" s="582"/>
      <c r="T95" s="582"/>
      <c r="U95" s="580"/>
      <c r="V95" s="580"/>
      <c r="W95" s="580"/>
      <c r="X95" s="580"/>
      <c r="Y95" s="580"/>
      <c r="Z95" s="580"/>
      <c r="AA95" s="580"/>
      <c r="AB95" s="580"/>
      <c r="AC95" s="580"/>
      <c r="AD95" s="580"/>
      <c r="AE95" s="580"/>
      <c r="AF95" s="580"/>
      <c r="AG95" s="580"/>
      <c r="AH95" s="580"/>
      <c r="AI95" s="580"/>
      <c r="AJ95" s="580"/>
      <c r="AK95" s="580"/>
      <c r="AL95" s="580"/>
      <c r="AM95" s="580"/>
      <c r="AN95" s="580"/>
      <c r="AO95" s="580"/>
      <c r="AP95" s="580"/>
      <c r="AQ95" s="580"/>
      <c r="AR95" s="580"/>
      <c r="AS95" s="580"/>
      <c r="AT95" s="582"/>
      <c r="AU95" s="582"/>
      <c r="AV95" s="582"/>
      <c r="AW95" s="580"/>
      <c r="AX95" s="581"/>
      <c r="AY95" s="581"/>
      <c r="AZ95" s="581"/>
      <c r="BA95" s="580"/>
      <c r="BB95" s="580"/>
    </row>
    <row r="96" spans="1:54" x14ac:dyDescent="0.2">
      <c r="A96" s="581"/>
      <c r="B96" s="581"/>
      <c r="C96" s="581"/>
      <c r="D96" s="581"/>
      <c r="E96" s="580"/>
      <c r="F96" s="581"/>
      <c r="G96" s="581"/>
      <c r="H96" s="581"/>
      <c r="I96" s="581"/>
      <c r="J96" s="581"/>
      <c r="K96" s="581"/>
      <c r="L96" s="582"/>
      <c r="M96" s="582"/>
      <c r="N96" s="582"/>
      <c r="O96" s="582"/>
      <c r="P96" s="582"/>
      <c r="Q96" s="582"/>
      <c r="R96" s="582"/>
      <c r="S96" s="582"/>
      <c r="T96" s="582"/>
      <c r="U96" s="580"/>
      <c r="V96" s="580"/>
      <c r="W96" s="580"/>
      <c r="X96" s="580"/>
      <c r="Y96" s="580"/>
      <c r="Z96" s="580"/>
      <c r="AA96" s="580"/>
      <c r="AB96" s="580"/>
      <c r="AC96" s="580"/>
      <c r="AD96" s="580"/>
      <c r="AE96" s="580"/>
      <c r="AF96" s="580"/>
      <c r="AG96" s="580"/>
      <c r="AH96" s="580"/>
      <c r="AI96" s="580"/>
      <c r="AJ96" s="580"/>
      <c r="AK96" s="580"/>
      <c r="AL96" s="580"/>
      <c r="AM96" s="580"/>
      <c r="AN96" s="580"/>
      <c r="AO96" s="580"/>
      <c r="AP96" s="580"/>
      <c r="AQ96" s="580"/>
      <c r="AR96" s="580"/>
      <c r="AS96" s="580"/>
      <c r="AT96" s="582"/>
      <c r="AU96" s="582"/>
      <c r="AV96" s="582"/>
      <c r="AW96" s="580"/>
      <c r="AX96" s="581"/>
      <c r="AY96" s="581"/>
      <c r="AZ96" s="581"/>
      <c r="BA96" s="580"/>
      <c r="BB96" s="580"/>
    </row>
    <row r="97" spans="1:54" x14ac:dyDescent="0.2">
      <c r="A97" s="581"/>
      <c r="B97" s="581"/>
      <c r="C97" s="581"/>
      <c r="D97" s="581"/>
      <c r="E97" s="580"/>
      <c r="F97" s="581"/>
      <c r="G97" s="581"/>
      <c r="H97" s="581"/>
      <c r="I97" s="581"/>
      <c r="J97" s="581"/>
      <c r="K97" s="581"/>
      <c r="L97" s="582"/>
      <c r="M97" s="582"/>
      <c r="N97" s="582"/>
      <c r="O97" s="582"/>
      <c r="P97" s="582"/>
      <c r="Q97" s="582"/>
      <c r="R97" s="582"/>
      <c r="S97" s="582"/>
      <c r="T97" s="582"/>
      <c r="U97" s="580"/>
      <c r="V97" s="580"/>
      <c r="W97" s="580"/>
      <c r="X97" s="580"/>
      <c r="Y97" s="580"/>
      <c r="Z97" s="580"/>
      <c r="AA97" s="580"/>
      <c r="AB97" s="580"/>
      <c r="AC97" s="580"/>
      <c r="AD97" s="580"/>
      <c r="AE97" s="580"/>
      <c r="AF97" s="580"/>
      <c r="AG97" s="580"/>
      <c r="AH97" s="580"/>
      <c r="AI97" s="580"/>
      <c r="AJ97" s="580"/>
      <c r="AK97" s="580"/>
      <c r="AL97" s="580"/>
      <c r="AM97" s="580"/>
      <c r="AN97" s="580"/>
      <c r="AO97" s="580"/>
      <c r="AP97" s="580"/>
      <c r="AQ97" s="580"/>
      <c r="AR97" s="580"/>
      <c r="AS97" s="580"/>
      <c r="AT97" s="582"/>
      <c r="AU97" s="582"/>
      <c r="AV97" s="582"/>
      <c r="AW97" s="580"/>
      <c r="AX97" s="581"/>
      <c r="AY97" s="581"/>
      <c r="AZ97" s="581"/>
      <c r="BA97" s="580"/>
      <c r="BB97" s="580"/>
    </row>
    <row r="98" spans="1:54" x14ac:dyDescent="0.2">
      <c r="A98" s="581"/>
      <c r="B98" s="581"/>
      <c r="C98" s="581"/>
      <c r="D98" s="581"/>
      <c r="E98" s="580"/>
      <c r="F98" s="581"/>
      <c r="G98" s="581"/>
      <c r="H98" s="581"/>
      <c r="I98" s="581"/>
      <c r="J98" s="581"/>
      <c r="K98" s="581"/>
      <c r="L98" s="582"/>
      <c r="M98" s="582"/>
      <c r="N98" s="582"/>
      <c r="O98" s="582"/>
      <c r="P98" s="582"/>
      <c r="Q98" s="582"/>
      <c r="R98" s="582"/>
      <c r="S98" s="582"/>
      <c r="T98" s="582"/>
      <c r="U98" s="580"/>
      <c r="V98" s="580"/>
      <c r="W98" s="580"/>
      <c r="X98" s="580"/>
      <c r="Y98" s="580"/>
      <c r="Z98" s="580"/>
      <c r="AA98" s="580"/>
      <c r="AB98" s="580"/>
      <c r="AC98" s="580"/>
      <c r="AD98" s="580"/>
      <c r="AE98" s="580"/>
      <c r="AF98" s="580"/>
      <c r="AG98" s="580"/>
      <c r="AH98" s="580"/>
      <c r="AI98" s="580"/>
      <c r="AJ98" s="580"/>
      <c r="AK98" s="580"/>
      <c r="AL98" s="580"/>
      <c r="AM98" s="580"/>
      <c r="AN98" s="580"/>
      <c r="AO98" s="580"/>
      <c r="AP98" s="580"/>
      <c r="AQ98" s="580"/>
      <c r="AR98" s="580"/>
      <c r="AS98" s="580"/>
      <c r="AT98" s="582"/>
      <c r="AU98" s="582"/>
      <c r="AV98" s="582"/>
      <c r="AW98" s="580"/>
      <c r="AX98" s="581"/>
      <c r="AY98" s="581"/>
      <c r="AZ98" s="581"/>
      <c r="BA98" s="580"/>
      <c r="BB98" s="580"/>
    </row>
    <row r="99" spans="1:54" x14ac:dyDescent="0.2">
      <c r="A99" s="581"/>
      <c r="B99" s="581"/>
      <c r="C99" s="581"/>
      <c r="D99" s="581"/>
      <c r="E99" s="580"/>
      <c r="F99" s="581"/>
      <c r="G99" s="581"/>
      <c r="H99" s="581"/>
      <c r="I99" s="581"/>
      <c r="J99" s="581"/>
      <c r="K99" s="581"/>
      <c r="L99" s="582"/>
      <c r="M99" s="582"/>
      <c r="N99" s="582"/>
      <c r="O99" s="582"/>
      <c r="P99" s="582"/>
      <c r="Q99" s="582"/>
      <c r="R99" s="582"/>
      <c r="S99" s="582"/>
      <c r="T99" s="582"/>
      <c r="U99" s="580"/>
      <c r="V99" s="580"/>
      <c r="W99" s="580"/>
      <c r="X99" s="580"/>
      <c r="Y99" s="580"/>
      <c r="Z99" s="580"/>
      <c r="AA99" s="580"/>
      <c r="AB99" s="580"/>
      <c r="AC99" s="580"/>
      <c r="AD99" s="580"/>
      <c r="AE99" s="580"/>
      <c r="AF99" s="580"/>
      <c r="AG99" s="580"/>
      <c r="AH99" s="580"/>
      <c r="AI99" s="580"/>
      <c r="AJ99" s="580"/>
      <c r="AK99" s="580"/>
      <c r="AL99" s="580"/>
      <c r="AM99" s="580"/>
      <c r="AN99" s="580"/>
      <c r="AO99" s="580"/>
      <c r="AP99" s="580"/>
      <c r="AQ99" s="580"/>
      <c r="AR99" s="580"/>
      <c r="AS99" s="580"/>
      <c r="AT99" s="582"/>
      <c r="AU99" s="582"/>
      <c r="AV99" s="582"/>
      <c r="AW99" s="580"/>
      <c r="AX99" s="581"/>
      <c r="AY99" s="581"/>
      <c r="AZ99" s="581"/>
      <c r="BA99" s="580"/>
      <c r="BB99" s="580"/>
    </row>
    <row r="100" spans="1:54" x14ac:dyDescent="0.2">
      <c r="A100" s="581"/>
      <c r="B100" s="581"/>
      <c r="C100" s="581"/>
      <c r="D100" s="581"/>
      <c r="E100" s="580"/>
      <c r="F100" s="581"/>
      <c r="G100" s="581"/>
      <c r="H100" s="581"/>
      <c r="I100" s="581"/>
      <c r="J100" s="581"/>
      <c r="K100" s="581"/>
      <c r="L100" s="582"/>
      <c r="M100" s="582"/>
      <c r="N100" s="582"/>
      <c r="O100" s="582"/>
      <c r="P100" s="582"/>
      <c r="Q100" s="582"/>
      <c r="R100" s="582"/>
      <c r="S100" s="582"/>
      <c r="T100" s="582"/>
      <c r="U100" s="580"/>
      <c r="V100" s="580"/>
      <c r="W100" s="580"/>
      <c r="X100" s="580"/>
      <c r="Y100" s="580"/>
      <c r="Z100" s="580"/>
      <c r="AA100" s="580"/>
      <c r="AB100" s="580"/>
      <c r="AC100" s="580"/>
      <c r="AD100" s="580"/>
      <c r="AE100" s="580"/>
      <c r="AF100" s="580"/>
      <c r="AG100" s="580"/>
      <c r="AH100" s="580"/>
      <c r="AI100" s="580"/>
      <c r="AJ100" s="580"/>
      <c r="AK100" s="580"/>
      <c r="AL100" s="580"/>
      <c r="AM100" s="580"/>
      <c r="AN100" s="580"/>
      <c r="AO100" s="580"/>
      <c r="AP100" s="580"/>
      <c r="AQ100" s="580"/>
      <c r="AR100" s="580"/>
      <c r="AS100" s="580"/>
      <c r="AT100" s="582"/>
      <c r="AU100" s="582"/>
      <c r="AV100" s="582"/>
      <c r="AW100" s="580"/>
      <c r="AX100" s="581"/>
      <c r="AY100" s="581"/>
      <c r="AZ100" s="581"/>
      <c r="BA100" s="580"/>
      <c r="BB100" s="580"/>
    </row>
    <row r="101" spans="1:54" x14ac:dyDescent="0.2">
      <c r="A101" s="581"/>
      <c r="B101" s="581"/>
      <c r="C101" s="581"/>
      <c r="D101" s="581"/>
      <c r="E101" s="580"/>
      <c r="F101" s="581"/>
      <c r="G101" s="581"/>
      <c r="H101" s="581"/>
      <c r="I101" s="581"/>
      <c r="J101" s="581"/>
      <c r="K101" s="581"/>
      <c r="L101" s="582"/>
      <c r="M101" s="582"/>
      <c r="N101" s="582"/>
      <c r="O101" s="582"/>
      <c r="P101" s="582"/>
      <c r="Q101" s="582"/>
      <c r="R101" s="582"/>
      <c r="S101" s="582"/>
      <c r="T101" s="582"/>
      <c r="U101" s="580"/>
      <c r="V101" s="580"/>
      <c r="W101" s="580"/>
      <c r="X101" s="580"/>
      <c r="Y101" s="580"/>
      <c r="Z101" s="580"/>
      <c r="AA101" s="580"/>
      <c r="AB101" s="580"/>
      <c r="AC101" s="580"/>
      <c r="AD101" s="580"/>
      <c r="AE101" s="580"/>
      <c r="AF101" s="580"/>
      <c r="AG101" s="580"/>
      <c r="AH101" s="580"/>
      <c r="AI101" s="580"/>
      <c r="AJ101" s="580"/>
      <c r="AK101" s="580"/>
      <c r="AL101" s="580"/>
      <c r="AM101" s="580"/>
      <c r="AN101" s="580"/>
      <c r="AO101" s="580"/>
      <c r="AP101" s="580"/>
      <c r="AQ101" s="580"/>
      <c r="AR101" s="580"/>
      <c r="AS101" s="580"/>
      <c r="AT101" s="582"/>
      <c r="AU101" s="582"/>
      <c r="AV101" s="582"/>
      <c r="AW101" s="580"/>
      <c r="AX101" s="581"/>
      <c r="AY101" s="581"/>
      <c r="AZ101" s="581"/>
      <c r="BA101" s="580"/>
      <c r="BB101" s="580"/>
    </row>
    <row r="102" spans="1:54" x14ac:dyDescent="0.2">
      <c r="A102" s="581"/>
      <c r="B102" s="581"/>
      <c r="C102" s="581"/>
      <c r="D102" s="581"/>
      <c r="E102" s="580"/>
      <c r="F102" s="581"/>
      <c r="G102" s="581"/>
      <c r="H102" s="581"/>
      <c r="I102" s="581"/>
      <c r="J102" s="581"/>
      <c r="K102" s="581"/>
      <c r="L102" s="582"/>
      <c r="M102" s="582"/>
      <c r="N102" s="582"/>
      <c r="O102" s="582"/>
      <c r="P102" s="582"/>
      <c r="Q102" s="582"/>
      <c r="R102" s="582"/>
      <c r="S102" s="582"/>
      <c r="T102" s="582"/>
      <c r="U102" s="580"/>
      <c r="V102" s="580"/>
      <c r="W102" s="580"/>
      <c r="X102" s="580"/>
      <c r="Y102" s="580"/>
      <c r="Z102" s="580"/>
      <c r="AA102" s="580"/>
      <c r="AB102" s="580"/>
      <c r="AC102" s="580"/>
      <c r="AD102" s="580"/>
      <c r="AE102" s="580"/>
      <c r="AF102" s="580"/>
      <c r="AG102" s="580"/>
      <c r="AH102" s="580"/>
      <c r="AI102" s="580"/>
      <c r="AJ102" s="580"/>
      <c r="AK102" s="580"/>
      <c r="AL102" s="580"/>
      <c r="AM102" s="580"/>
      <c r="AN102" s="580"/>
      <c r="AO102" s="580"/>
      <c r="AP102" s="580"/>
      <c r="AQ102" s="580"/>
      <c r="AR102" s="580"/>
      <c r="AS102" s="580"/>
      <c r="AT102" s="582"/>
      <c r="AU102" s="582"/>
      <c r="AV102" s="582"/>
      <c r="AW102" s="580"/>
      <c r="AX102" s="581"/>
      <c r="AY102" s="581"/>
      <c r="AZ102" s="581"/>
      <c r="BA102" s="580"/>
      <c r="BB102" s="580"/>
    </row>
    <row r="103" spans="1:54" x14ac:dyDescent="0.2">
      <c r="A103" s="581"/>
      <c r="B103" s="581"/>
      <c r="C103" s="581"/>
      <c r="D103" s="581"/>
      <c r="E103" s="580"/>
      <c r="F103" s="581"/>
      <c r="G103" s="581"/>
      <c r="H103" s="581"/>
      <c r="I103" s="581"/>
      <c r="J103" s="581"/>
      <c r="K103" s="581"/>
      <c r="L103" s="582"/>
      <c r="M103" s="582"/>
      <c r="N103" s="582"/>
      <c r="O103" s="582"/>
      <c r="P103" s="582"/>
      <c r="Q103" s="582"/>
      <c r="R103" s="582"/>
      <c r="S103" s="582"/>
      <c r="T103" s="582"/>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2"/>
      <c r="AU103" s="582"/>
      <c r="AV103" s="582"/>
      <c r="AW103" s="580"/>
      <c r="AX103" s="581"/>
      <c r="AY103" s="581"/>
      <c r="AZ103" s="581"/>
      <c r="BA103" s="580"/>
      <c r="BB103" s="580"/>
    </row>
    <row r="104" spans="1:54" x14ac:dyDescent="0.2">
      <c r="A104" s="581"/>
      <c r="B104" s="581"/>
      <c r="C104" s="581"/>
      <c r="D104" s="581"/>
      <c r="E104" s="580"/>
      <c r="F104" s="581"/>
      <c r="G104" s="581"/>
      <c r="H104" s="581"/>
      <c r="I104" s="581"/>
      <c r="J104" s="581"/>
      <c r="K104" s="581"/>
      <c r="L104" s="582"/>
      <c r="M104" s="582"/>
      <c r="N104" s="582"/>
      <c r="O104" s="582"/>
      <c r="P104" s="582"/>
      <c r="Q104" s="582"/>
      <c r="R104" s="582"/>
      <c r="S104" s="582"/>
      <c r="T104" s="582"/>
      <c r="U104" s="580"/>
      <c r="V104" s="580"/>
      <c r="W104" s="580"/>
      <c r="X104" s="580"/>
      <c r="Y104" s="580"/>
      <c r="Z104" s="580"/>
      <c r="AA104" s="580"/>
      <c r="AB104" s="580"/>
      <c r="AC104" s="580"/>
      <c r="AD104" s="580"/>
      <c r="AE104" s="580"/>
      <c r="AF104" s="580"/>
      <c r="AG104" s="580"/>
      <c r="AH104" s="580"/>
      <c r="AI104" s="580"/>
      <c r="AJ104" s="580"/>
      <c r="AK104" s="580"/>
      <c r="AL104" s="580"/>
      <c r="AM104" s="580"/>
      <c r="AN104" s="580"/>
      <c r="AO104" s="580"/>
      <c r="AP104" s="580"/>
      <c r="AQ104" s="580"/>
      <c r="AR104" s="580"/>
      <c r="AS104" s="580"/>
      <c r="AT104" s="582"/>
      <c r="AU104" s="582"/>
      <c r="AV104" s="582"/>
      <c r="AW104" s="580"/>
      <c r="AX104" s="581"/>
      <c r="AY104" s="581"/>
      <c r="AZ104" s="581"/>
      <c r="BA104" s="580"/>
      <c r="BB104" s="580"/>
    </row>
    <row r="105" spans="1:54" x14ac:dyDescent="0.2">
      <c r="A105" s="581"/>
      <c r="B105" s="581"/>
      <c r="C105" s="581"/>
      <c r="D105" s="581"/>
      <c r="E105" s="580"/>
      <c r="F105" s="581"/>
      <c r="G105" s="581"/>
      <c r="H105" s="581"/>
      <c r="I105" s="581"/>
      <c r="J105" s="581"/>
      <c r="K105" s="581"/>
      <c r="L105" s="582"/>
      <c r="M105" s="582"/>
      <c r="N105" s="582"/>
      <c r="O105" s="582"/>
      <c r="P105" s="582"/>
      <c r="Q105" s="582"/>
      <c r="R105" s="582"/>
      <c r="S105" s="582"/>
      <c r="T105" s="582"/>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580"/>
      <c r="AP105" s="580"/>
      <c r="AQ105" s="580"/>
      <c r="AR105" s="580"/>
      <c r="AS105" s="580"/>
      <c r="AT105" s="582"/>
      <c r="AU105" s="582"/>
      <c r="AV105" s="582"/>
      <c r="AW105" s="580"/>
      <c r="AX105" s="581"/>
      <c r="AY105" s="581"/>
      <c r="AZ105" s="581"/>
      <c r="BA105" s="580"/>
      <c r="BB105" s="580"/>
    </row>
    <row r="106" spans="1:54" x14ac:dyDescent="0.2">
      <c r="A106" s="581"/>
      <c r="B106" s="581"/>
      <c r="C106" s="581"/>
      <c r="D106" s="581"/>
      <c r="E106" s="580"/>
      <c r="F106" s="581"/>
      <c r="G106" s="581"/>
      <c r="H106" s="581"/>
      <c r="I106" s="581"/>
      <c r="J106" s="581"/>
      <c r="K106" s="581"/>
      <c r="L106" s="582"/>
      <c r="M106" s="582"/>
      <c r="N106" s="582"/>
      <c r="O106" s="582"/>
      <c r="P106" s="582"/>
      <c r="Q106" s="582"/>
      <c r="R106" s="582"/>
      <c r="S106" s="582"/>
      <c r="T106" s="582"/>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2"/>
      <c r="AU106" s="582"/>
      <c r="AV106" s="582"/>
      <c r="AW106" s="580"/>
      <c r="AX106" s="581"/>
      <c r="AY106" s="581"/>
      <c r="AZ106" s="581"/>
      <c r="BA106" s="580"/>
      <c r="BB106" s="580"/>
    </row>
    <row r="107" spans="1:54" x14ac:dyDescent="0.2">
      <c r="A107" s="581"/>
      <c r="B107" s="581"/>
      <c r="C107" s="581"/>
      <c r="D107" s="581"/>
      <c r="E107" s="580"/>
      <c r="F107" s="581"/>
      <c r="G107" s="581"/>
      <c r="H107" s="581"/>
      <c r="I107" s="581"/>
      <c r="J107" s="581"/>
      <c r="K107" s="581"/>
      <c r="L107" s="582"/>
      <c r="M107" s="582"/>
      <c r="N107" s="582"/>
      <c r="O107" s="582"/>
      <c r="P107" s="582"/>
      <c r="Q107" s="582"/>
      <c r="R107" s="582"/>
      <c r="S107" s="582"/>
      <c r="T107" s="582"/>
      <c r="U107" s="580"/>
      <c r="V107" s="580"/>
      <c r="W107" s="580"/>
      <c r="X107" s="580"/>
      <c r="Y107" s="580"/>
      <c r="Z107" s="580"/>
      <c r="AA107" s="580"/>
      <c r="AB107" s="580"/>
      <c r="AC107" s="580"/>
      <c r="AD107" s="580"/>
      <c r="AE107" s="580"/>
      <c r="AF107" s="580"/>
      <c r="AG107" s="580"/>
      <c r="AH107" s="580"/>
      <c r="AI107" s="580"/>
      <c r="AJ107" s="580"/>
      <c r="AK107" s="580"/>
      <c r="AL107" s="580"/>
      <c r="AM107" s="580"/>
      <c r="AN107" s="580"/>
      <c r="AO107" s="580"/>
      <c r="AP107" s="580"/>
      <c r="AQ107" s="580"/>
      <c r="AR107" s="580"/>
      <c r="AS107" s="580"/>
      <c r="AT107" s="582"/>
      <c r="AU107" s="582"/>
      <c r="AV107" s="582"/>
      <c r="AW107" s="580"/>
      <c r="AX107" s="581"/>
      <c r="AY107" s="581"/>
      <c r="AZ107" s="581"/>
      <c r="BA107" s="580"/>
      <c r="BB107" s="580"/>
    </row>
    <row r="108" spans="1:54" x14ac:dyDescent="0.2">
      <c r="A108" s="581"/>
      <c r="B108" s="581"/>
      <c r="C108" s="581"/>
      <c r="D108" s="581"/>
      <c r="E108" s="580"/>
      <c r="F108" s="581"/>
      <c r="G108" s="581"/>
      <c r="H108" s="581"/>
      <c r="I108" s="581"/>
      <c r="J108" s="581"/>
      <c r="K108" s="581"/>
      <c r="L108" s="582"/>
      <c r="M108" s="582"/>
      <c r="N108" s="582"/>
      <c r="O108" s="582"/>
      <c r="P108" s="582"/>
      <c r="Q108" s="582"/>
      <c r="R108" s="582"/>
      <c r="S108" s="582"/>
      <c r="T108" s="582"/>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2"/>
      <c r="AU108" s="582"/>
      <c r="AV108" s="582"/>
      <c r="AW108" s="580"/>
      <c r="AX108" s="581"/>
      <c r="AY108" s="581"/>
      <c r="AZ108" s="581"/>
      <c r="BA108" s="580"/>
      <c r="BB108" s="580"/>
    </row>
    <row r="109" spans="1:54" x14ac:dyDescent="0.2">
      <c r="A109" s="581"/>
      <c r="B109" s="581"/>
      <c r="C109" s="581"/>
      <c r="D109" s="581"/>
      <c r="E109" s="580"/>
      <c r="F109" s="581"/>
      <c r="G109" s="581"/>
      <c r="H109" s="581"/>
      <c r="I109" s="581"/>
      <c r="J109" s="581"/>
      <c r="K109" s="581"/>
      <c r="L109" s="582"/>
      <c r="M109" s="582"/>
      <c r="N109" s="582"/>
      <c r="O109" s="582"/>
      <c r="P109" s="582"/>
      <c r="Q109" s="582"/>
      <c r="R109" s="582"/>
      <c r="S109" s="582"/>
      <c r="T109" s="582"/>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580"/>
      <c r="AP109" s="580"/>
      <c r="AQ109" s="580"/>
      <c r="AR109" s="580"/>
      <c r="AS109" s="580"/>
      <c r="AT109" s="582"/>
      <c r="AU109" s="582"/>
      <c r="AV109" s="582"/>
      <c r="AW109" s="580"/>
      <c r="AX109" s="581"/>
      <c r="AY109" s="581"/>
      <c r="AZ109" s="581"/>
      <c r="BA109" s="580"/>
      <c r="BB109" s="580"/>
    </row>
    <row r="110" spans="1:54" x14ac:dyDescent="0.2">
      <c r="A110" s="581"/>
      <c r="B110" s="581"/>
      <c r="C110" s="581"/>
      <c r="D110" s="581"/>
      <c r="E110" s="580"/>
      <c r="F110" s="581"/>
      <c r="G110" s="581"/>
      <c r="H110" s="581"/>
      <c r="I110" s="581"/>
      <c r="J110" s="581"/>
      <c r="K110" s="581"/>
      <c r="L110" s="582"/>
      <c r="M110" s="582"/>
      <c r="N110" s="582"/>
      <c r="O110" s="582"/>
      <c r="P110" s="582"/>
      <c r="Q110" s="582"/>
      <c r="R110" s="582"/>
      <c r="S110" s="582"/>
      <c r="T110" s="582"/>
      <c r="U110" s="580"/>
      <c r="V110" s="580"/>
      <c r="W110" s="580"/>
      <c r="X110" s="580"/>
      <c r="Y110" s="580"/>
      <c r="Z110" s="580"/>
      <c r="AA110" s="580"/>
      <c r="AB110" s="580"/>
      <c r="AC110" s="580"/>
      <c r="AD110" s="580"/>
      <c r="AE110" s="580"/>
      <c r="AF110" s="580"/>
      <c r="AG110" s="580"/>
      <c r="AH110" s="580"/>
      <c r="AI110" s="580"/>
      <c r="AJ110" s="580"/>
      <c r="AK110" s="580"/>
      <c r="AL110" s="580"/>
      <c r="AM110" s="580"/>
      <c r="AN110" s="580"/>
      <c r="AO110" s="580"/>
      <c r="AP110" s="580"/>
      <c r="AQ110" s="580"/>
      <c r="AR110" s="580"/>
      <c r="AS110" s="580"/>
      <c r="AT110" s="582"/>
      <c r="AU110" s="582"/>
      <c r="AV110" s="582"/>
      <c r="AW110" s="580"/>
      <c r="AX110" s="581"/>
      <c r="AY110" s="581"/>
      <c r="AZ110" s="581"/>
      <c r="BA110" s="580"/>
      <c r="BB110" s="580"/>
    </row>
    <row r="111" spans="1:54" x14ac:dyDescent="0.2">
      <c r="A111" s="581"/>
      <c r="B111" s="581"/>
      <c r="C111" s="581"/>
      <c r="D111" s="581"/>
      <c r="E111" s="580"/>
      <c r="F111" s="581"/>
      <c r="G111" s="581"/>
      <c r="H111" s="581"/>
      <c r="I111" s="581"/>
      <c r="J111" s="581"/>
      <c r="K111" s="581"/>
      <c r="L111" s="582"/>
      <c r="M111" s="582"/>
      <c r="N111" s="582"/>
      <c r="O111" s="582"/>
      <c r="P111" s="582"/>
      <c r="Q111" s="582"/>
      <c r="R111" s="582"/>
      <c r="S111" s="582"/>
      <c r="T111" s="582"/>
      <c r="U111" s="580"/>
      <c r="V111" s="580"/>
      <c r="W111" s="580"/>
      <c r="X111" s="580"/>
      <c r="Y111" s="580"/>
      <c r="Z111" s="580"/>
      <c r="AA111" s="580"/>
      <c r="AB111" s="580"/>
      <c r="AC111" s="580"/>
      <c r="AD111" s="580"/>
      <c r="AE111" s="580"/>
      <c r="AF111" s="580"/>
      <c r="AG111" s="580"/>
      <c r="AH111" s="580"/>
      <c r="AI111" s="580"/>
      <c r="AJ111" s="580"/>
      <c r="AK111" s="580"/>
      <c r="AL111" s="580"/>
      <c r="AM111" s="580"/>
      <c r="AN111" s="580"/>
      <c r="AO111" s="580"/>
      <c r="AP111" s="580"/>
      <c r="AQ111" s="580"/>
      <c r="AR111" s="580"/>
      <c r="AS111" s="580"/>
      <c r="AT111" s="582"/>
      <c r="AU111" s="582"/>
      <c r="AV111" s="582"/>
      <c r="AW111" s="580"/>
      <c r="AX111" s="581"/>
      <c r="AY111" s="581"/>
      <c r="AZ111" s="581"/>
      <c r="BA111" s="580"/>
      <c r="BB111" s="580"/>
    </row>
    <row r="112" spans="1:54" x14ac:dyDescent="0.2">
      <c r="A112" s="581"/>
      <c r="B112" s="581"/>
      <c r="C112" s="581"/>
      <c r="D112" s="581"/>
      <c r="E112" s="580"/>
      <c r="F112" s="581"/>
      <c r="G112" s="581"/>
      <c r="H112" s="581"/>
      <c r="I112" s="581"/>
      <c r="J112" s="581"/>
      <c r="K112" s="581"/>
      <c r="L112" s="582"/>
      <c r="M112" s="582"/>
      <c r="N112" s="582"/>
      <c r="O112" s="582"/>
      <c r="P112" s="582"/>
      <c r="Q112" s="582"/>
      <c r="R112" s="582"/>
      <c r="S112" s="582"/>
      <c r="T112" s="582"/>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2"/>
      <c r="AU112" s="582"/>
      <c r="AV112" s="582"/>
      <c r="AW112" s="580"/>
      <c r="AX112" s="581"/>
      <c r="AY112" s="581"/>
      <c r="AZ112" s="581"/>
      <c r="BA112" s="580"/>
      <c r="BB112" s="580"/>
    </row>
    <row r="113" spans="1:54" x14ac:dyDescent="0.2">
      <c r="A113" s="581"/>
      <c r="B113" s="581"/>
      <c r="C113" s="581"/>
      <c r="D113" s="581"/>
      <c r="E113" s="580"/>
      <c r="F113" s="581"/>
      <c r="G113" s="581"/>
      <c r="H113" s="581"/>
      <c r="I113" s="581"/>
      <c r="J113" s="581"/>
      <c r="K113" s="581"/>
      <c r="L113" s="582"/>
      <c r="M113" s="582"/>
      <c r="N113" s="582"/>
      <c r="O113" s="582"/>
      <c r="P113" s="582"/>
      <c r="Q113" s="582"/>
      <c r="R113" s="582"/>
      <c r="S113" s="582"/>
      <c r="T113" s="582"/>
      <c r="U113" s="580"/>
      <c r="V113" s="580"/>
      <c r="W113" s="580"/>
      <c r="X113" s="580"/>
      <c r="Y113" s="580"/>
      <c r="Z113" s="580"/>
      <c r="AA113" s="580"/>
      <c r="AB113" s="580"/>
      <c r="AC113" s="580"/>
      <c r="AD113" s="580"/>
      <c r="AE113" s="580"/>
      <c r="AF113" s="580"/>
      <c r="AG113" s="580"/>
      <c r="AH113" s="580"/>
      <c r="AI113" s="580"/>
      <c r="AJ113" s="580"/>
      <c r="AK113" s="580"/>
      <c r="AL113" s="580"/>
      <c r="AM113" s="580"/>
      <c r="AN113" s="580"/>
      <c r="AO113" s="580"/>
      <c r="AP113" s="580"/>
      <c r="AQ113" s="580"/>
      <c r="AR113" s="580"/>
      <c r="AS113" s="580"/>
      <c r="AT113" s="582"/>
      <c r="AU113" s="582"/>
      <c r="AV113" s="582"/>
      <c r="AW113" s="580"/>
      <c r="AX113" s="581"/>
      <c r="AY113" s="581"/>
      <c r="AZ113" s="581"/>
      <c r="BA113" s="580"/>
      <c r="BB113" s="580"/>
    </row>
    <row r="114" spans="1:54" x14ac:dyDescent="0.2">
      <c r="A114" s="581"/>
      <c r="B114" s="581"/>
      <c r="C114" s="581"/>
      <c r="D114" s="581"/>
      <c r="E114" s="580"/>
      <c r="F114" s="581"/>
      <c r="G114" s="581"/>
      <c r="H114" s="581"/>
      <c r="I114" s="581"/>
      <c r="J114" s="581"/>
      <c r="K114" s="581"/>
      <c r="L114" s="582"/>
      <c r="M114" s="582"/>
      <c r="N114" s="582"/>
      <c r="O114" s="582"/>
      <c r="P114" s="582"/>
      <c r="Q114" s="582"/>
      <c r="R114" s="582"/>
      <c r="S114" s="582"/>
      <c r="T114" s="582"/>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580"/>
      <c r="AP114" s="580"/>
      <c r="AQ114" s="580"/>
      <c r="AR114" s="580"/>
      <c r="AS114" s="580"/>
      <c r="AT114" s="582"/>
      <c r="AU114" s="582"/>
      <c r="AV114" s="582"/>
      <c r="AW114" s="580"/>
      <c r="AX114" s="581"/>
      <c r="AY114" s="581"/>
      <c r="AZ114" s="581"/>
      <c r="BA114" s="580"/>
      <c r="BB114" s="580"/>
    </row>
    <row r="115" spans="1:54" x14ac:dyDescent="0.2">
      <c r="A115" s="581"/>
      <c r="B115" s="581"/>
      <c r="C115" s="581"/>
      <c r="D115" s="581"/>
      <c r="E115" s="580"/>
      <c r="F115" s="581"/>
      <c r="G115" s="581"/>
      <c r="H115" s="581"/>
      <c r="I115" s="581"/>
      <c r="J115" s="581"/>
      <c r="K115" s="581"/>
      <c r="L115" s="582"/>
      <c r="M115" s="582"/>
      <c r="N115" s="582"/>
      <c r="O115" s="582"/>
      <c r="P115" s="582"/>
      <c r="Q115" s="582"/>
      <c r="R115" s="582"/>
      <c r="S115" s="582"/>
      <c r="T115" s="582"/>
      <c r="U115" s="580"/>
      <c r="V115" s="580"/>
      <c r="W115" s="580"/>
      <c r="X115" s="580"/>
      <c r="Y115" s="580"/>
      <c r="Z115" s="580"/>
      <c r="AA115" s="580"/>
      <c r="AB115" s="580"/>
      <c r="AC115" s="580"/>
      <c r="AD115" s="580"/>
      <c r="AE115" s="580"/>
      <c r="AF115" s="580"/>
      <c r="AG115" s="580"/>
      <c r="AH115" s="580"/>
      <c r="AI115" s="580"/>
      <c r="AJ115" s="580"/>
      <c r="AK115" s="580"/>
      <c r="AL115" s="580"/>
      <c r="AM115" s="580"/>
      <c r="AN115" s="580"/>
      <c r="AO115" s="580"/>
      <c r="AP115" s="580"/>
      <c r="AQ115" s="580"/>
      <c r="AR115" s="580"/>
      <c r="AS115" s="580"/>
      <c r="AT115" s="582"/>
      <c r="AU115" s="582"/>
      <c r="AV115" s="582"/>
      <c r="AW115" s="580"/>
      <c r="AX115" s="581"/>
      <c r="AY115" s="581"/>
      <c r="AZ115" s="581"/>
      <c r="BA115" s="580"/>
      <c r="BB115" s="580"/>
    </row>
    <row r="116" spans="1:54" x14ac:dyDescent="0.2">
      <c r="A116" s="581"/>
      <c r="B116" s="581"/>
      <c r="C116" s="581"/>
      <c r="D116" s="581"/>
      <c r="E116" s="580"/>
      <c r="F116" s="581"/>
      <c r="G116" s="581"/>
      <c r="H116" s="581"/>
      <c r="I116" s="581"/>
      <c r="J116" s="581"/>
      <c r="K116" s="581"/>
      <c r="L116" s="582"/>
      <c r="M116" s="582"/>
      <c r="N116" s="582"/>
      <c r="O116" s="582"/>
      <c r="P116" s="582"/>
      <c r="Q116" s="582"/>
      <c r="R116" s="582"/>
      <c r="S116" s="582"/>
      <c r="T116" s="582"/>
      <c r="U116" s="580"/>
      <c r="V116" s="580"/>
      <c r="W116" s="580"/>
      <c r="X116" s="580"/>
      <c r="Y116" s="580"/>
      <c r="Z116" s="580"/>
      <c r="AA116" s="580"/>
      <c r="AB116" s="580"/>
      <c r="AC116" s="580"/>
      <c r="AD116" s="580"/>
      <c r="AE116" s="580"/>
      <c r="AF116" s="580"/>
      <c r="AG116" s="580"/>
      <c r="AH116" s="580"/>
      <c r="AI116" s="580"/>
      <c r="AJ116" s="580"/>
      <c r="AK116" s="580"/>
      <c r="AL116" s="580"/>
      <c r="AM116" s="580"/>
      <c r="AN116" s="580"/>
      <c r="AO116" s="580"/>
      <c r="AP116" s="580"/>
      <c r="AQ116" s="580"/>
      <c r="AR116" s="580"/>
      <c r="AS116" s="580"/>
      <c r="AT116" s="582"/>
      <c r="AU116" s="582"/>
      <c r="AV116" s="582"/>
      <c r="AW116" s="580"/>
      <c r="AX116" s="581"/>
      <c r="AY116" s="581"/>
      <c r="AZ116" s="581"/>
      <c r="BA116" s="580"/>
      <c r="BB116" s="580"/>
    </row>
    <row r="117" spans="1:54" x14ac:dyDescent="0.2">
      <c r="A117" s="581"/>
      <c r="B117" s="581"/>
      <c r="C117" s="581"/>
      <c r="D117" s="581"/>
      <c r="E117" s="580"/>
      <c r="F117" s="581"/>
      <c r="G117" s="581"/>
      <c r="H117" s="581"/>
      <c r="I117" s="581"/>
      <c r="J117" s="581"/>
      <c r="K117" s="581"/>
      <c r="L117" s="582"/>
      <c r="M117" s="582"/>
      <c r="N117" s="582"/>
      <c r="O117" s="582"/>
      <c r="P117" s="582"/>
      <c r="Q117" s="582"/>
      <c r="R117" s="582"/>
      <c r="S117" s="582"/>
      <c r="T117" s="582"/>
      <c r="U117" s="580"/>
      <c r="V117" s="580"/>
      <c r="W117" s="580"/>
      <c r="X117" s="580"/>
      <c r="Y117" s="580"/>
      <c r="Z117" s="580"/>
      <c r="AA117" s="580"/>
      <c r="AB117" s="580"/>
      <c r="AC117" s="580"/>
      <c r="AD117" s="580"/>
      <c r="AE117" s="580"/>
      <c r="AF117" s="580"/>
      <c r="AG117" s="580"/>
      <c r="AH117" s="580"/>
      <c r="AI117" s="580"/>
      <c r="AJ117" s="580"/>
      <c r="AK117" s="580"/>
      <c r="AL117" s="580"/>
      <c r="AM117" s="580"/>
      <c r="AN117" s="580"/>
      <c r="AO117" s="580"/>
      <c r="AP117" s="580"/>
      <c r="AQ117" s="580"/>
      <c r="AR117" s="580"/>
      <c r="AS117" s="580"/>
      <c r="AT117" s="582"/>
      <c r="AU117" s="582"/>
      <c r="AV117" s="582"/>
      <c r="AW117" s="580"/>
      <c r="AX117" s="581"/>
      <c r="AY117" s="581"/>
      <c r="AZ117" s="581"/>
      <c r="BA117" s="580"/>
      <c r="BB117" s="580"/>
    </row>
  </sheetData>
  <mergeCells count="254">
    <mergeCell ref="B24:H24"/>
    <mergeCell ref="I24:T24"/>
    <mergeCell ref="U24:AN24"/>
    <mergeCell ref="AP24:AU24"/>
    <mergeCell ref="BI21:BN23"/>
    <mergeCell ref="BO21:BT23"/>
    <mergeCell ref="B22:H22"/>
    <mergeCell ref="I22:T22"/>
    <mergeCell ref="U22:AN22"/>
    <mergeCell ref="AP22:AU22"/>
    <mergeCell ref="B23:H23"/>
    <mergeCell ref="I23:T23"/>
    <mergeCell ref="U23:AN23"/>
    <mergeCell ref="AP23:AU23"/>
    <mergeCell ref="B21:H21"/>
    <mergeCell ref="I21:T21"/>
    <mergeCell ref="U21:AN21"/>
    <mergeCell ref="AP21:AU21"/>
    <mergeCell ref="AW21:BB23"/>
    <mergeCell ref="BC21:BH23"/>
    <mergeCell ref="B19:D19"/>
    <mergeCell ref="A20:S20"/>
    <mergeCell ref="AW20:BB20"/>
    <mergeCell ref="BC20:BH20"/>
    <mergeCell ref="BI20:BN20"/>
    <mergeCell ref="BO20:BT20"/>
    <mergeCell ref="BM18:BM19"/>
    <mergeCell ref="BN18:BN19"/>
    <mergeCell ref="BO18:BO19"/>
    <mergeCell ref="BP18:BR19"/>
    <mergeCell ref="BS18:BS19"/>
    <mergeCell ref="BT18:BT19"/>
    <mergeCell ref="BC18:BC19"/>
    <mergeCell ref="BD18:BF19"/>
    <mergeCell ref="BG18:BG19"/>
    <mergeCell ref="BH18:BH19"/>
    <mergeCell ref="BI18:BI19"/>
    <mergeCell ref="BJ18:BL19"/>
    <mergeCell ref="AU18:AU19"/>
    <mergeCell ref="AV18:AV19"/>
    <mergeCell ref="AW18:AW19"/>
    <mergeCell ref="AX18:AZ19"/>
    <mergeCell ref="BA18:BA19"/>
    <mergeCell ref="BB18:BB19"/>
    <mergeCell ref="AM18:AM19"/>
    <mergeCell ref="AN18:AN19"/>
    <mergeCell ref="AP18:AP19"/>
    <mergeCell ref="AR18:AR19"/>
    <mergeCell ref="AS18:AS19"/>
    <mergeCell ref="AT18:AT19"/>
    <mergeCell ref="AD18:AD19"/>
    <mergeCell ref="AF18:AF19"/>
    <mergeCell ref="AH18:AH19"/>
    <mergeCell ref="AJ18:AJ19"/>
    <mergeCell ref="AK18:AK19"/>
    <mergeCell ref="AL18:AL19"/>
    <mergeCell ref="U18:U19"/>
    <mergeCell ref="V18:V19"/>
    <mergeCell ref="W18:W19"/>
    <mergeCell ref="X18:X19"/>
    <mergeCell ref="Z18:Z19"/>
    <mergeCell ref="AB18:AB19"/>
    <mergeCell ref="BT16:BT17"/>
    <mergeCell ref="B17:D17"/>
    <mergeCell ref="B18:D18"/>
    <mergeCell ref="E18:E19"/>
    <mergeCell ref="F18:H19"/>
    <mergeCell ref="I18:K19"/>
    <mergeCell ref="L18:L19"/>
    <mergeCell ref="O18:O19"/>
    <mergeCell ref="Q18:Q19"/>
    <mergeCell ref="R18:T19"/>
    <mergeCell ref="BJ16:BL17"/>
    <mergeCell ref="BM16:BM17"/>
    <mergeCell ref="BN16:BN17"/>
    <mergeCell ref="BO16:BO17"/>
    <mergeCell ref="BP16:BR17"/>
    <mergeCell ref="BS16:BS17"/>
    <mergeCell ref="BB16:BB17"/>
    <mergeCell ref="BC16:BC17"/>
    <mergeCell ref="BD16:BF17"/>
    <mergeCell ref="BG16:BG17"/>
    <mergeCell ref="BH16:BH17"/>
    <mergeCell ref="BI16:BI17"/>
    <mergeCell ref="AT16:AT17"/>
    <mergeCell ref="AU16:AU17"/>
    <mergeCell ref="AV16:AV17"/>
    <mergeCell ref="AW16:AW17"/>
    <mergeCell ref="AX16:AZ17"/>
    <mergeCell ref="BA16:BA17"/>
    <mergeCell ref="AL16:AL17"/>
    <mergeCell ref="AM16:AM17"/>
    <mergeCell ref="AN16:AN17"/>
    <mergeCell ref="AP16:AP17"/>
    <mergeCell ref="AR16:AR17"/>
    <mergeCell ref="AS16:AS17"/>
    <mergeCell ref="AB16:AB17"/>
    <mergeCell ref="AD16:AD17"/>
    <mergeCell ref="AF16:AF17"/>
    <mergeCell ref="AH16:AH17"/>
    <mergeCell ref="AJ16:AJ17"/>
    <mergeCell ref="AK16:AK17"/>
    <mergeCell ref="R16:T17"/>
    <mergeCell ref="U16:U17"/>
    <mergeCell ref="V16:V17"/>
    <mergeCell ref="W16:W17"/>
    <mergeCell ref="X16:X17"/>
    <mergeCell ref="Z16:Z17"/>
    <mergeCell ref="BS14:BS15"/>
    <mergeCell ref="BT14:BT15"/>
    <mergeCell ref="B15:D15"/>
    <mergeCell ref="B16:D16"/>
    <mergeCell ref="E16:E17"/>
    <mergeCell ref="F16:H17"/>
    <mergeCell ref="I16:K17"/>
    <mergeCell ref="L16:L17"/>
    <mergeCell ref="O16:O17"/>
    <mergeCell ref="Q16:Q17"/>
    <mergeCell ref="BI14:BI15"/>
    <mergeCell ref="BJ14:BL15"/>
    <mergeCell ref="BM14:BM15"/>
    <mergeCell ref="BN14:BN15"/>
    <mergeCell ref="BO14:BO15"/>
    <mergeCell ref="BP14:BR15"/>
    <mergeCell ref="BA14:BA15"/>
    <mergeCell ref="BB14:BB15"/>
    <mergeCell ref="BC14:BC15"/>
    <mergeCell ref="BD14:BF15"/>
    <mergeCell ref="BG14:BG15"/>
    <mergeCell ref="BH14:BH15"/>
    <mergeCell ref="AS14:AS15"/>
    <mergeCell ref="AT14:AT15"/>
    <mergeCell ref="AU14:AU15"/>
    <mergeCell ref="AV14:AV15"/>
    <mergeCell ref="AW14:AW15"/>
    <mergeCell ref="AX14:AZ15"/>
    <mergeCell ref="AK14:AK15"/>
    <mergeCell ref="AL14:AL15"/>
    <mergeCell ref="AM14:AM15"/>
    <mergeCell ref="AN14:AN15"/>
    <mergeCell ref="AP14:AP15"/>
    <mergeCell ref="AR14:AR15"/>
    <mergeCell ref="Z14:Z15"/>
    <mergeCell ref="AB14:AB15"/>
    <mergeCell ref="AD14:AD15"/>
    <mergeCell ref="AF14:AF15"/>
    <mergeCell ref="AH14:AH15"/>
    <mergeCell ref="AJ14:AJ15"/>
    <mergeCell ref="Q14:Q15"/>
    <mergeCell ref="R14:T15"/>
    <mergeCell ref="U14:U15"/>
    <mergeCell ref="V14:V15"/>
    <mergeCell ref="W14:W15"/>
    <mergeCell ref="X14:X15"/>
    <mergeCell ref="B14:D14"/>
    <mergeCell ref="E14:E15"/>
    <mergeCell ref="F14:H15"/>
    <mergeCell ref="I14:K15"/>
    <mergeCell ref="L14:L15"/>
    <mergeCell ref="O14:O15"/>
    <mergeCell ref="BN10:BN13"/>
    <mergeCell ref="BO10:BO13"/>
    <mergeCell ref="BP10:BR13"/>
    <mergeCell ref="BS10:BS13"/>
    <mergeCell ref="BT10:BT13"/>
    <mergeCell ref="B11:D11"/>
    <mergeCell ref="B12:D12"/>
    <mergeCell ref="B13:D13"/>
    <mergeCell ref="BD10:BF13"/>
    <mergeCell ref="BG10:BG13"/>
    <mergeCell ref="BH10:BH13"/>
    <mergeCell ref="BI10:BI13"/>
    <mergeCell ref="BJ10:BL13"/>
    <mergeCell ref="BM10:BM13"/>
    <mergeCell ref="AV10:AV13"/>
    <mergeCell ref="AW10:AW13"/>
    <mergeCell ref="AX10:AZ13"/>
    <mergeCell ref="BA10:BA13"/>
    <mergeCell ref="BB10:BB13"/>
    <mergeCell ref="BC10:BC13"/>
    <mergeCell ref="AP10:AP13"/>
    <mergeCell ref="AQ10:AQ13"/>
    <mergeCell ref="AR10:AR13"/>
    <mergeCell ref="AS10:AS13"/>
    <mergeCell ref="AT10:AT13"/>
    <mergeCell ref="AU10:AU13"/>
    <mergeCell ref="AJ10:AJ13"/>
    <mergeCell ref="AK10:AK13"/>
    <mergeCell ref="AL10:AL13"/>
    <mergeCell ref="AM10:AM13"/>
    <mergeCell ref="AN10:AN13"/>
    <mergeCell ref="AO10:AO13"/>
    <mergeCell ref="AD10:AD13"/>
    <mergeCell ref="AE10:AE13"/>
    <mergeCell ref="AF10:AF13"/>
    <mergeCell ref="AG10:AG13"/>
    <mergeCell ref="AH10:AH13"/>
    <mergeCell ref="AI10:AI13"/>
    <mergeCell ref="AA10:AA13"/>
    <mergeCell ref="AB10:AB13"/>
    <mergeCell ref="AC10:AC13"/>
    <mergeCell ref="O10:O13"/>
    <mergeCell ref="Q10:Q13"/>
    <mergeCell ref="R10:T13"/>
    <mergeCell ref="U10:U13"/>
    <mergeCell ref="V10:V13"/>
    <mergeCell ref="W10:W13"/>
    <mergeCell ref="A10:A13"/>
    <mergeCell ref="B10:D10"/>
    <mergeCell ref="E10:E13"/>
    <mergeCell ref="F10:H13"/>
    <mergeCell ref="I10:K13"/>
    <mergeCell ref="L10:L13"/>
    <mergeCell ref="BO8:BT8"/>
    <mergeCell ref="B9:D9"/>
    <mergeCell ref="F9:H9"/>
    <mergeCell ref="I9:K9"/>
    <mergeCell ref="R9:T9"/>
    <mergeCell ref="AX9:AZ9"/>
    <mergeCell ref="BD9:BF9"/>
    <mergeCell ref="BJ9:BL9"/>
    <mergeCell ref="BP9:BR9"/>
    <mergeCell ref="B8:K8"/>
    <mergeCell ref="L8:Q8"/>
    <mergeCell ref="R8:AV8"/>
    <mergeCell ref="AW8:BB8"/>
    <mergeCell ref="BC8:BH8"/>
    <mergeCell ref="BI8:BN8"/>
    <mergeCell ref="X10:X13"/>
    <mergeCell ref="Y10:Y13"/>
    <mergeCell ref="Z10:Z13"/>
    <mergeCell ref="B6:C6"/>
    <mergeCell ref="D6:H6"/>
    <mergeCell ref="I6:K6"/>
    <mergeCell ref="L6:T6"/>
    <mergeCell ref="U6:Z6"/>
    <mergeCell ref="AB6:AV6"/>
    <mergeCell ref="AZ3:BB4"/>
    <mergeCell ref="BF3:BH4"/>
    <mergeCell ref="BL3:BN4"/>
    <mergeCell ref="BR3:BT4"/>
    <mergeCell ref="B4:D4"/>
    <mergeCell ref="E4:Z4"/>
    <mergeCell ref="AB4:AS4"/>
    <mergeCell ref="B1:AS1"/>
    <mergeCell ref="AT1:AV4"/>
    <mergeCell ref="AZ1:BB2"/>
    <mergeCell ref="BF1:BH2"/>
    <mergeCell ref="BL1:BN2"/>
    <mergeCell ref="BR1:BT2"/>
    <mergeCell ref="B2:AS2"/>
    <mergeCell ref="B3:D3"/>
    <mergeCell ref="E3:Z3"/>
    <mergeCell ref="AB3:AS3"/>
  </mergeCells>
  <dataValidations count="8">
    <dataValidation type="list" showInputMessage="1" showErrorMessage="1" sqref="L10:L13">
      <formula1>Probabilidad</formula1>
    </dataValidation>
    <dataValidation type="list" allowBlank="1" showInputMessage="1" showErrorMessage="1" sqref="L14:L19">
      <formula1>Probabilidad</formula1>
    </dataValidation>
    <dataValidation type="list" allowBlank="1" showInputMessage="1" showErrorMessage="1" sqref="L6:T6">
      <formula1>Proceso</formula1>
    </dataValidation>
    <dataValidation type="list" allowBlank="1" showInputMessage="1" showErrorMessage="1" sqref="AW16 AW18 AW10:AW14 BC16 BC18 BC10:BC14 BI16 BI18 BI10:BI14 BO16 BO18 BO10:BO14">
      <formula1>Monitoreo</formula1>
    </dataValidation>
    <dataValidation type="list" allowBlank="1" showInputMessage="1" sqref="AT16 AT18 AT10:AT14">
      <formula1>Periodo</formula1>
    </dataValidation>
    <dataValidation showInputMessage="1" showErrorMessage="1" sqref="AK16:AM16 AK18:AM18 AN10:AR12 AA10:AA19 AG10:AG19 AI10:AI19 AE10:AE19 AC10:AC19 Y10:Y19 AK10:AM14"/>
    <dataValidation type="list" allowBlank="1" showInputMessage="1" showErrorMessage="1" sqref="O10:O12 O14:O19">
      <formula1>Impacto</formula1>
    </dataValidation>
    <dataValidation type="list" showInputMessage="1" showErrorMessage="1" sqref="Z16 AB16 AD16 AF16 AH16 AJ16 U16:X16 Z18 AB18 AD18 AF18 AH18 AJ18 U18:X18 Z10:Z14 AB10:AB14 AD10:AD14 AF10:AF14 AH10:AH14 AJ10:AJ14 U10:X14">
      <formula1>Efectividad</formula1>
    </dataValidation>
  </dataValidations>
  <printOptions horizontalCentered="1"/>
  <pageMargins left="0.23622047244094491" right="0.15748031496062992" top="0.55118110236220474" bottom="0.31496062992125984" header="0.19685039370078741" footer="0.15748031496062992"/>
  <pageSetup paperSize="14" scale="65" fitToHeight="0" orientation="landscape" r:id="rId1"/>
  <headerFooter>
    <oddFooter xml:space="preserve">&amp;L&amp;9Formato: FO-AC-07 Versión: 2&amp;C&amp;9Página &amp;P&amp;R&amp;9Vo.Bo: </oddFooter>
  </headerFooter>
  <rowBreaks count="2" manualBreakCount="2">
    <brk id="15" max="16383" man="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4"/>
  <sheetViews>
    <sheetView showGridLines="0" view="pageBreakPreview"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23" customWidth="1"/>
    <col min="2" max="2" width="3.42578125" style="23" customWidth="1"/>
    <col min="3" max="5" width="6.5703125" style="22" customWidth="1"/>
    <col min="6" max="6" width="2.7109375" style="23" bestFit="1" customWidth="1"/>
    <col min="7" max="8" width="13.42578125" style="24" customWidth="1"/>
    <col min="9" max="9" width="8" style="24" customWidth="1"/>
    <col min="10" max="10" width="2.5703125" style="23" customWidth="1"/>
    <col min="11" max="12" width="9" style="23" customWidth="1"/>
    <col min="13" max="14" width="3.7109375" style="23" customWidth="1"/>
    <col min="15" max="15" width="2.140625" style="23" customWidth="1"/>
    <col min="16" max="17" width="3.140625" style="23" customWidth="1"/>
    <col min="18" max="18" width="1" style="23" hidden="1" customWidth="1"/>
    <col min="19" max="20" width="3.7109375" style="23" hidden="1" customWidth="1"/>
    <col min="21" max="21" width="4.42578125" style="23" customWidth="1"/>
    <col min="22" max="22" width="1" style="23" hidden="1" customWidth="1"/>
    <col min="23" max="23" width="15.85546875" style="24" customWidth="1"/>
    <col min="24" max="25" width="14.85546875" style="24" customWidth="1"/>
    <col min="26" max="26" width="24.7109375" style="23" customWidth="1"/>
    <col min="27" max="27" width="6" style="23" customWidth="1"/>
    <col min="28" max="28" width="5.42578125" style="23" customWidth="1"/>
    <col min="29" max="29" width="1" style="23" hidden="1" customWidth="1"/>
    <col min="30" max="31" width="3.85546875" style="23" hidden="1" customWidth="1"/>
    <col min="32" max="32" width="3.140625" style="23" customWidth="1"/>
    <col min="33" max="33" width="3.85546875" style="23" hidden="1" customWidth="1"/>
    <col min="34" max="34" width="4.7109375" style="23" customWidth="1"/>
    <col min="35" max="35" width="3.85546875" style="23" hidden="1" customWidth="1"/>
    <col min="36" max="36" width="9.28515625" style="26" customWidth="1"/>
    <col min="37" max="37" width="4.140625" style="20" customWidth="1"/>
    <col min="38" max="16384" width="11.42578125" style="20"/>
  </cols>
  <sheetData>
    <row r="1" spans="1:45" s="18" customFormat="1" ht="11.25" customHeight="1" x14ac:dyDescent="0.2">
      <c r="A1" s="945" t="s">
        <v>299</v>
      </c>
      <c r="B1" s="946"/>
      <c r="C1" s="946"/>
      <c r="D1" s="946"/>
      <c r="E1" s="946"/>
      <c r="F1" s="946"/>
      <c r="G1" s="946"/>
      <c r="H1" s="946"/>
      <c r="I1" s="946"/>
      <c r="J1" s="947"/>
      <c r="K1" s="948"/>
      <c r="L1" s="949"/>
      <c r="M1" s="269"/>
      <c r="N1" s="954" t="s">
        <v>301</v>
      </c>
      <c r="O1" s="955"/>
      <c r="P1" s="955"/>
      <c r="Q1" s="955"/>
      <c r="R1" s="955"/>
      <c r="S1" s="955"/>
      <c r="T1" s="955"/>
      <c r="U1" s="956"/>
      <c r="V1" s="112"/>
      <c r="W1" s="960" t="s">
        <v>1706</v>
      </c>
      <c r="X1" s="962" t="s">
        <v>284</v>
      </c>
      <c r="Y1" s="963"/>
      <c r="Z1" s="963"/>
      <c r="AA1" s="963"/>
      <c r="AB1" s="964"/>
      <c r="AC1" s="107"/>
      <c r="AD1" s="107"/>
      <c r="AE1" s="107"/>
      <c r="AF1" s="270"/>
      <c r="AG1" s="271"/>
      <c r="AH1" s="271"/>
      <c r="AI1" s="271"/>
      <c r="AJ1" s="271"/>
      <c r="AK1" s="272"/>
      <c r="AL1" s="272"/>
      <c r="AM1" s="272"/>
      <c r="AN1" s="272"/>
      <c r="AO1" s="272"/>
      <c r="AP1" s="272"/>
      <c r="AQ1" s="272"/>
      <c r="AR1" s="272"/>
      <c r="AS1" s="272"/>
    </row>
    <row r="2" spans="1:45" s="18" customFormat="1" ht="11.25" customHeight="1" x14ac:dyDescent="0.2">
      <c r="A2" s="929" t="s">
        <v>1707</v>
      </c>
      <c r="B2" s="930"/>
      <c r="C2" s="930"/>
      <c r="D2" s="930"/>
      <c r="E2" s="930"/>
      <c r="F2" s="930"/>
      <c r="G2" s="930"/>
      <c r="H2" s="930"/>
      <c r="I2" s="930"/>
      <c r="J2" s="931"/>
      <c r="K2" s="950"/>
      <c r="L2" s="951"/>
      <c r="M2" s="269"/>
      <c r="N2" s="957"/>
      <c r="O2" s="958"/>
      <c r="P2" s="958"/>
      <c r="Q2" s="958"/>
      <c r="R2" s="958"/>
      <c r="S2" s="958"/>
      <c r="T2" s="958"/>
      <c r="U2" s="959"/>
      <c r="V2" s="112"/>
      <c r="W2" s="961"/>
      <c r="X2" s="923"/>
      <c r="Y2" s="924"/>
      <c r="Z2" s="924"/>
      <c r="AA2" s="924"/>
      <c r="AB2" s="925"/>
      <c r="AC2" s="108"/>
      <c r="AD2" s="108"/>
      <c r="AE2" s="108"/>
      <c r="AF2" s="273"/>
      <c r="AG2" s="271"/>
      <c r="AH2" s="271"/>
      <c r="AI2" s="271"/>
      <c r="AJ2" s="271"/>
      <c r="AK2" s="272"/>
      <c r="AL2" s="272"/>
      <c r="AM2" s="272"/>
      <c r="AN2" s="272"/>
      <c r="AO2" s="272"/>
      <c r="AP2" s="272"/>
      <c r="AQ2" s="272"/>
      <c r="AR2" s="272"/>
      <c r="AS2" s="272"/>
    </row>
    <row r="3" spans="1:45" s="18" customFormat="1" ht="12" customHeight="1" x14ac:dyDescent="0.2">
      <c r="A3" s="97" t="s">
        <v>302</v>
      </c>
      <c r="B3" s="945" t="s">
        <v>303</v>
      </c>
      <c r="C3" s="946"/>
      <c r="D3" s="946"/>
      <c r="E3" s="946"/>
      <c r="F3" s="946"/>
      <c r="G3" s="946"/>
      <c r="H3" s="947"/>
      <c r="I3" s="965" t="s">
        <v>304</v>
      </c>
      <c r="J3" s="966"/>
      <c r="K3" s="950"/>
      <c r="L3" s="951"/>
      <c r="M3" s="96"/>
      <c r="N3" s="967">
        <v>42885</v>
      </c>
      <c r="O3" s="968"/>
      <c r="P3" s="968"/>
      <c r="Q3" s="968"/>
      <c r="R3" s="968"/>
      <c r="S3" s="968"/>
      <c r="T3" s="968"/>
      <c r="U3" s="969"/>
      <c r="V3" s="112"/>
      <c r="W3" s="973" t="s">
        <v>1708</v>
      </c>
      <c r="X3" s="923" t="s">
        <v>1806</v>
      </c>
      <c r="Y3" s="924"/>
      <c r="Z3" s="924"/>
      <c r="AA3" s="924"/>
      <c r="AB3" s="925"/>
      <c r="AC3" s="108"/>
      <c r="AD3" s="108"/>
      <c r="AE3" s="108"/>
      <c r="AF3" s="273"/>
      <c r="AG3" s="274"/>
      <c r="AH3" s="275"/>
      <c r="AI3" s="275"/>
      <c r="AJ3" s="275"/>
      <c r="AK3" s="272"/>
      <c r="AL3" s="272"/>
      <c r="AM3" s="272"/>
      <c r="AN3" s="272"/>
      <c r="AO3" s="272"/>
      <c r="AP3" s="272"/>
      <c r="AQ3" s="272"/>
      <c r="AR3" s="272"/>
      <c r="AS3" s="272"/>
    </row>
    <row r="4" spans="1:45" s="18" customFormat="1" ht="11.25" customHeight="1" x14ac:dyDescent="0.2">
      <c r="A4" s="262" t="s">
        <v>305</v>
      </c>
      <c r="B4" s="929" t="s">
        <v>306</v>
      </c>
      <c r="C4" s="930"/>
      <c r="D4" s="930"/>
      <c r="E4" s="930"/>
      <c r="F4" s="930"/>
      <c r="G4" s="930"/>
      <c r="H4" s="931"/>
      <c r="I4" s="932">
        <v>3</v>
      </c>
      <c r="J4" s="933"/>
      <c r="K4" s="952"/>
      <c r="L4" s="953"/>
      <c r="M4" s="98"/>
      <c r="N4" s="970"/>
      <c r="O4" s="971"/>
      <c r="P4" s="971"/>
      <c r="Q4" s="971"/>
      <c r="R4" s="971"/>
      <c r="S4" s="971"/>
      <c r="T4" s="971"/>
      <c r="U4" s="972"/>
      <c r="V4" s="112"/>
      <c r="W4" s="974"/>
      <c r="X4" s="926"/>
      <c r="Y4" s="927"/>
      <c r="Z4" s="927"/>
      <c r="AA4" s="927"/>
      <c r="AB4" s="928"/>
      <c r="AC4" s="99"/>
      <c r="AD4" s="99"/>
      <c r="AE4" s="99"/>
      <c r="AF4" s="271"/>
      <c r="AG4" s="275"/>
      <c r="AH4" s="275"/>
      <c r="AI4" s="275"/>
      <c r="AJ4" s="275"/>
      <c r="AK4" s="272"/>
      <c r="AL4" s="272"/>
      <c r="AM4" s="272"/>
      <c r="AN4" s="272"/>
      <c r="AO4" s="272"/>
      <c r="AP4" s="272"/>
      <c r="AQ4" s="272"/>
      <c r="AR4" s="272"/>
      <c r="AS4" s="272"/>
    </row>
    <row r="5" spans="1:45" s="19" customFormat="1" ht="5.25" customHeight="1" x14ac:dyDescent="0.2">
      <c r="A5" s="261"/>
      <c r="B5" s="261"/>
      <c r="C5" s="100"/>
      <c r="D5" s="100"/>
      <c r="E5" s="100"/>
      <c r="F5" s="100"/>
      <c r="G5" s="101"/>
      <c r="H5" s="101"/>
      <c r="I5" s="101"/>
      <c r="J5" s="100"/>
      <c r="K5" s="100"/>
      <c r="L5" s="100"/>
      <c r="M5" s="100"/>
      <c r="N5" s="100"/>
      <c r="O5" s="100"/>
      <c r="P5" s="100"/>
      <c r="Q5" s="100"/>
      <c r="R5" s="100"/>
      <c r="S5" s="100"/>
      <c r="T5" s="100"/>
      <c r="U5" s="100"/>
      <c r="V5" s="100"/>
      <c r="W5" s="101"/>
      <c r="X5" s="101"/>
      <c r="Y5" s="101"/>
      <c r="Z5" s="100"/>
      <c r="AA5" s="100"/>
      <c r="AB5" s="100"/>
      <c r="AC5" s="100"/>
      <c r="AD5" s="100"/>
      <c r="AE5" s="100"/>
      <c r="AF5" s="100"/>
      <c r="AG5" s="100"/>
      <c r="AH5" s="100"/>
      <c r="AI5" s="100"/>
      <c r="AJ5" s="261"/>
    </row>
    <row r="6" spans="1:45" s="19" customFormat="1" ht="11.25" customHeight="1" x14ac:dyDescent="0.2">
      <c r="A6" s="934" t="s">
        <v>307</v>
      </c>
      <c r="B6" s="935"/>
      <c r="C6" s="935"/>
      <c r="D6" s="935"/>
      <c r="E6" s="935"/>
      <c r="F6" s="935"/>
      <c r="G6" s="935"/>
      <c r="H6" s="935"/>
      <c r="I6" s="935"/>
      <c r="J6" s="935"/>
      <c r="K6" s="935"/>
      <c r="L6" s="935"/>
      <c r="M6" s="935"/>
      <c r="N6" s="935"/>
      <c r="O6" s="935"/>
      <c r="P6" s="936" t="s">
        <v>1710</v>
      </c>
      <c r="Q6" s="937"/>
      <c r="R6" s="937"/>
      <c r="S6" s="937"/>
      <c r="T6" s="937"/>
      <c r="U6" s="938"/>
      <c r="V6" s="276"/>
      <c r="W6" s="942" t="s">
        <v>309</v>
      </c>
      <c r="X6" s="943"/>
      <c r="Y6" s="943"/>
      <c r="Z6" s="943"/>
      <c r="AA6" s="944" t="s">
        <v>1711</v>
      </c>
      <c r="AB6" s="944" t="s">
        <v>1470</v>
      </c>
      <c r="AC6" s="277"/>
      <c r="AD6" s="936" t="s">
        <v>1712</v>
      </c>
      <c r="AE6" s="937"/>
      <c r="AF6" s="937"/>
      <c r="AG6" s="937"/>
      <c r="AH6" s="937"/>
      <c r="AI6" s="937"/>
      <c r="AJ6" s="938"/>
    </row>
    <row r="7" spans="1:45" s="19" customFormat="1" ht="12.75" customHeight="1" x14ac:dyDescent="0.2">
      <c r="A7" s="975" t="s">
        <v>310</v>
      </c>
      <c r="B7" s="944" t="s">
        <v>1713</v>
      </c>
      <c r="C7" s="975" t="s">
        <v>311</v>
      </c>
      <c r="D7" s="975"/>
      <c r="E7" s="975"/>
      <c r="F7" s="976" t="s">
        <v>1714</v>
      </c>
      <c r="G7" s="977"/>
      <c r="H7" s="977"/>
      <c r="I7" s="978"/>
      <c r="J7" s="975" t="s">
        <v>312</v>
      </c>
      <c r="K7" s="975"/>
      <c r="L7" s="975"/>
      <c r="M7" s="982" t="s">
        <v>308</v>
      </c>
      <c r="N7" s="983"/>
      <c r="O7" s="983"/>
      <c r="P7" s="939"/>
      <c r="Q7" s="940"/>
      <c r="R7" s="940"/>
      <c r="S7" s="940"/>
      <c r="T7" s="940"/>
      <c r="U7" s="941"/>
      <c r="V7" s="278"/>
      <c r="W7" s="976" t="s">
        <v>317</v>
      </c>
      <c r="X7" s="977"/>
      <c r="Y7" s="977"/>
      <c r="Z7" s="984" t="s">
        <v>1715</v>
      </c>
      <c r="AA7" s="944"/>
      <c r="AB7" s="944"/>
      <c r="AC7" s="279"/>
      <c r="AD7" s="939"/>
      <c r="AE7" s="940"/>
      <c r="AF7" s="940"/>
      <c r="AG7" s="940"/>
      <c r="AH7" s="940"/>
      <c r="AI7" s="940"/>
      <c r="AJ7" s="941"/>
    </row>
    <row r="8" spans="1:45" ht="15" customHeight="1" x14ac:dyDescent="0.2">
      <c r="A8" s="975"/>
      <c r="B8" s="944"/>
      <c r="C8" s="975"/>
      <c r="D8" s="975"/>
      <c r="E8" s="975"/>
      <c r="F8" s="979"/>
      <c r="G8" s="980"/>
      <c r="H8" s="980"/>
      <c r="I8" s="981"/>
      <c r="J8" s="975"/>
      <c r="K8" s="975"/>
      <c r="L8" s="975"/>
      <c r="M8" s="102" t="s">
        <v>313</v>
      </c>
      <c r="N8" s="102" t="s">
        <v>102</v>
      </c>
      <c r="O8" s="102"/>
      <c r="P8" s="259" t="s">
        <v>314</v>
      </c>
      <c r="Q8" s="259" t="s">
        <v>315</v>
      </c>
      <c r="R8" s="280"/>
      <c r="S8" s="280" t="s">
        <v>610</v>
      </c>
      <c r="T8" s="280" t="s">
        <v>613</v>
      </c>
      <c r="U8" s="259" t="s">
        <v>316</v>
      </c>
      <c r="V8" s="281"/>
      <c r="W8" s="979"/>
      <c r="X8" s="980"/>
      <c r="Y8" s="980"/>
      <c r="Z8" s="985"/>
      <c r="AA8" s="944"/>
      <c r="AB8" s="944"/>
      <c r="AC8" s="281"/>
      <c r="AD8" s="282" t="s">
        <v>1716</v>
      </c>
      <c r="AE8" s="282" t="s">
        <v>635</v>
      </c>
      <c r="AF8" s="259" t="s">
        <v>314</v>
      </c>
      <c r="AG8" s="283" t="s">
        <v>636</v>
      </c>
      <c r="AH8" s="259" t="s">
        <v>315</v>
      </c>
      <c r="AI8" s="280" t="s">
        <v>319</v>
      </c>
      <c r="AJ8" s="259" t="s">
        <v>319</v>
      </c>
    </row>
    <row r="9" spans="1:45" s="21" customFormat="1" ht="193.5" customHeight="1" x14ac:dyDescent="0.2">
      <c r="A9" s="290" t="s">
        <v>530</v>
      </c>
      <c r="B9" s="295" t="s">
        <v>285</v>
      </c>
      <c r="C9" s="992" t="s">
        <v>1807</v>
      </c>
      <c r="D9" s="992"/>
      <c r="E9" s="992"/>
      <c r="F9" s="290" t="s">
        <v>1808</v>
      </c>
      <c r="G9" s="993" t="s">
        <v>1809</v>
      </c>
      <c r="H9" s="994"/>
      <c r="I9" s="995"/>
      <c r="J9" s="992" t="s">
        <v>969</v>
      </c>
      <c r="K9" s="992"/>
      <c r="L9" s="992"/>
      <c r="M9" s="290" t="s">
        <v>23</v>
      </c>
      <c r="N9" s="290"/>
      <c r="O9" s="290"/>
      <c r="P9" s="292" t="s">
        <v>1723</v>
      </c>
      <c r="Q9" s="292" t="s">
        <v>652</v>
      </c>
      <c r="R9" s="286"/>
      <c r="S9" s="287">
        <f>VLOOKUP(P9,[47]Listas!$D$6:$E$10,2,0)</f>
        <v>4</v>
      </c>
      <c r="T9" s="287">
        <f>HLOOKUP(Q9,[47]Listas!$F$4:$J$5,2,0)</f>
        <v>3</v>
      </c>
      <c r="U9" s="294" t="str">
        <f>INDEX([47]Listas!$F$6:$J$10,MATCH(P9,[47]Listas!$D$6:$D$10,0),MATCH(Q9,[47]Listas!$F$4:$J$4,0))</f>
        <v>12
ALTO</v>
      </c>
      <c r="V9" s="286"/>
      <c r="W9" s="996" t="s">
        <v>1810</v>
      </c>
      <c r="X9" s="997"/>
      <c r="Y9" s="998"/>
      <c r="Z9" s="372" t="s">
        <v>1811</v>
      </c>
      <c r="AA9" s="295" t="s">
        <v>322</v>
      </c>
      <c r="AB9" s="290">
        <v>72</v>
      </c>
      <c r="AC9" s="286"/>
      <c r="AD9" s="287">
        <f>IF(AB9&lt;=33,0,IF(AB9&gt;81,2,1))</f>
        <v>1</v>
      </c>
      <c r="AE9" s="288">
        <f>IF(OR(AA9="Probabilidad",AA9="Ambos"),S9-AD9,S9)</f>
        <v>3</v>
      </c>
      <c r="AF9" s="297" t="str">
        <f>IF(AE9&lt;=1,"Remota",VLOOKUP(AE9,[47]Listas!$C$6:$D$10,2,0))</f>
        <v>Posible</v>
      </c>
      <c r="AG9" s="288">
        <f>IF(OR(AA9="Impacto",AA9="Ambos"),T9-AD9,T9)</f>
        <v>2</v>
      </c>
      <c r="AH9" s="297" t="str">
        <f>IF(AG9&lt;=1,"Insignificante",HLOOKUP(AG9,[47]Listas!$F$3:$J$4,2,0))</f>
        <v>Menor</v>
      </c>
      <c r="AI9" s="289">
        <f>AE9*AG9</f>
        <v>6</v>
      </c>
      <c r="AJ9" s="294" t="str">
        <f>INDEX([47]Listas!$F$6:$J$10,MATCH(AF9,[47]Listas!$D$6:$D$10,0),MATCH(AH9,[47]Listas!$F$4:$J$4,0))</f>
        <v>6
MODERADO</v>
      </c>
    </row>
    <row r="10" spans="1:45" s="21" customFormat="1" ht="72.75" customHeight="1" x14ac:dyDescent="0.2">
      <c r="A10" s="999" t="s">
        <v>531</v>
      </c>
      <c r="B10" s="1002" t="s">
        <v>286</v>
      </c>
      <c r="C10" s="1005" t="s">
        <v>532</v>
      </c>
      <c r="D10" s="1006"/>
      <c r="E10" s="1007"/>
      <c r="F10" s="290">
        <v>1</v>
      </c>
      <c r="G10" s="1014" t="s">
        <v>970</v>
      </c>
      <c r="H10" s="1015"/>
      <c r="I10" s="1016"/>
      <c r="J10" s="1017" t="s">
        <v>1812</v>
      </c>
      <c r="K10" s="1018"/>
      <c r="L10" s="1019"/>
      <c r="M10" s="999" t="s">
        <v>23</v>
      </c>
      <c r="N10" s="999"/>
      <c r="O10" s="999"/>
      <c r="P10" s="1045" t="s">
        <v>1723</v>
      </c>
      <c r="Q10" s="1045" t="s">
        <v>645</v>
      </c>
      <c r="R10" s="986"/>
      <c r="S10" s="989">
        <f>VLOOKUP(P10,[47]Listas!$D$6:$E$10,2,0)</f>
        <v>4</v>
      </c>
      <c r="T10" s="989">
        <f>HLOOKUP(Q10,[47]Listas!$F$4:$J$5,2,0)</f>
        <v>4</v>
      </c>
      <c r="U10" s="1029" t="str">
        <f>INDEX([47]Listas!$F$6:$J$10,MATCH(P10,[47]Listas!$D$6:$D$10,0),MATCH(Q10,[47]Listas!$F$4:$J$4,0))</f>
        <v>16
EXTREMO</v>
      </c>
      <c r="V10" s="986"/>
      <c r="W10" s="1035" t="s">
        <v>533</v>
      </c>
      <c r="X10" s="1035"/>
      <c r="Y10" s="1035"/>
      <c r="Z10" s="372" t="s">
        <v>534</v>
      </c>
      <c r="AA10" s="1002" t="s">
        <v>322</v>
      </c>
      <c r="AB10" s="999">
        <v>64</v>
      </c>
      <c r="AC10" s="986"/>
      <c r="AD10" s="989">
        <f>IF(AB10&lt;=33,0,IF(AB10&gt;81,2,1))</f>
        <v>1</v>
      </c>
      <c r="AE10" s="1039">
        <f>IF(OR(AA10="Probabilidad",AA10="Ambos"),S10-AD10,S10)</f>
        <v>3</v>
      </c>
      <c r="AF10" s="1042" t="str">
        <f>IF(AE10&lt;=1,"Remota",VLOOKUP(AE10,[47]Listas!$C$6:$D$10,2,0))</f>
        <v>Posible</v>
      </c>
      <c r="AG10" s="1039">
        <f>IF(OR(AA10="Impacto",AA10="Ambos"),T10-AD10,T10)</f>
        <v>3</v>
      </c>
      <c r="AH10" s="1042" t="str">
        <f>IF(AG10&lt;=1,"Insignificante",HLOOKUP(AG10,[47]Listas!$F$3:$J$4,2,0))</f>
        <v>Moderado</v>
      </c>
      <c r="AI10" s="1026">
        <f>AE10*AG10</f>
        <v>9</v>
      </c>
      <c r="AJ10" s="1029" t="str">
        <f>INDEX([47]Listas!$F$6:$J$10,MATCH(AF10,[47]Listas!$D$6:$D$10,0),MATCH(AH10,[47]Listas!$F$4:$J$4,0))</f>
        <v>9
MODERADO</v>
      </c>
    </row>
    <row r="11" spans="1:45" s="21" customFormat="1" ht="124.5" customHeight="1" x14ac:dyDescent="0.2">
      <c r="A11" s="1000"/>
      <c r="B11" s="1003"/>
      <c r="C11" s="1008"/>
      <c r="D11" s="1009"/>
      <c r="E11" s="1010"/>
      <c r="F11" s="290">
        <v>2</v>
      </c>
      <c r="G11" s="1014" t="s">
        <v>529</v>
      </c>
      <c r="H11" s="1015"/>
      <c r="I11" s="1016"/>
      <c r="J11" s="1020"/>
      <c r="K11" s="1021"/>
      <c r="L11" s="1022"/>
      <c r="M11" s="1000"/>
      <c r="N11" s="1000"/>
      <c r="O11" s="1000"/>
      <c r="P11" s="1046"/>
      <c r="Q11" s="1046"/>
      <c r="R11" s="987"/>
      <c r="S11" s="990"/>
      <c r="T11" s="990"/>
      <c r="U11" s="1030"/>
      <c r="V11" s="987"/>
      <c r="W11" s="1032" t="s">
        <v>967</v>
      </c>
      <c r="X11" s="1033"/>
      <c r="Y11" s="1034"/>
      <c r="Z11" s="372" t="s">
        <v>968</v>
      </c>
      <c r="AA11" s="1003"/>
      <c r="AB11" s="1000"/>
      <c r="AC11" s="987"/>
      <c r="AD11" s="990"/>
      <c r="AE11" s="1040"/>
      <c r="AF11" s="1043"/>
      <c r="AG11" s="1040"/>
      <c r="AH11" s="1043"/>
      <c r="AI11" s="1027"/>
      <c r="AJ11" s="1030"/>
    </row>
    <row r="12" spans="1:45" s="21" customFormat="1" ht="141" customHeight="1" x14ac:dyDescent="0.2">
      <c r="A12" s="1000"/>
      <c r="B12" s="1003"/>
      <c r="C12" s="1008"/>
      <c r="D12" s="1009"/>
      <c r="E12" s="1010"/>
      <c r="F12" s="290">
        <v>3</v>
      </c>
      <c r="G12" s="1014" t="s">
        <v>535</v>
      </c>
      <c r="H12" s="1015"/>
      <c r="I12" s="1016"/>
      <c r="J12" s="1020"/>
      <c r="K12" s="1021"/>
      <c r="L12" s="1022"/>
      <c r="M12" s="1000"/>
      <c r="N12" s="1000"/>
      <c r="O12" s="1000"/>
      <c r="P12" s="1046"/>
      <c r="Q12" s="1046"/>
      <c r="R12" s="987"/>
      <c r="S12" s="990"/>
      <c r="T12" s="990"/>
      <c r="U12" s="1030"/>
      <c r="V12" s="987"/>
      <c r="W12" s="1035" t="s">
        <v>971</v>
      </c>
      <c r="X12" s="1035"/>
      <c r="Y12" s="1035"/>
      <c r="Z12" s="373" t="s">
        <v>536</v>
      </c>
      <c r="AA12" s="1003"/>
      <c r="AB12" s="1000"/>
      <c r="AC12" s="987"/>
      <c r="AD12" s="990"/>
      <c r="AE12" s="1040"/>
      <c r="AF12" s="1043"/>
      <c r="AG12" s="1040"/>
      <c r="AH12" s="1043"/>
      <c r="AI12" s="1027"/>
      <c r="AJ12" s="1030"/>
    </row>
    <row r="13" spans="1:45" s="21" customFormat="1" ht="141" customHeight="1" x14ac:dyDescent="0.2">
      <c r="A13" s="1001"/>
      <c r="B13" s="1004"/>
      <c r="C13" s="1011"/>
      <c r="D13" s="1012"/>
      <c r="E13" s="1013"/>
      <c r="F13" s="290">
        <v>4</v>
      </c>
      <c r="G13" s="1036" t="s">
        <v>537</v>
      </c>
      <c r="H13" s="1037"/>
      <c r="I13" s="1038"/>
      <c r="J13" s="1023"/>
      <c r="K13" s="1024"/>
      <c r="L13" s="1025"/>
      <c r="M13" s="1001"/>
      <c r="N13" s="1001"/>
      <c r="O13" s="1001"/>
      <c r="P13" s="1047"/>
      <c r="Q13" s="1047"/>
      <c r="R13" s="988"/>
      <c r="S13" s="991"/>
      <c r="T13" s="991"/>
      <c r="U13" s="1031"/>
      <c r="V13" s="988"/>
      <c r="W13" s="1035" t="s">
        <v>972</v>
      </c>
      <c r="X13" s="1035"/>
      <c r="Y13" s="1035"/>
      <c r="Z13" s="372" t="s">
        <v>973</v>
      </c>
      <c r="AA13" s="1004"/>
      <c r="AB13" s="1001"/>
      <c r="AC13" s="988"/>
      <c r="AD13" s="991"/>
      <c r="AE13" s="1041"/>
      <c r="AF13" s="1044"/>
      <c r="AG13" s="1041"/>
      <c r="AH13" s="1044"/>
      <c r="AI13" s="1028"/>
      <c r="AJ13" s="1031"/>
    </row>
    <row r="14" spans="1:45" s="21" customFormat="1" ht="191.25" customHeight="1" x14ac:dyDescent="0.2">
      <c r="A14" s="290" t="s">
        <v>1813</v>
      </c>
      <c r="B14" s="295" t="s">
        <v>287</v>
      </c>
      <c r="C14" s="1049" t="s">
        <v>1814</v>
      </c>
      <c r="D14" s="1049"/>
      <c r="E14" s="1049"/>
      <c r="F14" s="290" t="s">
        <v>1815</v>
      </c>
      <c r="G14" s="1050" t="s">
        <v>1816</v>
      </c>
      <c r="H14" s="1050"/>
      <c r="I14" s="1050"/>
      <c r="J14" s="993" t="s">
        <v>1817</v>
      </c>
      <c r="K14" s="994"/>
      <c r="L14" s="995"/>
      <c r="M14" s="290" t="s">
        <v>23</v>
      </c>
      <c r="N14" s="290"/>
      <c r="O14" s="290"/>
      <c r="P14" s="292" t="s">
        <v>63</v>
      </c>
      <c r="Q14" s="292" t="s">
        <v>1717</v>
      </c>
      <c r="R14" s="286"/>
      <c r="S14" s="287">
        <f>VLOOKUP(P14,[47]Listas!$D$6:$E$10,2,0)</f>
        <v>5</v>
      </c>
      <c r="T14" s="287">
        <f>HLOOKUP(Q14,[47]Listas!$F$4:$J$5,2,0)</f>
        <v>2</v>
      </c>
      <c r="U14" s="294" t="str">
        <f>INDEX([47]Listas!$F$6:$J$10,MATCH(P14,[47]Listas!$D$6:$D$10,0),MATCH(Q14,[47]Listas!$F$4:$J$4,0))</f>
        <v>10
ALTO</v>
      </c>
      <c r="V14" s="286"/>
      <c r="W14" s="1035" t="s">
        <v>1818</v>
      </c>
      <c r="X14" s="1035"/>
      <c r="Y14" s="1035"/>
      <c r="Z14" s="372" t="s">
        <v>538</v>
      </c>
      <c r="AA14" s="295" t="s">
        <v>323</v>
      </c>
      <c r="AB14" s="290">
        <v>64</v>
      </c>
      <c r="AC14" s="286"/>
      <c r="AD14" s="287">
        <f t="shared" ref="AD14:AD27" si="0">IF(AB14&lt;=33,0,IF(AB14&gt;81,2,1))</f>
        <v>1</v>
      </c>
      <c r="AE14" s="288">
        <f t="shared" ref="AE14:AE27" si="1">IF(OR(AA14="Probabilidad",AA14="Ambos"),S14-AD14,S14)</f>
        <v>4</v>
      </c>
      <c r="AF14" s="297" t="str">
        <f>IF(AE14&lt;=1,"Remota",VLOOKUP(AE14,[47]Listas!$C$6:$D$10,2,0))</f>
        <v>Alta</v>
      </c>
      <c r="AG14" s="288">
        <f t="shared" ref="AG14:AG27" si="2">IF(OR(AA14="Impacto",AA14="Ambos"),T14-AD14,T14)</f>
        <v>2</v>
      </c>
      <c r="AH14" s="297" t="str">
        <f>IF(AG14&lt;=1,"Insignificante",HLOOKUP(AG14,[47]Listas!$F$3:$J$4,2,0))</f>
        <v>Menor</v>
      </c>
      <c r="AI14" s="289">
        <f t="shared" ref="AI14:AI27" si="3">AE14*AG14</f>
        <v>8</v>
      </c>
      <c r="AJ14" s="294" t="str">
        <f>INDEX([47]Listas!$F$6:$J$10,MATCH(AF14,[47]Listas!$D$6:$D$10,0),MATCH(AH14,[47]Listas!$F$4:$J$4,0))</f>
        <v>8
MODERADO</v>
      </c>
    </row>
    <row r="15" spans="1:45" s="21" customFormat="1" ht="78" hidden="1" customHeight="1" x14ac:dyDescent="0.2">
      <c r="A15" s="290"/>
      <c r="B15" s="295" t="s">
        <v>1230</v>
      </c>
      <c r="C15" s="992"/>
      <c r="D15" s="992"/>
      <c r="E15" s="992"/>
      <c r="F15" s="290"/>
      <c r="G15" s="993"/>
      <c r="H15" s="994"/>
      <c r="I15" s="995"/>
      <c r="J15" s="992"/>
      <c r="K15" s="992"/>
      <c r="L15" s="992"/>
      <c r="M15" s="290"/>
      <c r="N15" s="290"/>
      <c r="O15" s="290"/>
      <c r="P15" s="292"/>
      <c r="Q15" s="292"/>
      <c r="R15" s="286"/>
      <c r="S15" s="287" t="e">
        <f>VLOOKUP(P15,[47]Listas!$D$6:$E$10,2,0)</f>
        <v>#N/A</v>
      </c>
      <c r="T15" s="287" t="e">
        <f>HLOOKUP(Q15,[47]Listas!$F$4:$J$5,2,0)</f>
        <v>#N/A</v>
      </c>
      <c r="U15" s="294" t="e">
        <f>INDEX([47]Listas!$F$6:$J$10,MATCH(P15,[47]Listas!$D$6:$D$10,0),MATCH(Q15,[47]Listas!$F$4:$J$4,0))</f>
        <v>#N/A</v>
      </c>
      <c r="V15" s="286"/>
      <c r="W15" s="1048"/>
      <c r="X15" s="1048"/>
      <c r="Y15" s="1048"/>
      <c r="Z15" s="290"/>
      <c r="AA15" s="295"/>
      <c r="AB15" s="290"/>
      <c r="AC15" s="286"/>
      <c r="AD15" s="287">
        <f t="shared" si="0"/>
        <v>0</v>
      </c>
      <c r="AE15" s="288" t="e">
        <f t="shared" si="1"/>
        <v>#N/A</v>
      </c>
      <c r="AF15" s="297" t="e">
        <f>IF(AE15&lt;=1,"Remota",VLOOKUP(AE15,[47]Listas!$C$6:$D$10,2,0))</f>
        <v>#N/A</v>
      </c>
      <c r="AG15" s="288" t="e">
        <f t="shared" si="2"/>
        <v>#N/A</v>
      </c>
      <c r="AH15" s="297" t="e">
        <f>IF(AG15&lt;=1,"Insignificante",HLOOKUP(AG15,[47]Listas!$F$3:$J$4,2,0))</f>
        <v>#N/A</v>
      </c>
      <c r="AI15" s="289" t="e">
        <f t="shared" si="3"/>
        <v>#N/A</v>
      </c>
      <c r="AJ15" s="294" t="e">
        <f>INDEX([47]Listas!$F$6:$J$10,MATCH(AF15,[47]Listas!$D$6:$D$10,0),MATCH(AH15,[47]Listas!$F$4:$J$4,0))</f>
        <v>#N/A</v>
      </c>
    </row>
    <row r="16" spans="1:45" s="21" customFormat="1" ht="78" hidden="1" customHeight="1" x14ac:dyDescent="0.2">
      <c r="A16" s="290"/>
      <c r="B16" s="295" t="s">
        <v>1230</v>
      </c>
      <c r="C16" s="992"/>
      <c r="D16" s="992"/>
      <c r="E16" s="992"/>
      <c r="F16" s="290"/>
      <c r="G16" s="993"/>
      <c r="H16" s="994"/>
      <c r="I16" s="995"/>
      <c r="J16" s="992"/>
      <c r="K16" s="992"/>
      <c r="L16" s="992"/>
      <c r="M16" s="290"/>
      <c r="N16" s="290"/>
      <c r="O16" s="290"/>
      <c r="P16" s="292"/>
      <c r="Q16" s="292"/>
      <c r="R16" s="286"/>
      <c r="S16" s="287" t="e">
        <f>VLOOKUP(P16,[47]Listas!$D$6:$E$10,2,0)</f>
        <v>#N/A</v>
      </c>
      <c r="T16" s="287" t="e">
        <f>HLOOKUP(Q16,[47]Listas!$F$4:$J$5,2,0)</f>
        <v>#N/A</v>
      </c>
      <c r="U16" s="294" t="e">
        <f>INDEX([47]Listas!$F$6:$J$10,MATCH(P16,[47]Listas!$D$6:$D$10,0),MATCH(Q16,[47]Listas!$F$4:$J$4,0))</f>
        <v>#N/A</v>
      </c>
      <c r="V16" s="286"/>
      <c r="W16" s="1048"/>
      <c r="X16" s="1048"/>
      <c r="Y16" s="1048"/>
      <c r="Z16" s="290"/>
      <c r="AA16" s="295"/>
      <c r="AB16" s="290"/>
      <c r="AC16" s="286"/>
      <c r="AD16" s="287">
        <f t="shared" si="0"/>
        <v>0</v>
      </c>
      <c r="AE16" s="288" t="e">
        <f t="shared" si="1"/>
        <v>#N/A</v>
      </c>
      <c r="AF16" s="297" t="e">
        <f>IF(AE16&lt;=1,"Remota",VLOOKUP(AE16,[47]Listas!$C$6:$D$10,2,0))</f>
        <v>#N/A</v>
      </c>
      <c r="AG16" s="288" t="e">
        <f t="shared" si="2"/>
        <v>#N/A</v>
      </c>
      <c r="AH16" s="297" t="e">
        <f>IF(AG16&lt;=1,"Insignificante",HLOOKUP(AG16,[47]Listas!$F$3:$J$4,2,0))</f>
        <v>#N/A</v>
      </c>
      <c r="AI16" s="289" t="e">
        <f t="shared" si="3"/>
        <v>#N/A</v>
      </c>
      <c r="AJ16" s="294" t="e">
        <f>INDEX([47]Listas!$F$6:$J$10,MATCH(AF16,[47]Listas!$D$6:$D$10,0),MATCH(AH16,[47]Listas!$F$4:$J$4,0))</f>
        <v>#N/A</v>
      </c>
    </row>
    <row r="17" spans="1:36" s="21" customFormat="1" ht="78" hidden="1" customHeight="1" x14ac:dyDescent="0.2">
      <c r="A17" s="290"/>
      <c r="B17" s="295" t="s">
        <v>1230</v>
      </c>
      <c r="C17" s="992"/>
      <c r="D17" s="992"/>
      <c r="E17" s="992"/>
      <c r="F17" s="290"/>
      <c r="G17" s="993"/>
      <c r="H17" s="994"/>
      <c r="I17" s="995"/>
      <c r="J17" s="992"/>
      <c r="K17" s="992"/>
      <c r="L17" s="992"/>
      <c r="M17" s="290"/>
      <c r="N17" s="290"/>
      <c r="O17" s="290"/>
      <c r="P17" s="292"/>
      <c r="Q17" s="292"/>
      <c r="R17" s="286"/>
      <c r="S17" s="287" t="e">
        <f>VLOOKUP(P17,[47]Listas!$D$6:$E$10,2,0)</f>
        <v>#N/A</v>
      </c>
      <c r="T17" s="287" t="e">
        <f>HLOOKUP(Q17,[47]Listas!$F$4:$J$5,2,0)</f>
        <v>#N/A</v>
      </c>
      <c r="U17" s="294" t="e">
        <f>INDEX([47]Listas!$F$6:$J$10,MATCH(P17,[47]Listas!$D$6:$D$10,0),MATCH(Q17,[47]Listas!$F$4:$J$4,0))</f>
        <v>#N/A</v>
      </c>
      <c r="V17" s="286"/>
      <c r="W17" s="1048"/>
      <c r="X17" s="1048"/>
      <c r="Y17" s="1048"/>
      <c r="Z17" s="290"/>
      <c r="AA17" s="295"/>
      <c r="AB17" s="290"/>
      <c r="AC17" s="286"/>
      <c r="AD17" s="287">
        <f t="shared" si="0"/>
        <v>0</v>
      </c>
      <c r="AE17" s="288" t="e">
        <f t="shared" si="1"/>
        <v>#N/A</v>
      </c>
      <c r="AF17" s="297" t="e">
        <f>IF(AE17&lt;=1,"Remota",VLOOKUP(AE17,[47]Listas!$C$6:$D$10,2,0))</f>
        <v>#N/A</v>
      </c>
      <c r="AG17" s="288" t="e">
        <f t="shared" si="2"/>
        <v>#N/A</v>
      </c>
      <c r="AH17" s="297" t="e">
        <f>IF(AG17&lt;=1,"Insignificante",HLOOKUP(AG17,[47]Listas!$F$3:$J$4,2,0))</f>
        <v>#N/A</v>
      </c>
      <c r="AI17" s="289" t="e">
        <f t="shared" si="3"/>
        <v>#N/A</v>
      </c>
      <c r="AJ17" s="294" t="e">
        <f>INDEX([47]Listas!$F$6:$J$10,MATCH(AF17,[47]Listas!$D$6:$D$10,0),MATCH(AH17,[47]Listas!$F$4:$J$4,0))</f>
        <v>#N/A</v>
      </c>
    </row>
    <row r="18" spans="1:36" s="21" customFormat="1" ht="78" hidden="1" customHeight="1" x14ac:dyDescent="0.2">
      <c r="A18" s="290"/>
      <c r="B18" s="295" t="s">
        <v>1230</v>
      </c>
      <c r="C18" s="992"/>
      <c r="D18" s="992"/>
      <c r="E18" s="992"/>
      <c r="F18" s="290"/>
      <c r="G18" s="993"/>
      <c r="H18" s="994"/>
      <c r="I18" s="995"/>
      <c r="J18" s="992"/>
      <c r="K18" s="992"/>
      <c r="L18" s="992"/>
      <c r="M18" s="290"/>
      <c r="N18" s="290"/>
      <c r="O18" s="290"/>
      <c r="P18" s="292"/>
      <c r="Q18" s="292"/>
      <c r="R18" s="286"/>
      <c r="S18" s="287" t="e">
        <f>VLOOKUP(P18,[47]Listas!$D$6:$E$10,2,0)</f>
        <v>#N/A</v>
      </c>
      <c r="T18" s="287" t="e">
        <f>HLOOKUP(Q18,[47]Listas!$F$4:$J$5,2,0)</f>
        <v>#N/A</v>
      </c>
      <c r="U18" s="294" t="e">
        <f>INDEX([47]Listas!$F$6:$J$10,MATCH(P18,[47]Listas!$D$6:$D$10,0),MATCH(Q18,[47]Listas!$F$4:$J$4,0))</f>
        <v>#N/A</v>
      </c>
      <c r="V18" s="286"/>
      <c r="W18" s="1048"/>
      <c r="X18" s="1048"/>
      <c r="Y18" s="1048"/>
      <c r="Z18" s="290"/>
      <c r="AA18" s="295"/>
      <c r="AB18" s="290"/>
      <c r="AC18" s="286"/>
      <c r="AD18" s="287">
        <f t="shared" si="0"/>
        <v>0</v>
      </c>
      <c r="AE18" s="288" t="e">
        <f t="shared" si="1"/>
        <v>#N/A</v>
      </c>
      <c r="AF18" s="297" t="e">
        <f>IF(AE18&lt;=1,"Remota",VLOOKUP(AE18,[47]Listas!$C$6:$D$10,2,0))</f>
        <v>#N/A</v>
      </c>
      <c r="AG18" s="288" t="e">
        <f t="shared" si="2"/>
        <v>#N/A</v>
      </c>
      <c r="AH18" s="297" t="e">
        <f>IF(AG18&lt;=1,"Insignificante",HLOOKUP(AG18,[47]Listas!$F$3:$J$4,2,0))</f>
        <v>#N/A</v>
      </c>
      <c r="AI18" s="289" t="e">
        <f t="shared" si="3"/>
        <v>#N/A</v>
      </c>
      <c r="AJ18" s="294" t="e">
        <f>INDEX([47]Listas!$F$6:$J$10,MATCH(AF18,[47]Listas!$D$6:$D$10,0),MATCH(AH18,[47]Listas!$F$4:$J$4,0))</f>
        <v>#N/A</v>
      </c>
    </row>
    <row r="19" spans="1:36" s="21" customFormat="1" ht="78" hidden="1" customHeight="1" x14ac:dyDescent="0.2">
      <c r="A19" s="290"/>
      <c r="B19" s="295" t="s">
        <v>1230</v>
      </c>
      <c r="C19" s="992"/>
      <c r="D19" s="992"/>
      <c r="E19" s="992"/>
      <c r="F19" s="290"/>
      <c r="G19" s="993"/>
      <c r="H19" s="994"/>
      <c r="I19" s="995"/>
      <c r="J19" s="992"/>
      <c r="K19" s="992"/>
      <c r="L19" s="992"/>
      <c r="M19" s="290"/>
      <c r="N19" s="290"/>
      <c r="O19" s="290"/>
      <c r="P19" s="292"/>
      <c r="Q19" s="292"/>
      <c r="R19" s="286"/>
      <c r="S19" s="287" t="e">
        <f>VLOOKUP(P19,[47]Listas!$D$6:$E$10,2,0)</f>
        <v>#N/A</v>
      </c>
      <c r="T19" s="287" t="e">
        <f>HLOOKUP(Q19,[47]Listas!$F$4:$J$5,2,0)</f>
        <v>#N/A</v>
      </c>
      <c r="U19" s="294" t="e">
        <f>INDEX([47]Listas!$F$6:$J$10,MATCH(P19,[47]Listas!$D$6:$D$10,0),MATCH(Q19,[47]Listas!$F$4:$J$4,0))</f>
        <v>#N/A</v>
      </c>
      <c r="V19" s="286"/>
      <c r="W19" s="1048"/>
      <c r="X19" s="1048"/>
      <c r="Y19" s="1048"/>
      <c r="Z19" s="290"/>
      <c r="AA19" s="295"/>
      <c r="AB19" s="290"/>
      <c r="AC19" s="286"/>
      <c r="AD19" s="287">
        <f t="shared" si="0"/>
        <v>0</v>
      </c>
      <c r="AE19" s="288" t="e">
        <f t="shared" si="1"/>
        <v>#N/A</v>
      </c>
      <c r="AF19" s="297" t="e">
        <f>IF(AE19&lt;=1,"Remota",VLOOKUP(AE19,[47]Listas!$C$6:$D$10,2,0))</f>
        <v>#N/A</v>
      </c>
      <c r="AG19" s="288" t="e">
        <f t="shared" si="2"/>
        <v>#N/A</v>
      </c>
      <c r="AH19" s="297" t="e">
        <f>IF(AG19&lt;=1,"Insignificante",HLOOKUP(AG19,[47]Listas!$F$3:$J$4,2,0))</f>
        <v>#N/A</v>
      </c>
      <c r="AI19" s="289" t="e">
        <f t="shared" si="3"/>
        <v>#N/A</v>
      </c>
      <c r="AJ19" s="294" t="e">
        <f>INDEX([47]Listas!$F$6:$J$10,MATCH(AF19,[47]Listas!$D$6:$D$10,0),MATCH(AH19,[47]Listas!$F$4:$J$4,0))</f>
        <v>#N/A</v>
      </c>
    </row>
    <row r="20" spans="1:36" s="21" customFormat="1" ht="78" hidden="1" customHeight="1" x14ac:dyDescent="0.2">
      <c r="A20" s="290"/>
      <c r="B20" s="295" t="s">
        <v>1230</v>
      </c>
      <c r="C20" s="992"/>
      <c r="D20" s="992"/>
      <c r="E20" s="992"/>
      <c r="F20" s="290"/>
      <c r="G20" s="993"/>
      <c r="H20" s="994"/>
      <c r="I20" s="995"/>
      <c r="J20" s="992"/>
      <c r="K20" s="992"/>
      <c r="L20" s="992"/>
      <c r="M20" s="290"/>
      <c r="N20" s="290"/>
      <c r="O20" s="290"/>
      <c r="P20" s="292"/>
      <c r="Q20" s="292"/>
      <c r="R20" s="286"/>
      <c r="S20" s="287" t="e">
        <f>VLOOKUP(P20,[47]Listas!$D$6:$E$10,2,0)</f>
        <v>#N/A</v>
      </c>
      <c r="T20" s="287" t="e">
        <f>HLOOKUP(Q20,[47]Listas!$F$4:$J$5,2,0)</f>
        <v>#N/A</v>
      </c>
      <c r="U20" s="294" t="e">
        <f>INDEX([47]Listas!$F$6:$J$10,MATCH(P20,[47]Listas!$D$6:$D$10,0),MATCH(Q20,[47]Listas!$F$4:$J$4,0))</f>
        <v>#N/A</v>
      </c>
      <c r="V20" s="286"/>
      <c r="W20" s="1048"/>
      <c r="X20" s="1048"/>
      <c r="Y20" s="1048"/>
      <c r="Z20" s="290"/>
      <c r="AA20" s="295"/>
      <c r="AB20" s="290"/>
      <c r="AC20" s="286"/>
      <c r="AD20" s="287">
        <f t="shared" si="0"/>
        <v>0</v>
      </c>
      <c r="AE20" s="288" t="e">
        <f t="shared" si="1"/>
        <v>#N/A</v>
      </c>
      <c r="AF20" s="297" t="e">
        <f>IF(AE20&lt;=1,"Remota",VLOOKUP(AE20,[47]Listas!$C$6:$D$10,2,0))</f>
        <v>#N/A</v>
      </c>
      <c r="AG20" s="288" t="e">
        <f t="shared" si="2"/>
        <v>#N/A</v>
      </c>
      <c r="AH20" s="297" t="e">
        <f>IF(AG20&lt;=1,"Insignificante",HLOOKUP(AG20,[47]Listas!$F$3:$J$4,2,0))</f>
        <v>#N/A</v>
      </c>
      <c r="AI20" s="289" t="e">
        <f t="shared" si="3"/>
        <v>#N/A</v>
      </c>
      <c r="AJ20" s="294" t="e">
        <f>INDEX([47]Listas!$F$6:$J$10,MATCH(AF20,[47]Listas!$D$6:$D$10,0),MATCH(AH20,[47]Listas!$F$4:$J$4,0))</f>
        <v>#N/A</v>
      </c>
    </row>
    <row r="21" spans="1:36" s="21" customFormat="1" ht="78" hidden="1" customHeight="1" x14ac:dyDescent="0.2">
      <c r="A21" s="290"/>
      <c r="B21" s="295" t="s">
        <v>1230</v>
      </c>
      <c r="C21" s="992"/>
      <c r="D21" s="992"/>
      <c r="E21" s="992"/>
      <c r="F21" s="290"/>
      <c r="G21" s="993"/>
      <c r="H21" s="994"/>
      <c r="I21" s="995"/>
      <c r="J21" s="992"/>
      <c r="K21" s="992"/>
      <c r="L21" s="992"/>
      <c r="M21" s="290"/>
      <c r="N21" s="290"/>
      <c r="O21" s="290"/>
      <c r="P21" s="292"/>
      <c r="Q21" s="292"/>
      <c r="R21" s="286"/>
      <c r="S21" s="287" t="e">
        <f>VLOOKUP(P21,[47]Listas!$D$6:$E$10,2,0)</f>
        <v>#N/A</v>
      </c>
      <c r="T21" s="287" t="e">
        <f>HLOOKUP(Q21,[47]Listas!$F$4:$J$5,2,0)</f>
        <v>#N/A</v>
      </c>
      <c r="U21" s="294" t="e">
        <f>INDEX([47]Listas!$F$6:$J$10,MATCH(P21,[47]Listas!$D$6:$D$10,0),MATCH(Q21,[47]Listas!$F$4:$J$4,0))</f>
        <v>#N/A</v>
      </c>
      <c r="V21" s="286"/>
      <c r="W21" s="1048"/>
      <c r="X21" s="1048"/>
      <c r="Y21" s="1048"/>
      <c r="Z21" s="290"/>
      <c r="AA21" s="295"/>
      <c r="AB21" s="290"/>
      <c r="AC21" s="286"/>
      <c r="AD21" s="287">
        <f t="shared" si="0"/>
        <v>0</v>
      </c>
      <c r="AE21" s="288" t="e">
        <f t="shared" si="1"/>
        <v>#N/A</v>
      </c>
      <c r="AF21" s="297" t="e">
        <f>IF(AE21&lt;=1,"Remota",VLOOKUP(AE21,[47]Listas!$C$6:$D$10,2,0))</f>
        <v>#N/A</v>
      </c>
      <c r="AG21" s="288" t="e">
        <f t="shared" si="2"/>
        <v>#N/A</v>
      </c>
      <c r="AH21" s="297" t="e">
        <f>IF(AG21&lt;=1,"Insignificante",HLOOKUP(AG21,[47]Listas!$F$3:$J$4,2,0))</f>
        <v>#N/A</v>
      </c>
      <c r="AI21" s="289" t="e">
        <f t="shared" si="3"/>
        <v>#N/A</v>
      </c>
      <c r="AJ21" s="294" t="e">
        <f>INDEX([47]Listas!$F$6:$J$10,MATCH(AF21,[47]Listas!$D$6:$D$10,0),MATCH(AH21,[47]Listas!$F$4:$J$4,0))</f>
        <v>#N/A</v>
      </c>
    </row>
    <row r="22" spans="1:36" s="21" customFormat="1" ht="78" hidden="1" customHeight="1" x14ac:dyDescent="0.2">
      <c r="A22" s="290"/>
      <c r="B22" s="295" t="s">
        <v>1230</v>
      </c>
      <c r="C22" s="992"/>
      <c r="D22" s="992"/>
      <c r="E22" s="992"/>
      <c r="F22" s="290"/>
      <c r="G22" s="993"/>
      <c r="H22" s="994"/>
      <c r="I22" s="995"/>
      <c r="J22" s="992"/>
      <c r="K22" s="992"/>
      <c r="L22" s="992"/>
      <c r="M22" s="290"/>
      <c r="N22" s="290"/>
      <c r="O22" s="290"/>
      <c r="P22" s="292"/>
      <c r="Q22" s="292"/>
      <c r="R22" s="286"/>
      <c r="S22" s="287" t="e">
        <f>VLOOKUP(P22,[47]Listas!$D$6:$E$10,2,0)</f>
        <v>#N/A</v>
      </c>
      <c r="T22" s="287" t="e">
        <f>HLOOKUP(Q22,[47]Listas!$F$4:$J$5,2,0)</f>
        <v>#N/A</v>
      </c>
      <c r="U22" s="294" t="e">
        <f>INDEX([47]Listas!$F$6:$J$10,MATCH(P22,[47]Listas!$D$6:$D$10,0),MATCH(Q22,[47]Listas!$F$4:$J$4,0))</f>
        <v>#N/A</v>
      </c>
      <c r="V22" s="286"/>
      <c r="W22" s="1048"/>
      <c r="X22" s="1048"/>
      <c r="Y22" s="1048"/>
      <c r="Z22" s="290"/>
      <c r="AA22" s="295"/>
      <c r="AB22" s="290"/>
      <c r="AC22" s="286"/>
      <c r="AD22" s="287">
        <f t="shared" si="0"/>
        <v>0</v>
      </c>
      <c r="AE22" s="288" t="e">
        <f t="shared" si="1"/>
        <v>#N/A</v>
      </c>
      <c r="AF22" s="297" t="e">
        <f>IF(AE22&lt;=1,"Remota",VLOOKUP(AE22,[47]Listas!$C$6:$D$10,2,0))</f>
        <v>#N/A</v>
      </c>
      <c r="AG22" s="288" t="e">
        <f t="shared" si="2"/>
        <v>#N/A</v>
      </c>
      <c r="AH22" s="297" t="e">
        <f>IF(AG22&lt;=1,"Insignificante",HLOOKUP(AG22,[47]Listas!$F$3:$J$4,2,0))</f>
        <v>#N/A</v>
      </c>
      <c r="AI22" s="289" t="e">
        <f t="shared" si="3"/>
        <v>#N/A</v>
      </c>
      <c r="AJ22" s="294" t="e">
        <f>INDEX([47]Listas!$F$6:$J$10,MATCH(AF22,[47]Listas!$D$6:$D$10,0),MATCH(AH22,[47]Listas!$F$4:$J$4,0))</f>
        <v>#N/A</v>
      </c>
    </row>
    <row r="23" spans="1:36" s="21" customFormat="1" ht="78" hidden="1" customHeight="1" x14ac:dyDescent="0.2">
      <c r="A23" s="290"/>
      <c r="B23" s="295" t="s">
        <v>1230</v>
      </c>
      <c r="C23" s="992"/>
      <c r="D23" s="992"/>
      <c r="E23" s="992"/>
      <c r="F23" s="290"/>
      <c r="G23" s="993"/>
      <c r="H23" s="994"/>
      <c r="I23" s="995"/>
      <c r="J23" s="992"/>
      <c r="K23" s="992"/>
      <c r="L23" s="992"/>
      <c r="M23" s="290"/>
      <c r="N23" s="290"/>
      <c r="O23" s="290"/>
      <c r="P23" s="292"/>
      <c r="Q23" s="292"/>
      <c r="R23" s="286"/>
      <c r="S23" s="287" t="e">
        <f>VLOOKUP(P23,[47]Listas!$D$6:$E$10,2,0)</f>
        <v>#N/A</v>
      </c>
      <c r="T23" s="287" t="e">
        <f>HLOOKUP(Q23,[47]Listas!$F$4:$J$5,2,0)</f>
        <v>#N/A</v>
      </c>
      <c r="U23" s="294" t="e">
        <f>INDEX([47]Listas!$F$6:$J$10,MATCH(P23,[47]Listas!$D$6:$D$10,0),MATCH(Q23,[47]Listas!$F$4:$J$4,0))</f>
        <v>#N/A</v>
      </c>
      <c r="V23" s="286"/>
      <c r="W23" s="1048"/>
      <c r="X23" s="1048"/>
      <c r="Y23" s="1048"/>
      <c r="Z23" s="290"/>
      <c r="AA23" s="295"/>
      <c r="AB23" s="290"/>
      <c r="AC23" s="286"/>
      <c r="AD23" s="287">
        <f t="shared" si="0"/>
        <v>0</v>
      </c>
      <c r="AE23" s="288" t="e">
        <f t="shared" si="1"/>
        <v>#N/A</v>
      </c>
      <c r="AF23" s="297" t="e">
        <f>IF(AE23&lt;=1,"Remota",VLOOKUP(AE23,[47]Listas!$C$6:$D$10,2,0))</f>
        <v>#N/A</v>
      </c>
      <c r="AG23" s="288" t="e">
        <f t="shared" si="2"/>
        <v>#N/A</v>
      </c>
      <c r="AH23" s="297" t="e">
        <f>IF(AG23&lt;=1,"Insignificante",HLOOKUP(AG23,[47]Listas!$F$3:$J$4,2,0))</f>
        <v>#N/A</v>
      </c>
      <c r="AI23" s="289" t="e">
        <f t="shared" si="3"/>
        <v>#N/A</v>
      </c>
      <c r="AJ23" s="294" t="e">
        <f>INDEX([47]Listas!$F$6:$J$10,MATCH(AF23,[47]Listas!$D$6:$D$10,0),MATCH(AH23,[47]Listas!$F$4:$J$4,0))</f>
        <v>#N/A</v>
      </c>
    </row>
    <row r="24" spans="1:36" s="21" customFormat="1" ht="78" hidden="1" customHeight="1" x14ac:dyDescent="0.2">
      <c r="A24" s="290"/>
      <c r="B24" s="295" t="s">
        <v>1230</v>
      </c>
      <c r="C24" s="992"/>
      <c r="D24" s="992"/>
      <c r="E24" s="992"/>
      <c r="F24" s="290"/>
      <c r="G24" s="993"/>
      <c r="H24" s="994"/>
      <c r="I24" s="995"/>
      <c r="J24" s="992"/>
      <c r="K24" s="992"/>
      <c r="L24" s="992"/>
      <c r="M24" s="290"/>
      <c r="N24" s="290"/>
      <c r="O24" s="290"/>
      <c r="P24" s="292"/>
      <c r="Q24" s="292"/>
      <c r="R24" s="286"/>
      <c r="S24" s="287" t="e">
        <f>VLOOKUP(P24,[47]Listas!$D$6:$E$10,2,0)</f>
        <v>#N/A</v>
      </c>
      <c r="T24" s="287" t="e">
        <f>HLOOKUP(Q24,[47]Listas!$F$4:$J$5,2,0)</f>
        <v>#N/A</v>
      </c>
      <c r="U24" s="294" t="e">
        <f>INDEX([47]Listas!$F$6:$J$10,MATCH(P24,[47]Listas!$D$6:$D$10,0),MATCH(Q24,[47]Listas!$F$4:$J$4,0))</f>
        <v>#N/A</v>
      </c>
      <c r="V24" s="286"/>
      <c r="W24" s="1048"/>
      <c r="X24" s="1048"/>
      <c r="Y24" s="1048"/>
      <c r="Z24" s="290"/>
      <c r="AA24" s="295"/>
      <c r="AB24" s="290"/>
      <c r="AC24" s="286"/>
      <c r="AD24" s="287">
        <f t="shared" si="0"/>
        <v>0</v>
      </c>
      <c r="AE24" s="288" t="e">
        <f t="shared" si="1"/>
        <v>#N/A</v>
      </c>
      <c r="AF24" s="297" t="e">
        <f>IF(AE24&lt;=1,"Remota",VLOOKUP(AE24,[47]Listas!$C$6:$D$10,2,0))</f>
        <v>#N/A</v>
      </c>
      <c r="AG24" s="288" t="e">
        <f t="shared" si="2"/>
        <v>#N/A</v>
      </c>
      <c r="AH24" s="297" t="e">
        <f>IF(AG24&lt;=1,"Insignificante",HLOOKUP(AG24,[47]Listas!$F$3:$J$4,2,0))</f>
        <v>#N/A</v>
      </c>
      <c r="AI24" s="289" t="e">
        <f t="shared" si="3"/>
        <v>#N/A</v>
      </c>
      <c r="AJ24" s="294" t="e">
        <f>INDEX([47]Listas!$F$6:$J$10,MATCH(AF24,[47]Listas!$D$6:$D$10,0),MATCH(AH24,[47]Listas!$F$4:$J$4,0))</f>
        <v>#N/A</v>
      </c>
    </row>
    <row r="25" spans="1:36" s="21" customFormat="1" ht="78" hidden="1" customHeight="1" x14ac:dyDescent="0.2">
      <c r="A25" s="290"/>
      <c r="B25" s="295" t="s">
        <v>1230</v>
      </c>
      <c r="C25" s="992"/>
      <c r="D25" s="992"/>
      <c r="E25" s="992"/>
      <c r="F25" s="290"/>
      <c r="G25" s="993"/>
      <c r="H25" s="994"/>
      <c r="I25" s="995"/>
      <c r="J25" s="992"/>
      <c r="K25" s="992"/>
      <c r="L25" s="992"/>
      <c r="M25" s="290"/>
      <c r="N25" s="290"/>
      <c r="O25" s="290"/>
      <c r="P25" s="292"/>
      <c r="Q25" s="292"/>
      <c r="R25" s="286"/>
      <c r="S25" s="287" t="e">
        <f>VLOOKUP(P25,[47]Listas!$D$6:$E$10,2,0)</f>
        <v>#N/A</v>
      </c>
      <c r="T25" s="287" t="e">
        <f>HLOOKUP(Q25,[47]Listas!$F$4:$J$5,2,0)</f>
        <v>#N/A</v>
      </c>
      <c r="U25" s="294" t="e">
        <f>INDEX([47]Listas!$F$6:$J$10,MATCH(P25,[47]Listas!$D$6:$D$10,0),MATCH(Q25,[47]Listas!$F$4:$J$4,0))</f>
        <v>#N/A</v>
      </c>
      <c r="V25" s="286"/>
      <c r="W25" s="1048"/>
      <c r="X25" s="1048"/>
      <c r="Y25" s="1048"/>
      <c r="Z25" s="290"/>
      <c r="AA25" s="295"/>
      <c r="AB25" s="290"/>
      <c r="AC25" s="286"/>
      <c r="AD25" s="287">
        <f t="shared" si="0"/>
        <v>0</v>
      </c>
      <c r="AE25" s="288" t="e">
        <f t="shared" si="1"/>
        <v>#N/A</v>
      </c>
      <c r="AF25" s="297" t="e">
        <f>IF(AE25&lt;=1,"Remota",VLOOKUP(AE25,[47]Listas!$C$6:$D$10,2,0))</f>
        <v>#N/A</v>
      </c>
      <c r="AG25" s="288" t="e">
        <f t="shared" si="2"/>
        <v>#N/A</v>
      </c>
      <c r="AH25" s="297" t="e">
        <f>IF(AG25&lt;=1,"Insignificante",HLOOKUP(AG25,[47]Listas!$F$3:$J$4,2,0))</f>
        <v>#N/A</v>
      </c>
      <c r="AI25" s="289" t="e">
        <f t="shared" si="3"/>
        <v>#N/A</v>
      </c>
      <c r="AJ25" s="294" t="e">
        <f>INDEX([47]Listas!$F$6:$J$10,MATCH(AF25,[47]Listas!$D$6:$D$10,0),MATCH(AH25,[47]Listas!$F$4:$J$4,0))</f>
        <v>#N/A</v>
      </c>
    </row>
    <row r="26" spans="1:36" s="21" customFormat="1" ht="78" hidden="1" customHeight="1" x14ac:dyDescent="0.2">
      <c r="A26" s="290"/>
      <c r="B26" s="295" t="s">
        <v>1230</v>
      </c>
      <c r="C26" s="992"/>
      <c r="D26" s="992"/>
      <c r="E26" s="992"/>
      <c r="F26" s="290"/>
      <c r="G26" s="993"/>
      <c r="H26" s="994"/>
      <c r="I26" s="995"/>
      <c r="J26" s="992"/>
      <c r="K26" s="992"/>
      <c r="L26" s="992"/>
      <c r="M26" s="290"/>
      <c r="N26" s="290"/>
      <c r="O26" s="290"/>
      <c r="P26" s="292"/>
      <c r="Q26" s="292"/>
      <c r="R26" s="286"/>
      <c r="S26" s="287" t="e">
        <f>VLOOKUP(P26,[47]Listas!$D$6:$E$10,2,0)</f>
        <v>#N/A</v>
      </c>
      <c r="T26" s="287" t="e">
        <f>HLOOKUP(Q26,[47]Listas!$F$4:$J$5,2,0)</f>
        <v>#N/A</v>
      </c>
      <c r="U26" s="294" t="e">
        <f>INDEX([47]Listas!$F$6:$J$10,MATCH(P26,[47]Listas!$D$6:$D$10,0),MATCH(Q26,[47]Listas!$F$4:$J$4,0))</f>
        <v>#N/A</v>
      </c>
      <c r="V26" s="286"/>
      <c r="W26" s="1048"/>
      <c r="X26" s="1048"/>
      <c r="Y26" s="1048"/>
      <c r="Z26" s="290"/>
      <c r="AA26" s="295"/>
      <c r="AB26" s="290"/>
      <c r="AC26" s="286"/>
      <c r="AD26" s="287">
        <f t="shared" si="0"/>
        <v>0</v>
      </c>
      <c r="AE26" s="288" t="e">
        <f t="shared" si="1"/>
        <v>#N/A</v>
      </c>
      <c r="AF26" s="297" t="e">
        <f>IF(AE26&lt;=1,"Remota",VLOOKUP(AE26,[47]Listas!$C$6:$D$10,2,0))</f>
        <v>#N/A</v>
      </c>
      <c r="AG26" s="288" t="e">
        <f t="shared" si="2"/>
        <v>#N/A</v>
      </c>
      <c r="AH26" s="297" t="e">
        <f>IF(AG26&lt;=1,"Insignificante",HLOOKUP(AG26,[47]Listas!$F$3:$J$4,2,0))</f>
        <v>#N/A</v>
      </c>
      <c r="AI26" s="289" t="e">
        <f t="shared" si="3"/>
        <v>#N/A</v>
      </c>
      <c r="AJ26" s="294" t="e">
        <f>INDEX([47]Listas!$F$6:$J$10,MATCH(AF26,[47]Listas!$D$6:$D$10,0),MATCH(AH26,[47]Listas!$F$4:$J$4,0))</f>
        <v>#N/A</v>
      </c>
    </row>
    <row r="27" spans="1:36" s="21" customFormat="1" ht="78" hidden="1" customHeight="1" x14ac:dyDescent="0.2">
      <c r="A27" s="290"/>
      <c r="B27" s="295" t="s">
        <v>1230</v>
      </c>
      <c r="C27" s="992"/>
      <c r="D27" s="992"/>
      <c r="E27" s="992"/>
      <c r="F27" s="290"/>
      <c r="G27" s="993"/>
      <c r="H27" s="994"/>
      <c r="I27" s="995"/>
      <c r="J27" s="992"/>
      <c r="K27" s="992"/>
      <c r="L27" s="992"/>
      <c r="M27" s="290"/>
      <c r="N27" s="290"/>
      <c r="O27" s="290"/>
      <c r="P27" s="292"/>
      <c r="Q27" s="292"/>
      <c r="R27" s="286"/>
      <c r="S27" s="287" t="e">
        <f>VLOOKUP(P27,[47]Listas!$D$6:$E$10,2,0)</f>
        <v>#N/A</v>
      </c>
      <c r="T27" s="287" t="e">
        <f>HLOOKUP(Q27,[47]Listas!$F$4:$J$5,2,0)</f>
        <v>#N/A</v>
      </c>
      <c r="U27" s="294" t="e">
        <f>INDEX([47]Listas!$F$6:$J$10,MATCH(P27,[47]Listas!$D$6:$D$10,0),MATCH(Q27,[47]Listas!$F$4:$J$4,0))</f>
        <v>#N/A</v>
      </c>
      <c r="V27" s="286"/>
      <c r="W27" s="1048"/>
      <c r="X27" s="1048"/>
      <c r="Y27" s="1048"/>
      <c r="Z27" s="290"/>
      <c r="AA27" s="295"/>
      <c r="AB27" s="290"/>
      <c r="AC27" s="286"/>
      <c r="AD27" s="287">
        <f t="shared" si="0"/>
        <v>0</v>
      </c>
      <c r="AE27" s="288" t="e">
        <f t="shared" si="1"/>
        <v>#N/A</v>
      </c>
      <c r="AF27" s="297" t="e">
        <f>IF(AE27&lt;=1,"Remota",VLOOKUP(AE27,[47]Listas!$C$6:$D$10,2,0))</f>
        <v>#N/A</v>
      </c>
      <c r="AG27" s="288" t="e">
        <f t="shared" si="2"/>
        <v>#N/A</v>
      </c>
      <c r="AH27" s="297" t="e">
        <f>IF(AG27&lt;=1,"Insignificante",HLOOKUP(AG27,[47]Listas!$F$3:$J$4,2,0))</f>
        <v>#N/A</v>
      </c>
      <c r="AI27" s="289" t="e">
        <f t="shared" si="3"/>
        <v>#N/A</v>
      </c>
      <c r="AJ27" s="294" t="e">
        <f>INDEX([47]Listas!$F$6:$J$10,MATCH(AF27,[47]Listas!$D$6:$D$10,0),MATCH(AH27,[47]Listas!$F$4:$J$4,0))</f>
        <v>#N/A</v>
      </c>
    </row>
    <row r="28" spans="1:36" s="21" customFormat="1" ht="124.5" hidden="1" customHeight="1" x14ac:dyDescent="0.2">
      <c r="A28" s="290"/>
      <c r="B28" s="295" t="s">
        <v>1230</v>
      </c>
      <c r="C28" s="992"/>
      <c r="D28" s="992"/>
      <c r="E28" s="992"/>
      <c r="F28" s="290"/>
      <c r="G28" s="993"/>
      <c r="H28" s="994"/>
      <c r="I28" s="995"/>
      <c r="J28" s="992"/>
      <c r="K28" s="992"/>
      <c r="L28" s="992"/>
      <c r="M28" s="290"/>
      <c r="N28" s="290"/>
      <c r="O28" s="290"/>
      <c r="P28" s="292"/>
      <c r="Q28" s="292"/>
      <c r="R28" s="286"/>
      <c r="S28" s="287" t="e">
        <f>VLOOKUP(P28,[47]Listas!$D$6:$E$10,2,0)</f>
        <v>#N/A</v>
      </c>
      <c r="T28" s="287" t="e">
        <f>HLOOKUP(Q28,[47]Listas!$F$4:$J$5,2,0)</f>
        <v>#N/A</v>
      </c>
      <c r="U28" s="294" t="e">
        <f>INDEX([47]Listas!$F$6:$J$10,MATCH(P28,[47]Listas!$D$6:$D$10,0),MATCH(Q28,[47]Listas!$F$4:$J$4,0))</f>
        <v>#N/A</v>
      </c>
      <c r="V28" s="286"/>
      <c r="W28" s="1048"/>
      <c r="X28" s="1048"/>
      <c r="Y28" s="1048"/>
      <c r="Z28" s="290"/>
      <c r="AA28" s="295"/>
      <c r="AB28" s="290"/>
      <c r="AC28" s="286"/>
      <c r="AD28" s="287">
        <f>IF(AB28&lt;=33,0,IF(AB28&gt;81,2,1))</f>
        <v>0</v>
      </c>
      <c r="AE28" s="288" t="e">
        <f>IF(OR(AA28="Probabilidad",AA28="Ambos"),S28-AD28,S28)</f>
        <v>#N/A</v>
      </c>
      <c r="AF28" s="297" t="e">
        <f>IF(AE28&lt;=1,"Remota",VLOOKUP(AE28,[47]Listas!$C$6:$D$10,2,0))</f>
        <v>#N/A</v>
      </c>
      <c r="AG28" s="288" t="e">
        <f>IF(OR(AA28="Impacto",AA28="Ambos"),T28-AD28,T28)</f>
        <v>#N/A</v>
      </c>
      <c r="AH28" s="297" t="e">
        <f>IF(AG28&lt;=1,"Insignificante",HLOOKUP(AG28,[47]Listas!$F$3:$J$4,2,0))</f>
        <v>#N/A</v>
      </c>
      <c r="AI28" s="289" t="e">
        <f>AE28*AG28</f>
        <v>#N/A</v>
      </c>
      <c r="AJ28" s="294" t="e">
        <f>INDEX([47]Listas!$F$6:$J$10,MATCH(AF28,[47]Listas!$D$6:$D$10,0),MATCH(AH28,[47]Listas!$F$4:$J$4,0))</f>
        <v>#N/A</v>
      </c>
    </row>
    <row r="29" spans="1:36" s="21" customFormat="1" ht="124.5" hidden="1" customHeight="1" x14ac:dyDescent="0.2">
      <c r="A29" s="290"/>
      <c r="B29" s="295" t="s">
        <v>1230</v>
      </c>
      <c r="C29" s="992"/>
      <c r="D29" s="992"/>
      <c r="E29" s="992"/>
      <c r="F29" s="290"/>
      <c r="G29" s="993"/>
      <c r="H29" s="994"/>
      <c r="I29" s="995"/>
      <c r="J29" s="992"/>
      <c r="K29" s="992"/>
      <c r="L29" s="992"/>
      <c r="M29" s="290"/>
      <c r="N29" s="290"/>
      <c r="O29" s="290"/>
      <c r="P29" s="292"/>
      <c r="Q29" s="292"/>
      <c r="R29" s="286"/>
      <c r="S29" s="287" t="e">
        <f>VLOOKUP(P29,[47]Listas!$D$6:$E$10,2,0)</f>
        <v>#N/A</v>
      </c>
      <c r="T29" s="287" t="e">
        <f>HLOOKUP(Q29,[47]Listas!$F$4:$J$5,2,0)</f>
        <v>#N/A</v>
      </c>
      <c r="U29" s="294" t="e">
        <f>INDEX([47]Listas!$F$6:$J$10,MATCH(P29,[47]Listas!$D$6:$D$10,0),MATCH(Q29,[47]Listas!$F$4:$J$4,0))</f>
        <v>#N/A</v>
      </c>
      <c r="V29" s="286"/>
      <c r="W29" s="1048"/>
      <c r="X29" s="1048"/>
      <c r="Y29" s="1048"/>
      <c r="Z29" s="290"/>
      <c r="AA29" s="295"/>
      <c r="AB29" s="290"/>
      <c r="AC29" s="286"/>
      <c r="AD29" s="287">
        <f>IF(AB29&lt;=33,0,IF(AB29&gt;81,2,1))</f>
        <v>0</v>
      </c>
      <c r="AE29" s="288" t="e">
        <f>IF(OR(AA29="Probabilidad",AA29="Ambos"),S29-AD29,S29)</f>
        <v>#N/A</v>
      </c>
      <c r="AF29" s="297" t="e">
        <f>IF(AE29&lt;=1,"Remota",VLOOKUP(AE29,[47]Listas!$C$6:$D$10,2,0))</f>
        <v>#N/A</v>
      </c>
      <c r="AG29" s="288" t="e">
        <f>IF(OR(AA29="Impacto",AA29="Ambos"),T29-AD29,T29)</f>
        <v>#N/A</v>
      </c>
      <c r="AH29" s="297" t="e">
        <f>IF(AG29&lt;=1,"Insignificante",HLOOKUP(AG29,[47]Listas!$F$3:$J$4,2,0))</f>
        <v>#N/A</v>
      </c>
      <c r="AI29" s="289" t="e">
        <f>AE29*AG29</f>
        <v>#N/A</v>
      </c>
      <c r="AJ29" s="294" t="e">
        <f>INDEX([47]Listas!$F$6:$J$10,MATCH(AF29,[47]Listas!$D$6:$D$10,0),MATCH(AH29,[47]Listas!$F$4:$J$4,0))</f>
        <v>#N/A</v>
      </c>
    </row>
    <row r="30" spans="1:36" s="21" customFormat="1" ht="124.5" hidden="1" customHeight="1" x14ac:dyDescent="0.2">
      <c r="A30" s="290"/>
      <c r="B30" s="295" t="s">
        <v>1230</v>
      </c>
      <c r="C30" s="992"/>
      <c r="D30" s="992"/>
      <c r="E30" s="992"/>
      <c r="F30" s="290"/>
      <c r="G30" s="993"/>
      <c r="H30" s="994"/>
      <c r="I30" s="995"/>
      <c r="J30" s="992"/>
      <c r="K30" s="992"/>
      <c r="L30" s="992"/>
      <c r="M30" s="290"/>
      <c r="N30" s="290"/>
      <c r="O30" s="290"/>
      <c r="P30" s="292"/>
      <c r="Q30" s="292"/>
      <c r="R30" s="286"/>
      <c r="S30" s="287" t="e">
        <f>VLOOKUP(P30,[47]Listas!$D$6:$E$10,2,0)</f>
        <v>#N/A</v>
      </c>
      <c r="T30" s="287" t="e">
        <f>HLOOKUP(Q30,[47]Listas!$F$4:$J$5,2,0)</f>
        <v>#N/A</v>
      </c>
      <c r="U30" s="294" t="e">
        <f>INDEX([47]Listas!$F$6:$J$10,MATCH(P30,[47]Listas!$D$6:$D$10,0),MATCH(Q30,[47]Listas!$F$4:$J$4,0))</f>
        <v>#N/A</v>
      </c>
      <c r="V30" s="286"/>
      <c r="W30" s="1048"/>
      <c r="X30" s="1048"/>
      <c r="Y30" s="1048"/>
      <c r="Z30" s="290"/>
      <c r="AA30" s="295"/>
      <c r="AB30" s="290"/>
      <c r="AC30" s="286"/>
      <c r="AD30" s="287">
        <f t="shared" ref="AD30:AD37" si="4">IF(AB30&lt;=33,0,IF(AB30&gt;81,2,1))</f>
        <v>0</v>
      </c>
      <c r="AE30" s="288" t="e">
        <f t="shared" ref="AE30:AE37" si="5">IF(OR(AA30="Probabilidad",AA30="Ambos"),S30-AD30,S30)</f>
        <v>#N/A</v>
      </c>
      <c r="AF30" s="297" t="e">
        <f>IF(AE30&lt;=1,"Remota",VLOOKUP(AE30,[47]Listas!$C$6:$D$10,2,0))</f>
        <v>#N/A</v>
      </c>
      <c r="AG30" s="288" t="e">
        <f t="shared" ref="AG30:AG37" si="6">IF(OR(AA30="Impacto",AA30="Ambos"),T30-AD30,T30)</f>
        <v>#N/A</v>
      </c>
      <c r="AH30" s="297" t="e">
        <f>IF(AG30&lt;=1,"Insignificante",HLOOKUP(AG30,[47]Listas!$F$3:$J$4,2,0))</f>
        <v>#N/A</v>
      </c>
      <c r="AI30" s="289" t="e">
        <f t="shared" ref="AI30:AI37" si="7">AE30*AG30</f>
        <v>#N/A</v>
      </c>
      <c r="AJ30" s="294" t="e">
        <f>INDEX([47]Listas!$F$6:$J$10,MATCH(AF30,[47]Listas!$D$6:$D$10,0),MATCH(AH30,[47]Listas!$F$4:$J$4,0))</f>
        <v>#N/A</v>
      </c>
    </row>
    <row r="31" spans="1:36" s="21" customFormat="1" ht="78" hidden="1" customHeight="1" x14ac:dyDescent="0.2">
      <c r="A31" s="290"/>
      <c r="B31" s="295" t="s">
        <v>1230</v>
      </c>
      <c r="C31" s="992"/>
      <c r="D31" s="992"/>
      <c r="E31" s="992"/>
      <c r="F31" s="290"/>
      <c r="G31" s="993"/>
      <c r="H31" s="994"/>
      <c r="I31" s="995"/>
      <c r="J31" s="992"/>
      <c r="K31" s="992"/>
      <c r="L31" s="992"/>
      <c r="M31" s="290"/>
      <c r="N31" s="290"/>
      <c r="O31" s="290"/>
      <c r="P31" s="292"/>
      <c r="Q31" s="292"/>
      <c r="R31" s="286"/>
      <c r="S31" s="287" t="e">
        <f>VLOOKUP(P31,[47]Listas!$D$6:$E$10,2,0)</f>
        <v>#N/A</v>
      </c>
      <c r="T31" s="287" t="e">
        <f>HLOOKUP(Q31,[47]Listas!$F$4:$J$5,2,0)</f>
        <v>#N/A</v>
      </c>
      <c r="U31" s="294" t="e">
        <f>INDEX([47]Listas!$F$6:$J$10,MATCH(P31,[47]Listas!$D$6:$D$10,0),MATCH(Q31,[47]Listas!$F$4:$J$4,0))</f>
        <v>#N/A</v>
      </c>
      <c r="V31" s="286"/>
      <c r="W31" s="1048"/>
      <c r="X31" s="1048"/>
      <c r="Y31" s="1048"/>
      <c r="Z31" s="290"/>
      <c r="AA31" s="295"/>
      <c r="AB31" s="290"/>
      <c r="AC31" s="286"/>
      <c r="AD31" s="287">
        <f t="shared" si="4"/>
        <v>0</v>
      </c>
      <c r="AE31" s="288" t="e">
        <f t="shared" si="5"/>
        <v>#N/A</v>
      </c>
      <c r="AF31" s="297" t="e">
        <f>IF(AE31&lt;=1,"Remota",VLOOKUP(AE31,[47]Listas!$C$6:$D$10,2,0))</f>
        <v>#N/A</v>
      </c>
      <c r="AG31" s="288" t="e">
        <f t="shared" si="6"/>
        <v>#N/A</v>
      </c>
      <c r="AH31" s="297" t="e">
        <f>IF(AG31&lt;=1,"Insignificante",HLOOKUP(AG31,[47]Listas!$F$3:$J$4,2,0))</f>
        <v>#N/A</v>
      </c>
      <c r="AI31" s="289" t="e">
        <f t="shared" si="7"/>
        <v>#N/A</v>
      </c>
      <c r="AJ31" s="294" t="e">
        <f>INDEX([47]Listas!$F$6:$J$10,MATCH(AF31,[47]Listas!$D$6:$D$10,0),MATCH(AH31,[47]Listas!$F$4:$J$4,0))</f>
        <v>#N/A</v>
      </c>
    </row>
    <row r="32" spans="1:36" s="21" customFormat="1" ht="78" hidden="1" customHeight="1" x14ac:dyDescent="0.2">
      <c r="A32" s="290"/>
      <c r="B32" s="295" t="s">
        <v>1230</v>
      </c>
      <c r="C32" s="992"/>
      <c r="D32" s="992"/>
      <c r="E32" s="992"/>
      <c r="F32" s="290"/>
      <c r="G32" s="993"/>
      <c r="H32" s="994"/>
      <c r="I32" s="995"/>
      <c r="J32" s="992"/>
      <c r="K32" s="992"/>
      <c r="L32" s="992"/>
      <c r="M32" s="290"/>
      <c r="N32" s="290"/>
      <c r="O32" s="290"/>
      <c r="P32" s="292"/>
      <c r="Q32" s="292"/>
      <c r="R32" s="286"/>
      <c r="S32" s="287" t="e">
        <f>VLOOKUP(P32,[47]Listas!$D$6:$E$10,2,0)</f>
        <v>#N/A</v>
      </c>
      <c r="T32" s="287" t="e">
        <f>HLOOKUP(Q32,[47]Listas!$F$4:$J$5,2,0)</f>
        <v>#N/A</v>
      </c>
      <c r="U32" s="294" t="e">
        <f>INDEX([47]Listas!$F$6:$J$10,MATCH(P32,[47]Listas!$D$6:$D$10,0),MATCH(Q32,[47]Listas!$F$4:$J$4,0))</f>
        <v>#N/A</v>
      </c>
      <c r="V32" s="286"/>
      <c r="W32" s="1048"/>
      <c r="X32" s="1048"/>
      <c r="Y32" s="1048"/>
      <c r="Z32" s="290"/>
      <c r="AA32" s="295"/>
      <c r="AB32" s="290"/>
      <c r="AC32" s="286"/>
      <c r="AD32" s="287">
        <f t="shared" si="4"/>
        <v>0</v>
      </c>
      <c r="AE32" s="288" t="e">
        <f t="shared" si="5"/>
        <v>#N/A</v>
      </c>
      <c r="AF32" s="297" t="e">
        <f>IF(AE32&lt;=1,"Remota",VLOOKUP(AE32,[47]Listas!$C$6:$D$10,2,0))</f>
        <v>#N/A</v>
      </c>
      <c r="AG32" s="288" t="e">
        <f t="shared" si="6"/>
        <v>#N/A</v>
      </c>
      <c r="AH32" s="297" t="e">
        <f>IF(AG32&lt;=1,"Insignificante",HLOOKUP(AG32,[47]Listas!$F$3:$J$4,2,0))</f>
        <v>#N/A</v>
      </c>
      <c r="AI32" s="289" t="e">
        <f t="shared" si="7"/>
        <v>#N/A</v>
      </c>
      <c r="AJ32" s="294" t="e">
        <f>INDEX([47]Listas!$F$6:$J$10,MATCH(AF32,[47]Listas!$D$6:$D$10,0),MATCH(AH32,[47]Listas!$F$4:$J$4,0))</f>
        <v>#N/A</v>
      </c>
    </row>
    <row r="33" spans="1:36" s="21" customFormat="1" ht="78" hidden="1" customHeight="1" x14ac:dyDescent="0.2">
      <c r="A33" s="290"/>
      <c r="B33" s="295" t="s">
        <v>1230</v>
      </c>
      <c r="C33" s="992"/>
      <c r="D33" s="992"/>
      <c r="E33" s="992"/>
      <c r="F33" s="290"/>
      <c r="G33" s="993"/>
      <c r="H33" s="994"/>
      <c r="I33" s="995"/>
      <c r="J33" s="992"/>
      <c r="K33" s="992"/>
      <c r="L33" s="992"/>
      <c r="M33" s="290"/>
      <c r="N33" s="290"/>
      <c r="O33" s="290"/>
      <c r="P33" s="292"/>
      <c r="Q33" s="292"/>
      <c r="R33" s="286"/>
      <c r="S33" s="287" t="e">
        <f>VLOOKUP(P33,[47]Listas!$D$6:$E$10,2,0)</f>
        <v>#N/A</v>
      </c>
      <c r="T33" s="287" t="e">
        <f>HLOOKUP(Q33,[47]Listas!$F$4:$J$5,2,0)</f>
        <v>#N/A</v>
      </c>
      <c r="U33" s="294" t="e">
        <f>INDEX([47]Listas!$F$6:$J$10,MATCH(P33,[47]Listas!$D$6:$D$10,0),MATCH(Q33,[47]Listas!$F$4:$J$4,0))</f>
        <v>#N/A</v>
      </c>
      <c r="V33" s="286"/>
      <c r="W33" s="1048"/>
      <c r="X33" s="1048"/>
      <c r="Y33" s="1048"/>
      <c r="Z33" s="290"/>
      <c r="AA33" s="295"/>
      <c r="AB33" s="290"/>
      <c r="AC33" s="286"/>
      <c r="AD33" s="287">
        <f t="shared" si="4"/>
        <v>0</v>
      </c>
      <c r="AE33" s="288" t="e">
        <f t="shared" si="5"/>
        <v>#N/A</v>
      </c>
      <c r="AF33" s="297" t="e">
        <f>IF(AE33&lt;=1,"Remota",VLOOKUP(AE33,[47]Listas!$C$6:$D$10,2,0))</f>
        <v>#N/A</v>
      </c>
      <c r="AG33" s="288" t="e">
        <f t="shared" si="6"/>
        <v>#N/A</v>
      </c>
      <c r="AH33" s="297" t="e">
        <f>IF(AG33&lt;=1,"Insignificante",HLOOKUP(AG33,[47]Listas!$F$3:$J$4,2,0))</f>
        <v>#N/A</v>
      </c>
      <c r="AI33" s="289" t="e">
        <f t="shared" si="7"/>
        <v>#N/A</v>
      </c>
      <c r="AJ33" s="294" t="e">
        <f>INDEX([47]Listas!$F$6:$J$10,MATCH(AF33,[47]Listas!$D$6:$D$10,0),MATCH(AH33,[47]Listas!$F$4:$J$4,0))</f>
        <v>#N/A</v>
      </c>
    </row>
    <row r="34" spans="1:36" s="21" customFormat="1" ht="78" hidden="1" customHeight="1" x14ac:dyDescent="0.2">
      <c r="A34" s="290"/>
      <c r="B34" s="295" t="s">
        <v>1230</v>
      </c>
      <c r="C34" s="992"/>
      <c r="D34" s="992"/>
      <c r="E34" s="992"/>
      <c r="F34" s="290"/>
      <c r="G34" s="993"/>
      <c r="H34" s="994"/>
      <c r="I34" s="995"/>
      <c r="J34" s="992"/>
      <c r="K34" s="992"/>
      <c r="L34" s="992"/>
      <c r="M34" s="290"/>
      <c r="N34" s="290"/>
      <c r="O34" s="290"/>
      <c r="P34" s="292"/>
      <c r="Q34" s="292"/>
      <c r="R34" s="286"/>
      <c r="S34" s="287" t="e">
        <f>VLOOKUP(P34,[47]Listas!$D$6:$E$10,2,0)</f>
        <v>#N/A</v>
      </c>
      <c r="T34" s="287" t="e">
        <f>HLOOKUP(Q34,[47]Listas!$F$4:$J$5,2,0)</f>
        <v>#N/A</v>
      </c>
      <c r="U34" s="294" t="e">
        <f>INDEX([47]Listas!$F$6:$J$10,MATCH(P34,[47]Listas!$D$6:$D$10,0),MATCH(Q34,[47]Listas!$F$4:$J$4,0))</f>
        <v>#N/A</v>
      </c>
      <c r="V34" s="286"/>
      <c r="W34" s="1048"/>
      <c r="X34" s="1048"/>
      <c r="Y34" s="1048"/>
      <c r="Z34" s="290"/>
      <c r="AA34" s="295"/>
      <c r="AB34" s="290"/>
      <c r="AC34" s="286"/>
      <c r="AD34" s="287">
        <f t="shared" si="4"/>
        <v>0</v>
      </c>
      <c r="AE34" s="288" t="e">
        <f t="shared" si="5"/>
        <v>#N/A</v>
      </c>
      <c r="AF34" s="297" t="e">
        <f>IF(AE34&lt;=1,"Remota",VLOOKUP(AE34,[47]Listas!$C$6:$D$10,2,0))</f>
        <v>#N/A</v>
      </c>
      <c r="AG34" s="288" t="e">
        <f t="shared" si="6"/>
        <v>#N/A</v>
      </c>
      <c r="AH34" s="297" t="e">
        <f>IF(AG34&lt;=1,"Insignificante",HLOOKUP(AG34,[47]Listas!$F$3:$J$4,2,0))</f>
        <v>#N/A</v>
      </c>
      <c r="AI34" s="289" t="e">
        <f t="shared" si="7"/>
        <v>#N/A</v>
      </c>
      <c r="AJ34" s="294" t="e">
        <f>INDEX([47]Listas!$F$6:$J$10,MATCH(AF34,[47]Listas!$D$6:$D$10,0),MATCH(AH34,[47]Listas!$F$4:$J$4,0))</f>
        <v>#N/A</v>
      </c>
    </row>
    <row r="35" spans="1:36" s="21" customFormat="1" ht="78" hidden="1" customHeight="1" x14ac:dyDescent="0.2">
      <c r="A35" s="290"/>
      <c r="B35" s="295" t="s">
        <v>1230</v>
      </c>
      <c r="C35" s="992"/>
      <c r="D35" s="992"/>
      <c r="E35" s="992"/>
      <c r="F35" s="290"/>
      <c r="G35" s="993"/>
      <c r="H35" s="994"/>
      <c r="I35" s="995"/>
      <c r="J35" s="992"/>
      <c r="K35" s="992"/>
      <c r="L35" s="992"/>
      <c r="M35" s="290"/>
      <c r="N35" s="290"/>
      <c r="O35" s="290"/>
      <c r="P35" s="292"/>
      <c r="Q35" s="292"/>
      <c r="R35" s="286"/>
      <c r="S35" s="287" t="e">
        <f>VLOOKUP(P35,[47]Listas!$D$6:$E$10,2,0)</f>
        <v>#N/A</v>
      </c>
      <c r="T35" s="287" t="e">
        <f>HLOOKUP(Q35,[47]Listas!$F$4:$J$5,2,0)</f>
        <v>#N/A</v>
      </c>
      <c r="U35" s="294" t="e">
        <f>INDEX([47]Listas!$F$6:$J$10,MATCH(P35,[47]Listas!$D$6:$D$10,0),MATCH(Q35,[47]Listas!$F$4:$J$4,0))</f>
        <v>#N/A</v>
      </c>
      <c r="V35" s="286"/>
      <c r="W35" s="1048"/>
      <c r="X35" s="1048"/>
      <c r="Y35" s="1048"/>
      <c r="Z35" s="290"/>
      <c r="AA35" s="295"/>
      <c r="AB35" s="290"/>
      <c r="AC35" s="286"/>
      <c r="AD35" s="287">
        <f t="shared" si="4"/>
        <v>0</v>
      </c>
      <c r="AE35" s="288" t="e">
        <f t="shared" si="5"/>
        <v>#N/A</v>
      </c>
      <c r="AF35" s="297" t="e">
        <f>IF(AE35&lt;=1,"Remota",VLOOKUP(AE35,[47]Listas!$C$6:$D$10,2,0))</f>
        <v>#N/A</v>
      </c>
      <c r="AG35" s="288" t="e">
        <f t="shared" si="6"/>
        <v>#N/A</v>
      </c>
      <c r="AH35" s="297" t="e">
        <f>IF(AG35&lt;=1,"Insignificante",HLOOKUP(AG35,[47]Listas!$F$3:$J$4,2,0))</f>
        <v>#N/A</v>
      </c>
      <c r="AI35" s="289" t="e">
        <f t="shared" si="7"/>
        <v>#N/A</v>
      </c>
      <c r="AJ35" s="294" t="e">
        <f>INDEX([47]Listas!$F$6:$J$10,MATCH(AF35,[47]Listas!$D$6:$D$10,0),MATCH(AH35,[47]Listas!$F$4:$J$4,0))</f>
        <v>#N/A</v>
      </c>
    </row>
    <row r="36" spans="1:36" s="21" customFormat="1" ht="78" hidden="1" customHeight="1" x14ac:dyDescent="0.2">
      <c r="A36" s="290"/>
      <c r="B36" s="295" t="s">
        <v>1230</v>
      </c>
      <c r="C36" s="992"/>
      <c r="D36" s="992"/>
      <c r="E36" s="992"/>
      <c r="F36" s="290"/>
      <c r="G36" s="993"/>
      <c r="H36" s="994"/>
      <c r="I36" s="995"/>
      <c r="J36" s="992"/>
      <c r="K36" s="992"/>
      <c r="L36" s="992"/>
      <c r="M36" s="290"/>
      <c r="N36" s="290"/>
      <c r="O36" s="290"/>
      <c r="P36" s="292"/>
      <c r="Q36" s="292"/>
      <c r="R36" s="286"/>
      <c r="S36" s="287" t="e">
        <f>VLOOKUP(P36,[47]Listas!$D$6:$E$10,2,0)</f>
        <v>#N/A</v>
      </c>
      <c r="T36" s="287" t="e">
        <f>HLOOKUP(Q36,[47]Listas!$F$4:$J$5,2,0)</f>
        <v>#N/A</v>
      </c>
      <c r="U36" s="294" t="e">
        <f>INDEX([47]Listas!$F$6:$J$10,MATCH(P36,[47]Listas!$D$6:$D$10,0),MATCH(Q36,[47]Listas!$F$4:$J$4,0))</f>
        <v>#N/A</v>
      </c>
      <c r="V36" s="286"/>
      <c r="W36" s="1048"/>
      <c r="X36" s="1048"/>
      <c r="Y36" s="1048"/>
      <c r="Z36" s="290"/>
      <c r="AA36" s="295"/>
      <c r="AB36" s="290"/>
      <c r="AC36" s="286"/>
      <c r="AD36" s="287">
        <f t="shared" si="4"/>
        <v>0</v>
      </c>
      <c r="AE36" s="288" t="e">
        <f t="shared" si="5"/>
        <v>#N/A</v>
      </c>
      <c r="AF36" s="297" t="e">
        <f>IF(AE36&lt;=1,"Remota",VLOOKUP(AE36,[47]Listas!$C$6:$D$10,2,0))</f>
        <v>#N/A</v>
      </c>
      <c r="AG36" s="288" t="e">
        <f t="shared" si="6"/>
        <v>#N/A</v>
      </c>
      <c r="AH36" s="297" t="e">
        <f>IF(AG36&lt;=1,"Insignificante",HLOOKUP(AG36,[47]Listas!$F$3:$J$4,2,0))</f>
        <v>#N/A</v>
      </c>
      <c r="AI36" s="289" t="e">
        <f t="shared" si="7"/>
        <v>#N/A</v>
      </c>
      <c r="AJ36" s="294" t="e">
        <f>INDEX([47]Listas!$F$6:$J$10,MATCH(AF36,[47]Listas!$D$6:$D$10,0),MATCH(AH36,[47]Listas!$F$4:$J$4,0))</f>
        <v>#N/A</v>
      </c>
    </row>
    <row r="37" spans="1:36" s="21" customFormat="1" ht="78" hidden="1" customHeight="1" x14ac:dyDescent="0.2">
      <c r="A37" s="290"/>
      <c r="B37" s="295" t="s">
        <v>1230</v>
      </c>
      <c r="C37" s="992"/>
      <c r="D37" s="992"/>
      <c r="E37" s="992"/>
      <c r="F37" s="290"/>
      <c r="G37" s="993"/>
      <c r="H37" s="994"/>
      <c r="I37" s="995"/>
      <c r="J37" s="992"/>
      <c r="K37" s="992"/>
      <c r="L37" s="992"/>
      <c r="M37" s="290"/>
      <c r="N37" s="290"/>
      <c r="O37" s="290"/>
      <c r="P37" s="292"/>
      <c r="Q37" s="292"/>
      <c r="R37" s="286"/>
      <c r="S37" s="287" t="e">
        <f>VLOOKUP(P37,[47]Listas!$D$6:$E$10,2,0)</f>
        <v>#N/A</v>
      </c>
      <c r="T37" s="287" t="e">
        <f>HLOOKUP(Q37,[47]Listas!$F$4:$J$5,2,0)</f>
        <v>#N/A</v>
      </c>
      <c r="U37" s="294" t="e">
        <f>INDEX([47]Listas!$F$6:$J$10,MATCH(P37,[47]Listas!$D$6:$D$10,0),MATCH(Q37,[47]Listas!$F$4:$J$4,0))</f>
        <v>#N/A</v>
      </c>
      <c r="V37" s="286"/>
      <c r="W37" s="1048"/>
      <c r="X37" s="1048"/>
      <c r="Y37" s="1048"/>
      <c r="Z37" s="290"/>
      <c r="AA37" s="295"/>
      <c r="AB37" s="290"/>
      <c r="AC37" s="286"/>
      <c r="AD37" s="287">
        <f t="shared" si="4"/>
        <v>0</v>
      </c>
      <c r="AE37" s="288" t="e">
        <f t="shared" si="5"/>
        <v>#N/A</v>
      </c>
      <c r="AF37" s="297" t="e">
        <f>IF(AE37&lt;=1,"Remota",VLOOKUP(AE37,[47]Listas!$C$6:$D$10,2,0))</f>
        <v>#N/A</v>
      </c>
      <c r="AG37" s="288" t="e">
        <f t="shared" si="6"/>
        <v>#N/A</v>
      </c>
      <c r="AH37" s="297" t="e">
        <f>IF(AG37&lt;=1,"Insignificante",HLOOKUP(AG37,[47]Listas!$F$3:$J$4,2,0))</f>
        <v>#N/A</v>
      </c>
      <c r="AI37" s="289" t="e">
        <f t="shared" si="7"/>
        <v>#N/A</v>
      </c>
      <c r="AJ37" s="294" t="e">
        <f>INDEX([47]Listas!$F$6:$J$10,MATCH(AF37,[47]Listas!$D$6:$D$10,0),MATCH(AH37,[47]Listas!$F$4:$J$4,0))</f>
        <v>#N/A</v>
      </c>
    </row>
    <row r="38" spans="1:36" s="21" customFormat="1" ht="78" hidden="1" customHeight="1" x14ac:dyDescent="0.2">
      <c r="A38" s="290"/>
      <c r="B38" s="295" t="s">
        <v>1230</v>
      </c>
      <c r="C38" s="992"/>
      <c r="D38" s="992"/>
      <c r="E38" s="992"/>
      <c r="F38" s="290"/>
      <c r="G38" s="993"/>
      <c r="H38" s="994"/>
      <c r="I38" s="995"/>
      <c r="J38" s="992"/>
      <c r="K38" s="992"/>
      <c r="L38" s="992"/>
      <c r="M38" s="290"/>
      <c r="N38" s="290"/>
      <c r="O38" s="290"/>
      <c r="P38" s="292"/>
      <c r="Q38" s="292"/>
      <c r="R38" s="286"/>
      <c r="S38" s="287" t="e">
        <f>VLOOKUP(P38,[47]Listas!$D$6:$E$10,2,0)</f>
        <v>#N/A</v>
      </c>
      <c r="T38" s="287" t="e">
        <f>HLOOKUP(Q38,[47]Listas!$F$4:$J$5,2,0)</f>
        <v>#N/A</v>
      </c>
      <c r="U38" s="294" t="e">
        <f>INDEX([47]Listas!$F$6:$J$10,MATCH(P38,[47]Listas!$D$6:$D$10,0),MATCH(Q38,[47]Listas!$F$4:$J$4,0))</f>
        <v>#N/A</v>
      </c>
      <c r="V38" s="286"/>
      <c r="W38" s="1048"/>
      <c r="X38" s="1048"/>
      <c r="Y38" s="1048"/>
      <c r="Z38" s="290"/>
      <c r="AA38" s="295"/>
      <c r="AB38" s="290"/>
      <c r="AC38" s="286"/>
      <c r="AD38" s="287">
        <f>IF(AB38&lt;=33,0,IF(AB38&gt;81,2,1))</f>
        <v>0</v>
      </c>
      <c r="AE38" s="288" t="e">
        <f>IF(OR(AA38="Probabilidad",AA38="Ambos"),S38-AD38,S38)</f>
        <v>#N/A</v>
      </c>
      <c r="AF38" s="297" t="e">
        <f>IF(AE38&lt;=1,"Remota",VLOOKUP(AE38,[47]Listas!$C$6:$D$10,2,0))</f>
        <v>#N/A</v>
      </c>
      <c r="AG38" s="288" t="e">
        <f>IF(OR(AA38="Impacto",AA38="Ambos"),T38-AD38,T38)</f>
        <v>#N/A</v>
      </c>
      <c r="AH38" s="297" t="e">
        <f>IF(AG38&lt;=1,"Insignificante",HLOOKUP(AG38,[47]Listas!$F$3:$J$4,2,0))</f>
        <v>#N/A</v>
      </c>
      <c r="AI38" s="289" t="e">
        <f>AE38*AG38</f>
        <v>#N/A</v>
      </c>
      <c r="AJ38" s="294" t="e">
        <f>INDEX([47]Listas!$F$6:$J$10,MATCH(AF38,[47]Listas!$D$6:$D$10,0),MATCH(AH38,[47]Listas!$F$4:$J$4,0))</f>
        <v>#N/A</v>
      </c>
    </row>
    <row r="39" spans="1:36" s="21" customFormat="1" ht="78" hidden="1" customHeight="1" x14ac:dyDescent="0.2">
      <c r="A39" s="290"/>
      <c r="B39" s="295" t="s">
        <v>1230</v>
      </c>
      <c r="C39" s="992"/>
      <c r="D39" s="992"/>
      <c r="E39" s="992"/>
      <c r="F39" s="290"/>
      <c r="G39" s="993"/>
      <c r="H39" s="994"/>
      <c r="I39" s="995"/>
      <c r="J39" s="992"/>
      <c r="K39" s="992"/>
      <c r="L39" s="992"/>
      <c r="M39" s="290"/>
      <c r="N39" s="290"/>
      <c r="O39" s="290"/>
      <c r="P39" s="292"/>
      <c r="Q39" s="292"/>
      <c r="R39" s="286"/>
      <c r="S39" s="287" t="e">
        <f>VLOOKUP(P39,[47]Listas!$D$6:$E$10,2,0)</f>
        <v>#N/A</v>
      </c>
      <c r="T39" s="287" t="e">
        <f>HLOOKUP(Q39,[47]Listas!$F$4:$J$5,2,0)</f>
        <v>#N/A</v>
      </c>
      <c r="U39" s="294" t="e">
        <f>INDEX([47]Listas!$F$6:$J$10,MATCH(P39,[47]Listas!$D$6:$D$10,0),MATCH(Q39,[47]Listas!$F$4:$J$4,0))</f>
        <v>#N/A</v>
      </c>
      <c r="V39" s="286"/>
      <c r="W39" s="1048"/>
      <c r="X39" s="1048"/>
      <c r="Y39" s="1048"/>
      <c r="Z39" s="290"/>
      <c r="AA39" s="295"/>
      <c r="AB39" s="290"/>
      <c r="AC39" s="286"/>
      <c r="AD39" s="287">
        <f t="shared" ref="AD39:AD46" si="8">IF(AB39&lt;=33,0,IF(AB39&gt;81,2,1))</f>
        <v>0</v>
      </c>
      <c r="AE39" s="288" t="e">
        <f t="shared" ref="AE39:AE46" si="9">IF(OR(AA39="Probabilidad",AA39="Ambos"),S39-AD39,S39)</f>
        <v>#N/A</v>
      </c>
      <c r="AF39" s="297" t="e">
        <f>IF(AE39&lt;=1,"Remota",VLOOKUP(AE39,[47]Listas!$C$6:$D$10,2,0))</f>
        <v>#N/A</v>
      </c>
      <c r="AG39" s="288" t="e">
        <f t="shared" ref="AG39:AG46" si="10">IF(OR(AA39="Impacto",AA39="Ambos"),T39-AD39,T39)</f>
        <v>#N/A</v>
      </c>
      <c r="AH39" s="297" t="e">
        <f>IF(AG39&lt;=1,"Insignificante",HLOOKUP(AG39,[47]Listas!$F$3:$J$4,2,0))</f>
        <v>#N/A</v>
      </c>
      <c r="AI39" s="289" t="e">
        <f t="shared" ref="AI39:AI46" si="11">AE39*AG39</f>
        <v>#N/A</v>
      </c>
      <c r="AJ39" s="294" t="e">
        <f>INDEX([47]Listas!$F$6:$J$10,MATCH(AF39,[47]Listas!$D$6:$D$10,0),MATCH(AH39,[47]Listas!$F$4:$J$4,0))</f>
        <v>#N/A</v>
      </c>
    </row>
    <row r="40" spans="1:36" s="21" customFormat="1" ht="78" hidden="1" customHeight="1" x14ac:dyDescent="0.2">
      <c r="A40" s="290"/>
      <c r="B40" s="295" t="s">
        <v>1230</v>
      </c>
      <c r="C40" s="992"/>
      <c r="D40" s="992"/>
      <c r="E40" s="992"/>
      <c r="F40" s="290"/>
      <c r="G40" s="993"/>
      <c r="H40" s="994"/>
      <c r="I40" s="995"/>
      <c r="J40" s="992"/>
      <c r="K40" s="992"/>
      <c r="L40" s="992"/>
      <c r="M40" s="290"/>
      <c r="N40" s="290"/>
      <c r="O40" s="290"/>
      <c r="P40" s="292"/>
      <c r="Q40" s="292"/>
      <c r="R40" s="286"/>
      <c r="S40" s="287" t="e">
        <f>VLOOKUP(P40,[47]Listas!$D$6:$E$10,2,0)</f>
        <v>#N/A</v>
      </c>
      <c r="T40" s="287" t="e">
        <f>HLOOKUP(Q40,[47]Listas!$F$4:$J$5,2,0)</f>
        <v>#N/A</v>
      </c>
      <c r="U40" s="294" t="e">
        <f>INDEX([47]Listas!$F$6:$J$10,MATCH(P40,[47]Listas!$D$6:$D$10,0),MATCH(Q40,[47]Listas!$F$4:$J$4,0))</f>
        <v>#N/A</v>
      </c>
      <c r="V40" s="286"/>
      <c r="W40" s="1048"/>
      <c r="X40" s="1048"/>
      <c r="Y40" s="1048"/>
      <c r="Z40" s="290"/>
      <c r="AA40" s="295"/>
      <c r="AB40" s="290"/>
      <c r="AC40" s="286"/>
      <c r="AD40" s="287">
        <f t="shared" si="8"/>
        <v>0</v>
      </c>
      <c r="AE40" s="288" t="e">
        <f t="shared" si="9"/>
        <v>#N/A</v>
      </c>
      <c r="AF40" s="297" t="e">
        <f>IF(AE40&lt;=1,"Remota",VLOOKUP(AE40,[47]Listas!$C$6:$D$10,2,0))</f>
        <v>#N/A</v>
      </c>
      <c r="AG40" s="288" t="e">
        <f t="shared" si="10"/>
        <v>#N/A</v>
      </c>
      <c r="AH40" s="297" t="e">
        <f>IF(AG40&lt;=1,"Insignificante",HLOOKUP(AG40,[47]Listas!$F$3:$J$4,2,0))</f>
        <v>#N/A</v>
      </c>
      <c r="AI40" s="289" t="e">
        <f t="shared" si="11"/>
        <v>#N/A</v>
      </c>
      <c r="AJ40" s="294" t="e">
        <f>INDEX([47]Listas!$F$6:$J$10,MATCH(AF40,[47]Listas!$D$6:$D$10,0),MATCH(AH40,[47]Listas!$F$4:$J$4,0))</f>
        <v>#N/A</v>
      </c>
    </row>
    <row r="41" spans="1:36" s="21" customFormat="1" ht="78" hidden="1" customHeight="1" x14ac:dyDescent="0.2">
      <c r="A41" s="290"/>
      <c r="B41" s="295" t="s">
        <v>1230</v>
      </c>
      <c r="C41" s="992"/>
      <c r="D41" s="992"/>
      <c r="E41" s="992"/>
      <c r="F41" s="290"/>
      <c r="G41" s="993"/>
      <c r="H41" s="994"/>
      <c r="I41" s="995"/>
      <c r="J41" s="992"/>
      <c r="K41" s="992"/>
      <c r="L41" s="992"/>
      <c r="M41" s="290"/>
      <c r="N41" s="290"/>
      <c r="O41" s="290"/>
      <c r="P41" s="292"/>
      <c r="Q41" s="292"/>
      <c r="R41" s="286"/>
      <c r="S41" s="287" t="e">
        <f>VLOOKUP(P41,[47]Listas!$D$6:$E$10,2,0)</f>
        <v>#N/A</v>
      </c>
      <c r="T41" s="287" t="e">
        <f>HLOOKUP(Q41,[47]Listas!$F$4:$J$5,2,0)</f>
        <v>#N/A</v>
      </c>
      <c r="U41" s="294" t="e">
        <f>INDEX([47]Listas!$F$6:$J$10,MATCH(P41,[47]Listas!$D$6:$D$10,0),MATCH(Q41,[47]Listas!$F$4:$J$4,0))</f>
        <v>#N/A</v>
      </c>
      <c r="V41" s="286"/>
      <c r="W41" s="1048"/>
      <c r="X41" s="1048"/>
      <c r="Y41" s="1048"/>
      <c r="Z41" s="290"/>
      <c r="AA41" s="295"/>
      <c r="AB41" s="290"/>
      <c r="AC41" s="286"/>
      <c r="AD41" s="287">
        <f t="shared" si="8"/>
        <v>0</v>
      </c>
      <c r="AE41" s="288" t="e">
        <f t="shared" si="9"/>
        <v>#N/A</v>
      </c>
      <c r="AF41" s="297" t="e">
        <f>IF(AE41&lt;=1,"Remota",VLOOKUP(AE41,[47]Listas!$C$6:$D$10,2,0))</f>
        <v>#N/A</v>
      </c>
      <c r="AG41" s="288" t="e">
        <f t="shared" si="10"/>
        <v>#N/A</v>
      </c>
      <c r="AH41" s="297" t="e">
        <f>IF(AG41&lt;=1,"Insignificante",HLOOKUP(AG41,[47]Listas!$F$3:$J$4,2,0))</f>
        <v>#N/A</v>
      </c>
      <c r="AI41" s="289" t="e">
        <f t="shared" si="11"/>
        <v>#N/A</v>
      </c>
      <c r="AJ41" s="294" t="e">
        <f>INDEX([47]Listas!$F$6:$J$10,MATCH(AF41,[47]Listas!$D$6:$D$10,0),MATCH(AH41,[47]Listas!$F$4:$J$4,0))</f>
        <v>#N/A</v>
      </c>
    </row>
    <row r="42" spans="1:36" s="21" customFormat="1" ht="78" hidden="1" customHeight="1" x14ac:dyDescent="0.2">
      <c r="A42" s="290"/>
      <c r="B42" s="295" t="s">
        <v>1230</v>
      </c>
      <c r="C42" s="992"/>
      <c r="D42" s="992"/>
      <c r="E42" s="992"/>
      <c r="F42" s="290"/>
      <c r="G42" s="993"/>
      <c r="H42" s="994"/>
      <c r="I42" s="995"/>
      <c r="J42" s="992"/>
      <c r="K42" s="992"/>
      <c r="L42" s="992"/>
      <c r="M42" s="290"/>
      <c r="N42" s="290"/>
      <c r="O42" s="290"/>
      <c r="P42" s="292"/>
      <c r="Q42" s="292"/>
      <c r="R42" s="286"/>
      <c r="S42" s="287" t="e">
        <f>VLOOKUP(P42,[47]Listas!$D$6:$E$10,2,0)</f>
        <v>#N/A</v>
      </c>
      <c r="T42" s="287" t="e">
        <f>HLOOKUP(Q42,[47]Listas!$F$4:$J$5,2,0)</f>
        <v>#N/A</v>
      </c>
      <c r="U42" s="294" t="e">
        <f>INDEX([47]Listas!$F$6:$J$10,MATCH(P42,[47]Listas!$D$6:$D$10,0),MATCH(Q42,[47]Listas!$F$4:$J$4,0))</f>
        <v>#N/A</v>
      </c>
      <c r="V42" s="286"/>
      <c r="W42" s="1048"/>
      <c r="X42" s="1048"/>
      <c r="Y42" s="1048"/>
      <c r="Z42" s="290"/>
      <c r="AA42" s="295"/>
      <c r="AB42" s="290"/>
      <c r="AC42" s="286"/>
      <c r="AD42" s="287">
        <f t="shared" si="8"/>
        <v>0</v>
      </c>
      <c r="AE42" s="288" t="e">
        <f t="shared" si="9"/>
        <v>#N/A</v>
      </c>
      <c r="AF42" s="297" t="e">
        <f>IF(AE42&lt;=1,"Remota",VLOOKUP(AE42,[47]Listas!$C$6:$D$10,2,0))</f>
        <v>#N/A</v>
      </c>
      <c r="AG42" s="288" t="e">
        <f t="shared" si="10"/>
        <v>#N/A</v>
      </c>
      <c r="AH42" s="297" t="e">
        <f>IF(AG42&lt;=1,"Insignificante",HLOOKUP(AG42,[47]Listas!$F$3:$J$4,2,0))</f>
        <v>#N/A</v>
      </c>
      <c r="AI42" s="289" t="e">
        <f t="shared" si="11"/>
        <v>#N/A</v>
      </c>
      <c r="AJ42" s="294" t="e">
        <f>INDEX([47]Listas!$F$6:$J$10,MATCH(AF42,[47]Listas!$D$6:$D$10,0),MATCH(AH42,[47]Listas!$F$4:$J$4,0))</f>
        <v>#N/A</v>
      </c>
    </row>
    <row r="43" spans="1:36" s="21" customFormat="1" ht="78" hidden="1" customHeight="1" x14ac:dyDescent="0.2">
      <c r="A43" s="290"/>
      <c r="B43" s="295" t="s">
        <v>1230</v>
      </c>
      <c r="C43" s="992"/>
      <c r="D43" s="992"/>
      <c r="E43" s="992"/>
      <c r="F43" s="290"/>
      <c r="G43" s="993"/>
      <c r="H43" s="994"/>
      <c r="I43" s="995"/>
      <c r="J43" s="992"/>
      <c r="K43" s="992"/>
      <c r="L43" s="992"/>
      <c r="M43" s="290"/>
      <c r="N43" s="290"/>
      <c r="O43" s="290"/>
      <c r="P43" s="292"/>
      <c r="Q43" s="292"/>
      <c r="R43" s="286"/>
      <c r="S43" s="287" t="e">
        <f>VLOOKUP(P43,[47]Listas!$D$6:$E$10,2,0)</f>
        <v>#N/A</v>
      </c>
      <c r="T43" s="287" t="e">
        <f>HLOOKUP(Q43,[47]Listas!$F$4:$J$5,2,0)</f>
        <v>#N/A</v>
      </c>
      <c r="U43" s="294" t="e">
        <f>INDEX([47]Listas!$F$6:$J$10,MATCH(P43,[47]Listas!$D$6:$D$10,0),MATCH(Q43,[47]Listas!$F$4:$J$4,0))</f>
        <v>#N/A</v>
      </c>
      <c r="V43" s="286"/>
      <c r="W43" s="1048"/>
      <c r="X43" s="1048"/>
      <c r="Y43" s="1048"/>
      <c r="Z43" s="290"/>
      <c r="AA43" s="295"/>
      <c r="AB43" s="290"/>
      <c r="AC43" s="286"/>
      <c r="AD43" s="287">
        <f t="shared" si="8"/>
        <v>0</v>
      </c>
      <c r="AE43" s="288" t="e">
        <f t="shared" si="9"/>
        <v>#N/A</v>
      </c>
      <c r="AF43" s="297" t="e">
        <f>IF(AE43&lt;=1,"Remota",VLOOKUP(AE43,[47]Listas!$C$6:$D$10,2,0))</f>
        <v>#N/A</v>
      </c>
      <c r="AG43" s="288" t="e">
        <f t="shared" si="10"/>
        <v>#N/A</v>
      </c>
      <c r="AH43" s="297" t="e">
        <f>IF(AG43&lt;=1,"Insignificante",HLOOKUP(AG43,[47]Listas!$F$3:$J$4,2,0))</f>
        <v>#N/A</v>
      </c>
      <c r="AI43" s="289" t="e">
        <f t="shared" si="11"/>
        <v>#N/A</v>
      </c>
      <c r="AJ43" s="294" t="e">
        <f>INDEX([47]Listas!$F$6:$J$10,MATCH(AF43,[47]Listas!$D$6:$D$10,0),MATCH(AH43,[47]Listas!$F$4:$J$4,0))</f>
        <v>#N/A</v>
      </c>
    </row>
    <row r="44" spans="1:36" s="21" customFormat="1" ht="78" hidden="1" customHeight="1" x14ac:dyDescent="0.2">
      <c r="A44" s="290"/>
      <c r="B44" s="295" t="s">
        <v>1230</v>
      </c>
      <c r="C44" s="992"/>
      <c r="D44" s="992"/>
      <c r="E44" s="992"/>
      <c r="F44" s="290"/>
      <c r="G44" s="993"/>
      <c r="H44" s="994"/>
      <c r="I44" s="995"/>
      <c r="J44" s="992"/>
      <c r="K44" s="992"/>
      <c r="L44" s="992"/>
      <c r="M44" s="290"/>
      <c r="N44" s="290"/>
      <c r="O44" s="290"/>
      <c r="P44" s="292"/>
      <c r="Q44" s="292"/>
      <c r="R44" s="286"/>
      <c r="S44" s="287" t="e">
        <f>VLOOKUP(P44,[47]Listas!$D$6:$E$10,2,0)</f>
        <v>#N/A</v>
      </c>
      <c r="T44" s="287" t="e">
        <f>HLOOKUP(Q44,[47]Listas!$F$4:$J$5,2,0)</f>
        <v>#N/A</v>
      </c>
      <c r="U44" s="294" t="e">
        <f>INDEX([47]Listas!$F$6:$J$10,MATCH(P44,[47]Listas!$D$6:$D$10,0),MATCH(Q44,[47]Listas!$F$4:$J$4,0))</f>
        <v>#N/A</v>
      </c>
      <c r="V44" s="286"/>
      <c r="W44" s="1048"/>
      <c r="X44" s="1048"/>
      <c r="Y44" s="1048"/>
      <c r="Z44" s="290"/>
      <c r="AA44" s="295"/>
      <c r="AB44" s="290"/>
      <c r="AC44" s="286"/>
      <c r="AD44" s="287">
        <f t="shared" si="8"/>
        <v>0</v>
      </c>
      <c r="AE44" s="288" t="e">
        <f t="shared" si="9"/>
        <v>#N/A</v>
      </c>
      <c r="AF44" s="297" t="e">
        <f>IF(AE44&lt;=1,"Remota",VLOOKUP(AE44,[47]Listas!$C$6:$D$10,2,0))</f>
        <v>#N/A</v>
      </c>
      <c r="AG44" s="288" t="e">
        <f t="shared" si="10"/>
        <v>#N/A</v>
      </c>
      <c r="AH44" s="297" t="e">
        <f>IF(AG44&lt;=1,"Insignificante",HLOOKUP(AG44,[47]Listas!$F$3:$J$4,2,0))</f>
        <v>#N/A</v>
      </c>
      <c r="AI44" s="289" t="e">
        <f t="shared" si="11"/>
        <v>#N/A</v>
      </c>
      <c r="AJ44" s="294" t="e">
        <f>INDEX([47]Listas!$F$6:$J$10,MATCH(AF44,[47]Listas!$D$6:$D$10,0),MATCH(AH44,[47]Listas!$F$4:$J$4,0))</f>
        <v>#N/A</v>
      </c>
    </row>
    <row r="45" spans="1:36" s="21" customFormat="1" ht="78" hidden="1" customHeight="1" x14ac:dyDescent="0.2">
      <c r="A45" s="290"/>
      <c r="B45" s="295" t="s">
        <v>1230</v>
      </c>
      <c r="C45" s="992"/>
      <c r="D45" s="992"/>
      <c r="E45" s="992"/>
      <c r="F45" s="290"/>
      <c r="G45" s="993"/>
      <c r="H45" s="994"/>
      <c r="I45" s="995"/>
      <c r="J45" s="992"/>
      <c r="K45" s="992"/>
      <c r="L45" s="992"/>
      <c r="M45" s="290"/>
      <c r="N45" s="290"/>
      <c r="O45" s="290"/>
      <c r="P45" s="292"/>
      <c r="Q45" s="292"/>
      <c r="R45" s="286"/>
      <c r="S45" s="287" t="e">
        <f>VLOOKUP(P45,[47]Listas!$D$6:$E$10,2,0)</f>
        <v>#N/A</v>
      </c>
      <c r="T45" s="287" t="e">
        <f>HLOOKUP(Q45,[47]Listas!$F$4:$J$5,2,0)</f>
        <v>#N/A</v>
      </c>
      <c r="U45" s="294" t="e">
        <f>INDEX([47]Listas!$F$6:$J$10,MATCH(P45,[47]Listas!$D$6:$D$10,0),MATCH(Q45,[47]Listas!$F$4:$J$4,0))</f>
        <v>#N/A</v>
      </c>
      <c r="V45" s="286"/>
      <c r="W45" s="1048"/>
      <c r="X45" s="1048"/>
      <c r="Y45" s="1048"/>
      <c r="Z45" s="290"/>
      <c r="AA45" s="295"/>
      <c r="AB45" s="290"/>
      <c r="AC45" s="286"/>
      <c r="AD45" s="287">
        <f t="shared" si="8"/>
        <v>0</v>
      </c>
      <c r="AE45" s="288" t="e">
        <f t="shared" si="9"/>
        <v>#N/A</v>
      </c>
      <c r="AF45" s="297" t="e">
        <f>IF(AE45&lt;=1,"Remota",VLOOKUP(AE45,[47]Listas!$C$6:$D$10,2,0))</f>
        <v>#N/A</v>
      </c>
      <c r="AG45" s="288" t="e">
        <f t="shared" si="10"/>
        <v>#N/A</v>
      </c>
      <c r="AH45" s="297" t="e">
        <f>IF(AG45&lt;=1,"Insignificante",HLOOKUP(AG45,[47]Listas!$F$3:$J$4,2,0))</f>
        <v>#N/A</v>
      </c>
      <c r="AI45" s="289" t="e">
        <f t="shared" si="11"/>
        <v>#N/A</v>
      </c>
      <c r="AJ45" s="294" t="e">
        <f>INDEX([47]Listas!$F$6:$J$10,MATCH(AF45,[47]Listas!$D$6:$D$10,0),MATCH(AH45,[47]Listas!$F$4:$J$4,0))</f>
        <v>#N/A</v>
      </c>
    </row>
    <row r="46" spans="1:36" s="21" customFormat="1" ht="78" hidden="1" customHeight="1" x14ac:dyDescent="0.2">
      <c r="A46" s="290"/>
      <c r="B46" s="295" t="s">
        <v>1230</v>
      </c>
      <c r="C46" s="992"/>
      <c r="D46" s="992"/>
      <c r="E46" s="992"/>
      <c r="F46" s="290"/>
      <c r="G46" s="993"/>
      <c r="H46" s="994"/>
      <c r="I46" s="995"/>
      <c r="J46" s="992"/>
      <c r="K46" s="992"/>
      <c r="L46" s="992"/>
      <c r="M46" s="290"/>
      <c r="N46" s="290"/>
      <c r="O46" s="290"/>
      <c r="P46" s="292"/>
      <c r="Q46" s="292"/>
      <c r="R46" s="286"/>
      <c r="S46" s="287" t="e">
        <f>VLOOKUP(P46,[47]Listas!$D$6:$E$10,2,0)</f>
        <v>#N/A</v>
      </c>
      <c r="T46" s="287" t="e">
        <f>HLOOKUP(Q46,[47]Listas!$F$4:$J$5,2,0)</f>
        <v>#N/A</v>
      </c>
      <c r="U46" s="294" t="e">
        <f>INDEX([47]Listas!$F$6:$J$10,MATCH(P46,[47]Listas!$D$6:$D$10,0),MATCH(Q46,[47]Listas!$F$4:$J$4,0))</f>
        <v>#N/A</v>
      </c>
      <c r="V46" s="286"/>
      <c r="W46" s="1048"/>
      <c r="X46" s="1048"/>
      <c r="Y46" s="1048"/>
      <c r="Z46" s="290"/>
      <c r="AA46" s="295"/>
      <c r="AB46" s="290"/>
      <c r="AC46" s="286"/>
      <c r="AD46" s="287">
        <f t="shared" si="8"/>
        <v>0</v>
      </c>
      <c r="AE46" s="288" t="e">
        <f t="shared" si="9"/>
        <v>#N/A</v>
      </c>
      <c r="AF46" s="297" t="e">
        <f>IF(AE46&lt;=1,"Remota",VLOOKUP(AE46,[47]Listas!$C$6:$D$10,2,0))</f>
        <v>#N/A</v>
      </c>
      <c r="AG46" s="288" t="e">
        <f t="shared" si="10"/>
        <v>#N/A</v>
      </c>
      <c r="AH46" s="297" t="e">
        <f>IF(AG46&lt;=1,"Insignificante",HLOOKUP(AG46,[47]Listas!$F$3:$J$4,2,0))</f>
        <v>#N/A</v>
      </c>
      <c r="AI46" s="289" t="e">
        <f t="shared" si="11"/>
        <v>#N/A</v>
      </c>
      <c r="AJ46" s="294" t="e">
        <f>INDEX([47]Listas!$F$6:$J$10,MATCH(AF46,[47]Listas!$D$6:$D$10,0),MATCH(AH46,[47]Listas!$F$4:$J$4,0))</f>
        <v>#N/A</v>
      </c>
    </row>
    <row r="47" spans="1:36" s="21" customFormat="1" ht="124.5" hidden="1" customHeight="1" x14ac:dyDescent="0.2">
      <c r="A47" s="290"/>
      <c r="B47" s="295" t="s">
        <v>1230</v>
      </c>
      <c r="C47" s="992"/>
      <c r="D47" s="992"/>
      <c r="E47" s="992"/>
      <c r="F47" s="290"/>
      <c r="G47" s="993"/>
      <c r="H47" s="994"/>
      <c r="I47" s="995"/>
      <c r="J47" s="992"/>
      <c r="K47" s="992"/>
      <c r="L47" s="992"/>
      <c r="M47" s="290"/>
      <c r="N47" s="290"/>
      <c r="O47" s="290"/>
      <c r="P47" s="292"/>
      <c r="Q47" s="292"/>
      <c r="R47" s="286"/>
      <c r="S47" s="287" t="e">
        <f>VLOOKUP(P47,[47]Listas!$D$6:$E$10,2,0)</f>
        <v>#N/A</v>
      </c>
      <c r="T47" s="287" t="e">
        <f>HLOOKUP(Q47,[47]Listas!$F$4:$J$5,2,0)</f>
        <v>#N/A</v>
      </c>
      <c r="U47" s="294" t="e">
        <f>INDEX([47]Listas!$F$6:$J$10,MATCH(P47,[47]Listas!$D$6:$D$10,0),MATCH(Q47,[47]Listas!$F$4:$J$4,0))</f>
        <v>#N/A</v>
      </c>
      <c r="V47" s="286"/>
      <c r="W47" s="1048"/>
      <c r="X47" s="1048"/>
      <c r="Y47" s="1048"/>
      <c r="Z47" s="290"/>
      <c r="AA47" s="295"/>
      <c r="AB47" s="290"/>
      <c r="AC47" s="286"/>
      <c r="AD47" s="287">
        <f>IF(AB47&lt;=33,0,IF(AB47&gt;81,2,1))</f>
        <v>0</v>
      </c>
      <c r="AE47" s="288" t="e">
        <f>IF(OR(AA47="Probabilidad",AA47="Ambos"),S47-AD47,S47)</f>
        <v>#N/A</v>
      </c>
      <c r="AF47" s="297" t="e">
        <f>IF(AE47&lt;=1,"Remota",VLOOKUP(AE47,[47]Listas!$C$6:$D$10,2,0))</f>
        <v>#N/A</v>
      </c>
      <c r="AG47" s="288" t="e">
        <f>IF(OR(AA47="Impacto",AA47="Ambos"),T47-AD47,T47)</f>
        <v>#N/A</v>
      </c>
      <c r="AH47" s="297" t="e">
        <f>IF(AG47&lt;=1,"Insignificante",HLOOKUP(AG47,[47]Listas!$F$3:$J$4,2,0))</f>
        <v>#N/A</v>
      </c>
      <c r="AI47" s="289" t="e">
        <f>AE47*AG47</f>
        <v>#N/A</v>
      </c>
      <c r="AJ47" s="294" t="e">
        <f>INDEX([47]Listas!$F$6:$J$10,MATCH(AF47,[47]Listas!$D$6:$D$10,0),MATCH(AH47,[47]Listas!$F$4:$J$4,0))</f>
        <v>#N/A</v>
      </c>
    </row>
    <row r="48" spans="1:36" s="21" customFormat="1" ht="124.5" hidden="1" customHeight="1" x14ac:dyDescent="0.2">
      <c r="A48" s="290"/>
      <c r="B48" s="295" t="s">
        <v>1230</v>
      </c>
      <c r="C48" s="992"/>
      <c r="D48" s="992"/>
      <c r="E48" s="992"/>
      <c r="F48" s="290"/>
      <c r="G48" s="993"/>
      <c r="H48" s="994"/>
      <c r="I48" s="995"/>
      <c r="J48" s="992"/>
      <c r="K48" s="992"/>
      <c r="L48" s="992"/>
      <c r="M48" s="290"/>
      <c r="N48" s="290"/>
      <c r="O48" s="290"/>
      <c r="P48" s="292"/>
      <c r="Q48" s="292"/>
      <c r="R48" s="286"/>
      <c r="S48" s="287" t="e">
        <f>VLOOKUP(P48,[47]Listas!$D$6:$E$10,2,0)</f>
        <v>#N/A</v>
      </c>
      <c r="T48" s="287" t="e">
        <f>HLOOKUP(Q48,[47]Listas!$F$4:$J$5,2,0)</f>
        <v>#N/A</v>
      </c>
      <c r="U48" s="294" t="e">
        <f>INDEX([47]Listas!$F$6:$J$10,MATCH(P48,[47]Listas!$D$6:$D$10,0),MATCH(Q48,[47]Listas!$F$4:$J$4,0))</f>
        <v>#N/A</v>
      </c>
      <c r="V48" s="286"/>
      <c r="W48" s="1048"/>
      <c r="X48" s="1048"/>
      <c r="Y48" s="1048"/>
      <c r="Z48" s="290"/>
      <c r="AA48" s="295"/>
      <c r="AB48" s="290"/>
      <c r="AC48" s="286"/>
      <c r="AD48" s="287">
        <f>IF(AB48&lt;=33,0,IF(AB48&gt;81,2,1))</f>
        <v>0</v>
      </c>
      <c r="AE48" s="288" t="e">
        <f>IF(OR(AA48="Probabilidad",AA48="Ambos"),S48-AD48,S48)</f>
        <v>#N/A</v>
      </c>
      <c r="AF48" s="297" t="e">
        <f>IF(AE48&lt;=1,"Remota",VLOOKUP(AE48,[47]Listas!$C$6:$D$10,2,0))</f>
        <v>#N/A</v>
      </c>
      <c r="AG48" s="288" t="e">
        <f>IF(OR(AA48="Impacto",AA48="Ambos"),T48-AD48,T48)</f>
        <v>#N/A</v>
      </c>
      <c r="AH48" s="297" t="e">
        <f>IF(AG48&lt;=1,"Insignificante",HLOOKUP(AG48,[47]Listas!$F$3:$J$4,2,0))</f>
        <v>#N/A</v>
      </c>
      <c r="AI48" s="289" t="e">
        <f>AE48*AG48</f>
        <v>#N/A</v>
      </c>
      <c r="AJ48" s="294" t="e">
        <f>INDEX([47]Listas!$F$6:$J$10,MATCH(AF48,[47]Listas!$D$6:$D$10,0),MATCH(AH48,[47]Listas!$F$4:$J$4,0))</f>
        <v>#N/A</v>
      </c>
    </row>
    <row r="49" spans="1:36" s="21" customFormat="1" ht="124.5" hidden="1" customHeight="1" x14ac:dyDescent="0.2">
      <c r="A49" s="290"/>
      <c r="B49" s="295" t="s">
        <v>1230</v>
      </c>
      <c r="C49" s="992"/>
      <c r="D49" s="992"/>
      <c r="E49" s="992"/>
      <c r="F49" s="290"/>
      <c r="G49" s="993"/>
      <c r="H49" s="994"/>
      <c r="I49" s="995"/>
      <c r="J49" s="992"/>
      <c r="K49" s="992"/>
      <c r="L49" s="992"/>
      <c r="M49" s="290"/>
      <c r="N49" s="290"/>
      <c r="O49" s="290"/>
      <c r="P49" s="292"/>
      <c r="Q49" s="292"/>
      <c r="R49" s="286"/>
      <c r="S49" s="287" t="e">
        <f>VLOOKUP(P49,[47]Listas!$D$6:$E$10,2,0)</f>
        <v>#N/A</v>
      </c>
      <c r="T49" s="287" t="e">
        <f>HLOOKUP(Q49,[47]Listas!$F$4:$J$5,2,0)</f>
        <v>#N/A</v>
      </c>
      <c r="U49" s="294" t="e">
        <f>INDEX([47]Listas!$F$6:$J$10,MATCH(P49,[47]Listas!$D$6:$D$10,0),MATCH(Q49,[47]Listas!$F$4:$J$4,0))</f>
        <v>#N/A</v>
      </c>
      <c r="V49" s="286"/>
      <c r="W49" s="1048"/>
      <c r="X49" s="1048"/>
      <c r="Y49" s="1048"/>
      <c r="Z49" s="290"/>
      <c r="AA49" s="295"/>
      <c r="AB49" s="290"/>
      <c r="AC49" s="286"/>
      <c r="AD49" s="287">
        <f t="shared" ref="AD49:AD77" si="12">IF(AB49&lt;=33,0,IF(AB49&gt;81,2,1))</f>
        <v>0</v>
      </c>
      <c r="AE49" s="288" t="e">
        <f t="shared" ref="AE49:AE77" si="13">IF(OR(AA49="Probabilidad",AA49="Ambos"),S49-AD49,S49)</f>
        <v>#N/A</v>
      </c>
      <c r="AF49" s="297" t="e">
        <f>IF(AE49&lt;=1,"Remota",VLOOKUP(AE49,[47]Listas!$C$6:$D$10,2,0))</f>
        <v>#N/A</v>
      </c>
      <c r="AG49" s="288" t="e">
        <f t="shared" ref="AG49:AG77" si="14">IF(OR(AA49="Impacto",AA49="Ambos"),T49-AD49,T49)</f>
        <v>#N/A</v>
      </c>
      <c r="AH49" s="297" t="e">
        <f>IF(AG49&lt;=1,"Insignificante",HLOOKUP(AG49,[47]Listas!$F$3:$J$4,2,0))</f>
        <v>#N/A</v>
      </c>
      <c r="AI49" s="289" t="e">
        <f t="shared" ref="AI49:AI77" si="15">AE49*AG49</f>
        <v>#N/A</v>
      </c>
      <c r="AJ49" s="294" t="e">
        <f>INDEX([47]Listas!$F$6:$J$10,MATCH(AF49,[47]Listas!$D$6:$D$10,0),MATCH(AH49,[47]Listas!$F$4:$J$4,0))</f>
        <v>#N/A</v>
      </c>
    </row>
    <row r="50" spans="1:36" s="21" customFormat="1" ht="78" hidden="1" customHeight="1" x14ac:dyDescent="0.2">
      <c r="A50" s="290"/>
      <c r="B50" s="295" t="s">
        <v>1230</v>
      </c>
      <c r="C50" s="992"/>
      <c r="D50" s="992"/>
      <c r="E50" s="992"/>
      <c r="F50" s="290"/>
      <c r="G50" s="993"/>
      <c r="H50" s="994"/>
      <c r="I50" s="995"/>
      <c r="J50" s="992"/>
      <c r="K50" s="992"/>
      <c r="L50" s="992"/>
      <c r="M50" s="290"/>
      <c r="N50" s="290"/>
      <c r="O50" s="290"/>
      <c r="P50" s="292"/>
      <c r="Q50" s="292"/>
      <c r="R50" s="286"/>
      <c r="S50" s="287" t="e">
        <f>VLOOKUP(P50,[47]Listas!$D$6:$E$10,2,0)</f>
        <v>#N/A</v>
      </c>
      <c r="T50" s="287" t="e">
        <f>HLOOKUP(Q50,[47]Listas!$F$4:$J$5,2,0)</f>
        <v>#N/A</v>
      </c>
      <c r="U50" s="294" t="e">
        <f>INDEX([47]Listas!$F$6:$J$10,MATCH(P50,[47]Listas!$D$6:$D$10,0),MATCH(Q50,[47]Listas!$F$4:$J$4,0))</f>
        <v>#N/A</v>
      </c>
      <c r="V50" s="286"/>
      <c r="W50" s="1048"/>
      <c r="X50" s="1048"/>
      <c r="Y50" s="1048"/>
      <c r="Z50" s="290"/>
      <c r="AA50" s="295"/>
      <c r="AB50" s="290"/>
      <c r="AC50" s="286"/>
      <c r="AD50" s="287">
        <f t="shared" si="12"/>
        <v>0</v>
      </c>
      <c r="AE50" s="288" t="e">
        <f t="shared" si="13"/>
        <v>#N/A</v>
      </c>
      <c r="AF50" s="297" t="e">
        <f>IF(AE50&lt;=1,"Remota",VLOOKUP(AE50,[47]Listas!$C$6:$D$10,2,0))</f>
        <v>#N/A</v>
      </c>
      <c r="AG50" s="288" t="e">
        <f t="shared" si="14"/>
        <v>#N/A</v>
      </c>
      <c r="AH50" s="297" t="e">
        <f>IF(AG50&lt;=1,"Insignificante",HLOOKUP(AG50,[47]Listas!$F$3:$J$4,2,0))</f>
        <v>#N/A</v>
      </c>
      <c r="AI50" s="289" t="e">
        <f t="shared" si="15"/>
        <v>#N/A</v>
      </c>
      <c r="AJ50" s="294" t="e">
        <f>INDEX([47]Listas!$F$6:$J$10,MATCH(AF50,[47]Listas!$D$6:$D$10,0),MATCH(AH50,[47]Listas!$F$4:$J$4,0))</f>
        <v>#N/A</v>
      </c>
    </row>
    <row r="51" spans="1:36" s="21" customFormat="1" ht="78" hidden="1" customHeight="1" x14ac:dyDescent="0.2">
      <c r="A51" s="290"/>
      <c r="B51" s="295" t="s">
        <v>1230</v>
      </c>
      <c r="C51" s="992"/>
      <c r="D51" s="992"/>
      <c r="E51" s="992"/>
      <c r="F51" s="290"/>
      <c r="G51" s="993"/>
      <c r="H51" s="994"/>
      <c r="I51" s="995"/>
      <c r="J51" s="992"/>
      <c r="K51" s="992"/>
      <c r="L51" s="992"/>
      <c r="M51" s="290"/>
      <c r="N51" s="290"/>
      <c r="O51" s="290"/>
      <c r="P51" s="292"/>
      <c r="Q51" s="292"/>
      <c r="R51" s="286"/>
      <c r="S51" s="287" t="e">
        <f>VLOOKUP(P51,[47]Listas!$D$6:$E$10,2,0)</f>
        <v>#N/A</v>
      </c>
      <c r="T51" s="287" t="e">
        <f>HLOOKUP(Q51,[47]Listas!$F$4:$J$5,2,0)</f>
        <v>#N/A</v>
      </c>
      <c r="U51" s="294" t="e">
        <f>INDEX([47]Listas!$F$6:$J$10,MATCH(P51,[47]Listas!$D$6:$D$10,0),MATCH(Q51,[47]Listas!$F$4:$J$4,0))</f>
        <v>#N/A</v>
      </c>
      <c r="V51" s="286"/>
      <c r="W51" s="1048"/>
      <c r="X51" s="1048"/>
      <c r="Y51" s="1048"/>
      <c r="Z51" s="290"/>
      <c r="AA51" s="295"/>
      <c r="AB51" s="290"/>
      <c r="AC51" s="286"/>
      <c r="AD51" s="287">
        <f t="shared" si="12"/>
        <v>0</v>
      </c>
      <c r="AE51" s="288" t="e">
        <f t="shared" si="13"/>
        <v>#N/A</v>
      </c>
      <c r="AF51" s="297" t="e">
        <f>IF(AE51&lt;=1,"Remota",VLOOKUP(AE51,[47]Listas!$C$6:$D$10,2,0))</f>
        <v>#N/A</v>
      </c>
      <c r="AG51" s="288" t="e">
        <f t="shared" si="14"/>
        <v>#N/A</v>
      </c>
      <c r="AH51" s="297" t="e">
        <f>IF(AG51&lt;=1,"Insignificante",HLOOKUP(AG51,[47]Listas!$F$3:$J$4,2,0))</f>
        <v>#N/A</v>
      </c>
      <c r="AI51" s="289" t="e">
        <f t="shared" si="15"/>
        <v>#N/A</v>
      </c>
      <c r="AJ51" s="294" t="e">
        <f>INDEX([47]Listas!$F$6:$J$10,MATCH(AF51,[47]Listas!$D$6:$D$10,0),MATCH(AH51,[47]Listas!$F$4:$J$4,0))</f>
        <v>#N/A</v>
      </c>
    </row>
    <row r="52" spans="1:36" s="21" customFormat="1" ht="78" hidden="1" customHeight="1" x14ac:dyDescent="0.2">
      <c r="A52" s="290"/>
      <c r="B52" s="295" t="s">
        <v>1230</v>
      </c>
      <c r="C52" s="992"/>
      <c r="D52" s="992"/>
      <c r="E52" s="992"/>
      <c r="F52" s="290"/>
      <c r="G52" s="993"/>
      <c r="H52" s="994"/>
      <c r="I52" s="995"/>
      <c r="J52" s="992"/>
      <c r="K52" s="992"/>
      <c r="L52" s="992"/>
      <c r="M52" s="290"/>
      <c r="N52" s="290"/>
      <c r="O52" s="290"/>
      <c r="P52" s="292"/>
      <c r="Q52" s="292"/>
      <c r="R52" s="286"/>
      <c r="S52" s="287" t="e">
        <f>VLOOKUP(P52,[47]Listas!$D$6:$E$10,2,0)</f>
        <v>#N/A</v>
      </c>
      <c r="T52" s="287" t="e">
        <f>HLOOKUP(Q52,[47]Listas!$F$4:$J$5,2,0)</f>
        <v>#N/A</v>
      </c>
      <c r="U52" s="294" t="e">
        <f>INDEX([47]Listas!$F$6:$J$10,MATCH(P52,[47]Listas!$D$6:$D$10,0),MATCH(Q52,[47]Listas!$F$4:$J$4,0))</f>
        <v>#N/A</v>
      </c>
      <c r="V52" s="286"/>
      <c r="W52" s="1048"/>
      <c r="X52" s="1048"/>
      <c r="Y52" s="1048"/>
      <c r="Z52" s="290"/>
      <c r="AA52" s="295"/>
      <c r="AB52" s="290"/>
      <c r="AC52" s="286"/>
      <c r="AD52" s="287">
        <f t="shared" si="12"/>
        <v>0</v>
      </c>
      <c r="AE52" s="288" t="e">
        <f t="shared" si="13"/>
        <v>#N/A</v>
      </c>
      <c r="AF52" s="297" t="e">
        <f>IF(AE52&lt;=1,"Remota",VLOOKUP(AE52,[47]Listas!$C$6:$D$10,2,0))</f>
        <v>#N/A</v>
      </c>
      <c r="AG52" s="288" t="e">
        <f t="shared" si="14"/>
        <v>#N/A</v>
      </c>
      <c r="AH52" s="297" t="e">
        <f>IF(AG52&lt;=1,"Insignificante",HLOOKUP(AG52,[47]Listas!$F$3:$J$4,2,0))</f>
        <v>#N/A</v>
      </c>
      <c r="AI52" s="289" t="e">
        <f t="shared" si="15"/>
        <v>#N/A</v>
      </c>
      <c r="AJ52" s="294" t="e">
        <f>INDEX([47]Listas!$F$6:$J$10,MATCH(AF52,[47]Listas!$D$6:$D$10,0),MATCH(AH52,[47]Listas!$F$4:$J$4,0))</f>
        <v>#N/A</v>
      </c>
    </row>
    <row r="53" spans="1:36" s="21" customFormat="1" ht="78" hidden="1" customHeight="1" x14ac:dyDescent="0.2">
      <c r="A53" s="290"/>
      <c r="B53" s="295" t="s">
        <v>1230</v>
      </c>
      <c r="C53" s="992"/>
      <c r="D53" s="992"/>
      <c r="E53" s="992"/>
      <c r="F53" s="290"/>
      <c r="G53" s="993"/>
      <c r="H53" s="994"/>
      <c r="I53" s="995"/>
      <c r="J53" s="992"/>
      <c r="K53" s="992"/>
      <c r="L53" s="992"/>
      <c r="M53" s="290"/>
      <c r="N53" s="290"/>
      <c r="O53" s="290"/>
      <c r="P53" s="292"/>
      <c r="Q53" s="292"/>
      <c r="R53" s="286"/>
      <c r="S53" s="287" t="e">
        <f>VLOOKUP(P53,[47]Listas!$D$6:$E$10,2,0)</f>
        <v>#N/A</v>
      </c>
      <c r="T53" s="287" t="e">
        <f>HLOOKUP(Q53,[47]Listas!$F$4:$J$5,2,0)</f>
        <v>#N/A</v>
      </c>
      <c r="U53" s="294" t="e">
        <f>INDEX([47]Listas!$F$6:$J$10,MATCH(P53,[47]Listas!$D$6:$D$10,0),MATCH(Q53,[47]Listas!$F$4:$J$4,0))</f>
        <v>#N/A</v>
      </c>
      <c r="V53" s="286"/>
      <c r="W53" s="1048"/>
      <c r="X53" s="1048"/>
      <c r="Y53" s="1048"/>
      <c r="Z53" s="290"/>
      <c r="AA53" s="295"/>
      <c r="AB53" s="290"/>
      <c r="AC53" s="286"/>
      <c r="AD53" s="287">
        <f t="shared" si="12"/>
        <v>0</v>
      </c>
      <c r="AE53" s="288" t="e">
        <f t="shared" si="13"/>
        <v>#N/A</v>
      </c>
      <c r="AF53" s="297" t="e">
        <f>IF(AE53&lt;=1,"Remota",VLOOKUP(AE53,[47]Listas!$C$6:$D$10,2,0))</f>
        <v>#N/A</v>
      </c>
      <c r="AG53" s="288" t="e">
        <f t="shared" si="14"/>
        <v>#N/A</v>
      </c>
      <c r="AH53" s="297" t="e">
        <f>IF(AG53&lt;=1,"Insignificante",HLOOKUP(AG53,[47]Listas!$F$3:$J$4,2,0))</f>
        <v>#N/A</v>
      </c>
      <c r="AI53" s="289" t="e">
        <f t="shared" si="15"/>
        <v>#N/A</v>
      </c>
      <c r="AJ53" s="294" t="e">
        <f>INDEX([47]Listas!$F$6:$J$10,MATCH(AF53,[47]Listas!$D$6:$D$10,0),MATCH(AH53,[47]Listas!$F$4:$J$4,0))</f>
        <v>#N/A</v>
      </c>
    </row>
    <row r="54" spans="1:36" s="21" customFormat="1" ht="78" hidden="1" customHeight="1" x14ac:dyDescent="0.2">
      <c r="A54" s="290"/>
      <c r="B54" s="295" t="s">
        <v>1230</v>
      </c>
      <c r="C54" s="992"/>
      <c r="D54" s="992"/>
      <c r="E54" s="992"/>
      <c r="F54" s="290"/>
      <c r="G54" s="993"/>
      <c r="H54" s="994"/>
      <c r="I54" s="995"/>
      <c r="J54" s="992"/>
      <c r="K54" s="992"/>
      <c r="L54" s="992"/>
      <c r="M54" s="290"/>
      <c r="N54" s="290"/>
      <c r="O54" s="290"/>
      <c r="P54" s="292"/>
      <c r="Q54" s="292"/>
      <c r="R54" s="286"/>
      <c r="S54" s="287" t="e">
        <f>VLOOKUP(P54,[47]Listas!$D$6:$E$10,2,0)</f>
        <v>#N/A</v>
      </c>
      <c r="T54" s="287" t="e">
        <f>HLOOKUP(Q54,[47]Listas!$F$4:$J$5,2,0)</f>
        <v>#N/A</v>
      </c>
      <c r="U54" s="294" t="e">
        <f>INDEX([47]Listas!$F$6:$J$10,MATCH(P54,[47]Listas!$D$6:$D$10,0),MATCH(Q54,[47]Listas!$F$4:$J$4,0))</f>
        <v>#N/A</v>
      </c>
      <c r="V54" s="286"/>
      <c r="W54" s="1048"/>
      <c r="X54" s="1048"/>
      <c r="Y54" s="1048"/>
      <c r="Z54" s="290"/>
      <c r="AA54" s="295"/>
      <c r="AB54" s="290"/>
      <c r="AC54" s="286"/>
      <c r="AD54" s="287">
        <f t="shared" si="12"/>
        <v>0</v>
      </c>
      <c r="AE54" s="288" t="e">
        <f t="shared" si="13"/>
        <v>#N/A</v>
      </c>
      <c r="AF54" s="297" t="e">
        <f>IF(AE54&lt;=1,"Remota",VLOOKUP(AE54,[47]Listas!$C$6:$D$10,2,0))</f>
        <v>#N/A</v>
      </c>
      <c r="AG54" s="288" t="e">
        <f t="shared" si="14"/>
        <v>#N/A</v>
      </c>
      <c r="AH54" s="297" t="e">
        <f>IF(AG54&lt;=1,"Insignificante",HLOOKUP(AG54,[47]Listas!$F$3:$J$4,2,0))</f>
        <v>#N/A</v>
      </c>
      <c r="AI54" s="289" t="e">
        <f t="shared" si="15"/>
        <v>#N/A</v>
      </c>
      <c r="AJ54" s="294" t="e">
        <f>INDEX([47]Listas!$F$6:$J$10,MATCH(AF54,[47]Listas!$D$6:$D$10,0),MATCH(AH54,[47]Listas!$F$4:$J$4,0))</f>
        <v>#N/A</v>
      </c>
    </row>
    <row r="55" spans="1:36" s="21" customFormat="1" ht="78" hidden="1" customHeight="1" x14ac:dyDescent="0.2">
      <c r="A55" s="290"/>
      <c r="B55" s="295" t="s">
        <v>1230</v>
      </c>
      <c r="C55" s="992"/>
      <c r="D55" s="992"/>
      <c r="E55" s="992"/>
      <c r="F55" s="290"/>
      <c r="G55" s="993"/>
      <c r="H55" s="994"/>
      <c r="I55" s="995"/>
      <c r="J55" s="992"/>
      <c r="K55" s="992"/>
      <c r="L55" s="992"/>
      <c r="M55" s="290"/>
      <c r="N55" s="290"/>
      <c r="O55" s="290"/>
      <c r="P55" s="292"/>
      <c r="Q55" s="292"/>
      <c r="R55" s="286"/>
      <c r="S55" s="287" t="e">
        <f>VLOOKUP(P55,[47]Listas!$D$6:$E$10,2,0)</f>
        <v>#N/A</v>
      </c>
      <c r="T55" s="287" t="e">
        <f>HLOOKUP(Q55,[47]Listas!$F$4:$J$5,2,0)</f>
        <v>#N/A</v>
      </c>
      <c r="U55" s="294" t="e">
        <f>INDEX([47]Listas!$F$6:$J$10,MATCH(P55,[47]Listas!$D$6:$D$10,0),MATCH(Q55,[47]Listas!$F$4:$J$4,0))</f>
        <v>#N/A</v>
      </c>
      <c r="V55" s="286"/>
      <c r="W55" s="1048"/>
      <c r="X55" s="1048"/>
      <c r="Y55" s="1048"/>
      <c r="Z55" s="290"/>
      <c r="AA55" s="295"/>
      <c r="AB55" s="290"/>
      <c r="AC55" s="286"/>
      <c r="AD55" s="287">
        <f t="shared" si="12"/>
        <v>0</v>
      </c>
      <c r="AE55" s="288" t="e">
        <f t="shared" si="13"/>
        <v>#N/A</v>
      </c>
      <c r="AF55" s="297" t="e">
        <f>IF(AE55&lt;=1,"Remota",VLOOKUP(AE55,[47]Listas!$C$6:$D$10,2,0))</f>
        <v>#N/A</v>
      </c>
      <c r="AG55" s="288" t="e">
        <f t="shared" si="14"/>
        <v>#N/A</v>
      </c>
      <c r="AH55" s="297" t="e">
        <f>IF(AG55&lt;=1,"Insignificante",HLOOKUP(AG55,[47]Listas!$F$3:$J$4,2,0))</f>
        <v>#N/A</v>
      </c>
      <c r="AI55" s="289" t="e">
        <f t="shared" si="15"/>
        <v>#N/A</v>
      </c>
      <c r="AJ55" s="294" t="e">
        <f>INDEX([47]Listas!$F$6:$J$10,MATCH(AF55,[47]Listas!$D$6:$D$10,0),MATCH(AH55,[47]Listas!$F$4:$J$4,0))</f>
        <v>#N/A</v>
      </c>
    </row>
    <row r="56" spans="1:36" s="21" customFormat="1" ht="78" hidden="1" customHeight="1" x14ac:dyDescent="0.2">
      <c r="A56" s="290"/>
      <c r="B56" s="295" t="s">
        <v>1230</v>
      </c>
      <c r="C56" s="992"/>
      <c r="D56" s="992"/>
      <c r="E56" s="992"/>
      <c r="F56" s="290"/>
      <c r="G56" s="993"/>
      <c r="H56" s="994"/>
      <c r="I56" s="995"/>
      <c r="J56" s="992"/>
      <c r="K56" s="992"/>
      <c r="L56" s="992"/>
      <c r="M56" s="290"/>
      <c r="N56" s="290"/>
      <c r="O56" s="290"/>
      <c r="P56" s="292"/>
      <c r="Q56" s="292"/>
      <c r="R56" s="286"/>
      <c r="S56" s="287" t="e">
        <f>VLOOKUP(P56,[47]Listas!$D$6:$E$10,2,0)</f>
        <v>#N/A</v>
      </c>
      <c r="T56" s="287" t="e">
        <f>HLOOKUP(Q56,[47]Listas!$F$4:$J$5,2,0)</f>
        <v>#N/A</v>
      </c>
      <c r="U56" s="294" t="e">
        <f>INDEX([47]Listas!$F$6:$J$10,MATCH(P56,[47]Listas!$D$6:$D$10,0),MATCH(Q56,[47]Listas!$F$4:$J$4,0))</f>
        <v>#N/A</v>
      </c>
      <c r="V56" s="286"/>
      <c r="W56" s="1048"/>
      <c r="X56" s="1048"/>
      <c r="Y56" s="1048"/>
      <c r="Z56" s="290"/>
      <c r="AA56" s="295"/>
      <c r="AB56" s="290"/>
      <c r="AC56" s="286"/>
      <c r="AD56" s="287">
        <f t="shared" si="12"/>
        <v>0</v>
      </c>
      <c r="AE56" s="288" t="e">
        <f t="shared" si="13"/>
        <v>#N/A</v>
      </c>
      <c r="AF56" s="297" t="e">
        <f>IF(AE56&lt;=1,"Remota",VLOOKUP(AE56,[47]Listas!$C$6:$D$10,2,0))</f>
        <v>#N/A</v>
      </c>
      <c r="AG56" s="288" t="e">
        <f t="shared" si="14"/>
        <v>#N/A</v>
      </c>
      <c r="AH56" s="297" t="e">
        <f>IF(AG56&lt;=1,"Insignificante",HLOOKUP(AG56,[47]Listas!$F$3:$J$4,2,0))</f>
        <v>#N/A</v>
      </c>
      <c r="AI56" s="289" t="e">
        <f t="shared" si="15"/>
        <v>#N/A</v>
      </c>
      <c r="AJ56" s="294" t="e">
        <f>INDEX([47]Listas!$F$6:$J$10,MATCH(AF56,[47]Listas!$D$6:$D$10,0),MATCH(AH56,[47]Listas!$F$4:$J$4,0))</f>
        <v>#N/A</v>
      </c>
    </row>
    <row r="57" spans="1:36" s="21" customFormat="1" ht="78" hidden="1" customHeight="1" x14ac:dyDescent="0.2">
      <c r="A57" s="290"/>
      <c r="B57" s="295" t="s">
        <v>1230</v>
      </c>
      <c r="C57" s="992"/>
      <c r="D57" s="992"/>
      <c r="E57" s="992"/>
      <c r="F57" s="290"/>
      <c r="G57" s="993"/>
      <c r="H57" s="994"/>
      <c r="I57" s="995"/>
      <c r="J57" s="992"/>
      <c r="K57" s="992"/>
      <c r="L57" s="992"/>
      <c r="M57" s="290"/>
      <c r="N57" s="290"/>
      <c r="O57" s="290"/>
      <c r="P57" s="292"/>
      <c r="Q57" s="292"/>
      <c r="R57" s="286"/>
      <c r="S57" s="287" t="e">
        <f>VLOOKUP(P57,[47]Listas!$D$6:$E$10,2,0)</f>
        <v>#N/A</v>
      </c>
      <c r="T57" s="287" t="e">
        <f>HLOOKUP(Q57,[47]Listas!$F$4:$J$5,2,0)</f>
        <v>#N/A</v>
      </c>
      <c r="U57" s="294" t="e">
        <f>INDEX([47]Listas!$F$6:$J$10,MATCH(P57,[47]Listas!$D$6:$D$10,0),MATCH(Q57,[47]Listas!$F$4:$J$4,0))</f>
        <v>#N/A</v>
      </c>
      <c r="V57" s="286"/>
      <c r="W57" s="1048"/>
      <c r="X57" s="1048"/>
      <c r="Y57" s="1048"/>
      <c r="Z57" s="290"/>
      <c r="AA57" s="295"/>
      <c r="AB57" s="290"/>
      <c r="AC57" s="286"/>
      <c r="AD57" s="287">
        <f t="shared" si="12"/>
        <v>0</v>
      </c>
      <c r="AE57" s="288" t="e">
        <f t="shared" si="13"/>
        <v>#N/A</v>
      </c>
      <c r="AF57" s="297" t="e">
        <f>IF(AE57&lt;=1,"Remota",VLOOKUP(AE57,[47]Listas!$C$6:$D$10,2,0))</f>
        <v>#N/A</v>
      </c>
      <c r="AG57" s="288" t="e">
        <f t="shared" si="14"/>
        <v>#N/A</v>
      </c>
      <c r="AH57" s="297" t="e">
        <f>IF(AG57&lt;=1,"Insignificante",HLOOKUP(AG57,[47]Listas!$F$3:$J$4,2,0))</f>
        <v>#N/A</v>
      </c>
      <c r="AI57" s="289" t="e">
        <f t="shared" si="15"/>
        <v>#N/A</v>
      </c>
      <c r="AJ57" s="294" t="e">
        <f>INDEX([47]Listas!$F$6:$J$10,MATCH(AF57,[47]Listas!$D$6:$D$10,0),MATCH(AH57,[47]Listas!$F$4:$J$4,0))</f>
        <v>#N/A</v>
      </c>
    </row>
    <row r="58" spans="1:36" s="21" customFormat="1" ht="78" hidden="1" customHeight="1" x14ac:dyDescent="0.2">
      <c r="A58" s="290"/>
      <c r="B58" s="295" t="s">
        <v>1230</v>
      </c>
      <c r="C58" s="992"/>
      <c r="D58" s="992"/>
      <c r="E58" s="992"/>
      <c r="F58" s="290"/>
      <c r="G58" s="993"/>
      <c r="H58" s="994"/>
      <c r="I58" s="995"/>
      <c r="J58" s="992"/>
      <c r="K58" s="992"/>
      <c r="L58" s="992"/>
      <c r="M58" s="290"/>
      <c r="N58" s="290"/>
      <c r="O58" s="290"/>
      <c r="P58" s="292"/>
      <c r="Q58" s="292"/>
      <c r="R58" s="286"/>
      <c r="S58" s="287" t="e">
        <f>VLOOKUP(P58,[47]Listas!$D$6:$E$10,2,0)</f>
        <v>#N/A</v>
      </c>
      <c r="T58" s="287" t="e">
        <f>HLOOKUP(Q58,[47]Listas!$F$4:$J$5,2,0)</f>
        <v>#N/A</v>
      </c>
      <c r="U58" s="294" t="e">
        <f>INDEX([47]Listas!$F$6:$J$10,MATCH(P58,[47]Listas!$D$6:$D$10,0),MATCH(Q58,[47]Listas!$F$4:$J$4,0))</f>
        <v>#N/A</v>
      </c>
      <c r="V58" s="286"/>
      <c r="W58" s="1048"/>
      <c r="X58" s="1048"/>
      <c r="Y58" s="1048"/>
      <c r="Z58" s="290"/>
      <c r="AA58" s="295"/>
      <c r="AB58" s="290"/>
      <c r="AC58" s="286"/>
      <c r="AD58" s="287">
        <f t="shared" si="12"/>
        <v>0</v>
      </c>
      <c r="AE58" s="288" t="e">
        <f t="shared" si="13"/>
        <v>#N/A</v>
      </c>
      <c r="AF58" s="297" t="e">
        <f>IF(AE58&lt;=1,"Remota",VLOOKUP(AE58,[47]Listas!$C$6:$D$10,2,0))</f>
        <v>#N/A</v>
      </c>
      <c r="AG58" s="288" t="e">
        <f t="shared" si="14"/>
        <v>#N/A</v>
      </c>
      <c r="AH58" s="297" t="e">
        <f>IF(AG58&lt;=1,"Insignificante",HLOOKUP(AG58,[47]Listas!$F$3:$J$4,2,0))</f>
        <v>#N/A</v>
      </c>
      <c r="AI58" s="289" t="e">
        <f t="shared" si="15"/>
        <v>#N/A</v>
      </c>
      <c r="AJ58" s="294" t="e">
        <f>INDEX([47]Listas!$F$6:$J$10,MATCH(AF58,[47]Listas!$D$6:$D$10,0),MATCH(AH58,[47]Listas!$F$4:$J$4,0))</f>
        <v>#N/A</v>
      </c>
    </row>
    <row r="59" spans="1:36" s="21" customFormat="1" ht="78" hidden="1" customHeight="1" x14ac:dyDescent="0.2">
      <c r="A59" s="290"/>
      <c r="B59" s="295" t="s">
        <v>1230</v>
      </c>
      <c r="C59" s="992"/>
      <c r="D59" s="992"/>
      <c r="E59" s="992"/>
      <c r="F59" s="290"/>
      <c r="G59" s="993"/>
      <c r="H59" s="994"/>
      <c r="I59" s="995"/>
      <c r="J59" s="992"/>
      <c r="K59" s="992"/>
      <c r="L59" s="992"/>
      <c r="M59" s="290"/>
      <c r="N59" s="290"/>
      <c r="O59" s="290"/>
      <c r="P59" s="292"/>
      <c r="Q59" s="292"/>
      <c r="R59" s="286"/>
      <c r="S59" s="287" t="e">
        <f>VLOOKUP(P59,[47]Listas!$D$6:$E$10,2,0)</f>
        <v>#N/A</v>
      </c>
      <c r="T59" s="287" t="e">
        <f>HLOOKUP(Q59,[47]Listas!$F$4:$J$5,2,0)</f>
        <v>#N/A</v>
      </c>
      <c r="U59" s="294" t="e">
        <f>INDEX([47]Listas!$F$6:$J$10,MATCH(P59,[47]Listas!$D$6:$D$10,0),MATCH(Q59,[47]Listas!$F$4:$J$4,0))</f>
        <v>#N/A</v>
      </c>
      <c r="V59" s="286"/>
      <c r="W59" s="1048"/>
      <c r="X59" s="1048"/>
      <c r="Y59" s="1048"/>
      <c r="Z59" s="290"/>
      <c r="AA59" s="295"/>
      <c r="AB59" s="290"/>
      <c r="AC59" s="286"/>
      <c r="AD59" s="287">
        <f t="shared" si="12"/>
        <v>0</v>
      </c>
      <c r="AE59" s="288" t="e">
        <f t="shared" si="13"/>
        <v>#N/A</v>
      </c>
      <c r="AF59" s="297" t="e">
        <f>IF(AE59&lt;=1,"Remota",VLOOKUP(AE59,[47]Listas!$C$6:$D$10,2,0))</f>
        <v>#N/A</v>
      </c>
      <c r="AG59" s="288" t="e">
        <f t="shared" si="14"/>
        <v>#N/A</v>
      </c>
      <c r="AH59" s="297" t="e">
        <f>IF(AG59&lt;=1,"Insignificante",HLOOKUP(AG59,[47]Listas!$F$3:$J$4,2,0))</f>
        <v>#N/A</v>
      </c>
      <c r="AI59" s="289" t="e">
        <f t="shared" si="15"/>
        <v>#N/A</v>
      </c>
      <c r="AJ59" s="294" t="e">
        <f>INDEX([47]Listas!$F$6:$J$10,MATCH(AF59,[47]Listas!$D$6:$D$10,0),MATCH(AH59,[47]Listas!$F$4:$J$4,0))</f>
        <v>#N/A</v>
      </c>
    </row>
    <row r="60" spans="1:36" s="21" customFormat="1" ht="78" hidden="1" customHeight="1" x14ac:dyDescent="0.2">
      <c r="A60" s="290"/>
      <c r="B60" s="295" t="s">
        <v>1230</v>
      </c>
      <c r="C60" s="992"/>
      <c r="D60" s="992"/>
      <c r="E60" s="992"/>
      <c r="F60" s="290"/>
      <c r="G60" s="993"/>
      <c r="H60" s="994"/>
      <c r="I60" s="995"/>
      <c r="J60" s="992"/>
      <c r="K60" s="992"/>
      <c r="L60" s="992"/>
      <c r="M60" s="290"/>
      <c r="N60" s="290"/>
      <c r="O60" s="290"/>
      <c r="P60" s="292"/>
      <c r="Q60" s="292"/>
      <c r="R60" s="286"/>
      <c r="S60" s="287" t="e">
        <f>VLOOKUP(P60,[47]Listas!$D$6:$E$10,2,0)</f>
        <v>#N/A</v>
      </c>
      <c r="T60" s="287" t="e">
        <f>HLOOKUP(Q60,[47]Listas!$F$4:$J$5,2,0)</f>
        <v>#N/A</v>
      </c>
      <c r="U60" s="294" t="e">
        <f>INDEX([47]Listas!$F$6:$J$10,MATCH(P60,[47]Listas!$D$6:$D$10,0),MATCH(Q60,[47]Listas!$F$4:$J$4,0))</f>
        <v>#N/A</v>
      </c>
      <c r="V60" s="286"/>
      <c r="W60" s="1048"/>
      <c r="X60" s="1048"/>
      <c r="Y60" s="1048"/>
      <c r="Z60" s="290"/>
      <c r="AA60" s="295"/>
      <c r="AB60" s="290"/>
      <c r="AC60" s="286"/>
      <c r="AD60" s="287">
        <f t="shared" si="12"/>
        <v>0</v>
      </c>
      <c r="AE60" s="288" t="e">
        <f t="shared" si="13"/>
        <v>#N/A</v>
      </c>
      <c r="AF60" s="297" t="e">
        <f>IF(AE60&lt;=1,"Remota",VLOOKUP(AE60,[47]Listas!$C$6:$D$10,2,0))</f>
        <v>#N/A</v>
      </c>
      <c r="AG60" s="288" t="e">
        <f t="shared" si="14"/>
        <v>#N/A</v>
      </c>
      <c r="AH60" s="297" t="e">
        <f>IF(AG60&lt;=1,"Insignificante",HLOOKUP(AG60,[47]Listas!$F$3:$J$4,2,0))</f>
        <v>#N/A</v>
      </c>
      <c r="AI60" s="289" t="e">
        <f t="shared" si="15"/>
        <v>#N/A</v>
      </c>
      <c r="AJ60" s="294" t="e">
        <f>INDEX([47]Listas!$F$6:$J$10,MATCH(AF60,[47]Listas!$D$6:$D$10,0),MATCH(AH60,[47]Listas!$F$4:$J$4,0))</f>
        <v>#N/A</v>
      </c>
    </row>
    <row r="61" spans="1:36" s="21" customFormat="1" ht="78" hidden="1" customHeight="1" x14ac:dyDescent="0.2">
      <c r="A61" s="290"/>
      <c r="B61" s="295" t="s">
        <v>1230</v>
      </c>
      <c r="C61" s="992"/>
      <c r="D61" s="992"/>
      <c r="E61" s="992"/>
      <c r="F61" s="290"/>
      <c r="G61" s="993"/>
      <c r="H61" s="994"/>
      <c r="I61" s="995"/>
      <c r="J61" s="992"/>
      <c r="K61" s="992"/>
      <c r="L61" s="992"/>
      <c r="M61" s="290"/>
      <c r="N61" s="290"/>
      <c r="O61" s="290"/>
      <c r="P61" s="292"/>
      <c r="Q61" s="292"/>
      <c r="R61" s="286"/>
      <c r="S61" s="287" t="e">
        <f>VLOOKUP(P61,[47]Listas!$D$6:$E$10,2,0)</f>
        <v>#N/A</v>
      </c>
      <c r="T61" s="287" t="e">
        <f>HLOOKUP(Q61,[47]Listas!$F$4:$J$5,2,0)</f>
        <v>#N/A</v>
      </c>
      <c r="U61" s="294" t="e">
        <f>INDEX([47]Listas!$F$6:$J$10,MATCH(P61,[47]Listas!$D$6:$D$10,0),MATCH(Q61,[47]Listas!$F$4:$J$4,0))</f>
        <v>#N/A</v>
      </c>
      <c r="V61" s="286"/>
      <c r="W61" s="1048"/>
      <c r="X61" s="1048"/>
      <c r="Y61" s="1048"/>
      <c r="Z61" s="290"/>
      <c r="AA61" s="295"/>
      <c r="AB61" s="290"/>
      <c r="AC61" s="286"/>
      <c r="AD61" s="287">
        <f t="shared" si="12"/>
        <v>0</v>
      </c>
      <c r="AE61" s="288" t="e">
        <f t="shared" si="13"/>
        <v>#N/A</v>
      </c>
      <c r="AF61" s="297" t="e">
        <f>IF(AE61&lt;=1,"Remota",VLOOKUP(AE61,[47]Listas!$C$6:$D$10,2,0))</f>
        <v>#N/A</v>
      </c>
      <c r="AG61" s="288" t="e">
        <f t="shared" si="14"/>
        <v>#N/A</v>
      </c>
      <c r="AH61" s="297" t="e">
        <f>IF(AG61&lt;=1,"Insignificante",HLOOKUP(AG61,[47]Listas!$F$3:$J$4,2,0))</f>
        <v>#N/A</v>
      </c>
      <c r="AI61" s="289" t="e">
        <f t="shared" si="15"/>
        <v>#N/A</v>
      </c>
      <c r="AJ61" s="294" t="e">
        <f>INDEX([47]Listas!$F$6:$J$10,MATCH(AF61,[47]Listas!$D$6:$D$10,0),MATCH(AH61,[47]Listas!$F$4:$J$4,0))</f>
        <v>#N/A</v>
      </c>
    </row>
    <row r="62" spans="1:36" s="21" customFormat="1" ht="78" hidden="1" customHeight="1" x14ac:dyDescent="0.2">
      <c r="A62" s="290"/>
      <c r="B62" s="295" t="s">
        <v>1230</v>
      </c>
      <c r="C62" s="992"/>
      <c r="D62" s="992"/>
      <c r="E62" s="992"/>
      <c r="F62" s="290"/>
      <c r="G62" s="993"/>
      <c r="H62" s="994"/>
      <c r="I62" s="995"/>
      <c r="J62" s="992"/>
      <c r="K62" s="992"/>
      <c r="L62" s="992"/>
      <c r="M62" s="290"/>
      <c r="N62" s="290"/>
      <c r="O62" s="290"/>
      <c r="P62" s="292"/>
      <c r="Q62" s="292"/>
      <c r="R62" s="286"/>
      <c r="S62" s="287" t="e">
        <f>VLOOKUP(P62,[47]Listas!$D$6:$E$10,2,0)</f>
        <v>#N/A</v>
      </c>
      <c r="T62" s="287" t="e">
        <f>HLOOKUP(Q62,[47]Listas!$F$4:$J$5,2,0)</f>
        <v>#N/A</v>
      </c>
      <c r="U62" s="294" t="e">
        <f>INDEX([47]Listas!$F$6:$J$10,MATCH(P62,[47]Listas!$D$6:$D$10,0),MATCH(Q62,[47]Listas!$F$4:$J$4,0))</f>
        <v>#N/A</v>
      </c>
      <c r="V62" s="286"/>
      <c r="W62" s="1048"/>
      <c r="X62" s="1048"/>
      <c r="Y62" s="1048"/>
      <c r="Z62" s="290"/>
      <c r="AA62" s="295"/>
      <c r="AB62" s="290"/>
      <c r="AC62" s="286"/>
      <c r="AD62" s="287">
        <f t="shared" si="12"/>
        <v>0</v>
      </c>
      <c r="AE62" s="288" t="e">
        <f t="shared" si="13"/>
        <v>#N/A</v>
      </c>
      <c r="AF62" s="297" t="e">
        <f>IF(AE62&lt;=1,"Remota",VLOOKUP(AE62,[47]Listas!$C$6:$D$10,2,0))</f>
        <v>#N/A</v>
      </c>
      <c r="AG62" s="288" t="e">
        <f t="shared" si="14"/>
        <v>#N/A</v>
      </c>
      <c r="AH62" s="297" t="e">
        <f>IF(AG62&lt;=1,"Insignificante",HLOOKUP(AG62,[47]Listas!$F$3:$J$4,2,0))</f>
        <v>#N/A</v>
      </c>
      <c r="AI62" s="289" t="e">
        <f t="shared" si="15"/>
        <v>#N/A</v>
      </c>
      <c r="AJ62" s="294" t="e">
        <f>INDEX([47]Listas!$F$6:$J$10,MATCH(AF62,[47]Listas!$D$6:$D$10,0),MATCH(AH62,[47]Listas!$F$4:$J$4,0))</f>
        <v>#N/A</v>
      </c>
    </row>
    <row r="63" spans="1:36" s="21" customFormat="1" ht="78" hidden="1" customHeight="1" x14ac:dyDescent="0.2">
      <c r="A63" s="290"/>
      <c r="B63" s="295" t="s">
        <v>1230</v>
      </c>
      <c r="C63" s="992"/>
      <c r="D63" s="992"/>
      <c r="E63" s="992"/>
      <c r="F63" s="290"/>
      <c r="G63" s="993"/>
      <c r="H63" s="994"/>
      <c r="I63" s="995"/>
      <c r="J63" s="992"/>
      <c r="K63" s="992"/>
      <c r="L63" s="992"/>
      <c r="M63" s="290"/>
      <c r="N63" s="290"/>
      <c r="O63" s="290"/>
      <c r="P63" s="292"/>
      <c r="Q63" s="292"/>
      <c r="R63" s="286"/>
      <c r="S63" s="287" t="e">
        <f>VLOOKUP(P63,[47]Listas!$D$6:$E$10,2,0)</f>
        <v>#N/A</v>
      </c>
      <c r="T63" s="287" t="e">
        <f>HLOOKUP(Q63,[47]Listas!$F$4:$J$5,2,0)</f>
        <v>#N/A</v>
      </c>
      <c r="U63" s="294" t="e">
        <f>INDEX([47]Listas!$F$6:$J$10,MATCH(P63,[47]Listas!$D$6:$D$10,0),MATCH(Q63,[47]Listas!$F$4:$J$4,0))</f>
        <v>#N/A</v>
      </c>
      <c r="V63" s="286"/>
      <c r="W63" s="1048"/>
      <c r="X63" s="1048"/>
      <c r="Y63" s="1048"/>
      <c r="Z63" s="290"/>
      <c r="AA63" s="295"/>
      <c r="AB63" s="290"/>
      <c r="AC63" s="286"/>
      <c r="AD63" s="287">
        <f t="shared" si="12"/>
        <v>0</v>
      </c>
      <c r="AE63" s="288" t="e">
        <f t="shared" si="13"/>
        <v>#N/A</v>
      </c>
      <c r="AF63" s="297" t="e">
        <f>IF(AE63&lt;=1,"Remota",VLOOKUP(AE63,[47]Listas!$C$6:$D$10,2,0))</f>
        <v>#N/A</v>
      </c>
      <c r="AG63" s="288" t="e">
        <f t="shared" si="14"/>
        <v>#N/A</v>
      </c>
      <c r="AH63" s="297" t="e">
        <f>IF(AG63&lt;=1,"Insignificante",HLOOKUP(AG63,[47]Listas!$F$3:$J$4,2,0))</f>
        <v>#N/A</v>
      </c>
      <c r="AI63" s="289" t="e">
        <f t="shared" si="15"/>
        <v>#N/A</v>
      </c>
      <c r="AJ63" s="294" t="e">
        <f>INDEX([47]Listas!$F$6:$J$10,MATCH(AF63,[47]Listas!$D$6:$D$10,0),MATCH(AH63,[47]Listas!$F$4:$J$4,0))</f>
        <v>#N/A</v>
      </c>
    </row>
    <row r="64" spans="1:36" s="21" customFormat="1" ht="78" hidden="1" customHeight="1" x14ac:dyDescent="0.2">
      <c r="A64" s="290"/>
      <c r="B64" s="295" t="s">
        <v>1230</v>
      </c>
      <c r="C64" s="992"/>
      <c r="D64" s="992"/>
      <c r="E64" s="992"/>
      <c r="F64" s="290"/>
      <c r="G64" s="993"/>
      <c r="H64" s="994"/>
      <c r="I64" s="995"/>
      <c r="J64" s="992"/>
      <c r="K64" s="992"/>
      <c r="L64" s="992"/>
      <c r="M64" s="290"/>
      <c r="N64" s="290"/>
      <c r="O64" s="290"/>
      <c r="P64" s="292"/>
      <c r="Q64" s="292"/>
      <c r="R64" s="286"/>
      <c r="S64" s="287" t="e">
        <f>VLOOKUP(P64,[47]Listas!$D$6:$E$10,2,0)</f>
        <v>#N/A</v>
      </c>
      <c r="T64" s="287" t="e">
        <f>HLOOKUP(Q64,[47]Listas!$F$4:$J$5,2,0)</f>
        <v>#N/A</v>
      </c>
      <c r="U64" s="294" t="e">
        <f>INDEX([47]Listas!$F$6:$J$10,MATCH(P64,[47]Listas!$D$6:$D$10,0),MATCH(Q64,[47]Listas!$F$4:$J$4,0))</f>
        <v>#N/A</v>
      </c>
      <c r="V64" s="286"/>
      <c r="W64" s="1048"/>
      <c r="X64" s="1048"/>
      <c r="Y64" s="1048"/>
      <c r="Z64" s="290"/>
      <c r="AA64" s="295"/>
      <c r="AB64" s="290"/>
      <c r="AC64" s="286"/>
      <c r="AD64" s="287">
        <f t="shared" si="12"/>
        <v>0</v>
      </c>
      <c r="AE64" s="288" t="e">
        <f t="shared" si="13"/>
        <v>#N/A</v>
      </c>
      <c r="AF64" s="297" t="e">
        <f>IF(AE64&lt;=1,"Remota",VLOOKUP(AE64,[47]Listas!$C$6:$D$10,2,0))</f>
        <v>#N/A</v>
      </c>
      <c r="AG64" s="288" t="e">
        <f t="shared" si="14"/>
        <v>#N/A</v>
      </c>
      <c r="AH64" s="297" t="e">
        <f>IF(AG64&lt;=1,"Insignificante",HLOOKUP(AG64,[47]Listas!$F$3:$J$4,2,0))</f>
        <v>#N/A</v>
      </c>
      <c r="AI64" s="289" t="e">
        <f t="shared" si="15"/>
        <v>#N/A</v>
      </c>
      <c r="AJ64" s="294" t="e">
        <f>INDEX([47]Listas!$F$6:$J$10,MATCH(AF64,[47]Listas!$D$6:$D$10,0),MATCH(AH64,[47]Listas!$F$4:$J$4,0))</f>
        <v>#N/A</v>
      </c>
    </row>
    <row r="65" spans="1:36" s="21" customFormat="1" ht="78" hidden="1" customHeight="1" x14ac:dyDescent="0.2">
      <c r="A65" s="290"/>
      <c r="B65" s="295" t="s">
        <v>1230</v>
      </c>
      <c r="C65" s="992"/>
      <c r="D65" s="992"/>
      <c r="E65" s="992"/>
      <c r="F65" s="290"/>
      <c r="G65" s="993"/>
      <c r="H65" s="994"/>
      <c r="I65" s="995"/>
      <c r="J65" s="992"/>
      <c r="K65" s="992"/>
      <c r="L65" s="992"/>
      <c r="M65" s="290"/>
      <c r="N65" s="290"/>
      <c r="O65" s="290"/>
      <c r="P65" s="292"/>
      <c r="Q65" s="292"/>
      <c r="R65" s="286"/>
      <c r="S65" s="287" t="e">
        <f>VLOOKUP(P65,[47]Listas!$D$6:$E$10,2,0)</f>
        <v>#N/A</v>
      </c>
      <c r="T65" s="287" t="e">
        <f>HLOOKUP(Q65,[47]Listas!$F$4:$J$5,2,0)</f>
        <v>#N/A</v>
      </c>
      <c r="U65" s="294" t="e">
        <f>INDEX([47]Listas!$F$6:$J$10,MATCH(P65,[47]Listas!$D$6:$D$10,0),MATCH(Q65,[47]Listas!$F$4:$J$4,0))</f>
        <v>#N/A</v>
      </c>
      <c r="V65" s="286"/>
      <c r="W65" s="1048"/>
      <c r="X65" s="1048"/>
      <c r="Y65" s="1048"/>
      <c r="Z65" s="290"/>
      <c r="AA65" s="295"/>
      <c r="AB65" s="290"/>
      <c r="AC65" s="286"/>
      <c r="AD65" s="287">
        <f t="shared" si="12"/>
        <v>0</v>
      </c>
      <c r="AE65" s="288" t="e">
        <f t="shared" si="13"/>
        <v>#N/A</v>
      </c>
      <c r="AF65" s="297" t="e">
        <f>IF(AE65&lt;=1,"Remota",VLOOKUP(AE65,[47]Listas!$C$6:$D$10,2,0))</f>
        <v>#N/A</v>
      </c>
      <c r="AG65" s="288" t="e">
        <f t="shared" si="14"/>
        <v>#N/A</v>
      </c>
      <c r="AH65" s="297" t="e">
        <f>IF(AG65&lt;=1,"Insignificante",HLOOKUP(AG65,[47]Listas!$F$3:$J$4,2,0))</f>
        <v>#N/A</v>
      </c>
      <c r="AI65" s="289" t="e">
        <f t="shared" si="15"/>
        <v>#N/A</v>
      </c>
      <c r="AJ65" s="294" t="e">
        <f>INDEX([47]Listas!$F$6:$J$10,MATCH(AF65,[47]Listas!$D$6:$D$10,0),MATCH(AH65,[47]Listas!$F$4:$J$4,0))</f>
        <v>#N/A</v>
      </c>
    </row>
    <row r="66" spans="1:36" s="21" customFormat="1" ht="78" hidden="1" customHeight="1" x14ac:dyDescent="0.2">
      <c r="A66" s="290"/>
      <c r="B66" s="295" t="s">
        <v>1230</v>
      </c>
      <c r="C66" s="992"/>
      <c r="D66" s="992"/>
      <c r="E66" s="992"/>
      <c r="F66" s="290"/>
      <c r="G66" s="993"/>
      <c r="H66" s="994"/>
      <c r="I66" s="995"/>
      <c r="J66" s="992"/>
      <c r="K66" s="992"/>
      <c r="L66" s="992"/>
      <c r="M66" s="290"/>
      <c r="N66" s="290"/>
      <c r="O66" s="290"/>
      <c r="P66" s="292"/>
      <c r="Q66" s="292"/>
      <c r="R66" s="286"/>
      <c r="S66" s="287" t="e">
        <f>VLOOKUP(P66,[47]Listas!$D$6:$E$10,2,0)</f>
        <v>#N/A</v>
      </c>
      <c r="T66" s="287" t="e">
        <f>HLOOKUP(Q66,[47]Listas!$F$4:$J$5,2,0)</f>
        <v>#N/A</v>
      </c>
      <c r="U66" s="294" t="e">
        <f>INDEX([47]Listas!$F$6:$J$10,MATCH(P66,[47]Listas!$D$6:$D$10,0),MATCH(Q66,[47]Listas!$F$4:$J$4,0))</f>
        <v>#N/A</v>
      </c>
      <c r="V66" s="286"/>
      <c r="W66" s="1048"/>
      <c r="X66" s="1048"/>
      <c r="Y66" s="1048"/>
      <c r="Z66" s="290"/>
      <c r="AA66" s="295"/>
      <c r="AB66" s="290"/>
      <c r="AC66" s="286"/>
      <c r="AD66" s="287">
        <f t="shared" si="12"/>
        <v>0</v>
      </c>
      <c r="AE66" s="288" t="e">
        <f t="shared" si="13"/>
        <v>#N/A</v>
      </c>
      <c r="AF66" s="297" t="e">
        <f>IF(AE66&lt;=1,"Remota",VLOOKUP(AE66,[47]Listas!$C$6:$D$10,2,0))</f>
        <v>#N/A</v>
      </c>
      <c r="AG66" s="288" t="e">
        <f t="shared" si="14"/>
        <v>#N/A</v>
      </c>
      <c r="AH66" s="297" t="e">
        <f>IF(AG66&lt;=1,"Insignificante",HLOOKUP(AG66,[47]Listas!$F$3:$J$4,2,0))</f>
        <v>#N/A</v>
      </c>
      <c r="AI66" s="289" t="e">
        <f t="shared" si="15"/>
        <v>#N/A</v>
      </c>
      <c r="AJ66" s="294" t="e">
        <f>INDEX([47]Listas!$F$6:$J$10,MATCH(AF66,[47]Listas!$D$6:$D$10,0),MATCH(AH66,[47]Listas!$F$4:$J$4,0))</f>
        <v>#N/A</v>
      </c>
    </row>
    <row r="67" spans="1:36" s="21" customFormat="1" ht="78" hidden="1" customHeight="1" x14ac:dyDescent="0.2">
      <c r="A67" s="290"/>
      <c r="B67" s="295" t="s">
        <v>1230</v>
      </c>
      <c r="C67" s="992"/>
      <c r="D67" s="992"/>
      <c r="E67" s="992"/>
      <c r="F67" s="290"/>
      <c r="G67" s="993"/>
      <c r="H67" s="994"/>
      <c r="I67" s="995"/>
      <c r="J67" s="992"/>
      <c r="K67" s="992"/>
      <c r="L67" s="992"/>
      <c r="M67" s="290"/>
      <c r="N67" s="290"/>
      <c r="O67" s="290"/>
      <c r="P67" s="292"/>
      <c r="Q67" s="292"/>
      <c r="R67" s="286"/>
      <c r="S67" s="287" t="e">
        <f>VLOOKUP(P67,[47]Listas!$D$6:$E$10,2,0)</f>
        <v>#N/A</v>
      </c>
      <c r="T67" s="287" t="e">
        <f>HLOOKUP(Q67,[47]Listas!$F$4:$J$5,2,0)</f>
        <v>#N/A</v>
      </c>
      <c r="U67" s="294" t="e">
        <f>INDEX([47]Listas!$F$6:$J$10,MATCH(P67,[47]Listas!$D$6:$D$10,0),MATCH(Q67,[47]Listas!$F$4:$J$4,0))</f>
        <v>#N/A</v>
      </c>
      <c r="V67" s="286"/>
      <c r="W67" s="1048"/>
      <c r="X67" s="1048"/>
      <c r="Y67" s="1048"/>
      <c r="Z67" s="290"/>
      <c r="AA67" s="295"/>
      <c r="AB67" s="290"/>
      <c r="AC67" s="286"/>
      <c r="AD67" s="287">
        <f t="shared" si="12"/>
        <v>0</v>
      </c>
      <c r="AE67" s="288" t="e">
        <f t="shared" si="13"/>
        <v>#N/A</v>
      </c>
      <c r="AF67" s="297" t="e">
        <f>IF(AE67&lt;=1,"Remota",VLOOKUP(AE67,[47]Listas!$C$6:$D$10,2,0))</f>
        <v>#N/A</v>
      </c>
      <c r="AG67" s="288" t="e">
        <f t="shared" si="14"/>
        <v>#N/A</v>
      </c>
      <c r="AH67" s="297" t="e">
        <f>IF(AG67&lt;=1,"Insignificante",HLOOKUP(AG67,[47]Listas!$F$3:$J$4,2,0))</f>
        <v>#N/A</v>
      </c>
      <c r="AI67" s="289" t="e">
        <f t="shared" si="15"/>
        <v>#N/A</v>
      </c>
      <c r="AJ67" s="294" t="e">
        <f>INDEX([47]Listas!$F$6:$J$10,MATCH(AF67,[47]Listas!$D$6:$D$10,0),MATCH(AH67,[47]Listas!$F$4:$J$4,0))</f>
        <v>#N/A</v>
      </c>
    </row>
    <row r="68" spans="1:36" s="21" customFormat="1" ht="78" hidden="1" customHeight="1" x14ac:dyDescent="0.2">
      <c r="A68" s="290"/>
      <c r="B68" s="295" t="s">
        <v>1230</v>
      </c>
      <c r="C68" s="992"/>
      <c r="D68" s="992"/>
      <c r="E68" s="992"/>
      <c r="F68" s="290"/>
      <c r="G68" s="993"/>
      <c r="H68" s="994"/>
      <c r="I68" s="995"/>
      <c r="J68" s="992"/>
      <c r="K68" s="992"/>
      <c r="L68" s="992"/>
      <c r="M68" s="290"/>
      <c r="N68" s="290"/>
      <c r="O68" s="290"/>
      <c r="P68" s="292"/>
      <c r="Q68" s="292"/>
      <c r="R68" s="286"/>
      <c r="S68" s="287" t="e">
        <f>VLOOKUP(P68,[47]Listas!$D$6:$E$10,2,0)</f>
        <v>#N/A</v>
      </c>
      <c r="T68" s="287" t="e">
        <f>HLOOKUP(Q68,[47]Listas!$F$4:$J$5,2,0)</f>
        <v>#N/A</v>
      </c>
      <c r="U68" s="294" t="e">
        <f>INDEX([47]Listas!$F$6:$J$10,MATCH(P68,[47]Listas!$D$6:$D$10,0),MATCH(Q68,[47]Listas!$F$4:$J$4,0))</f>
        <v>#N/A</v>
      </c>
      <c r="V68" s="286"/>
      <c r="W68" s="1048"/>
      <c r="X68" s="1048"/>
      <c r="Y68" s="1048"/>
      <c r="Z68" s="290"/>
      <c r="AA68" s="295"/>
      <c r="AB68" s="290"/>
      <c r="AC68" s="286"/>
      <c r="AD68" s="287">
        <f t="shared" si="12"/>
        <v>0</v>
      </c>
      <c r="AE68" s="288" t="e">
        <f t="shared" si="13"/>
        <v>#N/A</v>
      </c>
      <c r="AF68" s="297" t="e">
        <f>IF(AE68&lt;=1,"Remota",VLOOKUP(AE68,[47]Listas!$C$6:$D$10,2,0))</f>
        <v>#N/A</v>
      </c>
      <c r="AG68" s="288" t="e">
        <f t="shared" si="14"/>
        <v>#N/A</v>
      </c>
      <c r="AH68" s="297" t="e">
        <f>IF(AG68&lt;=1,"Insignificante",HLOOKUP(AG68,[47]Listas!$F$3:$J$4,2,0))</f>
        <v>#N/A</v>
      </c>
      <c r="AI68" s="289" t="e">
        <f t="shared" si="15"/>
        <v>#N/A</v>
      </c>
      <c r="AJ68" s="294" t="e">
        <f>INDEX([47]Listas!$F$6:$J$10,MATCH(AF68,[47]Listas!$D$6:$D$10,0),MATCH(AH68,[47]Listas!$F$4:$J$4,0))</f>
        <v>#N/A</v>
      </c>
    </row>
    <row r="69" spans="1:36" s="21" customFormat="1" ht="78" hidden="1" customHeight="1" x14ac:dyDescent="0.2">
      <c r="A69" s="290"/>
      <c r="B69" s="295" t="s">
        <v>1230</v>
      </c>
      <c r="C69" s="992"/>
      <c r="D69" s="992"/>
      <c r="E69" s="992"/>
      <c r="F69" s="290"/>
      <c r="G69" s="993"/>
      <c r="H69" s="994"/>
      <c r="I69" s="995"/>
      <c r="J69" s="992"/>
      <c r="K69" s="992"/>
      <c r="L69" s="992"/>
      <c r="M69" s="290"/>
      <c r="N69" s="290"/>
      <c r="O69" s="290"/>
      <c r="P69" s="292"/>
      <c r="Q69" s="292"/>
      <c r="R69" s="286"/>
      <c r="S69" s="287" t="e">
        <f>VLOOKUP(P69,[47]Listas!$D$6:$E$10,2,0)</f>
        <v>#N/A</v>
      </c>
      <c r="T69" s="287" t="e">
        <f>HLOOKUP(Q69,[47]Listas!$F$4:$J$5,2,0)</f>
        <v>#N/A</v>
      </c>
      <c r="U69" s="294" t="e">
        <f>INDEX([47]Listas!$F$6:$J$10,MATCH(P69,[47]Listas!$D$6:$D$10,0),MATCH(Q69,[47]Listas!$F$4:$J$4,0))</f>
        <v>#N/A</v>
      </c>
      <c r="V69" s="286"/>
      <c r="W69" s="1048"/>
      <c r="X69" s="1048"/>
      <c r="Y69" s="1048"/>
      <c r="Z69" s="290"/>
      <c r="AA69" s="295"/>
      <c r="AB69" s="290"/>
      <c r="AC69" s="286"/>
      <c r="AD69" s="287">
        <f t="shared" si="12"/>
        <v>0</v>
      </c>
      <c r="AE69" s="288" t="e">
        <f t="shared" si="13"/>
        <v>#N/A</v>
      </c>
      <c r="AF69" s="297" t="e">
        <f>IF(AE69&lt;=1,"Remota",VLOOKUP(AE69,[47]Listas!$C$6:$D$10,2,0))</f>
        <v>#N/A</v>
      </c>
      <c r="AG69" s="288" t="e">
        <f t="shared" si="14"/>
        <v>#N/A</v>
      </c>
      <c r="AH69" s="297" t="e">
        <f>IF(AG69&lt;=1,"Insignificante",HLOOKUP(AG69,[47]Listas!$F$3:$J$4,2,0))</f>
        <v>#N/A</v>
      </c>
      <c r="AI69" s="289" t="e">
        <f t="shared" si="15"/>
        <v>#N/A</v>
      </c>
      <c r="AJ69" s="294" t="e">
        <f>INDEX([47]Listas!$F$6:$J$10,MATCH(AF69,[47]Listas!$D$6:$D$10,0),MATCH(AH69,[47]Listas!$F$4:$J$4,0))</f>
        <v>#N/A</v>
      </c>
    </row>
    <row r="70" spans="1:36" s="21" customFormat="1" ht="78" hidden="1" customHeight="1" x14ac:dyDescent="0.2">
      <c r="A70" s="290"/>
      <c r="B70" s="295" t="s">
        <v>1230</v>
      </c>
      <c r="C70" s="992"/>
      <c r="D70" s="992"/>
      <c r="E70" s="992"/>
      <c r="F70" s="290"/>
      <c r="G70" s="993"/>
      <c r="H70" s="994"/>
      <c r="I70" s="995"/>
      <c r="J70" s="992"/>
      <c r="K70" s="992"/>
      <c r="L70" s="992"/>
      <c r="M70" s="290"/>
      <c r="N70" s="290"/>
      <c r="O70" s="290"/>
      <c r="P70" s="292"/>
      <c r="Q70" s="292"/>
      <c r="R70" s="286"/>
      <c r="S70" s="287" t="e">
        <f>VLOOKUP(P70,[47]Listas!$D$6:$E$10,2,0)</f>
        <v>#N/A</v>
      </c>
      <c r="T70" s="287" t="e">
        <f>HLOOKUP(Q70,[47]Listas!$F$4:$J$5,2,0)</f>
        <v>#N/A</v>
      </c>
      <c r="U70" s="294" t="e">
        <f>INDEX([47]Listas!$F$6:$J$10,MATCH(P70,[47]Listas!$D$6:$D$10,0),MATCH(Q70,[47]Listas!$F$4:$J$4,0))</f>
        <v>#N/A</v>
      </c>
      <c r="V70" s="286"/>
      <c r="W70" s="1048"/>
      <c r="X70" s="1048"/>
      <c r="Y70" s="1048"/>
      <c r="Z70" s="290"/>
      <c r="AA70" s="295"/>
      <c r="AB70" s="290"/>
      <c r="AC70" s="286"/>
      <c r="AD70" s="287">
        <f t="shared" si="12"/>
        <v>0</v>
      </c>
      <c r="AE70" s="288" t="e">
        <f t="shared" si="13"/>
        <v>#N/A</v>
      </c>
      <c r="AF70" s="297" t="e">
        <f>IF(AE70&lt;=1,"Remota",VLOOKUP(AE70,[47]Listas!$C$6:$D$10,2,0))</f>
        <v>#N/A</v>
      </c>
      <c r="AG70" s="288" t="e">
        <f t="shared" si="14"/>
        <v>#N/A</v>
      </c>
      <c r="AH70" s="297" t="e">
        <f>IF(AG70&lt;=1,"Insignificante",HLOOKUP(AG70,[47]Listas!$F$3:$J$4,2,0))</f>
        <v>#N/A</v>
      </c>
      <c r="AI70" s="289" t="e">
        <f t="shared" si="15"/>
        <v>#N/A</v>
      </c>
      <c r="AJ70" s="294" t="e">
        <f>INDEX([47]Listas!$F$6:$J$10,MATCH(AF70,[47]Listas!$D$6:$D$10,0),MATCH(AH70,[47]Listas!$F$4:$J$4,0))</f>
        <v>#N/A</v>
      </c>
    </row>
    <row r="71" spans="1:36" s="21" customFormat="1" ht="78" hidden="1" customHeight="1" x14ac:dyDescent="0.2">
      <c r="A71" s="290"/>
      <c r="B71" s="295" t="s">
        <v>1230</v>
      </c>
      <c r="C71" s="992"/>
      <c r="D71" s="992"/>
      <c r="E71" s="992"/>
      <c r="F71" s="290"/>
      <c r="G71" s="993"/>
      <c r="H71" s="994"/>
      <c r="I71" s="995"/>
      <c r="J71" s="992"/>
      <c r="K71" s="992"/>
      <c r="L71" s="992"/>
      <c r="M71" s="290"/>
      <c r="N71" s="290"/>
      <c r="O71" s="290"/>
      <c r="P71" s="292"/>
      <c r="Q71" s="292"/>
      <c r="R71" s="286"/>
      <c r="S71" s="287" t="e">
        <f>VLOOKUP(P71,[47]Listas!$D$6:$E$10,2,0)</f>
        <v>#N/A</v>
      </c>
      <c r="T71" s="287" t="e">
        <f>HLOOKUP(Q71,[47]Listas!$F$4:$J$5,2,0)</f>
        <v>#N/A</v>
      </c>
      <c r="U71" s="294" t="e">
        <f>INDEX([47]Listas!$F$6:$J$10,MATCH(P71,[47]Listas!$D$6:$D$10,0),MATCH(Q71,[47]Listas!$F$4:$J$4,0))</f>
        <v>#N/A</v>
      </c>
      <c r="V71" s="286"/>
      <c r="W71" s="1048"/>
      <c r="X71" s="1048"/>
      <c r="Y71" s="1048"/>
      <c r="Z71" s="290"/>
      <c r="AA71" s="295"/>
      <c r="AB71" s="290"/>
      <c r="AC71" s="286"/>
      <c r="AD71" s="287">
        <f t="shared" si="12"/>
        <v>0</v>
      </c>
      <c r="AE71" s="288" t="e">
        <f t="shared" si="13"/>
        <v>#N/A</v>
      </c>
      <c r="AF71" s="297" t="e">
        <f>IF(AE71&lt;=1,"Remota",VLOOKUP(AE71,[47]Listas!$C$6:$D$10,2,0))</f>
        <v>#N/A</v>
      </c>
      <c r="AG71" s="288" t="e">
        <f t="shared" si="14"/>
        <v>#N/A</v>
      </c>
      <c r="AH71" s="297" t="e">
        <f>IF(AG71&lt;=1,"Insignificante",HLOOKUP(AG71,[47]Listas!$F$3:$J$4,2,0))</f>
        <v>#N/A</v>
      </c>
      <c r="AI71" s="289" t="e">
        <f t="shared" si="15"/>
        <v>#N/A</v>
      </c>
      <c r="AJ71" s="294" t="e">
        <f>INDEX([47]Listas!$F$6:$J$10,MATCH(AF71,[47]Listas!$D$6:$D$10,0),MATCH(AH71,[47]Listas!$F$4:$J$4,0))</f>
        <v>#N/A</v>
      </c>
    </row>
    <row r="72" spans="1:36" s="21" customFormat="1" ht="78" hidden="1" customHeight="1" x14ac:dyDescent="0.2">
      <c r="A72" s="290"/>
      <c r="B72" s="295" t="s">
        <v>1230</v>
      </c>
      <c r="C72" s="992"/>
      <c r="D72" s="992"/>
      <c r="E72" s="992"/>
      <c r="F72" s="290"/>
      <c r="G72" s="993"/>
      <c r="H72" s="994"/>
      <c r="I72" s="995"/>
      <c r="J72" s="992"/>
      <c r="K72" s="992"/>
      <c r="L72" s="992"/>
      <c r="M72" s="290"/>
      <c r="N72" s="290"/>
      <c r="O72" s="290"/>
      <c r="P72" s="292"/>
      <c r="Q72" s="292"/>
      <c r="R72" s="286"/>
      <c r="S72" s="287" t="e">
        <f>VLOOKUP(P72,[47]Listas!$D$6:$E$10,2,0)</f>
        <v>#N/A</v>
      </c>
      <c r="T72" s="287" t="e">
        <f>HLOOKUP(Q72,[47]Listas!$F$4:$J$5,2,0)</f>
        <v>#N/A</v>
      </c>
      <c r="U72" s="294" t="e">
        <f>INDEX([47]Listas!$F$6:$J$10,MATCH(P72,[47]Listas!$D$6:$D$10,0),MATCH(Q72,[47]Listas!$F$4:$J$4,0))</f>
        <v>#N/A</v>
      </c>
      <c r="V72" s="286"/>
      <c r="W72" s="1048"/>
      <c r="X72" s="1048"/>
      <c r="Y72" s="1048"/>
      <c r="Z72" s="290"/>
      <c r="AA72" s="295"/>
      <c r="AB72" s="290"/>
      <c r="AC72" s="286"/>
      <c r="AD72" s="287">
        <f t="shared" si="12"/>
        <v>0</v>
      </c>
      <c r="AE72" s="288" t="e">
        <f t="shared" si="13"/>
        <v>#N/A</v>
      </c>
      <c r="AF72" s="297" t="e">
        <f>IF(AE72&lt;=1,"Remota",VLOOKUP(AE72,[47]Listas!$C$6:$D$10,2,0))</f>
        <v>#N/A</v>
      </c>
      <c r="AG72" s="288" t="e">
        <f t="shared" si="14"/>
        <v>#N/A</v>
      </c>
      <c r="AH72" s="297" t="e">
        <f>IF(AG72&lt;=1,"Insignificante",HLOOKUP(AG72,[47]Listas!$F$3:$J$4,2,0))</f>
        <v>#N/A</v>
      </c>
      <c r="AI72" s="289" t="e">
        <f t="shared" si="15"/>
        <v>#N/A</v>
      </c>
      <c r="AJ72" s="294" t="e">
        <f>INDEX([47]Listas!$F$6:$J$10,MATCH(AF72,[47]Listas!$D$6:$D$10,0),MATCH(AH72,[47]Listas!$F$4:$J$4,0))</f>
        <v>#N/A</v>
      </c>
    </row>
    <row r="73" spans="1:36" s="21" customFormat="1" ht="78" hidden="1" customHeight="1" x14ac:dyDescent="0.2">
      <c r="A73" s="290"/>
      <c r="B73" s="295" t="s">
        <v>1230</v>
      </c>
      <c r="C73" s="992"/>
      <c r="D73" s="992"/>
      <c r="E73" s="992"/>
      <c r="F73" s="290"/>
      <c r="G73" s="993"/>
      <c r="H73" s="994"/>
      <c r="I73" s="995"/>
      <c r="J73" s="992"/>
      <c r="K73" s="992"/>
      <c r="L73" s="992"/>
      <c r="M73" s="290"/>
      <c r="N73" s="290"/>
      <c r="O73" s="290"/>
      <c r="P73" s="292"/>
      <c r="Q73" s="292"/>
      <c r="R73" s="286"/>
      <c r="S73" s="287" t="e">
        <f>VLOOKUP(P73,[47]Listas!$D$6:$E$10,2,0)</f>
        <v>#N/A</v>
      </c>
      <c r="T73" s="287" t="e">
        <f>HLOOKUP(Q73,[47]Listas!$F$4:$J$5,2,0)</f>
        <v>#N/A</v>
      </c>
      <c r="U73" s="294" t="e">
        <f>INDEX([47]Listas!$F$6:$J$10,MATCH(P73,[47]Listas!$D$6:$D$10,0),MATCH(Q73,[47]Listas!$F$4:$J$4,0))</f>
        <v>#N/A</v>
      </c>
      <c r="V73" s="286"/>
      <c r="W73" s="1048"/>
      <c r="X73" s="1048"/>
      <c r="Y73" s="1048"/>
      <c r="Z73" s="290"/>
      <c r="AA73" s="295"/>
      <c r="AB73" s="290"/>
      <c r="AC73" s="286"/>
      <c r="AD73" s="287">
        <f t="shared" si="12"/>
        <v>0</v>
      </c>
      <c r="AE73" s="288" t="e">
        <f t="shared" si="13"/>
        <v>#N/A</v>
      </c>
      <c r="AF73" s="297" t="e">
        <f>IF(AE73&lt;=1,"Remota",VLOOKUP(AE73,[47]Listas!$C$6:$D$10,2,0))</f>
        <v>#N/A</v>
      </c>
      <c r="AG73" s="288" t="e">
        <f t="shared" si="14"/>
        <v>#N/A</v>
      </c>
      <c r="AH73" s="297" t="e">
        <f>IF(AG73&lt;=1,"Insignificante",HLOOKUP(AG73,[47]Listas!$F$3:$J$4,2,0))</f>
        <v>#N/A</v>
      </c>
      <c r="AI73" s="289" t="e">
        <f t="shared" si="15"/>
        <v>#N/A</v>
      </c>
      <c r="AJ73" s="294" t="e">
        <f>INDEX([47]Listas!$F$6:$J$10,MATCH(AF73,[47]Listas!$D$6:$D$10,0),MATCH(AH73,[47]Listas!$F$4:$J$4,0))</f>
        <v>#N/A</v>
      </c>
    </row>
    <row r="74" spans="1:36" s="21" customFormat="1" ht="78" hidden="1" customHeight="1" x14ac:dyDescent="0.2">
      <c r="A74" s="290"/>
      <c r="B74" s="295" t="s">
        <v>1230</v>
      </c>
      <c r="C74" s="992"/>
      <c r="D74" s="992"/>
      <c r="E74" s="992"/>
      <c r="F74" s="290"/>
      <c r="G74" s="993"/>
      <c r="H74" s="994"/>
      <c r="I74" s="995"/>
      <c r="J74" s="992"/>
      <c r="K74" s="992"/>
      <c r="L74" s="992"/>
      <c r="M74" s="290"/>
      <c r="N74" s="290"/>
      <c r="O74" s="290"/>
      <c r="P74" s="292"/>
      <c r="Q74" s="292"/>
      <c r="R74" s="286"/>
      <c r="S74" s="287" t="e">
        <f>VLOOKUP(P74,[47]Listas!$D$6:$E$10,2,0)</f>
        <v>#N/A</v>
      </c>
      <c r="T74" s="287" t="e">
        <f>HLOOKUP(Q74,[47]Listas!$F$4:$J$5,2,0)</f>
        <v>#N/A</v>
      </c>
      <c r="U74" s="294" t="e">
        <f>INDEX([47]Listas!$F$6:$J$10,MATCH(P74,[47]Listas!$D$6:$D$10,0),MATCH(Q74,[47]Listas!$F$4:$J$4,0))</f>
        <v>#N/A</v>
      </c>
      <c r="V74" s="286"/>
      <c r="W74" s="1048"/>
      <c r="X74" s="1048"/>
      <c r="Y74" s="1048"/>
      <c r="Z74" s="290"/>
      <c r="AA74" s="295"/>
      <c r="AB74" s="290"/>
      <c r="AC74" s="286"/>
      <c r="AD74" s="287">
        <f t="shared" si="12"/>
        <v>0</v>
      </c>
      <c r="AE74" s="288" t="e">
        <f t="shared" si="13"/>
        <v>#N/A</v>
      </c>
      <c r="AF74" s="297" t="e">
        <f>IF(AE74&lt;=1,"Remota",VLOOKUP(AE74,[47]Listas!$C$6:$D$10,2,0))</f>
        <v>#N/A</v>
      </c>
      <c r="AG74" s="288" t="e">
        <f t="shared" si="14"/>
        <v>#N/A</v>
      </c>
      <c r="AH74" s="297" t="e">
        <f>IF(AG74&lt;=1,"Insignificante",HLOOKUP(AG74,[47]Listas!$F$3:$J$4,2,0))</f>
        <v>#N/A</v>
      </c>
      <c r="AI74" s="289" t="e">
        <f t="shared" si="15"/>
        <v>#N/A</v>
      </c>
      <c r="AJ74" s="294" t="e">
        <f>INDEX([47]Listas!$F$6:$J$10,MATCH(AF74,[47]Listas!$D$6:$D$10,0),MATCH(AH74,[47]Listas!$F$4:$J$4,0))</f>
        <v>#N/A</v>
      </c>
    </row>
    <row r="75" spans="1:36" s="21" customFormat="1" ht="78" hidden="1" customHeight="1" x14ac:dyDescent="0.2">
      <c r="A75" s="290"/>
      <c r="B75" s="295" t="s">
        <v>1230</v>
      </c>
      <c r="C75" s="992"/>
      <c r="D75" s="992"/>
      <c r="E75" s="992"/>
      <c r="F75" s="290"/>
      <c r="G75" s="993"/>
      <c r="H75" s="994"/>
      <c r="I75" s="995"/>
      <c r="J75" s="992"/>
      <c r="K75" s="992"/>
      <c r="L75" s="992"/>
      <c r="M75" s="290"/>
      <c r="N75" s="290"/>
      <c r="O75" s="290"/>
      <c r="P75" s="292"/>
      <c r="Q75" s="292"/>
      <c r="R75" s="286"/>
      <c r="S75" s="287" t="e">
        <f>VLOOKUP(P75,[47]Listas!$D$6:$E$10,2,0)</f>
        <v>#N/A</v>
      </c>
      <c r="T75" s="287" t="e">
        <f>HLOOKUP(Q75,[47]Listas!$F$4:$J$5,2,0)</f>
        <v>#N/A</v>
      </c>
      <c r="U75" s="294" t="e">
        <f>INDEX([47]Listas!$F$6:$J$10,MATCH(P75,[47]Listas!$D$6:$D$10,0),MATCH(Q75,[47]Listas!$F$4:$J$4,0))</f>
        <v>#N/A</v>
      </c>
      <c r="V75" s="286"/>
      <c r="W75" s="1048"/>
      <c r="X75" s="1048"/>
      <c r="Y75" s="1048"/>
      <c r="Z75" s="290"/>
      <c r="AA75" s="295"/>
      <c r="AB75" s="290"/>
      <c r="AC75" s="286"/>
      <c r="AD75" s="287">
        <f t="shared" si="12"/>
        <v>0</v>
      </c>
      <c r="AE75" s="288" t="e">
        <f t="shared" si="13"/>
        <v>#N/A</v>
      </c>
      <c r="AF75" s="297" t="e">
        <f>IF(AE75&lt;=1,"Remota",VLOOKUP(AE75,[47]Listas!$C$6:$D$10,2,0))</f>
        <v>#N/A</v>
      </c>
      <c r="AG75" s="288" t="e">
        <f t="shared" si="14"/>
        <v>#N/A</v>
      </c>
      <c r="AH75" s="297" t="e">
        <f>IF(AG75&lt;=1,"Insignificante",HLOOKUP(AG75,[47]Listas!$F$3:$J$4,2,0))</f>
        <v>#N/A</v>
      </c>
      <c r="AI75" s="289" t="e">
        <f t="shared" si="15"/>
        <v>#N/A</v>
      </c>
      <c r="AJ75" s="294" t="e">
        <f>INDEX([47]Listas!$F$6:$J$10,MATCH(AF75,[47]Listas!$D$6:$D$10,0),MATCH(AH75,[47]Listas!$F$4:$J$4,0))</f>
        <v>#N/A</v>
      </c>
    </row>
    <row r="76" spans="1:36" s="21" customFormat="1" ht="78" hidden="1" customHeight="1" x14ac:dyDescent="0.2">
      <c r="A76" s="290"/>
      <c r="B76" s="295" t="s">
        <v>1230</v>
      </c>
      <c r="C76" s="992"/>
      <c r="D76" s="992"/>
      <c r="E76" s="992"/>
      <c r="F76" s="290"/>
      <c r="G76" s="993"/>
      <c r="H76" s="994"/>
      <c r="I76" s="995"/>
      <c r="J76" s="992"/>
      <c r="K76" s="992"/>
      <c r="L76" s="992"/>
      <c r="M76" s="290"/>
      <c r="N76" s="290"/>
      <c r="O76" s="290"/>
      <c r="P76" s="292"/>
      <c r="Q76" s="292"/>
      <c r="R76" s="286"/>
      <c r="S76" s="287" t="e">
        <f>VLOOKUP(P76,[47]Listas!$D$6:$E$10,2,0)</f>
        <v>#N/A</v>
      </c>
      <c r="T76" s="287" t="e">
        <f>HLOOKUP(Q76,[47]Listas!$F$4:$J$5,2,0)</f>
        <v>#N/A</v>
      </c>
      <c r="U76" s="294" t="e">
        <f>INDEX([47]Listas!$F$6:$J$10,MATCH(P76,[47]Listas!$D$6:$D$10,0),MATCH(Q76,[47]Listas!$F$4:$J$4,0))</f>
        <v>#N/A</v>
      </c>
      <c r="V76" s="286"/>
      <c r="W76" s="1048"/>
      <c r="X76" s="1048"/>
      <c r="Y76" s="1048"/>
      <c r="Z76" s="290"/>
      <c r="AA76" s="295"/>
      <c r="AB76" s="290"/>
      <c r="AC76" s="286"/>
      <c r="AD76" s="287">
        <f t="shared" si="12"/>
        <v>0</v>
      </c>
      <c r="AE76" s="288" t="e">
        <f t="shared" si="13"/>
        <v>#N/A</v>
      </c>
      <c r="AF76" s="297" t="e">
        <f>IF(AE76&lt;=1,"Remota",VLOOKUP(AE76,[47]Listas!$C$6:$D$10,2,0))</f>
        <v>#N/A</v>
      </c>
      <c r="AG76" s="288" t="e">
        <f t="shared" si="14"/>
        <v>#N/A</v>
      </c>
      <c r="AH76" s="297" t="e">
        <f>IF(AG76&lt;=1,"Insignificante",HLOOKUP(AG76,[47]Listas!$F$3:$J$4,2,0))</f>
        <v>#N/A</v>
      </c>
      <c r="AI76" s="289" t="e">
        <f t="shared" si="15"/>
        <v>#N/A</v>
      </c>
      <c r="AJ76" s="294" t="e">
        <f>INDEX([47]Listas!$F$6:$J$10,MATCH(AF76,[47]Listas!$D$6:$D$10,0),MATCH(AH76,[47]Listas!$F$4:$J$4,0))</f>
        <v>#N/A</v>
      </c>
    </row>
    <row r="77" spans="1:36" s="21" customFormat="1" ht="78" hidden="1" customHeight="1" x14ac:dyDescent="0.2">
      <c r="A77" s="290"/>
      <c r="B77" s="295" t="s">
        <v>1230</v>
      </c>
      <c r="C77" s="992"/>
      <c r="D77" s="992"/>
      <c r="E77" s="992"/>
      <c r="F77" s="290"/>
      <c r="G77" s="993"/>
      <c r="H77" s="994"/>
      <c r="I77" s="995"/>
      <c r="J77" s="992"/>
      <c r="K77" s="992"/>
      <c r="L77" s="992"/>
      <c r="M77" s="290"/>
      <c r="N77" s="290"/>
      <c r="O77" s="290"/>
      <c r="P77" s="292"/>
      <c r="Q77" s="292"/>
      <c r="R77" s="286"/>
      <c r="S77" s="287" t="e">
        <f>VLOOKUP(P77,[47]Listas!$D$6:$E$10,2,0)</f>
        <v>#N/A</v>
      </c>
      <c r="T77" s="287" t="e">
        <f>HLOOKUP(Q77,[47]Listas!$F$4:$J$5,2,0)</f>
        <v>#N/A</v>
      </c>
      <c r="U77" s="294" t="e">
        <f>INDEX([47]Listas!$F$6:$J$10,MATCH(P77,[47]Listas!$D$6:$D$10,0),MATCH(Q77,[47]Listas!$F$4:$J$4,0))</f>
        <v>#N/A</v>
      </c>
      <c r="V77" s="286"/>
      <c r="W77" s="1048"/>
      <c r="X77" s="1048"/>
      <c r="Y77" s="1048"/>
      <c r="Z77" s="290"/>
      <c r="AA77" s="295"/>
      <c r="AB77" s="290"/>
      <c r="AC77" s="286"/>
      <c r="AD77" s="287">
        <f t="shared" si="12"/>
        <v>0</v>
      </c>
      <c r="AE77" s="288" t="e">
        <f t="shared" si="13"/>
        <v>#N/A</v>
      </c>
      <c r="AF77" s="297" t="e">
        <f>IF(AE77&lt;=1,"Remota",VLOOKUP(AE77,[47]Listas!$C$6:$D$10,2,0))</f>
        <v>#N/A</v>
      </c>
      <c r="AG77" s="288" t="e">
        <f t="shared" si="14"/>
        <v>#N/A</v>
      </c>
      <c r="AH77" s="297" t="e">
        <f>IF(AG77&lt;=1,"Insignificante",HLOOKUP(AG77,[47]Listas!$F$3:$J$4,2,0))</f>
        <v>#N/A</v>
      </c>
      <c r="AI77" s="289" t="e">
        <f t="shared" si="15"/>
        <v>#N/A</v>
      </c>
      <c r="AJ77" s="294" t="e">
        <f>INDEX([47]Listas!$F$6:$J$10,MATCH(AF77,[47]Listas!$D$6:$D$10,0),MATCH(AH77,[47]Listas!$F$4:$J$4,0))</f>
        <v>#N/A</v>
      </c>
    </row>
    <row r="78" spans="1:36" s="21" customFormat="1" ht="78" hidden="1" customHeight="1" x14ac:dyDescent="0.2">
      <c r="A78" s="290"/>
      <c r="B78" s="295" t="s">
        <v>1230</v>
      </c>
      <c r="C78" s="992"/>
      <c r="D78" s="992"/>
      <c r="E78" s="992"/>
      <c r="F78" s="290"/>
      <c r="G78" s="993"/>
      <c r="H78" s="994"/>
      <c r="I78" s="995"/>
      <c r="J78" s="992"/>
      <c r="K78" s="992"/>
      <c r="L78" s="992"/>
      <c r="M78" s="290"/>
      <c r="N78" s="290"/>
      <c r="O78" s="290"/>
      <c r="P78" s="292"/>
      <c r="Q78" s="292"/>
      <c r="R78" s="286"/>
      <c r="S78" s="287" t="e">
        <f>VLOOKUP(P78,[47]Listas!$D$6:$E$10,2,0)</f>
        <v>#N/A</v>
      </c>
      <c r="T78" s="287" t="e">
        <f>HLOOKUP(Q78,[47]Listas!$F$4:$J$5,2,0)</f>
        <v>#N/A</v>
      </c>
      <c r="U78" s="294" t="e">
        <f>INDEX([47]Listas!$F$6:$J$10,MATCH(P78,[47]Listas!$D$6:$D$10,0),MATCH(Q78,[47]Listas!$F$4:$J$4,0))</f>
        <v>#N/A</v>
      </c>
      <c r="V78" s="286"/>
      <c r="W78" s="1048"/>
      <c r="X78" s="1048"/>
      <c r="Y78" s="1048"/>
      <c r="Z78" s="290"/>
      <c r="AA78" s="295"/>
      <c r="AB78" s="290"/>
      <c r="AC78" s="286"/>
      <c r="AD78" s="287">
        <f>IF(AB78&lt;=33,0,IF(AB78&gt;81,2,1))</f>
        <v>0</v>
      </c>
      <c r="AE78" s="288" t="e">
        <f>IF(OR(AA78="Probabilidad",AA78="Ambos"),S78-AD78,S78)</f>
        <v>#N/A</v>
      </c>
      <c r="AF78" s="297" t="e">
        <f>IF(AE78&lt;=1,"Remota",VLOOKUP(AE78,[47]Listas!$C$6:$D$10,2,0))</f>
        <v>#N/A</v>
      </c>
      <c r="AG78" s="288" t="e">
        <f>IF(OR(AA78="Impacto",AA78="Ambos"),T78-AD78,T78)</f>
        <v>#N/A</v>
      </c>
      <c r="AH78" s="297" t="e">
        <f>IF(AG78&lt;=1,"Insignificante",HLOOKUP(AG78,[47]Listas!$F$3:$J$4,2,0))</f>
        <v>#N/A</v>
      </c>
      <c r="AI78" s="289" t="e">
        <f>AE78*AG78</f>
        <v>#N/A</v>
      </c>
      <c r="AJ78" s="294" t="e">
        <f>INDEX([47]Listas!$F$6:$J$10,MATCH(AF78,[47]Listas!$D$6:$D$10,0),MATCH(AH78,[47]Listas!$F$4:$J$4,0))</f>
        <v>#N/A</v>
      </c>
    </row>
    <row r="79" spans="1:36" s="21" customFormat="1" ht="78" hidden="1" customHeight="1" x14ac:dyDescent="0.2">
      <c r="A79" s="290"/>
      <c r="B79" s="295" t="s">
        <v>1230</v>
      </c>
      <c r="C79" s="992"/>
      <c r="D79" s="992"/>
      <c r="E79" s="992"/>
      <c r="F79" s="290"/>
      <c r="G79" s="993"/>
      <c r="H79" s="994"/>
      <c r="I79" s="995"/>
      <c r="J79" s="992"/>
      <c r="K79" s="992"/>
      <c r="L79" s="992"/>
      <c r="M79" s="290"/>
      <c r="N79" s="290"/>
      <c r="O79" s="290"/>
      <c r="P79" s="292"/>
      <c r="Q79" s="292"/>
      <c r="R79" s="286"/>
      <c r="S79" s="287" t="e">
        <f>VLOOKUP(P79,[47]Listas!$D$6:$E$10,2,0)</f>
        <v>#N/A</v>
      </c>
      <c r="T79" s="287" t="e">
        <f>HLOOKUP(Q79,[47]Listas!$F$4:$J$5,2,0)</f>
        <v>#N/A</v>
      </c>
      <c r="U79" s="294" t="e">
        <f>INDEX([47]Listas!$F$6:$J$10,MATCH(P79,[47]Listas!$D$6:$D$10,0),MATCH(Q79,[47]Listas!$F$4:$J$4,0))</f>
        <v>#N/A</v>
      </c>
      <c r="V79" s="286"/>
      <c r="W79" s="1048"/>
      <c r="X79" s="1048"/>
      <c r="Y79" s="1048"/>
      <c r="Z79" s="290"/>
      <c r="AA79" s="295"/>
      <c r="AB79" s="290"/>
      <c r="AC79" s="286"/>
      <c r="AD79" s="287">
        <f>IF(AB79&lt;=33,0,IF(AB79&gt;81,2,1))</f>
        <v>0</v>
      </c>
      <c r="AE79" s="288" t="e">
        <f>IF(OR(AA79="Probabilidad",AA79="Ambos"),S79-AD79,S79)</f>
        <v>#N/A</v>
      </c>
      <c r="AF79" s="297" t="e">
        <f>IF(AE79&lt;=1,"Remota",VLOOKUP(AE79,[47]Listas!$C$6:$D$10,2,0))</f>
        <v>#N/A</v>
      </c>
      <c r="AG79" s="288" t="e">
        <f>IF(OR(AA79="Impacto",AA79="Ambos"),T79-AD79,T79)</f>
        <v>#N/A</v>
      </c>
      <c r="AH79" s="297" t="e">
        <f>IF(AG79&lt;=1,"Insignificante",HLOOKUP(AG79,[47]Listas!$F$3:$J$4,2,0))</f>
        <v>#N/A</v>
      </c>
      <c r="AI79" s="289" t="e">
        <f>AE79*AG79</f>
        <v>#N/A</v>
      </c>
      <c r="AJ79" s="294" t="e">
        <f>INDEX([47]Listas!$F$6:$J$10,MATCH(AF79,[47]Listas!$D$6:$D$10,0),MATCH(AH79,[47]Listas!$F$4:$J$4,0))</f>
        <v>#N/A</v>
      </c>
    </row>
    <row r="80" spans="1:36" s="21" customFormat="1" ht="78" hidden="1" customHeight="1" x14ac:dyDescent="0.2">
      <c r="A80" s="290"/>
      <c r="B80" s="295" t="s">
        <v>1230</v>
      </c>
      <c r="C80" s="992"/>
      <c r="D80" s="992"/>
      <c r="E80" s="992"/>
      <c r="F80" s="290"/>
      <c r="G80" s="993"/>
      <c r="H80" s="994"/>
      <c r="I80" s="995"/>
      <c r="J80" s="992"/>
      <c r="K80" s="992"/>
      <c r="L80" s="992"/>
      <c r="M80" s="290"/>
      <c r="N80" s="290"/>
      <c r="O80" s="290"/>
      <c r="P80" s="292"/>
      <c r="Q80" s="292"/>
      <c r="R80" s="286"/>
      <c r="S80" s="287" t="e">
        <f>VLOOKUP(P80,[47]Listas!$D$6:$E$10,2,0)</f>
        <v>#N/A</v>
      </c>
      <c r="T80" s="287" t="e">
        <f>HLOOKUP(Q80,[47]Listas!$F$4:$J$5,2,0)</f>
        <v>#N/A</v>
      </c>
      <c r="U80" s="294" t="e">
        <f>INDEX([47]Listas!$F$6:$J$10,MATCH(P80,[47]Listas!$D$6:$D$10,0),MATCH(Q80,[47]Listas!$F$4:$J$4,0))</f>
        <v>#N/A</v>
      </c>
      <c r="V80" s="286"/>
      <c r="W80" s="1048"/>
      <c r="X80" s="1048"/>
      <c r="Y80" s="1048"/>
      <c r="Z80" s="290"/>
      <c r="AA80" s="295"/>
      <c r="AB80" s="290"/>
      <c r="AC80" s="286"/>
      <c r="AD80" s="287">
        <f t="shared" ref="AD80:AD88" si="16">IF(AB80&lt;=33,0,IF(AB80&gt;81,2,1))</f>
        <v>0</v>
      </c>
      <c r="AE80" s="288" t="e">
        <f t="shared" ref="AE80:AE88" si="17">IF(OR(AA80="Probabilidad",AA80="Ambos"),S80-AD80,S80)</f>
        <v>#N/A</v>
      </c>
      <c r="AF80" s="297" t="e">
        <f>IF(AE80&lt;=1,"Remota",VLOOKUP(AE80,[47]Listas!$C$6:$D$10,2,0))</f>
        <v>#N/A</v>
      </c>
      <c r="AG80" s="288" t="e">
        <f t="shared" ref="AG80:AG88" si="18">IF(OR(AA80="Impacto",AA80="Ambos"),T80-AD80,T80)</f>
        <v>#N/A</v>
      </c>
      <c r="AH80" s="297" t="e">
        <f>IF(AG80&lt;=1,"Insignificante",HLOOKUP(AG80,[47]Listas!$F$3:$J$4,2,0))</f>
        <v>#N/A</v>
      </c>
      <c r="AI80" s="289" t="e">
        <f t="shared" ref="AI80:AI88" si="19">AE80*AG80</f>
        <v>#N/A</v>
      </c>
      <c r="AJ80" s="294" t="e">
        <f>INDEX([47]Listas!$F$6:$J$10,MATCH(AF80,[47]Listas!$D$6:$D$10,0),MATCH(AH80,[47]Listas!$F$4:$J$4,0))</f>
        <v>#N/A</v>
      </c>
    </row>
    <row r="81" spans="1:36" s="21" customFormat="1" ht="78" hidden="1" customHeight="1" x14ac:dyDescent="0.2">
      <c r="A81" s="290"/>
      <c r="B81" s="295" t="s">
        <v>1230</v>
      </c>
      <c r="C81" s="992"/>
      <c r="D81" s="992"/>
      <c r="E81" s="992"/>
      <c r="F81" s="290"/>
      <c r="G81" s="993"/>
      <c r="H81" s="994"/>
      <c r="I81" s="995"/>
      <c r="J81" s="992"/>
      <c r="K81" s="992"/>
      <c r="L81" s="992"/>
      <c r="M81" s="290"/>
      <c r="N81" s="290"/>
      <c r="O81" s="290"/>
      <c r="P81" s="292"/>
      <c r="Q81" s="292"/>
      <c r="R81" s="286"/>
      <c r="S81" s="287" t="e">
        <f>VLOOKUP(P81,[47]Listas!$D$6:$E$10,2,0)</f>
        <v>#N/A</v>
      </c>
      <c r="T81" s="287" t="e">
        <f>HLOOKUP(Q81,[47]Listas!$F$4:$J$5,2,0)</f>
        <v>#N/A</v>
      </c>
      <c r="U81" s="294" t="e">
        <f>INDEX([47]Listas!$F$6:$J$10,MATCH(P81,[47]Listas!$D$6:$D$10,0),MATCH(Q81,[47]Listas!$F$4:$J$4,0))</f>
        <v>#N/A</v>
      </c>
      <c r="V81" s="286"/>
      <c r="W81" s="1048"/>
      <c r="X81" s="1048"/>
      <c r="Y81" s="1048"/>
      <c r="Z81" s="290"/>
      <c r="AA81" s="295"/>
      <c r="AB81" s="290"/>
      <c r="AC81" s="286"/>
      <c r="AD81" s="287">
        <f>IF(AB81&lt;=33,0,IF(AB81&gt;81,2,1))</f>
        <v>0</v>
      </c>
      <c r="AE81" s="288" t="e">
        <f>IF(OR(AA81="Probabilidad",AA81="Ambos"),S81-AD81,S81)</f>
        <v>#N/A</v>
      </c>
      <c r="AF81" s="297" t="e">
        <f>IF(AE81&lt;=1,"Remota",VLOOKUP(AE81,[47]Listas!$C$6:$D$10,2,0))</f>
        <v>#N/A</v>
      </c>
      <c r="AG81" s="288" t="e">
        <f>IF(OR(AA81="Impacto",AA81="Ambos"),T81-AD81,T81)</f>
        <v>#N/A</v>
      </c>
      <c r="AH81" s="297" t="e">
        <f>IF(AG81&lt;=1,"Insignificante",HLOOKUP(AG81,[47]Listas!$F$3:$J$4,2,0))</f>
        <v>#N/A</v>
      </c>
      <c r="AI81" s="289" t="e">
        <f>AE81*AG81</f>
        <v>#N/A</v>
      </c>
      <c r="AJ81" s="294" t="e">
        <f>INDEX([47]Listas!$F$6:$J$10,MATCH(AF81,[47]Listas!$D$6:$D$10,0),MATCH(AH81,[47]Listas!$F$4:$J$4,0))</f>
        <v>#N/A</v>
      </c>
    </row>
    <row r="82" spans="1:36" s="21" customFormat="1" ht="78" hidden="1" customHeight="1" x14ac:dyDescent="0.2">
      <c r="A82" s="290"/>
      <c r="B82" s="295" t="s">
        <v>1230</v>
      </c>
      <c r="C82" s="992"/>
      <c r="D82" s="992"/>
      <c r="E82" s="992"/>
      <c r="F82" s="290"/>
      <c r="G82" s="993"/>
      <c r="H82" s="994"/>
      <c r="I82" s="995"/>
      <c r="J82" s="992"/>
      <c r="K82" s="992"/>
      <c r="L82" s="992"/>
      <c r="M82" s="290"/>
      <c r="N82" s="290"/>
      <c r="O82" s="290"/>
      <c r="P82" s="292"/>
      <c r="Q82" s="292"/>
      <c r="R82" s="286"/>
      <c r="S82" s="287" t="e">
        <f>VLOOKUP(P82,[47]Listas!$D$6:$E$10,2,0)</f>
        <v>#N/A</v>
      </c>
      <c r="T82" s="287" t="e">
        <f>HLOOKUP(Q82,[47]Listas!$F$4:$J$5,2,0)</f>
        <v>#N/A</v>
      </c>
      <c r="U82" s="294" t="e">
        <f>INDEX([47]Listas!$F$6:$J$10,MATCH(P82,[47]Listas!$D$6:$D$10,0),MATCH(Q82,[47]Listas!$F$4:$J$4,0))</f>
        <v>#N/A</v>
      </c>
      <c r="V82" s="286"/>
      <c r="W82" s="1048"/>
      <c r="X82" s="1048"/>
      <c r="Y82" s="1048"/>
      <c r="Z82" s="290"/>
      <c r="AA82" s="295"/>
      <c r="AB82" s="290"/>
      <c r="AC82" s="286"/>
      <c r="AD82" s="287">
        <f>IF(AB82&lt;=33,0,IF(AB82&gt;81,2,1))</f>
        <v>0</v>
      </c>
      <c r="AE82" s="288" t="e">
        <f>IF(OR(AA82="Probabilidad",AA82="Ambos"),S82-AD82,S82)</f>
        <v>#N/A</v>
      </c>
      <c r="AF82" s="297" t="e">
        <f>IF(AE82&lt;=1,"Remota",VLOOKUP(AE82,[47]Listas!$C$6:$D$10,2,0))</f>
        <v>#N/A</v>
      </c>
      <c r="AG82" s="288" t="e">
        <f>IF(OR(AA82="Impacto",AA82="Ambos"),T82-AD82,T82)</f>
        <v>#N/A</v>
      </c>
      <c r="AH82" s="297" t="e">
        <f>IF(AG82&lt;=1,"Insignificante",HLOOKUP(AG82,[47]Listas!$F$3:$J$4,2,0))</f>
        <v>#N/A</v>
      </c>
      <c r="AI82" s="289" t="e">
        <f>AE82*AG82</f>
        <v>#N/A</v>
      </c>
      <c r="AJ82" s="294" t="e">
        <f>INDEX([47]Listas!$F$6:$J$10,MATCH(AF82,[47]Listas!$D$6:$D$10,0),MATCH(AH82,[47]Listas!$F$4:$J$4,0))</f>
        <v>#N/A</v>
      </c>
    </row>
    <row r="83" spans="1:36" s="21" customFormat="1" ht="78" hidden="1" customHeight="1" x14ac:dyDescent="0.2">
      <c r="A83" s="290"/>
      <c r="B83" s="295" t="s">
        <v>1230</v>
      </c>
      <c r="C83" s="992"/>
      <c r="D83" s="992"/>
      <c r="E83" s="992"/>
      <c r="F83" s="290"/>
      <c r="G83" s="993"/>
      <c r="H83" s="994"/>
      <c r="I83" s="995"/>
      <c r="J83" s="992"/>
      <c r="K83" s="992"/>
      <c r="L83" s="992"/>
      <c r="M83" s="290"/>
      <c r="N83" s="290"/>
      <c r="O83" s="290"/>
      <c r="P83" s="292"/>
      <c r="Q83" s="292"/>
      <c r="R83" s="286"/>
      <c r="S83" s="287" t="e">
        <f>VLOOKUP(P83,[47]Listas!$D$6:$E$10,2,0)</f>
        <v>#N/A</v>
      </c>
      <c r="T83" s="287" t="e">
        <f>HLOOKUP(Q83,[47]Listas!$F$4:$J$5,2,0)</f>
        <v>#N/A</v>
      </c>
      <c r="U83" s="294" t="e">
        <f>INDEX([47]Listas!$F$6:$J$10,MATCH(P83,[47]Listas!$D$6:$D$10,0),MATCH(Q83,[47]Listas!$F$4:$J$4,0))</f>
        <v>#N/A</v>
      </c>
      <c r="V83" s="286"/>
      <c r="W83" s="1048"/>
      <c r="X83" s="1048"/>
      <c r="Y83" s="1048"/>
      <c r="Z83" s="290"/>
      <c r="AA83" s="295"/>
      <c r="AB83" s="290"/>
      <c r="AC83" s="286"/>
      <c r="AD83" s="287">
        <f>IF(AB83&lt;=33,0,IF(AB83&gt;81,2,1))</f>
        <v>0</v>
      </c>
      <c r="AE83" s="288" t="e">
        <f>IF(OR(AA83="Probabilidad",AA83="Ambos"),S83-AD83,S83)</f>
        <v>#N/A</v>
      </c>
      <c r="AF83" s="297" t="e">
        <f>IF(AE83&lt;=1,"Remota",VLOOKUP(AE83,[47]Listas!$C$6:$D$10,2,0))</f>
        <v>#N/A</v>
      </c>
      <c r="AG83" s="288" t="e">
        <f>IF(OR(AA83="Impacto",AA83="Ambos"),T83-AD83,T83)</f>
        <v>#N/A</v>
      </c>
      <c r="AH83" s="297" t="e">
        <f>IF(AG83&lt;=1,"Insignificante",HLOOKUP(AG83,[47]Listas!$F$3:$J$4,2,0))</f>
        <v>#N/A</v>
      </c>
      <c r="AI83" s="289" t="e">
        <f>AE83*AG83</f>
        <v>#N/A</v>
      </c>
      <c r="AJ83" s="294" t="e">
        <f>INDEX([47]Listas!$F$6:$J$10,MATCH(AF83,[47]Listas!$D$6:$D$10,0),MATCH(AH83,[47]Listas!$F$4:$J$4,0))</f>
        <v>#N/A</v>
      </c>
    </row>
    <row r="84" spans="1:36" s="21" customFormat="1" ht="78" hidden="1" customHeight="1" x14ac:dyDescent="0.2">
      <c r="A84" s="290"/>
      <c r="B84" s="295" t="s">
        <v>1230</v>
      </c>
      <c r="C84" s="992"/>
      <c r="D84" s="992"/>
      <c r="E84" s="992"/>
      <c r="F84" s="290"/>
      <c r="G84" s="993"/>
      <c r="H84" s="994"/>
      <c r="I84" s="995"/>
      <c r="J84" s="992"/>
      <c r="K84" s="992"/>
      <c r="L84" s="992"/>
      <c r="M84" s="290"/>
      <c r="N84" s="290"/>
      <c r="O84" s="290"/>
      <c r="P84" s="292"/>
      <c r="Q84" s="292"/>
      <c r="R84" s="286"/>
      <c r="S84" s="287" t="e">
        <f>VLOOKUP(P84,[47]Listas!$D$6:$E$10,2,0)</f>
        <v>#N/A</v>
      </c>
      <c r="T84" s="287" t="e">
        <f>HLOOKUP(Q84,[47]Listas!$F$4:$J$5,2,0)</f>
        <v>#N/A</v>
      </c>
      <c r="U84" s="294" t="e">
        <f>INDEX([47]Listas!$F$6:$J$10,MATCH(P84,[47]Listas!$D$6:$D$10,0),MATCH(Q84,[47]Listas!$F$4:$J$4,0))</f>
        <v>#N/A</v>
      </c>
      <c r="V84" s="286"/>
      <c r="W84" s="1048"/>
      <c r="X84" s="1048"/>
      <c r="Y84" s="1048"/>
      <c r="Z84" s="290"/>
      <c r="AA84" s="295"/>
      <c r="AB84" s="290"/>
      <c r="AC84" s="286"/>
      <c r="AD84" s="287">
        <f>IF(AB84&lt;=33,0,IF(AB84&gt;81,2,1))</f>
        <v>0</v>
      </c>
      <c r="AE84" s="288" t="e">
        <f>IF(OR(AA84="Probabilidad",AA84="Ambos"),S84-AD84,S84)</f>
        <v>#N/A</v>
      </c>
      <c r="AF84" s="297" t="e">
        <f>IF(AE84&lt;=1,"Remota",VLOOKUP(AE84,[47]Listas!$C$6:$D$10,2,0))</f>
        <v>#N/A</v>
      </c>
      <c r="AG84" s="288" t="e">
        <f>IF(OR(AA84="Impacto",AA84="Ambos"),T84-AD84,T84)</f>
        <v>#N/A</v>
      </c>
      <c r="AH84" s="297" t="e">
        <f>IF(AG84&lt;=1,"Insignificante",HLOOKUP(AG84,[47]Listas!$F$3:$J$4,2,0))</f>
        <v>#N/A</v>
      </c>
      <c r="AI84" s="289" t="e">
        <f>AE84*AG84</f>
        <v>#N/A</v>
      </c>
      <c r="AJ84" s="294" t="e">
        <f>INDEX([47]Listas!$F$6:$J$10,MATCH(AF84,[47]Listas!$D$6:$D$10,0),MATCH(AH84,[47]Listas!$F$4:$J$4,0))</f>
        <v>#N/A</v>
      </c>
    </row>
    <row r="85" spans="1:36" s="21" customFormat="1" ht="78" hidden="1" customHeight="1" x14ac:dyDescent="0.2">
      <c r="A85" s="290"/>
      <c r="B85" s="295" t="s">
        <v>1230</v>
      </c>
      <c r="C85" s="992"/>
      <c r="D85" s="992"/>
      <c r="E85" s="992"/>
      <c r="F85" s="290"/>
      <c r="G85" s="993"/>
      <c r="H85" s="994"/>
      <c r="I85" s="995"/>
      <c r="J85" s="992"/>
      <c r="K85" s="992"/>
      <c r="L85" s="992"/>
      <c r="M85" s="290"/>
      <c r="N85" s="290"/>
      <c r="O85" s="290"/>
      <c r="P85" s="292"/>
      <c r="Q85" s="292"/>
      <c r="R85" s="286"/>
      <c r="S85" s="287" t="e">
        <f>VLOOKUP(P85,[47]Listas!$D$6:$E$10,2,0)</f>
        <v>#N/A</v>
      </c>
      <c r="T85" s="287" t="e">
        <f>HLOOKUP(Q85,[47]Listas!$F$4:$J$5,2,0)</f>
        <v>#N/A</v>
      </c>
      <c r="U85" s="294" t="e">
        <f>INDEX([47]Listas!$F$6:$J$10,MATCH(P85,[47]Listas!$D$6:$D$10,0),MATCH(Q85,[47]Listas!$F$4:$J$4,0))</f>
        <v>#N/A</v>
      </c>
      <c r="V85" s="286"/>
      <c r="W85" s="1048"/>
      <c r="X85" s="1048"/>
      <c r="Y85" s="1048"/>
      <c r="Z85" s="290"/>
      <c r="AA85" s="295"/>
      <c r="AB85" s="290"/>
      <c r="AC85" s="286"/>
      <c r="AD85" s="287">
        <f t="shared" si="16"/>
        <v>0</v>
      </c>
      <c r="AE85" s="288" t="e">
        <f t="shared" si="17"/>
        <v>#N/A</v>
      </c>
      <c r="AF85" s="297" t="e">
        <f>IF(AE85&lt;=1,"Remota",VLOOKUP(AE85,[47]Listas!$C$6:$D$10,2,0))</f>
        <v>#N/A</v>
      </c>
      <c r="AG85" s="288" t="e">
        <f t="shared" si="18"/>
        <v>#N/A</v>
      </c>
      <c r="AH85" s="297" t="e">
        <f>IF(AG85&lt;=1,"Insignificante",HLOOKUP(AG85,[47]Listas!$F$3:$J$4,2,0))</f>
        <v>#N/A</v>
      </c>
      <c r="AI85" s="289" t="e">
        <f t="shared" si="19"/>
        <v>#N/A</v>
      </c>
      <c r="AJ85" s="294" t="e">
        <f>INDEX([47]Listas!$F$6:$J$10,MATCH(AF85,[47]Listas!$D$6:$D$10,0),MATCH(AH85,[47]Listas!$F$4:$J$4,0))</f>
        <v>#N/A</v>
      </c>
    </row>
    <row r="86" spans="1:36" s="21" customFormat="1" ht="78" hidden="1" customHeight="1" x14ac:dyDescent="0.2">
      <c r="A86" s="290"/>
      <c r="B86" s="295" t="s">
        <v>1230</v>
      </c>
      <c r="C86" s="992"/>
      <c r="D86" s="992"/>
      <c r="E86" s="992"/>
      <c r="F86" s="290"/>
      <c r="G86" s="993"/>
      <c r="H86" s="994"/>
      <c r="I86" s="995"/>
      <c r="J86" s="992"/>
      <c r="K86" s="992"/>
      <c r="L86" s="992"/>
      <c r="M86" s="290"/>
      <c r="N86" s="290"/>
      <c r="O86" s="290"/>
      <c r="P86" s="292"/>
      <c r="Q86" s="292"/>
      <c r="R86" s="286"/>
      <c r="S86" s="287" t="e">
        <f>VLOOKUP(P86,[47]Listas!$D$6:$E$10,2,0)</f>
        <v>#N/A</v>
      </c>
      <c r="T86" s="287" t="e">
        <f>HLOOKUP(Q86,[47]Listas!$F$4:$J$5,2,0)</f>
        <v>#N/A</v>
      </c>
      <c r="U86" s="294" t="e">
        <f>INDEX([47]Listas!$F$6:$J$10,MATCH(P86,[47]Listas!$D$6:$D$10,0),MATCH(Q86,[47]Listas!$F$4:$J$4,0))</f>
        <v>#N/A</v>
      </c>
      <c r="V86" s="286"/>
      <c r="W86" s="1048"/>
      <c r="X86" s="1048"/>
      <c r="Y86" s="1048"/>
      <c r="Z86" s="290"/>
      <c r="AA86" s="295"/>
      <c r="AB86" s="290"/>
      <c r="AC86" s="286"/>
      <c r="AD86" s="287">
        <f t="shared" si="16"/>
        <v>0</v>
      </c>
      <c r="AE86" s="288" t="e">
        <f t="shared" si="17"/>
        <v>#N/A</v>
      </c>
      <c r="AF86" s="297" t="e">
        <f>IF(AE86&lt;=1,"Remota",VLOOKUP(AE86,[47]Listas!$C$6:$D$10,2,0))</f>
        <v>#N/A</v>
      </c>
      <c r="AG86" s="288" t="e">
        <f t="shared" si="18"/>
        <v>#N/A</v>
      </c>
      <c r="AH86" s="297" t="e">
        <f>IF(AG86&lt;=1,"Insignificante",HLOOKUP(AG86,[47]Listas!$F$3:$J$4,2,0))</f>
        <v>#N/A</v>
      </c>
      <c r="AI86" s="289" t="e">
        <f t="shared" si="19"/>
        <v>#N/A</v>
      </c>
      <c r="AJ86" s="294" t="e">
        <f>INDEX([47]Listas!$F$6:$J$10,MATCH(AF86,[47]Listas!$D$6:$D$10,0),MATCH(AH86,[47]Listas!$F$4:$J$4,0))</f>
        <v>#N/A</v>
      </c>
    </row>
    <row r="87" spans="1:36" s="21" customFormat="1" ht="78" hidden="1" customHeight="1" x14ac:dyDescent="0.2">
      <c r="A87" s="290"/>
      <c r="B87" s="295" t="s">
        <v>1230</v>
      </c>
      <c r="C87" s="992"/>
      <c r="D87" s="992"/>
      <c r="E87" s="992"/>
      <c r="F87" s="290"/>
      <c r="G87" s="993"/>
      <c r="H87" s="994"/>
      <c r="I87" s="995"/>
      <c r="J87" s="992"/>
      <c r="K87" s="992"/>
      <c r="L87" s="992"/>
      <c r="M87" s="290"/>
      <c r="N87" s="290"/>
      <c r="O87" s="290"/>
      <c r="P87" s="292"/>
      <c r="Q87" s="292"/>
      <c r="R87" s="286"/>
      <c r="S87" s="287" t="e">
        <f>VLOOKUP(P87,[47]Listas!$D$6:$E$10,2,0)</f>
        <v>#N/A</v>
      </c>
      <c r="T87" s="287" t="e">
        <f>HLOOKUP(Q87,[47]Listas!$F$4:$J$5,2,0)</f>
        <v>#N/A</v>
      </c>
      <c r="U87" s="294" t="e">
        <f>INDEX([47]Listas!$F$6:$J$10,MATCH(P87,[47]Listas!$D$6:$D$10,0),MATCH(Q87,[47]Listas!$F$4:$J$4,0))</f>
        <v>#N/A</v>
      </c>
      <c r="V87" s="286"/>
      <c r="W87" s="1048"/>
      <c r="X87" s="1048"/>
      <c r="Y87" s="1048"/>
      <c r="Z87" s="290"/>
      <c r="AA87" s="295"/>
      <c r="AB87" s="290"/>
      <c r="AC87" s="286"/>
      <c r="AD87" s="287">
        <f t="shared" si="16"/>
        <v>0</v>
      </c>
      <c r="AE87" s="288" t="e">
        <f t="shared" si="17"/>
        <v>#N/A</v>
      </c>
      <c r="AF87" s="297" t="e">
        <f>IF(AE87&lt;=1,"Remota",VLOOKUP(AE87,[47]Listas!$C$6:$D$10,2,0))</f>
        <v>#N/A</v>
      </c>
      <c r="AG87" s="288" t="e">
        <f t="shared" si="18"/>
        <v>#N/A</v>
      </c>
      <c r="AH87" s="297" t="e">
        <f>IF(AG87&lt;=1,"Insignificante",HLOOKUP(AG87,[47]Listas!$F$3:$J$4,2,0))</f>
        <v>#N/A</v>
      </c>
      <c r="AI87" s="289" t="e">
        <f t="shared" si="19"/>
        <v>#N/A</v>
      </c>
      <c r="AJ87" s="294" t="e">
        <f>INDEX([47]Listas!$F$6:$J$10,MATCH(AF87,[47]Listas!$D$6:$D$10,0),MATCH(AH87,[47]Listas!$F$4:$J$4,0))</f>
        <v>#N/A</v>
      </c>
    </row>
    <row r="88" spans="1:36" s="21" customFormat="1" ht="78" hidden="1" customHeight="1" x14ac:dyDescent="0.2">
      <c r="A88" s="290"/>
      <c r="B88" s="295" t="s">
        <v>1230</v>
      </c>
      <c r="C88" s="992"/>
      <c r="D88" s="992"/>
      <c r="E88" s="992"/>
      <c r="F88" s="290"/>
      <c r="G88" s="993"/>
      <c r="H88" s="994"/>
      <c r="I88" s="995"/>
      <c r="J88" s="992"/>
      <c r="K88" s="992"/>
      <c r="L88" s="992"/>
      <c r="M88" s="290"/>
      <c r="N88" s="290"/>
      <c r="O88" s="290"/>
      <c r="P88" s="292"/>
      <c r="Q88" s="292"/>
      <c r="R88" s="286"/>
      <c r="S88" s="287" t="e">
        <f>VLOOKUP(P88,[47]Listas!$D$6:$E$10,2,0)</f>
        <v>#N/A</v>
      </c>
      <c r="T88" s="287" t="e">
        <f>HLOOKUP(Q88,[47]Listas!$F$4:$J$5,2,0)</f>
        <v>#N/A</v>
      </c>
      <c r="U88" s="294" t="e">
        <f>INDEX([47]Listas!$F$6:$J$10,MATCH(P88,[47]Listas!$D$6:$D$10,0),MATCH(Q88,[47]Listas!$F$4:$J$4,0))</f>
        <v>#N/A</v>
      </c>
      <c r="V88" s="286"/>
      <c r="W88" s="1048"/>
      <c r="X88" s="1048"/>
      <c r="Y88" s="1048"/>
      <c r="Z88" s="290"/>
      <c r="AA88" s="295"/>
      <c r="AB88" s="290"/>
      <c r="AC88" s="286"/>
      <c r="AD88" s="287">
        <f t="shared" si="16"/>
        <v>0</v>
      </c>
      <c r="AE88" s="288" t="e">
        <f t="shared" si="17"/>
        <v>#N/A</v>
      </c>
      <c r="AF88" s="297" t="e">
        <f>IF(AE88&lt;=1,"Remota",VLOOKUP(AE88,[47]Listas!$C$6:$D$10,2,0))</f>
        <v>#N/A</v>
      </c>
      <c r="AG88" s="288" t="e">
        <f t="shared" si="18"/>
        <v>#N/A</v>
      </c>
      <c r="AH88" s="297" t="e">
        <f>IF(AG88&lt;=1,"Insignificante",HLOOKUP(AG88,[47]Listas!$F$3:$J$4,2,0))</f>
        <v>#N/A</v>
      </c>
      <c r="AI88" s="289" t="e">
        <f t="shared" si="19"/>
        <v>#N/A</v>
      </c>
      <c r="AJ88" s="294" t="e">
        <f>INDEX([47]Listas!$F$6:$J$10,MATCH(AF88,[47]Listas!$D$6:$D$10,0),MATCH(AH88,[47]Listas!$F$4:$J$4,0))</f>
        <v>#N/A</v>
      </c>
    </row>
    <row r="89" spans="1:36" ht="5.25" customHeight="1" x14ac:dyDescent="0.2">
      <c r="A89" s="109"/>
      <c r="B89" s="109"/>
      <c r="C89" s="103"/>
      <c r="D89" s="103"/>
      <c r="E89" s="103"/>
      <c r="F89" s="109"/>
      <c r="G89" s="110"/>
      <c r="H89" s="110"/>
      <c r="I89" s="110"/>
      <c r="J89" s="109"/>
      <c r="L89" s="298"/>
      <c r="M89" s="298"/>
      <c r="N89" s="298"/>
      <c r="O89" s="298"/>
      <c r="P89" s="298"/>
      <c r="Q89" s="298"/>
      <c r="R89" s="298"/>
      <c r="S89" s="298"/>
      <c r="T89" s="298"/>
      <c r="U89" s="109"/>
      <c r="V89" s="109"/>
      <c r="W89" s="110"/>
      <c r="X89" s="110"/>
      <c r="Y89" s="110"/>
      <c r="Z89" s="110"/>
      <c r="AA89" s="109"/>
      <c r="AB89" s="109"/>
      <c r="AC89" s="109"/>
      <c r="AD89" s="109"/>
      <c r="AE89" s="109"/>
      <c r="AF89" s="109"/>
      <c r="AG89" s="109"/>
      <c r="AH89" s="109"/>
      <c r="AI89" s="109"/>
      <c r="AJ89" s="104"/>
    </row>
    <row r="90" spans="1:36" ht="23.25" customHeight="1" x14ac:dyDescent="0.2">
      <c r="A90" s="1051" t="s">
        <v>1726</v>
      </c>
      <c r="B90" s="1052"/>
      <c r="C90" s="1052"/>
      <c r="D90" s="1052"/>
      <c r="E90" s="1052"/>
      <c r="F90" s="1052"/>
      <c r="G90" s="1052"/>
      <c r="H90" s="1052"/>
      <c r="I90" s="1052"/>
      <c r="J90" s="1052"/>
      <c r="K90" s="1052"/>
      <c r="L90" s="1053"/>
      <c r="N90" s="298" t="s">
        <v>1727</v>
      </c>
      <c r="AG90" s="109"/>
      <c r="AH90" s="109"/>
      <c r="AI90" s="109"/>
      <c r="AJ90" s="104"/>
    </row>
    <row r="91" spans="1:36" ht="38.25" customHeight="1" x14ac:dyDescent="0.2">
      <c r="A91" s="1054"/>
      <c r="B91" s="1055"/>
      <c r="C91" s="1055"/>
      <c r="D91" s="1055"/>
      <c r="E91" s="1055"/>
      <c r="F91" s="1055"/>
      <c r="G91" s="1055"/>
      <c r="H91" s="1055"/>
      <c r="I91" s="1055"/>
      <c r="J91" s="1055"/>
      <c r="K91" s="1055"/>
      <c r="L91" s="1056"/>
      <c r="M91" s="299"/>
      <c r="N91" s="1057" t="s">
        <v>656</v>
      </c>
      <c r="O91" s="1058"/>
      <c r="P91" s="1058"/>
      <c r="Q91" s="1059"/>
      <c r="R91" s="300"/>
      <c r="S91" s="300"/>
      <c r="T91" s="300"/>
      <c r="U91" s="1057" t="s">
        <v>368</v>
      </c>
      <c r="V91" s="1058"/>
      <c r="W91" s="1058"/>
      <c r="X91" s="1059"/>
      <c r="Y91" s="1060" t="s">
        <v>369</v>
      </c>
      <c r="Z91" s="1060"/>
      <c r="AA91" s="1060" t="s">
        <v>370</v>
      </c>
      <c r="AB91" s="1060"/>
      <c r="AC91" s="1060"/>
      <c r="AD91" s="1060"/>
      <c r="AE91" s="1060"/>
      <c r="AF91" s="1060"/>
      <c r="AG91" s="1060"/>
      <c r="AH91" s="1060"/>
      <c r="AI91" s="1060"/>
      <c r="AJ91" s="1060"/>
    </row>
    <row r="92" spans="1:36" s="19" customFormat="1" ht="33.75" customHeight="1" x14ac:dyDescent="0.2">
      <c r="A92" s="1061" t="s">
        <v>1819</v>
      </c>
      <c r="B92" s="1062"/>
      <c r="C92" s="1062"/>
      <c r="D92" s="1062"/>
      <c r="E92" s="1062"/>
      <c r="F92" s="1062"/>
      <c r="G92" s="1062"/>
      <c r="H92" s="1062"/>
      <c r="I92" s="1062"/>
      <c r="J92" s="1062"/>
      <c r="K92" s="1062"/>
      <c r="L92" s="1063"/>
      <c r="M92" s="301"/>
      <c r="N92" s="1067" t="s">
        <v>373</v>
      </c>
      <c r="O92" s="1068"/>
      <c r="P92" s="1068"/>
      <c r="Q92" s="1069"/>
      <c r="R92" s="374"/>
      <c r="S92" s="374"/>
      <c r="T92" s="374"/>
      <c r="U92" s="1070" t="s">
        <v>1820</v>
      </c>
      <c r="V92" s="1071"/>
      <c r="W92" s="1071"/>
      <c r="X92" s="1072"/>
      <c r="Y92" s="1073" t="s">
        <v>386</v>
      </c>
      <c r="Z92" s="1073"/>
      <c r="AA92" s="1074"/>
      <c r="AB92" s="1074"/>
      <c r="AC92" s="1074"/>
      <c r="AD92" s="1074"/>
      <c r="AE92" s="1074"/>
      <c r="AF92" s="1074"/>
      <c r="AG92" s="1074"/>
      <c r="AH92" s="1074"/>
      <c r="AI92" s="1074"/>
      <c r="AJ92" s="1074"/>
    </row>
    <row r="93" spans="1:36" s="19" customFormat="1" ht="30" customHeight="1" x14ac:dyDescent="0.2">
      <c r="A93" s="1061"/>
      <c r="B93" s="1062"/>
      <c r="C93" s="1062"/>
      <c r="D93" s="1062"/>
      <c r="E93" s="1062"/>
      <c r="F93" s="1062"/>
      <c r="G93" s="1062"/>
      <c r="H93" s="1062"/>
      <c r="I93" s="1062"/>
      <c r="J93" s="1062"/>
      <c r="K93" s="1062"/>
      <c r="L93" s="1063"/>
      <c r="M93" s="301"/>
      <c r="N93" s="1067" t="s">
        <v>363</v>
      </c>
      <c r="O93" s="1068"/>
      <c r="P93" s="1068"/>
      <c r="Q93" s="1069"/>
      <c r="R93" s="374"/>
      <c r="S93" s="374"/>
      <c r="T93" s="374"/>
      <c r="U93" s="1067" t="s">
        <v>1602</v>
      </c>
      <c r="V93" s="1068"/>
      <c r="W93" s="1068"/>
      <c r="X93" s="1069"/>
      <c r="Y93" s="1073" t="s">
        <v>1821</v>
      </c>
      <c r="Z93" s="1073"/>
      <c r="AA93" s="1074"/>
      <c r="AB93" s="1074"/>
      <c r="AC93" s="1074"/>
      <c r="AD93" s="1074"/>
      <c r="AE93" s="1074"/>
      <c r="AF93" s="1074"/>
      <c r="AG93" s="1074"/>
      <c r="AH93" s="1074"/>
      <c r="AI93" s="1074"/>
      <c r="AJ93" s="1074"/>
    </row>
    <row r="94" spans="1:36" s="19" customFormat="1" ht="13.5" customHeight="1" x14ac:dyDescent="0.2">
      <c r="A94" s="1061"/>
      <c r="B94" s="1062"/>
      <c r="C94" s="1062"/>
      <c r="D94" s="1062"/>
      <c r="E94" s="1062"/>
      <c r="F94" s="1062"/>
      <c r="G94" s="1062"/>
      <c r="H94" s="1062"/>
      <c r="I94" s="1062"/>
      <c r="J94" s="1062"/>
      <c r="K94" s="1062"/>
      <c r="L94" s="1063"/>
      <c r="M94" s="301"/>
      <c r="N94" s="1075"/>
      <c r="O94" s="1076"/>
      <c r="P94" s="1076"/>
      <c r="Q94" s="1077"/>
      <c r="R94" s="302"/>
      <c r="S94" s="302"/>
      <c r="T94" s="302"/>
      <c r="U94" s="1075"/>
      <c r="V94" s="1076"/>
      <c r="W94" s="1076"/>
      <c r="X94" s="1077"/>
      <c r="Y94" s="1074"/>
      <c r="Z94" s="1074"/>
      <c r="AA94" s="1074"/>
      <c r="AB94" s="1074"/>
      <c r="AC94" s="1074"/>
      <c r="AD94" s="1074"/>
      <c r="AE94" s="1074"/>
      <c r="AF94" s="1074"/>
      <c r="AG94" s="1074"/>
      <c r="AH94" s="1074"/>
      <c r="AI94" s="1074"/>
      <c r="AJ94" s="1074"/>
    </row>
    <row r="95" spans="1:36" s="19" customFormat="1" ht="25.5" customHeight="1" x14ac:dyDescent="0.2">
      <c r="A95" s="1064"/>
      <c r="B95" s="1065"/>
      <c r="C95" s="1065"/>
      <c r="D95" s="1065"/>
      <c r="E95" s="1065"/>
      <c r="F95" s="1065"/>
      <c r="G95" s="1065"/>
      <c r="H95" s="1065"/>
      <c r="I95" s="1065"/>
      <c r="J95" s="1065"/>
      <c r="K95" s="1065"/>
      <c r="L95" s="1066"/>
      <c r="M95" s="301"/>
      <c r="N95" s="1075"/>
      <c r="O95" s="1076"/>
      <c r="P95" s="1076"/>
      <c r="Q95" s="1077"/>
      <c r="R95" s="302"/>
      <c r="S95" s="302"/>
      <c r="T95" s="302"/>
      <c r="U95" s="1075"/>
      <c r="V95" s="1076"/>
      <c r="W95" s="1076"/>
      <c r="X95" s="1077"/>
      <c r="Y95" s="1074"/>
      <c r="Z95" s="1074"/>
      <c r="AA95" s="1074"/>
      <c r="AB95" s="1074"/>
      <c r="AC95" s="1074"/>
      <c r="AD95" s="1074"/>
      <c r="AE95" s="1074"/>
      <c r="AF95" s="1074"/>
      <c r="AG95" s="1074"/>
      <c r="AH95" s="1074"/>
      <c r="AI95" s="1074"/>
      <c r="AJ95" s="1074"/>
    </row>
    <row r="96" spans="1:36" s="19" customFormat="1" ht="30" customHeight="1" x14ac:dyDescent="0.2">
      <c r="A96" s="303"/>
      <c r="B96" s="303"/>
      <c r="C96" s="303"/>
      <c r="D96" s="303"/>
      <c r="E96" s="303"/>
      <c r="F96" s="303"/>
      <c r="G96" s="303"/>
      <c r="H96" s="303"/>
      <c r="I96" s="303"/>
      <c r="J96" s="303"/>
      <c r="K96" s="303"/>
      <c r="L96" s="303"/>
      <c r="M96" s="301"/>
      <c r="N96" s="1079"/>
      <c r="O96" s="1079"/>
      <c r="P96" s="1079"/>
      <c r="Q96" s="1079"/>
      <c r="R96" s="304"/>
      <c r="S96" s="304"/>
      <c r="T96" s="304"/>
      <c r="U96" s="1079"/>
      <c r="V96" s="1079"/>
      <c r="W96" s="1079"/>
      <c r="X96" s="1079"/>
      <c r="Y96" s="1079"/>
      <c r="Z96" s="1079"/>
      <c r="AA96" s="1079"/>
      <c r="AB96" s="1079"/>
      <c r="AC96" s="1079"/>
      <c r="AD96" s="1079"/>
      <c r="AE96" s="1079"/>
      <c r="AF96" s="1079"/>
      <c r="AG96" s="1079"/>
      <c r="AH96" s="1079"/>
      <c r="AI96" s="1079"/>
      <c r="AJ96" s="1079"/>
    </row>
    <row r="97" spans="1:36" s="19" customFormat="1" ht="30" customHeight="1" x14ac:dyDescent="0.2">
      <c r="A97" s="303"/>
      <c r="B97" s="303"/>
      <c r="C97" s="303"/>
      <c r="D97" s="303"/>
      <c r="E97" s="303"/>
      <c r="F97" s="303"/>
      <c r="G97" s="303"/>
      <c r="H97" s="303"/>
      <c r="I97" s="303"/>
      <c r="J97" s="303"/>
      <c r="K97" s="303"/>
      <c r="L97" s="303"/>
      <c r="M97" s="301"/>
      <c r="N97" s="1078"/>
      <c r="O97" s="1078"/>
      <c r="P97" s="1078"/>
      <c r="Q97" s="1078"/>
      <c r="R97" s="301"/>
      <c r="S97" s="301"/>
      <c r="T97" s="301"/>
      <c r="U97" s="1078"/>
      <c r="V97" s="1078"/>
      <c r="W97" s="1078"/>
      <c r="X97" s="1078"/>
      <c r="Y97" s="1078"/>
      <c r="Z97" s="1078"/>
      <c r="AA97" s="1078"/>
      <c r="AB97" s="1078"/>
      <c r="AC97" s="1078"/>
      <c r="AD97" s="1078"/>
      <c r="AE97" s="1078"/>
      <c r="AF97" s="1078"/>
      <c r="AG97" s="1078"/>
      <c r="AH97" s="1078"/>
      <c r="AI97" s="1078"/>
      <c r="AJ97" s="1078"/>
    </row>
    <row r="98" spans="1:36" s="19" customFormat="1" ht="30" customHeight="1" x14ac:dyDescent="0.2">
      <c r="A98" s="303"/>
      <c r="B98" s="303"/>
      <c r="C98" s="303"/>
      <c r="D98" s="303"/>
      <c r="E98" s="303"/>
      <c r="F98" s="303"/>
      <c r="G98" s="303"/>
      <c r="H98" s="303"/>
      <c r="I98" s="303"/>
      <c r="J98" s="303"/>
      <c r="K98" s="303"/>
      <c r="L98" s="303"/>
      <c r="M98" s="301"/>
      <c r="N98" s="1078"/>
      <c r="O98" s="1078"/>
      <c r="P98" s="1078"/>
      <c r="Q98" s="1078"/>
      <c r="R98" s="301"/>
      <c r="S98" s="301"/>
      <c r="T98" s="301"/>
      <c r="U98" s="1078"/>
      <c r="V98" s="1078"/>
      <c r="W98" s="1078"/>
      <c r="X98" s="1078"/>
      <c r="Y98" s="1078"/>
      <c r="Z98" s="1078"/>
      <c r="AA98" s="1078"/>
      <c r="AB98" s="1078"/>
      <c r="AC98" s="1078"/>
      <c r="AD98" s="1078"/>
      <c r="AE98" s="1078"/>
      <c r="AF98" s="1078"/>
      <c r="AG98" s="1078"/>
      <c r="AH98" s="1078"/>
      <c r="AI98" s="1078"/>
      <c r="AJ98" s="1078"/>
    </row>
    <row r="99" spans="1:36" s="19" customFormat="1" ht="30" customHeight="1" x14ac:dyDescent="0.2">
      <c r="A99" s="105"/>
      <c r="B99" s="105"/>
      <c r="C99" s="105"/>
      <c r="D99" s="105"/>
      <c r="E99" s="105"/>
      <c r="F99" s="260"/>
      <c r="G99" s="260"/>
      <c r="H99" s="260"/>
      <c r="I99" s="260"/>
      <c r="J99" s="260"/>
      <c r="K99" s="305"/>
      <c r="L99" s="305"/>
      <c r="M99" s="301"/>
      <c r="N99" s="1078"/>
      <c r="O99" s="1078"/>
      <c r="P99" s="1078"/>
      <c r="Q99" s="1078"/>
      <c r="R99" s="301"/>
      <c r="S99" s="301"/>
      <c r="T99" s="301"/>
      <c r="U99" s="1078"/>
      <c r="V99" s="1078"/>
      <c r="W99" s="1078"/>
      <c r="X99" s="1078"/>
      <c r="Y99" s="1078"/>
      <c r="Z99" s="1078"/>
      <c r="AA99" s="1078"/>
      <c r="AB99" s="1078"/>
      <c r="AC99" s="1078"/>
      <c r="AD99" s="1078"/>
      <c r="AE99" s="1078"/>
      <c r="AF99" s="1078"/>
      <c r="AG99" s="1078"/>
      <c r="AH99" s="1078"/>
      <c r="AI99" s="1078"/>
      <c r="AJ99" s="1078"/>
    </row>
    <row r="100" spans="1:36" x14ac:dyDescent="0.2">
      <c r="A100" s="25"/>
      <c r="B100" s="25"/>
      <c r="C100" s="268"/>
      <c r="D100" s="268"/>
      <c r="E100" s="268"/>
      <c r="F100" s="25"/>
      <c r="G100" s="111"/>
      <c r="H100" s="111"/>
      <c r="I100" s="111"/>
      <c r="J100" s="25"/>
      <c r="K100" s="25"/>
      <c r="L100" s="25"/>
      <c r="M100" s="25"/>
      <c r="N100" s="25"/>
      <c r="O100" s="25"/>
      <c r="P100" s="25"/>
      <c r="Q100" s="25"/>
      <c r="R100" s="25"/>
      <c r="S100" s="25"/>
      <c r="T100" s="25"/>
      <c r="U100" s="25"/>
      <c r="V100" s="25"/>
      <c r="W100" s="111"/>
      <c r="X100" s="111"/>
      <c r="Y100" s="111"/>
      <c r="Z100" s="25"/>
      <c r="AA100" s="25"/>
      <c r="AB100" s="25"/>
      <c r="AC100" s="25"/>
      <c r="AD100" s="25"/>
      <c r="AE100" s="25"/>
      <c r="AF100" s="25"/>
      <c r="AG100" s="25"/>
      <c r="AH100" s="25"/>
      <c r="AI100" s="25"/>
      <c r="AJ100" s="106"/>
    </row>
    <row r="101" spans="1:36" x14ac:dyDescent="0.2">
      <c r="A101" s="25"/>
      <c r="B101" s="25"/>
      <c r="C101" s="268"/>
      <c r="D101" s="268"/>
      <c r="E101" s="268"/>
      <c r="F101" s="25"/>
      <c r="G101" s="111"/>
      <c r="H101" s="111"/>
      <c r="I101" s="111"/>
      <c r="J101" s="25"/>
      <c r="K101" s="25"/>
      <c r="L101" s="25"/>
      <c r="M101" s="25"/>
      <c r="N101" s="25"/>
      <c r="O101" s="25"/>
      <c r="P101" s="25"/>
      <c r="Q101" s="25"/>
      <c r="R101" s="25"/>
      <c r="S101" s="25"/>
      <c r="T101" s="25"/>
      <c r="U101" s="25"/>
      <c r="V101" s="25"/>
      <c r="W101" s="111"/>
      <c r="X101" s="111"/>
      <c r="Y101" s="111"/>
      <c r="Z101" s="25"/>
      <c r="AA101" s="25"/>
      <c r="AB101" s="25"/>
      <c r="AC101" s="25"/>
      <c r="AD101" s="25"/>
      <c r="AE101" s="25"/>
      <c r="AF101" s="25"/>
      <c r="AG101" s="25"/>
      <c r="AH101" s="25"/>
      <c r="AI101" s="25"/>
      <c r="AJ101" s="106"/>
    </row>
    <row r="102" spans="1:36" x14ac:dyDescent="0.2">
      <c r="A102" s="25"/>
      <c r="B102" s="25"/>
      <c r="C102" s="268"/>
      <c r="D102" s="268"/>
      <c r="E102" s="268"/>
      <c r="F102" s="25"/>
      <c r="G102" s="111"/>
      <c r="H102" s="111"/>
      <c r="I102" s="111"/>
      <c r="J102" s="25"/>
      <c r="K102" s="25"/>
      <c r="L102" s="25"/>
      <c r="M102" s="25"/>
      <c r="N102" s="25"/>
      <c r="O102" s="25"/>
      <c r="P102" s="25"/>
      <c r="Q102" s="25"/>
      <c r="R102" s="25"/>
      <c r="S102" s="25"/>
      <c r="T102" s="25"/>
      <c r="U102" s="25"/>
      <c r="V102" s="25"/>
      <c r="W102" s="111"/>
      <c r="X102" s="111"/>
      <c r="Y102" s="111"/>
      <c r="Z102" s="25"/>
      <c r="AA102" s="25"/>
      <c r="AB102" s="25"/>
      <c r="AC102" s="25"/>
      <c r="AD102" s="25"/>
      <c r="AE102" s="25"/>
      <c r="AF102" s="25"/>
      <c r="AG102" s="25"/>
      <c r="AH102" s="25"/>
      <c r="AI102" s="25"/>
      <c r="AJ102" s="106"/>
    </row>
    <row r="103" spans="1:36" x14ac:dyDescent="0.2">
      <c r="A103" s="25"/>
      <c r="B103" s="25"/>
      <c r="C103" s="268"/>
      <c r="D103" s="268"/>
      <c r="E103" s="268"/>
      <c r="F103" s="25"/>
      <c r="G103" s="111"/>
      <c r="H103" s="111"/>
      <c r="I103" s="111"/>
      <c r="J103" s="25"/>
      <c r="K103" s="25"/>
      <c r="L103" s="25"/>
      <c r="M103" s="25"/>
      <c r="N103" s="25"/>
      <c r="O103" s="25"/>
      <c r="P103" s="25"/>
      <c r="Q103" s="25"/>
      <c r="R103" s="25"/>
      <c r="S103" s="25"/>
      <c r="T103" s="25"/>
      <c r="U103" s="25"/>
      <c r="V103" s="25"/>
      <c r="W103" s="111"/>
      <c r="X103" s="111"/>
      <c r="Y103" s="111"/>
      <c r="Z103" s="25"/>
      <c r="AA103" s="25"/>
      <c r="AB103" s="25"/>
      <c r="AC103" s="25"/>
      <c r="AD103" s="25"/>
      <c r="AE103" s="25"/>
      <c r="AF103" s="25"/>
      <c r="AG103" s="25"/>
      <c r="AH103" s="25"/>
      <c r="AI103" s="25"/>
      <c r="AJ103" s="106"/>
    </row>
    <row r="104" spans="1:36" x14ac:dyDescent="0.2">
      <c r="A104" s="25"/>
      <c r="B104" s="25"/>
      <c r="C104" s="268"/>
      <c r="D104" s="268"/>
      <c r="E104" s="268"/>
      <c r="F104" s="25"/>
      <c r="G104" s="111"/>
      <c r="H104" s="111"/>
      <c r="I104" s="111"/>
      <c r="J104" s="25"/>
      <c r="K104" s="25"/>
      <c r="L104" s="25"/>
      <c r="M104" s="25"/>
      <c r="N104" s="25"/>
      <c r="O104" s="25"/>
      <c r="P104" s="25"/>
      <c r="Q104" s="25"/>
      <c r="R104" s="25"/>
      <c r="S104" s="25"/>
      <c r="T104" s="25"/>
      <c r="U104" s="25"/>
      <c r="V104" s="25"/>
      <c r="W104" s="111"/>
      <c r="X104" s="111"/>
      <c r="Y104" s="111"/>
      <c r="Z104" s="25"/>
      <c r="AA104" s="25"/>
      <c r="AB104" s="25"/>
      <c r="AC104" s="25"/>
      <c r="AD104" s="25"/>
      <c r="AE104" s="25"/>
      <c r="AF104" s="25"/>
      <c r="AG104" s="25"/>
      <c r="AH104" s="25"/>
      <c r="AI104" s="25"/>
      <c r="AJ104" s="106"/>
    </row>
  </sheetData>
  <sheetProtection sheet="1" formatCells="0" formatColumns="0" formatRows="0" insertRows="0" sort="0" autoFilter="0" pivotTables="0"/>
  <mergeCells count="401">
    <mergeCell ref="AA91:AJ91"/>
    <mergeCell ref="N98:Q98"/>
    <mergeCell ref="U98:X98"/>
    <mergeCell ref="Y98:Z98"/>
    <mergeCell ref="AA98:AJ98"/>
    <mergeCell ref="N99:Q99"/>
    <mergeCell ref="U99:X99"/>
    <mergeCell ref="Y99:Z99"/>
    <mergeCell ref="AA99:AJ99"/>
    <mergeCell ref="N96:Q96"/>
    <mergeCell ref="U96:X96"/>
    <mergeCell ref="Y96:Z96"/>
    <mergeCell ref="AA96:AJ96"/>
    <mergeCell ref="N97:Q97"/>
    <mergeCell ref="U97:X97"/>
    <mergeCell ref="Y97:Z97"/>
    <mergeCell ref="AA97:AJ97"/>
    <mergeCell ref="A92:L95"/>
    <mergeCell ref="N92:Q92"/>
    <mergeCell ref="U92:X92"/>
    <mergeCell ref="Y92:Z92"/>
    <mergeCell ref="AA92:AJ92"/>
    <mergeCell ref="N93:Q93"/>
    <mergeCell ref="U93:X93"/>
    <mergeCell ref="Y93:Z93"/>
    <mergeCell ref="AA93:AJ93"/>
    <mergeCell ref="N94:Q94"/>
    <mergeCell ref="U94:X94"/>
    <mergeCell ref="Y94:Z94"/>
    <mergeCell ref="AA94:AJ94"/>
    <mergeCell ref="N95:Q95"/>
    <mergeCell ref="U95:X95"/>
    <mergeCell ref="Y95:Z95"/>
    <mergeCell ref="AA95:AJ95"/>
    <mergeCell ref="C88:E88"/>
    <mergeCell ref="G88:I88"/>
    <mergeCell ref="J88:L88"/>
    <mergeCell ref="W88:Y88"/>
    <mergeCell ref="A90:L91"/>
    <mergeCell ref="N91:Q91"/>
    <mergeCell ref="U91:X91"/>
    <mergeCell ref="Y91:Z91"/>
    <mergeCell ref="C86:E86"/>
    <mergeCell ref="G86:I86"/>
    <mergeCell ref="J86:L86"/>
    <mergeCell ref="W86:Y86"/>
    <mergeCell ref="C87:E87"/>
    <mergeCell ref="G87:I87"/>
    <mergeCell ref="J87:L87"/>
    <mergeCell ref="W87:Y87"/>
    <mergeCell ref="C84:E84"/>
    <mergeCell ref="G84:I84"/>
    <mergeCell ref="J84:L84"/>
    <mergeCell ref="W84:Y84"/>
    <mergeCell ref="C85:E85"/>
    <mergeCell ref="G85:I85"/>
    <mergeCell ref="J85:L85"/>
    <mergeCell ref="W85:Y85"/>
    <mergeCell ref="C82:E82"/>
    <mergeCell ref="G82:I82"/>
    <mergeCell ref="J82:L82"/>
    <mergeCell ref="W82:Y82"/>
    <mergeCell ref="C83:E83"/>
    <mergeCell ref="G83:I83"/>
    <mergeCell ref="J83:L83"/>
    <mergeCell ref="W83:Y83"/>
    <mergeCell ref="C80:E80"/>
    <mergeCell ref="G80:I80"/>
    <mergeCell ref="J80:L80"/>
    <mergeCell ref="W80:Y80"/>
    <mergeCell ref="C81:E81"/>
    <mergeCell ref="G81:I81"/>
    <mergeCell ref="J81:L81"/>
    <mergeCell ref="W81:Y81"/>
    <mergeCell ref="C78:E78"/>
    <mergeCell ref="G78:I78"/>
    <mergeCell ref="J78:L78"/>
    <mergeCell ref="W78:Y78"/>
    <mergeCell ref="C79:E79"/>
    <mergeCell ref="G79:I79"/>
    <mergeCell ref="J79:L79"/>
    <mergeCell ref="W79:Y79"/>
    <mergeCell ref="C76:E76"/>
    <mergeCell ref="G76:I76"/>
    <mergeCell ref="J76:L76"/>
    <mergeCell ref="W76:Y76"/>
    <mergeCell ref="C77:E77"/>
    <mergeCell ref="G77:I77"/>
    <mergeCell ref="J77:L77"/>
    <mergeCell ref="W77:Y77"/>
    <mergeCell ref="C74:E74"/>
    <mergeCell ref="G74:I74"/>
    <mergeCell ref="J74:L74"/>
    <mergeCell ref="W74:Y74"/>
    <mergeCell ref="C75:E75"/>
    <mergeCell ref="G75:I75"/>
    <mergeCell ref="J75:L75"/>
    <mergeCell ref="W75:Y75"/>
    <mergeCell ref="C72:E72"/>
    <mergeCell ref="G72:I72"/>
    <mergeCell ref="J72:L72"/>
    <mergeCell ref="W72:Y72"/>
    <mergeCell ref="C73:E73"/>
    <mergeCell ref="G73:I73"/>
    <mergeCell ref="J73:L73"/>
    <mergeCell ref="W73:Y73"/>
    <mergeCell ref="C70:E70"/>
    <mergeCell ref="G70:I70"/>
    <mergeCell ref="J70:L70"/>
    <mergeCell ref="W70:Y70"/>
    <mergeCell ref="C71:E71"/>
    <mergeCell ref="G71:I71"/>
    <mergeCell ref="J71:L71"/>
    <mergeCell ref="W71:Y71"/>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48:E48"/>
    <mergeCell ref="G48:I48"/>
    <mergeCell ref="J48:L48"/>
    <mergeCell ref="W48:Y48"/>
    <mergeCell ref="C49:E49"/>
    <mergeCell ref="G49:I49"/>
    <mergeCell ref="J49:L49"/>
    <mergeCell ref="W49:Y49"/>
    <mergeCell ref="C46:E46"/>
    <mergeCell ref="G46:I46"/>
    <mergeCell ref="J46:L46"/>
    <mergeCell ref="W46:Y46"/>
    <mergeCell ref="C47:E47"/>
    <mergeCell ref="G47:I47"/>
    <mergeCell ref="J47:L47"/>
    <mergeCell ref="W47:Y47"/>
    <mergeCell ref="C44:E44"/>
    <mergeCell ref="G44:I44"/>
    <mergeCell ref="J44:L44"/>
    <mergeCell ref="W44:Y44"/>
    <mergeCell ref="C45:E45"/>
    <mergeCell ref="G45:I45"/>
    <mergeCell ref="J45:L45"/>
    <mergeCell ref="W45:Y45"/>
    <mergeCell ref="C42:E42"/>
    <mergeCell ref="G42:I42"/>
    <mergeCell ref="J42:L42"/>
    <mergeCell ref="W42:Y42"/>
    <mergeCell ref="C43:E43"/>
    <mergeCell ref="G43:I43"/>
    <mergeCell ref="J43:L43"/>
    <mergeCell ref="W43:Y43"/>
    <mergeCell ref="C40:E40"/>
    <mergeCell ref="G40:I40"/>
    <mergeCell ref="J40:L40"/>
    <mergeCell ref="W40:Y40"/>
    <mergeCell ref="C41:E41"/>
    <mergeCell ref="G41:I41"/>
    <mergeCell ref="J41:L41"/>
    <mergeCell ref="W41:Y41"/>
    <mergeCell ref="C38:E38"/>
    <mergeCell ref="G38:I38"/>
    <mergeCell ref="J38:L38"/>
    <mergeCell ref="W38:Y38"/>
    <mergeCell ref="C39:E39"/>
    <mergeCell ref="G39:I39"/>
    <mergeCell ref="J39:L39"/>
    <mergeCell ref="W39:Y39"/>
    <mergeCell ref="C36:E36"/>
    <mergeCell ref="G36:I36"/>
    <mergeCell ref="J36:L36"/>
    <mergeCell ref="W36:Y36"/>
    <mergeCell ref="C37:E37"/>
    <mergeCell ref="G37:I37"/>
    <mergeCell ref="J37:L37"/>
    <mergeCell ref="W37:Y37"/>
    <mergeCell ref="C34:E34"/>
    <mergeCell ref="G34:I34"/>
    <mergeCell ref="J34:L34"/>
    <mergeCell ref="W34:Y34"/>
    <mergeCell ref="C35:E35"/>
    <mergeCell ref="G35:I35"/>
    <mergeCell ref="J35:L35"/>
    <mergeCell ref="W35:Y35"/>
    <mergeCell ref="C32:E32"/>
    <mergeCell ref="G32:I32"/>
    <mergeCell ref="J32:L32"/>
    <mergeCell ref="W32:Y32"/>
    <mergeCell ref="C33:E33"/>
    <mergeCell ref="G33:I33"/>
    <mergeCell ref="J33:L33"/>
    <mergeCell ref="W33:Y33"/>
    <mergeCell ref="C30:E30"/>
    <mergeCell ref="G30:I30"/>
    <mergeCell ref="J30:L30"/>
    <mergeCell ref="W30:Y30"/>
    <mergeCell ref="C31:E31"/>
    <mergeCell ref="G31:I31"/>
    <mergeCell ref="J31:L31"/>
    <mergeCell ref="W31:Y31"/>
    <mergeCell ref="C28:E28"/>
    <mergeCell ref="G28:I28"/>
    <mergeCell ref="J28:L28"/>
    <mergeCell ref="W28:Y28"/>
    <mergeCell ref="C29:E29"/>
    <mergeCell ref="G29:I29"/>
    <mergeCell ref="J29:L29"/>
    <mergeCell ref="W29:Y29"/>
    <mergeCell ref="C26:E26"/>
    <mergeCell ref="G26:I26"/>
    <mergeCell ref="J26:L26"/>
    <mergeCell ref="W26:Y26"/>
    <mergeCell ref="C27:E27"/>
    <mergeCell ref="G27:I27"/>
    <mergeCell ref="J27:L27"/>
    <mergeCell ref="W27:Y27"/>
    <mergeCell ref="C24:E24"/>
    <mergeCell ref="G24:I24"/>
    <mergeCell ref="J24:L24"/>
    <mergeCell ref="W24:Y24"/>
    <mergeCell ref="C25:E25"/>
    <mergeCell ref="G25:I25"/>
    <mergeCell ref="J25:L25"/>
    <mergeCell ref="W25:Y25"/>
    <mergeCell ref="C22:E22"/>
    <mergeCell ref="G22:I22"/>
    <mergeCell ref="J22:L22"/>
    <mergeCell ref="W22:Y22"/>
    <mergeCell ref="C23:E23"/>
    <mergeCell ref="G23:I23"/>
    <mergeCell ref="J23:L23"/>
    <mergeCell ref="W23:Y23"/>
    <mergeCell ref="C20:E20"/>
    <mergeCell ref="G20:I20"/>
    <mergeCell ref="J20:L20"/>
    <mergeCell ref="W20:Y20"/>
    <mergeCell ref="C21:E21"/>
    <mergeCell ref="G21:I21"/>
    <mergeCell ref="J21:L21"/>
    <mergeCell ref="W21:Y21"/>
    <mergeCell ref="C18:E18"/>
    <mergeCell ref="G18:I18"/>
    <mergeCell ref="J18:L18"/>
    <mergeCell ref="W18:Y18"/>
    <mergeCell ref="C19:E19"/>
    <mergeCell ref="G19:I19"/>
    <mergeCell ref="J19:L19"/>
    <mergeCell ref="W19:Y19"/>
    <mergeCell ref="C16:E16"/>
    <mergeCell ref="G16:I16"/>
    <mergeCell ref="J16:L16"/>
    <mergeCell ref="W16:Y16"/>
    <mergeCell ref="C17:E17"/>
    <mergeCell ref="G17:I17"/>
    <mergeCell ref="J17:L17"/>
    <mergeCell ref="W17:Y17"/>
    <mergeCell ref="C14:E14"/>
    <mergeCell ref="G14:I14"/>
    <mergeCell ref="J14:L14"/>
    <mergeCell ref="W14:Y14"/>
    <mergeCell ref="C15:E15"/>
    <mergeCell ref="G15:I15"/>
    <mergeCell ref="J15:L15"/>
    <mergeCell ref="W15:Y15"/>
    <mergeCell ref="AI10:AI13"/>
    <mergeCell ref="AJ10:AJ13"/>
    <mergeCell ref="G11:I11"/>
    <mergeCell ref="W11:Y11"/>
    <mergeCell ref="G12:I12"/>
    <mergeCell ref="W12:Y12"/>
    <mergeCell ref="G13:I13"/>
    <mergeCell ref="W13:Y13"/>
    <mergeCell ref="AC10:AC13"/>
    <mergeCell ref="AD10:AD13"/>
    <mergeCell ref="AE10:AE13"/>
    <mergeCell ref="AF10:AF13"/>
    <mergeCell ref="AG10:AG13"/>
    <mergeCell ref="AH10:AH13"/>
    <mergeCell ref="T10:T13"/>
    <mergeCell ref="U10:U13"/>
    <mergeCell ref="V10:V13"/>
    <mergeCell ref="W10:Y10"/>
    <mergeCell ref="AA10:AA13"/>
    <mergeCell ref="AB10:AB13"/>
    <mergeCell ref="N10:N13"/>
    <mergeCell ref="O10:O13"/>
    <mergeCell ref="P10:P13"/>
    <mergeCell ref="Q10:Q13"/>
    <mergeCell ref="R10:R13"/>
    <mergeCell ref="S10:S13"/>
    <mergeCell ref="C9:E9"/>
    <mergeCell ref="G9:I9"/>
    <mergeCell ref="J9:L9"/>
    <mergeCell ref="W9:Y9"/>
    <mergeCell ref="A10:A13"/>
    <mergeCell ref="B10:B13"/>
    <mergeCell ref="C10:E13"/>
    <mergeCell ref="G10:I10"/>
    <mergeCell ref="J10:L13"/>
    <mergeCell ref="M10:M13"/>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P10 P14:P88">
      <formula1>PROBAB</formula1>
    </dataValidation>
    <dataValidation type="list" allowBlank="1" showInputMessage="1" showErrorMessage="1" sqref="Q9:Q10 Q14:Q88">
      <formula1>IMPACTO</formula1>
    </dataValidation>
    <dataValidation type="list" showInputMessage="1" showErrorMessage="1" errorTitle="Rechazado" error="Solo son validadas las opciones de la lista" sqref="AA9:AA10 AA14:AA88">
      <formula1>Efecto</formula1>
    </dataValidation>
    <dataValidation showInputMessage="1" showErrorMessage="1" sqref="AD9:AH10 AD14:AH88"/>
    <dataValidation type="whole" allowBlank="1" showInputMessage="1" showErrorMessage="1" sqref="AB9:AB10 AB14:AB88">
      <formula1>0</formula1>
      <formula2>100</formula2>
    </dataValidation>
  </dataValidations>
  <printOptions horizontalCentered="1" verticalCentered="1"/>
  <pageMargins left="0.19685039370078741" right="0.19685039370078741" top="0.59055118110236227" bottom="0.39370078740157483" header="0" footer="0.19685039370078741"/>
  <pageSetup paperSize="14" scale="70" orientation="landscape" r:id="rId1"/>
  <headerFooter alignWithMargins="0">
    <oddFooter xml:space="preserve">&amp;LFormato: FO-AC-07 Versión: 2&amp;CPágina &amp;P&amp;R </oddFooter>
  </headerFooter>
  <rowBreaks count="1" manualBreakCount="1">
    <brk id="96" max="36"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5"/>
  <sheetViews>
    <sheetView showGridLines="0" view="pageBreakPreview" zoomScaleNormal="100" zoomScaleSheetLayoutView="100" workbookViewId="0"/>
  </sheetViews>
  <sheetFormatPr baseColWidth="10" defaultRowHeight="11.25" x14ac:dyDescent="0.2"/>
  <cols>
    <col min="1" max="1" width="3" style="63" customWidth="1"/>
    <col min="2" max="4" width="5.7109375" style="63" customWidth="1"/>
    <col min="5" max="5" width="3.7109375" style="64" customWidth="1"/>
    <col min="6" max="8" width="3.710937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5.710937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9.85546875" style="65" customWidth="1"/>
    <col min="50" max="50" width="18.28515625" style="65" customWidth="1"/>
    <col min="51" max="51" width="5" style="64" customWidth="1"/>
    <col min="52" max="54" width="8.28515625" style="63" customWidth="1"/>
    <col min="55" max="55" width="5.28515625" style="64" customWidth="1"/>
    <col min="56" max="56" width="21.28515625" style="64" customWidth="1"/>
    <col min="57" max="256" width="11.42578125" style="42"/>
    <col min="257" max="257" width="3" style="42" customWidth="1"/>
    <col min="258" max="260" width="5.7109375" style="42" customWidth="1"/>
    <col min="261" max="264" width="3.7109375" style="42" customWidth="1"/>
    <col min="265" max="267" width="4.5703125" style="42" customWidth="1"/>
    <col min="268" max="269" width="3.28515625" style="42" bestFit="1" customWidth="1"/>
    <col min="270" max="273" width="0" style="42" hidden="1" customWidth="1"/>
    <col min="274" max="274" width="4.28515625" style="42" customWidth="1"/>
    <col min="275" max="277" width="5.710937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5" width="19.85546875" style="42" customWidth="1"/>
    <col min="306" max="306" width="18.28515625" style="42" customWidth="1"/>
    <col min="307" max="307" width="5" style="42" customWidth="1"/>
    <col min="308" max="310" width="8.28515625" style="42" customWidth="1"/>
    <col min="311" max="311" width="5.28515625" style="42" customWidth="1"/>
    <col min="312" max="312" width="21.28515625" style="42" customWidth="1"/>
    <col min="313" max="512" width="11.42578125" style="42"/>
    <col min="513" max="513" width="3" style="42" customWidth="1"/>
    <col min="514" max="516" width="5.7109375" style="42" customWidth="1"/>
    <col min="517" max="520" width="3.7109375" style="42" customWidth="1"/>
    <col min="521" max="523" width="4.5703125" style="42" customWidth="1"/>
    <col min="524" max="525" width="3.28515625" style="42" bestFit="1" customWidth="1"/>
    <col min="526" max="529" width="0" style="42" hidden="1" customWidth="1"/>
    <col min="530" max="530" width="4.28515625" style="42" customWidth="1"/>
    <col min="531" max="533" width="5.710937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1" width="19.85546875" style="42" customWidth="1"/>
    <col min="562" max="562" width="18.28515625" style="42" customWidth="1"/>
    <col min="563" max="563" width="5" style="42" customWidth="1"/>
    <col min="564" max="566" width="8.28515625" style="42" customWidth="1"/>
    <col min="567" max="567" width="5.28515625" style="42" customWidth="1"/>
    <col min="568" max="568" width="21.28515625" style="42" customWidth="1"/>
    <col min="569" max="768" width="11.42578125" style="42"/>
    <col min="769" max="769" width="3" style="42" customWidth="1"/>
    <col min="770" max="772" width="5.7109375" style="42" customWidth="1"/>
    <col min="773" max="776" width="3.7109375" style="42" customWidth="1"/>
    <col min="777" max="779" width="4.5703125" style="42" customWidth="1"/>
    <col min="780" max="781" width="3.28515625" style="42" bestFit="1" customWidth="1"/>
    <col min="782" max="785" width="0" style="42" hidden="1" customWidth="1"/>
    <col min="786" max="786" width="4.28515625" style="42" customWidth="1"/>
    <col min="787" max="789" width="5.710937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7" width="19.85546875" style="42" customWidth="1"/>
    <col min="818" max="818" width="18.28515625" style="42" customWidth="1"/>
    <col min="819" max="819" width="5" style="42" customWidth="1"/>
    <col min="820" max="822" width="8.28515625" style="42" customWidth="1"/>
    <col min="823" max="823" width="5.28515625" style="42" customWidth="1"/>
    <col min="824" max="824" width="21.28515625" style="42" customWidth="1"/>
    <col min="825" max="1024" width="11.42578125" style="42"/>
    <col min="1025" max="1025" width="3" style="42" customWidth="1"/>
    <col min="1026" max="1028" width="5.7109375" style="42" customWidth="1"/>
    <col min="1029" max="1032" width="3.7109375" style="42" customWidth="1"/>
    <col min="1033" max="1035" width="4.5703125" style="42" customWidth="1"/>
    <col min="1036" max="1037" width="3.28515625" style="42" bestFit="1" customWidth="1"/>
    <col min="1038" max="1041" width="0" style="42" hidden="1" customWidth="1"/>
    <col min="1042" max="1042" width="4.28515625" style="42" customWidth="1"/>
    <col min="1043" max="1045" width="5.710937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3" width="19.85546875" style="42" customWidth="1"/>
    <col min="1074" max="1074" width="18.28515625" style="42" customWidth="1"/>
    <col min="1075" max="1075" width="5" style="42" customWidth="1"/>
    <col min="1076" max="1078" width="8.28515625" style="42" customWidth="1"/>
    <col min="1079" max="1079" width="5.28515625" style="42" customWidth="1"/>
    <col min="1080" max="1080" width="21.28515625" style="42" customWidth="1"/>
    <col min="1081" max="1280" width="11.42578125" style="42"/>
    <col min="1281" max="1281" width="3" style="42" customWidth="1"/>
    <col min="1282" max="1284" width="5.7109375" style="42" customWidth="1"/>
    <col min="1285" max="1288" width="3.7109375" style="42" customWidth="1"/>
    <col min="1289" max="1291" width="4.5703125" style="42" customWidth="1"/>
    <col min="1292" max="1293" width="3.28515625" style="42" bestFit="1" customWidth="1"/>
    <col min="1294" max="1297" width="0" style="42" hidden="1" customWidth="1"/>
    <col min="1298" max="1298" width="4.28515625" style="42" customWidth="1"/>
    <col min="1299" max="1301" width="5.710937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29" width="19.85546875" style="42" customWidth="1"/>
    <col min="1330" max="1330" width="18.28515625" style="42" customWidth="1"/>
    <col min="1331" max="1331" width="5" style="42" customWidth="1"/>
    <col min="1332" max="1334" width="8.28515625" style="42" customWidth="1"/>
    <col min="1335" max="1335" width="5.28515625" style="42" customWidth="1"/>
    <col min="1336" max="1336" width="21.28515625" style="42" customWidth="1"/>
    <col min="1337" max="1536" width="11.42578125" style="42"/>
    <col min="1537" max="1537" width="3" style="42" customWidth="1"/>
    <col min="1538" max="1540" width="5.7109375" style="42" customWidth="1"/>
    <col min="1541" max="1544" width="3.7109375" style="42" customWidth="1"/>
    <col min="1545" max="1547" width="4.5703125" style="42" customWidth="1"/>
    <col min="1548" max="1549" width="3.28515625" style="42" bestFit="1" customWidth="1"/>
    <col min="1550" max="1553" width="0" style="42" hidden="1" customWidth="1"/>
    <col min="1554" max="1554" width="4.28515625" style="42" customWidth="1"/>
    <col min="1555" max="1557" width="5.710937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5" width="19.85546875" style="42" customWidth="1"/>
    <col min="1586" max="1586" width="18.28515625" style="42" customWidth="1"/>
    <col min="1587" max="1587" width="5" style="42" customWidth="1"/>
    <col min="1588" max="1590" width="8.28515625" style="42" customWidth="1"/>
    <col min="1591" max="1591" width="5.28515625" style="42" customWidth="1"/>
    <col min="1592" max="1592" width="21.28515625" style="42" customWidth="1"/>
    <col min="1593" max="1792" width="11.42578125" style="42"/>
    <col min="1793" max="1793" width="3" style="42" customWidth="1"/>
    <col min="1794" max="1796" width="5.7109375" style="42" customWidth="1"/>
    <col min="1797" max="1800" width="3.7109375" style="42" customWidth="1"/>
    <col min="1801" max="1803" width="4.5703125" style="42" customWidth="1"/>
    <col min="1804" max="1805" width="3.28515625" style="42" bestFit="1" customWidth="1"/>
    <col min="1806" max="1809" width="0" style="42" hidden="1" customWidth="1"/>
    <col min="1810" max="1810" width="4.28515625" style="42" customWidth="1"/>
    <col min="1811" max="1813" width="5.710937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1" width="19.85546875" style="42" customWidth="1"/>
    <col min="1842" max="1842" width="18.28515625" style="42" customWidth="1"/>
    <col min="1843" max="1843" width="5" style="42" customWidth="1"/>
    <col min="1844" max="1846" width="8.28515625" style="42" customWidth="1"/>
    <col min="1847" max="1847" width="5.28515625" style="42" customWidth="1"/>
    <col min="1848" max="1848" width="21.28515625" style="42" customWidth="1"/>
    <col min="1849" max="2048" width="11.42578125" style="42"/>
    <col min="2049" max="2049" width="3" style="42" customWidth="1"/>
    <col min="2050" max="2052" width="5.7109375" style="42" customWidth="1"/>
    <col min="2053" max="2056" width="3.7109375" style="42" customWidth="1"/>
    <col min="2057" max="2059" width="4.5703125" style="42" customWidth="1"/>
    <col min="2060" max="2061" width="3.28515625" style="42" bestFit="1" customWidth="1"/>
    <col min="2062" max="2065" width="0" style="42" hidden="1" customWidth="1"/>
    <col min="2066" max="2066" width="4.28515625" style="42" customWidth="1"/>
    <col min="2067" max="2069" width="5.710937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7" width="19.85546875" style="42" customWidth="1"/>
    <col min="2098" max="2098" width="18.28515625" style="42" customWidth="1"/>
    <col min="2099" max="2099" width="5" style="42" customWidth="1"/>
    <col min="2100" max="2102" width="8.28515625" style="42" customWidth="1"/>
    <col min="2103" max="2103" width="5.28515625" style="42" customWidth="1"/>
    <col min="2104" max="2104" width="21.28515625" style="42" customWidth="1"/>
    <col min="2105" max="2304" width="11.42578125" style="42"/>
    <col min="2305" max="2305" width="3" style="42" customWidth="1"/>
    <col min="2306" max="2308" width="5.7109375" style="42" customWidth="1"/>
    <col min="2309" max="2312" width="3.7109375" style="42" customWidth="1"/>
    <col min="2313" max="2315" width="4.5703125" style="42" customWidth="1"/>
    <col min="2316" max="2317" width="3.28515625" style="42" bestFit="1" customWidth="1"/>
    <col min="2318" max="2321" width="0" style="42" hidden="1" customWidth="1"/>
    <col min="2322" max="2322" width="4.28515625" style="42" customWidth="1"/>
    <col min="2323" max="2325" width="5.710937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3" width="19.85546875" style="42" customWidth="1"/>
    <col min="2354" max="2354" width="18.28515625" style="42" customWidth="1"/>
    <col min="2355" max="2355" width="5" style="42" customWidth="1"/>
    <col min="2356" max="2358" width="8.28515625" style="42" customWidth="1"/>
    <col min="2359" max="2359" width="5.28515625" style="42" customWidth="1"/>
    <col min="2360" max="2360" width="21.28515625" style="42" customWidth="1"/>
    <col min="2361" max="2560" width="11.42578125" style="42"/>
    <col min="2561" max="2561" width="3" style="42" customWidth="1"/>
    <col min="2562" max="2564" width="5.7109375" style="42" customWidth="1"/>
    <col min="2565" max="2568" width="3.7109375" style="42" customWidth="1"/>
    <col min="2569" max="2571" width="4.5703125" style="42" customWidth="1"/>
    <col min="2572" max="2573" width="3.28515625" style="42" bestFit="1" customWidth="1"/>
    <col min="2574" max="2577" width="0" style="42" hidden="1" customWidth="1"/>
    <col min="2578" max="2578" width="4.28515625" style="42" customWidth="1"/>
    <col min="2579" max="2581" width="5.710937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09" width="19.85546875" style="42" customWidth="1"/>
    <col min="2610" max="2610" width="18.28515625" style="42" customWidth="1"/>
    <col min="2611" max="2611" width="5" style="42" customWidth="1"/>
    <col min="2612" max="2614" width="8.28515625" style="42" customWidth="1"/>
    <col min="2615" max="2615" width="5.28515625" style="42" customWidth="1"/>
    <col min="2616" max="2616" width="21.28515625" style="42" customWidth="1"/>
    <col min="2617" max="2816" width="11.42578125" style="42"/>
    <col min="2817" max="2817" width="3" style="42" customWidth="1"/>
    <col min="2818" max="2820" width="5.7109375" style="42" customWidth="1"/>
    <col min="2821" max="2824" width="3.7109375" style="42" customWidth="1"/>
    <col min="2825" max="2827" width="4.5703125" style="42" customWidth="1"/>
    <col min="2828" max="2829" width="3.28515625" style="42" bestFit="1" customWidth="1"/>
    <col min="2830" max="2833" width="0" style="42" hidden="1" customWidth="1"/>
    <col min="2834" max="2834" width="4.28515625" style="42" customWidth="1"/>
    <col min="2835" max="2837" width="5.710937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5" width="19.85546875" style="42" customWidth="1"/>
    <col min="2866" max="2866" width="18.28515625" style="42" customWidth="1"/>
    <col min="2867" max="2867" width="5" style="42" customWidth="1"/>
    <col min="2868" max="2870" width="8.28515625" style="42" customWidth="1"/>
    <col min="2871" max="2871" width="5.28515625" style="42" customWidth="1"/>
    <col min="2872" max="2872" width="21.28515625" style="42" customWidth="1"/>
    <col min="2873" max="3072" width="11.42578125" style="42"/>
    <col min="3073" max="3073" width="3" style="42" customWidth="1"/>
    <col min="3074" max="3076" width="5.7109375" style="42" customWidth="1"/>
    <col min="3077" max="3080" width="3.7109375" style="42" customWidth="1"/>
    <col min="3081" max="3083" width="4.5703125" style="42" customWidth="1"/>
    <col min="3084" max="3085" width="3.28515625" style="42" bestFit="1" customWidth="1"/>
    <col min="3086" max="3089" width="0" style="42" hidden="1" customWidth="1"/>
    <col min="3090" max="3090" width="4.28515625" style="42" customWidth="1"/>
    <col min="3091" max="3093" width="5.710937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1" width="19.85546875" style="42" customWidth="1"/>
    <col min="3122" max="3122" width="18.28515625" style="42" customWidth="1"/>
    <col min="3123" max="3123" width="5" style="42" customWidth="1"/>
    <col min="3124" max="3126" width="8.28515625" style="42" customWidth="1"/>
    <col min="3127" max="3127" width="5.28515625" style="42" customWidth="1"/>
    <col min="3128" max="3128" width="21.28515625" style="42" customWidth="1"/>
    <col min="3129" max="3328" width="11.42578125" style="42"/>
    <col min="3329" max="3329" width="3" style="42" customWidth="1"/>
    <col min="3330" max="3332" width="5.7109375" style="42" customWidth="1"/>
    <col min="3333" max="3336" width="3.7109375" style="42" customWidth="1"/>
    <col min="3337" max="3339" width="4.5703125" style="42" customWidth="1"/>
    <col min="3340" max="3341" width="3.28515625" style="42" bestFit="1" customWidth="1"/>
    <col min="3342" max="3345" width="0" style="42" hidden="1" customWidth="1"/>
    <col min="3346" max="3346" width="4.28515625" style="42" customWidth="1"/>
    <col min="3347" max="3349" width="5.710937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7" width="19.85546875" style="42" customWidth="1"/>
    <col min="3378" max="3378" width="18.28515625" style="42" customWidth="1"/>
    <col min="3379" max="3379" width="5" style="42" customWidth="1"/>
    <col min="3380" max="3382" width="8.28515625" style="42" customWidth="1"/>
    <col min="3383" max="3383" width="5.28515625" style="42" customWidth="1"/>
    <col min="3384" max="3384" width="21.28515625" style="42" customWidth="1"/>
    <col min="3385" max="3584" width="11.42578125" style="42"/>
    <col min="3585" max="3585" width="3" style="42" customWidth="1"/>
    <col min="3586" max="3588" width="5.7109375" style="42" customWidth="1"/>
    <col min="3589" max="3592" width="3.7109375" style="42" customWidth="1"/>
    <col min="3593" max="3595" width="4.5703125" style="42" customWidth="1"/>
    <col min="3596" max="3597" width="3.28515625" style="42" bestFit="1" customWidth="1"/>
    <col min="3598" max="3601" width="0" style="42" hidden="1" customWidth="1"/>
    <col min="3602" max="3602" width="4.28515625" style="42" customWidth="1"/>
    <col min="3603" max="3605" width="5.710937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3" width="19.85546875" style="42" customWidth="1"/>
    <col min="3634" max="3634" width="18.28515625" style="42" customWidth="1"/>
    <col min="3635" max="3635" width="5" style="42" customWidth="1"/>
    <col min="3636" max="3638" width="8.28515625" style="42" customWidth="1"/>
    <col min="3639" max="3639" width="5.28515625" style="42" customWidth="1"/>
    <col min="3640" max="3640" width="21.28515625" style="42" customWidth="1"/>
    <col min="3641" max="3840" width="11.42578125" style="42"/>
    <col min="3841" max="3841" width="3" style="42" customWidth="1"/>
    <col min="3842" max="3844" width="5.7109375" style="42" customWidth="1"/>
    <col min="3845" max="3848" width="3.7109375" style="42" customWidth="1"/>
    <col min="3849" max="3851" width="4.5703125" style="42" customWidth="1"/>
    <col min="3852" max="3853" width="3.28515625" style="42" bestFit="1" customWidth="1"/>
    <col min="3854" max="3857" width="0" style="42" hidden="1" customWidth="1"/>
    <col min="3858" max="3858" width="4.28515625" style="42" customWidth="1"/>
    <col min="3859" max="3861" width="5.710937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89" width="19.85546875" style="42" customWidth="1"/>
    <col min="3890" max="3890" width="18.28515625" style="42" customWidth="1"/>
    <col min="3891" max="3891" width="5" style="42" customWidth="1"/>
    <col min="3892" max="3894" width="8.28515625" style="42" customWidth="1"/>
    <col min="3895" max="3895" width="5.28515625" style="42" customWidth="1"/>
    <col min="3896" max="3896" width="21.28515625" style="42" customWidth="1"/>
    <col min="3897" max="4096" width="11.42578125" style="42"/>
    <col min="4097" max="4097" width="3" style="42" customWidth="1"/>
    <col min="4098" max="4100" width="5.7109375" style="42" customWidth="1"/>
    <col min="4101" max="4104" width="3.7109375" style="42" customWidth="1"/>
    <col min="4105" max="4107" width="4.5703125" style="42" customWidth="1"/>
    <col min="4108" max="4109" width="3.28515625" style="42" bestFit="1" customWidth="1"/>
    <col min="4110" max="4113" width="0" style="42" hidden="1" customWidth="1"/>
    <col min="4114" max="4114" width="4.28515625" style="42" customWidth="1"/>
    <col min="4115" max="4117" width="5.710937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5" width="19.85546875" style="42" customWidth="1"/>
    <col min="4146" max="4146" width="18.28515625" style="42" customWidth="1"/>
    <col min="4147" max="4147" width="5" style="42" customWidth="1"/>
    <col min="4148" max="4150" width="8.28515625" style="42" customWidth="1"/>
    <col min="4151" max="4151" width="5.28515625" style="42" customWidth="1"/>
    <col min="4152" max="4152" width="21.28515625" style="42" customWidth="1"/>
    <col min="4153" max="4352" width="11.42578125" style="42"/>
    <col min="4353" max="4353" width="3" style="42" customWidth="1"/>
    <col min="4354" max="4356" width="5.7109375" style="42" customWidth="1"/>
    <col min="4357" max="4360" width="3.7109375" style="42" customWidth="1"/>
    <col min="4361" max="4363" width="4.5703125" style="42" customWidth="1"/>
    <col min="4364" max="4365" width="3.28515625" style="42" bestFit="1" customWidth="1"/>
    <col min="4366" max="4369" width="0" style="42" hidden="1" customWidth="1"/>
    <col min="4370" max="4370" width="4.28515625" style="42" customWidth="1"/>
    <col min="4371" max="4373" width="5.710937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1" width="19.85546875" style="42" customWidth="1"/>
    <col min="4402" max="4402" width="18.28515625" style="42" customWidth="1"/>
    <col min="4403" max="4403" width="5" style="42" customWidth="1"/>
    <col min="4404" max="4406" width="8.28515625" style="42" customWidth="1"/>
    <col min="4407" max="4407" width="5.28515625" style="42" customWidth="1"/>
    <col min="4408" max="4408" width="21.28515625" style="42" customWidth="1"/>
    <col min="4409" max="4608" width="11.42578125" style="42"/>
    <col min="4609" max="4609" width="3" style="42" customWidth="1"/>
    <col min="4610" max="4612" width="5.7109375" style="42" customWidth="1"/>
    <col min="4613" max="4616" width="3.7109375" style="42" customWidth="1"/>
    <col min="4617" max="4619" width="4.5703125" style="42" customWidth="1"/>
    <col min="4620" max="4621" width="3.28515625" style="42" bestFit="1" customWidth="1"/>
    <col min="4622" max="4625" width="0" style="42" hidden="1" customWidth="1"/>
    <col min="4626" max="4626" width="4.28515625" style="42" customWidth="1"/>
    <col min="4627" max="4629" width="5.710937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7" width="19.85546875" style="42" customWidth="1"/>
    <col min="4658" max="4658" width="18.28515625" style="42" customWidth="1"/>
    <col min="4659" max="4659" width="5" style="42" customWidth="1"/>
    <col min="4660" max="4662" width="8.28515625" style="42" customWidth="1"/>
    <col min="4663" max="4663" width="5.28515625" style="42" customWidth="1"/>
    <col min="4664" max="4664" width="21.28515625" style="42" customWidth="1"/>
    <col min="4665" max="4864" width="11.42578125" style="42"/>
    <col min="4865" max="4865" width="3" style="42" customWidth="1"/>
    <col min="4866" max="4868" width="5.7109375" style="42" customWidth="1"/>
    <col min="4869" max="4872" width="3.7109375" style="42" customWidth="1"/>
    <col min="4873" max="4875" width="4.5703125" style="42" customWidth="1"/>
    <col min="4876" max="4877" width="3.28515625" style="42" bestFit="1" customWidth="1"/>
    <col min="4878" max="4881" width="0" style="42" hidden="1" customWidth="1"/>
    <col min="4882" max="4882" width="4.28515625" style="42" customWidth="1"/>
    <col min="4883" max="4885" width="5.710937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3" width="19.85546875" style="42" customWidth="1"/>
    <col min="4914" max="4914" width="18.28515625" style="42" customWidth="1"/>
    <col min="4915" max="4915" width="5" style="42" customWidth="1"/>
    <col min="4916" max="4918" width="8.28515625" style="42" customWidth="1"/>
    <col min="4919" max="4919" width="5.28515625" style="42" customWidth="1"/>
    <col min="4920" max="4920" width="21.28515625" style="42" customWidth="1"/>
    <col min="4921" max="5120" width="11.42578125" style="42"/>
    <col min="5121" max="5121" width="3" style="42" customWidth="1"/>
    <col min="5122" max="5124" width="5.7109375" style="42" customWidth="1"/>
    <col min="5125" max="5128" width="3.7109375" style="42" customWidth="1"/>
    <col min="5129" max="5131" width="4.5703125" style="42" customWidth="1"/>
    <col min="5132" max="5133" width="3.28515625" style="42" bestFit="1" customWidth="1"/>
    <col min="5134" max="5137" width="0" style="42" hidden="1" customWidth="1"/>
    <col min="5138" max="5138" width="4.28515625" style="42" customWidth="1"/>
    <col min="5139" max="5141" width="5.710937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69" width="19.85546875" style="42" customWidth="1"/>
    <col min="5170" max="5170" width="18.28515625" style="42" customWidth="1"/>
    <col min="5171" max="5171" width="5" style="42" customWidth="1"/>
    <col min="5172" max="5174" width="8.28515625" style="42" customWidth="1"/>
    <col min="5175" max="5175" width="5.28515625" style="42" customWidth="1"/>
    <col min="5176" max="5176" width="21.28515625" style="42" customWidth="1"/>
    <col min="5177" max="5376" width="11.42578125" style="42"/>
    <col min="5377" max="5377" width="3" style="42" customWidth="1"/>
    <col min="5378" max="5380" width="5.7109375" style="42" customWidth="1"/>
    <col min="5381" max="5384" width="3.7109375" style="42" customWidth="1"/>
    <col min="5385" max="5387" width="4.5703125" style="42" customWidth="1"/>
    <col min="5388" max="5389" width="3.28515625" style="42" bestFit="1" customWidth="1"/>
    <col min="5390" max="5393" width="0" style="42" hidden="1" customWidth="1"/>
    <col min="5394" max="5394" width="4.28515625" style="42" customWidth="1"/>
    <col min="5395" max="5397" width="5.710937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5" width="19.85546875" style="42" customWidth="1"/>
    <col min="5426" max="5426" width="18.28515625" style="42" customWidth="1"/>
    <col min="5427" max="5427" width="5" style="42" customWidth="1"/>
    <col min="5428" max="5430" width="8.28515625" style="42" customWidth="1"/>
    <col min="5431" max="5431" width="5.28515625" style="42" customWidth="1"/>
    <col min="5432" max="5432" width="21.28515625" style="42" customWidth="1"/>
    <col min="5433" max="5632" width="11.42578125" style="42"/>
    <col min="5633" max="5633" width="3" style="42" customWidth="1"/>
    <col min="5634" max="5636" width="5.7109375" style="42" customWidth="1"/>
    <col min="5637" max="5640" width="3.7109375" style="42" customWidth="1"/>
    <col min="5641" max="5643" width="4.5703125" style="42" customWidth="1"/>
    <col min="5644" max="5645" width="3.28515625" style="42" bestFit="1" customWidth="1"/>
    <col min="5646" max="5649" width="0" style="42" hidden="1" customWidth="1"/>
    <col min="5650" max="5650" width="4.28515625" style="42" customWidth="1"/>
    <col min="5651" max="5653" width="5.710937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1" width="19.85546875" style="42" customWidth="1"/>
    <col min="5682" max="5682" width="18.28515625" style="42" customWidth="1"/>
    <col min="5683" max="5683" width="5" style="42" customWidth="1"/>
    <col min="5684" max="5686" width="8.28515625" style="42" customWidth="1"/>
    <col min="5687" max="5687" width="5.28515625" style="42" customWidth="1"/>
    <col min="5688" max="5688" width="21.28515625" style="42" customWidth="1"/>
    <col min="5689" max="5888" width="11.42578125" style="42"/>
    <col min="5889" max="5889" width="3" style="42" customWidth="1"/>
    <col min="5890" max="5892" width="5.7109375" style="42" customWidth="1"/>
    <col min="5893" max="5896" width="3.7109375" style="42" customWidth="1"/>
    <col min="5897" max="5899" width="4.5703125" style="42" customWidth="1"/>
    <col min="5900" max="5901" width="3.28515625" style="42" bestFit="1" customWidth="1"/>
    <col min="5902" max="5905" width="0" style="42" hidden="1" customWidth="1"/>
    <col min="5906" max="5906" width="4.28515625" style="42" customWidth="1"/>
    <col min="5907" max="5909" width="5.710937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7" width="19.85546875" style="42" customWidth="1"/>
    <col min="5938" max="5938" width="18.28515625" style="42" customWidth="1"/>
    <col min="5939" max="5939" width="5" style="42" customWidth="1"/>
    <col min="5940" max="5942" width="8.28515625" style="42" customWidth="1"/>
    <col min="5943" max="5943" width="5.28515625" style="42" customWidth="1"/>
    <col min="5944" max="5944" width="21.28515625" style="42" customWidth="1"/>
    <col min="5945" max="6144" width="11.42578125" style="42"/>
    <col min="6145" max="6145" width="3" style="42" customWidth="1"/>
    <col min="6146" max="6148" width="5.7109375" style="42" customWidth="1"/>
    <col min="6149" max="6152" width="3.7109375" style="42" customWidth="1"/>
    <col min="6153" max="6155" width="4.5703125" style="42" customWidth="1"/>
    <col min="6156" max="6157" width="3.28515625" style="42" bestFit="1" customWidth="1"/>
    <col min="6158" max="6161" width="0" style="42" hidden="1" customWidth="1"/>
    <col min="6162" max="6162" width="4.28515625" style="42" customWidth="1"/>
    <col min="6163" max="6165" width="5.710937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3" width="19.85546875" style="42" customWidth="1"/>
    <col min="6194" max="6194" width="18.28515625" style="42" customWidth="1"/>
    <col min="6195" max="6195" width="5" style="42" customWidth="1"/>
    <col min="6196" max="6198" width="8.28515625" style="42" customWidth="1"/>
    <col min="6199" max="6199" width="5.28515625" style="42" customWidth="1"/>
    <col min="6200" max="6200" width="21.28515625" style="42" customWidth="1"/>
    <col min="6201" max="6400" width="11.42578125" style="42"/>
    <col min="6401" max="6401" width="3" style="42" customWidth="1"/>
    <col min="6402" max="6404" width="5.7109375" style="42" customWidth="1"/>
    <col min="6405" max="6408" width="3.7109375" style="42" customWidth="1"/>
    <col min="6409" max="6411" width="4.5703125" style="42" customWidth="1"/>
    <col min="6412" max="6413" width="3.28515625" style="42" bestFit="1" customWidth="1"/>
    <col min="6414" max="6417" width="0" style="42" hidden="1" customWidth="1"/>
    <col min="6418" max="6418" width="4.28515625" style="42" customWidth="1"/>
    <col min="6419" max="6421" width="5.710937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49" width="19.85546875" style="42" customWidth="1"/>
    <col min="6450" max="6450" width="18.28515625" style="42" customWidth="1"/>
    <col min="6451" max="6451" width="5" style="42" customWidth="1"/>
    <col min="6452" max="6454" width="8.28515625" style="42" customWidth="1"/>
    <col min="6455" max="6455" width="5.28515625" style="42" customWidth="1"/>
    <col min="6456" max="6456" width="21.28515625" style="42" customWidth="1"/>
    <col min="6457" max="6656" width="11.42578125" style="42"/>
    <col min="6657" max="6657" width="3" style="42" customWidth="1"/>
    <col min="6658" max="6660" width="5.7109375" style="42" customWidth="1"/>
    <col min="6661" max="6664" width="3.7109375" style="42" customWidth="1"/>
    <col min="6665" max="6667" width="4.5703125" style="42" customWidth="1"/>
    <col min="6668" max="6669" width="3.28515625" style="42" bestFit="1" customWidth="1"/>
    <col min="6670" max="6673" width="0" style="42" hidden="1" customWidth="1"/>
    <col min="6674" max="6674" width="4.28515625" style="42" customWidth="1"/>
    <col min="6675" max="6677" width="5.710937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5" width="19.85546875" style="42" customWidth="1"/>
    <col min="6706" max="6706" width="18.28515625" style="42" customWidth="1"/>
    <col min="6707" max="6707" width="5" style="42" customWidth="1"/>
    <col min="6708" max="6710" width="8.28515625" style="42" customWidth="1"/>
    <col min="6711" max="6711" width="5.28515625" style="42" customWidth="1"/>
    <col min="6712" max="6712" width="21.28515625" style="42" customWidth="1"/>
    <col min="6713" max="6912" width="11.42578125" style="42"/>
    <col min="6913" max="6913" width="3" style="42" customWidth="1"/>
    <col min="6914" max="6916" width="5.7109375" style="42" customWidth="1"/>
    <col min="6917" max="6920" width="3.7109375" style="42" customWidth="1"/>
    <col min="6921" max="6923" width="4.5703125" style="42" customWidth="1"/>
    <col min="6924" max="6925" width="3.28515625" style="42" bestFit="1" customWidth="1"/>
    <col min="6926" max="6929" width="0" style="42" hidden="1" customWidth="1"/>
    <col min="6930" max="6930" width="4.28515625" style="42" customWidth="1"/>
    <col min="6931" max="6933" width="5.710937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1" width="19.85546875" style="42" customWidth="1"/>
    <col min="6962" max="6962" width="18.28515625" style="42" customWidth="1"/>
    <col min="6963" max="6963" width="5" style="42" customWidth="1"/>
    <col min="6964" max="6966" width="8.28515625" style="42" customWidth="1"/>
    <col min="6967" max="6967" width="5.28515625" style="42" customWidth="1"/>
    <col min="6968" max="6968" width="21.28515625" style="42" customWidth="1"/>
    <col min="6969" max="7168" width="11.42578125" style="42"/>
    <col min="7169" max="7169" width="3" style="42" customWidth="1"/>
    <col min="7170" max="7172" width="5.7109375" style="42" customWidth="1"/>
    <col min="7173" max="7176" width="3.7109375" style="42" customWidth="1"/>
    <col min="7177" max="7179" width="4.5703125" style="42" customWidth="1"/>
    <col min="7180" max="7181" width="3.28515625" style="42" bestFit="1" customWidth="1"/>
    <col min="7182" max="7185" width="0" style="42" hidden="1" customWidth="1"/>
    <col min="7186" max="7186" width="4.28515625" style="42" customWidth="1"/>
    <col min="7187" max="7189" width="5.710937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7" width="19.85546875" style="42" customWidth="1"/>
    <col min="7218" max="7218" width="18.28515625" style="42" customWidth="1"/>
    <col min="7219" max="7219" width="5" style="42" customWidth="1"/>
    <col min="7220" max="7222" width="8.28515625" style="42" customWidth="1"/>
    <col min="7223" max="7223" width="5.28515625" style="42" customWidth="1"/>
    <col min="7224" max="7224" width="21.28515625" style="42" customWidth="1"/>
    <col min="7225" max="7424" width="11.42578125" style="42"/>
    <col min="7425" max="7425" width="3" style="42" customWidth="1"/>
    <col min="7426" max="7428" width="5.7109375" style="42" customWidth="1"/>
    <col min="7429" max="7432" width="3.7109375" style="42" customWidth="1"/>
    <col min="7433" max="7435" width="4.5703125" style="42" customWidth="1"/>
    <col min="7436" max="7437" width="3.28515625" style="42" bestFit="1" customWidth="1"/>
    <col min="7438" max="7441" width="0" style="42" hidden="1" customWidth="1"/>
    <col min="7442" max="7442" width="4.28515625" style="42" customWidth="1"/>
    <col min="7443" max="7445" width="5.710937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3" width="19.85546875" style="42" customWidth="1"/>
    <col min="7474" max="7474" width="18.28515625" style="42" customWidth="1"/>
    <col min="7475" max="7475" width="5" style="42" customWidth="1"/>
    <col min="7476" max="7478" width="8.28515625" style="42" customWidth="1"/>
    <col min="7479" max="7479" width="5.28515625" style="42" customWidth="1"/>
    <col min="7480" max="7480" width="21.28515625" style="42" customWidth="1"/>
    <col min="7481" max="7680" width="11.42578125" style="42"/>
    <col min="7681" max="7681" width="3" style="42" customWidth="1"/>
    <col min="7682" max="7684" width="5.7109375" style="42" customWidth="1"/>
    <col min="7685" max="7688" width="3.7109375" style="42" customWidth="1"/>
    <col min="7689" max="7691" width="4.5703125" style="42" customWidth="1"/>
    <col min="7692" max="7693" width="3.28515625" style="42" bestFit="1" customWidth="1"/>
    <col min="7694" max="7697" width="0" style="42" hidden="1" customWidth="1"/>
    <col min="7698" max="7698" width="4.28515625" style="42" customWidth="1"/>
    <col min="7699" max="7701" width="5.710937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29" width="19.85546875" style="42" customWidth="1"/>
    <col min="7730" max="7730" width="18.28515625" style="42" customWidth="1"/>
    <col min="7731" max="7731" width="5" style="42" customWidth="1"/>
    <col min="7732" max="7734" width="8.28515625" style="42" customWidth="1"/>
    <col min="7735" max="7735" width="5.28515625" style="42" customWidth="1"/>
    <col min="7736" max="7736" width="21.28515625" style="42" customWidth="1"/>
    <col min="7737" max="7936" width="11.42578125" style="42"/>
    <col min="7937" max="7937" width="3" style="42" customWidth="1"/>
    <col min="7938" max="7940" width="5.7109375" style="42" customWidth="1"/>
    <col min="7941" max="7944" width="3.7109375" style="42" customWidth="1"/>
    <col min="7945" max="7947" width="4.5703125" style="42" customWidth="1"/>
    <col min="7948" max="7949" width="3.28515625" style="42" bestFit="1" customWidth="1"/>
    <col min="7950" max="7953" width="0" style="42" hidden="1" customWidth="1"/>
    <col min="7954" max="7954" width="4.28515625" style="42" customWidth="1"/>
    <col min="7955" max="7957" width="5.710937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5" width="19.85546875" style="42" customWidth="1"/>
    <col min="7986" max="7986" width="18.28515625" style="42" customWidth="1"/>
    <col min="7987" max="7987" width="5" style="42" customWidth="1"/>
    <col min="7988" max="7990" width="8.28515625" style="42" customWidth="1"/>
    <col min="7991" max="7991" width="5.28515625" style="42" customWidth="1"/>
    <col min="7992" max="7992" width="21.28515625" style="42" customWidth="1"/>
    <col min="7993" max="8192" width="11.42578125" style="42"/>
    <col min="8193" max="8193" width="3" style="42" customWidth="1"/>
    <col min="8194" max="8196" width="5.7109375" style="42" customWidth="1"/>
    <col min="8197" max="8200" width="3.7109375" style="42" customWidth="1"/>
    <col min="8201" max="8203" width="4.5703125" style="42" customWidth="1"/>
    <col min="8204" max="8205" width="3.28515625" style="42" bestFit="1" customWidth="1"/>
    <col min="8206" max="8209" width="0" style="42" hidden="1" customWidth="1"/>
    <col min="8210" max="8210" width="4.28515625" style="42" customWidth="1"/>
    <col min="8211" max="8213" width="5.710937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1" width="19.85546875" style="42" customWidth="1"/>
    <col min="8242" max="8242" width="18.28515625" style="42" customWidth="1"/>
    <col min="8243" max="8243" width="5" style="42" customWidth="1"/>
    <col min="8244" max="8246" width="8.28515625" style="42" customWidth="1"/>
    <col min="8247" max="8247" width="5.28515625" style="42" customWidth="1"/>
    <col min="8248" max="8248" width="21.28515625" style="42" customWidth="1"/>
    <col min="8249" max="8448" width="11.42578125" style="42"/>
    <col min="8449" max="8449" width="3" style="42" customWidth="1"/>
    <col min="8450" max="8452" width="5.7109375" style="42" customWidth="1"/>
    <col min="8453" max="8456" width="3.7109375" style="42" customWidth="1"/>
    <col min="8457" max="8459" width="4.5703125" style="42" customWidth="1"/>
    <col min="8460" max="8461" width="3.28515625" style="42" bestFit="1" customWidth="1"/>
    <col min="8462" max="8465" width="0" style="42" hidden="1" customWidth="1"/>
    <col min="8466" max="8466" width="4.28515625" style="42" customWidth="1"/>
    <col min="8467" max="8469" width="5.710937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7" width="19.85546875" style="42" customWidth="1"/>
    <col min="8498" max="8498" width="18.28515625" style="42" customWidth="1"/>
    <col min="8499" max="8499" width="5" style="42" customWidth="1"/>
    <col min="8500" max="8502" width="8.28515625" style="42" customWidth="1"/>
    <col min="8503" max="8503" width="5.28515625" style="42" customWidth="1"/>
    <col min="8504" max="8504" width="21.28515625" style="42" customWidth="1"/>
    <col min="8505" max="8704" width="11.42578125" style="42"/>
    <col min="8705" max="8705" width="3" style="42" customWidth="1"/>
    <col min="8706" max="8708" width="5.7109375" style="42" customWidth="1"/>
    <col min="8709" max="8712" width="3.7109375" style="42" customWidth="1"/>
    <col min="8713" max="8715" width="4.5703125" style="42" customWidth="1"/>
    <col min="8716" max="8717" width="3.28515625" style="42" bestFit="1" customWidth="1"/>
    <col min="8718" max="8721" width="0" style="42" hidden="1" customWidth="1"/>
    <col min="8722" max="8722" width="4.28515625" style="42" customWidth="1"/>
    <col min="8723" max="8725" width="5.710937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3" width="19.85546875" style="42" customWidth="1"/>
    <col min="8754" max="8754" width="18.28515625" style="42" customWidth="1"/>
    <col min="8755" max="8755" width="5" style="42" customWidth="1"/>
    <col min="8756" max="8758" width="8.28515625" style="42" customWidth="1"/>
    <col min="8759" max="8759" width="5.28515625" style="42" customWidth="1"/>
    <col min="8760" max="8760" width="21.28515625" style="42" customWidth="1"/>
    <col min="8761" max="8960" width="11.42578125" style="42"/>
    <col min="8961" max="8961" width="3" style="42" customWidth="1"/>
    <col min="8962" max="8964" width="5.7109375" style="42" customWidth="1"/>
    <col min="8965" max="8968" width="3.7109375" style="42" customWidth="1"/>
    <col min="8969" max="8971" width="4.5703125" style="42" customWidth="1"/>
    <col min="8972" max="8973" width="3.28515625" style="42" bestFit="1" customWidth="1"/>
    <col min="8974" max="8977" width="0" style="42" hidden="1" customWidth="1"/>
    <col min="8978" max="8978" width="4.28515625" style="42" customWidth="1"/>
    <col min="8979" max="8981" width="5.710937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09" width="19.85546875" style="42" customWidth="1"/>
    <col min="9010" max="9010" width="18.28515625" style="42" customWidth="1"/>
    <col min="9011" max="9011" width="5" style="42" customWidth="1"/>
    <col min="9012" max="9014" width="8.28515625" style="42" customWidth="1"/>
    <col min="9015" max="9015" width="5.28515625" style="42" customWidth="1"/>
    <col min="9016" max="9016" width="21.28515625" style="42" customWidth="1"/>
    <col min="9017" max="9216" width="11.42578125" style="42"/>
    <col min="9217" max="9217" width="3" style="42" customWidth="1"/>
    <col min="9218" max="9220" width="5.7109375" style="42" customWidth="1"/>
    <col min="9221" max="9224" width="3.7109375" style="42" customWidth="1"/>
    <col min="9225" max="9227" width="4.5703125" style="42" customWidth="1"/>
    <col min="9228" max="9229" width="3.28515625" style="42" bestFit="1" customWidth="1"/>
    <col min="9230" max="9233" width="0" style="42" hidden="1" customWidth="1"/>
    <col min="9234" max="9234" width="4.28515625" style="42" customWidth="1"/>
    <col min="9235" max="9237" width="5.710937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5" width="19.85546875" style="42" customWidth="1"/>
    <col min="9266" max="9266" width="18.28515625" style="42" customWidth="1"/>
    <col min="9267" max="9267" width="5" style="42" customWidth="1"/>
    <col min="9268" max="9270" width="8.28515625" style="42" customWidth="1"/>
    <col min="9271" max="9271" width="5.28515625" style="42" customWidth="1"/>
    <col min="9272" max="9272" width="21.28515625" style="42" customWidth="1"/>
    <col min="9273" max="9472" width="11.42578125" style="42"/>
    <col min="9473" max="9473" width="3" style="42" customWidth="1"/>
    <col min="9474" max="9476" width="5.7109375" style="42" customWidth="1"/>
    <col min="9477" max="9480" width="3.7109375" style="42" customWidth="1"/>
    <col min="9481" max="9483" width="4.5703125" style="42" customWidth="1"/>
    <col min="9484" max="9485" width="3.28515625" style="42" bestFit="1" customWidth="1"/>
    <col min="9486" max="9489" width="0" style="42" hidden="1" customWidth="1"/>
    <col min="9490" max="9490" width="4.28515625" style="42" customWidth="1"/>
    <col min="9491" max="9493" width="5.710937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1" width="19.85546875" style="42" customWidth="1"/>
    <col min="9522" max="9522" width="18.28515625" style="42" customWidth="1"/>
    <col min="9523" max="9523" width="5" style="42" customWidth="1"/>
    <col min="9524" max="9526" width="8.28515625" style="42" customWidth="1"/>
    <col min="9527" max="9527" width="5.28515625" style="42" customWidth="1"/>
    <col min="9528" max="9528" width="21.28515625" style="42" customWidth="1"/>
    <col min="9529" max="9728" width="11.42578125" style="42"/>
    <col min="9729" max="9729" width="3" style="42" customWidth="1"/>
    <col min="9730" max="9732" width="5.7109375" style="42" customWidth="1"/>
    <col min="9733" max="9736" width="3.7109375" style="42" customWidth="1"/>
    <col min="9737" max="9739" width="4.5703125" style="42" customWidth="1"/>
    <col min="9740" max="9741" width="3.28515625" style="42" bestFit="1" customWidth="1"/>
    <col min="9742" max="9745" width="0" style="42" hidden="1" customWidth="1"/>
    <col min="9746" max="9746" width="4.28515625" style="42" customWidth="1"/>
    <col min="9747" max="9749" width="5.710937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7" width="19.85546875" style="42" customWidth="1"/>
    <col min="9778" max="9778" width="18.28515625" style="42" customWidth="1"/>
    <col min="9779" max="9779" width="5" style="42" customWidth="1"/>
    <col min="9780" max="9782" width="8.28515625" style="42" customWidth="1"/>
    <col min="9783" max="9783" width="5.28515625" style="42" customWidth="1"/>
    <col min="9784" max="9784" width="21.28515625" style="42" customWidth="1"/>
    <col min="9785" max="9984" width="11.42578125" style="42"/>
    <col min="9985" max="9985" width="3" style="42" customWidth="1"/>
    <col min="9986" max="9988" width="5.7109375" style="42" customWidth="1"/>
    <col min="9989" max="9992" width="3.7109375" style="42" customWidth="1"/>
    <col min="9993" max="9995" width="4.5703125" style="42" customWidth="1"/>
    <col min="9996" max="9997" width="3.28515625" style="42" bestFit="1" customWidth="1"/>
    <col min="9998" max="10001" width="0" style="42" hidden="1" customWidth="1"/>
    <col min="10002" max="10002" width="4.28515625" style="42" customWidth="1"/>
    <col min="10003" max="10005" width="5.710937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3" width="19.85546875" style="42" customWidth="1"/>
    <col min="10034" max="10034" width="18.28515625" style="42" customWidth="1"/>
    <col min="10035" max="10035" width="5" style="42" customWidth="1"/>
    <col min="10036" max="10038" width="8.28515625" style="42" customWidth="1"/>
    <col min="10039" max="10039" width="5.28515625" style="42" customWidth="1"/>
    <col min="10040" max="10040" width="21.28515625" style="42" customWidth="1"/>
    <col min="10041" max="10240" width="11.42578125" style="42"/>
    <col min="10241" max="10241" width="3" style="42" customWidth="1"/>
    <col min="10242" max="10244" width="5.7109375" style="42" customWidth="1"/>
    <col min="10245" max="10248" width="3.7109375" style="42" customWidth="1"/>
    <col min="10249" max="10251" width="4.5703125" style="42" customWidth="1"/>
    <col min="10252" max="10253" width="3.28515625" style="42" bestFit="1" customWidth="1"/>
    <col min="10254" max="10257" width="0" style="42" hidden="1" customWidth="1"/>
    <col min="10258" max="10258" width="4.28515625" style="42" customWidth="1"/>
    <col min="10259" max="10261" width="5.710937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89" width="19.85546875" style="42" customWidth="1"/>
    <col min="10290" max="10290" width="18.28515625" style="42" customWidth="1"/>
    <col min="10291" max="10291" width="5" style="42" customWidth="1"/>
    <col min="10292" max="10294" width="8.28515625" style="42" customWidth="1"/>
    <col min="10295" max="10295" width="5.28515625" style="42" customWidth="1"/>
    <col min="10296" max="10296" width="21.28515625" style="42" customWidth="1"/>
    <col min="10297" max="10496" width="11.42578125" style="42"/>
    <col min="10497" max="10497" width="3" style="42" customWidth="1"/>
    <col min="10498" max="10500" width="5.7109375" style="42" customWidth="1"/>
    <col min="10501" max="10504" width="3.7109375" style="42" customWidth="1"/>
    <col min="10505" max="10507" width="4.5703125" style="42" customWidth="1"/>
    <col min="10508" max="10509" width="3.28515625" style="42" bestFit="1" customWidth="1"/>
    <col min="10510" max="10513" width="0" style="42" hidden="1" customWidth="1"/>
    <col min="10514" max="10514" width="4.28515625" style="42" customWidth="1"/>
    <col min="10515" max="10517" width="5.710937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5" width="19.85546875" style="42" customWidth="1"/>
    <col min="10546" max="10546" width="18.28515625" style="42" customWidth="1"/>
    <col min="10547" max="10547" width="5" style="42" customWidth="1"/>
    <col min="10548" max="10550" width="8.28515625" style="42" customWidth="1"/>
    <col min="10551" max="10551" width="5.28515625" style="42" customWidth="1"/>
    <col min="10552" max="10552" width="21.28515625" style="42" customWidth="1"/>
    <col min="10553" max="10752" width="11.42578125" style="42"/>
    <col min="10753" max="10753" width="3" style="42" customWidth="1"/>
    <col min="10754" max="10756" width="5.7109375" style="42" customWidth="1"/>
    <col min="10757" max="10760" width="3.7109375" style="42" customWidth="1"/>
    <col min="10761" max="10763" width="4.5703125" style="42" customWidth="1"/>
    <col min="10764" max="10765" width="3.28515625" style="42" bestFit="1" customWidth="1"/>
    <col min="10766" max="10769" width="0" style="42" hidden="1" customWidth="1"/>
    <col min="10770" max="10770" width="4.28515625" style="42" customWidth="1"/>
    <col min="10771" max="10773" width="5.710937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1" width="19.85546875" style="42" customWidth="1"/>
    <col min="10802" max="10802" width="18.28515625" style="42" customWidth="1"/>
    <col min="10803" max="10803" width="5" style="42" customWidth="1"/>
    <col min="10804" max="10806" width="8.28515625" style="42" customWidth="1"/>
    <col min="10807" max="10807" width="5.28515625" style="42" customWidth="1"/>
    <col min="10808" max="10808" width="21.28515625" style="42" customWidth="1"/>
    <col min="10809" max="11008" width="11.42578125" style="42"/>
    <col min="11009" max="11009" width="3" style="42" customWidth="1"/>
    <col min="11010" max="11012" width="5.7109375" style="42" customWidth="1"/>
    <col min="11013" max="11016" width="3.7109375" style="42" customWidth="1"/>
    <col min="11017" max="11019" width="4.5703125" style="42" customWidth="1"/>
    <col min="11020" max="11021" width="3.28515625" style="42" bestFit="1" customWidth="1"/>
    <col min="11022" max="11025" width="0" style="42" hidden="1" customWidth="1"/>
    <col min="11026" max="11026" width="4.28515625" style="42" customWidth="1"/>
    <col min="11027" max="11029" width="5.710937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7" width="19.85546875" style="42" customWidth="1"/>
    <col min="11058" max="11058" width="18.28515625" style="42" customWidth="1"/>
    <col min="11059" max="11059" width="5" style="42" customWidth="1"/>
    <col min="11060" max="11062" width="8.28515625" style="42" customWidth="1"/>
    <col min="11063" max="11063" width="5.28515625" style="42" customWidth="1"/>
    <col min="11064" max="11064" width="21.28515625" style="42" customWidth="1"/>
    <col min="11065" max="11264" width="11.42578125" style="42"/>
    <col min="11265" max="11265" width="3" style="42" customWidth="1"/>
    <col min="11266" max="11268" width="5.7109375" style="42" customWidth="1"/>
    <col min="11269" max="11272" width="3.7109375" style="42" customWidth="1"/>
    <col min="11273" max="11275" width="4.5703125" style="42" customWidth="1"/>
    <col min="11276" max="11277" width="3.28515625" style="42" bestFit="1" customWidth="1"/>
    <col min="11278" max="11281" width="0" style="42" hidden="1" customWidth="1"/>
    <col min="11282" max="11282" width="4.28515625" style="42" customWidth="1"/>
    <col min="11283" max="11285" width="5.710937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3" width="19.85546875" style="42" customWidth="1"/>
    <col min="11314" max="11314" width="18.28515625" style="42" customWidth="1"/>
    <col min="11315" max="11315" width="5" style="42" customWidth="1"/>
    <col min="11316" max="11318" width="8.28515625" style="42" customWidth="1"/>
    <col min="11319" max="11319" width="5.28515625" style="42" customWidth="1"/>
    <col min="11320" max="11320" width="21.28515625" style="42" customWidth="1"/>
    <col min="11321" max="11520" width="11.42578125" style="42"/>
    <col min="11521" max="11521" width="3" style="42" customWidth="1"/>
    <col min="11522" max="11524" width="5.7109375" style="42" customWidth="1"/>
    <col min="11525" max="11528" width="3.7109375" style="42" customWidth="1"/>
    <col min="11529" max="11531" width="4.5703125" style="42" customWidth="1"/>
    <col min="11532" max="11533" width="3.28515625" style="42" bestFit="1" customWidth="1"/>
    <col min="11534" max="11537" width="0" style="42" hidden="1" customWidth="1"/>
    <col min="11538" max="11538" width="4.28515625" style="42" customWidth="1"/>
    <col min="11539" max="11541" width="5.710937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69" width="19.85546875" style="42" customWidth="1"/>
    <col min="11570" max="11570" width="18.28515625" style="42" customWidth="1"/>
    <col min="11571" max="11571" width="5" style="42" customWidth="1"/>
    <col min="11572" max="11574" width="8.28515625" style="42" customWidth="1"/>
    <col min="11575" max="11575" width="5.28515625" style="42" customWidth="1"/>
    <col min="11576" max="11576" width="21.28515625" style="42" customWidth="1"/>
    <col min="11577" max="11776" width="11.42578125" style="42"/>
    <col min="11777" max="11777" width="3" style="42" customWidth="1"/>
    <col min="11778" max="11780" width="5.7109375" style="42" customWidth="1"/>
    <col min="11781" max="11784" width="3.7109375" style="42" customWidth="1"/>
    <col min="11785" max="11787" width="4.5703125" style="42" customWidth="1"/>
    <col min="11788" max="11789" width="3.28515625" style="42" bestFit="1" customWidth="1"/>
    <col min="11790" max="11793" width="0" style="42" hidden="1" customWidth="1"/>
    <col min="11794" max="11794" width="4.28515625" style="42" customWidth="1"/>
    <col min="11795" max="11797" width="5.710937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5" width="19.85546875" style="42" customWidth="1"/>
    <col min="11826" max="11826" width="18.28515625" style="42" customWidth="1"/>
    <col min="11827" max="11827" width="5" style="42" customWidth="1"/>
    <col min="11828" max="11830" width="8.28515625" style="42" customWidth="1"/>
    <col min="11831" max="11831" width="5.28515625" style="42" customWidth="1"/>
    <col min="11832" max="11832" width="21.28515625" style="42" customWidth="1"/>
    <col min="11833" max="12032" width="11.42578125" style="42"/>
    <col min="12033" max="12033" width="3" style="42" customWidth="1"/>
    <col min="12034" max="12036" width="5.7109375" style="42" customWidth="1"/>
    <col min="12037" max="12040" width="3.7109375" style="42" customWidth="1"/>
    <col min="12041" max="12043" width="4.5703125" style="42" customWidth="1"/>
    <col min="12044" max="12045" width="3.28515625" style="42" bestFit="1" customWidth="1"/>
    <col min="12046" max="12049" width="0" style="42" hidden="1" customWidth="1"/>
    <col min="12050" max="12050" width="4.28515625" style="42" customWidth="1"/>
    <col min="12051" max="12053" width="5.710937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1" width="19.85546875" style="42" customWidth="1"/>
    <col min="12082" max="12082" width="18.28515625" style="42" customWidth="1"/>
    <col min="12083" max="12083" width="5" style="42" customWidth="1"/>
    <col min="12084" max="12086" width="8.28515625" style="42" customWidth="1"/>
    <col min="12087" max="12087" width="5.28515625" style="42" customWidth="1"/>
    <col min="12088" max="12088" width="21.28515625" style="42" customWidth="1"/>
    <col min="12089" max="12288" width="11.42578125" style="42"/>
    <col min="12289" max="12289" width="3" style="42" customWidth="1"/>
    <col min="12290" max="12292" width="5.7109375" style="42" customWidth="1"/>
    <col min="12293" max="12296" width="3.7109375" style="42" customWidth="1"/>
    <col min="12297" max="12299" width="4.5703125" style="42" customWidth="1"/>
    <col min="12300" max="12301" width="3.28515625" style="42" bestFit="1" customWidth="1"/>
    <col min="12302" max="12305" width="0" style="42" hidden="1" customWidth="1"/>
    <col min="12306" max="12306" width="4.28515625" style="42" customWidth="1"/>
    <col min="12307" max="12309" width="5.710937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7" width="19.85546875" style="42" customWidth="1"/>
    <col min="12338" max="12338" width="18.28515625" style="42" customWidth="1"/>
    <col min="12339" max="12339" width="5" style="42" customWidth="1"/>
    <col min="12340" max="12342" width="8.28515625" style="42" customWidth="1"/>
    <col min="12343" max="12343" width="5.28515625" style="42" customWidth="1"/>
    <col min="12344" max="12344" width="21.28515625" style="42" customWidth="1"/>
    <col min="12345" max="12544" width="11.42578125" style="42"/>
    <col min="12545" max="12545" width="3" style="42" customWidth="1"/>
    <col min="12546" max="12548" width="5.7109375" style="42" customWidth="1"/>
    <col min="12549" max="12552" width="3.7109375" style="42" customWidth="1"/>
    <col min="12553" max="12555" width="4.5703125" style="42" customWidth="1"/>
    <col min="12556" max="12557" width="3.28515625" style="42" bestFit="1" customWidth="1"/>
    <col min="12558" max="12561" width="0" style="42" hidden="1" customWidth="1"/>
    <col min="12562" max="12562" width="4.28515625" style="42" customWidth="1"/>
    <col min="12563" max="12565" width="5.710937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3" width="19.85546875" style="42" customWidth="1"/>
    <col min="12594" max="12594" width="18.28515625" style="42" customWidth="1"/>
    <col min="12595" max="12595" width="5" style="42" customWidth="1"/>
    <col min="12596" max="12598" width="8.28515625" style="42" customWidth="1"/>
    <col min="12599" max="12599" width="5.28515625" style="42" customWidth="1"/>
    <col min="12600" max="12600" width="21.28515625" style="42" customWidth="1"/>
    <col min="12601" max="12800" width="11.42578125" style="42"/>
    <col min="12801" max="12801" width="3" style="42" customWidth="1"/>
    <col min="12802" max="12804" width="5.7109375" style="42" customWidth="1"/>
    <col min="12805" max="12808" width="3.7109375" style="42" customWidth="1"/>
    <col min="12809" max="12811" width="4.5703125" style="42" customWidth="1"/>
    <col min="12812" max="12813" width="3.28515625" style="42" bestFit="1" customWidth="1"/>
    <col min="12814" max="12817" width="0" style="42" hidden="1" customWidth="1"/>
    <col min="12818" max="12818" width="4.28515625" style="42" customWidth="1"/>
    <col min="12819" max="12821" width="5.710937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49" width="19.85546875" style="42" customWidth="1"/>
    <col min="12850" max="12850" width="18.28515625" style="42" customWidth="1"/>
    <col min="12851" max="12851" width="5" style="42" customWidth="1"/>
    <col min="12852" max="12854" width="8.28515625" style="42" customWidth="1"/>
    <col min="12855" max="12855" width="5.28515625" style="42" customWidth="1"/>
    <col min="12856" max="12856" width="21.28515625" style="42" customWidth="1"/>
    <col min="12857" max="13056" width="11.42578125" style="42"/>
    <col min="13057" max="13057" width="3" style="42" customWidth="1"/>
    <col min="13058" max="13060" width="5.7109375" style="42" customWidth="1"/>
    <col min="13061" max="13064" width="3.7109375" style="42" customWidth="1"/>
    <col min="13065" max="13067" width="4.5703125" style="42" customWidth="1"/>
    <col min="13068" max="13069" width="3.28515625" style="42" bestFit="1" customWidth="1"/>
    <col min="13070" max="13073" width="0" style="42" hidden="1" customWidth="1"/>
    <col min="13074" max="13074" width="4.28515625" style="42" customWidth="1"/>
    <col min="13075" max="13077" width="5.710937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5" width="19.85546875" style="42" customWidth="1"/>
    <col min="13106" max="13106" width="18.28515625" style="42" customWidth="1"/>
    <col min="13107" max="13107" width="5" style="42" customWidth="1"/>
    <col min="13108" max="13110" width="8.28515625" style="42" customWidth="1"/>
    <col min="13111" max="13111" width="5.28515625" style="42" customWidth="1"/>
    <col min="13112" max="13112" width="21.28515625" style="42" customWidth="1"/>
    <col min="13113" max="13312" width="11.42578125" style="42"/>
    <col min="13313" max="13313" width="3" style="42" customWidth="1"/>
    <col min="13314" max="13316" width="5.7109375" style="42" customWidth="1"/>
    <col min="13317" max="13320" width="3.7109375" style="42" customWidth="1"/>
    <col min="13321" max="13323" width="4.5703125" style="42" customWidth="1"/>
    <col min="13324" max="13325" width="3.28515625" style="42" bestFit="1" customWidth="1"/>
    <col min="13326" max="13329" width="0" style="42" hidden="1" customWidth="1"/>
    <col min="13330" max="13330" width="4.28515625" style="42" customWidth="1"/>
    <col min="13331" max="13333" width="5.710937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1" width="19.85546875" style="42" customWidth="1"/>
    <col min="13362" max="13362" width="18.28515625" style="42" customWidth="1"/>
    <col min="13363" max="13363" width="5" style="42" customWidth="1"/>
    <col min="13364" max="13366" width="8.28515625" style="42" customWidth="1"/>
    <col min="13367" max="13367" width="5.28515625" style="42" customWidth="1"/>
    <col min="13368" max="13368" width="21.28515625" style="42" customWidth="1"/>
    <col min="13369" max="13568" width="11.42578125" style="42"/>
    <col min="13569" max="13569" width="3" style="42" customWidth="1"/>
    <col min="13570" max="13572" width="5.7109375" style="42" customWidth="1"/>
    <col min="13573" max="13576" width="3.7109375" style="42" customWidth="1"/>
    <col min="13577" max="13579" width="4.5703125" style="42" customWidth="1"/>
    <col min="13580" max="13581" width="3.28515625" style="42" bestFit="1" customWidth="1"/>
    <col min="13582" max="13585" width="0" style="42" hidden="1" customWidth="1"/>
    <col min="13586" max="13586" width="4.28515625" style="42" customWidth="1"/>
    <col min="13587" max="13589" width="5.710937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7" width="19.85546875" style="42" customWidth="1"/>
    <col min="13618" max="13618" width="18.28515625" style="42" customWidth="1"/>
    <col min="13619" max="13619" width="5" style="42" customWidth="1"/>
    <col min="13620" max="13622" width="8.28515625" style="42" customWidth="1"/>
    <col min="13623" max="13623" width="5.28515625" style="42" customWidth="1"/>
    <col min="13624" max="13624" width="21.28515625" style="42" customWidth="1"/>
    <col min="13625" max="13824" width="11.42578125" style="42"/>
    <col min="13825" max="13825" width="3" style="42" customWidth="1"/>
    <col min="13826" max="13828" width="5.7109375" style="42" customWidth="1"/>
    <col min="13829" max="13832" width="3.7109375" style="42" customWidth="1"/>
    <col min="13833" max="13835" width="4.5703125" style="42" customWidth="1"/>
    <col min="13836" max="13837" width="3.28515625" style="42" bestFit="1" customWidth="1"/>
    <col min="13838" max="13841" width="0" style="42" hidden="1" customWidth="1"/>
    <col min="13842" max="13842" width="4.28515625" style="42" customWidth="1"/>
    <col min="13843" max="13845" width="5.710937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3" width="19.85546875" style="42" customWidth="1"/>
    <col min="13874" max="13874" width="18.28515625" style="42" customWidth="1"/>
    <col min="13875" max="13875" width="5" style="42" customWidth="1"/>
    <col min="13876" max="13878" width="8.28515625" style="42" customWidth="1"/>
    <col min="13879" max="13879" width="5.28515625" style="42" customWidth="1"/>
    <col min="13880" max="13880" width="21.28515625" style="42" customWidth="1"/>
    <col min="13881" max="14080" width="11.42578125" style="42"/>
    <col min="14081" max="14081" width="3" style="42" customWidth="1"/>
    <col min="14082" max="14084" width="5.7109375" style="42" customWidth="1"/>
    <col min="14085" max="14088" width="3.7109375" style="42" customWidth="1"/>
    <col min="14089" max="14091" width="4.5703125" style="42" customWidth="1"/>
    <col min="14092" max="14093" width="3.28515625" style="42" bestFit="1" customWidth="1"/>
    <col min="14094" max="14097" width="0" style="42" hidden="1" customWidth="1"/>
    <col min="14098" max="14098" width="4.28515625" style="42" customWidth="1"/>
    <col min="14099" max="14101" width="5.710937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29" width="19.85546875" style="42" customWidth="1"/>
    <col min="14130" max="14130" width="18.28515625" style="42" customWidth="1"/>
    <col min="14131" max="14131" width="5" style="42" customWidth="1"/>
    <col min="14132" max="14134" width="8.28515625" style="42" customWidth="1"/>
    <col min="14135" max="14135" width="5.28515625" style="42" customWidth="1"/>
    <col min="14136" max="14136" width="21.28515625" style="42" customWidth="1"/>
    <col min="14137" max="14336" width="11.42578125" style="42"/>
    <col min="14337" max="14337" width="3" style="42" customWidth="1"/>
    <col min="14338" max="14340" width="5.7109375" style="42" customWidth="1"/>
    <col min="14341" max="14344" width="3.7109375" style="42" customWidth="1"/>
    <col min="14345" max="14347" width="4.5703125" style="42" customWidth="1"/>
    <col min="14348" max="14349" width="3.28515625" style="42" bestFit="1" customWidth="1"/>
    <col min="14350" max="14353" width="0" style="42" hidden="1" customWidth="1"/>
    <col min="14354" max="14354" width="4.28515625" style="42" customWidth="1"/>
    <col min="14355" max="14357" width="5.710937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5" width="19.85546875" style="42" customWidth="1"/>
    <col min="14386" max="14386" width="18.28515625" style="42" customWidth="1"/>
    <col min="14387" max="14387" width="5" style="42" customWidth="1"/>
    <col min="14388" max="14390" width="8.28515625" style="42" customWidth="1"/>
    <col min="14391" max="14391" width="5.28515625" style="42" customWidth="1"/>
    <col min="14392" max="14392" width="21.28515625" style="42" customWidth="1"/>
    <col min="14393" max="14592" width="11.42578125" style="42"/>
    <col min="14593" max="14593" width="3" style="42" customWidth="1"/>
    <col min="14594" max="14596" width="5.7109375" style="42" customWidth="1"/>
    <col min="14597" max="14600" width="3.7109375" style="42" customWidth="1"/>
    <col min="14601" max="14603" width="4.5703125" style="42" customWidth="1"/>
    <col min="14604" max="14605" width="3.28515625" style="42" bestFit="1" customWidth="1"/>
    <col min="14606" max="14609" width="0" style="42" hidden="1" customWidth="1"/>
    <col min="14610" max="14610" width="4.28515625" style="42" customWidth="1"/>
    <col min="14611" max="14613" width="5.710937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1" width="19.85546875" style="42" customWidth="1"/>
    <col min="14642" max="14642" width="18.28515625" style="42" customWidth="1"/>
    <col min="14643" max="14643" width="5" style="42" customWidth="1"/>
    <col min="14644" max="14646" width="8.28515625" style="42" customWidth="1"/>
    <col min="14647" max="14647" width="5.28515625" style="42" customWidth="1"/>
    <col min="14648" max="14648" width="21.28515625" style="42" customWidth="1"/>
    <col min="14649" max="14848" width="11.42578125" style="42"/>
    <col min="14849" max="14849" width="3" style="42" customWidth="1"/>
    <col min="14850" max="14852" width="5.7109375" style="42" customWidth="1"/>
    <col min="14853" max="14856" width="3.7109375" style="42" customWidth="1"/>
    <col min="14857" max="14859" width="4.5703125" style="42" customWidth="1"/>
    <col min="14860" max="14861" width="3.28515625" style="42" bestFit="1" customWidth="1"/>
    <col min="14862" max="14865" width="0" style="42" hidden="1" customWidth="1"/>
    <col min="14866" max="14866" width="4.28515625" style="42" customWidth="1"/>
    <col min="14867" max="14869" width="5.710937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7" width="19.85546875" style="42" customWidth="1"/>
    <col min="14898" max="14898" width="18.28515625" style="42" customWidth="1"/>
    <col min="14899" max="14899" width="5" style="42" customWidth="1"/>
    <col min="14900" max="14902" width="8.28515625" style="42" customWidth="1"/>
    <col min="14903" max="14903" width="5.28515625" style="42" customWidth="1"/>
    <col min="14904" max="14904" width="21.28515625" style="42" customWidth="1"/>
    <col min="14905" max="15104" width="11.42578125" style="42"/>
    <col min="15105" max="15105" width="3" style="42" customWidth="1"/>
    <col min="15106" max="15108" width="5.7109375" style="42" customWidth="1"/>
    <col min="15109" max="15112" width="3.7109375" style="42" customWidth="1"/>
    <col min="15113" max="15115" width="4.5703125" style="42" customWidth="1"/>
    <col min="15116" max="15117" width="3.28515625" style="42" bestFit="1" customWidth="1"/>
    <col min="15118" max="15121" width="0" style="42" hidden="1" customWidth="1"/>
    <col min="15122" max="15122" width="4.28515625" style="42" customWidth="1"/>
    <col min="15123" max="15125" width="5.710937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3" width="19.85546875" style="42" customWidth="1"/>
    <col min="15154" max="15154" width="18.28515625" style="42" customWidth="1"/>
    <col min="15155" max="15155" width="5" style="42" customWidth="1"/>
    <col min="15156" max="15158" width="8.28515625" style="42" customWidth="1"/>
    <col min="15159" max="15159" width="5.28515625" style="42" customWidth="1"/>
    <col min="15160" max="15160" width="21.28515625" style="42" customWidth="1"/>
    <col min="15161" max="15360" width="11.42578125" style="42"/>
    <col min="15361" max="15361" width="3" style="42" customWidth="1"/>
    <col min="15362" max="15364" width="5.7109375" style="42" customWidth="1"/>
    <col min="15365" max="15368" width="3.7109375" style="42" customWidth="1"/>
    <col min="15369" max="15371" width="4.5703125" style="42" customWidth="1"/>
    <col min="15372" max="15373" width="3.28515625" style="42" bestFit="1" customWidth="1"/>
    <col min="15374" max="15377" width="0" style="42" hidden="1" customWidth="1"/>
    <col min="15378" max="15378" width="4.28515625" style="42" customWidth="1"/>
    <col min="15379" max="15381" width="5.710937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09" width="19.85546875" style="42" customWidth="1"/>
    <col min="15410" max="15410" width="18.28515625" style="42" customWidth="1"/>
    <col min="15411" max="15411" width="5" style="42" customWidth="1"/>
    <col min="15412" max="15414" width="8.28515625" style="42" customWidth="1"/>
    <col min="15415" max="15415" width="5.28515625" style="42" customWidth="1"/>
    <col min="15416" max="15416" width="21.28515625" style="42" customWidth="1"/>
    <col min="15417" max="15616" width="11.42578125" style="42"/>
    <col min="15617" max="15617" width="3" style="42" customWidth="1"/>
    <col min="15618" max="15620" width="5.7109375" style="42" customWidth="1"/>
    <col min="15621" max="15624" width="3.7109375" style="42" customWidth="1"/>
    <col min="15625" max="15627" width="4.5703125" style="42" customWidth="1"/>
    <col min="15628" max="15629" width="3.28515625" style="42" bestFit="1" customWidth="1"/>
    <col min="15630" max="15633" width="0" style="42" hidden="1" customWidth="1"/>
    <col min="15634" max="15634" width="4.28515625" style="42" customWidth="1"/>
    <col min="15635" max="15637" width="5.710937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5" width="19.85546875" style="42" customWidth="1"/>
    <col min="15666" max="15666" width="18.28515625" style="42" customWidth="1"/>
    <col min="15667" max="15667" width="5" style="42" customWidth="1"/>
    <col min="15668" max="15670" width="8.28515625" style="42" customWidth="1"/>
    <col min="15671" max="15671" width="5.28515625" style="42" customWidth="1"/>
    <col min="15672" max="15672" width="21.28515625" style="42" customWidth="1"/>
    <col min="15673" max="15872" width="11.42578125" style="42"/>
    <col min="15873" max="15873" width="3" style="42" customWidth="1"/>
    <col min="15874" max="15876" width="5.7109375" style="42" customWidth="1"/>
    <col min="15877" max="15880" width="3.7109375" style="42" customWidth="1"/>
    <col min="15881" max="15883" width="4.5703125" style="42" customWidth="1"/>
    <col min="15884" max="15885" width="3.28515625" style="42" bestFit="1" customWidth="1"/>
    <col min="15886" max="15889" width="0" style="42" hidden="1" customWidth="1"/>
    <col min="15890" max="15890" width="4.28515625" style="42" customWidth="1"/>
    <col min="15891" max="15893" width="5.710937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1" width="19.85546875" style="42" customWidth="1"/>
    <col min="15922" max="15922" width="18.28515625" style="42" customWidth="1"/>
    <col min="15923" max="15923" width="5" style="42" customWidth="1"/>
    <col min="15924" max="15926" width="8.28515625" style="42" customWidth="1"/>
    <col min="15927" max="15927" width="5.28515625" style="42" customWidth="1"/>
    <col min="15928" max="15928" width="21.28515625" style="42" customWidth="1"/>
    <col min="15929" max="16128" width="11.42578125" style="42"/>
    <col min="16129" max="16129" width="3" style="42" customWidth="1"/>
    <col min="16130" max="16132" width="5.7109375" style="42" customWidth="1"/>
    <col min="16133" max="16136" width="3.7109375" style="42" customWidth="1"/>
    <col min="16137" max="16139" width="4.5703125" style="42" customWidth="1"/>
    <col min="16140" max="16141" width="3.28515625" style="42" bestFit="1" customWidth="1"/>
    <col min="16142" max="16145" width="0" style="42" hidden="1" customWidth="1"/>
    <col min="16146" max="16146" width="4.28515625" style="42" customWidth="1"/>
    <col min="16147" max="16149" width="5.710937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7" width="19.85546875" style="42" customWidth="1"/>
    <col min="16178" max="16178" width="18.28515625" style="42" customWidth="1"/>
    <col min="16179" max="16179" width="5" style="42" customWidth="1"/>
    <col min="16180" max="16182" width="8.28515625" style="42" customWidth="1"/>
    <col min="16183" max="16183" width="5.28515625" style="42" customWidth="1"/>
    <col min="16184" max="16184" width="21.285156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43100</v>
      </c>
      <c r="BC3" s="1718"/>
      <c r="BD3" s="1718"/>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702"/>
      <c r="AZ5" s="702"/>
      <c r="BA5" s="702"/>
      <c r="BB5" s="40"/>
      <c r="BC5" s="43"/>
      <c r="BD5" s="43"/>
    </row>
    <row r="6" spans="1:56" ht="30" customHeight="1" x14ac:dyDescent="0.2">
      <c r="A6" s="40"/>
      <c r="B6" s="1719" t="s">
        <v>92</v>
      </c>
      <c r="C6" s="1720"/>
      <c r="D6" s="1721" t="s">
        <v>93</v>
      </c>
      <c r="E6" s="1722"/>
      <c r="F6" s="1722"/>
      <c r="G6" s="1722"/>
      <c r="H6" s="1723"/>
      <c r="I6" s="1719" t="s">
        <v>300</v>
      </c>
      <c r="J6" s="1724"/>
      <c r="K6" s="1720"/>
      <c r="L6" s="1721" t="s">
        <v>213</v>
      </c>
      <c r="M6" s="1722"/>
      <c r="N6" s="1722"/>
      <c r="O6" s="1722"/>
      <c r="P6" s="1722"/>
      <c r="Q6" s="1722"/>
      <c r="R6" s="1722"/>
      <c r="S6" s="1722"/>
      <c r="T6" s="1722"/>
      <c r="U6" s="1723"/>
      <c r="V6" s="1719" t="s">
        <v>94</v>
      </c>
      <c r="W6" s="1724"/>
      <c r="X6" s="1724"/>
      <c r="Y6" s="1724"/>
      <c r="Z6" s="1724"/>
      <c r="AA6" s="1982" t="s">
        <v>766</v>
      </c>
      <c r="AB6" s="1982"/>
      <c r="AC6" s="1982"/>
      <c r="AD6" s="1982"/>
      <c r="AE6" s="1982"/>
      <c r="AF6" s="1982"/>
      <c r="AG6" s="1982"/>
      <c r="AH6" s="1982"/>
      <c r="AI6" s="1982"/>
      <c r="AJ6" s="1982"/>
      <c r="AK6" s="1982"/>
      <c r="AL6" s="1982"/>
      <c r="AM6" s="1982"/>
      <c r="AN6" s="1982"/>
      <c r="AO6" s="1982"/>
      <c r="AP6" s="1982"/>
      <c r="AQ6" s="1982"/>
      <c r="AR6" s="1982"/>
      <c r="AS6" s="1982"/>
      <c r="AT6" s="1982"/>
      <c r="AU6" s="1982"/>
      <c r="AV6" s="1982"/>
      <c r="AW6" s="1982"/>
      <c r="AX6" s="1983"/>
      <c r="AY6" s="44"/>
      <c r="AZ6" s="44"/>
      <c r="BA6" s="44"/>
      <c r="BB6" s="44"/>
      <c r="BC6" s="702"/>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34.5" customHeight="1" x14ac:dyDescent="0.2">
      <c r="A8" s="48"/>
      <c r="B8" s="1727" t="s">
        <v>307</v>
      </c>
      <c r="C8" s="1728"/>
      <c r="D8" s="1728"/>
      <c r="E8" s="1728"/>
      <c r="F8" s="1728"/>
      <c r="G8" s="1728"/>
      <c r="H8" s="1728"/>
      <c r="I8" s="1728"/>
      <c r="J8" s="1728"/>
      <c r="K8" s="1729"/>
      <c r="L8" s="1898" t="s">
        <v>605</v>
      </c>
      <c r="M8" s="1899"/>
      <c r="N8" s="1899"/>
      <c r="O8" s="1899"/>
      <c r="P8" s="1899"/>
      <c r="Q8" s="1899"/>
      <c r="R8" s="1900"/>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row>
    <row r="9" spans="1:56" ht="82.5"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701" t="s">
        <v>620</v>
      </c>
      <c r="AH9" s="701" t="s">
        <v>622</v>
      </c>
      <c r="AI9" s="701" t="s">
        <v>624</v>
      </c>
      <c r="AJ9" s="701" t="s">
        <v>626</v>
      </c>
      <c r="AK9" s="701" t="s">
        <v>628</v>
      </c>
      <c r="AL9" s="701" t="s">
        <v>630</v>
      </c>
      <c r="AM9" s="701" t="s">
        <v>2667</v>
      </c>
      <c r="AN9" s="701" t="s">
        <v>632</v>
      </c>
      <c r="AO9" s="701"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99" t="s">
        <v>98</v>
      </c>
    </row>
    <row r="10" spans="1:56" ht="307.5" customHeight="1" x14ac:dyDescent="0.2">
      <c r="A10" s="702"/>
      <c r="B10" s="2155" t="s">
        <v>1641</v>
      </c>
      <c r="C10" s="2155"/>
      <c r="D10" s="2155"/>
      <c r="E10" s="247" t="s">
        <v>55</v>
      </c>
      <c r="F10" s="1796" t="s">
        <v>767</v>
      </c>
      <c r="G10" s="1796"/>
      <c r="H10" s="1796"/>
      <c r="I10" s="2152" t="s">
        <v>1642</v>
      </c>
      <c r="J10" s="2152"/>
      <c r="K10" s="2152"/>
      <c r="L10" s="700" t="s">
        <v>663</v>
      </c>
      <c r="M10" s="169" t="s">
        <v>652</v>
      </c>
      <c r="N10" s="140"/>
      <c r="O10" s="49">
        <f>VLOOKUP(L10,[17]Listas!$M$69:$N$73,2,0)</f>
        <v>1</v>
      </c>
      <c r="P10" s="49"/>
      <c r="Q10" s="49">
        <f>HLOOKUP(M10,[17]Listas!$O$67:$Q$68,2,0)</f>
        <v>5</v>
      </c>
      <c r="R10" s="701" t="str">
        <f>INDEX([17]Listas!$O$69:$Q$73,MATCH(L10,[17]Listas!$M$69:$M$73,0),MATCH(M10,[17]Listas!$O$67:$Q$67,0))</f>
        <v>5
BAJA</v>
      </c>
      <c r="S10" s="2155" t="s">
        <v>2668</v>
      </c>
      <c r="T10" s="2155"/>
      <c r="U10" s="2155"/>
      <c r="V10" s="698" t="s">
        <v>102</v>
      </c>
      <c r="W10" s="698" t="s">
        <v>102</v>
      </c>
      <c r="X10" s="698" t="s">
        <v>102</v>
      </c>
      <c r="Y10" s="698" t="s">
        <v>102</v>
      </c>
      <c r="Z10" s="698" t="s">
        <v>102</v>
      </c>
      <c r="AA10" s="698" t="s">
        <v>62</v>
      </c>
      <c r="AB10" s="698" t="s">
        <v>102</v>
      </c>
      <c r="AC10" s="698" t="s">
        <v>102</v>
      </c>
      <c r="AD10" s="698" t="s">
        <v>102</v>
      </c>
      <c r="AE10" s="698" t="s">
        <v>102</v>
      </c>
      <c r="AF10" s="141"/>
      <c r="AG10" s="49">
        <f t="shared" ref="AG10:AG16" si="0">IF(Y10="SI",15,0)</f>
        <v>15</v>
      </c>
      <c r="AH10" s="49">
        <f t="shared" ref="AH10:AH16" si="1">IF(Z10="SI",5,0)</f>
        <v>5</v>
      </c>
      <c r="AI10" s="49">
        <f t="shared" ref="AI10:AI16" si="2">IF(AA10="SI",15,0)</f>
        <v>0</v>
      </c>
      <c r="AJ10" s="49">
        <f t="shared" ref="AJ10:AJ16" si="3">IF(AB10="SI",10,0)</f>
        <v>10</v>
      </c>
      <c r="AK10" s="49">
        <f t="shared" ref="AK10:AK16" si="4">IF(AC10="SI",15,0)</f>
        <v>15</v>
      </c>
      <c r="AL10" s="49">
        <f t="shared" ref="AL10:AL16" si="5">IF(AD10="SI",10,0)</f>
        <v>10</v>
      </c>
      <c r="AM10" s="49">
        <f t="shared" ref="AM10:AM16" si="6">IF(AE10="SI",30,0)</f>
        <v>30</v>
      </c>
      <c r="AN10" s="49">
        <f t="shared" ref="AN10:AN16" si="7">SUM(AG10+AH10+AI10+AJ10+AK10+AL10+AM10)</f>
        <v>85</v>
      </c>
      <c r="AO10" s="49">
        <f t="shared" ref="AO10:AO16" si="8">IF(AN10&lt;=50,0,IF(AN10&gt;=76,2,1))</f>
        <v>2</v>
      </c>
      <c r="AP10" s="701" t="str">
        <f t="shared" ref="AP10:AP16" si="9">CONCATENATE(AN10,"- disminuye ",AO10)</f>
        <v>85- disminuye 2</v>
      </c>
      <c r="AQ10" s="49">
        <f t="shared" ref="AQ10:AQ16" si="10">IF(V10="SI",O10-AO10,O10)</f>
        <v>-1</v>
      </c>
      <c r="AR10" s="701" t="str">
        <f>IF(AQ10&lt;=1,"Rara vez",VLOOKUP(AQ10,[17]Listas!$L$69:$M$73,2,0))</f>
        <v>Rara vez</v>
      </c>
      <c r="AS10" s="49">
        <f t="shared" ref="AS10:AS16" si="11">IF(W10="SI",Q10-AO10,Q10)</f>
        <v>3</v>
      </c>
      <c r="AT10" s="701" t="str">
        <f t="shared" ref="AT10:AT16" si="12">IF(AS10&lt;=9,"Moderado",IF(AS10=20,"Catastrófico",IF(AS10=18,"Moderado","Mayor")))</f>
        <v>Moderado</v>
      </c>
      <c r="AU10" s="701" t="str">
        <f>INDEX([17]Listas!$O$69:$Q$73,MATCH(AR10,[17]Listas!$M$69:$M$73,0),MATCH(AT10,[17]Listas!$O$67:$Q$67,0))</f>
        <v>5
BAJA</v>
      </c>
      <c r="AV10" s="700" t="s">
        <v>647</v>
      </c>
      <c r="AW10" s="170" t="s">
        <v>2669</v>
      </c>
      <c r="AX10" s="170" t="s">
        <v>1643</v>
      </c>
      <c r="AY10" s="700" t="s">
        <v>1423</v>
      </c>
      <c r="AZ10" s="2154" t="s">
        <v>1644</v>
      </c>
      <c r="BA10" s="2154"/>
      <c r="BB10" s="2154"/>
      <c r="BC10" s="167" t="s">
        <v>894</v>
      </c>
      <c r="BD10" s="706" t="s">
        <v>2670</v>
      </c>
    </row>
    <row r="11" spans="1:56" ht="328.5" customHeight="1" x14ac:dyDescent="0.2">
      <c r="A11" s="702"/>
      <c r="B11" s="2155" t="s">
        <v>1645</v>
      </c>
      <c r="C11" s="2155"/>
      <c r="D11" s="2155"/>
      <c r="E11" s="247" t="s">
        <v>56</v>
      </c>
      <c r="F11" s="1796" t="s">
        <v>768</v>
      </c>
      <c r="G11" s="1796"/>
      <c r="H11" s="1796"/>
      <c r="I11" s="2152" t="s">
        <v>1646</v>
      </c>
      <c r="J11" s="2152"/>
      <c r="K11" s="2152"/>
      <c r="L11" s="700" t="s">
        <v>663</v>
      </c>
      <c r="M11" s="169" t="s">
        <v>668</v>
      </c>
      <c r="N11" s="140"/>
      <c r="O11" s="49">
        <f>VLOOKUP(L11,[17]Listas!$M$69:$N$73,2,0)</f>
        <v>1</v>
      </c>
      <c r="P11" s="49"/>
      <c r="Q11" s="49">
        <f>HLOOKUP(M11,[17]Listas!$O$67:$Q$68,2,0)</f>
        <v>20</v>
      </c>
      <c r="R11" s="701" t="str">
        <f>INDEX([17]Listas!$O$69:$Q$73,MATCH(L11,[17]Listas!$M$69:$M$73,0),MATCH(M11,[17]Listas!$O$67:$Q$67,0))</f>
        <v>20
MODERADA</v>
      </c>
      <c r="S11" s="2156" t="s">
        <v>1647</v>
      </c>
      <c r="T11" s="2156"/>
      <c r="U11" s="2156"/>
      <c r="V11" s="698" t="s">
        <v>102</v>
      </c>
      <c r="W11" s="698" t="s">
        <v>62</v>
      </c>
      <c r="X11" s="698" t="s">
        <v>102</v>
      </c>
      <c r="Y11" s="698" t="s">
        <v>102</v>
      </c>
      <c r="Z11" s="698" t="s">
        <v>102</v>
      </c>
      <c r="AA11" s="698" t="s">
        <v>62</v>
      </c>
      <c r="AB11" s="698" t="s">
        <v>102</v>
      </c>
      <c r="AC11" s="698" t="s">
        <v>102</v>
      </c>
      <c r="AD11" s="698" t="s">
        <v>102</v>
      </c>
      <c r="AE11" s="698" t="s">
        <v>102</v>
      </c>
      <c r="AF11" s="141"/>
      <c r="AG11" s="49">
        <f t="shared" si="0"/>
        <v>15</v>
      </c>
      <c r="AH11" s="49">
        <f t="shared" si="1"/>
        <v>5</v>
      </c>
      <c r="AI11" s="49">
        <f t="shared" si="2"/>
        <v>0</v>
      </c>
      <c r="AJ11" s="49">
        <f t="shared" si="3"/>
        <v>10</v>
      </c>
      <c r="AK11" s="49">
        <f t="shared" si="4"/>
        <v>15</v>
      </c>
      <c r="AL11" s="49">
        <f t="shared" si="5"/>
        <v>10</v>
      </c>
      <c r="AM11" s="49">
        <f t="shared" si="6"/>
        <v>30</v>
      </c>
      <c r="AN11" s="49">
        <f t="shared" si="7"/>
        <v>85</v>
      </c>
      <c r="AO11" s="49">
        <f t="shared" si="8"/>
        <v>2</v>
      </c>
      <c r="AP11" s="701" t="str">
        <f t="shared" si="9"/>
        <v>85- disminuye 2</v>
      </c>
      <c r="AQ11" s="49">
        <f t="shared" si="10"/>
        <v>-1</v>
      </c>
      <c r="AR11" s="701" t="str">
        <f>IF(AQ11&lt;=1,"Rara vez",VLOOKUP(AQ11,[17]Listas!$L$69:$M$73,2,0))</f>
        <v>Rara vez</v>
      </c>
      <c r="AS11" s="49">
        <f t="shared" si="11"/>
        <v>20</v>
      </c>
      <c r="AT11" s="701" t="str">
        <f t="shared" si="12"/>
        <v>Catastrófico</v>
      </c>
      <c r="AU11" s="701" t="str">
        <f>INDEX([17]Listas!$O$69:$Q$73,MATCH(AR11,[17]Listas!$M$69:$M$73,0),MATCH(AT11,[17]Listas!$O$67:$Q$67,0))</f>
        <v>20
MODERADA</v>
      </c>
      <c r="AV11" s="700" t="s">
        <v>647</v>
      </c>
      <c r="AW11" s="170" t="s">
        <v>1648</v>
      </c>
      <c r="AX11" s="170" t="s">
        <v>769</v>
      </c>
      <c r="AY11" s="700" t="s">
        <v>1423</v>
      </c>
      <c r="AZ11" s="2157" t="s">
        <v>1649</v>
      </c>
      <c r="BA11" s="2157"/>
      <c r="BB11" s="2157"/>
      <c r="BC11" s="167" t="s">
        <v>895</v>
      </c>
      <c r="BD11" s="706" t="s">
        <v>3017</v>
      </c>
    </row>
    <row r="12" spans="1:56" ht="409.5" customHeight="1" x14ac:dyDescent="0.2">
      <c r="A12" s="702"/>
      <c r="B12" s="2151" t="s">
        <v>2671</v>
      </c>
      <c r="C12" s="2151"/>
      <c r="D12" s="2151"/>
      <c r="E12" s="247" t="s">
        <v>57</v>
      </c>
      <c r="F12" s="1796" t="s">
        <v>1405</v>
      </c>
      <c r="G12" s="1796"/>
      <c r="H12" s="1796"/>
      <c r="I12" s="2152" t="s">
        <v>1650</v>
      </c>
      <c r="J12" s="2152"/>
      <c r="K12" s="2152"/>
      <c r="L12" s="700" t="s">
        <v>663</v>
      </c>
      <c r="M12" s="169" t="s">
        <v>645</v>
      </c>
      <c r="N12" s="140"/>
      <c r="O12" s="49">
        <f>VLOOKUP(L12,[17]Listas!$M$69:$N$73,2,0)</f>
        <v>1</v>
      </c>
      <c r="P12" s="49"/>
      <c r="Q12" s="49">
        <f>HLOOKUP(M12,[17]Listas!$O$67:$Q$68,2,0)</f>
        <v>10</v>
      </c>
      <c r="R12" s="701" t="str">
        <f>INDEX([17]Listas!$O$69:$Q$73,MATCH(L12,[17]Listas!$M$69:$M$73,0),MATCH(M12,[17]Listas!$O$67:$Q$67,0))</f>
        <v>10
BAJA</v>
      </c>
      <c r="S12" s="2155" t="s">
        <v>1651</v>
      </c>
      <c r="T12" s="2155"/>
      <c r="U12" s="2155"/>
      <c r="V12" s="698" t="s">
        <v>102</v>
      </c>
      <c r="W12" s="698" t="s">
        <v>102</v>
      </c>
      <c r="X12" s="698" t="s">
        <v>102</v>
      </c>
      <c r="Y12" s="698" t="s">
        <v>102</v>
      </c>
      <c r="Z12" s="698" t="s">
        <v>102</v>
      </c>
      <c r="AA12" s="698" t="s">
        <v>62</v>
      </c>
      <c r="AB12" s="698" t="s">
        <v>102</v>
      </c>
      <c r="AC12" s="698" t="s">
        <v>102</v>
      </c>
      <c r="AD12" s="698" t="s">
        <v>102</v>
      </c>
      <c r="AE12" s="698" t="s">
        <v>102</v>
      </c>
      <c r="AF12" s="141"/>
      <c r="AG12" s="49">
        <f t="shared" si="0"/>
        <v>15</v>
      </c>
      <c r="AH12" s="49">
        <f t="shared" si="1"/>
        <v>5</v>
      </c>
      <c r="AI12" s="49">
        <f t="shared" si="2"/>
        <v>0</v>
      </c>
      <c r="AJ12" s="49">
        <f t="shared" si="3"/>
        <v>10</v>
      </c>
      <c r="AK12" s="49">
        <f t="shared" si="4"/>
        <v>15</v>
      </c>
      <c r="AL12" s="49">
        <f t="shared" si="5"/>
        <v>10</v>
      </c>
      <c r="AM12" s="49">
        <f t="shared" si="6"/>
        <v>30</v>
      </c>
      <c r="AN12" s="49">
        <f t="shared" si="7"/>
        <v>85</v>
      </c>
      <c r="AO12" s="49">
        <f t="shared" si="8"/>
        <v>2</v>
      </c>
      <c r="AP12" s="701" t="str">
        <f t="shared" si="9"/>
        <v>85- disminuye 2</v>
      </c>
      <c r="AQ12" s="49">
        <f t="shared" si="10"/>
        <v>-1</v>
      </c>
      <c r="AR12" s="701" t="str">
        <f>IF(AQ12&lt;=1,"Rara vez",VLOOKUP(AQ12,[17]Listas!$L$69:$M$73,2,0))</f>
        <v>Rara vez</v>
      </c>
      <c r="AS12" s="49">
        <f t="shared" si="11"/>
        <v>8</v>
      </c>
      <c r="AT12" s="701" t="str">
        <f t="shared" si="12"/>
        <v>Moderado</v>
      </c>
      <c r="AU12" s="701" t="str">
        <f>INDEX([17]Listas!$O$69:$Q$73,MATCH(AR12,[17]Listas!$M$69:$M$73,0),MATCH(AT12,[17]Listas!$O$67:$Q$67,0))</f>
        <v>5
BAJA</v>
      </c>
      <c r="AV12" s="700" t="s">
        <v>647</v>
      </c>
      <c r="AW12" s="705" t="s">
        <v>1652</v>
      </c>
      <c r="AX12" s="705" t="s">
        <v>1653</v>
      </c>
      <c r="AY12" s="700" t="s">
        <v>1423</v>
      </c>
      <c r="AZ12" s="2154" t="s">
        <v>1654</v>
      </c>
      <c r="BA12" s="2154"/>
      <c r="BB12" s="2154"/>
      <c r="BC12" s="700" t="s">
        <v>895</v>
      </c>
      <c r="BD12" s="706" t="s">
        <v>2672</v>
      </c>
    </row>
    <row r="13" spans="1:56" ht="283.5" customHeight="1" x14ac:dyDescent="0.2">
      <c r="A13" s="702"/>
      <c r="B13" s="2151" t="s">
        <v>770</v>
      </c>
      <c r="C13" s="2151"/>
      <c r="D13" s="2151"/>
      <c r="E13" s="248" t="s">
        <v>58</v>
      </c>
      <c r="F13" s="1796" t="s">
        <v>1406</v>
      </c>
      <c r="G13" s="1796"/>
      <c r="H13" s="1796"/>
      <c r="I13" s="2152" t="s">
        <v>771</v>
      </c>
      <c r="J13" s="2152"/>
      <c r="K13" s="2152"/>
      <c r="L13" s="700" t="s">
        <v>663</v>
      </c>
      <c r="M13" s="169" t="s">
        <v>645</v>
      </c>
      <c r="N13" s="140"/>
      <c r="O13" s="49">
        <f>VLOOKUP(L13,[17]Listas!$M$69:$N$73,2,0)</f>
        <v>1</v>
      </c>
      <c r="P13" s="49"/>
      <c r="Q13" s="49">
        <f>HLOOKUP(M13,[17]Listas!$O$67:$Q$68,2,0)</f>
        <v>10</v>
      </c>
      <c r="R13" s="701" t="str">
        <f>INDEX([17]Listas!$O$69:$Q$73,MATCH(L13,[17]Listas!$M$69:$M$73,0),MATCH(M13,[17]Listas!$O$67:$Q$67,0))</f>
        <v>10
BAJA</v>
      </c>
      <c r="S13" s="2153" t="s">
        <v>772</v>
      </c>
      <c r="T13" s="2153"/>
      <c r="U13" s="2153"/>
      <c r="V13" s="698" t="s">
        <v>102</v>
      </c>
      <c r="W13" s="698" t="s">
        <v>102</v>
      </c>
      <c r="X13" s="698" t="s">
        <v>102</v>
      </c>
      <c r="Y13" s="698" t="s">
        <v>102</v>
      </c>
      <c r="Z13" s="698" t="s">
        <v>102</v>
      </c>
      <c r="AA13" s="698" t="s">
        <v>62</v>
      </c>
      <c r="AB13" s="698" t="s">
        <v>102</v>
      </c>
      <c r="AC13" s="698" t="s">
        <v>102</v>
      </c>
      <c r="AD13" s="698" t="s">
        <v>102</v>
      </c>
      <c r="AE13" s="698" t="s">
        <v>102</v>
      </c>
      <c r="AF13" s="141"/>
      <c r="AG13" s="49">
        <f t="shared" si="0"/>
        <v>15</v>
      </c>
      <c r="AH13" s="49">
        <f t="shared" si="1"/>
        <v>5</v>
      </c>
      <c r="AI13" s="49">
        <f t="shared" si="2"/>
        <v>0</v>
      </c>
      <c r="AJ13" s="49">
        <f t="shared" si="3"/>
        <v>10</v>
      </c>
      <c r="AK13" s="49">
        <f t="shared" si="4"/>
        <v>15</v>
      </c>
      <c r="AL13" s="49">
        <f t="shared" si="5"/>
        <v>10</v>
      </c>
      <c r="AM13" s="49">
        <f t="shared" si="6"/>
        <v>30</v>
      </c>
      <c r="AN13" s="49">
        <f t="shared" si="7"/>
        <v>85</v>
      </c>
      <c r="AO13" s="49">
        <f t="shared" si="8"/>
        <v>2</v>
      </c>
      <c r="AP13" s="701" t="str">
        <f t="shared" si="9"/>
        <v>85- disminuye 2</v>
      </c>
      <c r="AQ13" s="49">
        <f t="shared" si="10"/>
        <v>-1</v>
      </c>
      <c r="AR13" s="701" t="str">
        <f>IF(AQ13&lt;=1,"Rara vez",VLOOKUP(AQ13,[17]Listas!$L$69:$M$73,2,0))</f>
        <v>Rara vez</v>
      </c>
      <c r="AS13" s="49">
        <f t="shared" si="11"/>
        <v>8</v>
      </c>
      <c r="AT13" s="701" t="str">
        <f t="shared" si="12"/>
        <v>Moderado</v>
      </c>
      <c r="AU13" s="701" t="str">
        <f>INDEX([17]Listas!$O$69:$Q$73,MATCH(AR13,[17]Listas!$M$69:$M$73,0),MATCH(AT13,[17]Listas!$O$67:$Q$67,0))</f>
        <v>5
BAJA</v>
      </c>
      <c r="AV13" s="700" t="s">
        <v>647</v>
      </c>
      <c r="AW13" s="170" t="s">
        <v>896</v>
      </c>
      <c r="AX13" s="170" t="s">
        <v>773</v>
      </c>
      <c r="AY13" s="700" t="s">
        <v>1423</v>
      </c>
      <c r="AZ13" s="2154" t="s">
        <v>1655</v>
      </c>
      <c r="BA13" s="2154"/>
      <c r="BB13" s="2154"/>
      <c r="BC13" s="167" t="s">
        <v>895</v>
      </c>
      <c r="BD13" s="59" t="s">
        <v>2673</v>
      </c>
    </row>
    <row r="14" spans="1:56" ht="267.75" customHeight="1" x14ac:dyDescent="0.2">
      <c r="A14" s="702"/>
      <c r="B14" s="2151" t="s">
        <v>774</v>
      </c>
      <c r="C14" s="2151"/>
      <c r="D14" s="2151"/>
      <c r="E14" s="248" t="s">
        <v>59</v>
      </c>
      <c r="F14" s="1796" t="s">
        <v>775</v>
      </c>
      <c r="G14" s="1796"/>
      <c r="H14" s="1796"/>
      <c r="I14" s="2152" t="s">
        <v>776</v>
      </c>
      <c r="J14" s="2152"/>
      <c r="K14" s="2152"/>
      <c r="L14" s="700" t="s">
        <v>663</v>
      </c>
      <c r="M14" s="169" t="s">
        <v>652</v>
      </c>
      <c r="N14" s="140"/>
      <c r="O14" s="49">
        <f>VLOOKUP(L14,[17]Listas!$M$69:$N$73,2,0)</f>
        <v>1</v>
      </c>
      <c r="P14" s="49"/>
      <c r="Q14" s="49">
        <f>HLOOKUP(M14,[17]Listas!$O$67:$Q$68,2,0)</f>
        <v>5</v>
      </c>
      <c r="R14" s="701" t="str">
        <f>INDEX([17]Listas!$O$69:$Q$73,MATCH(L14,[17]Listas!$M$69:$M$73,0),MATCH(M14,[17]Listas!$O$67:$Q$67,0))</f>
        <v>5
BAJA</v>
      </c>
      <c r="S14" s="2153" t="s">
        <v>777</v>
      </c>
      <c r="T14" s="2153"/>
      <c r="U14" s="2153"/>
      <c r="V14" s="698" t="s">
        <v>102</v>
      </c>
      <c r="W14" s="698" t="s">
        <v>62</v>
      </c>
      <c r="X14" s="698" t="s">
        <v>102</v>
      </c>
      <c r="Y14" s="698" t="s">
        <v>102</v>
      </c>
      <c r="Z14" s="698" t="s">
        <v>102</v>
      </c>
      <c r="AA14" s="698" t="s">
        <v>62</v>
      </c>
      <c r="AB14" s="698" t="s">
        <v>102</v>
      </c>
      <c r="AC14" s="698" t="s">
        <v>102</v>
      </c>
      <c r="AD14" s="698" t="s">
        <v>102</v>
      </c>
      <c r="AE14" s="698" t="s">
        <v>102</v>
      </c>
      <c r="AF14" s="141"/>
      <c r="AG14" s="49">
        <f t="shared" si="0"/>
        <v>15</v>
      </c>
      <c r="AH14" s="49">
        <f t="shared" si="1"/>
        <v>5</v>
      </c>
      <c r="AI14" s="49">
        <f t="shared" si="2"/>
        <v>0</v>
      </c>
      <c r="AJ14" s="49">
        <f t="shared" si="3"/>
        <v>10</v>
      </c>
      <c r="AK14" s="49">
        <f t="shared" si="4"/>
        <v>15</v>
      </c>
      <c r="AL14" s="49">
        <f t="shared" si="5"/>
        <v>10</v>
      </c>
      <c r="AM14" s="49">
        <f t="shared" si="6"/>
        <v>30</v>
      </c>
      <c r="AN14" s="49">
        <f t="shared" si="7"/>
        <v>85</v>
      </c>
      <c r="AO14" s="49">
        <f t="shared" si="8"/>
        <v>2</v>
      </c>
      <c r="AP14" s="701" t="str">
        <f t="shared" si="9"/>
        <v>85- disminuye 2</v>
      </c>
      <c r="AQ14" s="49">
        <f t="shared" si="10"/>
        <v>-1</v>
      </c>
      <c r="AR14" s="701" t="str">
        <f>IF(AQ14&lt;=1,"Rara vez",VLOOKUP(AQ14,[17]Listas!$L$69:$M$73,2,0))</f>
        <v>Rara vez</v>
      </c>
      <c r="AS14" s="49">
        <f t="shared" si="11"/>
        <v>5</v>
      </c>
      <c r="AT14" s="701" t="str">
        <f t="shared" si="12"/>
        <v>Moderado</v>
      </c>
      <c r="AU14" s="701" t="str">
        <f>INDEX([17]Listas!$O$69:$Q$73,MATCH(AR14,[17]Listas!$M$69:$M$73,0),MATCH(AT14,[17]Listas!$O$67:$Q$67,0))</f>
        <v>5
BAJA</v>
      </c>
      <c r="AV14" s="700" t="s">
        <v>647</v>
      </c>
      <c r="AW14" s="170" t="s">
        <v>1407</v>
      </c>
      <c r="AX14" s="170" t="s">
        <v>778</v>
      </c>
      <c r="AY14" s="700" t="s">
        <v>1423</v>
      </c>
      <c r="AZ14" s="2154" t="s">
        <v>1408</v>
      </c>
      <c r="BA14" s="2154"/>
      <c r="BB14" s="2154"/>
      <c r="BC14" s="167" t="s">
        <v>895</v>
      </c>
      <c r="BD14" s="706" t="s">
        <v>2674</v>
      </c>
    </row>
    <row r="15" spans="1:56" ht="221.25" customHeight="1" x14ac:dyDescent="0.2">
      <c r="A15" s="702"/>
      <c r="B15" s="2151" t="s">
        <v>1656</v>
      </c>
      <c r="C15" s="2151"/>
      <c r="D15" s="2151"/>
      <c r="E15" s="247" t="s">
        <v>779</v>
      </c>
      <c r="F15" s="1796" t="s">
        <v>780</v>
      </c>
      <c r="G15" s="1796"/>
      <c r="H15" s="1796"/>
      <c r="I15" s="2152" t="s">
        <v>1657</v>
      </c>
      <c r="J15" s="2152"/>
      <c r="K15" s="2152"/>
      <c r="L15" s="700" t="s">
        <v>667</v>
      </c>
      <c r="M15" s="169" t="s">
        <v>645</v>
      </c>
      <c r="N15" s="140"/>
      <c r="O15" s="49">
        <f>VLOOKUP(L15,[17]Listas!$M$69:$N$73,2,0)</f>
        <v>2</v>
      </c>
      <c r="P15" s="49"/>
      <c r="Q15" s="49">
        <f>HLOOKUP(M15,[17]Listas!$O$67:$Q$68,2,0)</f>
        <v>10</v>
      </c>
      <c r="R15" s="701" t="str">
        <f>INDEX([17]Listas!$O$69:$Q$73,MATCH(L15,[17]Listas!$M$69:$M$73,0),MATCH(M15,[17]Listas!$O$67:$Q$67,0))</f>
        <v>20
MODERADA</v>
      </c>
      <c r="S15" s="2153" t="s">
        <v>781</v>
      </c>
      <c r="T15" s="2153"/>
      <c r="U15" s="2153"/>
      <c r="V15" s="698" t="s">
        <v>102</v>
      </c>
      <c r="W15" s="698" t="s">
        <v>62</v>
      </c>
      <c r="X15" s="698" t="s">
        <v>62</v>
      </c>
      <c r="Y15" s="698" t="s">
        <v>102</v>
      </c>
      <c r="Z15" s="698" t="s">
        <v>102</v>
      </c>
      <c r="AA15" s="698" t="s">
        <v>62</v>
      </c>
      <c r="AB15" s="698" t="s">
        <v>102</v>
      </c>
      <c r="AC15" s="698" t="s">
        <v>102</v>
      </c>
      <c r="AD15" s="698" t="s">
        <v>102</v>
      </c>
      <c r="AE15" s="698" t="s">
        <v>102</v>
      </c>
      <c r="AF15" s="141"/>
      <c r="AG15" s="49">
        <f t="shared" si="0"/>
        <v>15</v>
      </c>
      <c r="AH15" s="49">
        <f t="shared" si="1"/>
        <v>5</v>
      </c>
      <c r="AI15" s="49">
        <f t="shared" si="2"/>
        <v>0</v>
      </c>
      <c r="AJ15" s="49">
        <f t="shared" si="3"/>
        <v>10</v>
      </c>
      <c r="AK15" s="49">
        <f t="shared" si="4"/>
        <v>15</v>
      </c>
      <c r="AL15" s="49">
        <f t="shared" si="5"/>
        <v>10</v>
      </c>
      <c r="AM15" s="49">
        <f t="shared" si="6"/>
        <v>30</v>
      </c>
      <c r="AN15" s="49">
        <f t="shared" si="7"/>
        <v>85</v>
      </c>
      <c r="AO15" s="49">
        <f t="shared" si="8"/>
        <v>2</v>
      </c>
      <c r="AP15" s="701" t="str">
        <f t="shared" si="9"/>
        <v>85- disminuye 2</v>
      </c>
      <c r="AQ15" s="49">
        <f t="shared" si="10"/>
        <v>0</v>
      </c>
      <c r="AR15" s="701" t="str">
        <f>IF(AQ15&lt;=1,"Rara vez",VLOOKUP(AQ15,[17]Listas!$L$69:$M$73,2,0))</f>
        <v>Rara vez</v>
      </c>
      <c r="AS15" s="49">
        <f t="shared" si="11"/>
        <v>10</v>
      </c>
      <c r="AT15" s="701" t="str">
        <f t="shared" si="12"/>
        <v>Mayor</v>
      </c>
      <c r="AU15" s="701" t="str">
        <f>INDEX([17]Listas!$O$69:$Q$73,MATCH(AR15,[17]Listas!$M$69:$M$73,0),MATCH(AT15,[17]Listas!$O$67:$Q$67,0))</f>
        <v>10
BAJA</v>
      </c>
      <c r="AV15" s="700" t="s">
        <v>653</v>
      </c>
      <c r="AW15" s="170" t="s">
        <v>1409</v>
      </c>
      <c r="AX15" s="170" t="s">
        <v>1410</v>
      </c>
      <c r="AY15" s="700" t="s">
        <v>1423</v>
      </c>
      <c r="AZ15" s="2154" t="s">
        <v>1411</v>
      </c>
      <c r="BA15" s="2154"/>
      <c r="BB15" s="2154"/>
      <c r="BC15" s="167" t="s">
        <v>895</v>
      </c>
      <c r="BD15" s="706" t="s">
        <v>2675</v>
      </c>
    </row>
    <row r="16" spans="1:56" ht="270" customHeight="1" x14ac:dyDescent="0.2">
      <c r="A16" s="702"/>
      <c r="B16" s="2151" t="s">
        <v>1658</v>
      </c>
      <c r="C16" s="2151"/>
      <c r="D16" s="2151"/>
      <c r="E16" s="248" t="s">
        <v>782</v>
      </c>
      <c r="F16" s="1796" t="s">
        <v>783</v>
      </c>
      <c r="G16" s="1796"/>
      <c r="H16" s="1796"/>
      <c r="I16" s="2152" t="s">
        <v>1659</v>
      </c>
      <c r="J16" s="2152"/>
      <c r="K16" s="2152"/>
      <c r="L16" s="700" t="s">
        <v>663</v>
      </c>
      <c r="M16" s="169" t="s">
        <v>645</v>
      </c>
      <c r="N16" s="140"/>
      <c r="O16" s="49">
        <f>VLOOKUP(L16,[17]Listas!$M$69:$N$73,2,0)</f>
        <v>1</v>
      </c>
      <c r="P16" s="49"/>
      <c r="Q16" s="49">
        <f>HLOOKUP(M16,[17]Listas!$O$67:$Q$68,2,0)</f>
        <v>10</v>
      </c>
      <c r="R16" s="701" t="str">
        <f>INDEX([17]Listas!$O$69:$Q$73,MATCH(L16,[17]Listas!$M$69:$M$73,0),MATCH(M16,[17]Listas!$O$67:$Q$67,0))</f>
        <v>10
BAJA</v>
      </c>
      <c r="S16" s="2153" t="s">
        <v>1412</v>
      </c>
      <c r="T16" s="2153"/>
      <c r="U16" s="2153"/>
      <c r="V16" s="698" t="s">
        <v>102</v>
      </c>
      <c r="W16" s="698" t="s">
        <v>102</v>
      </c>
      <c r="X16" s="698" t="s">
        <v>102</v>
      </c>
      <c r="Y16" s="698" t="s">
        <v>102</v>
      </c>
      <c r="Z16" s="698" t="s">
        <v>102</v>
      </c>
      <c r="AA16" s="698" t="s">
        <v>62</v>
      </c>
      <c r="AB16" s="698" t="s">
        <v>102</v>
      </c>
      <c r="AC16" s="698" t="s">
        <v>102</v>
      </c>
      <c r="AD16" s="698" t="s">
        <v>102</v>
      </c>
      <c r="AE16" s="698" t="s">
        <v>102</v>
      </c>
      <c r="AF16" s="141"/>
      <c r="AG16" s="49">
        <f t="shared" si="0"/>
        <v>15</v>
      </c>
      <c r="AH16" s="49">
        <f t="shared" si="1"/>
        <v>5</v>
      </c>
      <c r="AI16" s="49">
        <f t="shared" si="2"/>
        <v>0</v>
      </c>
      <c r="AJ16" s="49">
        <f t="shared" si="3"/>
        <v>10</v>
      </c>
      <c r="AK16" s="49">
        <f t="shared" si="4"/>
        <v>15</v>
      </c>
      <c r="AL16" s="49">
        <f t="shared" si="5"/>
        <v>10</v>
      </c>
      <c r="AM16" s="49">
        <f t="shared" si="6"/>
        <v>30</v>
      </c>
      <c r="AN16" s="49">
        <f t="shared" si="7"/>
        <v>85</v>
      </c>
      <c r="AO16" s="49">
        <f t="shared" si="8"/>
        <v>2</v>
      </c>
      <c r="AP16" s="701" t="str">
        <f t="shared" si="9"/>
        <v>85- disminuye 2</v>
      </c>
      <c r="AQ16" s="49">
        <f t="shared" si="10"/>
        <v>-1</v>
      </c>
      <c r="AR16" s="701" t="str">
        <f>IF(AQ16&lt;=1,"Rara vez",VLOOKUP(AQ16,[17]Listas!$L$69:$M$73,2,0))</f>
        <v>Rara vez</v>
      </c>
      <c r="AS16" s="49">
        <f t="shared" si="11"/>
        <v>8</v>
      </c>
      <c r="AT16" s="701" t="str">
        <f t="shared" si="12"/>
        <v>Moderado</v>
      </c>
      <c r="AU16" s="701" t="str">
        <f>INDEX([17]Listas!$O$69:$Q$73,MATCH(AR16,[17]Listas!$M$69:$M$73,0),MATCH(AT16,[17]Listas!$O$67:$Q$67,0))</f>
        <v>5
BAJA</v>
      </c>
      <c r="AV16" s="700" t="s">
        <v>647</v>
      </c>
      <c r="AW16" s="95" t="s">
        <v>1660</v>
      </c>
      <c r="AX16" s="95" t="s">
        <v>1413</v>
      </c>
      <c r="AY16" s="700" t="s">
        <v>1423</v>
      </c>
      <c r="AZ16" s="2154" t="s">
        <v>1661</v>
      </c>
      <c r="BA16" s="2154"/>
      <c r="BB16" s="2154"/>
      <c r="BC16" s="167" t="s">
        <v>895</v>
      </c>
      <c r="BD16" s="706" t="s">
        <v>2676</v>
      </c>
    </row>
    <row r="17" spans="1:56" ht="3.75" customHeight="1" x14ac:dyDescent="0.2">
      <c r="A17" s="40"/>
      <c r="B17" s="50"/>
      <c r="C17" s="50"/>
      <c r="D17" s="50"/>
      <c r="E17" s="43"/>
      <c r="F17" s="50"/>
      <c r="G17" s="50"/>
      <c r="H17" s="50"/>
      <c r="I17" s="50"/>
      <c r="J17" s="50"/>
      <c r="K17" s="50"/>
      <c r="L17" s="43"/>
      <c r="M17" s="43"/>
      <c r="N17" s="43"/>
      <c r="O17" s="43"/>
      <c r="P17" s="43"/>
      <c r="Q17" s="43"/>
      <c r="R17" s="43"/>
      <c r="S17" s="50"/>
      <c r="T17" s="50"/>
      <c r="U17" s="50"/>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50"/>
      <c r="AW17" s="50"/>
      <c r="AX17" s="50"/>
      <c r="AY17" s="43"/>
      <c r="AZ17" s="51"/>
      <c r="BA17" s="51"/>
      <c r="BB17" s="51"/>
      <c r="BC17" s="249"/>
      <c r="BD17" s="53"/>
    </row>
    <row r="18" spans="1:56" ht="7.5" customHeight="1" x14ac:dyDescent="0.2">
      <c r="A18" s="44"/>
      <c r="B18" s="1755" t="s">
        <v>655</v>
      </c>
      <c r="C18" s="1755"/>
      <c r="D18" s="1755"/>
      <c r="E18" s="1755"/>
      <c r="F18" s="1755"/>
      <c r="G18" s="1755"/>
      <c r="H18" s="1755"/>
      <c r="I18" s="1755"/>
      <c r="J18" s="1755"/>
      <c r="K18" s="1755"/>
      <c r="L18" s="1755"/>
      <c r="M18" s="1755"/>
      <c r="N18" s="1755"/>
      <c r="O18" s="1755"/>
      <c r="P18" s="1755"/>
      <c r="Q18" s="1755"/>
      <c r="R18" s="1755"/>
      <c r="S18" s="1755"/>
      <c r="T18" s="1755"/>
      <c r="U18" s="1755"/>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43"/>
      <c r="AV18" s="55"/>
      <c r="AW18" s="55"/>
      <c r="AX18" s="55"/>
      <c r="AY18" s="1756" t="s">
        <v>2677</v>
      </c>
      <c r="AZ18" s="1757"/>
      <c r="BA18" s="1757"/>
      <c r="BB18" s="1757"/>
      <c r="BC18" s="1757"/>
      <c r="BD18" s="1757"/>
    </row>
    <row r="19" spans="1:56" s="57" customFormat="1" ht="19.5" customHeight="1" x14ac:dyDescent="0.2">
      <c r="A19" s="56"/>
      <c r="B19" s="1758" t="s">
        <v>656</v>
      </c>
      <c r="C19" s="1759"/>
      <c r="D19" s="1759"/>
      <c r="E19" s="1759"/>
      <c r="F19" s="1759"/>
      <c r="G19" s="1759"/>
      <c r="H19" s="1760"/>
      <c r="I19" s="1758" t="s">
        <v>657</v>
      </c>
      <c r="J19" s="1759"/>
      <c r="K19" s="1759"/>
      <c r="L19" s="1759"/>
      <c r="M19" s="1759"/>
      <c r="N19" s="1759"/>
      <c r="O19" s="1759"/>
      <c r="P19" s="1759"/>
      <c r="Q19" s="1759"/>
      <c r="R19" s="1759"/>
      <c r="S19" s="1759"/>
      <c r="T19" s="1759"/>
      <c r="U19" s="1760"/>
      <c r="V19" s="1758" t="s">
        <v>369</v>
      </c>
      <c r="W19" s="1759"/>
      <c r="X19" s="1759"/>
      <c r="Y19" s="1759"/>
      <c r="Z19" s="1759"/>
      <c r="AA19" s="1759"/>
      <c r="AB19" s="1759"/>
      <c r="AC19" s="1759"/>
      <c r="AD19" s="1759"/>
      <c r="AE19" s="1759"/>
      <c r="AF19" s="1759"/>
      <c r="AG19" s="1759"/>
      <c r="AH19" s="1759"/>
      <c r="AI19" s="1759"/>
      <c r="AJ19" s="1759"/>
      <c r="AK19" s="1759"/>
      <c r="AL19" s="1759"/>
      <c r="AM19" s="1759"/>
      <c r="AN19" s="1759"/>
      <c r="AO19" s="1759"/>
      <c r="AP19" s="1760"/>
      <c r="AQ19" s="142" t="s">
        <v>370</v>
      </c>
      <c r="AR19" s="1758" t="s">
        <v>370</v>
      </c>
      <c r="AS19" s="1759"/>
      <c r="AT19" s="1759"/>
      <c r="AU19" s="1759"/>
      <c r="AV19" s="1759"/>
      <c r="AW19" s="1760"/>
      <c r="AX19" s="55"/>
      <c r="AY19" s="1757"/>
      <c r="AZ19" s="1757"/>
      <c r="BA19" s="1757"/>
      <c r="BB19" s="1757"/>
      <c r="BC19" s="1757"/>
      <c r="BD19" s="1757"/>
    </row>
    <row r="20" spans="1:56" s="57" customFormat="1" ht="25.5" customHeight="1" x14ac:dyDescent="0.2">
      <c r="A20" s="58"/>
      <c r="B20" s="1761" t="s">
        <v>764</v>
      </c>
      <c r="C20" s="1762"/>
      <c r="D20" s="1762"/>
      <c r="E20" s="1762"/>
      <c r="F20" s="1762"/>
      <c r="G20" s="1762"/>
      <c r="H20" s="1763"/>
      <c r="I20" s="1761" t="s">
        <v>765</v>
      </c>
      <c r="J20" s="1762"/>
      <c r="K20" s="1762"/>
      <c r="L20" s="1762"/>
      <c r="M20" s="1762"/>
      <c r="N20" s="1762"/>
      <c r="O20" s="1762"/>
      <c r="P20" s="1762"/>
      <c r="Q20" s="1762"/>
      <c r="R20" s="1762"/>
      <c r="S20" s="1762"/>
      <c r="T20" s="1762"/>
      <c r="U20" s="1763"/>
      <c r="V20" s="1761" t="s">
        <v>1229</v>
      </c>
      <c r="W20" s="1762"/>
      <c r="X20" s="1762"/>
      <c r="Y20" s="1762"/>
      <c r="Z20" s="1762"/>
      <c r="AA20" s="1762"/>
      <c r="AB20" s="1762"/>
      <c r="AC20" s="1762"/>
      <c r="AD20" s="1762"/>
      <c r="AE20" s="1762"/>
      <c r="AF20" s="1762"/>
      <c r="AG20" s="1762"/>
      <c r="AH20" s="1762"/>
      <c r="AI20" s="1762"/>
      <c r="AJ20" s="1762"/>
      <c r="AK20" s="1762"/>
      <c r="AL20" s="1762"/>
      <c r="AM20" s="1762"/>
      <c r="AN20" s="1762"/>
      <c r="AO20" s="1762"/>
      <c r="AP20" s="1763"/>
      <c r="AQ20" s="59"/>
      <c r="AR20" s="1761"/>
      <c r="AS20" s="1762"/>
      <c r="AT20" s="1762"/>
      <c r="AU20" s="1762"/>
      <c r="AV20" s="1762"/>
      <c r="AW20" s="1763"/>
      <c r="AX20" s="55"/>
      <c r="AY20" s="1757"/>
      <c r="AZ20" s="1757"/>
      <c r="BA20" s="1757"/>
      <c r="BB20" s="1757"/>
      <c r="BC20" s="1757"/>
      <c r="BD20" s="1757"/>
    </row>
    <row r="21" spans="1:56" s="57" customFormat="1" ht="25.5" customHeight="1" x14ac:dyDescent="0.2">
      <c r="A21" s="58"/>
      <c r="B21" s="1761" t="s">
        <v>785</v>
      </c>
      <c r="C21" s="1762"/>
      <c r="D21" s="1762"/>
      <c r="E21" s="1762"/>
      <c r="F21" s="1762"/>
      <c r="G21" s="1762"/>
      <c r="H21" s="1763"/>
      <c r="I21" s="1761" t="s">
        <v>2678</v>
      </c>
      <c r="J21" s="1762"/>
      <c r="K21" s="1762"/>
      <c r="L21" s="1762"/>
      <c r="M21" s="1762"/>
      <c r="N21" s="1762"/>
      <c r="O21" s="1762"/>
      <c r="P21" s="1762"/>
      <c r="Q21" s="1762"/>
      <c r="R21" s="1762"/>
      <c r="S21" s="1762"/>
      <c r="T21" s="1762"/>
      <c r="U21" s="1763"/>
      <c r="V21" s="1761" t="s">
        <v>2679</v>
      </c>
      <c r="W21" s="1762"/>
      <c r="X21" s="1762"/>
      <c r="Y21" s="1762"/>
      <c r="Z21" s="1762"/>
      <c r="AA21" s="1762"/>
      <c r="AB21" s="1762"/>
      <c r="AC21" s="1762"/>
      <c r="AD21" s="1762"/>
      <c r="AE21" s="1762"/>
      <c r="AF21" s="1762"/>
      <c r="AG21" s="1762"/>
      <c r="AH21" s="1762"/>
      <c r="AI21" s="1762"/>
      <c r="AJ21" s="1762"/>
      <c r="AK21" s="1762"/>
      <c r="AL21" s="1762"/>
      <c r="AM21" s="1762"/>
      <c r="AN21" s="1762"/>
      <c r="AO21" s="1762"/>
      <c r="AP21" s="1763"/>
      <c r="AQ21" s="59"/>
      <c r="AR21" s="1761"/>
      <c r="AS21" s="1762"/>
      <c r="AT21" s="1762"/>
      <c r="AU21" s="1762"/>
      <c r="AV21" s="1762"/>
      <c r="AW21" s="1763"/>
      <c r="AX21" s="55"/>
      <c r="AY21" s="1757"/>
      <c r="AZ21" s="1757"/>
      <c r="BA21" s="1757"/>
      <c r="BB21" s="1757"/>
      <c r="BC21" s="1757"/>
      <c r="BD21" s="1757"/>
    </row>
    <row r="22" spans="1:56" ht="25.5" customHeight="1" x14ac:dyDescent="0.2">
      <c r="A22" s="58"/>
      <c r="B22" s="1761" t="s">
        <v>467</v>
      </c>
      <c r="C22" s="1762"/>
      <c r="D22" s="1762"/>
      <c r="E22" s="1762"/>
      <c r="F22" s="1762"/>
      <c r="G22" s="1762"/>
      <c r="H22" s="1763"/>
      <c r="I22" s="1761" t="s">
        <v>2213</v>
      </c>
      <c r="J22" s="1762"/>
      <c r="K22" s="1762"/>
      <c r="L22" s="1762"/>
      <c r="M22" s="1762"/>
      <c r="N22" s="1762"/>
      <c r="O22" s="1762"/>
      <c r="P22" s="1762"/>
      <c r="Q22" s="1762"/>
      <c r="R22" s="1762"/>
      <c r="S22" s="1762"/>
      <c r="T22" s="1762"/>
      <c r="U22" s="1763"/>
      <c r="V22" s="1761" t="s">
        <v>784</v>
      </c>
      <c r="W22" s="1762"/>
      <c r="X22" s="1762"/>
      <c r="Y22" s="1762"/>
      <c r="Z22" s="1762"/>
      <c r="AA22" s="1762"/>
      <c r="AB22" s="1762"/>
      <c r="AC22" s="1762"/>
      <c r="AD22" s="1762"/>
      <c r="AE22" s="1762"/>
      <c r="AF22" s="1762"/>
      <c r="AG22" s="1762"/>
      <c r="AH22" s="1762"/>
      <c r="AI22" s="1762"/>
      <c r="AJ22" s="1762"/>
      <c r="AK22" s="1762"/>
      <c r="AL22" s="1762"/>
      <c r="AM22" s="1762"/>
      <c r="AN22" s="1762"/>
      <c r="AO22" s="1762"/>
      <c r="AP22" s="1763"/>
      <c r="AQ22" s="59"/>
      <c r="AR22" s="1761"/>
      <c r="AS22" s="1762"/>
      <c r="AT22" s="1762"/>
      <c r="AU22" s="1762"/>
      <c r="AV22" s="1762"/>
      <c r="AW22" s="1763"/>
      <c r="AX22" s="67"/>
      <c r="AY22" s="68"/>
      <c r="AZ22" s="69"/>
      <c r="BA22" s="69"/>
      <c r="BB22" s="69"/>
      <c r="BC22" s="68"/>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row r="115" spans="1:56"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row>
  </sheetData>
  <sheetProtection formatCells="0" formatColumns="0" formatRows="0" insertRows="0" deleteRows="0" sort="0" autoFilter="0" pivotTables="0"/>
  <mergeCells count="79">
    <mergeCell ref="B1:AU1"/>
    <mergeCell ref="AV1:AX4"/>
    <mergeCell ref="BB1:BD2"/>
    <mergeCell ref="B2:AU2"/>
    <mergeCell ref="B3:D3"/>
    <mergeCell ref="E3:Z3"/>
    <mergeCell ref="AA3:AU3"/>
    <mergeCell ref="BB3:BD4"/>
    <mergeCell ref="B4:D4"/>
    <mergeCell ref="E4:Z4"/>
    <mergeCell ref="AA4:AU4"/>
    <mergeCell ref="B6:C6"/>
    <mergeCell ref="D6:H6"/>
    <mergeCell ref="I6:K6"/>
    <mergeCell ref="L6:U6"/>
    <mergeCell ref="V6:Z6"/>
    <mergeCell ref="AA6:AX6"/>
    <mergeCell ref="B8:K8"/>
    <mergeCell ref="L8:R8"/>
    <mergeCell ref="S8:AX8"/>
    <mergeCell ref="AY8:BD8"/>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B13:D13"/>
    <mergeCell ref="F13:H13"/>
    <mergeCell ref="I13:K13"/>
    <mergeCell ref="S13:U13"/>
    <mergeCell ref="AZ13:BB13"/>
    <mergeCell ref="B12:D12"/>
    <mergeCell ref="F12:H12"/>
    <mergeCell ref="I12:K12"/>
    <mergeCell ref="S12:U12"/>
    <mergeCell ref="AZ12:BB12"/>
    <mergeCell ref="B15:D15"/>
    <mergeCell ref="F15:H15"/>
    <mergeCell ref="I15:K15"/>
    <mergeCell ref="S15:U15"/>
    <mergeCell ref="AZ15:BB15"/>
    <mergeCell ref="B14:D14"/>
    <mergeCell ref="F14:H14"/>
    <mergeCell ref="I14:K14"/>
    <mergeCell ref="S14:U14"/>
    <mergeCell ref="AZ14:BB14"/>
    <mergeCell ref="B18:U18"/>
    <mergeCell ref="AY18:BD21"/>
    <mergeCell ref="B19:H19"/>
    <mergeCell ref="I19:U19"/>
    <mergeCell ref="V19:AP19"/>
    <mergeCell ref="B16:D16"/>
    <mergeCell ref="F16:H16"/>
    <mergeCell ref="I16:K16"/>
    <mergeCell ref="S16:U16"/>
    <mergeCell ref="AZ16:BB16"/>
    <mergeCell ref="B22:H22"/>
    <mergeCell ref="I22:U22"/>
    <mergeCell ref="V22:AP22"/>
    <mergeCell ref="AR22:AW22"/>
    <mergeCell ref="AR19:AW19"/>
    <mergeCell ref="B20:H20"/>
    <mergeCell ref="I20:U20"/>
    <mergeCell ref="V20:AP20"/>
    <mergeCell ref="AR20:AW20"/>
    <mergeCell ref="B21:H21"/>
    <mergeCell ref="I21:U21"/>
    <mergeCell ref="V21:AP21"/>
    <mergeCell ref="AR21:AW21"/>
  </mergeCells>
  <dataValidations count="7">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 type="list" showInputMessage="1" showErrorMessage="1" sqref="L10:L16 JH10:JH16 TD10:TD16 ACZ10:ACZ16 AMV10:AMV16 AWR10:AWR16 BGN10:BGN16 BQJ10:BQJ16 CAF10:CAF16 CKB10:CKB16 CTX10:CTX16 DDT10:DDT16 DNP10:DNP16 DXL10:DXL16 EHH10:EHH16 ERD10:ERD16 FAZ10:FAZ16 FKV10:FKV16 FUR10:FUR16 GEN10:GEN16 GOJ10:GOJ16 GYF10:GYF16 HIB10:HIB16 HRX10:HRX16 IBT10:IBT16 ILP10:ILP16 IVL10:IVL16 JFH10:JFH16 JPD10:JPD16 JYZ10:JYZ16 KIV10:KIV16 KSR10:KSR16 LCN10:LCN16 LMJ10:LMJ16 LWF10:LWF16 MGB10:MGB16 MPX10:MPX16 MZT10:MZT16 NJP10:NJP16 NTL10:NTL16 ODH10:ODH16 OND10:OND16 OWZ10:OWZ16 PGV10:PGV16 PQR10:PQR16 QAN10:QAN16 QKJ10:QKJ16 QUF10:QUF16 REB10:REB16 RNX10:RNX16 RXT10:RXT16 SHP10:SHP16 SRL10:SRL16 TBH10:TBH16 TLD10:TLD16 TUZ10:TUZ16 UEV10:UEV16 UOR10:UOR16 UYN10:UYN16 VIJ10:VIJ16 VSF10:VSF16 WCB10:WCB16 WLX10:WLX16 WVT10:WVT16 L65546:L65552 JH65546:JH65552 TD65546:TD65552 ACZ65546:ACZ65552 AMV65546:AMV65552 AWR65546:AWR65552 BGN65546:BGN65552 BQJ65546:BQJ65552 CAF65546:CAF65552 CKB65546:CKB65552 CTX65546:CTX65552 DDT65546:DDT65552 DNP65546:DNP65552 DXL65546:DXL65552 EHH65546:EHH65552 ERD65546:ERD65552 FAZ65546:FAZ65552 FKV65546:FKV65552 FUR65546:FUR65552 GEN65546:GEN65552 GOJ65546:GOJ65552 GYF65546:GYF65552 HIB65546:HIB65552 HRX65546:HRX65552 IBT65546:IBT65552 ILP65546:ILP65552 IVL65546:IVL65552 JFH65546:JFH65552 JPD65546:JPD65552 JYZ65546:JYZ65552 KIV65546:KIV65552 KSR65546:KSR65552 LCN65546:LCN65552 LMJ65546:LMJ65552 LWF65546:LWF65552 MGB65546:MGB65552 MPX65546:MPX65552 MZT65546:MZT65552 NJP65546:NJP65552 NTL65546:NTL65552 ODH65546:ODH65552 OND65546:OND65552 OWZ65546:OWZ65552 PGV65546:PGV65552 PQR65546:PQR65552 QAN65546:QAN65552 QKJ65546:QKJ65552 QUF65546:QUF65552 REB65546:REB65552 RNX65546:RNX65552 RXT65546:RXT65552 SHP65546:SHP65552 SRL65546:SRL65552 TBH65546:TBH65552 TLD65546:TLD65552 TUZ65546:TUZ65552 UEV65546:UEV65552 UOR65546:UOR65552 UYN65546:UYN65552 VIJ65546:VIJ65552 VSF65546:VSF65552 WCB65546:WCB65552 WLX65546:WLX65552 WVT65546:WVT65552 L131082:L131088 JH131082:JH131088 TD131082:TD131088 ACZ131082:ACZ131088 AMV131082:AMV131088 AWR131082:AWR131088 BGN131082:BGN131088 BQJ131082:BQJ131088 CAF131082:CAF131088 CKB131082:CKB131088 CTX131082:CTX131088 DDT131082:DDT131088 DNP131082:DNP131088 DXL131082:DXL131088 EHH131082:EHH131088 ERD131082:ERD131088 FAZ131082:FAZ131088 FKV131082:FKV131088 FUR131082:FUR131088 GEN131082:GEN131088 GOJ131082:GOJ131088 GYF131082:GYF131088 HIB131082:HIB131088 HRX131082:HRX131088 IBT131082:IBT131088 ILP131082:ILP131088 IVL131082:IVL131088 JFH131082:JFH131088 JPD131082:JPD131088 JYZ131082:JYZ131088 KIV131082:KIV131088 KSR131082:KSR131088 LCN131082:LCN131088 LMJ131082:LMJ131088 LWF131082:LWF131088 MGB131082:MGB131088 MPX131082:MPX131088 MZT131082:MZT131088 NJP131082:NJP131088 NTL131082:NTL131088 ODH131082:ODH131088 OND131082:OND131088 OWZ131082:OWZ131088 PGV131082:PGV131088 PQR131082:PQR131088 QAN131082:QAN131088 QKJ131082:QKJ131088 QUF131082:QUF131088 REB131082:REB131088 RNX131082:RNX131088 RXT131082:RXT131088 SHP131082:SHP131088 SRL131082:SRL131088 TBH131082:TBH131088 TLD131082:TLD131088 TUZ131082:TUZ131088 UEV131082:UEV131088 UOR131082:UOR131088 UYN131082:UYN131088 VIJ131082:VIJ131088 VSF131082:VSF131088 WCB131082:WCB131088 WLX131082:WLX131088 WVT131082:WVT131088 L196618:L196624 JH196618:JH196624 TD196618:TD196624 ACZ196618:ACZ196624 AMV196618:AMV196624 AWR196618:AWR196624 BGN196618:BGN196624 BQJ196618:BQJ196624 CAF196618:CAF196624 CKB196618:CKB196624 CTX196618:CTX196624 DDT196618:DDT196624 DNP196618:DNP196624 DXL196618:DXL196624 EHH196618:EHH196624 ERD196618:ERD196624 FAZ196618:FAZ196624 FKV196618:FKV196624 FUR196618:FUR196624 GEN196618:GEN196624 GOJ196618:GOJ196624 GYF196618:GYF196624 HIB196618:HIB196624 HRX196618:HRX196624 IBT196618:IBT196624 ILP196618:ILP196624 IVL196618:IVL196624 JFH196618:JFH196624 JPD196618:JPD196624 JYZ196618:JYZ196624 KIV196618:KIV196624 KSR196618:KSR196624 LCN196618:LCN196624 LMJ196618:LMJ196624 LWF196618:LWF196624 MGB196618:MGB196624 MPX196618:MPX196624 MZT196618:MZT196624 NJP196618:NJP196624 NTL196618:NTL196624 ODH196618:ODH196624 OND196618:OND196624 OWZ196618:OWZ196624 PGV196618:PGV196624 PQR196618:PQR196624 QAN196618:QAN196624 QKJ196618:QKJ196624 QUF196618:QUF196624 REB196618:REB196624 RNX196618:RNX196624 RXT196618:RXT196624 SHP196618:SHP196624 SRL196618:SRL196624 TBH196618:TBH196624 TLD196618:TLD196624 TUZ196618:TUZ196624 UEV196618:UEV196624 UOR196618:UOR196624 UYN196618:UYN196624 VIJ196618:VIJ196624 VSF196618:VSF196624 WCB196618:WCB196624 WLX196618:WLX196624 WVT196618:WVT196624 L262154:L262160 JH262154:JH262160 TD262154:TD262160 ACZ262154:ACZ262160 AMV262154:AMV262160 AWR262154:AWR262160 BGN262154:BGN262160 BQJ262154:BQJ262160 CAF262154:CAF262160 CKB262154:CKB262160 CTX262154:CTX262160 DDT262154:DDT262160 DNP262154:DNP262160 DXL262154:DXL262160 EHH262154:EHH262160 ERD262154:ERD262160 FAZ262154:FAZ262160 FKV262154:FKV262160 FUR262154:FUR262160 GEN262154:GEN262160 GOJ262154:GOJ262160 GYF262154:GYF262160 HIB262154:HIB262160 HRX262154:HRX262160 IBT262154:IBT262160 ILP262154:ILP262160 IVL262154:IVL262160 JFH262154:JFH262160 JPD262154:JPD262160 JYZ262154:JYZ262160 KIV262154:KIV262160 KSR262154:KSR262160 LCN262154:LCN262160 LMJ262154:LMJ262160 LWF262154:LWF262160 MGB262154:MGB262160 MPX262154:MPX262160 MZT262154:MZT262160 NJP262154:NJP262160 NTL262154:NTL262160 ODH262154:ODH262160 OND262154:OND262160 OWZ262154:OWZ262160 PGV262154:PGV262160 PQR262154:PQR262160 QAN262154:QAN262160 QKJ262154:QKJ262160 QUF262154:QUF262160 REB262154:REB262160 RNX262154:RNX262160 RXT262154:RXT262160 SHP262154:SHP262160 SRL262154:SRL262160 TBH262154:TBH262160 TLD262154:TLD262160 TUZ262154:TUZ262160 UEV262154:UEV262160 UOR262154:UOR262160 UYN262154:UYN262160 VIJ262154:VIJ262160 VSF262154:VSF262160 WCB262154:WCB262160 WLX262154:WLX262160 WVT262154:WVT262160 L327690:L327696 JH327690:JH327696 TD327690:TD327696 ACZ327690:ACZ327696 AMV327690:AMV327696 AWR327690:AWR327696 BGN327690:BGN327696 BQJ327690:BQJ327696 CAF327690:CAF327696 CKB327690:CKB327696 CTX327690:CTX327696 DDT327690:DDT327696 DNP327690:DNP327696 DXL327690:DXL327696 EHH327690:EHH327696 ERD327690:ERD327696 FAZ327690:FAZ327696 FKV327690:FKV327696 FUR327690:FUR327696 GEN327690:GEN327696 GOJ327690:GOJ327696 GYF327690:GYF327696 HIB327690:HIB327696 HRX327690:HRX327696 IBT327690:IBT327696 ILP327690:ILP327696 IVL327690:IVL327696 JFH327690:JFH327696 JPD327690:JPD327696 JYZ327690:JYZ327696 KIV327690:KIV327696 KSR327690:KSR327696 LCN327690:LCN327696 LMJ327690:LMJ327696 LWF327690:LWF327696 MGB327690:MGB327696 MPX327690:MPX327696 MZT327690:MZT327696 NJP327690:NJP327696 NTL327690:NTL327696 ODH327690:ODH327696 OND327690:OND327696 OWZ327690:OWZ327696 PGV327690:PGV327696 PQR327690:PQR327696 QAN327690:QAN327696 QKJ327690:QKJ327696 QUF327690:QUF327696 REB327690:REB327696 RNX327690:RNX327696 RXT327690:RXT327696 SHP327690:SHP327696 SRL327690:SRL327696 TBH327690:TBH327696 TLD327690:TLD327696 TUZ327690:TUZ327696 UEV327690:UEV327696 UOR327690:UOR327696 UYN327690:UYN327696 VIJ327690:VIJ327696 VSF327690:VSF327696 WCB327690:WCB327696 WLX327690:WLX327696 WVT327690:WVT327696 L393226:L393232 JH393226:JH393232 TD393226:TD393232 ACZ393226:ACZ393232 AMV393226:AMV393232 AWR393226:AWR393232 BGN393226:BGN393232 BQJ393226:BQJ393232 CAF393226:CAF393232 CKB393226:CKB393232 CTX393226:CTX393232 DDT393226:DDT393232 DNP393226:DNP393232 DXL393226:DXL393232 EHH393226:EHH393232 ERD393226:ERD393232 FAZ393226:FAZ393232 FKV393226:FKV393232 FUR393226:FUR393232 GEN393226:GEN393232 GOJ393226:GOJ393232 GYF393226:GYF393232 HIB393226:HIB393232 HRX393226:HRX393232 IBT393226:IBT393232 ILP393226:ILP393232 IVL393226:IVL393232 JFH393226:JFH393232 JPD393226:JPD393232 JYZ393226:JYZ393232 KIV393226:KIV393232 KSR393226:KSR393232 LCN393226:LCN393232 LMJ393226:LMJ393232 LWF393226:LWF393232 MGB393226:MGB393232 MPX393226:MPX393232 MZT393226:MZT393232 NJP393226:NJP393232 NTL393226:NTL393232 ODH393226:ODH393232 OND393226:OND393232 OWZ393226:OWZ393232 PGV393226:PGV393232 PQR393226:PQR393232 QAN393226:QAN393232 QKJ393226:QKJ393232 QUF393226:QUF393232 REB393226:REB393232 RNX393226:RNX393232 RXT393226:RXT393232 SHP393226:SHP393232 SRL393226:SRL393232 TBH393226:TBH393232 TLD393226:TLD393232 TUZ393226:TUZ393232 UEV393226:UEV393232 UOR393226:UOR393232 UYN393226:UYN393232 VIJ393226:VIJ393232 VSF393226:VSF393232 WCB393226:WCB393232 WLX393226:WLX393232 WVT393226:WVT393232 L458762:L458768 JH458762:JH458768 TD458762:TD458768 ACZ458762:ACZ458768 AMV458762:AMV458768 AWR458762:AWR458768 BGN458762:BGN458768 BQJ458762:BQJ458768 CAF458762:CAF458768 CKB458762:CKB458768 CTX458762:CTX458768 DDT458762:DDT458768 DNP458762:DNP458768 DXL458762:DXL458768 EHH458762:EHH458768 ERD458762:ERD458768 FAZ458762:FAZ458768 FKV458762:FKV458768 FUR458762:FUR458768 GEN458762:GEN458768 GOJ458762:GOJ458768 GYF458762:GYF458768 HIB458762:HIB458768 HRX458762:HRX458768 IBT458762:IBT458768 ILP458762:ILP458768 IVL458762:IVL458768 JFH458762:JFH458768 JPD458762:JPD458768 JYZ458762:JYZ458768 KIV458762:KIV458768 KSR458762:KSR458768 LCN458762:LCN458768 LMJ458762:LMJ458768 LWF458762:LWF458768 MGB458762:MGB458768 MPX458762:MPX458768 MZT458762:MZT458768 NJP458762:NJP458768 NTL458762:NTL458768 ODH458762:ODH458768 OND458762:OND458768 OWZ458762:OWZ458768 PGV458762:PGV458768 PQR458762:PQR458768 QAN458762:QAN458768 QKJ458762:QKJ458768 QUF458762:QUF458768 REB458762:REB458768 RNX458762:RNX458768 RXT458762:RXT458768 SHP458762:SHP458768 SRL458762:SRL458768 TBH458762:TBH458768 TLD458762:TLD458768 TUZ458762:TUZ458768 UEV458762:UEV458768 UOR458762:UOR458768 UYN458762:UYN458768 VIJ458762:VIJ458768 VSF458762:VSF458768 WCB458762:WCB458768 WLX458762:WLX458768 WVT458762:WVT458768 L524298:L524304 JH524298:JH524304 TD524298:TD524304 ACZ524298:ACZ524304 AMV524298:AMV524304 AWR524298:AWR524304 BGN524298:BGN524304 BQJ524298:BQJ524304 CAF524298:CAF524304 CKB524298:CKB524304 CTX524298:CTX524304 DDT524298:DDT524304 DNP524298:DNP524304 DXL524298:DXL524304 EHH524298:EHH524304 ERD524298:ERD524304 FAZ524298:FAZ524304 FKV524298:FKV524304 FUR524298:FUR524304 GEN524298:GEN524304 GOJ524298:GOJ524304 GYF524298:GYF524304 HIB524298:HIB524304 HRX524298:HRX524304 IBT524298:IBT524304 ILP524298:ILP524304 IVL524298:IVL524304 JFH524298:JFH524304 JPD524298:JPD524304 JYZ524298:JYZ524304 KIV524298:KIV524304 KSR524298:KSR524304 LCN524298:LCN524304 LMJ524298:LMJ524304 LWF524298:LWF524304 MGB524298:MGB524304 MPX524298:MPX524304 MZT524298:MZT524304 NJP524298:NJP524304 NTL524298:NTL524304 ODH524298:ODH524304 OND524298:OND524304 OWZ524298:OWZ524304 PGV524298:PGV524304 PQR524298:PQR524304 QAN524298:QAN524304 QKJ524298:QKJ524304 QUF524298:QUF524304 REB524298:REB524304 RNX524298:RNX524304 RXT524298:RXT524304 SHP524298:SHP524304 SRL524298:SRL524304 TBH524298:TBH524304 TLD524298:TLD524304 TUZ524298:TUZ524304 UEV524298:UEV524304 UOR524298:UOR524304 UYN524298:UYN524304 VIJ524298:VIJ524304 VSF524298:VSF524304 WCB524298:WCB524304 WLX524298:WLX524304 WVT524298:WVT524304 L589834:L589840 JH589834:JH589840 TD589834:TD589840 ACZ589834:ACZ589840 AMV589834:AMV589840 AWR589834:AWR589840 BGN589834:BGN589840 BQJ589834:BQJ589840 CAF589834:CAF589840 CKB589834:CKB589840 CTX589834:CTX589840 DDT589834:DDT589840 DNP589834:DNP589840 DXL589834:DXL589840 EHH589834:EHH589840 ERD589834:ERD589840 FAZ589834:FAZ589840 FKV589834:FKV589840 FUR589834:FUR589840 GEN589834:GEN589840 GOJ589834:GOJ589840 GYF589834:GYF589840 HIB589834:HIB589840 HRX589834:HRX589840 IBT589834:IBT589840 ILP589834:ILP589840 IVL589834:IVL589840 JFH589834:JFH589840 JPD589834:JPD589840 JYZ589834:JYZ589840 KIV589834:KIV589840 KSR589834:KSR589840 LCN589834:LCN589840 LMJ589834:LMJ589840 LWF589834:LWF589840 MGB589834:MGB589840 MPX589834:MPX589840 MZT589834:MZT589840 NJP589834:NJP589840 NTL589834:NTL589840 ODH589834:ODH589840 OND589834:OND589840 OWZ589834:OWZ589840 PGV589834:PGV589840 PQR589834:PQR589840 QAN589834:QAN589840 QKJ589834:QKJ589840 QUF589834:QUF589840 REB589834:REB589840 RNX589834:RNX589840 RXT589834:RXT589840 SHP589834:SHP589840 SRL589834:SRL589840 TBH589834:TBH589840 TLD589834:TLD589840 TUZ589834:TUZ589840 UEV589834:UEV589840 UOR589834:UOR589840 UYN589834:UYN589840 VIJ589834:VIJ589840 VSF589834:VSF589840 WCB589834:WCB589840 WLX589834:WLX589840 WVT589834:WVT589840 L655370:L655376 JH655370:JH655376 TD655370:TD655376 ACZ655370:ACZ655376 AMV655370:AMV655376 AWR655370:AWR655376 BGN655370:BGN655376 BQJ655370:BQJ655376 CAF655370:CAF655376 CKB655370:CKB655376 CTX655370:CTX655376 DDT655370:DDT655376 DNP655370:DNP655376 DXL655370:DXL655376 EHH655370:EHH655376 ERD655370:ERD655376 FAZ655370:FAZ655376 FKV655370:FKV655376 FUR655370:FUR655376 GEN655370:GEN655376 GOJ655370:GOJ655376 GYF655370:GYF655376 HIB655370:HIB655376 HRX655370:HRX655376 IBT655370:IBT655376 ILP655370:ILP655376 IVL655370:IVL655376 JFH655370:JFH655376 JPD655370:JPD655376 JYZ655370:JYZ655376 KIV655370:KIV655376 KSR655370:KSR655376 LCN655370:LCN655376 LMJ655370:LMJ655376 LWF655370:LWF655376 MGB655370:MGB655376 MPX655370:MPX655376 MZT655370:MZT655376 NJP655370:NJP655376 NTL655370:NTL655376 ODH655370:ODH655376 OND655370:OND655376 OWZ655370:OWZ655376 PGV655370:PGV655376 PQR655370:PQR655376 QAN655370:QAN655376 QKJ655370:QKJ655376 QUF655370:QUF655376 REB655370:REB655376 RNX655370:RNX655376 RXT655370:RXT655376 SHP655370:SHP655376 SRL655370:SRL655376 TBH655370:TBH655376 TLD655370:TLD655376 TUZ655370:TUZ655376 UEV655370:UEV655376 UOR655370:UOR655376 UYN655370:UYN655376 VIJ655370:VIJ655376 VSF655370:VSF655376 WCB655370:WCB655376 WLX655370:WLX655376 WVT655370:WVT655376 L720906:L720912 JH720906:JH720912 TD720906:TD720912 ACZ720906:ACZ720912 AMV720906:AMV720912 AWR720906:AWR720912 BGN720906:BGN720912 BQJ720906:BQJ720912 CAF720906:CAF720912 CKB720906:CKB720912 CTX720906:CTX720912 DDT720906:DDT720912 DNP720906:DNP720912 DXL720906:DXL720912 EHH720906:EHH720912 ERD720906:ERD720912 FAZ720906:FAZ720912 FKV720906:FKV720912 FUR720906:FUR720912 GEN720906:GEN720912 GOJ720906:GOJ720912 GYF720906:GYF720912 HIB720906:HIB720912 HRX720906:HRX720912 IBT720906:IBT720912 ILP720906:ILP720912 IVL720906:IVL720912 JFH720906:JFH720912 JPD720906:JPD720912 JYZ720906:JYZ720912 KIV720906:KIV720912 KSR720906:KSR720912 LCN720906:LCN720912 LMJ720906:LMJ720912 LWF720906:LWF720912 MGB720906:MGB720912 MPX720906:MPX720912 MZT720906:MZT720912 NJP720906:NJP720912 NTL720906:NTL720912 ODH720906:ODH720912 OND720906:OND720912 OWZ720906:OWZ720912 PGV720906:PGV720912 PQR720906:PQR720912 QAN720906:QAN720912 QKJ720906:QKJ720912 QUF720906:QUF720912 REB720906:REB720912 RNX720906:RNX720912 RXT720906:RXT720912 SHP720906:SHP720912 SRL720906:SRL720912 TBH720906:TBH720912 TLD720906:TLD720912 TUZ720906:TUZ720912 UEV720906:UEV720912 UOR720906:UOR720912 UYN720906:UYN720912 VIJ720906:VIJ720912 VSF720906:VSF720912 WCB720906:WCB720912 WLX720906:WLX720912 WVT720906:WVT720912 L786442:L786448 JH786442:JH786448 TD786442:TD786448 ACZ786442:ACZ786448 AMV786442:AMV786448 AWR786442:AWR786448 BGN786442:BGN786448 BQJ786442:BQJ786448 CAF786442:CAF786448 CKB786442:CKB786448 CTX786442:CTX786448 DDT786442:DDT786448 DNP786442:DNP786448 DXL786442:DXL786448 EHH786442:EHH786448 ERD786442:ERD786448 FAZ786442:FAZ786448 FKV786442:FKV786448 FUR786442:FUR786448 GEN786442:GEN786448 GOJ786442:GOJ786448 GYF786442:GYF786448 HIB786442:HIB786448 HRX786442:HRX786448 IBT786442:IBT786448 ILP786442:ILP786448 IVL786442:IVL786448 JFH786442:JFH786448 JPD786442:JPD786448 JYZ786442:JYZ786448 KIV786442:KIV786448 KSR786442:KSR786448 LCN786442:LCN786448 LMJ786442:LMJ786448 LWF786442:LWF786448 MGB786442:MGB786448 MPX786442:MPX786448 MZT786442:MZT786448 NJP786442:NJP786448 NTL786442:NTL786448 ODH786442:ODH786448 OND786442:OND786448 OWZ786442:OWZ786448 PGV786442:PGV786448 PQR786442:PQR786448 QAN786442:QAN786448 QKJ786442:QKJ786448 QUF786442:QUF786448 REB786442:REB786448 RNX786442:RNX786448 RXT786442:RXT786448 SHP786442:SHP786448 SRL786442:SRL786448 TBH786442:TBH786448 TLD786442:TLD786448 TUZ786442:TUZ786448 UEV786442:UEV786448 UOR786442:UOR786448 UYN786442:UYN786448 VIJ786442:VIJ786448 VSF786442:VSF786448 WCB786442:WCB786448 WLX786442:WLX786448 WVT786442:WVT786448 L851978:L851984 JH851978:JH851984 TD851978:TD851984 ACZ851978:ACZ851984 AMV851978:AMV851984 AWR851978:AWR851984 BGN851978:BGN851984 BQJ851978:BQJ851984 CAF851978:CAF851984 CKB851978:CKB851984 CTX851978:CTX851984 DDT851978:DDT851984 DNP851978:DNP851984 DXL851978:DXL851984 EHH851978:EHH851984 ERD851978:ERD851984 FAZ851978:FAZ851984 FKV851978:FKV851984 FUR851978:FUR851984 GEN851978:GEN851984 GOJ851978:GOJ851984 GYF851978:GYF851984 HIB851978:HIB851984 HRX851978:HRX851984 IBT851978:IBT851984 ILP851978:ILP851984 IVL851978:IVL851984 JFH851978:JFH851984 JPD851978:JPD851984 JYZ851978:JYZ851984 KIV851978:KIV851984 KSR851978:KSR851984 LCN851978:LCN851984 LMJ851978:LMJ851984 LWF851978:LWF851984 MGB851978:MGB851984 MPX851978:MPX851984 MZT851978:MZT851984 NJP851978:NJP851984 NTL851978:NTL851984 ODH851978:ODH851984 OND851978:OND851984 OWZ851978:OWZ851984 PGV851978:PGV851984 PQR851978:PQR851984 QAN851978:QAN851984 QKJ851978:QKJ851984 QUF851978:QUF851984 REB851978:REB851984 RNX851978:RNX851984 RXT851978:RXT851984 SHP851978:SHP851984 SRL851978:SRL851984 TBH851978:TBH851984 TLD851978:TLD851984 TUZ851978:TUZ851984 UEV851978:UEV851984 UOR851978:UOR851984 UYN851978:UYN851984 VIJ851978:VIJ851984 VSF851978:VSF851984 WCB851978:WCB851984 WLX851978:WLX851984 WVT851978:WVT851984 L917514:L917520 JH917514:JH917520 TD917514:TD917520 ACZ917514:ACZ917520 AMV917514:AMV917520 AWR917514:AWR917520 BGN917514:BGN917520 BQJ917514:BQJ917520 CAF917514:CAF917520 CKB917514:CKB917520 CTX917514:CTX917520 DDT917514:DDT917520 DNP917514:DNP917520 DXL917514:DXL917520 EHH917514:EHH917520 ERD917514:ERD917520 FAZ917514:FAZ917520 FKV917514:FKV917520 FUR917514:FUR917520 GEN917514:GEN917520 GOJ917514:GOJ917520 GYF917514:GYF917520 HIB917514:HIB917520 HRX917514:HRX917520 IBT917514:IBT917520 ILP917514:ILP917520 IVL917514:IVL917520 JFH917514:JFH917520 JPD917514:JPD917520 JYZ917514:JYZ917520 KIV917514:KIV917520 KSR917514:KSR917520 LCN917514:LCN917520 LMJ917514:LMJ917520 LWF917514:LWF917520 MGB917514:MGB917520 MPX917514:MPX917520 MZT917514:MZT917520 NJP917514:NJP917520 NTL917514:NTL917520 ODH917514:ODH917520 OND917514:OND917520 OWZ917514:OWZ917520 PGV917514:PGV917520 PQR917514:PQR917520 QAN917514:QAN917520 QKJ917514:QKJ917520 QUF917514:QUF917520 REB917514:REB917520 RNX917514:RNX917520 RXT917514:RXT917520 SHP917514:SHP917520 SRL917514:SRL917520 TBH917514:TBH917520 TLD917514:TLD917520 TUZ917514:TUZ917520 UEV917514:UEV917520 UOR917514:UOR917520 UYN917514:UYN917520 VIJ917514:VIJ917520 VSF917514:VSF917520 WCB917514:WCB917520 WLX917514:WLX917520 WVT917514:WVT917520 L983050:L983056 JH983050:JH983056 TD983050:TD983056 ACZ983050:ACZ983056 AMV983050:AMV983056 AWR983050:AWR983056 BGN983050:BGN983056 BQJ983050:BQJ983056 CAF983050:CAF983056 CKB983050:CKB983056 CTX983050:CTX983056 DDT983050:DDT983056 DNP983050:DNP983056 DXL983050:DXL983056 EHH983050:EHH983056 ERD983050:ERD983056 FAZ983050:FAZ983056 FKV983050:FKV983056 FUR983050:FUR983056 GEN983050:GEN983056 GOJ983050:GOJ983056 GYF983050:GYF983056 HIB983050:HIB983056 HRX983050:HRX983056 IBT983050:IBT983056 ILP983050:ILP983056 IVL983050:IVL983056 JFH983050:JFH983056 JPD983050:JPD983056 JYZ983050:JYZ983056 KIV983050:KIV983056 KSR983050:KSR983056 LCN983050:LCN983056 LMJ983050:LMJ983056 LWF983050:LWF983056 MGB983050:MGB983056 MPX983050:MPX983056 MZT983050:MZT983056 NJP983050:NJP983056 NTL983050:NTL983056 ODH983050:ODH983056 OND983050:OND983056 OWZ983050:OWZ983056 PGV983050:PGV983056 PQR983050:PQR983056 QAN983050:QAN983056 QKJ983050:QKJ983056 QUF983050:QUF983056 REB983050:REB983056 RNX983050:RNX983056 RXT983050:RXT983056 SHP983050:SHP983056 SRL983050:SRL983056 TBH983050:TBH983056 TLD983050:TLD983056 TUZ983050:TUZ983056 UEV983050:UEV983056 UOR983050:UOR983056 UYN983050:UYN983056 VIJ983050:VIJ983056 VSF983050:VSF983056 WCB983050:WCB983056 WLX983050:WLX983056 WVT983050:WVT983056">
      <formula1>Probabilidad</formula1>
    </dataValidation>
    <dataValidation type="list" allowBlank="1" showInputMessage="1" showErrorMessage="1" sqref="M10:N16 JI10:JJ16 TE10:TF16 ADA10:ADB16 AMW10:AMX16 AWS10:AWT16 BGO10:BGP16 BQK10:BQL16 CAG10:CAH16 CKC10:CKD16 CTY10:CTZ16 DDU10:DDV16 DNQ10:DNR16 DXM10:DXN16 EHI10:EHJ16 ERE10:ERF16 FBA10:FBB16 FKW10:FKX16 FUS10:FUT16 GEO10:GEP16 GOK10:GOL16 GYG10:GYH16 HIC10:HID16 HRY10:HRZ16 IBU10:IBV16 ILQ10:ILR16 IVM10:IVN16 JFI10:JFJ16 JPE10:JPF16 JZA10:JZB16 KIW10:KIX16 KSS10:KST16 LCO10:LCP16 LMK10:LML16 LWG10:LWH16 MGC10:MGD16 MPY10:MPZ16 MZU10:MZV16 NJQ10:NJR16 NTM10:NTN16 ODI10:ODJ16 ONE10:ONF16 OXA10:OXB16 PGW10:PGX16 PQS10:PQT16 QAO10:QAP16 QKK10:QKL16 QUG10:QUH16 REC10:RED16 RNY10:RNZ16 RXU10:RXV16 SHQ10:SHR16 SRM10:SRN16 TBI10:TBJ16 TLE10:TLF16 TVA10:TVB16 UEW10:UEX16 UOS10:UOT16 UYO10:UYP16 VIK10:VIL16 VSG10:VSH16 WCC10:WCD16 WLY10:WLZ16 WVU10:WVV16 M65546:N65552 JI65546:JJ65552 TE65546:TF65552 ADA65546:ADB65552 AMW65546:AMX65552 AWS65546:AWT65552 BGO65546:BGP65552 BQK65546:BQL65552 CAG65546:CAH65552 CKC65546:CKD65552 CTY65546:CTZ65552 DDU65546:DDV65552 DNQ65546:DNR65552 DXM65546:DXN65552 EHI65546:EHJ65552 ERE65546:ERF65552 FBA65546:FBB65552 FKW65546:FKX65552 FUS65546:FUT65552 GEO65546:GEP65552 GOK65546:GOL65552 GYG65546:GYH65552 HIC65546:HID65552 HRY65546:HRZ65552 IBU65546:IBV65552 ILQ65546:ILR65552 IVM65546:IVN65552 JFI65546:JFJ65552 JPE65546:JPF65552 JZA65546:JZB65552 KIW65546:KIX65552 KSS65546:KST65552 LCO65546:LCP65552 LMK65546:LML65552 LWG65546:LWH65552 MGC65546:MGD65552 MPY65546:MPZ65552 MZU65546:MZV65552 NJQ65546:NJR65552 NTM65546:NTN65552 ODI65546:ODJ65552 ONE65546:ONF65552 OXA65546:OXB65552 PGW65546:PGX65552 PQS65546:PQT65552 QAO65546:QAP65552 QKK65546:QKL65552 QUG65546:QUH65552 REC65546:RED65552 RNY65546:RNZ65552 RXU65546:RXV65552 SHQ65546:SHR65552 SRM65546:SRN65552 TBI65546:TBJ65552 TLE65546:TLF65552 TVA65546:TVB65552 UEW65546:UEX65552 UOS65546:UOT65552 UYO65546:UYP65552 VIK65546:VIL65552 VSG65546:VSH65552 WCC65546:WCD65552 WLY65546:WLZ65552 WVU65546:WVV65552 M131082:N131088 JI131082:JJ131088 TE131082:TF131088 ADA131082:ADB131088 AMW131082:AMX131088 AWS131082:AWT131088 BGO131082:BGP131088 BQK131082:BQL131088 CAG131082:CAH131088 CKC131082:CKD131088 CTY131082:CTZ131088 DDU131082:DDV131088 DNQ131082:DNR131088 DXM131082:DXN131088 EHI131082:EHJ131088 ERE131082:ERF131088 FBA131082:FBB131088 FKW131082:FKX131088 FUS131082:FUT131088 GEO131082:GEP131088 GOK131082:GOL131088 GYG131082:GYH131088 HIC131082:HID131088 HRY131082:HRZ131088 IBU131082:IBV131088 ILQ131082:ILR131088 IVM131082:IVN131088 JFI131082:JFJ131088 JPE131082:JPF131088 JZA131082:JZB131088 KIW131082:KIX131088 KSS131082:KST131088 LCO131082:LCP131088 LMK131082:LML131088 LWG131082:LWH131088 MGC131082:MGD131088 MPY131082:MPZ131088 MZU131082:MZV131088 NJQ131082:NJR131088 NTM131082:NTN131088 ODI131082:ODJ131088 ONE131082:ONF131088 OXA131082:OXB131088 PGW131082:PGX131088 PQS131082:PQT131088 QAO131082:QAP131088 QKK131082:QKL131088 QUG131082:QUH131088 REC131082:RED131088 RNY131082:RNZ131088 RXU131082:RXV131088 SHQ131082:SHR131088 SRM131082:SRN131088 TBI131082:TBJ131088 TLE131082:TLF131088 TVA131082:TVB131088 UEW131082:UEX131088 UOS131082:UOT131088 UYO131082:UYP131088 VIK131082:VIL131088 VSG131082:VSH131088 WCC131082:WCD131088 WLY131082:WLZ131088 WVU131082:WVV131088 M196618:N196624 JI196618:JJ196624 TE196618:TF196624 ADA196618:ADB196624 AMW196618:AMX196624 AWS196618:AWT196624 BGO196618:BGP196624 BQK196618:BQL196624 CAG196618:CAH196624 CKC196618:CKD196624 CTY196618:CTZ196624 DDU196618:DDV196624 DNQ196618:DNR196624 DXM196618:DXN196624 EHI196618:EHJ196624 ERE196618:ERF196624 FBA196618:FBB196624 FKW196618:FKX196624 FUS196618:FUT196624 GEO196618:GEP196624 GOK196618:GOL196624 GYG196618:GYH196624 HIC196618:HID196624 HRY196618:HRZ196624 IBU196618:IBV196624 ILQ196618:ILR196624 IVM196618:IVN196624 JFI196618:JFJ196624 JPE196618:JPF196624 JZA196618:JZB196624 KIW196618:KIX196624 KSS196618:KST196624 LCO196618:LCP196624 LMK196618:LML196624 LWG196618:LWH196624 MGC196618:MGD196624 MPY196618:MPZ196624 MZU196618:MZV196624 NJQ196618:NJR196624 NTM196618:NTN196624 ODI196618:ODJ196624 ONE196618:ONF196624 OXA196618:OXB196624 PGW196618:PGX196624 PQS196618:PQT196624 QAO196618:QAP196624 QKK196618:QKL196624 QUG196618:QUH196624 REC196618:RED196624 RNY196618:RNZ196624 RXU196618:RXV196624 SHQ196618:SHR196624 SRM196618:SRN196624 TBI196618:TBJ196624 TLE196618:TLF196624 TVA196618:TVB196624 UEW196618:UEX196624 UOS196618:UOT196624 UYO196618:UYP196624 VIK196618:VIL196624 VSG196618:VSH196624 WCC196618:WCD196624 WLY196618:WLZ196624 WVU196618:WVV196624 M262154:N262160 JI262154:JJ262160 TE262154:TF262160 ADA262154:ADB262160 AMW262154:AMX262160 AWS262154:AWT262160 BGO262154:BGP262160 BQK262154:BQL262160 CAG262154:CAH262160 CKC262154:CKD262160 CTY262154:CTZ262160 DDU262154:DDV262160 DNQ262154:DNR262160 DXM262154:DXN262160 EHI262154:EHJ262160 ERE262154:ERF262160 FBA262154:FBB262160 FKW262154:FKX262160 FUS262154:FUT262160 GEO262154:GEP262160 GOK262154:GOL262160 GYG262154:GYH262160 HIC262154:HID262160 HRY262154:HRZ262160 IBU262154:IBV262160 ILQ262154:ILR262160 IVM262154:IVN262160 JFI262154:JFJ262160 JPE262154:JPF262160 JZA262154:JZB262160 KIW262154:KIX262160 KSS262154:KST262160 LCO262154:LCP262160 LMK262154:LML262160 LWG262154:LWH262160 MGC262154:MGD262160 MPY262154:MPZ262160 MZU262154:MZV262160 NJQ262154:NJR262160 NTM262154:NTN262160 ODI262154:ODJ262160 ONE262154:ONF262160 OXA262154:OXB262160 PGW262154:PGX262160 PQS262154:PQT262160 QAO262154:QAP262160 QKK262154:QKL262160 QUG262154:QUH262160 REC262154:RED262160 RNY262154:RNZ262160 RXU262154:RXV262160 SHQ262154:SHR262160 SRM262154:SRN262160 TBI262154:TBJ262160 TLE262154:TLF262160 TVA262154:TVB262160 UEW262154:UEX262160 UOS262154:UOT262160 UYO262154:UYP262160 VIK262154:VIL262160 VSG262154:VSH262160 WCC262154:WCD262160 WLY262154:WLZ262160 WVU262154:WVV262160 M327690:N327696 JI327690:JJ327696 TE327690:TF327696 ADA327690:ADB327696 AMW327690:AMX327696 AWS327690:AWT327696 BGO327690:BGP327696 BQK327690:BQL327696 CAG327690:CAH327696 CKC327690:CKD327696 CTY327690:CTZ327696 DDU327690:DDV327696 DNQ327690:DNR327696 DXM327690:DXN327696 EHI327690:EHJ327696 ERE327690:ERF327696 FBA327690:FBB327696 FKW327690:FKX327696 FUS327690:FUT327696 GEO327690:GEP327696 GOK327690:GOL327696 GYG327690:GYH327696 HIC327690:HID327696 HRY327690:HRZ327696 IBU327690:IBV327696 ILQ327690:ILR327696 IVM327690:IVN327696 JFI327690:JFJ327696 JPE327690:JPF327696 JZA327690:JZB327696 KIW327690:KIX327696 KSS327690:KST327696 LCO327690:LCP327696 LMK327690:LML327696 LWG327690:LWH327696 MGC327690:MGD327696 MPY327690:MPZ327696 MZU327690:MZV327696 NJQ327690:NJR327696 NTM327690:NTN327696 ODI327690:ODJ327696 ONE327690:ONF327696 OXA327690:OXB327696 PGW327690:PGX327696 PQS327690:PQT327696 QAO327690:QAP327696 QKK327690:QKL327696 QUG327690:QUH327696 REC327690:RED327696 RNY327690:RNZ327696 RXU327690:RXV327696 SHQ327690:SHR327696 SRM327690:SRN327696 TBI327690:TBJ327696 TLE327690:TLF327696 TVA327690:TVB327696 UEW327690:UEX327696 UOS327690:UOT327696 UYO327690:UYP327696 VIK327690:VIL327696 VSG327690:VSH327696 WCC327690:WCD327696 WLY327690:WLZ327696 WVU327690:WVV327696 M393226:N393232 JI393226:JJ393232 TE393226:TF393232 ADA393226:ADB393232 AMW393226:AMX393232 AWS393226:AWT393232 BGO393226:BGP393232 BQK393226:BQL393232 CAG393226:CAH393232 CKC393226:CKD393232 CTY393226:CTZ393232 DDU393226:DDV393232 DNQ393226:DNR393232 DXM393226:DXN393232 EHI393226:EHJ393232 ERE393226:ERF393232 FBA393226:FBB393232 FKW393226:FKX393232 FUS393226:FUT393232 GEO393226:GEP393232 GOK393226:GOL393232 GYG393226:GYH393232 HIC393226:HID393232 HRY393226:HRZ393232 IBU393226:IBV393232 ILQ393226:ILR393232 IVM393226:IVN393232 JFI393226:JFJ393232 JPE393226:JPF393232 JZA393226:JZB393232 KIW393226:KIX393232 KSS393226:KST393232 LCO393226:LCP393232 LMK393226:LML393232 LWG393226:LWH393232 MGC393226:MGD393232 MPY393226:MPZ393232 MZU393226:MZV393232 NJQ393226:NJR393232 NTM393226:NTN393232 ODI393226:ODJ393232 ONE393226:ONF393232 OXA393226:OXB393232 PGW393226:PGX393232 PQS393226:PQT393232 QAO393226:QAP393232 QKK393226:QKL393232 QUG393226:QUH393232 REC393226:RED393232 RNY393226:RNZ393232 RXU393226:RXV393232 SHQ393226:SHR393232 SRM393226:SRN393232 TBI393226:TBJ393232 TLE393226:TLF393232 TVA393226:TVB393232 UEW393226:UEX393232 UOS393226:UOT393232 UYO393226:UYP393232 VIK393226:VIL393232 VSG393226:VSH393232 WCC393226:WCD393232 WLY393226:WLZ393232 WVU393226:WVV393232 M458762:N458768 JI458762:JJ458768 TE458762:TF458768 ADA458762:ADB458768 AMW458762:AMX458768 AWS458762:AWT458768 BGO458762:BGP458768 BQK458762:BQL458768 CAG458762:CAH458768 CKC458762:CKD458768 CTY458762:CTZ458768 DDU458762:DDV458768 DNQ458762:DNR458768 DXM458762:DXN458768 EHI458762:EHJ458768 ERE458762:ERF458768 FBA458762:FBB458768 FKW458762:FKX458768 FUS458762:FUT458768 GEO458762:GEP458768 GOK458762:GOL458768 GYG458762:GYH458768 HIC458762:HID458768 HRY458762:HRZ458768 IBU458762:IBV458768 ILQ458762:ILR458768 IVM458762:IVN458768 JFI458762:JFJ458768 JPE458762:JPF458768 JZA458762:JZB458768 KIW458762:KIX458768 KSS458762:KST458768 LCO458762:LCP458768 LMK458762:LML458768 LWG458762:LWH458768 MGC458762:MGD458768 MPY458762:MPZ458768 MZU458762:MZV458768 NJQ458762:NJR458768 NTM458762:NTN458768 ODI458762:ODJ458768 ONE458762:ONF458768 OXA458762:OXB458768 PGW458762:PGX458768 PQS458762:PQT458768 QAO458762:QAP458768 QKK458762:QKL458768 QUG458762:QUH458768 REC458762:RED458768 RNY458762:RNZ458768 RXU458762:RXV458768 SHQ458762:SHR458768 SRM458762:SRN458768 TBI458762:TBJ458768 TLE458762:TLF458768 TVA458762:TVB458768 UEW458762:UEX458768 UOS458762:UOT458768 UYO458762:UYP458768 VIK458762:VIL458768 VSG458762:VSH458768 WCC458762:WCD458768 WLY458762:WLZ458768 WVU458762:WVV458768 M524298:N524304 JI524298:JJ524304 TE524298:TF524304 ADA524298:ADB524304 AMW524298:AMX524304 AWS524298:AWT524304 BGO524298:BGP524304 BQK524298:BQL524304 CAG524298:CAH524304 CKC524298:CKD524304 CTY524298:CTZ524304 DDU524298:DDV524304 DNQ524298:DNR524304 DXM524298:DXN524304 EHI524298:EHJ524304 ERE524298:ERF524304 FBA524298:FBB524304 FKW524298:FKX524304 FUS524298:FUT524304 GEO524298:GEP524304 GOK524298:GOL524304 GYG524298:GYH524304 HIC524298:HID524304 HRY524298:HRZ524304 IBU524298:IBV524304 ILQ524298:ILR524304 IVM524298:IVN524304 JFI524298:JFJ524304 JPE524298:JPF524304 JZA524298:JZB524304 KIW524298:KIX524304 KSS524298:KST524304 LCO524298:LCP524304 LMK524298:LML524304 LWG524298:LWH524304 MGC524298:MGD524304 MPY524298:MPZ524304 MZU524298:MZV524304 NJQ524298:NJR524304 NTM524298:NTN524304 ODI524298:ODJ524304 ONE524298:ONF524304 OXA524298:OXB524304 PGW524298:PGX524304 PQS524298:PQT524304 QAO524298:QAP524304 QKK524298:QKL524304 QUG524298:QUH524304 REC524298:RED524304 RNY524298:RNZ524304 RXU524298:RXV524304 SHQ524298:SHR524304 SRM524298:SRN524304 TBI524298:TBJ524304 TLE524298:TLF524304 TVA524298:TVB524304 UEW524298:UEX524304 UOS524298:UOT524304 UYO524298:UYP524304 VIK524298:VIL524304 VSG524298:VSH524304 WCC524298:WCD524304 WLY524298:WLZ524304 WVU524298:WVV524304 M589834:N589840 JI589834:JJ589840 TE589834:TF589840 ADA589834:ADB589840 AMW589834:AMX589840 AWS589834:AWT589840 BGO589834:BGP589840 BQK589834:BQL589840 CAG589834:CAH589840 CKC589834:CKD589840 CTY589834:CTZ589840 DDU589834:DDV589840 DNQ589834:DNR589840 DXM589834:DXN589840 EHI589834:EHJ589840 ERE589834:ERF589840 FBA589834:FBB589840 FKW589834:FKX589840 FUS589834:FUT589840 GEO589834:GEP589840 GOK589834:GOL589840 GYG589834:GYH589840 HIC589834:HID589840 HRY589834:HRZ589840 IBU589834:IBV589840 ILQ589834:ILR589840 IVM589834:IVN589840 JFI589834:JFJ589840 JPE589834:JPF589840 JZA589834:JZB589840 KIW589834:KIX589840 KSS589834:KST589840 LCO589834:LCP589840 LMK589834:LML589840 LWG589834:LWH589840 MGC589834:MGD589840 MPY589834:MPZ589840 MZU589834:MZV589840 NJQ589834:NJR589840 NTM589834:NTN589840 ODI589834:ODJ589840 ONE589834:ONF589840 OXA589834:OXB589840 PGW589834:PGX589840 PQS589834:PQT589840 QAO589834:QAP589840 QKK589834:QKL589840 QUG589834:QUH589840 REC589834:RED589840 RNY589834:RNZ589840 RXU589834:RXV589840 SHQ589834:SHR589840 SRM589834:SRN589840 TBI589834:TBJ589840 TLE589834:TLF589840 TVA589834:TVB589840 UEW589834:UEX589840 UOS589834:UOT589840 UYO589834:UYP589840 VIK589834:VIL589840 VSG589834:VSH589840 WCC589834:WCD589840 WLY589834:WLZ589840 WVU589834:WVV589840 M655370:N655376 JI655370:JJ655376 TE655370:TF655376 ADA655370:ADB655376 AMW655370:AMX655376 AWS655370:AWT655376 BGO655370:BGP655376 BQK655370:BQL655376 CAG655370:CAH655376 CKC655370:CKD655376 CTY655370:CTZ655376 DDU655370:DDV655376 DNQ655370:DNR655376 DXM655370:DXN655376 EHI655370:EHJ655376 ERE655370:ERF655376 FBA655370:FBB655376 FKW655370:FKX655376 FUS655370:FUT655376 GEO655370:GEP655376 GOK655370:GOL655376 GYG655370:GYH655376 HIC655370:HID655376 HRY655370:HRZ655376 IBU655370:IBV655376 ILQ655370:ILR655376 IVM655370:IVN655376 JFI655370:JFJ655376 JPE655370:JPF655376 JZA655370:JZB655376 KIW655370:KIX655376 KSS655370:KST655376 LCO655370:LCP655376 LMK655370:LML655376 LWG655370:LWH655376 MGC655370:MGD655376 MPY655370:MPZ655376 MZU655370:MZV655376 NJQ655370:NJR655376 NTM655370:NTN655376 ODI655370:ODJ655376 ONE655370:ONF655376 OXA655370:OXB655376 PGW655370:PGX655376 PQS655370:PQT655376 QAO655370:QAP655376 QKK655370:QKL655376 QUG655370:QUH655376 REC655370:RED655376 RNY655370:RNZ655376 RXU655370:RXV655376 SHQ655370:SHR655376 SRM655370:SRN655376 TBI655370:TBJ655376 TLE655370:TLF655376 TVA655370:TVB655376 UEW655370:UEX655376 UOS655370:UOT655376 UYO655370:UYP655376 VIK655370:VIL655376 VSG655370:VSH655376 WCC655370:WCD655376 WLY655370:WLZ655376 WVU655370:WVV655376 M720906:N720912 JI720906:JJ720912 TE720906:TF720912 ADA720906:ADB720912 AMW720906:AMX720912 AWS720906:AWT720912 BGO720906:BGP720912 BQK720906:BQL720912 CAG720906:CAH720912 CKC720906:CKD720912 CTY720906:CTZ720912 DDU720906:DDV720912 DNQ720906:DNR720912 DXM720906:DXN720912 EHI720906:EHJ720912 ERE720906:ERF720912 FBA720906:FBB720912 FKW720906:FKX720912 FUS720906:FUT720912 GEO720906:GEP720912 GOK720906:GOL720912 GYG720906:GYH720912 HIC720906:HID720912 HRY720906:HRZ720912 IBU720906:IBV720912 ILQ720906:ILR720912 IVM720906:IVN720912 JFI720906:JFJ720912 JPE720906:JPF720912 JZA720906:JZB720912 KIW720906:KIX720912 KSS720906:KST720912 LCO720906:LCP720912 LMK720906:LML720912 LWG720906:LWH720912 MGC720906:MGD720912 MPY720906:MPZ720912 MZU720906:MZV720912 NJQ720906:NJR720912 NTM720906:NTN720912 ODI720906:ODJ720912 ONE720906:ONF720912 OXA720906:OXB720912 PGW720906:PGX720912 PQS720906:PQT720912 QAO720906:QAP720912 QKK720906:QKL720912 QUG720906:QUH720912 REC720906:RED720912 RNY720906:RNZ720912 RXU720906:RXV720912 SHQ720906:SHR720912 SRM720906:SRN720912 TBI720906:TBJ720912 TLE720906:TLF720912 TVA720906:TVB720912 UEW720906:UEX720912 UOS720906:UOT720912 UYO720906:UYP720912 VIK720906:VIL720912 VSG720906:VSH720912 WCC720906:WCD720912 WLY720906:WLZ720912 WVU720906:WVV720912 M786442:N786448 JI786442:JJ786448 TE786442:TF786448 ADA786442:ADB786448 AMW786442:AMX786448 AWS786442:AWT786448 BGO786442:BGP786448 BQK786442:BQL786448 CAG786442:CAH786448 CKC786442:CKD786448 CTY786442:CTZ786448 DDU786442:DDV786448 DNQ786442:DNR786448 DXM786442:DXN786448 EHI786442:EHJ786448 ERE786442:ERF786448 FBA786442:FBB786448 FKW786442:FKX786448 FUS786442:FUT786448 GEO786442:GEP786448 GOK786442:GOL786448 GYG786442:GYH786448 HIC786442:HID786448 HRY786442:HRZ786448 IBU786442:IBV786448 ILQ786442:ILR786448 IVM786442:IVN786448 JFI786442:JFJ786448 JPE786442:JPF786448 JZA786442:JZB786448 KIW786442:KIX786448 KSS786442:KST786448 LCO786442:LCP786448 LMK786442:LML786448 LWG786442:LWH786448 MGC786442:MGD786448 MPY786442:MPZ786448 MZU786442:MZV786448 NJQ786442:NJR786448 NTM786442:NTN786448 ODI786442:ODJ786448 ONE786442:ONF786448 OXA786442:OXB786448 PGW786442:PGX786448 PQS786442:PQT786448 QAO786442:QAP786448 QKK786442:QKL786448 QUG786442:QUH786448 REC786442:RED786448 RNY786442:RNZ786448 RXU786442:RXV786448 SHQ786442:SHR786448 SRM786442:SRN786448 TBI786442:TBJ786448 TLE786442:TLF786448 TVA786442:TVB786448 UEW786442:UEX786448 UOS786442:UOT786448 UYO786442:UYP786448 VIK786442:VIL786448 VSG786442:VSH786448 WCC786442:WCD786448 WLY786442:WLZ786448 WVU786442:WVV786448 M851978:N851984 JI851978:JJ851984 TE851978:TF851984 ADA851978:ADB851984 AMW851978:AMX851984 AWS851978:AWT851984 BGO851978:BGP851984 BQK851978:BQL851984 CAG851978:CAH851984 CKC851978:CKD851984 CTY851978:CTZ851984 DDU851978:DDV851984 DNQ851978:DNR851984 DXM851978:DXN851984 EHI851978:EHJ851984 ERE851978:ERF851984 FBA851978:FBB851984 FKW851978:FKX851984 FUS851978:FUT851984 GEO851978:GEP851984 GOK851978:GOL851984 GYG851978:GYH851984 HIC851978:HID851984 HRY851978:HRZ851984 IBU851978:IBV851984 ILQ851978:ILR851984 IVM851978:IVN851984 JFI851978:JFJ851984 JPE851978:JPF851984 JZA851978:JZB851984 KIW851978:KIX851984 KSS851978:KST851984 LCO851978:LCP851984 LMK851978:LML851984 LWG851978:LWH851984 MGC851978:MGD851984 MPY851978:MPZ851984 MZU851978:MZV851984 NJQ851978:NJR851984 NTM851978:NTN851984 ODI851978:ODJ851984 ONE851978:ONF851984 OXA851978:OXB851984 PGW851978:PGX851984 PQS851978:PQT851984 QAO851978:QAP851984 QKK851978:QKL851984 QUG851978:QUH851984 REC851978:RED851984 RNY851978:RNZ851984 RXU851978:RXV851984 SHQ851978:SHR851984 SRM851978:SRN851984 TBI851978:TBJ851984 TLE851978:TLF851984 TVA851978:TVB851984 UEW851978:UEX851984 UOS851978:UOT851984 UYO851978:UYP851984 VIK851978:VIL851984 VSG851978:VSH851984 WCC851978:WCD851984 WLY851978:WLZ851984 WVU851978:WVV851984 M917514:N917520 JI917514:JJ917520 TE917514:TF917520 ADA917514:ADB917520 AMW917514:AMX917520 AWS917514:AWT917520 BGO917514:BGP917520 BQK917514:BQL917520 CAG917514:CAH917520 CKC917514:CKD917520 CTY917514:CTZ917520 DDU917514:DDV917520 DNQ917514:DNR917520 DXM917514:DXN917520 EHI917514:EHJ917520 ERE917514:ERF917520 FBA917514:FBB917520 FKW917514:FKX917520 FUS917514:FUT917520 GEO917514:GEP917520 GOK917514:GOL917520 GYG917514:GYH917520 HIC917514:HID917520 HRY917514:HRZ917520 IBU917514:IBV917520 ILQ917514:ILR917520 IVM917514:IVN917520 JFI917514:JFJ917520 JPE917514:JPF917520 JZA917514:JZB917520 KIW917514:KIX917520 KSS917514:KST917520 LCO917514:LCP917520 LMK917514:LML917520 LWG917514:LWH917520 MGC917514:MGD917520 MPY917514:MPZ917520 MZU917514:MZV917520 NJQ917514:NJR917520 NTM917514:NTN917520 ODI917514:ODJ917520 ONE917514:ONF917520 OXA917514:OXB917520 PGW917514:PGX917520 PQS917514:PQT917520 QAO917514:QAP917520 QKK917514:QKL917520 QUG917514:QUH917520 REC917514:RED917520 RNY917514:RNZ917520 RXU917514:RXV917520 SHQ917514:SHR917520 SRM917514:SRN917520 TBI917514:TBJ917520 TLE917514:TLF917520 TVA917514:TVB917520 UEW917514:UEX917520 UOS917514:UOT917520 UYO917514:UYP917520 VIK917514:VIL917520 VSG917514:VSH917520 WCC917514:WCD917520 WLY917514:WLZ917520 WVU917514:WVV917520 M983050:N983056 JI983050:JJ983056 TE983050:TF983056 ADA983050:ADB983056 AMW983050:AMX983056 AWS983050:AWT983056 BGO983050:BGP983056 BQK983050:BQL983056 CAG983050:CAH983056 CKC983050:CKD983056 CTY983050:CTZ983056 DDU983050:DDV983056 DNQ983050:DNR983056 DXM983050:DXN983056 EHI983050:EHJ983056 ERE983050:ERF983056 FBA983050:FBB983056 FKW983050:FKX983056 FUS983050:FUT983056 GEO983050:GEP983056 GOK983050:GOL983056 GYG983050:GYH983056 HIC983050:HID983056 HRY983050:HRZ983056 IBU983050:IBV983056 ILQ983050:ILR983056 IVM983050:IVN983056 JFI983050:JFJ983056 JPE983050:JPF983056 JZA983050:JZB983056 KIW983050:KIX983056 KSS983050:KST983056 LCO983050:LCP983056 LMK983050:LML983056 LWG983050:LWH983056 MGC983050:MGD983056 MPY983050:MPZ983056 MZU983050:MZV983056 NJQ983050:NJR983056 NTM983050:NTN983056 ODI983050:ODJ983056 ONE983050:ONF983056 OXA983050:OXB983056 PGW983050:PGX983056 PQS983050:PQT983056 QAO983050:QAP983056 QKK983050:QKL983056 QUG983050:QUH983056 REC983050:RED983056 RNY983050:RNZ983056 RXU983050:RXV983056 SHQ983050:SHR983056 SRM983050:SRN983056 TBI983050:TBJ983056 TLE983050:TLF983056 TVA983050:TVB983056 UEW983050:UEX983056 UOS983050:UOT983056 UYO983050:UYP983056 VIK983050:VIL983056 VSG983050:VSH983056 WCC983050:WCD983056 WLY983050:WLZ983056 WVU983050:WVV983056">
      <formula1>Impacto</formula1>
    </dataValidation>
    <dataValidation showInputMessage="1" showErrorMessage="1" sqref="AG10:AT16 KC10:KP16 TY10:UL16 ADU10:AEH16 ANQ10:AOD16 AXM10:AXZ16 BHI10:BHV16 BRE10:BRR16 CBA10:CBN16 CKW10:CLJ16 CUS10:CVF16 DEO10:DFB16 DOK10:DOX16 DYG10:DYT16 EIC10:EIP16 ERY10:ESL16 FBU10:FCH16 FLQ10:FMD16 FVM10:FVZ16 GFI10:GFV16 GPE10:GPR16 GZA10:GZN16 HIW10:HJJ16 HSS10:HTF16 ICO10:IDB16 IMK10:IMX16 IWG10:IWT16 JGC10:JGP16 JPY10:JQL16 JZU10:KAH16 KJQ10:KKD16 KTM10:KTZ16 LDI10:LDV16 LNE10:LNR16 LXA10:LXN16 MGW10:MHJ16 MQS10:MRF16 NAO10:NBB16 NKK10:NKX16 NUG10:NUT16 OEC10:OEP16 ONY10:OOL16 OXU10:OYH16 PHQ10:PID16 PRM10:PRZ16 QBI10:QBV16 QLE10:QLR16 QVA10:QVN16 REW10:RFJ16 ROS10:RPF16 RYO10:RZB16 SIK10:SIX16 SSG10:SST16 TCC10:TCP16 TLY10:TML16 TVU10:TWH16 UFQ10:UGD16 UPM10:UPZ16 UZI10:UZV16 VJE10:VJR16 VTA10:VTN16 WCW10:WDJ16 WMS10:WNF16 WWO10:WXB16 AG65546:AT65552 KC65546:KP65552 TY65546:UL65552 ADU65546:AEH65552 ANQ65546:AOD65552 AXM65546:AXZ65552 BHI65546:BHV65552 BRE65546:BRR65552 CBA65546:CBN65552 CKW65546:CLJ65552 CUS65546:CVF65552 DEO65546:DFB65552 DOK65546:DOX65552 DYG65546:DYT65552 EIC65546:EIP65552 ERY65546:ESL65552 FBU65546:FCH65552 FLQ65546:FMD65552 FVM65546:FVZ65552 GFI65546:GFV65552 GPE65546:GPR65552 GZA65546:GZN65552 HIW65546:HJJ65552 HSS65546:HTF65552 ICO65546:IDB65552 IMK65546:IMX65552 IWG65546:IWT65552 JGC65546:JGP65552 JPY65546:JQL65552 JZU65546:KAH65552 KJQ65546:KKD65552 KTM65546:KTZ65552 LDI65546:LDV65552 LNE65546:LNR65552 LXA65546:LXN65552 MGW65546:MHJ65552 MQS65546:MRF65552 NAO65546:NBB65552 NKK65546:NKX65552 NUG65546:NUT65552 OEC65546:OEP65552 ONY65546:OOL65552 OXU65546:OYH65552 PHQ65546:PID65552 PRM65546:PRZ65552 QBI65546:QBV65552 QLE65546:QLR65552 QVA65546:QVN65552 REW65546:RFJ65552 ROS65546:RPF65552 RYO65546:RZB65552 SIK65546:SIX65552 SSG65546:SST65552 TCC65546:TCP65552 TLY65546:TML65552 TVU65546:TWH65552 UFQ65546:UGD65552 UPM65546:UPZ65552 UZI65546:UZV65552 VJE65546:VJR65552 VTA65546:VTN65552 WCW65546:WDJ65552 WMS65546:WNF65552 WWO65546:WXB65552 AG131082:AT131088 KC131082:KP131088 TY131082:UL131088 ADU131082:AEH131088 ANQ131082:AOD131088 AXM131082:AXZ131088 BHI131082:BHV131088 BRE131082:BRR131088 CBA131082:CBN131088 CKW131082:CLJ131088 CUS131082:CVF131088 DEO131082:DFB131088 DOK131082:DOX131088 DYG131082:DYT131088 EIC131082:EIP131088 ERY131082:ESL131088 FBU131082:FCH131088 FLQ131082:FMD131088 FVM131082:FVZ131088 GFI131082:GFV131088 GPE131082:GPR131088 GZA131082:GZN131088 HIW131082:HJJ131088 HSS131082:HTF131088 ICO131082:IDB131088 IMK131082:IMX131088 IWG131082:IWT131088 JGC131082:JGP131088 JPY131082:JQL131088 JZU131082:KAH131088 KJQ131082:KKD131088 KTM131082:KTZ131088 LDI131082:LDV131088 LNE131082:LNR131088 LXA131082:LXN131088 MGW131082:MHJ131088 MQS131082:MRF131088 NAO131082:NBB131088 NKK131082:NKX131088 NUG131082:NUT131088 OEC131082:OEP131088 ONY131082:OOL131088 OXU131082:OYH131088 PHQ131082:PID131088 PRM131082:PRZ131088 QBI131082:QBV131088 QLE131082:QLR131088 QVA131082:QVN131088 REW131082:RFJ131088 ROS131082:RPF131088 RYO131082:RZB131088 SIK131082:SIX131088 SSG131082:SST131088 TCC131082:TCP131088 TLY131082:TML131088 TVU131082:TWH131088 UFQ131082:UGD131088 UPM131082:UPZ131088 UZI131082:UZV131088 VJE131082:VJR131088 VTA131082:VTN131088 WCW131082:WDJ131088 WMS131082:WNF131088 WWO131082:WXB131088 AG196618:AT196624 KC196618:KP196624 TY196618:UL196624 ADU196618:AEH196624 ANQ196618:AOD196624 AXM196618:AXZ196624 BHI196618:BHV196624 BRE196618:BRR196624 CBA196618:CBN196624 CKW196618:CLJ196624 CUS196618:CVF196624 DEO196618:DFB196624 DOK196618:DOX196624 DYG196618:DYT196624 EIC196618:EIP196624 ERY196618:ESL196624 FBU196618:FCH196624 FLQ196618:FMD196624 FVM196618:FVZ196624 GFI196618:GFV196624 GPE196618:GPR196624 GZA196618:GZN196624 HIW196618:HJJ196624 HSS196618:HTF196624 ICO196618:IDB196624 IMK196618:IMX196624 IWG196618:IWT196624 JGC196618:JGP196624 JPY196618:JQL196624 JZU196618:KAH196624 KJQ196618:KKD196624 KTM196618:KTZ196624 LDI196618:LDV196624 LNE196618:LNR196624 LXA196618:LXN196624 MGW196618:MHJ196624 MQS196618:MRF196624 NAO196618:NBB196624 NKK196618:NKX196624 NUG196618:NUT196624 OEC196618:OEP196624 ONY196618:OOL196624 OXU196618:OYH196624 PHQ196618:PID196624 PRM196618:PRZ196624 QBI196618:QBV196624 QLE196618:QLR196624 QVA196618:QVN196624 REW196618:RFJ196624 ROS196618:RPF196624 RYO196618:RZB196624 SIK196618:SIX196624 SSG196618:SST196624 TCC196618:TCP196624 TLY196618:TML196624 TVU196618:TWH196624 UFQ196618:UGD196624 UPM196618:UPZ196624 UZI196618:UZV196624 VJE196618:VJR196624 VTA196618:VTN196624 WCW196618:WDJ196624 WMS196618:WNF196624 WWO196618:WXB196624 AG262154:AT262160 KC262154:KP262160 TY262154:UL262160 ADU262154:AEH262160 ANQ262154:AOD262160 AXM262154:AXZ262160 BHI262154:BHV262160 BRE262154:BRR262160 CBA262154:CBN262160 CKW262154:CLJ262160 CUS262154:CVF262160 DEO262154:DFB262160 DOK262154:DOX262160 DYG262154:DYT262160 EIC262154:EIP262160 ERY262154:ESL262160 FBU262154:FCH262160 FLQ262154:FMD262160 FVM262154:FVZ262160 GFI262154:GFV262160 GPE262154:GPR262160 GZA262154:GZN262160 HIW262154:HJJ262160 HSS262154:HTF262160 ICO262154:IDB262160 IMK262154:IMX262160 IWG262154:IWT262160 JGC262154:JGP262160 JPY262154:JQL262160 JZU262154:KAH262160 KJQ262154:KKD262160 KTM262154:KTZ262160 LDI262154:LDV262160 LNE262154:LNR262160 LXA262154:LXN262160 MGW262154:MHJ262160 MQS262154:MRF262160 NAO262154:NBB262160 NKK262154:NKX262160 NUG262154:NUT262160 OEC262154:OEP262160 ONY262154:OOL262160 OXU262154:OYH262160 PHQ262154:PID262160 PRM262154:PRZ262160 QBI262154:QBV262160 QLE262154:QLR262160 QVA262154:QVN262160 REW262154:RFJ262160 ROS262154:RPF262160 RYO262154:RZB262160 SIK262154:SIX262160 SSG262154:SST262160 TCC262154:TCP262160 TLY262154:TML262160 TVU262154:TWH262160 UFQ262154:UGD262160 UPM262154:UPZ262160 UZI262154:UZV262160 VJE262154:VJR262160 VTA262154:VTN262160 WCW262154:WDJ262160 WMS262154:WNF262160 WWO262154:WXB262160 AG327690:AT327696 KC327690:KP327696 TY327690:UL327696 ADU327690:AEH327696 ANQ327690:AOD327696 AXM327690:AXZ327696 BHI327690:BHV327696 BRE327690:BRR327696 CBA327690:CBN327696 CKW327690:CLJ327696 CUS327690:CVF327696 DEO327690:DFB327696 DOK327690:DOX327696 DYG327690:DYT327696 EIC327690:EIP327696 ERY327690:ESL327696 FBU327690:FCH327696 FLQ327690:FMD327696 FVM327690:FVZ327696 GFI327690:GFV327696 GPE327690:GPR327696 GZA327690:GZN327696 HIW327690:HJJ327696 HSS327690:HTF327696 ICO327690:IDB327696 IMK327690:IMX327696 IWG327690:IWT327696 JGC327690:JGP327696 JPY327690:JQL327696 JZU327690:KAH327696 KJQ327690:KKD327696 KTM327690:KTZ327696 LDI327690:LDV327696 LNE327690:LNR327696 LXA327690:LXN327696 MGW327690:MHJ327696 MQS327690:MRF327696 NAO327690:NBB327696 NKK327690:NKX327696 NUG327690:NUT327696 OEC327690:OEP327696 ONY327690:OOL327696 OXU327690:OYH327696 PHQ327690:PID327696 PRM327690:PRZ327696 QBI327690:QBV327696 QLE327690:QLR327696 QVA327690:QVN327696 REW327690:RFJ327696 ROS327690:RPF327696 RYO327690:RZB327696 SIK327690:SIX327696 SSG327690:SST327696 TCC327690:TCP327696 TLY327690:TML327696 TVU327690:TWH327696 UFQ327690:UGD327696 UPM327690:UPZ327696 UZI327690:UZV327696 VJE327690:VJR327696 VTA327690:VTN327696 WCW327690:WDJ327696 WMS327690:WNF327696 WWO327690:WXB327696 AG393226:AT393232 KC393226:KP393232 TY393226:UL393232 ADU393226:AEH393232 ANQ393226:AOD393232 AXM393226:AXZ393232 BHI393226:BHV393232 BRE393226:BRR393232 CBA393226:CBN393232 CKW393226:CLJ393232 CUS393226:CVF393232 DEO393226:DFB393232 DOK393226:DOX393232 DYG393226:DYT393232 EIC393226:EIP393232 ERY393226:ESL393232 FBU393226:FCH393232 FLQ393226:FMD393232 FVM393226:FVZ393232 GFI393226:GFV393232 GPE393226:GPR393232 GZA393226:GZN393232 HIW393226:HJJ393232 HSS393226:HTF393232 ICO393226:IDB393232 IMK393226:IMX393232 IWG393226:IWT393232 JGC393226:JGP393232 JPY393226:JQL393232 JZU393226:KAH393232 KJQ393226:KKD393232 KTM393226:KTZ393232 LDI393226:LDV393232 LNE393226:LNR393232 LXA393226:LXN393232 MGW393226:MHJ393232 MQS393226:MRF393232 NAO393226:NBB393232 NKK393226:NKX393232 NUG393226:NUT393232 OEC393226:OEP393232 ONY393226:OOL393232 OXU393226:OYH393232 PHQ393226:PID393232 PRM393226:PRZ393232 QBI393226:QBV393232 QLE393226:QLR393232 QVA393226:QVN393232 REW393226:RFJ393232 ROS393226:RPF393232 RYO393226:RZB393232 SIK393226:SIX393232 SSG393226:SST393232 TCC393226:TCP393232 TLY393226:TML393232 TVU393226:TWH393232 UFQ393226:UGD393232 UPM393226:UPZ393232 UZI393226:UZV393232 VJE393226:VJR393232 VTA393226:VTN393232 WCW393226:WDJ393232 WMS393226:WNF393232 WWO393226:WXB393232 AG458762:AT458768 KC458762:KP458768 TY458762:UL458768 ADU458762:AEH458768 ANQ458762:AOD458768 AXM458762:AXZ458768 BHI458762:BHV458768 BRE458762:BRR458768 CBA458762:CBN458768 CKW458762:CLJ458768 CUS458762:CVF458768 DEO458762:DFB458768 DOK458762:DOX458768 DYG458762:DYT458768 EIC458762:EIP458768 ERY458762:ESL458768 FBU458762:FCH458768 FLQ458762:FMD458768 FVM458762:FVZ458768 GFI458762:GFV458768 GPE458762:GPR458768 GZA458762:GZN458768 HIW458762:HJJ458768 HSS458762:HTF458768 ICO458762:IDB458768 IMK458762:IMX458768 IWG458762:IWT458768 JGC458762:JGP458768 JPY458762:JQL458768 JZU458762:KAH458768 KJQ458762:KKD458768 KTM458762:KTZ458768 LDI458762:LDV458768 LNE458762:LNR458768 LXA458762:LXN458768 MGW458762:MHJ458768 MQS458762:MRF458768 NAO458762:NBB458768 NKK458762:NKX458768 NUG458762:NUT458768 OEC458762:OEP458768 ONY458762:OOL458768 OXU458762:OYH458768 PHQ458762:PID458768 PRM458762:PRZ458768 QBI458762:QBV458768 QLE458762:QLR458768 QVA458762:QVN458768 REW458762:RFJ458768 ROS458762:RPF458768 RYO458762:RZB458768 SIK458762:SIX458768 SSG458762:SST458768 TCC458762:TCP458768 TLY458762:TML458768 TVU458762:TWH458768 UFQ458762:UGD458768 UPM458762:UPZ458768 UZI458762:UZV458768 VJE458762:VJR458768 VTA458762:VTN458768 WCW458762:WDJ458768 WMS458762:WNF458768 WWO458762:WXB458768 AG524298:AT524304 KC524298:KP524304 TY524298:UL524304 ADU524298:AEH524304 ANQ524298:AOD524304 AXM524298:AXZ524304 BHI524298:BHV524304 BRE524298:BRR524304 CBA524298:CBN524304 CKW524298:CLJ524304 CUS524298:CVF524304 DEO524298:DFB524304 DOK524298:DOX524304 DYG524298:DYT524304 EIC524298:EIP524304 ERY524298:ESL524304 FBU524298:FCH524304 FLQ524298:FMD524304 FVM524298:FVZ524304 GFI524298:GFV524304 GPE524298:GPR524304 GZA524298:GZN524304 HIW524298:HJJ524304 HSS524298:HTF524304 ICO524298:IDB524304 IMK524298:IMX524304 IWG524298:IWT524304 JGC524298:JGP524304 JPY524298:JQL524304 JZU524298:KAH524304 KJQ524298:KKD524304 KTM524298:KTZ524304 LDI524298:LDV524304 LNE524298:LNR524304 LXA524298:LXN524304 MGW524298:MHJ524304 MQS524298:MRF524304 NAO524298:NBB524304 NKK524298:NKX524304 NUG524298:NUT524304 OEC524298:OEP524304 ONY524298:OOL524304 OXU524298:OYH524304 PHQ524298:PID524304 PRM524298:PRZ524304 QBI524298:QBV524304 QLE524298:QLR524304 QVA524298:QVN524304 REW524298:RFJ524304 ROS524298:RPF524304 RYO524298:RZB524304 SIK524298:SIX524304 SSG524298:SST524304 TCC524298:TCP524304 TLY524298:TML524304 TVU524298:TWH524304 UFQ524298:UGD524304 UPM524298:UPZ524304 UZI524298:UZV524304 VJE524298:VJR524304 VTA524298:VTN524304 WCW524298:WDJ524304 WMS524298:WNF524304 WWO524298:WXB524304 AG589834:AT589840 KC589834:KP589840 TY589834:UL589840 ADU589834:AEH589840 ANQ589834:AOD589840 AXM589834:AXZ589840 BHI589834:BHV589840 BRE589834:BRR589840 CBA589834:CBN589840 CKW589834:CLJ589840 CUS589834:CVF589840 DEO589834:DFB589840 DOK589834:DOX589840 DYG589834:DYT589840 EIC589834:EIP589840 ERY589834:ESL589840 FBU589834:FCH589840 FLQ589834:FMD589840 FVM589834:FVZ589840 GFI589834:GFV589840 GPE589834:GPR589840 GZA589834:GZN589840 HIW589834:HJJ589840 HSS589834:HTF589840 ICO589834:IDB589840 IMK589834:IMX589840 IWG589834:IWT589840 JGC589834:JGP589840 JPY589834:JQL589840 JZU589834:KAH589840 KJQ589834:KKD589840 KTM589834:KTZ589840 LDI589834:LDV589840 LNE589834:LNR589840 LXA589834:LXN589840 MGW589834:MHJ589840 MQS589834:MRF589840 NAO589834:NBB589840 NKK589834:NKX589840 NUG589834:NUT589840 OEC589834:OEP589840 ONY589834:OOL589840 OXU589834:OYH589840 PHQ589834:PID589840 PRM589834:PRZ589840 QBI589834:QBV589840 QLE589834:QLR589840 QVA589834:QVN589840 REW589834:RFJ589840 ROS589834:RPF589840 RYO589834:RZB589840 SIK589834:SIX589840 SSG589834:SST589840 TCC589834:TCP589840 TLY589834:TML589840 TVU589834:TWH589840 UFQ589834:UGD589840 UPM589834:UPZ589840 UZI589834:UZV589840 VJE589834:VJR589840 VTA589834:VTN589840 WCW589834:WDJ589840 WMS589834:WNF589840 WWO589834:WXB589840 AG655370:AT655376 KC655370:KP655376 TY655370:UL655376 ADU655370:AEH655376 ANQ655370:AOD655376 AXM655370:AXZ655376 BHI655370:BHV655376 BRE655370:BRR655376 CBA655370:CBN655376 CKW655370:CLJ655376 CUS655370:CVF655376 DEO655370:DFB655376 DOK655370:DOX655376 DYG655370:DYT655376 EIC655370:EIP655376 ERY655370:ESL655376 FBU655370:FCH655376 FLQ655370:FMD655376 FVM655370:FVZ655376 GFI655370:GFV655376 GPE655370:GPR655376 GZA655370:GZN655376 HIW655370:HJJ655376 HSS655370:HTF655376 ICO655370:IDB655376 IMK655370:IMX655376 IWG655370:IWT655376 JGC655370:JGP655376 JPY655370:JQL655376 JZU655370:KAH655376 KJQ655370:KKD655376 KTM655370:KTZ655376 LDI655370:LDV655376 LNE655370:LNR655376 LXA655370:LXN655376 MGW655370:MHJ655376 MQS655370:MRF655376 NAO655370:NBB655376 NKK655370:NKX655376 NUG655370:NUT655376 OEC655370:OEP655376 ONY655370:OOL655376 OXU655370:OYH655376 PHQ655370:PID655376 PRM655370:PRZ655376 QBI655370:QBV655376 QLE655370:QLR655376 QVA655370:QVN655376 REW655370:RFJ655376 ROS655370:RPF655376 RYO655370:RZB655376 SIK655370:SIX655376 SSG655370:SST655376 TCC655370:TCP655376 TLY655370:TML655376 TVU655370:TWH655376 UFQ655370:UGD655376 UPM655370:UPZ655376 UZI655370:UZV655376 VJE655370:VJR655376 VTA655370:VTN655376 WCW655370:WDJ655376 WMS655370:WNF655376 WWO655370:WXB655376 AG720906:AT720912 KC720906:KP720912 TY720906:UL720912 ADU720906:AEH720912 ANQ720906:AOD720912 AXM720906:AXZ720912 BHI720906:BHV720912 BRE720906:BRR720912 CBA720906:CBN720912 CKW720906:CLJ720912 CUS720906:CVF720912 DEO720906:DFB720912 DOK720906:DOX720912 DYG720906:DYT720912 EIC720906:EIP720912 ERY720906:ESL720912 FBU720906:FCH720912 FLQ720906:FMD720912 FVM720906:FVZ720912 GFI720906:GFV720912 GPE720906:GPR720912 GZA720906:GZN720912 HIW720906:HJJ720912 HSS720906:HTF720912 ICO720906:IDB720912 IMK720906:IMX720912 IWG720906:IWT720912 JGC720906:JGP720912 JPY720906:JQL720912 JZU720906:KAH720912 KJQ720906:KKD720912 KTM720906:KTZ720912 LDI720906:LDV720912 LNE720906:LNR720912 LXA720906:LXN720912 MGW720906:MHJ720912 MQS720906:MRF720912 NAO720906:NBB720912 NKK720906:NKX720912 NUG720906:NUT720912 OEC720906:OEP720912 ONY720906:OOL720912 OXU720906:OYH720912 PHQ720906:PID720912 PRM720906:PRZ720912 QBI720906:QBV720912 QLE720906:QLR720912 QVA720906:QVN720912 REW720906:RFJ720912 ROS720906:RPF720912 RYO720906:RZB720912 SIK720906:SIX720912 SSG720906:SST720912 TCC720906:TCP720912 TLY720906:TML720912 TVU720906:TWH720912 UFQ720906:UGD720912 UPM720906:UPZ720912 UZI720906:UZV720912 VJE720906:VJR720912 VTA720906:VTN720912 WCW720906:WDJ720912 WMS720906:WNF720912 WWO720906:WXB720912 AG786442:AT786448 KC786442:KP786448 TY786442:UL786448 ADU786442:AEH786448 ANQ786442:AOD786448 AXM786442:AXZ786448 BHI786442:BHV786448 BRE786442:BRR786448 CBA786442:CBN786448 CKW786442:CLJ786448 CUS786442:CVF786448 DEO786442:DFB786448 DOK786442:DOX786448 DYG786442:DYT786448 EIC786442:EIP786448 ERY786442:ESL786448 FBU786442:FCH786448 FLQ786442:FMD786448 FVM786442:FVZ786448 GFI786442:GFV786448 GPE786442:GPR786448 GZA786442:GZN786448 HIW786442:HJJ786448 HSS786442:HTF786448 ICO786442:IDB786448 IMK786442:IMX786448 IWG786442:IWT786448 JGC786442:JGP786448 JPY786442:JQL786448 JZU786442:KAH786448 KJQ786442:KKD786448 KTM786442:KTZ786448 LDI786442:LDV786448 LNE786442:LNR786448 LXA786442:LXN786448 MGW786442:MHJ786448 MQS786442:MRF786448 NAO786442:NBB786448 NKK786442:NKX786448 NUG786442:NUT786448 OEC786442:OEP786448 ONY786442:OOL786448 OXU786442:OYH786448 PHQ786442:PID786448 PRM786442:PRZ786448 QBI786442:QBV786448 QLE786442:QLR786448 QVA786442:QVN786448 REW786442:RFJ786448 ROS786442:RPF786448 RYO786442:RZB786448 SIK786442:SIX786448 SSG786442:SST786448 TCC786442:TCP786448 TLY786442:TML786448 TVU786442:TWH786448 UFQ786442:UGD786448 UPM786442:UPZ786448 UZI786442:UZV786448 VJE786442:VJR786448 VTA786442:VTN786448 WCW786442:WDJ786448 WMS786442:WNF786448 WWO786442:WXB786448 AG851978:AT851984 KC851978:KP851984 TY851978:UL851984 ADU851978:AEH851984 ANQ851978:AOD851984 AXM851978:AXZ851984 BHI851978:BHV851984 BRE851978:BRR851984 CBA851978:CBN851984 CKW851978:CLJ851984 CUS851978:CVF851984 DEO851978:DFB851984 DOK851978:DOX851984 DYG851978:DYT851984 EIC851978:EIP851984 ERY851978:ESL851984 FBU851978:FCH851984 FLQ851978:FMD851984 FVM851978:FVZ851984 GFI851978:GFV851984 GPE851978:GPR851984 GZA851978:GZN851984 HIW851978:HJJ851984 HSS851978:HTF851984 ICO851978:IDB851984 IMK851978:IMX851984 IWG851978:IWT851984 JGC851978:JGP851984 JPY851978:JQL851984 JZU851978:KAH851984 KJQ851978:KKD851984 KTM851978:KTZ851984 LDI851978:LDV851984 LNE851978:LNR851984 LXA851978:LXN851984 MGW851978:MHJ851984 MQS851978:MRF851984 NAO851978:NBB851984 NKK851978:NKX851984 NUG851978:NUT851984 OEC851978:OEP851984 ONY851978:OOL851984 OXU851978:OYH851984 PHQ851978:PID851984 PRM851978:PRZ851984 QBI851978:QBV851984 QLE851978:QLR851984 QVA851978:QVN851984 REW851978:RFJ851984 ROS851978:RPF851984 RYO851978:RZB851984 SIK851978:SIX851984 SSG851978:SST851984 TCC851978:TCP851984 TLY851978:TML851984 TVU851978:TWH851984 UFQ851978:UGD851984 UPM851978:UPZ851984 UZI851978:UZV851984 VJE851978:VJR851984 VTA851978:VTN851984 WCW851978:WDJ851984 WMS851978:WNF851984 WWO851978:WXB851984 AG917514:AT917520 KC917514:KP917520 TY917514:UL917520 ADU917514:AEH917520 ANQ917514:AOD917520 AXM917514:AXZ917520 BHI917514:BHV917520 BRE917514:BRR917520 CBA917514:CBN917520 CKW917514:CLJ917520 CUS917514:CVF917520 DEO917514:DFB917520 DOK917514:DOX917520 DYG917514:DYT917520 EIC917514:EIP917520 ERY917514:ESL917520 FBU917514:FCH917520 FLQ917514:FMD917520 FVM917514:FVZ917520 GFI917514:GFV917520 GPE917514:GPR917520 GZA917514:GZN917520 HIW917514:HJJ917520 HSS917514:HTF917520 ICO917514:IDB917520 IMK917514:IMX917520 IWG917514:IWT917520 JGC917514:JGP917520 JPY917514:JQL917520 JZU917514:KAH917520 KJQ917514:KKD917520 KTM917514:KTZ917520 LDI917514:LDV917520 LNE917514:LNR917520 LXA917514:LXN917520 MGW917514:MHJ917520 MQS917514:MRF917520 NAO917514:NBB917520 NKK917514:NKX917520 NUG917514:NUT917520 OEC917514:OEP917520 ONY917514:OOL917520 OXU917514:OYH917520 PHQ917514:PID917520 PRM917514:PRZ917520 QBI917514:QBV917520 QLE917514:QLR917520 QVA917514:QVN917520 REW917514:RFJ917520 ROS917514:RPF917520 RYO917514:RZB917520 SIK917514:SIX917520 SSG917514:SST917520 TCC917514:TCP917520 TLY917514:TML917520 TVU917514:TWH917520 UFQ917514:UGD917520 UPM917514:UPZ917520 UZI917514:UZV917520 VJE917514:VJR917520 VTA917514:VTN917520 WCW917514:WDJ917520 WMS917514:WNF917520 WWO917514:WXB917520 AG983050:AT983056 KC983050:KP983056 TY983050:UL983056 ADU983050:AEH983056 ANQ983050:AOD983056 AXM983050:AXZ983056 BHI983050:BHV983056 BRE983050:BRR983056 CBA983050:CBN983056 CKW983050:CLJ983056 CUS983050:CVF983056 DEO983050:DFB983056 DOK983050:DOX983056 DYG983050:DYT983056 EIC983050:EIP983056 ERY983050:ESL983056 FBU983050:FCH983056 FLQ983050:FMD983056 FVM983050:FVZ983056 GFI983050:GFV983056 GPE983050:GPR983056 GZA983050:GZN983056 HIW983050:HJJ983056 HSS983050:HTF983056 ICO983050:IDB983056 IMK983050:IMX983056 IWG983050:IWT983056 JGC983050:JGP983056 JPY983050:JQL983056 JZU983050:KAH983056 KJQ983050:KKD983056 KTM983050:KTZ983056 LDI983050:LDV983056 LNE983050:LNR983056 LXA983050:LXN983056 MGW983050:MHJ983056 MQS983050:MRF983056 NAO983050:NBB983056 NKK983050:NKX983056 NUG983050:NUT983056 OEC983050:OEP983056 ONY983050:OOL983056 OXU983050:OYH983056 PHQ983050:PID983056 PRM983050:PRZ983056 QBI983050:QBV983056 QLE983050:QLR983056 QVA983050:QVN983056 REW983050:RFJ983056 ROS983050:RPF983056 RYO983050:RZB983056 SIK983050:SIX983056 SSG983050:SST983056 TCC983050:TCP983056 TLY983050:TML983056 TVU983050:TWH983056 UFQ983050:UGD983056 UPM983050:UPZ983056 UZI983050:UZV983056 VJE983050:VJR983056 VTA983050:VTN983056 WCW983050:WDJ983056 WMS983050:WNF983056 WWO983050:WXB983056"/>
    <dataValidation type="list" showInputMessage="1" showErrorMessage="1" sqref="V10:AF16 JR10:KB16 TN10:TX16 ADJ10:ADT16 ANF10:ANP16 AXB10:AXL16 BGX10:BHH16 BQT10:BRD16 CAP10:CAZ16 CKL10:CKV16 CUH10:CUR16 DED10:DEN16 DNZ10:DOJ16 DXV10:DYF16 EHR10:EIB16 ERN10:ERX16 FBJ10:FBT16 FLF10:FLP16 FVB10:FVL16 GEX10:GFH16 GOT10:GPD16 GYP10:GYZ16 HIL10:HIV16 HSH10:HSR16 ICD10:ICN16 ILZ10:IMJ16 IVV10:IWF16 JFR10:JGB16 JPN10:JPX16 JZJ10:JZT16 KJF10:KJP16 KTB10:KTL16 LCX10:LDH16 LMT10:LND16 LWP10:LWZ16 MGL10:MGV16 MQH10:MQR16 NAD10:NAN16 NJZ10:NKJ16 NTV10:NUF16 ODR10:OEB16 ONN10:ONX16 OXJ10:OXT16 PHF10:PHP16 PRB10:PRL16 QAX10:QBH16 QKT10:QLD16 QUP10:QUZ16 REL10:REV16 ROH10:ROR16 RYD10:RYN16 SHZ10:SIJ16 SRV10:SSF16 TBR10:TCB16 TLN10:TLX16 TVJ10:TVT16 UFF10:UFP16 UPB10:UPL16 UYX10:UZH16 VIT10:VJD16 VSP10:VSZ16 WCL10:WCV16 WMH10:WMR16 WWD10:WWN16 V65546:AF65552 JR65546:KB65552 TN65546:TX65552 ADJ65546:ADT65552 ANF65546:ANP65552 AXB65546:AXL65552 BGX65546:BHH65552 BQT65546:BRD65552 CAP65546:CAZ65552 CKL65546:CKV65552 CUH65546:CUR65552 DED65546:DEN65552 DNZ65546:DOJ65552 DXV65546:DYF65552 EHR65546:EIB65552 ERN65546:ERX65552 FBJ65546:FBT65552 FLF65546:FLP65552 FVB65546:FVL65552 GEX65546:GFH65552 GOT65546:GPD65552 GYP65546:GYZ65552 HIL65546:HIV65552 HSH65546:HSR65552 ICD65546:ICN65552 ILZ65546:IMJ65552 IVV65546:IWF65552 JFR65546:JGB65552 JPN65546:JPX65552 JZJ65546:JZT65552 KJF65546:KJP65552 KTB65546:KTL65552 LCX65546:LDH65552 LMT65546:LND65552 LWP65546:LWZ65552 MGL65546:MGV65552 MQH65546:MQR65552 NAD65546:NAN65552 NJZ65546:NKJ65552 NTV65546:NUF65552 ODR65546:OEB65552 ONN65546:ONX65552 OXJ65546:OXT65552 PHF65546:PHP65552 PRB65546:PRL65552 QAX65546:QBH65552 QKT65546:QLD65552 QUP65546:QUZ65552 REL65546:REV65552 ROH65546:ROR65552 RYD65546:RYN65552 SHZ65546:SIJ65552 SRV65546:SSF65552 TBR65546:TCB65552 TLN65546:TLX65552 TVJ65546:TVT65552 UFF65546:UFP65552 UPB65546:UPL65552 UYX65546:UZH65552 VIT65546:VJD65552 VSP65546:VSZ65552 WCL65546:WCV65552 WMH65546:WMR65552 WWD65546:WWN65552 V131082:AF131088 JR131082:KB131088 TN131082:TX131088 ADJ131082:ADT131088 ANF131082:ANP131088 AXB131082:AXL131088 BGX131082:BHH131088 BQT131082:BRD131088 CAP131082:CAZ131088 CKL131082:CKV131088 CUH131082:CUR131088 DED131082:DEN131088 DNZ131082:DOJ131088 DXV131082:DYF131088 EHR131082:EIB131088 ERN131082:ERX131088 FBJ131082:FBT131088 FLF131082:FLP131088 FVB131082:FVL131088 GEX131082:GFH131088 GOT131082:GPD131088 GYP131082:GYZ131088 HIL131082:HIV131088 HSH131082:HSR131088 ICD131082:ICN131088 ILZ131082:IMJ131088 IVV131082:IWF131088 JFR131082:JGB131088 JPN131082:JPX131088 JZJ131082:JZT131088 KJF131082:KJP131088 KTB131082:KTL131088 LCX131082:LDH131088 LMT131082:LND131088 LWP131082:LWZ131088 MGL131082:MGV131088 MQH131082:MQR131088 NAD131082:NAN131088 NJZ131082:NKJ131088 NTV131082:NUF131088 ODR131082:OEB131088 ONN131082:ONX131088 OXJ131082:OXT131088 PHF131082:PHP131088 PRB131082:PRL131088 QAX131082:QBH131088 QKT131082:QLD131088 QUP131082:QUZ131088 REL131082:REV131088 ROH131082:ROR131088 RYD131082:RYN131088 SHZ131082:SIJ131088 SRV131082:SSF131088 TBR131082:TCB131088 TLN131082:TLX131088 TVJ131082:TVT131088 UFF131082:UFP131088 UPB131082:UPL131088 UYX131082:UZH131088 VIT131082:VJD131088 VSP131082:VSZ131088 WCL131082:WCV131088 WMH131082:WMR131088 WWD131082:WWN131088 V196618:AF196624 JR196618:KB196624 TN196618:TX196624 ADJ196618:ADT196624 ANF196618:ANP196624 AXB196618:AXL196624 BGX196618:BHH196624 BQT196618:BRD196624 CAP196618:CAZ196624 CKL196618:CKV196624 CUH196618:CUR196624 DED196618:DEN196624 DNZ196618:DOJ196624 DXV196618:DYF196624 EHR196618:EIB196624 ERN196618:ERX196624 FBJ196618:FBT196624 FLF196618:FLP196624 FVB196618:FVL196624 GEX196618:GFH196624 GOT196618:GPD196624 GYP196618:GYZ196624 HIL196618:HIV196624 HSH196618:HSR196624 ICD196618:ICN196624 ILZ196618:IMJ196624 IVV196618:IWF196624 JFR196618:JGB196624 JPN196618:JPX196624 JZJ196618:JZT196624 KJF196618:KJP196624 KTB196618:KTL196624 LCX196618:LDH196624 LMT196618:LND196624 LWP196618:LWZ196624 MGL196618:MGV196624 MQH196618:MQR196624 NAD196618:NAN196624 NJZ196618:NKJ196624 NTV196618:NUF196624 ODR196618:OEB196624 ONN196618:ONX196624 OXJ196618:OXT196624 PHF196618:PHP196624 PRB196618:PRL196624 QAX196618:QBH196624 QKT196618:QLD196624 QUP196618:QUZ196624 REL196618:REV196624 ROH196618:ROR196624 RYD196618:RYN196624 SHZ196618:SIJ196624 SRV196618:SSF196624 TBR196618:TCB196624 TLN196618:TLX196624 TVJ196618:TVT196624 UFF196618:UFP196624 UPB196618:UPL196624 UYX196618:UZH196624 VIT196618:VJD196624 VSP196618:VSZ196624 WCL196618:WCV196624 WMH196618:WMR196624 WWD196618:WWN196624 V262154:AF262160 JR262154:KB262160 TN262154:TX262160 ADJ262154:ADT262160 ANF262154:ANP262160 AXB262154:AXL262160 BGX262154:BHH262160 BQT262154:BRD262160 CAP262154:CAZ262160 CKL262154:CKV262160 CUH262154:CUR262160 DED262154:DEN262160 DNZ262154:DOJ262160 DXV262154:DYF262160 EHR262154:EIB262160 ERN262154:ERX262160 FBJ262154:FBT262160 FLF262154:FLP262160 FVB262154:FVL262160 GEX262154:GFH262160 GOT262154:GPD262160 GYP262154:GYZ262160 HIL262154:HIV262160 HSH262154:HSR262160 ICD262154:ICN262160 ILZ262154:IMJ262160 IVV262154:IWF262160 JFR262154:JGB262160 JPN262154:JPX262160 JZJ262154:JZT262160 KJF262154:KJP262160 KTB262154:KTL262160 LCX262154:LDH262160 LMT262154:LND262160 LWP262154:LWZ262160 MGL262154:MGV262160 MQH262154:MQR262160 NAD262154:NAN262160 NJZ262154:NKJ262160 NTV262154:NUF262160 ODR262154:OEB262160 ONN262154:ONX262160 OXJ262154:OXT262160 PHF262154:PHP262160 PRB262154:PRL262160 QAX262154:QBH262160 QKT262154:QLD262160 QUP262154:QUZ262160 REL262154:REV262160 ROH262154:ROR262160 RYD262154:RYN262160 SHZ262154:SIJ262160 SRV262154:SSF262160 TBR262154:TCB262160 TLN262154:TLX262160 TVJ262154:TVT262160 UFF262154:UFP262160 UPB262154:UPL262160 UYX262154:UZH262160 VIT262154:VJD262160 VSP262154:VSZ262160 WCL262154:WCV262160 WMH262154:WMR262160 WWD262154:WWN262160 V327690:AF327696 JR327690:KB327696 TN327690:TX327696 ADJ327690:ADT327696 ANF327690:ANP327696 AXB327690:AXL327696 BGX327690:BHH327696 BQT327690:BRD327696 CAP327690:CAZ327696 CKL327690:CKV327696 CUH327690:CUR327696 DED327690:DEN327696 DNZ327690:DOJ327696 DXV327690:DYF327696 EHR327690:EIB327696 ERN327690:ERX327696 FBJ327690:FBT327696 FLF327690:FLP327696 FVB327690:FVL327696 GEX327690:GFH327696 GOT327690:GPD327696 GYP327690:GYZ327696 HIL327690:HIV327696 HSH327690:HSR327696 ICD327690:ICN327696 ILZ327690:IMJ327696 IVV327690:IWF327696 JFR327690:JGB327696 JPN327690:JPX327696 JZJ327690:JZT327696 KJF327690:KJP327696 KTB327690:KTL327696 LCX327690:LDH327696 LMT327690:LND327696 LWP327690:LWZ327696 MGL327690:MGV327696 MQH327690:MQR327696 NAD327690:NAN327696 NJZ327690:NKJ327696 NTV327690:NUF327696 ODR327690:OEB327696 ONN327690:ONX327696 OXJ327690:OXT327696 PHF327690:PHP327696 PRB327690:PRL327696 QAX327690:QBH327696 QKT327690:QLD327696 QUP327690:QUZ327696 REL327690:REV327696 ROH327690:ROR327696 RYD327690:RYN327696 SHZ327690:SIJ327696 SRV327690:SSF327696 TBR327690:TCB327696 TLN327690:TLX327696 TVJ327690:TVT327696 UFF327690:UFP327696 UPB327690:UPL327696 UYX327690:UZH327696 VIT327690:VJD327696 VSP327690:VSZ327696 WCL327690:WCV327696 WMH327690:WMR327696 WWD327690:WWN327696 V393226:AF393232 JR393226:KB393232 TN393226:TX393232 ADJ393226:ADT393232 ANF393226:ANP393232 AXB393226:AXL393232 BGX393226:BHH393232 BQT393226:BRD393232 CAP393226:CAZ393232 CKL393226:CKV393232 CUH393226:CUR393232 DED393226:DEN393232 DNZ393226:DOJ393232 DXV393226:DYF393232 EHR393226:EIB393232 ERN393226:ERX393232 FBJ393226:FBT393232 FLF393226:FLP393232 FVB393226:FVL393232 GEX393226:GFH393232 GOT393226:GPD393232 GYP393226:GYZ393232 HIL393226:HIV393232 HSH393226:HSR393232 ICD393226:ICN393232 ILZ393226:IMJ393232 IVV393226:IWF393232 JFR393226:JGB393232 JPN393226:JPX393232 JZJ393226:JZT393232 KJF393226:KJP393232 KTB393226:KTL393232 LCX393226:LDH393232 LMT393226:LND393232 LWP393226:LWZ393232 MGL393226:MGV393232 MQH393226:MQR393232 NAD393226:NAN393232 NJZ393226:NKJ393232 NTV393226:NUF393232 ODR393226:OEB393232 ONN393226:ONX393232 OXJ393226:OXT393232 PHF393226:PHP393232 PRB393226:PRL393232 QAX393226:QBH393232 QKT393226:QLD393232 QUP393226:QUZ393232 REL393226:REV393232 ROH393226:ROR393232 RYD393226:RYN393232 SHZ393226:SIJ393232 SRV393226:SSF393232 TBR393226:TCB393232 TLN393226:TLX393232 TVJ393226:TVT393232 UFF393226:UFP393232 UPB393226:UPL393232 UYX393226:UZH393232 VIT393226:VJD393232 VSP393226:VSZ393232 WCL393226:WCV393232 WMH393226:WMR393232 WWD393226:WWN393232 V458762:AF458768 JR458762:KB458768 TN458762:TX458768 ADJ458762:ADT458768 ANF458762:ANP458768 AXB458762:AXL458768 BGX458762:BHH458768 BQT458762:BRD458768 CAP458762:CAZ458768 CKL458762:CKV458768 CUH458762:CUR458768 DED458762:DEN458768 DNZ458762:DOJ458768 DXV458762:DYF458768 EHR458762:EIB458768 ERN458762:ERX458768 FBJ458762:FBT458768 FLF458762:FLP458768 FVB458762:FVL458768 GEX458762:GFH458768 GOT458762:GPD458768 GYP458762:GYZ458768 HIL458762:HIV458768 HSH458762:HSR458768 ICD458762:ICN458768 ILZ458762:IMJ458768 IVV458762:IWF458768 JFR458762:JGB458768 JPN458762:JPX458768 JZJ458762:JZT458768 KJF458762:KJP458768 KTB458762:KTL458768 LCX458762:LDH458768 LMT458762:LND458768 LWP458762:LWZ458768 MGL458762:MGV458768 MQH458762:MQR458768 NAD458762:NAN458768 NJZ458762:NKJ458768 NTV458762:NUF458768 ODR458762:OEB458768 ONN458762:ONX458768 OXJ458762:OXT458768 PHF458762:PHP458768 PRB458762:PRL458768 QAX458762:QBH458768 QKT458762:QLD458768 QUP458762:QUZ458768 REL458762:REV458768 ROH458762:ROR458768 RYD458762:RYN458768 SHZ458762:SIJ458768 SRV458762:SSF458768 TBR458762:TCB458768 TLN458762:TLX458768 TVJ458762:TVT458768 UFF458762:UFP458768 UPB458762:UPL458768 UYX458762:UZH458768 VIT458762:VJD458768 VSP458762:VSZ458768 WCL458762:WCV458768 WMH458762:WMR458768 WWD458762:WWN458768 V524298:AF524304 JR524298:KB524304 TN524298:TX524304 ADJ524298:ADT524304 ANF524298:ANP524304 AXB524298:AXL524304 BGX524298:BHH524304 BQT524298:BRD524304 CAP524298:CAZ524304 CKL524298:CKV524304 CUH524298:CUR524304 DED524298:DEN524304 DNZ524298:DOJ524304 DXV524298:DYF524304 EHR524298:EIB524304 ERN524298:ERX524304 FBJ524298:FBT524304 FLF524298:FLP524304 FVB524298:FVL524304 GEX524298:GFH524304 GOT524298:GPD524304 GYP524298:GYZ524304 HIL524298:HIV524304 HSH524298:HSR524304 ICD524298:ICN524304 ILZ524298:IMJ524304 IVV524298:IWF524304 JFR524298:JGB524304 JPN524298:JPX524304 JZJ524298:JZT524304 KJF524298:KJP524304 KTB524298:KTL524304 LCX524298:LDH524304 LMT524298:LND524304 LWP524298:LWZ524304 MGL524298:MGV524304 MQH524298:MQR524304 NAD524298:NAN524304 NJZ524298:NKJ524304 NTV524298:NUF524304 ODR524298:OEB524304 ONN524298:ONX524304 OXJ524298:OXT524304 PHF524298:PHP524304 PRB524298:PRL524304 QAX524298:QBH524304 QKT524298:QLD524304 QUP524298:QUZ524304 REL524298:REV524304 ROH524298:ROR524304 RYD524298:RYN524304 SHZ524298:SIJ524304 SRV524298:SSF524304 TBR524298:TCB524304 TLN524298:TLX524304 TVJ524298:TVT524304 UFF524298:UFP524304 UPB524298:UPL524304 UYX524298:UZH524304 VIT524298:VJD524304 VSP524298:VSZ524304 WCL524298:WCV524304 WMH524298:WMR524304 WWD524298:WWN524304 V589834:AF589840 JR589834:KB589840 TN589834:TX589840 ADJ589834:ADT589840 ANF589834:ANP589840 AXB589834:AXL589840 BGX589834:BHH589840 BQT589834:BRD589840 CAP589834:CAZ589840 CKL589834:CKV589840 CUH589834:CUR589840 DED589834:DEN589840 DNZ589834:DOJ589840 DXV589834:DYF589840 EHR589834:EIB589840 ERN589834:ERX589840 FBJ589834:FBT589840 FLF589834:FLP589840 FVB589834:FVL589840 GEX589834:GFH589840 GOT589834:GPD589840 GYP589834:GYZ589840 HIL589834:HIV589840 HSH589834:HSR589840 ICD589834:ICN589840 ILZ589834:IMJ589840 IVV589834:IWF589840 JFR589834:JGB589840 JPN589834:JPX589840 JZJ589834:JZT589840 KJF589834:KJP589840 KTB589834:KTL589840 LCX589834:LDH589840 LMT589834:LND589840 LWP589834:LWZ589840 MGL589834:MGV589840 MQH589834:MQR589840 NAD589834:NAN589840 NJZ589834:NKJ589840 NTV589834:NUF589840 ODR589834:OEB589840 ONN589834:ONX589840 OXJ589834:OXT589840 PHF589834:PHP589840 PRB589834:PRL589840 QAX589834:QBH589840 QKT589834:QLD589840 QUP589834:QUZ589840 REL589834:REV589840 ROH589834:ROR589840 RYD589834:RYN589840 SHZ589834:SIJ589840 SRV589834:SSF589840 TBR589834:TCB589840 TLN589834:TLX589840 TVJ589834:TVT589840 UFF589834:UFP589840 UPB589834:UPL589840 UYX589834:UZH589840 VIT589834:VJD589840 VSP589834:VSZ589840 WCL589834:WCV589840 WMH589834:WMR589840 WWD589834:WWN589840 V655370:AF655376 JR655370:KB655376 TN655370:TX655376 ADJ655370:ADT655376 ANF655370:ANP655376 AXB655370:AXL655376 BGX655370:BHH655376 BQT655370:BRD655376 CAP655370:CAZ655376 CKL655370:CKV655376 CUH655370:CUR655376 DED655370:DEN655376 DNZ655370:DOJ655376 DXV655370:DYF655376 EHR655370:EIB655376 ERN655370:ERX655376 FBJ655370:FBT655376 FLF655370:FLP655376 FVB655370:FVL655376 GEX655370:GFH655376 GOT655370:GPD655376 GYP655370:GYZ655376 HIL655370:HIV655376 HSH655370:HSR655376 ICD655370:ICN655376 ILZ655370:IMJ655376 IVV655370:IWF655376 JFR655370:JGB655376 JPN655370:JPX655376 JZJ655370:JZT655376 KJF655370:KJP655376 KTB655370:KTL655376 LCX655370:LDH655376 LMT655370:LND655376 LWP655370:LWZ655376 MGL655370:MGV655376 MQH655370:MQR655376 NAD655370:NAN655376 NJZ655370:NKJ655376 NTV655370:NUF655376 ODR655370:OEB655376 ONN655370:ONX655376 OXJ655370:OXT655376 PHF655370:PHP655376 PRB655370:PRL655376 QAX655370:QBH655376 QKT655370:QLD655376 QUP655370:QUZ655376 REL655370:REV655376 ROH655370:ROR655376 RYD655370:RYN655376 SHZ655370:SIJ655376 SRV655370:SSF655376 TBR655370:TCB655376 TLN655370:TLX655376 TVJ655370:TVT655376 UFF655370:UFP655376 UPB655370:UPL655376 UYX655370:UZH655376 VIT655370:VJD655376 VSP655370:VSZ655376 WCL655370:WCV655376 WMH655370:WMR655376 WWD655370:WWN655376 V720906:AF720912 JR720906:KB720912 TN720906:TX720912 ADJ720906:ADT720912 ANF720906:ANP720912 AXB720906:AXL720912 BGX720906:BHH720912 BQT720906:BRD720912 CAP720906:CAZ720912 CKL720906:CKV720912 CUH720906:CUR720912 DED720906:DEN720912 DNZ720906:DOJ720912 DXV720906:DYF720912 EHR720906:EIB720912 ERN720906:ERX720912 FBJ720906:FBT720912 FLF720906:FLP720912 FVB720906:FVL720912 GEX720906:GFH720912 GOT720906:GPD720912 GYP720906:GYZ720912 HIL720906:HIV720912 HSH720906:HSR720912 ICD720906:ICN720912 ILZ720906:IMJ720912 IVV720906:IWF720912 JFR720906:JGB720912 JPN720906:JPX720912 JZJ720906:JZT720912 KJF720906:KJP720912 KTB720906:KTL720912 LCX720906:LDH720912 LMT720906:LND720912 LWP720906:LWZ720912 MGL720906:MGV720912 MQH720906:MQR720912 NAD720906:NAN720912 NJZ720906:NKJ720912 NTV720906:NUF720912 ODR720906:OEB720912 ONN720906:ONX720912 OXJ720906:OXT720912 PHF720906:PHP720912 PRB720906:PRL720912 QAX720906:QBH720912 QKT720906:QLD720912 QUP720906:QUZ720912 REL720906:REV720912 ROH720906:ROR720912 RYD720906:RYN720912 SHZ720906:SIJ720912 SRV720906:SSF720912 TBR720906:TCB720912 TLN720906:TLX720912 TVJ720906:TVT720912 UFF720906:UFP720912 UPB720906:UPL720912 UYX720906:UZH720912 VIT720906:VJD720912 VSP720906:VSZ720912 WCL720906:WCV720912 WMH720906:WMR720912 WWD720906:WWN720912 V786442:AF786448 JR786442:KB786448 TN786442:TX786448 ADJ786442:ADT786448 ANF786442:ANP786448 AXB786442:AXL786448 BGX786442:BHH786448 BQT786442:BRD786448 CAP786442:CAZ786448 CKL786442:CKV786448 CUH786442:CUR786448 DED786442:DEN786448 DNZ786442:DOJ786448 DXV786442:DYF786448 EHR786442:EIB786448 ERN786442:ERX786448 FBJ786442:FBT786448 FLF786442:FLP786448 FVB786442:FVL786448 GEX786442:GFH786448 GOT786442:GPD786448 GYP786442:GYZ786448 HIL786442:HIV786448 HSH786442:HSR786448 ICD786442:ICN786448 ILZ786442:IMJ786448 IVV786442:IWF786448 JFR786442:JGB786448 JPN786442:JPX786448 JZJ786442:JZT786448 KJF786442:KJP786448 KTB786442:KTL786448 LCX786442:LDH786448 LMT786442:LND786448 LWP786442:LWZ786448 MGL786442:MGV786448 MQH786442:MQR786448 NAD786442:NAN786448 NJZ786442:NKJ786448 NTV786442:NUF786448 ODR786442:OEB786448 ONN786442:ONX786448 OXJ786442:OXT786448 PHF786442:PHP786448 PRB786442:PRL786448 QAX786442:QBH786448 QKT786442:QLD786448 QUP786442:QUZ786448 REL786442:REV786448 ROH786442:ROR786448 RYD786442:RYN786448 SHZ786442:SIJ786448 SRV786442:SSF786448 TBR786442:TCB786448 TLN786442:TLX786448 TVJ786442:TVT786448 UFF786442:UFP786448 UPB786442:UPL786448 UYX786442:UZH786448 VIT786442:VJD786448 VSP786442:VSZ786448 WCL786442:WCV786448 WMH786442:WMR786448 WWD786442:WWN786448 V851978:AF851984 JR851978:KB851984 TN851978:TX851984 ADJ851978:ADT851984 ANF851978:ANP851984 AXB851978:AXL851984 BGX851978:BHH851984 BQT851978:BRD851984 CAP851978:CAZ851984 CKL851978:CKV851984 CUH851978:CUR851984 DED851978:DEN851984 DNZ851978:DOJ851984 DXV851978:DYF851984 EHR851978:EIB851984 ERN851978:ERX851984 FBJ851978:FBT851984 FLF851978:FLP851984 FVB851978:FVL851984 GEX851978:GFH851984 GOT851978:GPD851984 GYP851978:GYZ851984 HIL851978:HIV851984 HSH851978:HSR851984 ICD851978:ICN851984 ILZ851978:IMJ851984 IVV851978:IWF851984 JFR851978:JGB851984 JPN851978:JPX851984 JZJ851978:JZT851984 KJF851978:KJP851984 KTB851978:KTL851984 LCX851978:LDH851984 LMT851978:LND851984 LWP851978:LWZ851984 MGL851978:MGV851984 MQH851978:MQR851984 NAD851978:NAN851984 NJZ851978:NKJ851984 NTV851978:NUF851984 ODR851978:OEB851984 ONN851978:ONX851984 OXJ851978:OXT851984 PHF851978:PHP851984 PRB851978:PRL851984 QAX851978:QBH851984 QKT851978:QLD851984 QUP851978:QUZ851984 REL851978:REV851984 ROH851978:ROR851984 RYD851978:RYN851984 SHZ851978:SIJ851984 SRV851978:SSF851984 TBR851978:TCB851984 TLN851978:TLX851984 TVJ851978:TVT851984 UFF851978:UFP851984 UPB851978:UPL851984 UYX851978:UZH851984 VIT851978:VJD851984 VSP851978:VSZ851984 WCL851978:WCV851984 WMH851978:WMR851984 WWD851978:WWN851984 V917514:AF917520 JR917514:KB917520 TN917514:TX917520 ADJ917514:ADT917520 ANF917514:ANP917520 AXB917514:AXL917520 BGX917514:BHH917520 BQT917514:BRD917520 CAP917514:CAZ917520 CKL917514:CKV917520 CUH917514:CUR917520 DED917514:DEN917520 DNZ917514:DOJ917520 DXV917514:DYF917520 EHR917514:EIB917520 ERN917514:ERX917520 FBJ917514:FBT917520 FLF917514:FLP917520 FVB917514:FVL917520 GEX917514:GFH917520 GOT917514:GPD917520 GYP917514:GYZ917520 HIL917514:HIV917520 HSH917514:HSR917520 ICD917514:ICN917520 ILZ917514:IMJ917520 IVV917514:IWF917520 JFR917514:JGB917520 JPN917514:JPX917520 JZJ917514:JZT917520 KJF917514:KJP917520 KTB917514:KTL917520 LCX917514:LDH917520 LMT917514:LND917520 LWP917514:LWZ917520 MGL917514:MGV917520 MQH917514:MQR917520 NAD917514:NAN917520 NJZ917514:NKJ917520 NTV917514:NUF917520 ODR917514:OEB917520 ONN917514:ONX917520 OXJ917514:OXT917520 PHF917514:PHP917520 PRB917514:PRL917520 QAX917514:QBH917520 QKT917514:QLD917520 QUP917514:QUZ917520 REL917514:REV917520 ROH917514:ROR917520 RYD917514:RYN917520 SHZ917514:SIJ917520 SRV917514:SSF917520 TBR917514:TCB917520 TLN917514:TLX917520 TVJ917514:TVT917520 UFF917514:UFP917520 UPB917514:UPL917520 UYX917514:UZH917520 VIT917514:VJD917520 VSP917514:VSZ917520 WCL917514:WCV917520 WMH917514:WMR917520 WWD917514:WWN917520 V983050:AF983056 JR983050:KB983056 TN983050:TX983056 ADJ983050:ADT983056 ANF983050:ANP983056 AXB983050:AXL983056 BGX983050:BHH983056 BQT983050:BRD983056 CAP983050:CAZ983056 CKL983050:CKV983056 CUH983050:CUR983056 DED983050:DEN983056 DNZ983050:DOJ983056 DXV983050:DYF983056 EHR983050:EIB983056 ERN983050:ERX983056 FBJ983050:FBT983056 FLF983050:FLP983056 FVB983050:FVL983056 GEX983050:GFH983056 GOT983050:GPD983056 GYP983050:GYZ983056 HIL983050:HIV983056 HSH983050:HSR983056 ICD983050:ICN983056 ILZ983050:IMJ983056 IVV983050:IWF983056 JFR983050:JGB983056 JPN983050:JPX983056 JZJ983050:JZT983056 KJF983050:KJP983056 KTB983050:KTL983056 LCX983050:LDH983056 LMT983050:LND983056 LWP983050:LWZ983056 MGL983050:MGV983056 MQH983050:MQR983056 NAD983050:NAN983056 NJZ983050:NKJ983056 NTV983050:NUF983056 ODR983050:OEB983056 ONN983050:ONX983056 OXJ983050:OXT983056 PHF983050:PHP983056 PRB983050:PRL983056 QAX983050:QBH983056 QKT983050:QLD983056 QUP983050:QUZ983056 REL983050:REV983056 ROH983050:ROR983056 RYD983050:RYN983056 SHZ983050:SIJ983056 SRV983050:SSF983056 TBR983050:TCB983056 TLN983050:TLX983056 TVJ983050:TVT983056 UFF983050:UFP983056 UPB983050:UPL983056 UYX983050:UZH983056 VIT983050:VJD983056 VSP983050:VSZ983056 WCL983050:WCV983056 WMH983050:WMR983056 WWD983050:WWN983056">
      <formula1>Efectividad</formula1>
    </dataValidation>
    <dataValidation type="list" allowBlank="1" showInputMessage="1" sqref="AV10:AV16 KR10:KR16 UN10:UN16 AEJ10:AEJ16 AOF10:AOF16 AYB10:AYB16 BHX10:BHX16 BRT10:BRT16 CBP10:CBP16 CLL10:CLL16 CVH10:CVH16 DFD10:DFD16 DOZ10:DOZ16 DYV10:DYV16 EIR10:EIR16 ESN10:ESN16 FCJ10:FCJ16 FMF10:FMF16 FWB10:FWB16 GFX10:GFX16 GPT10:GPT16 GZP10:GZP16 HJL10:HJL16 HTH10:HTH16 IDD10:IDD16 IMZ10:IMZ16 IWV10:IWV16 JGR10:JGR16 JQN10:JQN16 KAJ10:KAJ16 KKF10:KKF16 KUB10:KUB16 LDX10:LDX16 LNT10:LNT16 LXP10:LXP16 MHL10:MHL16 MRH10:MRH16 NBD10:NBD16 NKZ10:NKZ16 NUV10:NUV16 OER10:OER16 OON10:OON16 OYJ10:OYJ16 PIF10:PIF16 PSB10:PSB16 QBX10:QBX16 QLT10:QLT16 QVP10:QVP16 RFL10:RFL16 RPH10:RPH16 RZD10:RZD16 SIZ10:SIZ16 SSV10:SSV16 TCR10:TCR16 TMN10:TMN16 TWJ10:TWJ16 UGF10:UGF16 UQB10:UQB16 UZX10:UZX16 VJT10:VJT16 VTP10:VTP16 WDL10:WDL16 WNH10:WNH16 WXD10:WXD16 AV65546:AV65552 KR65546:KR65552 UN65546:UN65552 AEJ65546:AEJ65552 AOF65546:AOF65552 AYB65546:AYB65552 BHX65546:BHX65552 BRT65546:BRT65552 CBP65546:CBP65552 CLL65546:CLL65552 CVH65546:CVH65552 DFD65546:DFD65552 DOZ65546:DOZ65552 DYV65546:DYV65552 EIR65546:EIR65552 ESN65546:ESN65552 FCJ65546:FCJ65552 FMF65546:FMF65552 FWB65546:FWB65552 GFX65546:GFX65552 GPT65546:GPT65552 GZP65546:GZP65552 HJL65546:HJL65552 HTH65546:HTH65552 IDD65546:IDD65552 IMZ65546:IMZ65552 IWV65546:IWV65552 JGR65546:JGR65552 JQN65546:JQN65552 KAJ65546:KAJ65552 KKF65546:KKF65552 KUB65546:KUB65552 LDX65546:LDX65552 LNT65546:LNT65552 LXP65546:LXP65552 MHL65546:MHL65552 MRH65546:MRH65552 NBD65546:NBD65552 NKZ65546:NKZ65552 NUV65546:NUV65552 OER65546:OER65552 OON65546:OON65552 OYJ65546:OYJ65552 PIF65546:PIF65552 PSB65546:PSB65552 QBX65546:QBX65552 QLT65546:QLT65552 QVP65546:QVP65552 RFL65546:RFL65552 RPH65546:RPH65552 RZD65546:RZD65552 SIZ65546:SIZ65552 SSV65546:SSV65552 TCR65546:TCR65552 TMN65546:TMN65552 TWJ65546:TWJ65552 UGF65546:UGF65552 UQB65546:UQB65552 UZX65546:UZX65552 VJT65546:VJT65552 VTP65546:VTP65552 WDL65546:WDL65552 WNH65546:WNH65552 WXD65546:WXD65552 AV131082:AV131088 KR131082:KR131088 UN131082:UN131088 AEJ131082:AEJ131088 AOF131082:AOF131088 AYB131082:AYB131088 BHX131082:BHX131088 BRT131082:BRT131088 CBP131082:CBP131088 CLL131082:CLL131088 CVH131082:CVH131088 DFD131082:DFD131088 DOZ131082:DOZ131088 DYV131082:DYV131088 EIR131082:EIR131088 ESN131082:ESN131088 FCJ131082:FCJ131088 FMF131082:FMF131088 FWB131082:FWB131088 GFX131082:GFX131088 GPT131082:GPT131088 GZP131082:GZP131088 HJL131082:HJL131088 HTH131082:HTH131088 IDD131082:IDD131088 IMZ131082:IMZ131088 IWV131082:IWV131088 JGR131082:JGR131088 JQN131082:JQN131088 KAJ131082:KAJ131088 KKF131082:KKF131088 KUB131082:KUB131088 LDX131082:LDX131088 LNT131082:LNT131088 LXP131082:LXP131088 MHL131082:MHL131088 MRH131082:MRH131088 NBD131082:NBD131088 NKZ131082:NKZ131088 NUV131082:NUV131088 OER131082:OER131088 OON131082:OON131088 OYJ131082:OYJ131088 PIF131082:PIF131088 PSB131082:PSB131088 QBX131082:QBX131088 QLT131082:QLT131088 QVP131082:QVP131088 RFL131082:RFL131088 RPH131082:RPH131088 RZD131082:RZD131088 SIZ131082:SIZ131088 SSV131082:SSV131088 TCR131082:TCR131088 TMN131082:TMN131088 TWJ131082:TWJ131088 UGF131082:UGF131088 UQB131082:UQB131088 UZX131082:UZX131088 VJT131082:VJT131088 VTP131082:VTP131088 WDL131082:WDL131088 WNH131082:WNH131088 WXD131082:WXD131088 AV196618:AV196624 KR196618:KR196624 UN196618:UN196624 AEJ196618:AEJ196624 AOF196618:AOF196624 AYB196618:AYB196624 BHX196618:BHX196624 BRT196618:BRT196624 CBP196618:CBP196624 CLL196618:CLL196624 CVH196618:CVH196624 DFD196618:DFD196624 DOZ196618:DOZ196624 DYV196618:DYV196624 EIR196618:EIR196624 ESN196618:ESN196624 FCJ196618:FCJ196624 FMF196618:FMF196624 FWB196618:FWB196624 GFX196618:GFX196624 GPT196618:GPT196624 GZP196618:GZP196624 HJL196618:HJL196624 HTH196618:HTH196624 IDD196618:IDD196624 IMZ196618:IMZ196624 IWV196618:IWV196624 JGR196618:JGR196624 JQN196618:JQN196624 KAJ196618:KAJ196624 KKF196618:KKF196624 KUB196618:KUB196624 LDX196618:LDX196624 LNT196618:LNT196624 LXP196618:LXP196624 MHL196618:MHL196624 MRH196618:MRH196624 NBD196618:NBD196624 NKZ196618:NKZ196624 NUV196618:NUV196624 OER196618:OER196624 OON196618:OON196624 OYJ196618:OYJ196624 PIF196618:PIF196624 PSB196618:PSB196624 QBX196618:QBX196624 QLT196618:QLT196624 QVP196618:QVP196624 RFL196618:RFL196624 RPH196618:RPH196624 RZD196618:RZD196624 SIZ196618:SIZ196624 SSV196618:SSV196624 TCR196618:TCR196624 TMN196618:TMN196624 TWJ196618:TWJ196624 UGF196618:UGF196624 UQB196618:UQB196624 UZX196618:UZX196624 VJT196618:VJT196624 VTP196618:VTP196624 WDL196618:WDL196624 WNH196618:WNH196624 WXD196618:WXD196624 AV262154:AV262160 KR262154:KR262160 UN262154:UN262160 AEJ262154:AEJ262160 AOF262154:AOF262160 AYB262154:AYB262160 BHX262154:BHX262160 BRT262154:BRT262160 CBP262154:CBP262160 CLL262154:CLL262160 CVH262154:CVH262160 DFD262154:DFD262160 DOZ262154:DOZ262160 DYV262154:DYV262160 EIR262154:EIR262160 ESN262154:ESN262160 FCJ262154:FCJ262160 FMF262154:FMF262160 FWB262154:FWB262160 GFX262154:GFX262160 GPT262154:GPT262160 GZP262154:GZP262160 HJL262154:HJL262160 HTH262154:HTH262160 IDD262154:IDD262160 IMZ262154:IMZ262160 IWV262154:IWV262160 JGR262154:JGR262160 JQN262154:JQN262160 KAJ262154:KAJ262160 KKF262154:KKF262160 KUB262154:KUB262160 LDX262154:LDX262160 LNT262154:LNT262160 LXP262154:LXP262160 MHL262154:MHL262160 MRH262154:MRH262160 NBD262154:NBD262160 NKZ262154:NKZ262160 NUV262154:NUV262160 OER262154:OER262160 OON262154:OON262160 OYJ262154:OYJ262160 PIF262154:PIF262160 PSB262154:PSB262160 QBX262154:QBX262160 QLT262154:QLT262160 QVP262154:QVP262160 RFL262154:RFL262160 RPH262154:RPH262160 RZD262154:RZD262160 SIZ262154:SIZ262160 SSV262154:SSV262160 TCR262154:TCR262160 TMN262154:TMN262160 TWJ262154:TWJ262160 UGF262154:UGF262160 UQB262154:UQB262160 UZX262154:UZX262160 VJT262154:VJT262160 VTP262154:VTP262160 WDL262154:WDL262160 WNH262154:WNH262160 WXD262154:WXD262160 AV327690:AV327696 KR327690:KR327696 UN327690:UN327696 AEJ327690:AEJ327696 AOF327690:AOF327696 AYB327690:AYB327696 BHX327690:BHX327696 BRT327690:BRT327696 CBP327690:CBP327696 CLL327690:CLL327696 CVH327690:CVH327696 DFD327690:DFD327696 DOZ327690:DOZ327696 DYV327690:DYV327696 EIR327690:EIR327696 ESN327690:ESN327696 FCJ327690:FCJ327696 FMF327690:FMF327696 FWB327690:FWB327696 GFX327690:GFX327696 GPT327690:GPT327696 GZP327690:GZP327696 HJL327690:HJL327696 HTH327690:HTH327696 IDD327690:IDD327696 IMZ327690:IMZ327696 IWV327690:IWV327696 JGR327690:JGR327696 JQN327690:JQN327696 KAJ327690:KAJ327696 KKF327690:KKF327696 KUB327690:KUB327696 LDX327690:LDX327696 LNT327690:LNT327696 LXP327690:LXP327696 MHL327690:MHL327696 MRH327690:MRH327696 NBD327690:NBD327696 NKZ327690:NKZ327696 NUV327690:NUV327696 OER327690:OER327696 OON327690:OON327696 OYJ327690:OYJ327696 PIF327690:PIF327696 PSB327690:PSB327696 QBX327690:QBX327696 QLT327690:QLT327696 QVP327690:QVP327696 RFL327690:RFL327696 RPH327690:RPH327696 RZD327690:RZD327696 SIZ327690:SIZ327696 SSV327690:SSV327696 TCR327690:TCR327696 TMN327690:TMN327696 TWJ327690:TWJ327696 UGF327690:UGF327696 UQB327690:UQB327696 UZX327690:UZX327696 VJT327690:VJT327696 VTP327690:VTP327696 WDL327690:WDL327696 WNH327690:WNH327696 WXD327690:WXD327696 AV393226:AV393232 KR393226:KR393232 UN393226:UN393232 AEJ393226:AEJ393232 AOF393226:AOF393232 AYB393226:AYB393232 BHX393226:BHX393232 BRT393226:BRT393232 CBP393226:CBP393232 CLL393226:CLL393232 CVH393226:CVH393232 DFD393226:DFD393232 DOZ393226:DOZ393232 DYV393226:DYV393232 EIR393226:EIR393232 ESN393226:ESN393232 FCJ393226:FCJ393232 FMF393226:FMF393232 FWB393226:FWB393232 GFX393226:GFX393232 GPT393226:GPT393232 GZP393226:GZP393232 HJL393226:HJL393232 HTH393226:HTH393232 IDD393226:IDD393232 IMZ393226:IMZ393232 IWV393226:IWV393232 JGR393226:JGR393232 JQN393226:JQN393232 KAJ393226:KAJ393232 KKF393226:KKF393232 KUB393226:KUB393232 LDX393226:LDX393232 LNT393226:LNT393232 LXP393226:LXP393232 MHL393226:MHL393232 MRH393226:MRH393232 NBD393226:NBD393232 NKZ393226:NKZ393232 NUV393226:NUV393232 OER393226:OER393232 OON393226:OON393232 OYJ393226:OYJ393232 PIF393226:PIF393232 PSB393226:PSB393232 QBX393226:QBX393232 QLT393226:QLT393232 QVP393226:QVP393232 RFL393226:RFL393232 RPH393226:RPH393232 RZD393226:RZD393232 SIZ393226:SIZ393232 SSV393226:SSV393232 TCR393226:TCR393232 TMN393226:TMN393232 TWJ393226:TWJ393232 UGF393226:UGF393232 UQB393226:UQB393232 UZX393226:UZX393232 VJT393226:VJT393232 VTP393226:VTP393232 WDL393226:WDL393232 WNH393226:WNH393232 WXD393226:WXD393232 AV458762:AV458768 KR458762:KR458768 UN458762:UN458768 AEJ458762:AEJ458768 AOF458762:AOF458768 AYB458762:AYB458768 BHX458762:BHX458768 BRT458762:BRT458768 CBP458762:CBP458768 CLL458762:CLL458768 CVH458762:CVH458768 DFD458762:DFD458768 DOZ458762:DOZ458768 DYV458762:DYV458768 EIR458762:EIR458768 ESN458762:ESN458768 FCJ458762:FCJ458768 FMF458762:FMF458768 FWB458762:FWB458768 GFX458762:GFX458768 GPT458762:GPT458768 GZP458762:GZP458768 HJL458762:HJL458768 HTH458762:HTH458768 IDD458762:IDD458768 IMZ458762:IMZ458768 IWV458762:IWV458768 JGR458762:JGR458768 JQN458762:JQN458768 KAJ458762:KAJ458768 KKF458762:KKF458768 KUB458762:KUB458768 LDX458762:LDX458768 LNT458762:LNT458768 LXP458762:LXP458768 MHL458762:MHL458768 MRH458762:MRH458768 NBD458762:NBD458768 NKZ458762:NKZ458768 NUV458762:NUV458768 OER458762:OER458768 OON458762:OON458768 OYJ458762:OYJ458768 PIF458762:PIF458768 PSB458762:PSB458768 QBX458762:QBX458768 QLT458762:QLT458768 QVP458762:QVP458768 RFL458762:RFL458768 RPH458762:RPH458768 RZD458762:RZD458768 SIZ458762:SIZ458768 SSV458762:SSV458768 TCR458762:TCR458768 TMN458762:TMN458768 TWJ458762:TWJ458768 UGF458762:UGF458768 UQB458762:UQB458768 UZX458762:UZX458768 VJT458762:VJT458768 VTP458762:VTP458768 WDL458762:WDL458768 WNH458762:WNH458768 WXD458762:WXD458768 AV524298:AV524304 KR524298:KR524304 UN524298:UN524304 AEJ524298:AEJ524304 AOF524298:AOF524304 AYB524298:AYB524304 BHX524298:BHX524304 BRT524298:BRT524304 CBP524298:CBP524304 CLL524298:CLL524304 CVH524298:CVH524304 DFD524298:DFD524304 DOZ524298:DOZ524304 DYV524298:DYV524304 EIR524298:EIR524304 ESN524298:ESN524304 FCJ524298:FCJ524304 FMF524298:FMF524304 FWB524298:FWB524304 GFX524298:GFX524304 GPT524298:GPT524304 GZP524298:GZP524304 HJL524298:HJL524304 HTH524298:HTH524304 IDD524298:IDD524304 IMZ524298:IMZ524304 IWV524298:IWV524304 JGR524298:JGR524304 JQN524298:JQN524304 KAJ524298:KAJ524304 KKF524298:KKF524304 KUB524298:KUB524304 LDX524298:LDX524304 LNT524298:LNT524304 LXP524298:LXP524304 MHL524298:MHL524304 MRH524298:MRH524304 NBD524298:NBD524304 NKZ524298:NKZ524304 NUV524298:NUV524304 OER524298:OER524304 OON524298:OON524304 OYJ524298:OYJ524304 PIF524298:PIF524304 PSB524298:PSB524304 QBX524298:QBX524304 QLT524298:QLT524304 QVP524298:QVP524304 RFL524298:RFL524304 RPH524298:RPH524304 RZD524298:RZD524304 SIZ524298:SIZ524304 SSV524298:SSV524304 TCR524298:TCR524304 TMN524298:TMN524304 TWJ524298:TWJ524304 UGF524298:UGF524304 UQB524298:UQB524304 UZX524298:UZX524304 VJT524298:VJT524304 VTP524298:VTP524304 WDL524298:WDL524304 WNH524298:WNH524304 WXD524298:WXD524304 AV589834:AV589840 KR589834:KR589840 UN589834:UN589840 AEJ589834:AEJ589840 AOF589834:AOF589840 AYB589834:AYB589840 BHX589834:BHX589840 BRT589834:BRT589840 CBP589834:CBP589840 CLL589834:CLL589840 CVH589834:CVH589840 DFD589834:DFD589840 DOZ589834:DOZ589840 DYV589834:DYV589840 EIR589834:EIR589840 ESN589834:ESN589840 FCJ589834:FCJ589840 FMF589834:FMF589840 FWB589834:FWB589840 GFX589834:GFX589840 GPT589834:GPT589840 GZP589834:GZP589840 HJL589834:HJL589840 HTH589834:HTH589840 IDD589834:IDD589840 IMZ589834:IMZ589840 IWV589834:IWV589840 JGR589834:JGR589840 JQN589834:JQN589840 KAJ589834:KAJ589840 KKF589834:KKF589840 KUB589834:KUB589840 LDX589834:LDX589840 LNT589834:LNT589840 LXP589834:LXP589840 MHL589834:MHL589840 MRH589834:MRH589840 NBD589834:NBD589840 NKZ589834:NKZ589840 NUV589834:NUV589840 OER589834:OER589840 OON589834:OON589840 OYJ589834:OYJ589840 PIF589834:PIF589840 PSB589834:PSB589840 QBX589834:QBX589840 QLT589834:QLT589840 QVP589834:QVP589840 RFL589834:RFL589840 RPH589834:RPH589840 RZD589834:RZD589840 SIZ589834:SIZ589840 SSV589834:SSV589840 TCR589834:TCR589840 TMN589834:TMN589840 TWJ589834:TWJ589840 UGF589834:UGF589840 UQB589834:UQB589840 UZX589834:UZX589840 VJT589834:VJT589840 VTP589834:VTP589840 WDL589834:WDL589840 WNH589834:WNH589840 WXD589834:WXD589840 AV655370:AV655376 KR655370:KR655376 UN655370:UN655376 AEJ655370:AEJ655376 AOF655370:AOF655376 AYB655370:AYB655376 BHX655370:BHX655376 BRT655370:BRT655376 CBP655370:CBP655376 CLL655370:CLL655376 CVH655370:CVH655376 DFD655370:DFD655376 DOZ655370:DOZ655376 DYV655370:DYV655376 EIR655370:EIR655376 ESN655370:ESN655376 FCJ655370:FCJ655376 FMF655370:FMF655376 FWB655370:FWB655376 GFX655370:GFX655376 GPT655370:GPT655376 GZP655370:GZP655376 HJL655370:HJL655376 HTH655370:HTH655376 IDD655370:IDD655376 IMZ655370:IMZ655376 IWV655370:IWV655376 JGR655370:JGR655376 JQN655370:JQN655376 KAJ655370:KAJ655376 KKF655370:KKF655376 KUB655370:KUB655376 LDX655370:LDX655376 LNT655370:LNT655376 LXP655370:LXP655376 MHL655370:MHL655376 MRH655370:MRH655376 NBD655370:NBD655376 NKZ655370:NKZ655376 NUV655370:NUV655376 OER655370:OER655376 OON655370:OON655376 OYJ655370:OYJ655376 PIF655370:PIF655376 PSB655370:PSB655376 QBX655370:QBX655376 QLT655370:QLT655376 QVP655370:QVP655376 RFL655370:RFL655376 RPH655370:RPH655376 RZD655370:RZD655376 SIZ655370:SIZ655376 SSV655370:SSV655376 TCR655370:TCR655376 TMN655370:TMN655376 TWJ655370:TWJ655376 UGF655370:UGF655376 UQB655370:UQB655376 UZX655370:UZX655376 VJT655370:VJT655376 VTP655370:VTP655376 WDL655370:WDL655376 WNH655370:WNH655376 WXD655370:WXD655376 AV720906:AV720912 KR720906:KR720912 UN720906:UN720912 AEJ720906:AEJ720912 AOF720906:AOF720912 AYB720906:AYB720912 BHX720906:BHX720912 BRT720906:BRT720912 CBP720906:CBP720912 CLL720906:CLL720912 CVH720906:CVH720912 DFD720906:DFD720912 DOZ720906:DOZ720912 DYV720906:DYV720912 EIR720906:EIR720912 ESN720906:ESN720912 FCJ720906:FCJ720912 FMF720906:FMF720912 FWB720906:FWB720912 GFX720906:GFX720912 GPT720906:GPT720912 GZP720906:GZP720912 HJL720906:HJL720912 HTH720906:HTH720912 IDD720906:IDD720912 IMZ720906:IMZ720912 IWV720906:IWV720912 JGR720906:JGR720912 JQN720906:JQN720912 KAJ720906:KAJ720912 KKF720906:KKF720912 KUB720906:KUB720912 LDX720906:LDX720912 LNT720906:LNT720912 LXP720906:LXP720912 MHL720906:MHL720912 MRH720906:MRH720912 NBD720906:NBD720912 NKZ720906:NKZ720912 NUV720906:NUV720912 OER720906:OER720912 OON720906:OON720912 OYJ720906:OYJ720912 PIF720906:PIF720912 PSB720906:PSB720912 QBX720906:QBX720912 QLT720906:QLT720912 QVP720906:QVP720912 RFL720906:RFL720912 RPH720906:RPH720912 RZD720906:RZD720912 SIZ720906:SIZ720912 SSV720906:SSV720912 TCR720906:TCR720912 TMN720906:TMN720912 TWJ720906:TWJ720912 UGF720906:UGF720912 UQB720906:UQB720912 UZX720906:UZX720912 VJT720906:VJT720912 VTP720906:VTP720912 WDL720906:WDL720912 WNH720906:WNH720912 WXD720906:WXD720912 AV786442:AV786448 KR786442:KR786448 UN786442:UN786448 AEJ786442:AEJ786448 AOF786442:AOF786448 AYB786442:AYB786448 BHX786442:BHX786448 BRT786442:BRT786448 CBP786442:CBP786448 CLL786442:CLL786448 CVH786442:CVH786448 DFD786442:DFD786448 DOZ786442:DOZ786448 DYV786442:DYV786448 EIR786442:EIR786448 ESN786442:ESN786448 FCJ786442:FCJ786448 FMF786442:FMF786448 FWB786442:FWB786448 GFX786442:GFX786448 GPT786442:GPT786448 GZP786442:GZP786448 HJL786442:HJL786448 HTH786442:HTH786448 IDD786442:IDD786448 IMZ786442:IMZ786448 IWV786442:IWV786448 JGR786442:JGR786448 JQN786442:JQN786448 KAJ786442:KAJ786448 KKF786442:KKF786448 KUB786442:KUB786448 LDX786442:LDX786448 LNT786442:LNT786448 LXP786442:LXP786448 MHL786442:MHL786448 MRH786442:MRH786448 NBD786442:NBD786448 NKZ786442:NKZ786448 NUV786442:NUV786448 OER786442:OER786448 OON786442:OON786448 OYJ786442:OYJ786448 PIF786442:PIF786448 PSB786442:PSB786448 QBX786442:QBX786448 QLT786442:QLT786448 QVP786442:QVP786448 RFL786442:RFL786448 RPH786442:RPH786448 RZD786442:RZD786448 SIZ786442:SIZ786448 SSV786442:SSV786448 TCR786442:TCR786448 TMN786442:TMN786448 TWJ786442:TWJ786448 UGF786442:UGF786448 UQB786442:UQB786448 UZX786442:UZX786448 VJT786442:VJT786448 VTP786442:VTP786448 WDL786442:WDL786448 WNH786442:WNH786448 WXD786442:WXD786448 AV851978:AV851984 KR851978:KR851984 UN851978:UN851984 AEJ851978:AEJ851984 AOF851978:AOF851984 AYB851978:AYB851984 BHX851978:BHX851984 BRT851978:BRT851984 CBP851978:CBP851984 CLL851978:CLL851984 CVH851978:CVH851984 DFD851978:DFD851984 DOZ851978:DOZ851984 DYV851978:DYV851984 EIR851978:EIR851984 ESN851978:ESN851984 FCJ851978:FCJ851984 FMF851978:FMF851984 FWB851978:FWB851984 GFX851978:GFX851984 GPT851978:GPT851984 GZP851978:GZP851984 HJL851978:HJL851984 HTH851978:HTH851984 IDD851978:IDD851984 IMZ851978:IMZ851984 IWV851978:IWV851984 JGR851978:JGR851984 JQN851978:JQN851984 KAJ851978:KAJ851984 KKF851978:KKF851984 KUB851978:KUB851984 LDX851978:LDX851984 LNT851978:LNT851984 LXP851978:LXP851984 MHL851978:MHL851984 MRH851978:MRH851984 NBD851978:NBD851984 NKZ851978:NKZ851984 NUV851978:NUV851984 OER851978:OER851984 OON851978:OON851984 OYJ851978:OYJ851984 PIF851978:PIF851984 PSB851978:PSB851984 QBX851978:QBX851984 QLT851978:QLT851984 QVP851978:QVP851984 RFL851978:RFL851984 RPH851978:RPH851984 RZD851978:RZD851984 SIZ851978:SIZ851984 SSV851978:SSV851984 TCR851978:TCR851984 TMN851978:TMN851984 TWJ851978:TWJ851984 UGF851978:UGF851984 UQB851978:UQB851984 UZX851978:UZX851984 VJT851978:VJT851984 VTP851978:VTP851984 WDL851978:WDL851984 WNH851978:WNH851984 WXD851978:WXD851984 AV917514:AV917520 KR917514:KR917520 UN917514:UN917520 AEJ917514:AEJ917520 AOF917514:AOF917520 AYB917514:AYB917520 BHX917514:BHX917520 BRT917514:BRT917520 CBP917514:CBP917520 CLL917514:CLL917520 CVH917514:CVH917520 DFD917514:DFD917520 DOZ917514:DOZ917520 DYV917514:DYV917520 EIR917514:EIR917520 ESN917514:ESN917520 FCJ917514:FCJ917520 FMF917514:FMF917520 FWB917514:FWB917520 GFX917514:GFX917520 GPT917514:GPT917520 GZP917514:GZP917520 HJL917514:HJL917520 HTH917514:HTH917520 IDD917514:IDD917520 IMZ917514:IMZ917520 IWV917514:IWV917520 JGR917514:JGR917520 JQN917514:JQN917520 KAJ917514:KAJ917520 KKF917514:KKF917520 KUB917514:KUB917520 LDX917514:LDX917520 LNT917514:LNT917520 LXP917514:LXP917520 MHL917514:MHL917520 MRH917514:MRH917520 NBD917514:NBD917520 NKZ917514:NKZ917520 NUV917514:NUV917520 OER917514:OER917520 OON917514:OON917520 OYJ917514:OYJ917520 PIF917514:PIF917520 PSB917514:PSB917520 QBX917514:QBX917520 QLT917514:QLT917520 QVP917514:QVP917520 RFL917514:RFL917520 RPH917514:RPH917520 RZD917514:RZD917520 SIZ917514:SIZ917520 SSV917514:SSV917520 TCR917514:TCR917520 TMN917514:TMN917520 TWJ917514:TWJ917520 UGF917514:UGF917520 UQB917514:UQB917520 UZX917514:UZX917520 VJT917514:VJT917520 VTP917514:VTP917520 WDL917514:WDL917520 WNH917514:WNH917520 WXD917514:WXD917520 AV983050:AV983056 KR983050:KR983056 UN983050:UN983056 AEJ983050:AEJ983056 AOF983050:AOF983056 AYB983050:AYB983056 BHX983050:BHX983056 BRT983050:BRT983056 CBP983050:CBP983056 CLL983050:CLL983056 CVH983050:CVH983056 DFD983050:DFD983056 DOZ983050:DOZ983056 DYV983050:DYV983056 EIR983050:EIR983056 ESN983050:ESN983056 FCJ983050:FCJ983056 FMF983050:FMF983056 FWB983050:FWB983056 GFX983050:GFX983056 GPT983050:GPT983056 GZP983050:GZP983056 HJL983050:HJL983056 HTH983050:HTH983056 IDD983050:IDD983056 IMZ983050:IMZ983056 IWV983050:IWV983056 JGR983050:JGR983056 JQN983050:JQN983056 KAJ983050:KAJ983056 KKF983050:KKF983056 KUB983050:KUB983056 LDX983050:LDX983056 LNT983050:LNT983056 LXP983050:LXP983056 MHL983050:MHL983056 MRH983050:MRH983056 NBD983050:NBD983056 NKZ983050:NKZ983056 NUV983050:NUV983056 OER983050:OER983056 OON983050:OON983056 OYJ983050:OYJ983056 PIF983050:PIF983056 PSB983050:PSB983056 QBX983050:QBX983056 QLT983050:QLT983056 QVP983050:QVP983056 RFL983050:RFL983056 RPH983050:RPH983056 RZD983050:RZD983056 SIZ983050:SIZ983056 SSV983050:SSV983056 TCR983050:TCR983056 TMN983050:TMN983056 TWJ983050:TWJ983056 UGF983050:UGF983056 UQB983050:UQB983056 UZX983050:UZX983056 VJT983050:VJT983056 VTP983050:VTP983056 WDL983050:WDL983056 WNH983050:WNH983056 WXD983050:WXD983056">
      <formula1>Periodo</formula1>
    </dataValidation>
    <dataValidation type="list" allowBlank="1" showInputMessage="1" showErrorMessage="1" sqref="AY10:AY16 KU10:KU16 UQ10:UQ16 AEM10:AEM16 AOI10:AOI16 AYE10:AYE16 BIA10:BIA16 BRW10:BRW16 CBS10:CBS16 CLO10:CLO16 CVK10:CVK16 DFG10:DFG16 DPC10:DPC16 DYY10:DYY16 EIU10:EIU16 ESQ10:ESQ16 FCM10:FCM16 FMI10:FMI16 FWE10:FWE16 GGA10:GGA16 GPW10:GPW16 GZS10:GZS16 HJO10:HJO16 HTK10:HTK16 IDG10:IDG16 INC10:INC16 IWY10:IWY16 JGU10:JGU16 JQQ10:JQQ16 KAM10:KAM16 KKI10:KKI16 KUE10:KUE16 LEA10:LEA16 LNW10:LNW16 LXS10:LXS16 MHO10:MHO16 MRK10:MRK16 NBG10:NBG16 NLC10:NLC16 NUY10:NUY16 OEU10:OEU16 OOQ10:OOQ16 OYM10:OYM16 PII10:PII16 PSE10:PSE16 QCA10:QCA16 QLW10:QLW16 QVS10:QVS16 RFO10:RFO16 RPK10:RPK16 RZG10:RZG16 SJC10:SJC16 SSY10:SSY16 TCU10:TCU16 TMQ10:TMQ16 TWM10:TWM16 UGI10:UGI16 UQE10:UQE16 VAA10:VAA16 VJW10:VJW16 VTS10:VTS16 WDO10:WDO16 WNK10:WNK16 WXG10:WXG16 AY65546:AY65552 KU65546:KU65552 UQ65546:UQ65552 AEM65546:AEM65552 AOI65546:AOI65552 AYE65546:AYE65552 BIA65546:BIA65552 BRW65546:BRW65552 CBS65546:CBS65552 CLO65546:CLO65552 CVK65546:CVK65552 DFG65546:DFG65552 DPC65546:DPC65552 DYY65546:DYY65552 EIU65546:EIU65552 ESQ65546:ESQ65552 FCM65546:FCM65552 FMI65546:FMI65552 FWE65546:FWE65552 GGA65546:GGA65552 GPW65546:GPW65552 GZS65546:GZS65552 HJO65546:HJO65552 HTK65546:HTK65552 IDG65546:IDG65552 INC65546:INC65552 IWY65546:IWY65552 JGU65546:JGU65552 JQQ65546:JQQ65552 KAM65546:KAM65552 KKI65546:KKI65552 KUE65546:KUE65552 LEA65546:LEA65552 LNW65546:LNW65552 LXS65546:LXS65552 MHO65546:MHO65552 MRK65546:MRK65552 NBG65546:NBG65552 NLC65546:NLC65552 NUY65546:NUY65552 OEU65546:OEU65552 OOQ65546:OOQ65552 OYM65546:OYM65552 PII65546:PII65552 PSE65546:PSE65552 QCA65546:QCA65552 QLW65546:QLW65552 QVS65546:QVS65552 RFO65546:RFO65552 RPK65546:RPK65552 RZG65546:RZG65552 SJC65546:SJC65552 SSY65546:SSY65552 TCU65546:TCU65552 TMQ65546:TMQ65552 TWM65546:TWM65552 UGI65546:UGI65552 UQE65546:UQE65552 VAA65546:VAA65552 VJW65546:VJW65552 VTS65546:VTS65552 WDO65546:WDO65552 WNK65546:WNK65552 WXG65546:WXG65552 AY131082:AY131088 KU131082:KU131088 UQ131082:UQ131088 AEM131082:AEM131088 AOI131082:AOI131088 AYE131082:AYE131088 BIA131082:BIA131088 BRW131082:BRW131088 CBS131082:CBS131088 CLO131082:CLO131088 CVK131082:CVK131088 DFG131082:DFG131088 DPC131082:DPC131088 DYY131082:DYY131088 EIU131082:EIU131088 ESQ131082:ESQ131088 FCM131082:FCM131088 FMI131082:FMI131088 FWE131082:FWE131088 GGA131082:GGA131088 GPW131082:GPW131088 GZS131082:GZS131088 HJO131082:HJO131088 HTK131082:HTK131088 IDG131082:IDG131088 INC131082:INC131088 IWY131082:IWY131088 JGU131082:JGU131088 JQQ131082:JQQ131088 KAM131082:KAM131088 KKI131082:KKI131088 KUE131082:KUE131088 LEA131082:LEA131088 LNW131082:LNW131088 LXS131082:LXS131088 MHO131082:MHO131088 MRK131082:MRK131088 NBG131082:NBG131088 NLC131082:NLC131088 NUY131082:NUY131088 OEU131082:OEU131088 OOQ131082:OOQ131088 OYM131082:OYM131088 PII131082:PII131088 PSE131082:PSE131088 QCA131082:QCA131088 QLW131082:QLW131088 QVS131082:QVS131088 RFO131082:RFO131088 RPK131082:RPK131088 RZG131082:RZG131088 SJC131082:SJC131088 SSY131082:SSY131088 TCU131082:TCU131088 TMQ131082:TMQ131088 TWM131082:TWM131088 UGI131082:UGI131088 UQE131082:UQE131088 VAA131082:VAA131088 VJW131082:VJW131088 VTS131082:VTS131088 WDO131082:WDO131088 WNK131082:WNK131088 WXG131082:WXG131088 AY196618:AY196624 KU196618:KU196624 UQ196618:UQ196624 AEM196618:AEM196624 AOI196618:AOI196624 AYE196618:AYE196624 BIA196618:BIA196624 BRW196618:BRW196624 CBS196618:CBS196624 CLO196618:CLO196624 CVK196618:CVK196624 DFG196618:DFG196624 DPC196618:DPC196624 DYY196618:DYY196624 EIU196618:EIU196624 ESQ196618:ESQ196624 FCM196618:FCM196624 FMI196618:FMI196624 FWE196618:FWE196624 GGA196618:GGA196624 GPW196618:GPW196624 GZS196618:GZS196624 HJO196618:HJO196624 HTK196618:HTK196624 IDG196618:IDG196624 INC196618:INC196624 IWY196618:IWY196624 JGU196618:JGU196624 JQQ196618:JQQ196624 KAM196618:KAM196624 KKI196618:KKI196624 KUE196618:KUE196624 LEA196618:LEA196624 LNW196618:LNW196624 LXS196618:LXS196624 MHO196618:MHO196624 MRK196618:MRK196624 NBG196618:NBG196624 NLC196618:NLC196624 NUY196618:NUY196624 OEU196618:OEU196624 OOQ196618:OOQ196624 OYM196618:OYM196624 PII196618:PII196624 PSE196618:PSE196624 QCA196618:QCA196624 QLW196618:QLW196624 QVS196618:QVS196624 RFO196618:RFO196624 RPK196618:RPK196624 RZG196618:RZG196624 SJC196618:SJC196624 SSY196618:SSY196624 TCU196618:TCU196624 TMQ196618:TMQ196624 TWM196618:TWM196624 UGI196618:UGI196624 UQE196618:UQE196624 VAA196618:VAA196624 VJW196618:VJW196624 VTS196618:VTS196624 WDO196618:WDO196624 WNK196618:WNK196624 WXG196618:WXG196624 AY262154:AY262160 KU262154:KU262160 UQ262154:UQ262160 AEM262154:AEM262160 AOI262154:AOI262160 AYE262154:AYE262160 BIA262154:BIA262160 BRW262154:BRW262160 CBS262154:CBS262160 CLO262154:CLO262160 CVK262154:CVK262160 DFG262154:DFG262160 DPC262154:DPC262160 DYY262154:DYY262160 EIU262154:EIU262160 ESQ262154:ESQ262160 FCM262154:FCM262160 FMI262154:FMI262160 FWE262154:FWE262160 GGA262154:GGA262160 GPW262154:GPW262160 GZS262154:GZS262160 HJO262154:HJO262160 HTK262154:HTK262160 IDG262154:IDG262160 INC262154:INC262160 IWY262154:IWY262160 JGU262154:JGU262160 JQQ262154:JQQ262160 KAM262154:KAM262160 KKI262154:KKI262160 KUE262154:KUE262160 LEA262154:LEA262160 LNW262154:LNW262160 LXS262154:LXS262160 MHO262154:MHO262160 MRK262154:MRK262160 NBG262154:NBG262160 NLC262154:NLC262160 NUY262154:NUY262160 OEU262154:OEU262160 OOQ262154:OOQ262160 OYM262154:OYM262160 PII262154:PII262160 PSE262154:PSE262160 QCA262154:QCA262160 QLW262154:QLW262160 QVS262154:QVS262160 RFO262154:RFO262160 RPK262154:RPK262160 RZG262154:RZG262160 SJC262154:SJC262160 SSY262154:SSY262160 TCU262154:TCU262160 TMQ262154:TMQ262160 TWM262154:TWM262160 UGI262154:UGI262160 UQE262154:UQE262160 VAA262154:VAA262160 VJW262154:VJW262160 VTS262154:VTS262160 WDO262154:WDO262160 WNK262154:WNK262160 WXG262154:WXG262160 AY327690:AY327696 KU327690:KU327696 UQ327690:UQ327696 AEM327690:AEM327696 AOI327690:AOI327696 AYE327690:AYE327696 BIA327690:BIA327696 BRW327690:BRW327696 CBS327690:CBS327696 CLO327690:CLO327696 CVK327690:CVK327696 DFG327690:DFG327696 DPC327690:DPC327696 DYY327690:DYY327696 EIU327690:EIU327696 ESQ327690:ESQ327696 FCM327690:FCM327696 FMI327690:FMI327696 FWE327690:FWE327696 GGA327690:GGA327696 GPW327690:GPW327696 GZS327690:GZS327696 HJO327690:HJO327696 HTK327690:HTK327696 IDG327690:IDG327696 INC327690:INC327696 IWY327690:IWY327696 JGU327690:JGU327696 JQQ327690:JQQ327696 KAM327690:KAM327696 KKI327690:KKI327696 KUE327690:KUE327696 LEA327690:LEA327696 LNW327690:LNW327696 LXS327690:LXS327696 MHO327690:MHO327696 MRK327690:MRK327696 NBG327690:NBG327696 NLC327690:NLC327696 NUY327690:NUY327696 OEU327690:OEU327696 OOQ327690:OOQ327696 OYM327690:OYM327696 PII327690:PII327696 PSE327690:PSE327696 QCA327690:QCA327696 QLW327690:QLW327696 QVS327690:QVS327696 RFO327690:RFO327696 RPK327690:RPK327696 RZG327690:RZG327696 SJC327690:SJC327696 SSY327690:SSY327696 TCU327690:TCU327696 TMQ327690:TMQ327696 TWM327690:TWM327696 UGI327690:UGI327696 UQE327690:UQE327696 VAA327690:VAA327696 VJW327690:VJW327696 VTS327690:VTS327696 WDO327690:WDO327696 WNK327690:WNK327696 WXG327690:WXG327696 AY393226:AY393232 KU393226:KU393232 UQ393226:UQ393232 AEM393226:AEM393232 AOI393226:AOI393232 AYE393226:AYE393232 BIA393226:BIA393232 BRW393226:BRW393232 CBS393226:CBS393232 CLO393226:CLO393232 CVK393226:CVK393232 DFG393226:DFG393232 DPC393226:DPC393232 DYY393226:DYY393232 EIU393226:EIU393232 ESQ393226:ESQ393232 FCM393226:FCM393232 FMI393226:FMI393232 FWE393226:FWE393232 GGA393226:GGA393232 GPW393226:GPW393232 GZS393226:GZS393232 HJO393226:HJO393232 HTK393226:HTK393232 IDG393226:IDG393232 INC393226:INC393232 IWY393226:IWY393232 JGU393226:JGU393232 JQQ393226:JQQ393232 KAM393226:KAM393232 KKI393226:KKI393232 KUE393226:KUE393232 LEA393226:LEA393232 LNW393226:LNW393232 LXS393226:LXS393232 MHO393226:MHO393232 MRK393226:MRK393232 NBG393226:NBG393232 NLC393226:NLC393232 NUY393226:NUY393232 OEU393226:OEU393232 OOQ393226:OOQ393232 OYM393226:OYM393232 PII393226:PII393232 PSE393226:PSE393232 QCA393226:QCA393232 QLW393226:QLW393232 QVS393226:QVS393232 RFO393226:RFO393232 RPK393226:RPK393232 RZG393226:RZG393232 SJC393226:SJC393232 SSY393226:SSY393232 TCU393226:TCU393232 TMQ393226:TMQ393232 TWM393226:TWM393232 UGI393226:UGI393232 UQE393226:UQE393232 VAA393226:VAA393232 VJW393226:VJW393232 VTS393226:VTS393232 WDO393226:WDO393232 WNK393226:WNK393232 WXG393226:WXG393232 AY458762:AY458768 KU458762:KU458768 UQ458762:UQ458768 AEM458762:AEM458768 AOI458762:AOI458768 AYE458762:AYE458768 BIA458762:BIA458768 BRW458762:BRW458768 CBS458762:CBS458768 CLO458762:CLO458768 CVK458762:CVK458768 DFG458762:DFG458768 DPC458762:DPC458768 DYY458762:DYY458768 EIU458762:EIU458768 ESQ458762:ESQ458768 FCM458762:FCM458768 FMI458762:FMI458768 FWE458762:FWE458768 GGA458762:GGA458768 GPW458762:GPW458768 GZS458762:GZS458768 HJO458762:HJO458768 HTK458762:HTK458768 IDG458762:IDG458768 INC458762:INC458768 IWY458762:IWY458768 JGU458762:JGU458768 JQQ458762:JQQ458768 KAM458762:KAM458768 KKI458762:KKI458768 KUE458762:KUE458768 LEA458762:LEA458768 LNW458762:LNW458768 LXS458762:LXS458768 MHO458762:MHO458768 MRK458762:MRK458768 NBG458762:NBG458768 NLC458762:NLC458768 NUY458762:NUY458768 OEU458762:OEU458768 OOQ458762:OOQ458768 OYM458762:OYM458768 PII458762:PII458768 PSE458762:PSE458768 QCA458762:QCA458768 QLW458762:QLW458768 QVS458762:QVS458768 RFO458762:RFO458768 RPK458762:RPK458768 RZG458762:RZG458768 SJC458762:SJC458768 SSY458762:SSY458768 TCU458762:TCU458768 TMQ458762:TMQ458768 TWM458762:TWM458768 UGI458762:UGI458768 UQE458762:UQE458768 VAA458762:VAA458768 VJW458762:VJW458768 VTS458762:VTS458768 WDO458762:WDO458768 WNK458762:WNK458768 WXG458762:WXG458768 AY524298:AY524304 KU524298:KU524304 UQ524298:UQ524304 AEM524298:AEM524304 AOI524298:AOI524304 AYE524298:AYE524304 BIA524298:BIA524304 BRW524298:BRW524304 CBS524298:CBS524304 CLO524298:CLO524304 CVK524298:CVK524304 DFG524298:DFG524304 DPC524298:DPC524304 DYY524298:DYY524304 EIU524298:EIU524304 ESQ524298:ESQ524304 FCM524298:FCM524304 FMI524298:FMI524304 FWE524298:FWE524304 GGA524298:GGA524304 GPW524298:GPW524304 GZS524298:GZS524304 HJO524298:HJO524304 HTK524298:HTK524304 IDG524298:IDG524304 INC524298:INC524304 IWY524298:IWY524304 JGU524298:JGU524304 JQQ524298:JQQ524304 KAM524298:KAM524304 KKI524298:KKI524304 KUE524298:KUE524304 LEA524298:LEA524304 LNW524298:LNW524304 LXS524298:LXS524304 MHO524298:MHO524304 MRK524298:MRK524304 NBG524298:NBG524304 NLC524298:NLC524304 NUY524298:NUY524304 OEU524298:OEU524304 OOQ524298:OOQ524304 OYM524298:OYM524304 PII524298:PII524304 PSE524298:PSE524304 QCA524298:QCA524304 QLW524298:QLW524304 QVS524298:QVS524304 RFO524298:RFO524304 RPK524298:RPK524304 RZG524298:RZG524304 SJC524298:SJC524304 SSY524298:SSY524304 TCU524298:TCU524304 TMQ524298:TMQ524304 TWM524298:TWM524304 UGI524298:UGI524304 UQE524298:UQE524304 VAA524298:VAA524304 VJW524298:VJW524304 VTS524298:VTS524304 WDO524298:WDO524304 WNK524298:WNK524304 WXG524298:WXG524304 AY589834:AY589840 KU589834:KU589840 UQ589834:UQ589840 AEM589834:AEM589840 AOI589834:AOI589840 AYE589834:AYE589840 BIA589834:BIA589840 BRW589834:BRW589840 CBS589834:CBS589840 CLO589834:CLO589840 CVK589834:CVK589840 DFG589834:DFG589840 DPC589834:DPC589840 DYY589834:DYY589840 EIU589834:EIU589840 ESQ589834:ESQ589840 FCM589834:FCM589840 FMI589834:FMI589840 FWE589834:FWE589840 GGA589834:GGA589840 GPW589834:GPW589840 GZS589834:GZS589840 HJO589834:HJO589840 HTK589834:HTK589840 IDG589834:IDG589840 INC589834:INC589840 IWY589834:IWY589840 JGU589834:JGU589840 JQQ589834:JQQ589840 KAM589834:KAM589840 KKI589834:KKI589840 KUE589834:KUE589840 LEA589834:LEA589840 LNW589834:LNW589840 LXS589834:LXS589840 MHO589834:MHO589840 MRK589834:MRK589840 NBG589834:NBG589840 NLC589834:NLC589840 NUY589834:NUY589840 OEU589834:OEU589840 OOQ589834:OOQ589840 OYM589834:OYM589840 PII589834:PII589840 PSE589834:PSE589840 QCA589834:QCA589840 QLW589834:QLW589840 QVS589834:QVS589840 RFO589834:RFO589840 RPK589834:RPK589840 RZG589834:RZG589840 SJC589834:SJC589840 SSY589834:SSY589840 TCU589834:TCU589840 TMQ589834:TMQ589840 TWM589834:TWM589840 UGI589834:UGI589840 UQE589834:UQE589840 VAA589834:VAA589840 VJW589834:VJW589840 VTS589834:VTS589840 WDO589834:WDO589840 WNK589834:WNK589840 WXG589834:WXG589840 AY655370:AY655376 KU655370:KU655376 UQ655370:UQ655376 AEM655370:AEM655376 AOI655370:AOI655376 AYE655370:AYE655376 BIA655370:BIA655376 BRW655370:BRW655376 CBS655370:CBS655376 CLO655370:CLO655376 CVK655370:CVK655376 DFG655370:DFG655376 DPC655370:DPC655376 DYY655370:DYY655376 EIU655370:EIU655376 ESQ655370:ESQ655376 FCM655370:FCM655376 FMI655370:FMI655376 FWE655370:FWE655376 GGA655370:GGA655376 GPW655370:GPW655376 GZS655370:GZS655376 HJO655370:HJO655376 HTK655370:HTK655376 IDG655370:IDG655376 INC655370:INC655376 IWY655370:IWY655376 JGU655370:JGU655376 JQQ655370:JQQ655376 KAM655370:KAM655376 KKI655370:KKI655376 KUE655370:KUE655376 LEA655370:LEA655376 LNW655370:LNW655376 LXS655370:LXS655376 MHO655370:MHO655376 MRK655370:MRK655376 NBG655370:NBG655376 NLC655370:NLC655376 NUY655370:NUY655376 OEU655370:OEU655376 OOQ655370:OOQ655376 OYM655370:OYM655376 PII655370:PII655376 PSE655370:PSE655376 QCA655370:QCA655376 QLW655370:QLW655376 QVS655370:QVS655376 RFO655370:RFO655376 RPK655370:RPK655376 RZG655370:RZG655376 SJC655370:SJC655376 SSY655370:SSY655376 TCU655370:TCU655376 TMQ655370:TMQ655376 TWM655370:TWM655376 UGI655370:UGI655376 UQE655370:UQE655376 VAA655370:VAA655376 VJW655370:VJW655376 VTS655370:VTS655376 WDO655370:WDO655376 WNK655370:WNK655376 WXG655370:WXG655376 AY720906:AY720912 KU720906:KU720912 UQ720906:UQ720912 AEM720906:AEM720912 AOI720906:AOI720912 AYE720906:AYE720912 BIA720906:BIA720912 BRW720906:BRW720912 CBS720906:CBS720912 CLO720906:CLO720912 CVK720906:CVK720912 DFG720906:DFG720912 DPC720906:DPC720912 DYY720906:DYY720912 EIU720906:EIU720912 ESQ720906:ESQ720912 FCM720906:FCM720912 FMI720906:FMI720912 FWE720906:FWE720912 GGA720906:GGA720912 GPW720906:GPW720912 GZS720906:GZS720912 HJO720906:HJO720912 HTK720906:HTK720912 IDG720906:IDG720912 INC720906:INC720912 IWY720906:IWY720912 JGU720906:JGU720912 JQQ720906:JQQ720912 KAM720906:KAM720912 KKI720906:KKI720912 KUE720906:KUE720912 LEA720906:LEA720912 LNW720906:LNW720912 LXS720906:LXS720912 MHO720906:MHO720912 MRK720906:MRK720912 NBG720906:NBG720912 NLC720906:NLC720912 NUY720906:NUY720912 OEU720906:OEU720912 OOQ720906:OOQ720912 OYM720906:OYM720912 PII720906:PII720912 PSE720906:PSE720912 QCA720906:QCA720912 QLW720906:QLW720912 QVS720906:QVS720912 RFO720906:RFO720912 RPK720906:RPK720912 RZG720906:RZG720912 SJC720906:SJC720912 SSY720906:SSY720912 TCU720906:TCU720912 TMQ720906:TMQ720912 TWM720906:TWM720912 UGI720906:UGI720912 UQE720906:UQE720912 VAA720906:VAA720912 VJW720906:VJW720912 VTS720906:VTS720912 WDO720906:WDO720912 WNK720906:WNK720912 WXG720906:WXG720912 AY786442:AY786448 KU786442:KU786448 UQ786442:UQ786448 AEM786442:AEM786448 AOI786442:AOI786448 AYE786442:AYE786448 BIA786442:BIA786448 BRW786442:BRW786448 CBS786442:CBS786448 CLO786442:CLO786448 CVK786442:CVK786448 DFG786442:DFG786448 DPC786442:DPC786448 DYY786442:DYY786448 EIU786442:EIU786448 ESQ786442:ESQ786448 FCM786442:FCM786448 FMI786442:FMI786448 FWE786442:FWE786448 GGA786442:GGA786448 GPW786442:GPW786448 GZS786442:GZS786448 HJO786442:HJO786448 HTK786442:HTK786448 IDG786442:IDG786448 INC786442:INC786448 IWY786442:IWY786448 JGU786442:JGU786448 JQQ786442:JQQ786448 KAM786442:KAM786448 KKI786442:KKI786448 KUE786442:KUE786448 LEA786442:LEA786448 LNW786442:LNW786448 LXS786442:LXS786448 MHO786442:MHO786448 MRK786442:MRK786448 NBG786442:NBG786448 NLC786442:NLC786448 NUY786442:NUY786448 OEU786442:OEU786448 OOQ786442:OOQ786448 OYM786442:OYM786448 PII786442:PII786448 PSE786442:PSE786448 QCA786442:QCA786448 QLW786442:QLW786448 QVS786442:QVS786448 RFO786442:RFO786448 RPK786442:RPK786448 RZG786442:RZG786448 SJC786442:SJC786448 SSY786442:SSY786448 TCU786442:TCU786448 TMQ786442:TMQ786448 TWM786442:TWM786448 UGI786442:UGI786448 UQE786442:UQE786448 VAA786442:VAA786448 VJW786442:VJW786448 VTS786442:VTS786448 WDO786442:WDO786448 WNK786442:WNK786448 WXG786442:WXG786448 AY851978:AY851984 KU851978:KU851984 UQ851978:UQ851984 AEM851978:AEM851984 AOI851978:AOI851984 AYE851978:AYE851984 BIA851978:BIA851984 BRW851978:BRW851984 CBS851978:CBS851984 CLO851978:CLO851984 CVK851978:CVK851984 DFG851978:DFG851984 DPC851978:DPC851984 DYY851978:DYY851984 EIU851978:EIU851984 ESQ851978:ESQ851984 FCM851978:FCM851984 FMI851978:FMI851984 FWE851978:FWE851984 GGA851978:GGA851984 GPW851978:GPW851984 GZS851978:GZS851984 HJO851978:HJO851984 HTK851978:HTK851984 IDG851978:IDG851984 INC851978:INC851984 IWY851978:IWY851984 JGU851978:JGU851984 JQQ851978:JQQ851984 KAM851978:KAM851984 KKI851978:KKI851984 KUE851978:KUE851984 LEA851978:LEA851984 LNW851978:LNW851984 LXS851978:LXS851984 MHO851978:MHO851984 MRK851978:MRK851984 NBG851978:NBG851984 NLC851978:NLC851984 NUY851978:NUY851984 OEU851978:OEU851984 OOQ851978:OOQ851984 OYM851978:OYM851984 PII851978:PII851984 PSE851978:PSE851984 QCA851978:QCA851984 QLW851978:QLW851984 QVS851978:QVS851984 RFO851978:RFO851984 RPK851978:RPK851984 RZG851978:RZG851984 SJC851978:SJC851984 SSY851978:SSY851984 TCU851978:TCU851984 TMQ851978:TMQ851984 TWM851978:TWM851984 UGI851978:UGI851984 UQE851978:UQE851984 VAA851978:VAA851984 VJW851978:VJW851984 VTS851978:VTS851984 WDO851978:WDO851984 WNK851978:WNK851984 WXG851978:WXG851984 AY917514:AY917520 KU917514:KU917520 UQ917514:UQ917520 AEM917514:AEM917520 AOI917514:AOI917520 AYE917514:AYE917520 BIA917514:BIA917520 BRW917514:BRW917520 CBS917514:CBS917520 CLO917514:CLO917520 CVK917514:CVK917520 DFG917514:DFG917520 DPC917514:DPC917520 DYY917514:DYY917520 EIU917514:EIU917520 ESQ917514:ESQ917520 FCM917514:FCM917520 FMI917514:FMI917520 FWE917514:FWE917520 GGA917514:GGA917520 GPW917514:GPW917520 GZS917514:GZS917520 HJO917514:HJO917520 HTK917514:HTK917520 IDG917514:IDG917520 INC917514:INC917520 IWY917514:IWY917520 JGU917514:JGU917520 JQQ917514:JQQ917520 KAM917514:KAM917520 KKI917514:KKI917520 KUE917514:KUE917520 LEA917514:LEA917520 LNW917514:LNW917520 LXS917514:LXS917520 MHO917514:MHO917520 MRK917514:MRK917520 NBG917514:NBG917520 NLC917514:NLC917520 NUY917514:NUY917520 OEU917514:OEU917520 OOQ917514:OOQ917520 OYM917514:OYM917520 PII917514:PII917520 PSE917514:PSE917520 QCA917514:QCA917520 QLW917514:QLW917520 QVS917514:QVS917520 RFO917514:RFO917520 RPK917514:RPK917520 RZG917514:RZG917520 SJC917514:SJC917520 SSY917514:SSY917520 TCU917514:TCU917520 TMQ917514:TMQ917520 TWM917514:TWM917520 UGI917514:UGI917520 UQE917514:UQE917520 VAA917514:VAA917520 VJW917514:VJW917520 VTS917514:VTS917520 WDO917514:WDO917520 WNK917514:WNK917520 WXG917514:WXG917520 AY983050:AY983056 KU983050:KU983056 UQ983050:UQ983056 AEM983050:AEM983056 AOI983050:AOI983056 AYE983050:AYE983056 BIA983050:BIA983056 BRW983050:BRW983056 CBS983050:CBS983056 CLO983050:CLO983056 CVK983050:CVK983056 DFG983050:DFG983056 DPC983050:DPC983056 DYY983050:DYY983056 EIU983050:EIU983056 ESQ983050:ESQ983056 FCM983050:FCM983056 FMI983050:FMI983056 FWE983050:FWE983056 GGA983050:GGA983056 GPW983050:GPW983056 GZS983050:GZS983056 HJO983050:HJO983056 HTK983050:HTK983056 IDG983050:IDG983056 INC983050:INC983056 IWY983050:IWY983056 JGU983050:JGU983056 JQQ983050:JQQ983056 KAM983050:KAM983056 KKI983050:KKI983056 KUE983050:KUE983056 LEA983050:LEA983056 LNW983050:LNW983056 LXS983050:LXS983056 MHO983050:MHO983056 MRK983050:MRK983056 NBG983050:NBG983056 NLC983050:NLC983056 NUY983050:NUY983056 OEU983050:OEU983056 OOQ983050:OOQ983056 OYM983050:OYM983056 PII983050:PII983056 PSE983050:PSE983056 QCA983050:QCA983056 QLW983050:QLW983056 QVS983050:QVS983056 RFO983050:RFO983056 RPK983050:RPK983056 RZG983050:RZG983056 SJC983050:SJC983056 SSY983050:SSY983056 TCU983050:TCU983056 TMQ983050:TMQ983056 TWM983050:TWM983056 UGI983050:UGI983056 UQE983050:UQE983056 VAA983050:VAA983056 VJW983050:VJW983056 VTS983050:VTS983056 WDO983050:WDO983056 WNK983050:WNK983056 WXG983050:WXG983056">
      <formula1>Monitoreo</formula1>
    </dataValidation>
  </dataValidations>
  <printOptions horizontalCentered="1" verticalCentered="1"/>
  <pageMargins left="0.23622047244094491" right="0.23622047244094491" top="0.74803149606299213" bottom="0.35433070866141736" header="0.31496062992125984" footer="0.31496062992125984"/>
  <pageSetup paperSize="14" scale="73" fitToHeight="0" orientation="landscape" r:id="rId1"/>
  <headerFooter>
    <oddFooter xml:space="preserve">&amp;L&amp;9Formato: FO-AC-07 Versión: 2&amp;C&amp;9Página &amp;P&amp;R&amp;9Vo.Bo: </oddFooter>
  </headerFooter>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0"/>
  <sheetViews>
    <sheetView showGridLines="0" view="pageBreakPreview" zoomScale="85" zoomScaleNormal="85" zoomScaleSheetLayoutView="85" workbookViewId="0"/>
  </sheetViews>
  <sheetFormatPr baseColWidth="10" defaultRowHeight="11.25" x14ac:dyDescent="0.2"/>
  <cols>
    <col min="1" max="1" width="2.28515625" style="63" customWidth="1"/>
    <col min="2" max="4" width="5.7109375" style="63" customWidth="1"/>
    <col min="5" max="5" width="3.7109375" style="64" customWidth="1"/>
    <col min="6" max="6" width="4.85546875" style="63" customWidth="1"/>
    <col min="7" max="7" width="4.28515625" style="63" customWidth="1"/>
    <col min="8" max="8" width="5.7109375" style="63" customWidth="1"/>
    <col min="9" max="11" width="4.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13.4257812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5.7109375" style="65" customWidth="1"/>
    <col min="50" max="50" width="12.7109375" style="65" customWidth="1"/>
    <col min="51" max="51" width="5" style="64" customWidth="1"/>
    <col min="52" max="54" width="6.140625" style="63" customWidth="1"/>
    <col min="55" max="55" width="5.28515625" style="64" customWidth="1"/>
    <col min="56" max="56" width="24.28515625" style="64" customWidth="1"/>
    <col min="57"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43109</v>
      </c>
      <c r="BC3" s="1718"/>
      <c r="BD3" s="1718"/>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702"/>
      <c r="AZ5" s="702"/>
      <c r="BA5" s="702"/>
      <c r="BB5" s="40"/>
      <c r="BC5" s="43"/>
      <c r="BD5" s="43"/>
    </row>
    <row r="6" spans="1:56" ht="36" customHeight="1" x14ac:dyDescent="0.2">
      <c r="A6" s="40"/>
      <c r="B6" s="1719" t="s">
        <v>92</v>
      </c>
      <c r="C6" s="1720"/>
      <c r="D6" s="1721" t="s">
        <v>93</v>
      </c>
      <c r="E6" s="1722"/>
      <c r="F6" s="1722"/>
      <c r="G6" s="1722"/>
      <c r="H6" s="1723"/>
      <c r="I6" s="1719" t="s">
        <v>300</v>
      </c>
      <c r="J6" s="1724"/>
      <c r="K6" s="1720"/>
      <c r="L6" s="1721" t="s">
        <v>122</v>
      </c>
      <c r="M6" s="1722"/>
      <c r="N6" s="1722"/>
      <c r="O6" s="1722"/>
      <c r="P6" s="1722"/>
      <c r="Q6" s="1722"/>
      <c r="R6" s="1722"/>
      <c r="S6" s="1722"/>
      <c r="T6" s="1722"/>
      <c r="U6" s="1723"/>
      <c r="V6" s="1719" t="s">
        <v>94</v>
      </c>
      <c r="W6" s="1724"/>
      <c r="X6" s="1724"/>
      <c r="Y6" s="1724"/>
      <c r="Z6" s="1724"/>
      <c r="AA6" s="1725" t="s">
        <v>805</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702"/>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36.75" customHeight="1" x14ac:dyDescent="0.2">
      <c r="A8" s="48"/>
      <c r="B8" s="1727" t="s">
        <v>307</v>
      </c>
      <c r="C8" s="1728"/>
      <c r="D8" s="1728"/>
      <c r="E8" s="1728"/>
      <c r="F8" s="1728"/>
      <c r="G8" s="1728"/>
      <c r="H8" s="1728"/>
      <c r="I8" s="1728"/>
      <c r="J8" s="1728"/>
      <c r="K8" s="1729"/>
      <c r="L8" s="1898" t="s">
        <v>605</v>
      </c>
      <c r="M8" s="1899"/>
      <c r="N8" s="1899"/>
      <c r="O8" s="1899"/>
      <c r="P8" s="1899"/>
      <c r="Q8" s="1899"/>
      <c r="R8" s="1900"/>
      <c r="S8" s="1901" t="s">
        <v>2710</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row>
    <row r="9" spans="1:56" ht="79.5"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701" t="s">
        <v>620</v>
      </c>
      <c r="AH9" s="701" t="s">
        <v>622</v>
      </c>
      <c r="AI9" s="701" t="s">
        <v>624</v>
      </c>
      <c r="AJ9" s="701" t="s">
        <v>626</v>
      </c>
      <c r="AK9" s="701" t="s">
        <v>628</v>
      </c>
      <c r="AL9" s="701" t="s">
        <v>630</v>
      </c>
      <c r="AM9" s="701" t="s">
        <v>631</v>
      </c>
      <c r="AN9" s="701" t="s">
        <v>632</v>
      </c>
      <c r="AO9" s="701"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99" t="s">
        <v>98</v>
      </c>
    </row>
    <row r="10" spans="1:56" ht="409.5" customHeight="1" x14ac:dyDescent="0.2">
      <c r="A10" s="702"/>
      <c r="B10" s="1734" t="s">
        <v>1662</v>
      </c>
      <c r="C10" s="1734"/>
      <c r="D10" s="1734"/>
      <c r="E10" s="247" t="s">
        <v>55</v>
      </c>
      <c r="F10" s="1796" t="s">
        <v>1418</v>
      </c>
      <c r="G10" s="1796"/>
      <c r="H10" s="1796"/>
      <c r="I10" s="2158" t="s">
        <v>2711</v>
      </c>
      <c r="J10" s="2158"/>
      <c r="K10" s="2158"/>
      <c r="L10" s="700" t="s">
        <v>663</v>
      </c>
      <c r="M10" s="169" t="s">
        <v>652</v>
      </c>
      <c r="N10" s="140"/>
      <c r="O10" s="49">
        <f>VLOOKUP(L10,[13]Listas!$M$69:$N$73,2,0)</f>
        <v>1</v>
      </c>
      <c r="P10" s="49"/>
      <c r="Q10" s="49">
        <f>HLOOKUP(M10,[13]Listas!$O$67:$Q$68,2,0)</f>
        <v>5</v>
      </c>
      <c r="R10" s="701" t="str">
        <f>INDEX([13]Listas!$O$69:$Q$73,MATCH(L10,[13]Listas!$M$69:$M$73,0),MATCH(M10,[13]Listas!$O$67:$Q$67,0))</f>
        <v>5
BAJA</v>
      </c>
      <c r="S10" s="2155" t="s">
        <v>2712</v>
      </c>
      <c r="T10" s="2155"/>
      <c r="U10" s="2155"/>
      <c r="V10" s="698" t="s">
        <v>102</v>
      </c>
      <c r="W10" s="698" t="s">
        <v>62</v>
      </c>
      <c r="X10" s="698" t="s">
        <v>102</v>
      </c>
      <c r="Y10" s="698" t="s">
        <v>102</v>
      </c>
      <c r="Z10" s="698" t="s">
        <v>102</v>
      </c>
      <c r="AA10" s="698" t="s">
        <v>102</v>
      </c>
      <c r="AB10" s="698" t="s">
        <v>102</v>
      </c>
      <c r="AC10" s="698" t="s">
        <v>62</v>
      </c>
      <c r="AD10" s="698" t="s">
        <v>102</v>
      </c>
      <c r="AE10" s="698" t="s">
        <v>102</v>
      </c>
      <c r="AF10" s="141"/>
      <c r="AG10" s="49">
        <f>IF(Y10="SI",15,0)</f>
        <v>15</v>
      </c>
      <c r="AH10" s="49">
        <f>IF(Z10="SI",5,0)</f>
        <v>5</v>
      </c>
      <c r="AI10" s="49">
        <f>IF(AA10="SI",15,0)</f>
        <v>15</v>
      </c>
      <c r="AJ10" s="49">
        <f>IF(AB10="SI",10,0)</f>
        <v>10</v>
      </c>
      <c r="AK10" s="49">
        <f>IF(AC10="SI",15,0)</f>
        <v>0</v>
      </c>
      <c r="AL10" s="49">
        <f>IF(AD10="SI",10,0)</f>
        <v>10</v>
      </c>
      <c r="AM10" s="49">
        <f>IF(AE10="SI",30,0)</f>
        <v>30</v>
      </c>
      <c r="AN10" s="49">
        <f>SUM(AG10+AH10+AI10+AJ10+AK10+AL10+AM10)</f>
        <v>85</v>
      </c>
      <c r="AO10" s="49">
        <f>IF(AN10&lt;=50,0,IF(AN10&gt;=76,2,1))</f>
        <v>2</v>
      </c>
      <c r="AP10" s="701" t="str">
        <f>CONCATENATE(AN10,"- disminuye ",AO10)</f>
        <v>85- disminuye 2</v>
      </c>
      <c r="AQ10" s="49">
        <f>IF(V10="SI",O10-AO10,O10)</f>
        <v>-1</v>
      </c>
      <c r="AR10" s="701" t="str">
        <f>IF(AQ10&lt;=1,"Rara vez",VLOOKUP(AQ10,[13]Listas!$L$69:$M$73,2,0))</f>
        <v>Rara vez</v>
      </c>
      <c r="AS10" s="49">
        <f>IF(W10="SI",Q10-AO10,Q10)</f>
        <v>5</v>
      </c>
      <c r="AT10" s="701" t="str">
        <f>IF(AS10&lt;=9,"Moderado",IF(AS10=20,"Catastrófico",IF(AS10=18,"Moderado","Mayor")))</f>
        <v>Moderado</v>
      </c>
      <c r="AU10" s="701" t="str">
        <f>INDEX([13]Listas!$O$69:$Q$73,MATCH(AR10,[13]Listas!$M$69:$M$73,0),MATCH(AT10,[13]Listas!$O$67:$Q$67,0))</f>
        <v>5
BAJA</v>
      </c>
      <c r="AV10" s="700" t="s">
        <v>647</v>
      </c>
      <c r="AW10" s="698" t="s">
        <v>1663</v>
      </c>
      <c r="AX10" s="703" t="s">
        <v>1664</v>
      </c>
      <c r="AY10" s="700" t="s">
        <v>1423</v>
      </c>
      <c r="AZ10" s="2133" t="s">
        <v>1419</v>
      </c>
      <c r="BA10" s="2133"/>
      <c r="BB10" s="2133"/>
      <c r="BC10" s="167" t="s">
        <v>784</v>
      </c>
      <c r="BD10" s="703" t="s">
        <v>2713</v>
      </c>
    </row>
    <row r="11" spans="1:56" ht="372.75" customHeight="1" x14ac:dyDescent="0.2">
      <c r="A11" s="702"/>
      <c r="B11" s="1734" t="s">
        <v>1665</v>
      </c>
      <c r="C11" s="1734"/>
      <c r="D11" s="1734"/>
      <c r="E11" s="247" t="s">
        <v>56</v>
      </c>
      <c r="F11" s="1796" t="s">
        <v>1666</v>
      </c>
      <c r="G11" s="1796"/>
      <c r="H11" s="1796"/>
      <c r="I11" s="2155" t="s">
        <v>1667</v>
      </c>
      <c r="J11" s="2155"/>
      <c r="K11" s="2155"/>
      <c r="L11" s="700" t="s">
        <v>663</v>
      </c>
      <c r="M11" s="169" t="s">
        <v>652</v>
      </c>
      <c r="N11" s="140"/>
      <c r="O11" s="49">
        <f>VLOOKUP(L11,[13]Listas!$M$69:$N$73,2,0)</f>
        <v>1</v>
      </c>
      <c r="P11" s="49"/>
      <c r="Q11" s="49">
        <f>HLOOKUP(M11,[13]Listas!$O$67:$Q$68,2,0)</f>
        <v>5</v>
      </c>
      <c r="R11" s="701" t="str">
        <f>INDEX([13]Listas!$O$69:$Q$73,MATCH(L11,[13]Listas!$M$69:$M$73,0),MATCH(M11,[13]Listas!$O$67:$Q$67,0))</f>
        <v>5
BAJA</v>
      </c>
      <c r="S11" s="2155" t="s">
        <v>2714</v>
      </c>
      <c r="T11" s="2155"/>
      <c r="U11" s="2155"/>
      <c r="V11" s="698" t="s">
        <v>102</v>
      </c>
      <c r="W11" s="698" t="s">
        <v>62</v>
      </c>
      <c r="X11" s="698" t="s">
        <v>62</v>
      </c>
      <c r="Y11" s="698" t="s">
        <v>102</v>
      </c>
      <c r="Z11" s="698" t="s">
        <v>102</v>
      </c>
      <c r="AA11" s="698" t="s">
        <v>62</v>
      </c>
      <c r="AB11" s="698" t="s">
        <v>102</v>
      </c>
      <c r="AC11" s="698" t="s">
        <v>102</v>
      </c>
      <c r="AD11" s="698" t="s">
        <v>102</v>
      </c>
      <c r="AE11" s="698" t="s">
        <v>102</v>
      </c>
      <c r="AF11" s="141"/>
      <c r="AG11" s="49">
        <f>IF(Y11="SI",15,0)</f>
        <v>15</v>
      </c>
      <c r="AH11" s="49">
        <f>IF(Z11="SI",5,0)</f>
        <v>5</v>
      </c>
      <c r="AI11" s="49">
        <f>IF(AA11="SI",15,0)</f>
        <v>0</v>
      </c>
      <c r="AJ11" s="49">
        <f>IF(AB11="SI",10,0)</f>
        <v>10</v>
      </c>
      <c r="AK11" s="49">
        <f>IF(AC11="SI",15,0)</f>
        <v>15</v>
      </c>
      <c r="AL11" s="49">
        <f>IF(AD11="SI",10,0)</f>
        <v>10</v>
      </c>
      <c r="AM11" s="49">
        <f>IF(AE11="SI",30,0)</f>
        <v>30</v>
      </c>
      <c r="AN11" s="49">
        <f>SUM(AG11+AH11+AI11+AJ11+AK11+AL11+AM11)</f>
        <v>85</v>
      </c>
      <c r="AO11" s="49">
        <f>IF(AN11&lt;=50,0,IF(AN11&gt;=76,2,1))</f>
        <v>2</v>
      </c>
      <c r="AP11" s="701" t="str">
        <f>CONCATENATE(AN11,"- disminuye ",AO11)</f>
        <v>85- disminuye 2</v>
      </c>
      <c r="AQ11" s="49">
        <f>IF(V11="SI",O11-AO11,O11)</f>
        <v>-1</v>
      </c>
      <c r="AR11" s="701" t="str">
        <f>IF(AQ11&lt;=1,"Rara vez",VLOOKUP(AQ11,[13]Listas!$L$69:$M$73,2,0))</f>
        <v>Rara vez</v>
      </c>
      <c r="AS11" s="49">
        <f>IF(W11="SI",Q11-AO11,Q11)</f>
        <v>5</v>
      </c>
      <c r="AT11" s="701" t="str">
        <f>IF(AS11&lt;=9,"Moderado",IF(AS11=20,"Catastrófico",IF(AS11=18,"Moderado","Mayor")))</f>
        <v>Moderado</v>
      </c>
      <c r="AU11" s="701" t="str">
        <f>INDEX([13]Listas!$O$69:$Q$73,MATCH(AR11,[13]Listas!$M$69:$M$73,0),MATCH(AT11,[13]Listas!$O$67:$Q$67,0))</f>
        <v>5
BAJA</v>
      </c>
      <c r="AV11" s="700" t="s">
        <v>647</v>
      </c>
      <c r="AW11" s="704" t="s">
        <v>1668</v>
      </c>
      <c r="AX11" s="704" t="s">
        <v>1669</v>
      </c>
      <c r="AY11" s="700" t="s">
        <v>1423</v>
      </c>
      <c r="AZ11" s="2133" t="s">
        <v>1670</v>
      </c>
      <c r="BA11" s="2133"/>
      <c r="BB11" s="2133"/>
      <c r="BC11" s="167" t="s">
        <v>784</v>
      </c>
      <c r="BD11" s="703" t="s">
        <v>2715</v>
      </c>
    </row>
    <row r="12" spans="1:56" ht="3.75" customHeight="1" x14ac:dyDescent="0.2">
      <c r="A12" s="40"/>
      <c r="B12" s="50"/>
      <c r="C12" s="50"/>
      <c r="D12" s="50"/>
      <c r="E12" s="43"/>
      <c r="F12" s="50"/>
      <c r="G12" s="50"/>
      <c r="H12" s="50"/>
      <c r="I12" s="50"/>
      <c r="J12" s="50"/>
      <c r="K12" s="50"/>
      <c r="L12" s="43"/>
      <c r="M12" s="43"/>
      <c r="N12" s="43"/>
      <c r="O12" s="43"/>
      <c r="P12" s="43"/>
      <c r="Q12" s="43"/>
      <c r="R12" s="43"/>
      <c r="S12" s="50"/>
      <c r="T12" s="50"/>
      <c r="U12" s="50"/>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50"/>
      <c r="AW12" s="50"/>
      <c r="AX12" s="50"/>
      <c r="AY12" s="43"/>
      <c r="AZ12" s="51"/>
      <c r="BA12" s="51"/>
      <c r="BB12" s="51"/>
      <c r="BC12" s="249"/>
      <c r="BD12" s="53"/>
    </row>
    <row r="13" spans="1:56" ht="15" customHeight="1" x14ac:dyDescent="0.2">
      <c r="A13" s="44"/>
      <c r="B13" s="1755" t="s">
        <v>655</v>
      </c>
      <c r="C13" s="1755"/>
      <c r="D13" s="1755"/>
      <c r="E13" s="1755"/>
      <c r="F13" s="1755"/>
      <c r="G13" s="1755"/>
      <c r="H13" s="1755"/>
      <c r="I13" s="1755"/>
      <c r="J13" s="1755"/>
      <c r="K13" s="1755"/>
      <c r="L13" s="1755"/>
      <c r="M13" s="1755"/>
      <c r="N13" s="1755"/>
      <c r="O13" s="1755"/>
      <c r="P13" s="1755"/>
      <c r="Q13" s="1755"/>
      <c r="R13" s="1755"/>
      <c r="S13" s="1755"/>
      <c r="T13" s="1755"/>
      <c r="U13" s="1755"/>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43"/>
      <c r="AV13" s="55"/>
      <c r="AW13" s="55"/>
      <c r="AX13" s="55"/>
      <c r="AY13" s="1756" t="s">
        <v>2677</v>
      </c>
      <c r="AZ13" s="1757"/>
      <c r="BA13" s="1757"/>
      <c r="BB13" s="1757"/>
      <c r="BC13" s="1757"/>
      <c r="BD13" s="1757"/>
    </row>
    <row r="14" spans="1:56" s="57" customFormat="1" ht="19.5" customHeight="1" x14ac:dyDescent="0.2">
      <c r="A14" s="56"/>
      <c r="B14" s="1758" t="s">
        <v>656</v>
      </c>
      <c r="C14" s="1759"/>
      <c r="D14" s="1759"/>
      <c r="E14" s="1759"/>
      <c r="F14" s="1759"/>
      <c r="G14" s="1759"/>
      <c r="H14" s="1760"/>
      <c r="I14" s="1758" t="s">
        <v>657</v>
      </c>
      <c r="J14" s="1759"/>
      <c r="K14" s="1759"/>
      <c r="L14" s="1759"/>
      <c r="M14" s="1759"/>
      <c r="N14" s="1759"/>
      <c r="O14" s="1759"/>
      <c r="P14" s="1759"/>
      <c r="Q14" s="1759"/>
      <c r="R14" s="1759"/>
      <c r="S14" s="1759"/>
      <c r="T14" s="1759"/>
      <c r="U14" s="1760"/>
      <c r="V14" s="1758" t="s">
        <v>369</v>
      </c>
      <c r="W14" s="1759"/>
      <c r="X14" s="1759"/>
      <c r="Y14" s="1759"/>
      <c r="Z14" s="1759"/>
      <c r="AA14" s="1759"/>
      <c r="AB14" s="1759"/>
      <c r="AC14" s="1759"/>
      <c r="AD14" s="1759"/>
      <c r="AE14" s="1759"/>
      <c r="AF14" s="1759"/>
      <c r="AG14" s="1759"/>
      <c r="AH14" s="1759"/>
      <c r="AI14" s="1759"/>
      <c r="AJ14" s="1759"/>
      <c r="AK14" s="1759"/>
      <c r="AL14" s="1759"/>
      <c r="AM14" s="1759"/>
      <c r="AN14" s="1759"/>
      <c r="AO14" s="1759"/>
      <c r="AP14" s="1760"/>
      <c r="AQ14" s="142" t="s">
        <v>370</v>
      </c>
      <c r="AR14" s="1758" t="s">
        <v>370</v>
      </c>
      <c r="AS14" s="1759"/>
      <c r="AT14" s="1759"/>
      <c r="AU14" s="1759"/>
      <c r="AV14" s="1759"/>
      <c r="AW14" s="1760"/>
      <c r="AX14" s="55"/>
      <c r="AY14" s="1757"/>
      <c r="AZ14" s="1757"/>
      <c r="BA14" s="1757"/>
      <c r="BB14" s="1757"/>
      <c r="BC14" s="1757"/>
      <c r="BD14" s="1757"/>
    </row>
    <row r="15" spans="1:56" s="57" customFormat="1" ht="25.5" customHeight="1" x14ac:dyDescent="0.2">
      <c r="A15" s="58"/>
      <c r="B15" s="1761" t="s">
        <v>764</v>
      </c>
      <c r="C15" s="1762"/>
      <c r="D15" s="1762"/>
      <c r="E15" s="1762"/>
      <c r="F15" s="1762"/>
      <c r="G15" s="1762"/>
      <c r="H15" s="1763"/>
      <c r="I15" s="1761" t="s">
        <v>765</v>
      </c>
      <c r="J15" s="1762"/>
      <c r="K15" s="1762"/>
      <c r="L15" s="1762"/>
      <c r="M15" s="1762"/>
      <c r="N15" s="1762"/>
      <c r="O15" s="1762"/>
      <c r="P15" s="1762"/>
      <c r="Q15" s="1762"/>
      <c r="R15" s="1762"/>
      <c r="S15" s="1762"/>
      <c r="T15" s="1762"/>
      <c r="U15" s="1763"/>
      <c r="V15" s="1761" t="s">
        <v>1229</v>
      </c>
      <c r="W15" s="1762"/>
      <c r="X15" s="1762"/>
      <c r="Y15" s="1762"/>
      <c r="Z15" s="1762"/>
      <c r="AA15" s="1762"/>
      <c r="AB15" s="1762"/>
      <c r="AC15" s="1762"/>
      <c r="AD15" s="1762"/>
      <c r="AE15" s="1762"/>
      <c r="AF15" s="1762"/>
      <c r="AG15" s="1762"/>
      <c r="AH15" s="1762"/>
      <c r="AI15" s="1762"/>
      <c r="AJ15" s="1762"/>
      <c r="AK15" s="1762"/>
      <c r="AL15" s="1762"/>
      <c r="AM15" s="1762"/>
      <c r="AN15" s="1762"/>
      <c r="AO15" s="1762"/>
      <c r="AP15" s="1763"/>
      <c r="AQ15" s="59"/>
      <c r="AR15" s="1761"/>
      <c r="AS15" s="1762"/>
      <c r="AT15" s="1762"/>
      <c r="AU15" s="1762"/>
      <c r="AV15" s="1762"/>
      <c r="AW15" s="1763"/>
      <c r="AX15" s="55"/>
      <c r="AY15" s="1757"/>
      <c r="AZ15" s="1757"/>
      <c r="BA15" s="1757"/>
      <c r="BB15" s="1757"/>
      <c r="BC15" s="1757"/>
      <c r="BD15" s="1757"/>
    </row>
    <row r="16" spans="1:56" s="57" customFormat="1" ht="25.5" customHeight="1" x14ac:dyDescent="0.2">
      <c r="A16" s="58"/>
      <c r="B16" s="1761" t="s">
        <v>785</v>
      </c>
      <c r="C16" s="1762"/>
      <c r="D16" s="1762"/>
      <c r="E16" s="1762"/>
      <c r="F16" s="1762"/>
      <c r="G16" s="1762"/>
      <c r="H16" s="1763"/>
      <c r="I16" s="1761" t="s">
        <v>2678</v>
      </c>
      <c r="J16" s="1762"/>
      <c r="K16" s="1762"/>
      <c r="L16" s="1762"/>
      <c r="M16" s="1762"/>
      <c r="N16" s="1762"/>
      <c r="O16" s="1762"/>
      <c r="P16" s="1762"/>
      <c r="Q16" s="1762"/>
      <c r="R16" s="1762"/>
      <c r="S16" s="1762"/>
      <c r="T16" s="1762"/>
      <c r="U16" s="1763"/>
      <c r="V16" s="1761" t="s">
        <v>459</v>
      </c>
      <c r="W16" s="1762"/>
      <c r="X16" s="1762"/>
      <c r="Y16" s="1762"/>
      <c r="Z16" s="1762"/>
      <c r="AA16" s="1762"/>
      <c r="AB16" s="1762"/>
      <c r="AC16" s="1762"/>
      <c r="AD16" s="1762"/>
      <c r="AE16" s="1762"/>
      <c r="AF16" s="1762"/>
      <c r="AG16" s="1762"/>
      <c r="AH16" s="1762"/>
      <c r="AI16" s="1762"/>
      <c r="AJ16" s="1762"/>
      <c r="AK16" s="1762"/>
      <c r="AL16" s="1762"/>
      <c r="AM16" s="1762"/>
      <c r="AN16" s="1762"/>
      <c r="AO16" s="1762"/>
      <c r="AP16" s="1763"/>
      <c r="AQ16" s="59"/>
      <c r="AR16" s="1761"/>
      <c r="AS16" s="1762"/>
      <c r="AT16" s="1762"/>
      <c r="AU16" s="1762"/>
      <c r="AV16" s="1762"/>
      <c r="AW16" s="1763"/>
      <c r="AX16" s="55"/>
      <c r="AY16" s="1757"/>
      <c r="AZ16" s="1757"/>
      <c r="BA16" s="1757"/>
      <c r="BB16" s="1757"/>
      <c r="BC16" s="1757"/>
      <c r="BD16" s="1757"/>
    </row>
    <row r="17" spans="1:56" ht="25.5" customHeight="1" x14ac:dyDescent="0.2">
      <c r="A17" s="58"/>
      <c r="B17" s="1761" t="s">
        <v>467</v>
      </c>
      <c r="C17" s="1762"/>
      <c r="D17" s="1762"/>
      <c r="E17" s="1762"/>
      <c r="F17" s="1762"/>
      <c r="G17" s="1762"/>
      <c r="H17" s="1763"/>
      <c r="I17" s="1761" t="s">
        <v>2213</v>
      </c>
      <c r="J17" s="1762"/>
      <c r="K17" s="1762"/>
      <c r="L17" s="1762"/>
      <c r="M17" s="1762"/>
      <c r="N17" s="1762"/>
      <c r="O17" s="1762"/>
      <c r="P17" s="1762"/>
      <c r="Q17" s="1762"/>
      <c r="R17" s="1762"/>
      <c r="S17" s="1762"/>
      <c r="T17" s="1762"/>
      <c r="U17" s="1763"/>
      <c r="V17" s="1761" t="s">
        <v>784</v>
      </c>
      <c r="W17" s="1762"/>
      <c r="X17" s="1762"/>
      <c r="Y17" s="1762"/>
      <c r="Z17" s="1762"/>
      <c r="AA17" s="1762"/>
      <c r="AB17" s="1762"/>
      <c r="AC17" s="1762"/>
      <c r="AD17" s="1762"/>
      <c r="AE17" s="1762"/>
      <c r="AF17" s="1762"/>
      <c r="AG17" s="1762"/>
      <c r="AH17" s="1762"/>
      <c r="AI17" s="1762"/>
      <c r="AJ17" s="1762"/>
      <c r="AK17" s="1762"/>
      <c r="AL17" s="1762"/>
      <c r="AM17" s="1762"/>
      <c r="AN17" s="1762"/>
      <c r="AO17" s="1762"/>
      <c r="AP17" s="1763"/>
      <c r="AQ17" s="59"/>
      <c r="AR17" s="1761"/>
      <c r="AS17" s="1762"/>
      <c r="AT17" s="1762"/>
      <c r="AU17" s="1762"/>
      <c r="AV17" s="1762"/>
      <c r="AW17" s="1763"/>
      <c r="AX17" s="67"/>
      <c r="AY17" s="68"/>
      <c r="AZ17" s="69"/>
      <c r="BA17" s="69"/>
      <c r="BB17" s="69"/>
      <c r="BC17" s="68"/>
      <c r="BD17" s="61"/>
    </row>
    <row r="18" spans="1:56" x14ac:dyDescent="0.2">
      <c r="A18" s="60"/>
      <c r="B18" s="60"/>
      <c r="C18" s="60"/>
      <c r="D18" s="60"/>
      <c r="E18" s="61"/>
      <c r="F18" s="60"/>
      <c r="G18" s="60"/>
      <c r="H18" s="60"/>
      <c r="I18" s="60"/>
      <c r="J18" s="60"/>
      <c r="K18" s="60"/>
      <c r="L18" s="62"/>
      <c r="M18" s="62"/>
      <c r="N18" s="62"/>
      <c r="O18" s="62"/>
      <c r="P18" s="62"/>
      <c r="Q18" s="62"/>
      <c r="R18" s="62"/>
      <c r="S18" s="62"/>
      <c r="T18" s="62"/>
      <c r="U18" s="62"/>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2"/>
      <c r="AW18" s="62"/>
      <c r="AX18" s="62"/>
      <c r="AY18" s="61"/>
      <c r="AZ18" s="60"/>
      <c r="BA18" s="60"/>
      <c r="BB18" s="60"/>
      <c r="BC18" s="61"/>
      <c r="BD18" s="61"/>
    </row>
    <row r="19" spans="1:56" x14ac:dyDescent="0.2">
      <c r="A19" s="60"/>
      <c r="B19" s="60"/>
      <c r="C19" s="60"/>
      <c r="D19" s="60"/>
      <c r="E19" s="61"/>
      <c r="F19" s="60"/>
      <c r="G19" s="60"/>
      <c r="H19" s="60"/>
      <c r="I19" s="60"/>
      <c r="J19" s="60"/>
      <c r="K19" s="60"/>
      <c r="L19" s="62"/>
      <c r="M19" s="62"/>
      <c r="N19" s="62"/>
      <c r="O19" s="62"/>
      <c r="P19" s="62"/>
      <c r="Q19" s="62"/>
      <c r="R19" s="62"/>
      <c r="S19" s="62"/>
      <c r="T19" s="62"/>
      <c r="U19" s="62"/>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2"/>
      <c r="AW19" s="62"/>
      <c r="AX19" s="62"/>
      <c r="AY19" s="61"/>
      <c r="AZ19" s="60"/>
      <c r="BA19" s="60"/>
      <c r="BB19" s="60"/>
      <c r="BC19" s="61"/>
      <c r="BD19" s="61"/>
    </row>
    <row r="20" spans="1:56" x14ac:dyDescent="0.2">
      <c r="A20" s="60"/>
      <c r="B20" s="60"/>
      <c r="C20" s="60"/>
      <c r="D20" s="60"/>
      <c r="E20" s="61"/>
      <c r="F20" s="60"/>
      <c r="G20" s="60"/>
      <c r="H20" s="60"/>
      <c r="I20" s="60"/>
      <c r="J20" s="60"/>
      <c r="K20" s="60"/>
      <c r="L20" s="62"/>
      <c r="M20" s="62"/>
      <c r="N20" s="62"/>
      <c r="O20" s="62"/>
      <c r="P20" s="62"/>
      <c r="Q20" s="62"/>
      <c r="R20" s="62"/>
      <c r="S20" s="62"/>
      <c r="T20" s="62"/>
      <c r="U20" s="62"/>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2"/>
      <c r="AW20" s="62"/>
      <c r="AX20" s="62"/>
      <c r="AY20" s="61"/>
      <c r="AZ20" s="60"/>
      <c r="BA20" s="60"/>
      <c r="BB20" s="60"/>
      <c r="BC20" s="61"/>
      <c r="BD20" s="61"/>
    </row>
    <row r="21" spans="1:56" x14ac:dyDescent="0.2">
      <c r="A21" s="60"/>
      <c r="B21" s="60"/>
      <c r="C21" s="60"/>
      <c r="D21" s="60"/>
      <c r="E21" s="61"/>
      <c r="F21" s="60"/>
      <c r="G21" s="60"/>
      <c r="H21" s="60"/>
      <c r="I21" s="60"/>
      <c r="J21" s="60"/>
      <c r="K21" s="60"/>
      <c r="L21" s="62"/>
      <c r="M21" s="62"/>
      <c r="N21" s="62"/>
      <c r="O21" s="62"/>
      <c r="P21" s="62"/>
      <c r="Q21" s="62"/>
      <c r="R21" s="62"/>
      <c r="S21" s="62"/>
      <c r="T21" s="62"/>
      <c r="U21" s="62"/>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2"/>
      <c r="AW21" s="62"/>
      <c r="AX21" s="62"/>
      <c r="AY21" s="61"/>
      <c r="AZ21" s="60"/>
      <c r="BA21" s="60"/>
      <c r="BB21" s="60"/>
      <c r="BC21" s="61"/>
      <c r="BD21" s="61"/>
    </row>
    <row r="22" spans="1:56" x14ac:dyDescent="0.2">
      <c r="A22" s="60"/>
      <c r="B22" s="60"/>
      <c r="C22" s="60"/>
      <c r="D22" s="60"/>
      <c r="E22" s="61"/>
      <c r="F22" s="60"/>
      <c r="G22" s="60"/>
      <c r="H22" s="60"/>
      <c r="I22" s="60"/>
      <c r="J22" s="60"/>
      <c r="K22" s="60"/>
      <c r="L22" s="62"/>
      <c r="M22" s="62"/>
      <c r="N22" s="62"/>
      <c r="O22" s="62"/>
      <c r="P22" s="62"/>
      <c r="Q22" s="62"/>
      <c r="R22" s="62"/>
      <c r="S22" s="62"/>
      <c r="T22" s="62"/>
      <c r="U22" s="62"/>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2"/>
      <c r="AW22" s="62"/>
      <c r="AX22" s="62"/>
      <c r="AY22" s="61"/>
      <c r="AZ22" s="60"/>
      <c r="BA22" s="60"/>
      <c r="BB22" s="60"/>
      <c r="BC22" s="61"/>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sheetData>
  <sheetProtection formatCells="0" formatColumns="0" formatRows="0" insertRows="0" deleteRows="0" sort="0" autoFilter="0" pivotTables="0"/>
  <mergeCells count="54">
    <mergeCell ref="B1:AU1"/>
    <mergeCell ref="AV1:AX4"/>
    <mergeCell ref="BB1:BD2"/>
    <mergeCell ref="B2:AU2"/>
    <mergeCell ref="B3:D3"/>
    <mergeCell ref="E3:Z3"/>
    <mergeCell ref="AA3:AU3"/>
    <mergeCell ref="BB3:BD4"/>
    <mergeCell ref="B4:D4"/>
    <mergeCell ref="E4:Z4"/>
    <mergeCell ref="AA4:AU4"/>
    <mergeCell ref="B6:C6"/>
    <mergeCell ref="D6:H6"/>
    <mergeCell ref="I6:K6"/>
    <mergeCell ref="L6:U6"/>
    <mergeCell ref="V6:Z6"/>
    <mergeCell ref="AA6:AX6"/>
    <mergeCell ref="B8:K8"/>
    <mergeCell ref="L8:R8"/>
    <mergeCell ref="S8:AX8"/>
    <mergeCell ref="AY8:BD8"/>
    <mergeCell ref="B9:D9"/>
    <mergeCell ref="F9:H9"/>
    <mergeCell ref="I9:K9"/>
    <mergeCell ref="S9:U9"/>
    <mergeCell ref="AZ9:BB9"/>
    <mergeCell ref="B11:D11"/>
    <mergeCell ref="F11:H11"/>
    <mergeCell ref="I11:K11"/>
    <mergeCell ref="S11:U11"/>
    <mergeCell ref="AZ11:BB11"/>
    <mergeCell ref="B10:D10"/>
    <mergeCell ref="F10:H10"/>
    <mergeCell ref="I10:K10"/>
    <mergeCell ref="S10:U10"/>
    <mergeCell ref="AZ10:BB10"/>
    <mergeCell ref="B13:U13"/>
    <mergeCell ref="AY13:BD16"/>
    <mergeCell ref="B14:H14"/>
    <mergeCell ref="I14:U14"/>
    <mergeCell ref="V14:AP14"/>
    <mergeCell ref="AR14:AW14"/>
    <mergeCell ref="B15:H15"/>
    <mergeCell ref="I15:U15"/>
    <mergeCell ref="V15:AP15"/>
    <mergeCell ref="AR15:AW15"/>
    <mergeCell ref="B16:H16"/>
    <mergeCell ref="I16:U16"/>
    <mergeCell ref="V16:AP16"/>
    <mergeCell ref="AR16:AW16"/>
    <mergeCell ref="B17:H17"/>
    <mergeCell ref="I17:U17"/>
    <mergeCell ref="V17:AP17"/>
    <mergeCell ref="AR17:AW17"/>
  </mergeCells>
  <dataValidations count="7">
    <dataValidation type="list" allowBlank="1" showInputMessage="1" showErrorMessage="1" sqref="L6">
      <formula1>Proceso</formula1>
    </dataValidation>
    <dataValidation type="list" showInputMessage="1" showErrorMessage="1" sqref="L10:L11">
      <formula1>Probabilidad</formula1>
    </dataValidation>
    <dataValidation type="list" allowBlank="1" showInputMessage="1" showErrorMessage="1" sqref="M10:N11">
      <formula1>Impacto</formula1>
    </dataValidation>
    <dataValidation showInputMessage="1" showErrorMessage="1" sqref="AG10:AT11"/>
    <dataValidation type="list" showInputMessage="1" showErrorMessage="1" sqref="V10:AF11">
      <formula1>Efectividad</formula1>
    </dataValidation>
    <dataValidation type="list" allowBlank="1" showInputMessage="1" sqref="AV10:AV11">
      <formula1>Periodo</formula1>
    </dataValidation>
    <dataValidation type="list" allowBlank="1" showInputMessage="1" showErrorMessage="1" sqref="AY10:AY11">
      <formula1>Monitoreo</formula1>
    </dataValidation>
  </dataValidations>
  <printOptions horizontalCentered="1" verticalCentered="1"/>
  <pageMargins left="0.23622047244094491" right="0.23622047244094491" top="0.74803149606299213" bottom="0.35433070866141736" header="0.31496062992125984" footer="0.31496062992125984"/>
  <pageSetup paperSize="14" scale="69" fitToHeight="2" orientation="landscape" r:id="rId1"/>
  <headerFooter>
    <oddFooter xml:space="preserve">&amp;L&amp;9Formato: FO-AC-07 Versión: 2&amp;C&amp;9Página &amp;P&amp;R&amp;9Vo.Bo: </oddFooter>
  </headerFooter>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5"/>
  <sheetViews>
    <sheetView showGridLines="0" zoomScale="80" zoomScaleNormal="80" zoomScaleSheetLayoutView="115" workbookViewId="0">
      <selection activeCell="AW10" sqref="AW10"/>
    </sheetView>
  </sheetViews>
  <sheetFormatPr baseColWidth="10" defaultRowHeight="11.25" x14ac:dyDescent="0.2"/>
  <cols>
    <col min="1" max="1" width="1.140625" style="63" customWidth="1"/>
    <col min="2" max="4" width="5" style="63" customWidth="1"/>
    <col min="5" max="5" width="7.28515625" style="64" customWidth="1"/>
    <col min="6" max="7" width="3.7109375" style="63" customWidth="1"/>
    <col min="8" max="8" width="8.5703125" style="63" customWidth="1"/>
    <col min="9" max="10" width="4.5703125" style="63" customWidth="1"/>
    <col min="11" max="11" width="7.570312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8.710937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23.7109375" style="65" customWidth="1"/>
    <col min="50" max="50" width="18.28515625" style="65" customWidth="1"/>
    <col min="51" max="51" width="5" style="64" customWidth="1"/>
    <col min="52" max="54" width="5.85546875" style="63" customWidth="1"/>
    <col min="55" max="55" width="5.28515625" style="64" customWidth="1"/>
    <col min="56" max="56" width="25.28515625" style="64" customWidth="1"/>
    <col min="57" max="256" width="11.42578125" style="42"/>
    <col min="257" max="257" width="1.140625" style="42" customWidth="1"/>
    <col min="258" max="260" width="5" style="42" customWidth="1"/>
    <col min="261" max="261" width="7.28515625" style="42" customWidth="1"/>
    <col min="262" max="263" width="3.7109375" style="42" customWidth="1"/>
    <col min="264" max="264" width="8.5703125" style="42" customWidth="1"/>
    <col min="265" max="266" width="4.5703125" style="42" customWidth="1"/>
    <col min="267" max="267" width="7.5703125" style="42" customWidth="1"/>
    <col min="268" max="269" width="3.28515625" style="42" bestFit="1" customWidth="1"/>
    <col min="270" max="273" width="0" style="42" hidden="1" customWidth="1"/>
    <col min="274" max="274" width="4.28515625" style="42" customWidth="1"/>
    <col min="275" max="277" width="8.710937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5" width="23.7109375" style="42" customWidth="1"/>
    <col min="306" max="306" width="18.28515625" style="42" customWidth="1"/>
    <col min="307" max="307" width="5" style="42" customWidth="1"/>
    <col min="308" max="310" width="5.85546875" style="42" customWidth="1"/>
    <col min="311" max="311" width="5.28515625" style="42" customWidth="1"/>
    <col min="312" max="312" width="25.28515625" style="42" customWidth="1"/>
    <col min="313" max="512" width="11.42578125" style="42"/>
    <col min="513" max="513" width="1.140625" style="42" customWidth="1"/>
    <col min="514" max="516" width="5" style="42" customWidth="1"/>
    <col min="517" max="517" width="7.28515625" style="42" customWidth="1"/>
    <col min="518" max="519" width="3.7109375" style="42" customWidth="1"/>
    <col min="520" max="520" width="8.5703125" style="42" customWidth="1"/>
    <col min="521" max="522" width="4.5703125" style="42" customWidth="1"/>
    <col min="523" max="523" width="7.5703125" style="42" customWidth="1"/>
    <col min="524" max="525" width="3.28515625" style="42" bestFit="1" customWidth="1"/>
    <col min="526" max="529" width="0" style="42" hidden="1" customWidth="1"/>
    <col min="530" max="530" width="4.28515625" style="42" customWidth="1"/>
    <col min="531" max="533" width="8.710937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1" width="23.7109375" style="42" customWidth="1"/>
    <col min="562" max="562" width="18.28515625" style="42" customWidth="1"/>
    <col min="563" max="563" width="5" style="42" customWidth="1"/>
    <col min="564" max="566" width="5.85546875" style="42" customWidth="1"/>
    <col min="567" max="567" width="5.28515625" style="42" customWidth="1"/>
    <col min="568" max="568" width="25.28515625" style="42" customWidth="1"/>
    <col min="569" max="768" width="11.42578125" style="42"/>
    <col min="769" max="769" width="1.140625" style="42" customWidth="1"/>
    <col min="770" max="772" width="5" style="42" customWidth="1"/>
    <col min="773" max="773" width="7.28515625" style="42" customWidth="1"/>
    <col min="774" max="775" width="3.7109375" style="42" customWidth="1"/>
    <col min="776" max="776" width="8.5703125" style="42" customWidth="1"/>
    <col min="777" max="778" width="4.5703125" style="42" customWidth="1"/>
    <col min="779" max="779" width="7.5703125" style="42" customWidth="1"/>
    <col min="780" max="781" width="3.28515625" style="42" bestFit="1" customWidth="1"/>
    <col min="782" max="785" width="0" style="42" hidden="1" customWidth="1"/>
    <col min="786" max="786" width="4.28515625" style="42" customWidth="1"/>
    <col min="787" max="789" width="8.710937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7" width="23.7109375" style="42" customWidth="1"/>
    <col min="818" max="818" width="18.28515625" style="42" customWidth="1"/>
    <col min="819" max="819" width="5" style="42" customWidth="1"/>
    <col min="820" max="822" width="5.85546875" style="42" customWidth="1"/>
    <col min="823" max="823" width="5.28515625" style="42" customWidth="1"/>
    <col min="824" max="824" width="25.28515625" style="42" customWidth="1"/>
    <col min="825" max="1024" width="11.42578125" style="42"/>
    <col min="1025" max="1025" width="1.140625" style="42" customWidth="1"/>
    <col min="1026" max="1028" width="5" style="42" customWidth="1"/>
    <col min="1029" max="1029" width="7.28515625" style="42" customWidth="1"/>
    <col min="1030" max="1031" width="3.7109375" style="42" customWidth="1"/>
    <col min="1032" max="1032" width="8.5703125" style="42" customWidth="1"/>
    <col min="1033" max="1034" width="4.5703125" style="42" customWidth="1"/>
    <col min="1035" max="1035" width="7.5703125" style="42" customWidth="1"/>
    <col min="1036" max="1037" width="3.28515625" style="42" bestFit="1" customWidth="1"/>
    <col min="1038" max="1041" width="0" style="42" hidden="1" customWidth="1"/>
    <col min="1042" max="1042" width="4.28515625" style="42" customWidth="1"/>
    <col min="1043" max="1045" width="8.710937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3" width="23.7109375" style="42" customWidth="1"/>
    <col min="1074" max="1074" width="18.28515625" style="42" customWidth="1"/>
    <col min="1075" max="1075" width="5" style="42" customWidth="1"/>
    <col min="1076" max="1078" width="5.85546875" style="42" customWidth="1"/>
    <col min="1079" max="1079" width="5.28515625" style="42" customWidth="1"/>
    <col min="1080" max="1080" width="25.28515625" style="42" customWidth="1"/>
    <col min="1081" max="1280" width="11.42578125" style="42"/>
    <col min="1281" max="1281" width="1.140625" style="42" customWidth="1"/>
    <col min="1282" max="1284" width="5" style="42" customWidth="1"/>
    <col min="1285" max="1285" width="7.28515625" style="42" customWidth="1"/>
    <col min="1286" max="1287" width="3.7109375" style="42" customWidth="1"/>
    <col min="1288" max="1288" width="8.5703125" style="42" customWidth="1"/>
    <col min="1289" max="1290" width="4.5703125" style="42" customWidth="1"/>
    <col min="1291" max="1291" width="7.5703125" style="42" customWidth="1"/>
    <col min="1292" max="1293" width="3.28515625" style="42" bestFit="1" customWidth="1"/>
    <col min="1294" max="1297" width="0" style="42" hidden="1" customWidth="1"/>
    <col min="1298" max="1298" width="4.28515625" style="42" customWidth="1"/>
    <col min="1299" max="1301" width="8.710937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29" width="23.7109375" style="42" customWidth="1"/>
    <col min="1330" max="1330" width="18.28515625" style="42" customWidth="1"/>
    <col min="1331" max="1331" width="5" style="42" customWidth="1"/>
    <col min="1332" max="1334" width="5.85546875" style="42" customWidth="1"/>
    <col min="1335" max="1335" width="5.28515625" style="42" customWidth="1"/>
    <col min="1336" max="1336" width="25.28515625" style="42" customWidth="1"/>
    <col min="1337" max="1536" width="11.42578125" style="42"/>
    <col min="1537" max="1537" width="1.140625" style="42" customWidth="1"/>
    <col min="1538" max="1540" width="5" style="42" customWidth="1"/>
    <col min="1541" max="1541" width="7.28515625" style="42" customWidth="1"/>
    <col min="1542" max="1543" width="3.7109375" style="42" customWidth="1"/>
    <col min="1544" max="1544" width="8.5703125" style="42" customWidth="1"/>
    <col min="1545" max="1546" width="4.5703125" style="42" customWidth="1"/>
    <col min="1547" max="1547" width="7.5703125" style="42" customWidth="1"/>
    <col min="1548" max="1549" width="3.28515625" style="42" bestFit="1" customWidth="1"/>
    <col min="1550" max="1553" width="0" style="42" hidden="1" customWidth="1"/>
    <col min="1554" max="1554" width="4.28515625" style="42" customWidth="1"/>
    <col min="1555" max="1557" width="8.710937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5" width="23.7109375" style="42" customWidth="1"/>
    <col min="1586" max="1586" width="18.28515625" style="42" customWidth="1"/>
    <col min="1587" max="1587" width="5" style="42" customWidth="1"/>
    <col min="1588" max="1590" width="5.85546875" style="42" customWidth="1"/>
    <col min="1591" max="1591" width="5.28515625" style="42" customWidth="1"/>
    <col min="1592" max="1592" width="25.28515625" style="42" customWidth="1"/>
    <col min="1593" max="1792" width="11.42578125" style="42"/>
    <col min="1793" max="1793" width="1.140625" style="42" customWidth="1"/>
    <col min="1794" max="1796" width="5" style="42" customWidth="1"/>
    <col min="1797" max="1797" width="7.28515625" style="42" customWidth="1"/>
    <col min="1798" max="1799" width="3.7109375" style="42" customWidth="1"/>
    <col min="1800" max="1800" width="8.5703125" style="42" customWidth="1"/>
    <col min="1801" max="1802" width="4.5703125" style="42" customWidth="1"/>
    <col min="1803" max="1803" width="7.5703125" style="42" customWidth="1"/>
    <col min="1804" max="1805" width="3.28515625" style="42" bestFit="1" customWidth="1"/>
    <col min="1806" max="1809" width="0" style="42" hidden="1" customWidth="1"/>
    <col min="1810" max="1810" width="4.28515625" style="42" customWidth="1"/>
    <col min="1811" max="1813" width="8.710937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1" width="23.7109375" style="42" customWidth="1"/>
    <col min="1842" max="1842" width="18.28515625" style="42" customWidth="1"/>
    <col min="1843" max="1843" width="5" style="42" customWidth="1"/>
    <col min="1844" max="1846" width="5.85546875" style="42" customWidth="1"/>
    <col min="1847" max="1847" width="5.28515625" style="42" customWidth="1"/>
    <col min="1848" max="1848" width="25.28515625" style="42" customWidth="1"/>
    <col min="1849" max="2048" width="11.42578125" style="42"/>
    <col min="2049" max="2049" width="1.140625" style="42" customWidth="1"/>
    <col min="2050" max="2052" width="5" style="42" customWidth="1"/>
    <col min="2053" max="2053" width="7.28515625" style="42" customWidth="1"/>
    <col min="2054" max="2055" width="3.7109375" style="42" customWidth="1"/>
    <col min="2056" max="2056" width="8.5703125" style="42" customWidth="1"/>
    <col min="2057" max="2058" width="4.5703125" style="42" customWidth="1"/>
    <col min="2059" max="2059" width="7.5703125" style="42" customWidth="1"/>
    <col min="2060" max="2061" width="3.28515625" style="42" bestFit="1" customWidth="1"/>
    <col min="2062" max="2065" width="0" style="42" hidden="1" customWidth="1"/>
    <col min="2066" max="2066" width="4.28515625" style="42" customWidth="1"/>
    <col min="2067" max="2069" width="8.710937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7" width="23.7109375" style="42" customWidth="1"/>
    <col min="2098" max="2098" width="18.28515625" style="42" customWidth="1"/>
    <col min="2099" max="2099" width="5" style="42" customWidth="1"/>
    <col min="2100" max="2102" width="5.85546875" style="42" customWidth="1"/>
    <col min="2103" max="2103" width="5.28515625" style="42" customWidth="1"/>
    <col min="2104" max="2104" width="25.28515625" style="42" customWidth="1"/>
    <col min="2105" max="2304" width="11.42578125" style="42"/>
    <col min="2305" max="2305" width="1.140625" style="42" customWidth="1"/>
    <col min="2306" max="2308" width="5" style="42" customWidth="1"/>
    <col min="2309" max="2309" width="7.28515625" style="42" customWidth="1"/>
    <col min="2310" max="2311" width="3.7109375" style="42" customWidth="1"/>
    <col min="2312" max="2312" width="8.5703125" style="42" customWidth="1"/>
    <col min="2313" max="2314" width="4.5703125" style="42" customWidth="1"/>
    <col min="2315" max="2315" width="7.5703125" style="42" customWidth="1"/>
    <col min="2316" max="2317" width="3.28515625" style="42" bestFit="1" customWidth="1"/>
    <col min="2318" max="2321" width="0" style="42" hidden="1" customWidth="1"/>
    <col min="2322" max="2322" width="4.28515625" style="42" customWidth="1"/>
    <col min="2323" max="2325" width="8.710937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3" width="23.7109375" style="42" customWidth="1"/>
    <col min="2354" max="2354" width="18.28515625" style="42" customWidth="1"/>
    <col min="2355" max="2355" width="5" style="42" customWidth="1"/>
    <col min="2356" max="2358" width="5.85546875" style="42" customWidth="1"/>
    <col min="2359" max="2359" width="5.28515625" style="42" customWidth="1"/>
    <col min="2360" max="2360" width="25.28515625" style="42" customWidth="1"/>
    <col min="2361" max="2560" width="11.42578125" style="42"/>
    <col min="2561" max="2561" width="1.140625" style="42" customWidth="1"/>
    <col min="2562" max="2564" width="5" style="42" customWidth="1"/>
    <col min="2565" max="2565" width="7.28515625" style="42" customWidth="1"/>
    <col min="2566" max="2567" width="3.7109375" style="42" customWidth="1"/>
    <col min="2568" max="2568" width="8.5703125" style="42" customWidth="1"/>
    <col min="2569" max="2570" width="4.5703125" style="42" customWidth="1"/>
    <col min="2571" max="2571" width="7.5703125" style="42" customWidth="1"/>
    <col min="2572" max="2573" width="3.28515625" style="42" bestFit="1" customWidth="1"/>
    <col min="2574" max="2577" width="0" style="42" hidden="1" customWidth="1"/>
    <col min="2578" max="2578" width="4.28515625" style="42" customWidth="1"/>
    <col min="2579" max="2581" width="8.710937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09" width="23.7109375" style="42" customWidth="1"/>
    <col min="2610" max="2610" width="18.28515625" style="42" customWidth="1"/>
    <col min="2611" max="2611" width="5" style="42" customWidth="1"/>
    <col min="2612" max="2614" width="5.85546875" style="42" customWidth="1"/>
    <col min="2615" max="2615" width="5.28515625" style="42" customWidth="1"/>
    <col min="2616" max="2616" width="25.28515625" style="42" customWidth="1"/>
    <col min="2617" max="2816" width="11.42578125" style="42"/>
    <col min="2817" max="2817" width="1.140625" style="42" customWidth="1"/>
    <col min="2818" max="2820" width="5" style="42" customWidth="1"/>
    <col min="2821" max="2821" width="7.28515625" style="42" customWidth="1"/>
    <col min="2822" max="2823" width="3.7109375" style="42" customWidth="1"/>
    <col min="2824" max="2824" width="8.5703125" style="42" customWidth="1"/>
    <col min="2825" max="2826" width="4.5703125" style="42" customWidth="1"/>
    <col min="2827" max="2827" width="7.5703125" style="42" customWidth="1"/>
    <col min="2828" max="2829" width="3.28515625" style="42" bestFit="1" customWidth="1"/>
    <col min="2830" max="2833" width="0" style="42" hidden="1" customWidth="1"/>
    <col min="2834" max="2834" width="4.28515625" style="42" customWidth="1"/>
    <col min="2835" max="2837" width="8.710937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5" width="23.7109375" style="42" customWidth="1"/>
    <col min="2866" max="2866" width="18.28515625" style="42" customWidth="1"/>
    <col min="2867" max="2867" width="5" style="42" customWidth="1"/>
    <col min="2868" max="2870" width="5.85546875" style="42" customWidth="1"/>
    <col min="2871" max="2871" width="5.28515625" style="42" customWidth="1"/>
    <col min="2872" max="2872" width="25.28515625" style="42" customWidth="1"/>
    <col min="2873" max="3072" width="11.42578125" style="42"/>
    <col min="3073" max="3073" width="1.140625" style="42" customWidth="1"/>
    <col min="3074" max="3076" width="5" style="42" customWidth="1"/>
    <col min="3077" max="3077" width="7.28515625" style="42" customWidth="1"/>
    <col min="3078" max="3079" width="3.7109375" style="42" customWidth="1"/>
    <col min="3080" max="3080" width="8.5703125" style="42" customWidth="1"/>
    <col min="3081" max="3082" width="4.5703125" style="42" customWidth="1"/>
    <col min="3083" max="3083" width="7.5703125" style="42" customWidth="1"/>
    <col min="3084" max="3085" width="3.28515625" style="42" bestFit="1" customWidth="1"/>
    <col min="3086" max="3089" width="0" style="42" hidden="1" customWidth="1"/>
    <col min="3090" max="3090" width="4.28515625" style="42" customWidth="1"/>
    <col min="3091" max="3093" width="8.710937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1" width="23.7109375" style="42" customWidth="1"/>
    <col min="3122" max="3122" width="18.28515625" style="42" customWidth="1"/>
    <col min="3123" max="3123" width="5" style="42" customWidth="1"/>
    <col min="3124" max="3126" width="5.85546875" style="42" customWidth="1"/>
    <col min="3127" max="3127" width="5.28515625" style="42" customWidth="1"/>
    <col min="3128" max="3128" width="25.28515625" style="42" customWidth="1"/>
    <col min="3129" max="3328" width="11.42578125" style="42"/>
    <col min="3329" max="3329" width="1.140625" style="42" customWidth="1"/>
    <col min="3330" max="3332" width="5" style="42" customWidth="1"/>
    <col min="3333" max="3333" width="7.28515625" style="42" customWidth="1"/>
    <col min="3334" max="3335" width="3.7109375" style="42" customWidth="1"/>
    <col min="3336" max="3336" width="8.5703125" style="42" customWidth="1"/>
    <col min="3337" max="3338" width="4.5703125" style="42" customWidth="1"/>
    <col min="3339" max="3339" width="7.5703125" style="42" customWidth="1"/>
    <col min="3340" max="3341" width="3.28515625" style="42" bestFit="1" customWidth="1"/>
    <col min="3342" max="3345" width="0" style="42" hidden="1" customWidth="1"/>
    <col min="3346" max="3346" width="4.28515625" style="42" customWidth="1"/>
    <col min="3347" max="3349" width="8.710937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7" width="23.7109375" style="42" customWidth="1"/>
    <col min="3378" max="3378" width="18.28515625" style="42" customWidth="1"/>
    <col min="3379" max="3379" width="5" style="42" customWidth="1"/>
    <col min="3380" max="3382" width="5.85546875" style="42" customWidth="1"/>
    <col min="3383" max="3383" width="5.28515625" style="42" customWidth="1"/>
    <col min="3384" max="3384" width="25.28515625" style="42" customWidth="1"/>
    <col min="3385" max="3584" width="11.42578125" style="42"/>
    <col min="3585" max="3585" width="1.140625" style="42" customWidth="1"/>
    <col min="3586" max="3588" width="5" style="42" customWidth="1"/>
    <col min="3589" max="3589" width="7.28515625" style="42" customWidth="1"/>
    <col min="3590" max="3591" width="3.7109375" style="42" customWidth="1"/>
    <col min="3592" max="3592" width="8.5703125" style="42" customWidth="1"/>
    <col min="3593" max="3594" width="4.5703125" style="42" customWidth="1"/>
    <col min="3595" max="3595" width="7.5703125" style="42" customWidth="1"/>
    <col min="3596" max="3597" width="3.28515625" style="42" bestFit="1" customWidth="1"/>
    <col min="3598" max="3601" width="0" style="42" hidden="1" customWidth="1"/>
    <col min="3602" max="3602" width="4.28515625" style="42" customWidth="1"/>
    <col min="3603" max="3605" width="8.710937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3" width="23.7109375" style="42" customWidth="1"/>
    <col min="3634" max="3634" width="18.28515625" style="42" customWidth="1"/>
    <col min="3635" max="3635" width="5" style="42" customWidth="1"/>
    <col min="3636" max="3638" width="5.85546875" style="42" customWidth="1"/>
    <col min="3639" max="3639" width="5.28515625" style="42" customWidth="1"/>
    <col min="3640" max="3640" width="25.28515625" style="42" customWidth="1"/>
    <col min="3641" max="3840" width="11.42578125" style="42"/>
    <col min="3841" max="3841" width="1.140625" style="42" customWidth="1"/>
    <col min="3842" max="3844" width="5" style="42" customWidth="1"/>
    <col min="3845" max="3845" width="7.28515625" style="42" customWidth="1"/>
    <col min="3846" max="3847" width="3.7109375" style="42" customWidth="1"/>
    <col min="3848" max="3848" width="8.5703125" style="42" customWidth="1"/>
    <col min="3849" max="3850" width="4.5703125" style="42" customWidth="1"/>
    <col min="3851" max="3851" width="7.5703125" style="42" customWidth="1"/>
    <col min="3852" max="3853" width="3.28515625" style="42" bestFit="1" customWidth="1"/>
    <col min="3854" max="3857" width="0" style="42" hidden="1" customWidth="1"/>
    <col min="3858" max="3858" width="4.28515625" style="42" customWidth="1"/>
    <col min="3859" max="3861" width="8.710937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89" width="23.7109375" style="42" customWidth="1"/>
    <col min="3890" max="3890" width="18.28515625" style="42" customWidth="1"/>
    <col min="3891" max="3891" width="5" style="42" customWidth="1"/>
    <col min="3892" max="3894" width="5.85546875" style="42" customWidth="1"/>
    <col min="3895" max="3895" width="5.28515625" style="42" customWidth="1"/>
    <col min="3896" max="3896" width="25.28515625" style="42" customWidth="1"/>
    <col min="3897" max="4096" width="11.42578125" style="42"/>
    <col min="4097" max="4097" width="1.140625" style="42" customWidth="1"/>
    <col min="4098" max="4100" width="5" style="42" customWidth="1"/>
    <col min="4101" max="4101" width="7.28515625" style="42" customWidth="1"/>
    <col min="4102" max="4103" width="3.7109375" style="42" customWidth="1"/>
    <col min="4104" max="4104" width="8.5703125" style="42" customWidth="1"/>
    <col min="4105" max="4106" width="4.5703125" style="42" customWidth="1"/>
    <col min="4107" max="4107" width="7.5703125" style="42" customWidth="1"/>
    <col min="4108" max="4109" width="3.28515625" style="42" bestFit="1" customWidth="1"/>
    <col min="4110" max="4113" width="0" style="42" hidden="1" customWidth="1"/>
    <col min="4114" max="4114" width="4.28515625" style="42" customWidth="1"/>
    <col min="4115" max="4117" width="8.710937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5" width="23.7109375" style="42" customWidth="1"/>
    <col min="4146" max="4146" width="18.28515625" style="42" customWidth="1"/>
    <col min="4147" max="4147" width="5" style="42" customWidth="1"/>
    <col min="4148" max="4150" width="5.85546875" style="42" customWidth="1"/>
    <col min="4151" max="4151" width="5.28515625" style="42" customWidth="1"/>
    <col min="4152" max="4152" width="25.28515625" style="42" customWidth="1"/>
    <col min="4153" max="4352" width="11.42578125" style="42"/>
    <col min="4353" max="4353" width="1.140625" style="42" customWidth="1"/>
    <col min="4354" max="4356" width="5" style="42" customWidth="1"/>
    <col min="4357" max="4357" width="7.28515625" style="42" customWidth="1"/>
    <col min="4358" max="4359" width="3.7109375" style="42" customWidth="1"/>
    <col min="4360" max="4360" width="8.5703125" style="42" customWidth="1"/>
    <col min="4361" max="4362" width="4.5703125" style="42" customWidth="1"/>
    <col min="4363" max="4363" width="7.5703125" style="42" customWidth="1"/>
    <col min="4364" max="4365" width="3.28515625" style="42" bestFit="1" customWidth="1"/>
    <col min="4366" max="4369" width="0" style="42" hidden="1" customWidth="1"/>
    <col min="4370" max="4370" width="4.28515625" style="42" customWidth="1"/>
    <col min="4371" max="4373" width="8.710937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1" width="23.7109375" style="42" customWidth="1"/>
    <col min="4402" max="4402" width="18.28515625" style="42" customWidth="1"/>
    <col min="4403" max="4403" width="5" style="42" customWidth="1"/>
    <col min="4404" max="4406" width="5.85546875" style="42" customWidth="1"/>
    <col min="4407" max="4407" width="5.28515625" style="42" customWidth="1"/>
    <col min="4408" max="4408" width="25.28515625" style="42" customWidth="1"/>
    <col min="4409" max="4608" width="11.42578125" style="42"/>
    <col min="4609" max="4609" width="1.140625" style="42" customWidth="1"/>
    <col min="4610" max="4612" width="5" style="42" customWidth="1"/>
    <col min="4613" max="4613" width="7.28515625" style="42" customWidth="1"/>
    <col min="4614" max="4615" width="3.7109375" style="42" customWidth="1"/>
    <col min="4616" max="4616" width="8.5703125" style="42" customWidth="1"/>
    <col min="4617" max="4618" width="4.5703125" style="42" customWidth="1"/>
    <col min="4619" max="4619" width="7.5703125" style="42" customWidth="1"/>
    <col min="4620" max="4621" width="3.28515625" style="42" bestFit="1" customWidth="1"/>
    <col min="4622" max="4625" width="0" style="42" hidden="1" customWidth="1"/>
    <col min="4626" max="4626" width="4.28515625" style="42" customWidth="1"/>
    <col min="4627" max="4629" width="8.710937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7" width="23.7109375" style="42" customWidth="1"/>
    <col min="4658" max="4658" width="18.28515625" style="42" customWidth="1"/>
    <col min="4659" max="4659" width="5" style="42" customWidth="1"/>
    <col min="4660" max="4662" width="5.85546875" style="42" customWidth="1"/>
    <col min="4663" max="4663" width="5.28515625" style="42" customWidth="1"/>
    <col min="4664" max="4664" width="25.28515625" style="42" customWidth="1"/>
    <col min="4665" max="4864" width="11.42578125" style="42"/>
    <col min="4865" max="4865" width="1.140625" style="42" customWidth="1"/>
    <col min="4866" max="4868" width="5" style="42" customWidth="1"/>
    <col min="4869" max="4869" width="7.28515625" style="42" customWidth="1"/>
    <col min="4870" max="4871" width="3.7109375" style="42" customWidth="1"/>
    <col min="4872" max="4872" width="8.5703125" style="42" customWidth="1"/>
    <col min="4873" max="4874" width="4.5703125" style="42" customWidth="1"/>
    <col min="4875" max="4875" width="7.5703125" style="42" customWidth="1"/>
    <col min="4876" max="4877" width="3.28515625" style="42" bestFit="1" customWidth="1"/>
    <col min="4878" max="4881" width="0" style="42" hidden="1" customWidth="1"/>
    <col min="4882" max="4882" width="4.28515625" style="42" customWidth="1"/>
    <col min="4883" max="4885" width="8.710937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3" width="23.7109375" style="42" customWidth="1"/>
    <col min="4914" max="4914" width="18.28515625" style="42" customWidth="1"/>
    <col min="4915" max="4915" width="5" style="42" customWidth="1"/>
    <col min="4916" max="4918" width="5.85546875" style="42" customWidth="1"/>
    <col min="4919" max="4919" width="5.28515625" style="42" customWidth="1"/>
    <col min="4920" max="4920" width="25.28515625" style="42" customWidth="1"/>
    <col min="4921" max="5120" width="11.42578125" style="42"/>
    <col min="5121" max="5121" width="1.140625" style="42" customWidth="1"/>
    <col min="5122" max="5124" width="5" style="42" customWidth="1"/>
    <col min="5125" max="5125" width="7.28515625" style="42" customWidth="1"/>
    <col min="5126" max="5127" width="3.7109375" style="42" customWidth="1"/>
    <col min="5128" max="5128" width="8.5703125" style="42" customWidth="1"/>
    <col min="5129" max="5130" width="4.5703125" style="42" customWidth="1"/>
    <col min="5131" max="5131" width="7.5703125" style="42" customWidth="1"/>
    <col min="5132" max="5133" width="3.28515625" style="42" bestFit="1" customWidth="1"/>
    <col min="5134" max="5137" width="0" style="42" hidden="1" customWidth="1"/>
    <col min="5138" max="5138" width="4.28515625" style="42" customWidth="1"/>
    <col min="5139" max="5141" width="8.710937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69" width="23.7109375" style="42" customWidth="1"/>
    <col min="5170" max="5170" width="18.28515625" style="42" customWidth="1"/>
    <col min="5171" max="5171" width="5" style="42" customWidth="1"/>
    <col min="5172" max="5174" width="5.85546875" style="42" customWidth="1"/>
    <col min="5175" max="5175" width="5.28515625" style="42" customWidth="1"/>
    <col min="5176" max="5176" width="25.28515625" style="42" customWidth="1"/>
    <col min="5177" max="5376" width="11.42578125" style="42"/>
    <col min="5377" max="5377" width="1.140625" style="42" customWidth="1"/>
    <col min="5378" max="5380" width="5" style="42" customWidth="1"/>
    <col min="5381" max="5381" width="7.28515625" style="42" customWidth="1"/>
    <col min="5382" max="5383" width="3.7109375" style="42" customWidth="1"/>
    <col min="5384" max="5384" width="8.5703125" style="42" customWidth="1"/>
    <col min="5385" max="5386" width="4.5703125" style="42" customWidth="1"/>
    <col min="5387" max="5387" width="7.5703125" style="42" customWidth="1"/>
    <col min="5388" max="5389" width="3.28515625" style="42" bestFit="1" customWidth="1"/>
    <col min="5390" max="5393" width="0" style="42" hidden="1" customWidth="1"/>
    <col min="5394" max="5394" width="4.28515625" style="42" customWidth="1"/>
    <col min="5395" max="5397" width="8.710937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5" width="23.7109375" style="42" customWidth="1"/>
    <col min="5426" max="5426" width="18.28515625" style="42" customWidth="1"/>
    <col min="5427" max="5427" width="5" style="42" customWidth="1"/>
    <col min="5428" max="5430" width="5.85546875" style="42" customWidth="1"/>
    <col min="5431" max="5431" width="5.28515625" style="42" customWidth="1"/>
    <col min="5432" max="5432" width="25.28515625" style="42" customWidth="1"/>
    <col min="5433" max="5632" width="11.42578125" style="42"/>
    <col min="5633" max="5633" width="1.140625" style="42" customWidth="1"/>
    <col min="5634" max="5636" width="5" style="42" customWidth="1"/>
    <col min="5637" max="5637" width="7.28515625" style="42" customWidth="1"/>
    <col min="5638" max="5639" width="3.7109375" style="42" customWidth="1"/>
    <col min="5640" max="5640" width="8.5703125" style="42" customWidth="1"/>
    <col min="5641" max="5642" width="4.5703125" style="42" customWidth="1"/>
    <col min="5643" max="5643" width="7.5703125" style="42" customWidth="1"/>
    <col min="5644" max="5645" width="3.28515625" style="42" bestFit="1" customWidth="1"/>
    <col min="5646" max="5649" width="0" style="42" hidden="1" customWidth="1"/>
    <col min="5650" max="5650" width="4.28515625" style="42" customWidth="1"/>
    <col min="5651" max="5653" width="8.710937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1" width="23.7109375" style="42" customWidth="1"/>
    <col min="5682" max="5682" width="18.28515625" style="42" customWidth="1"/>
    <col min="5683" max="5683" width="5" style="42" customWidth="1"/>
    <col min="5684" max="5686" width="5.85546875" style="42" customWidth="1"/>
    <col min="5687" max="5687" width="5.28515625" style="42" customWidth="1"/>
    <col min="5688" max="5688" width="25.28515625" style="42" customWidth="1"/>
    <col min="5689" max="5888" width="11.42578125" style="42"/>
    <col min="5889" max="5889" width="1.140625" style="42" customWidth="1"/>
    <col min="5890" max="5892" width="5" style="42" customWidth="1"/>
    <col min="5893" max="5893" width="7.28515625" style="42" customWidth="1"/>
    <col min="5894" max="5895" width="3.7109375" style="42" customWidth="1"/>
    <col min="5896" max="5896" width="8.5703125" style="42" customWidth="1"/>
    <col min="5897" max="5898" width="4.5703125" style="42" customWidth="1"/>
    <col min="5899" max="5899" width="7.5703125" style="42" customWidth="1"/>
    <col min="5900" max="5901" width="3.28515625" style="42" bestFit="1" customWidth="1"/>
    <col min="5902" max="5905" width="0" style="42" hidden="1" customWidth="1"/>
    <col min="5906" max="5906" width="4.28515625" style="42" customWidth="1"/>
    <col min="5907" max="5909" width="8.710937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7" width="23.7109375" style="42" customWidth="1"/>
    <col min="5938" max="5938" width="18.28515625" style="42" customWidth="1"/>
    <col min="5939" max="5939" width="5" style="42" customWidth="1"/>
    <col min="5940" max="5942" width="5.85546875" style="42" customWidth="1"/>
    <col min="5943" max="5943" width="5.28515625" style="42" customWidth="1"/>
    <col min="5944" max="5944" width="25.28515625" style="42" customWidth="1"/>
    <col min="5945" max="6144" width="11.42578125" style="42"/>
    <col min="6145" max="6145" width="1.140625" style="42" customWidth="1"/>
    <col min="6146" max="6148" width="5" style="42" customWidth="1"/>
    <col min="6149" max="6149" width="7.28515625" style="42" customWidth="1"/>
    <col min="6150" max="6151" width="3.7109375" style="42" customWidth="1"/>
    <col min="6152" max="6152" width="8.5703125" style="42" customWidth="1"/>
    <col min="6153" max="6154" width="4.5703125" style="42" customWidth="1"/>
    <col min="6155" max="6155" width="7.5703125" style="42" customWidth="1"/>
    <col min="6156" max="6157" width="3.28515625" style="42" bestFit="1" customWidth="1"/>
    <col min="6158" max="6161" width="0" style="42" hidden="1" customWidth="1"/>
    <col min="6162" max="6162" width="4.28515625" style="42" customWidth="1"/>
    <col min="6163" max="6165" width="8.710937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3" width="23.7109375" style="42" customWidth="1"/>
    <col min="6194" max="6194" width="18.28515625" style="42" customWidth="1"/>
    <col min="6195" max="6195" width="5" style="42" customWidth="1"/>
    <col min="6196" max="6198" width="5.85546875" style="42" customWidth="1"/>
    <col min="6199" max="6199" width="5.28515625" style="42" customWidth="1"/>
    <col min="6200" max="6200" width="25.28515625" style="42" customWidth="1"/>
    <col min="6201" max="6400" width="11.42578125" style="42"/>
    <col min="6401" max="6401" width="1.140625" style="42" customWidth="1"/>
    <col min="6402" max="6404" width="5" style="42" customWidth="1"/>
    <col min="6405" max="6405" width="7.28515625" style="42" customWidth="1"/>
    <col min="6406" max="6407" width="3.7109375" style="42" customWidth="1"/>
    <col min="6408" max="6408" width="8.5703125" style="42" customWidth="1"/>
    <col min="6409" max="6410" width="4.5703125" style="42" customWidth="1"/>
    <col min="6411" max="6411" width="7.5703125" style="42" customWidth="1"/>
    <col min="6412" max="6413" width="3.28515625" style="42" bestFit="1" customWidth="1"/>
    <col min="6414" max="6417" width="0" style="42" hidden="1" customWidth="1"/>
    <col min="6418" max="6418" width="4.28515625" style="42" customWidth="1"/>
    <col min="6419" max="6421" width="8.710937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49" width="23.7109375" style="42" customWidth="1"/>
    <col min="6450" max="6450" width="18.28515625" style="42" customWidth="1"/>
    <col min="6451" max="6451" width="5" style="42" customWidth="1"/>
    <col min="6452" max="6454" width="5.85546875" style="42" customWidth="1"/>
    <col min="6455" max="6455" width="5.28515625" style="42" customWidth="1"/>
    <col min="6456" max="6456" width="25.28515625" style="42" customWidth="1"/>
    <col min="6457" max="6656" width="11.42578125" style="42"/>
    <col min="6657" max="6657" width="1.140625" style="42" customWidth="1"/>
    <col min="6658" max="6660" width="5" style="42" customWidth="1"/>
    <col min="6661" max="6661" width="7.28515625" style="42" customWidth="1"/>
    <col min="6662" max="6663" width="3.7109375" style="42" customWidth="1"/>
    <col min="6664" max="6664" width="8.5703125" style="42" customWidth="1"/>
    <col min="6665" max="6666" width="4.5703125" style="42" customWidth="1"/>
    <col min="6667" max="6667" width="7.5703125" style="42" customWidth="1"/>
    <col min="6668" max="6669" width="3.28515625" style="42" bestFit="1" customWidth="1"/>
    <col min="6670" max="6673" width="0" style="42" hidden="1" customWidth="1"/>
    <col min="6674" max="6674" width="4.28515625" style="42" customWidth="1"/>
    <col min="6675" max="6677" width="8.710937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5" width="23.7109375" style="42" customWidth="1"/>
    <col min="6706" max="6706" width="18.28515625" style="42" customWidth="1"/>
    <col min="6707" max="6707" width="5" style="42" customWidth="1"/>
    <col min="6708" max="6710" width="5.85546875" style="42" customWidth="1"/>
    <col min="6711" max="6711" width="5.28515625" style="42" customWidth="1"/>
    <col min="6712" max="6712" width="25.28515625" style="42" customWidth="1"/>
    <col min="6713" max="6912" width="11.42578125" style="42"/>
    <col min="6913" max="6913" width="1.140625" style="42" customWidth="1"/>
    <col min="6914" max="6916" width="5" style="42" customWidth="1"/>
    <col min="6917" max="6917" width="7.28515625" style="42" customWidth="1"/>
    <col min="6918" max="6919" width="3.7109375" style="42" customWidth="1"/>
    <col min="6920" max="6920" width="8.5703125" style="42" customWidth="1"/>
    <col min="6921" max="6922" width="4.5703125" style="42" customWidth="1"/>
    <col min="6923" max="6923" width="7.5703125" style="42" customWidth="1"/>
    <col min="6924" max="6925" width="3.28515625" style="42" bestFit="1" customWidth="1"/>
    <col min="6926" max="6929" width="0" style="42" hidden="1" customWidth="1"/>
    <col min="6930" max="6930" width="4.28515625" style="42" customWidth="1"/>
    <col min="6931" max="6933" width="8.710937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1" width="23.7109375" style="42" customWidth="1"/>
    <col min="6962" max="6962" width="18.28515625" style="42" customWidth="1"/>
    <col min="6963" max="6963" width="5" style="42" customWidth="1"/>
    <col min="6964" max="6966" width="5.85546875" style="42" customWidth="1"/>
    <col min="6967" max="6967" width="5.28515625" style="42" customWidth="1"/>
    <col min="6968" max="6968" width="25.28515625" style="42" customWidth="1"/>
    <col min="6969" max="7168" width="11.42578125" style="42"/>
    <col min="7169" max="7169" width="1.140625" style="42" customWidth="1"/>
    <col min="7170" max="7172" width="5" style="42" customWidth="1"/>
    <col min="7173" max="7173" width="7.28515625" style="42" customWidth="1"/>
    <col min="7174" max="7175" width="3.7109375" style="42" customWidth="1"/>
    <col min="7176" max="7176" width="8.5703125" style="42" customWidth="1"/>
    <col min="7177" max="7178" width="4.5703125" style="42" customWidth="1"/>
    <col min="7179" max="7179" width="7.5703125" style="42" customWidth="1"/>
    <col min="7180" max="7181" width="3.28515625" style="42" bestFit="1" customWidth="1"/>
    <col min="7182" max="7185" width="0" style="42" hidden="1" customWidth="1"/>
    <col min="7186" max="7186" width="4.28515625" style="42" customWidth="1"/>
    <col min="7187" max="7189" width="8.710937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7" width="23.7109375" style="42" customWidth="1"/>
    <col min="7218" max="7218" width="18.28515625" style="42" customWidth="1"/>
    <col min="7219" max="7219" width="5" style="42" customWidth="1"/>
    <col min="7220" max="7222" width="5.85546875" style="42" customWidth="1"/>
    <col min="7223" max="7223" width="5.28515625" style="42" customWidth="1"/>
    <col min="7224" max="7224" width="25.28515625" style="42" customWidth="1"/>
    <col min="7225" max="7424" width="11.42578125" style="42"/>
    <col min="7425" max="7425" width="1.140625" style="42" customWidth="1"/>
    <col min="7426" max="7428" width="5" style="42" customWidth="1"/>
    <col min="7429" max="7429" width="7.28515625" style="42" customWidth="1"/>
    <col min="7430" max="7431" width="3.7109375" style="42" customWidth="1"/>
    <col min="7432" max="7432" width="8.5703125" style="42" customWidth="1"/>
    <col min="7433" max="7434" width="4.5703125" style="42" customWidth="1"/>
    <col min="7435" max="7435" width="7.5703125" style="42" customWidth="1"/>
    <col min="7436" max="7437" width="3.28515625" style="42" bestFit="1" customWidth="1"/>
    <col min="7438" max="7441" width="0" style="42" hidden="1" customWidth="1"/>
    <col min="7442" max="7442" width="4.28515625" style="42" customWidth="1"/>
    <col min="7443" max="7445" width="8.710937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3" width="23.7109375" style="42" customWidth="1"/>
    <col min="7474" max="7474" width="18.28515625" style="42" customWidth="1"/>
    <col min="7475" max="7475" width="5" style="42" customWidth="1"/>
    <col min="7476" max="7478" width="5.85546875" style="42" customWidth="1"/>
    <col min="7479" max="7479" width="5.28515625" style="42" customWidth="1"/>
    <col min="7480" max="7480" width="25.28515625" style="42" customWidth="1"/>
    <col min="7481" max="7680" width="11.42578125" style="42"/>
    <col min="7681" max="7681" width="1.140625" style="42" customWidth="1"/>
    <col min="7682" max="7684" width="5" style="42" customWidth="1"/>
    <col min="7685" max="7685" width="7.28515625" style="42" customWidth="1"/>
    <col min="7686" max="7687" width="3.7109375" style="42" customWidth="1"/>
    <col min="7688" max="7688" width="8.5703125" style="42" customWidth="1"/>
    <col min="7689" max="7690" width="4.5703125" style="42" customWidth="1"/>
    <col min="7691" max="7691" width="7.5703125" style="42" customWidth="1"/>
    <col min="7692" max="7693" width="3.28515625" style="42" bestFit="1" customWidth="1"/>
    <col min="7694" max="7697" width="0" style="42" hidden="1" customWidth="1"/>
    <col min="7698" max="7698" width="4.28515625" style="42" customWidth="1"/>
    <col min="7699" max="7701" width="8.710937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29" width="23.7109375" style="42" customWidth="1"/>
    <col min="7730" max="7730" width="18.28515625" style="42" customWidth="1"/>
    <col min="7731" max="7731" width="5" style="42" customWidth="1"/>
    <col min="7732" max="7734" width="5.85546875" style="42" customWidth="1"/>
    <col min="7735" max="7735" width="5.28515625" style="42" customWidth="1"/>
    <col min="7736" max="7736" width="25.28515625" style="42" customWidth="1"/>
    <col min="7737" max="7936" width="11.42578125" style="42"/>
    <col min="7937" max="7937" width="1.140625" style="42" customWidth="1"/>
    <col min="7938" max="7940" width="5" style="42" customWidth="1"/>
    <col min="7941" max="7941" width="7.28515625" style="42" customWidth="1"/>
    <col min="7942" max="7943" width="3.7109375" style="42" customWidth="1"/>
    <col min="7944" max="7944" width="8.5703125" style="42" customWidth="1"/>
    <col min="7945" max="7946" width="4.5703125" style="42" customWidth="1"/>
    <col min="7947" max="7947" width="7.5703125" style="42" customWidth="1"/>
    <col min="7948" max="7949" width="3.28515625" style="42" bestFit="1" customWidth="1"/>
    <col min="7950" max="7953" width="0" style="42" hidden="1" customWidth="1"/>
    <col min="7954" max="7954" width="4.28515625" style="42" customWidth="1"/>
    <col min="7955" max="7957" width="8.710937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5" width="23.7109375" style="42" customWidth="1"/>
    <col min="7986" max="7986" width="18.28515625" style="42" customWidth="1"/>
    <col min="7987" max="7987" width="5" style="42" customWidth="1"/>
    <col min="7988" max="7990" width="5.85546875" style="42" customWidth="1"/>
    <col min="7991" max="7991" width="5.28515625" style="42" customWidth="1"/>
    <col min="7992" max="7992" width="25.28515625" style="42" customWidth="1"/>
    <col min="7993" max="8192" width="11.42578125" style="42"/>
    <col min="8193" max="8193" width="1.140625" style="42" customWidth="1"/>
    <col min="8194" max="8196" width="5" style="42" customWidth="1"/>
    <col min="8197" max="8197" width="7.28515625" style="42" customWidth="1"/>
    <col min="8198" max="8199" width="3.7109375" style="42" customWidth="1"/>
    <col min="8200" max="8200" width="8.5703125" style="42" customWidth="1"/>
    <col min="8201" max="8202" width="4.5703125" style="42" customWidth="1"/>
    <col min="8203" max="8203" width="7.5703125" style="42" customWidth="1"/>
    <col min="8204" max="8205" width="3.28515625" style="42" bestFit="1" customWidth="1"/>
    <col min="8206" max="8209" width="0" style="42" hidden="1" customWidth="1"/>
    <col min="8210" max="8210" width="4.28515625" style="42" customWidth="1"/>
    <col min="8211" max="8213" width="8.710937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1" width="23.7109375" style="42" customWidth="1"/>
    <col min="8242" max="8242" width="18.28515625" style="42" customWidth="1"/>
    <col min="8243" max="8243" width="5" style="42" customWidth="1"/>
    <col min="8244" max="8246" width="5.85546875" style="42" customWidth="1"/>
    <col min="8247" max="8247" width="5.28515625" style="42" customWidth="1"/>
    <col min="8248" max="8248" width="25.28515625" style="42" customWidth="1"/>
    <col min="8249" max="8448" width="11.42578125" style="42"/>
    <col min="8449" max="8449" width="1.140625" style="42" customWidth="1"/>
    <col min="8450" max="8452" width="5" style="42" customWidth="1"/>
    <col min="8453" max="8453" width="7.28515625" style="42" customWidth="1"/>
    <col min="8454" max="8455" width="3.7109375" style="42" customWidth="1"/>
    <col min="8456" max="8456" width="8.5703125" style="42" customWidth="1"/>
    <col min="8457" max="8458" width="4.5703125" style="42" customWidth="1"/>
    <col min="8459" max="8459" width="7.5703125" style="42" customWidth="1"/>
    <col min="8460" max="8461" width="3.28515625" style="42" bestFit="1" customWidth="1"/>
    <col min="8462" max="8465" width="0" style="42" hidden="1" customWidth="1"/>
    <col min="8466" max="8466" width="4.28515625" style="42" customWidth="1"/>
    <col min="8467" max="8469" width="8.710937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7" width="23.7109375" style="42" customWidth="1"/>
    <col min="8498" max="8498" width="18.28515625" style="42" customWidth="1"/>
    <col min="8499" max="8499" width="5" style="42" customWidth="1"/>
    <col min="8500" max="8502" width="5.85546875" style="42" customWidth="1"/>
    <col min="8503" max="8503" width="5.28515625" style="42" customWidth="1"/>
    <col min="8504" max="8504" width="25.28515625" style="42" customWidth="1"/>
    <col min="8505" max="8704" width="11.42578125" style="42"/>
    <col min="8705" max="8705" width="1.140625" style="42" customWidth="1"/>
    <col min="8706" max="8708" width="5" style="42" customWidth="1"/>
    <col min="8709" max="8709" width="7.28515625" style="42" customWidth="1"/>
    <col min="8710" max="8711" width="3.7109375" style="42" customWidth="1"/>
    <col min="8712" max="8712" width="8.5703125" style="42" customWidth="1"/>
    <col min="8713" max="8714" width="4.5703125" style="42" customWidth="1"/>
    <col min="8715" max="8715" width="7.5703125" style="42" customWidth="1"/>
    <col min="8716" max="8717" width="3.28515625" style="42" bestFit="1" customWidth="1"/>
    <col min="8718" max="8721" width="0" style="42" hidden="1" customWidth="1"/>
    <col min="8722" max="8722" width="4.28515625" style="42" customWidth="1"/>
    <col min="8723" max="8725" width="8.710937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3" width="23.7109375" style="42" customWidth="1"/>
    <col min="8754" max="8754" width="18.28515625" style="42" customWidth="1"/>
    <col min="8755" max="8755" width="5" style="42" customWidth="1"/>
    <col min="8756" max="8758" width="5.85546875" style="42" customWidth="1"/>
    <col min="8759" max="8759" width="5.28515625" style="42" customWidth="1"/>
    <col min="8760" max="8760" width="25.28515625" style="42" customWidth="1"/>
    <col min="8761" max="8960" width="11.42578125" style="42"/>
    <col min="8961" max="8961" width="1.140625" style="42" customWidth="1"/>
    <col min="8962" max="8964" width="5" style="42" customWidth="1"/>
    <col min="8965" max="8965" width="7.28515625" style="42" customWidth="1"/>
    <col min="8966" max="8967" width="3.7109375" style="42" customWidth="1"/>
    <col min="8968" max="8968" width="8.5703125" style="42" customWidth="1"/>
    <col min="8969" max="8970" width="4.5703125" style="42" customWidth="1"/>
    <col min="8971" max="8971" width="7.5703125" style="42" customWidth="1"/>
    <col min="8972" max="8973" width="3.28515625" style="42" bestFit="1" customWidth="1"/>
    <col min="8974" max="8977" width="0" style="42" hidden="1" customWidth="1"/>
    <col min="8978" max="8978" width="4.28515625" style="42" customWidth="1"/>
    <col min="8979" max="8981" width="8.710937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09" width="23.7109375" style="42" customWidth="1"/>
    <col min="9010" max="9010" width="18.28515625" style="42" customWidth="1"/>
    <col min="9011" max="9011" width="5" style="42" customWidth="1"/>
    <col min="9012" max="9014" width="5.85546875" style="42" customWidth="1"/>
    <col min="9015" max="9015" width="5.28515625" style="42" customWidth="1"/>
    <col min="9016" max="9016" width="25.28515625" style="42" customWidth="1"/>
    <col min="9017" max="9216" width="11.42578125" style="42"/>
    <col min="9217" max="9217" width="1.140625" style="42" customWidth="1"/>
    <col min="9218" max="9220" width="5" style="42" customWidth="1"/>
    <col min="9221" max="9221" width="7.28515625" style="42" customWidth="1"/>
    <col min="9222" max="9223" width="3.7109375" style="42" customWidth="1"/>
    <col min="9224" max="9224" width="8.5703125" style="42" customWidth="1"/>
    <col min="9225" max="9226" width="4.5703125" style="42" customWidth="1"/>
    <col min="9227" max="9227" width="7.5703125" style="42" customWidth="1"/>
    <col min="9228" max="9229" width="3.28515625" style="42" bestFit="1" customWidth="1"/>
    <col min="9230" max="9233" width="0" style="42" hidden="1" customWidth="1"/>
    <col min="9234" max="9234" width="4.28515625" style="42" customWidth="1"/>
    <col min="9235" max="9237" width="8.710937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5" width="23.7109375" style="42" customWidth="1"/>
    <col min="9266" max="9266" width="18.28515625" style="42" customWidth="1"/>
    <col min="9267" max="9267" width="5" style="42" customWidth="1"/>
    <col min="9268" max="9270" width="5.85546875" style="42" customWidth="1"/>
    <col min="9271" max="9271" width="5.28515625" style="42" customWidth="1"/>
    <col min="9272" max="9272" width="25.28515625" style="42" customWidth="1"/>
    <col min="9273" max="9472" width="11.42578125" style="42"/>
    <col min="9473" max="9473" width="1.140625" style="42" customWidth="1"/>
    <col min="9474" max="9476" width="5" style="42" customWidth="1"/>
    <col min="9477" max="9477" width="7.28515625" style="42" customWidth="1"/>
    <col min="9478" max="9479" width="3.7109375" style="42" customWidth="1"/>
    <col min="9480" max="9480" width="8.5703125" style="42" customWidth="1"/>
    <col min="9481" max="9482" width="4.5703125" style="42" customWidth="1"/>
    <col min="9483" max="9483" width="7.5703125" style="42" customWidth="1"/>
    <col min="9484" max="9485" width="3.28515625" style="42" bestFit="1" customWidth="1"/>
    <col min="9486" max="9489" width="0" style="42" hidden="1" customWidth="1"/>
    <col min="9490" max="9490" width="4.28515625" style="42" customWidth="1"/>
    <col min="9491" max="9493" width="8.710937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1" width="23.7109375" style="42" customWidth="1"/>
    <col min="9522" max="9522" width="18.28515625" style="42" customWidth="1"/>
    <col min="9523" max="9523" width="5" style="42" customWidth="1"/>
    <col min="9524" max="9526" width="5.85546875" style="42" customWidth="1"/>
    <col min="9527" max="9527" width="5.28515625" style="42" customWidth="1"/>
    <col min="9528" max="9528" width="25.28515625" style="42" customWidth="1"/>
    <col min="9529" max="9728" width="11.42578125" style="42"/>
    <col min="9729" max="9729" width="1.140625" style="42" customWidth="1"/>
    <col min="9730" max="9732" width="5" style="42" customWidth="1"/>
    <col min="9733" max="9733" width="7.28515625" style="42" customWidth="1"/>
    <col min="9734" max="9735" width="3.7109375" style="42" customWidth="1"/>
    <col min="9736" max="9736" width="8.5703125" style="42" customWidth="1"/>
    <col min="9737" max="9738" width="4.5703125" style="42" customWidth="1"/>
    <col min="9739" max="9739" width="7.5703125" style="42" customWidth="1"/>
    <col min="9740" max="9741" width="3.28515625" style="42" bestFit="1" customWidth="1"/>
    <col min="9742" max="9745" width="0" style="42" hidden="1" customWidth="1"/>
    <col min="9746" max="9746" width="4.28515625" style="42" customWidth="1"/>
    <col min="9747" max="9749" width="8.710937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7" width="23.7109375" style="42" customWidth="1"/>
    <col min="9778" max="9778" width="18.28515625" style="42" customWidth="1"/>
    <col min="9779" max="9779" width="5" style="42" customWidth="1"/>
    <col min="9780" max="9782" width="5.85546875" style="42" customWidth="1"/>
    <col min="9783" max="9783" width="5.28515625" style="42" customWidth="1"/>
    <col min="9784" max="9784" width="25.28515625" style="42" customWidth="1"/>
    <col min="9785" max="9984" width="11.42578125" style="42"/>
    <col min="9985" max="9985" width="1.140625" style="42" customWidth="1"/>
    <col min="9986" max="9988" width="5" style="42" customWidth="1"/>
    <col min="9989" max="9989" width="7.28515625" style="42" customWidth="1"/>
    <col min="9990" max="9991" width="3.7109375" style="42" customWidth="1"/>
    <col min="9992" max="9992" width="8.5703125" style="42" customWidth="1"/>
    <col min="9993" max="9994" width="4.5703125" style="42" customWidth="1"/>
    <col min="9995" max="9995" width="7.5703125" style="42" customWidth="1"/>
    <col min="9996" max="9997" width="3.28515625" style="42" bestFit="1" customWidth="1"/>
    <col min="9998" max="10001" width="0" style="42" hidden="1" customWidth="1"/>
    <col min="10002" max="10002" width="4.28515625" style="42" customWidth="1"/>
    <col min="10003" max="10005" width="8.710937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3" width="23.7109375" style="42" customWidth="1"/>
    <col min="10034" max="10034" width="18.28515625" style="42" customWidth="1"/>
    <col min="10035" max="10035" width="5" style="42" customWidth="1"/>
    <col min="10036" max="10038" width="5.85546875" style="42" customWidth="1"/>
    <col min="10039" max="10039" width="5.28515625" style="42" customWidth="1"/>
    <col min="10040" max="10040" width="25.28515625" style="42" customWidth="1"/>
    <col min="10041" max="10240" width="11.42578125" style="42"/>
    <col min="10241" max="10241" width="1.140625" style="42" customWidth="1"/>
    <col min="10242" max="10244" width="5" style="42" customWidth="1"/>
    <col min="10245" max="10245" width="7.28515625" style="42" customWidth="1"/>
    <col min="10246" max="10247" width="3.7109375" style="42" customWidth="1"/>
    <col min="10248" max="10248" width="8.5703125" style="42" customWidth="1"/>
    <col min="10249" max="10250" width="4.5703125" style="42" customWidth="1"/>
    <col min="10251" max="10251" width="7.5703125" style="42" customWidth="1"/>
    <col min="10252" max="10253" width="3.28515625" style="42" bestFit="1" customWidth="1"/>
    <col min="10254" max="10257" width="0" style="42" hidden="1" customWidth="1"/>
    <col min="10258" max="10258" width="4.28515625" style="42" customWidth="1"/>
    <col min="10259" max="10261" width="8.710937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89" width="23.7109375" style="42" customWidth="1"/>
    <col min="10290" max="10290" width="18.28515625" style="42" customWidth="1"/>
    <col min="10291" max="10291" width="5" style="42" customWidth="1"/>
    <col min="10292" max="10294" width="5.85546875" style="42" customWidth="1"/>
    <col min="10295" max="10295" width="5.28515625" style="42" customWidth="1"/>
    <col min="10296" max="10296" width="25.28515625" style="42" customWidth="1"/>
    <col min="10297" max="10496" width="11.42578125" style="42"/>
    <col min="10497" max="10497" width="1.140625" style="42" customWidth="1"/>
    <col min="10498" max="10500" width="5" style="42" customWidth="1"/>
    <col min="10501" max="10501" width="7.28515625" style="42" customWidth="1"/>
    <col min="10502" max="10503" width="3.7109375" style="42" customWidth="1"/>
    <col min="10504" max="10504" width="8.5703125" style="42" customWidth="1"/>
    <col min="10505" max="10506" width="4.5703125" style="42" customWidth="1"/>
    <col min="10507" max="10507" width="7.5703125" style="42" customWidth="1"/>
    <col min="10508" max="10509" width="3.28515625" style="42" bestFit="1" customWidth="1"/>
    <col min="10510" max="10513" width="0" style="42" hidden="1" customWidth="1"/>
    <col min="10514" max="10514" width="4.28515625" style="42" customWidth="1"/>
    <col min="10515" max="10517" width="8.710937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5" width="23.7109375" style="42" customWidth="1"/>
    <col min="10546" max="10546" width="18.28515625" style="42" customWidth="1"/>
    <col min="10547" max="10547" width="5" style="42" customWidth="1"/>
    <col min="10548" max="10550" width="5.85546875" style="42" customWidth="1"/>
    <col min="10551" max="10551" width="5.28515625" style="42" customWidth="1"/>
    <col min="10552" max="10552" width="25.28515625" style="42" customWidth="1"/>
    <col min="10553" max="10752" width="11.42578125" style="42"/>
    <col min="10753" max="10753" width="1.140625" style="42" customWidth="1"/>
    <col min="10754" max="10756" width="5" style="42" customWidth="1"/>
    <col min="10757" max="10757" width="7.28515625" style="42" customWidth="1"/>
    <col min="10758" max="10759" width="3.7109375" style="42" customWidth="1"/>
    <col min="10760" max="10760" width="8.5703125" style="42" customWidth="1"/>
    <col min="10761" max="10762" width="4.5703125" style="42" customWidth="1"/>
    <col min="10763" max="10763" width="7.5703125" style="42" customWidth="1"/>
    <col min="10764" max="10765" width="3.28515625" style="42" bestFit="1" customWidth="1"/>
    <col min="10766" max="10769" width="0" style="42" hidden="1" customWidth="1"/>
    <col min="10770" max="10770" width="4.28515625" style="42" customWidth="1"/>
    <col min="10771" max="10773" width="8.710937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1" width="23.7109375" style="42" customWidth="1"/>
    <col min="10802" max="10802" width="18.28515625" style="42" customWidth="1"/>
    <col min="10803" max="10803" width="5" style="42" customWidth="1"/>
    <col min="10804" max="10806" width="5.85546875" style="42" customWidth="1"/>
    <col min="10807" max="10807" width="5.28515625" style="42" customWidth="1"/>
    <col min="10808" max="10808" width="25.28515625" style="42" customWidth="1"/>
    <col min="10809" max="11008" width="11.42578125" style="42"/>
    <col min="11009" max="11009" width="1.140625" style="42" customWidth="1"/>
    <col min="11010" max="11012" width="5" style="42" customWidth="1"/>
    <col min="11013" max="11013" width="7.28515625" style="42" customWidth="1"/>
    <col min="11014" max="11015" width="3.7109375" style="42" customWidth="1"/>
    <col min="11016" max="11016" width="8.5703125" style="42" customWidth="1"/>
    <col min="11017" max="11018" width="4.5703125" style="42" customWidth="1"/>
    <col min="11019" max="11019" width="7.5703125" style="42" customWidth="1"/>
    <col min="11020" max="11021" width="3.28515625" style="42" bestFit="1" customWidth="1"/>
    <col min="11022" max="11025" width="0" style="42" hidden="1" customWidth="1"/>
    <col min="11026" max="11026" width="4.28515625" style="42" customWidth="1"/>
    <col min="11027" max="11029" width="8.710937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7" width="23.7109375" style="42" customWidth="1"/>
    <col min="11058" max="11058" width="18.28515625" style="42" customWidth="1"/>
    <col min="11059" max="11059" width="5" style="42" customWidth="1"/>
    <col min="11060" max="11062" width="5.85546875" style="42" customWidth="1"/>
    <col min="11063" max="11063" width="5.28515625" style="42" customWidth="1"/>
    <col min="11064" max="11064" width="25.28515625" style="42" customWidth="1"/>
    <col min="11065" max="11264" width="11.42578125" style="42"/>
    <col min="11265" max="11265" width="1.140625" style="42" customWidth="1"/>
    <col min="11266" max="11268" width="5" style="42" customWidth="1"/>
    <col min="11269" max="11269" width="7.28515625" style="42" customWidth="1"/>
    <col min="11270" max="11271" width="3.7109375" style="42" customWidth="1"/>
    <col min="11272" max="11272" width="8.5703125" style="42" customWidth="1"/>
    <col min="11273" max="11274" width="4.5703125" style="42" customWidth="1"/>
    <col min="11275" max="11275" width="7.5703125" style="42" customWidth="1"/>
    <col min="11276" max="11277" width="3.28515625" style="42" bestFit="1" customWidth="1"/>
    <col min="11278" max="11281" width="0" style="42" hidden="1" customWidth="1"/>
    <col min="11282" max="11282" width="4.28515625" style="42" customWidth="1"/>
    <col min="11283" max="11285" width="8.710937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3" width="23.7109375" style="42" customWidth="1"/>
    <col min="11314" max="11314" width="18.28515625" style="42" customWidth="1"/>
    <col min="11315" max="11315" width="5" style="42" customWidth="1"/>
    <col min="11316" max="11318" width="5.85546875" style="42" customWidth="1"/>
    <col min="11319" max="11319" width="5.28515625" style="42" customWidth="1"/>
    <col min="11320" max="11320" width="25.28515625" style="42" customWidth="1"/>
    <col min="11321" max="11520" width="11.42578125" style="42"/>
    <col min="11521" max="11521" width="1.140625" style="42" customWidth="1"/>
    <col min="11522" max="11524" width="5" style="42" customWidth="1"/>
    <col min="11525" max="11525" width="7.28515625" style="42" customWidth="1"/>
    <col min="11526" max="11527" width="3.7109375" style="42" customWidth="1"/>
    <col min="11528" max="11528" width="8.5703125" style="42" customWidth="1"/>
    <col min="11529" max="11530" width="4.5703125" style="42" customWidth="1"/>
    <col min="11531" max="11531" width="7.5703125" style="42" customWidth="1"/>
    <col min="11532" max="11533" width="3.28515625" style="42" bestFit="1" customWidth="1"/>
    <col min="11534" max="11537" width="0" style="42" hidden="1" customWidth="1"/>
    <col min="11538" max="11538" width="4.28515625" style="42" customWidth="1"/>
    <col min="11539" max="11541" width="8.710937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69" width="23.7109375" style="42" customWidth="1"/>
    <col min="11570" max="11570" width="18.28515625" style="42" customWidth="1"/>
    <col min="11571" max="11571" width="5" style="42" customWidth="1"/>
    <col min="11572" max="11574" width="5.85546875" style="42" customWidth="1"/>
    <col min="11575" max="11575" width="5.28515625" style="42" customWidth="1"/>
    <col min="11576" max="11576" width="25.28515625" style="42" customWidth="1"/>
    <col min="11577" max="11776" width="11.42578125" style="42"/>
    <col min="11777" max="11777" width="1.140625" style="42" customWidth="1"/>
    <col min="11778" max="11780" width="5" style="42" customWidth="1"/>
    <col min="11781" max="11781" width="7.28515625" style="42" customWidth="1"/>
    <col min="11782" max="11783" width="3.7109375" style="42" customWidth="1"/>
    <col min="11784" max="11784" width="8.5703125" style="42" customWidth="1"/>
    <col min="11785" max="11786" width="4.5703125" style="42" customWidth="1"/>
    <col min="11787" max="11787" width="7.5703125" style="42" customWidth="1"/>
    <col min="11788" max="11789" width="3.28515625" style="42" bestFit="1" customWidth="1"/>
    <col min="11790" max="11793" width="0" style="42" hidden="1" customWidth="1"/>
    <col min="11794" max="11794" width="4.28515625" style="42" customWidth="1"/>
    <col min="11795" max="11797" width="8.710937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5" width="23.7109375" style="42" customWidth="1"/>
    <col min="11826" max="11826" width="18.28515625" style="42" customWidth="1"/>
    <col min="11827" max="11827" width="5" style="42" customWidth="1"/>
    <col min="11828" max="11830" width="5.85546875" style="42" customWidth="1"/>
    <col min="11831" max="11831" width="5.28515625" style="42" customWidth="1"/>
    <col min="11832" max="11832" width="25.28515625" style="42" customWidth="1"/>
    <col min="11833" max="12032" width="11.42578125" style="42"/>
    <col min="12033" max="12033" width="1.140625" style="42" customWidth="1"/>
    <col min="12034" max="12036" width="5" style="42" customWidth="1"/>
    <col min="12037" max="12037" width="7.28515625" style="42" customWidth="1"/>
    <col min="12038" max="12039" width="3.7109375" style="42" customWidth="1"/>
    <col min="12040" max="12040" width="8.5703125" style="42" customWidth="1"/>
    <col min="12041" max="12042" width="4.5703125" style="42" customWidth="1"/>
    <col min="12043" max="12043" width="7.5703125" style="42" customWidth="1"/>
    <col min="12044" max="12045" width="3.28515625" style="42" bestFit="1" customWidth="1"/>
    <col min="12046" max="12049" width="0" style="42" hidden="1" customWidth="1"/>
    <col min="12050" max="12050" width="4.28515625" style="42" customWidth="1"/>
    <col min="12051" max="12053" width="8.710937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1" width="23.7109375" style="42" customWidth="1"/>
    <col min="12082" max="12082" width="18.28515625" style="42" customWidth="1"/>
    <col min="12083" max="12083" width="5" style="42" customWidth="1"/>
    <col min="12084" max="12086" width="5.85546875" style="42" customWidth="1"/>
    <col min="12087" max="12087" width="5.28515625" style="42" customWidth="1"/>
    <col min="12088" max="12088" width="25.28515625" style="42" customWidth="1"/>
    <col min="12089" max="12288" width="11.42578125" style="42"/>
    <col min="12289" max="12289" width="1.140625" style="42" customWidth="1"/>
    <col min="12290" max="12292" width="5" style="42" customWidth="1"/>
    <col min="12293" max="12293" width="7.28515625" style="42" customWidth="1"/>
    <col min="12294" max="12295" width="3.7109375" style="42" customWidth="1"/>
    <col min="12296" max="12296" width="8.5703125" style="42" customWidth="1"/>
    <col min="12297" max="12298" width="4.5703125" style="42" customWidth="1"/>
    <col min="12299" max="12299" width="7.5703125" style="42" customWidth="1"/>
    <col min="12300" max="12301" width="3.28515625" style="42" bestFit="1" customWidth="1"/>
    <col min="12302" max="12305" width="0" style="42" hidden="1" customWidth="1"/>
    <col min="12306" max="12306" width="4.28515625" style="42" customWidth="1"/>
    <col min="12307" max="12309" width="8.710937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7" width="23.7109375" style="42" customWidth="1"/>
    <col min="12338" max="12338" width="18.28515625" style="42" customWidth="1"/>
    <col min="12339" max="12339" width="5" style="42" customWidth="1"/>
    <col min="12340" max="12342" width="5.85546875" style="42" customWidth="1"/>
    <col min="12343" max="12343" width="5.28515625" style="42" customWidth="1"/>
    <col min="12344" max="12344" width="25.28515625" style="42" customWidth="1"/>
    <col min="12345" max="12544" width="11.42578125" style="42"/>
    <col min="12545" max="12545" width="1.140625" style="42" customWidth="1"/>
    <col min="12546" max="12548" width="5" style="42" customWidth="1"/>
    <col min="12549" max="12549" width="7.28515625" style="42" customWidth="1"/>
    <col min="12550" max="12551" width="3.7109375" style="42" customWidth="1"/>
    <col min="12552" max="12552" width="8.5703125" style="42" customWidth="1"/>
    <col min="12553" max="12554" width="4.5703125" style="42" customWidth="1"/>
    <col min="12555" max="12555" width="7.5703125" style="42" customWidth="1"/>
    <col min="12556" max="12557" width="3.28515625" style="42" bestFit="1" customWidth="1"/>
    <col min="12558" max="12561" width="0" style="42" hidden="1" customWidth="1"/>
    <col min="12562" max="12562" width="4.28515625" style="42" customWidth="1"/>
    <col min="12563" max="12565" width="8.710937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3" width="23.7109375" style="42" customWidth="1"/>
    <col min="12594" max="12594" width="18.28515625" style="42" customWidth="1"/>
    <col min="12595" max="12595" width="5" style="42" customWidth="1"/>
    <col min="12596" max="12598" width="5.85546875" style="42" customWidth="1"/>
    <col min="12599" max="12599" width="5.28515625" style="42" customWidth="1"/>
    <col min="12600" max="12600" width="25.28515625" style="42" customWidth="1"/>
    <col min="12601" max="12800" width="11.42578125" style="42"/>
    <col min="12801" max="12801" width="1.140625" style="42" customWidth="1"/>
    <col min="12802" max="12804" width="5" style="42" customWidth="1"/>
    <col min="12805" max="12805" width="7.28515625" style="42" customWidth="1"/>
    <col min="12806" max="12807" width="3.7109375" style="42" customWidth="1"/>
    <col min="12808" max="12808" width="8.5703125" style="42" customWidth="1"/>
    <col min="12809" max="12810" width="4.5703125" style="42" customWidth="1"/>
    <col min="12811" max="12811" width="7.5703125" style="42" customWidth="1"/>
    <col min="12812" max="12813" width="3.28515625" style="42" bestFit="1" customWidth="1"/>
    <col min="12814" max="12817" width="0" style="42" hidden="1" customWidth="1"/>
    <col min="12818" max="12818" width="4.28515625" style="42" customWidth="1"/>
    <col min="12819" max="12821" width="8.710937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49" width="23.7109375" style="42" customWidth="1"/>
    <col min="12850" max="12850" width="18.28515625" style="42" customWidth="1"/>
    <col min="12851" max="12851" width="5" style="42" customWidth="1"/>
    <col min="12852" max="12854" width="5.85546875" style="42" customWidth="1"/>
    <col min="12855" max="12855" width="5.28515625" style="42" customWidth="1"/>
    <col min="12856" max="12856" width="25.28515625" style="42" customWidth="1"/>
    <col min="12857" max="13056" width="11.42578125" style="42"/>
    <col min="13057" max="13057" width="1.140625" style="42" customWidth="1"/>
    <col min="13058" max="13060" width="5" style="42" customWidth="1"/>
    <col min="13061" max="13061" width="7.28515625" style="42" customWidth="1"/>
    <col min="13062" max="13063" width="3.7109375" style="42" customWidth="1"/>
    <col min="13064" max="13064" width="8.5703125" style="42" customWidth="1"/>
    <col min="13065" max="13066" width="4.5703125" style="42" customWidth="1"/>
    <col min="13067" max="13067" width="7.5703125" style="42" customWidth="1"/>
    <col min="13068" max="13069" width="3.28515625" style="42" bestFit="1" customWidth="1"/>
    <col min="13070" max="13073" width="0" style="42" hidden="1" customWidth="1"/>
    <col min="13074" max="13074" width="4.28515625" style="42" customWidth="1"/>
    <col min="13075" max="13077" width="8.710937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5" width="23.7109375" style="42" customWidth="1"/>
    <col min="13106" max="13106" width="18.28515625" style="42" customWidth="1"/>
    <col min="13107" max="13107" width="5" style="42" customWidth="1"/>
    <col min="13108" max="13110" width="5.85546875" style="42" customWidth="1"/>
    <col min="13111" max="13111" width="5.28515625" style="42" customWidth="1"/>
    <col min="13112" max="13112" width="25.28515625" style="42" customWidth="1"/>
    <col min="13113" max="13312" width="11.42578125" style="42"/>
    <col min="13313" max="13313" width="1.140625" style="42" customWidth="1"/>
    <col min="13314" max="13316" width="5" style="42" customWidth="1"/>
    <col min="13317" max="13317" width="7.28515625" style="42" customWidth="1"/>
    <col min="13318" max="13319" width="3.7109375" style="42" customWidth="1"/>
    <col min="13320" max="13320" width="8.5703125" style="42" customWidth="1"/>
    <col min="13321" max="13322" width="4.5703125" style="42" customWidth="1"/>
    <col min="13323" max="13323" width="7.5703125" style="42" customWidth="1"/>
    <col min="13324" max="13325" width="3.28515625" style="42" bestFit="1" customWidth="1"/>
    <col min="13326" max="13329" width="0" style="42" hidden="1" customWidth="1"/>
    <col min="13330" max="13330" width="4.28515625" style="42" customWidth="1"/>
    <col min="13331" max="13333" width="8.710937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1" width="23.7109375" style="42" customWidth="1"/>
    <col min="13362" max="13362" width="18.28515625" style="42" customWidth="1"/>
    <col min="13363" max="13363" width="5" style="42" customWidth="1"/>
    <col min="13364" max="13366" width="5.85546875" style="42" customWidth="1"/>
    <col min="13367" max="13367" width="5.28515625" style="42" customWidth="1"/>
    <col min="13368" max="13368" width="25.28515625" style="42" customWidth="1"/>
    <col min="13369" max="13568" width="11.42578125" style="42"/>
    <col min="13569" max="13569" width="1.140625" style="42" customWidth="1"/>
    <col min="13570" max="13572" width="5" style="42" customWidth="1"/>
    <col min="13573" max="13573" width="7.28515625" style="42" customWidth="1"/>
    <col min="13574" max="13575" width="3.7109375" style="42" customWidth="1"/>
    <col min="13576" max="13576" width="8.5703125" style="42" customWidth="1"/>
    <col min="13577" max="13578" width="4.5703125" style="42" customWidth="1"/>
    <col min="13579" max="13579" width="7.5703125" style="42" customWidth="1"/>
    <col min="13580" max="13581" width="3.28515625" style="42" bestFit="1" customWidth="1"/>
    <col min="13582" max="13585" width="0" style="42" hidden="1" customWidth="1"/>
    <col min="13586" max="13586" width="4.28515625" style="42" customWidth="1"/>
    <col min="13587" max="13589" width="8.710937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7" width="23.7109375" style="42" customWidth="1"/>
    <col min="13618" max="13618" width="18.28515625" style="42" customWidth="1"/>
    <col min="13619" max="13619" width="5" style="42" customWidth="1"/>
    <col min="13620" max="13622" width="5.85546875" style="42" customWidth="1"/>
    <col min="13623" max="13623" width="5.28515625" style="42" customWidth="1"/>
    <col min="13624" max="13624" width="25.28515625" style="42" customWidth="1"/>
    <col min="13625" max="13824" width="11.42578125" style="42"/>
    <col min="13825" max="13825" width="1.140625" style="42" customWidth="1"/>
    <col min="13826" max="13828" width="5" style="42" customWidth="1"/>
    <col min="13829" max="13829" width="7.28515625" style="42" customWidth="1"/>
    <col min="13830" max="13831" width="3.7109375" style="42" customWidth="1"/>
    <col min="13832" max="13832" width="8.5703125" style="42" customWidth="1"/>
    <col min="13833" max="13834" width="4.5703125" style="42" customWidth="1"/>
    <col min="13835" max="13835" width="7.5703125" style="42" customWidth="1"/>
    <col min="13836" max="13837" width="3.28515625" style="42" bestFit="1" customWidth="1"/>
    <col min="13838" max="13841" width="0" style="42" hidden="1" customWidth="1"/>
    <col min="13842" max="13842" width="4.28515625" style="42" customWidth="1"/>
    <col min="13843" max="13845" width="8.710937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3" width="23.7109375" style="42" customWidth="1"/>
    <col min="13874" max="13874" width="18.28515625" style="42" customWidth="1"/>
    <col min="13875" max="13875" width="5" style="42" customWidth="1"/>
    <col min="13876" max="13878" width="5.85546875" style="42" customWidth="1"/>
    <col min="13879" max="13879" width="5.28515625" style="42" customWidth="1"/>
    <col min="13880" max="13880" width="25.28515625" style="42" customWidth="1"/>
    <col min="13881" max="14080" width="11.42578125" style="42"/>
    <col min="14081" max="14081" width="1.140625" style="42" customWidth="1"/>
    <col min="14082" max="14084" width="5" style="42" customWidth="1"/>
    <col min="14085" max="14085" width="7.28515625" style="42" customWidth="1"/>
    <col min="14086" max="14087" width="3.7109375" style="42" customWidth="1"/>
    <col min="14088" max="14088" width="8.5703125" style="42" customWidth="1"/>
    <col min="14089" max="14090" width="4.5703125" style="42" customWidth="1"/>
    <col min="14091" max="14091" width="7.5703125" style="42" customWidth="1"/>
    <col min="14092" max="14093" width="3.28515625" style="42" bestFit="1" customWidth="1"/>
    <col min="14094" max="14097" width="0" style="42" hidden="1" customWidth="1"/>
    <col min="14098" max="14098" width="4.28515625" style="42" customWidth="1"/>
    <col min="14099" max="14101" width="8.710937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29" width="23.7109375" style="42" customWidth="1"/>
    <col min="14130" max="14130" width="18.28515625" style="42" customWidth="1"/>
    <col min="14131" max="14131" width="5" style="42" customWidth="1"/>
    <col min="14132" max="14134" width="5.85546875" style="42" customWidth="1"/>
    <col min="14135" max="14135" width="5.28515625" style="42" customWidth="1"/>
    <col min="14136" max="14136" width="25.28515625" style="42" customWidth="1"/>
    <col min="14137" max="14336" width="11.42578125" style="42"/>
    <col min="14337" max="14337" width="1.140625" style="42" customWidth="1"/>
    <col min="14338" max="14340" width="5" style="42" customWidth="1"/>
    <col min="14341" max="14341" width="7.28515625" style="42" customWidth="1"/>
    <col min="14342" max="14343" width="3.7109375" style="42" customWidth="1"/>
    <col min="14344" max="14344" width="8.5703125" style="42" customWidth="1"/>
    <col min="14345" max="14346" width="4.5703125" style="42" customWidth="1"/>
    <col min="14347" max="14347" width="7.5703125" style="42" customWidth="1"/>
    <col min="14348" max="14349" width="3.28515625" style="42" bestFit="1" customWidth="1"/>
    <col min="14350" max="14353" width="0" style="42" hidden="1" customWidth="1"/>
    <col min="14354" max="14354" width="4.28515625" style="42" customWidth="1"/>
    <col min="14355" max="14357" width="8.710937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5" width="23.7109375" style="42" customWidth="1"/>
    <col min="14386" max="14386" width="18.28515625" style="42" customWidth="1"/>
    <col min="14387" max="14387" width="5" style="42" customWidth="1"/>
    <col min="14388" max="14390" width="5.85546875" style="42" customWidth="1"/>
    <col min="14391" max="14391" width="5.28515625" style="42" customWidth="1"/>
    <col min="14392" max="14392" width="25.28515625" style="42" customWidth="1"/>
    <col min="14393" max="14592" width="11.42578125" style="42"/>
    <col min="14593" max="14593" width="1.140625" style="42" customWidth="1"/>
    <col min="14594" max="14596" width="5" style="42" customWidth="1"/>
    <col min="14597" max="14597" width="7.28515625" style="42" customWidth="1"/>
    <col min="14598" max="14599" width="3.7109375" style="42" customWidth="1"/>
    <col min="14600" max="14600" width="8.5703125" style="42" customWidth="1"/>
    <col min="14601" max="14602" width="4.5703125" style="42" customWidth="1"/>
    <col min="14603" max="14603" width="7.5703125" style="42" customWidth="1"/>
    <col min="14604" max="14605" width="3.28515625" style="42" bestFit="1" customWidth="1"/>
    <col min="14606" max="14609" width="0" style="42" hidden="1" customWidth="1"/>
    <col min="14610" max="14610" width="4.28515625" style="42" customWidth="1"/>
    <col min="14611" max="14613" width="8.710937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1" width="23.7109375" style="42" customWidth="1"/>
    <col min="14642" max="14642" width="18.28515625" style="42" customWidth="1"/>
    <col min="14643" max="14643" width="5" style="42" customWidth="1"/>
    <col min="14644" max="14646" width="5.85546875" style="42" customWidth="1"/>
    <col min="14647" max="14647" width="5.28515625" style="42" customWidth="1"/>
    <col min="14648" max="14648" width="25.28515625" style="42" customWidth="1"/>
    <col min="14649" max="14848" width="11.42578125" style="42"/>
    <col min="14849" max="14849" width="1.140625" style="42" customWidth="1"/>
    <col min="14850" max="14852" width="5" style="42" customWidth="1"/>
    <col min="14853" max="14853" width="7.28515625" style="42" customWidth="1"/>
    <col min="14854" max="14855" width="3.7109375" style="42" customWidth="1"/>
    <col min="14856" max="14856" width="8.5703125" style="42" customWidth="1"/>
    <col min="14857" max="14858" width="4.5703125" style="42" customWidth="1"/>
    <col min="14859" max="14859" width="7.5703125" style="42" customWidth="1"/>
    <col min="14860" max="14861" width="3.28515625" style="42" bestFit="1" customWidth="1"/>
    <col min="14862" max="14865" width="0" style="42" hidden="1" customWidth="1"/>
    <col min="14866" max="14866" width="4.28515625" style="42" customWidth="1"/>
    <col min="14867" max="14869" width="8.710937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7" width="23.7109375" style="42" customWidth="1"/>
    <col min="14898" max="14898" width="18.28515625" style="42" customWidth="1"/>
    <col min="14899" max="14899" width="5" style="42" customWidth="1"/>
    <col min="14900" max="14902" width="5.85546875" style="42" customWidth="1"/>
    <col min="14903" max="14903" width="5.28515625" style="42" customWidth="1"/>
    <col min="14904" max="14904" width="25.28515625" style="42" customWidth="1"/>
    <col min="14905" max="15104" width="11.42578125" style="42"/>
    <col min="15105" max="15105" width="1.140625" style="42" customWidth="1"/>
    <col min="15106" max="15108" width="5" style="42" customWidth="1"/>
    <col min="15109" max="15109" width="7.28515625" style="42" customWidth="1"/>
    <col min="15110" max="15111" width="3.7109375" style="42" customWidth="1"/>
    <col min="15112" max="15112" width="8.5703125" style="42" customWidth="1"/>
    <col min="15113" max="15114" width="4.5703125" style="42" customWidth="1"/>
    <col min="15115" max="15115" width="7.5703125" style="42" customWidth="1"/>
    <col min="15116" max="15117" width="3.28515625" style="42" bestFit="1" customWidth="1"/>
    <col min="15118" max="15121" width="0" style="42" hidden="1" customWidth="1"/>
    <col min="15122" max="15122" width="4.28515625" style="42" customWidth="1"/>
    <col min="15123" max="15125" width="8.710937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3" width="23.7109375" style="42" customWidth="1"/>
    <col min="15154" max="15154" width="18.28515625" style="42" customWidth="1"/>
    <col min="15155" max="15155" width="5" style="42" customWidth="1"/>
    <col min="15156" max="15158" width="5.85546875" style="42" customWidth="1"/>
    <col min="15159" max="15159" width="5.28515625" style="42" customWidth="1"/>
    <col min="15160" max="15160" width="25.28515625" style="42" customWidth="1"/>
    <col min="15161" max="15360" width="11.42578125" style="42"/>
    <col min="15361" max="15361" width="1.140625" style="42" customWidth="1"/>
    <col min="15362" max="15364" width="5" style="42" customWidth="1"/>
    <col min="15365" max="15365" width="7.28515625" style="42" customWidth="1"/>
    <col min="15366" max="15367" width="3.7109375" style="42" customWidth="1"/>
    <col min="15368" max="15368" width="8.5703125" style="42" customWidth="1"/>
    <col min="15369" max="15370" width="4.5703125" style="42" customWidth="1"/>
    <col min="15371" max="15371" width="7.5703125" style="42" customWidth="1"/>
    <col min="15372" max="15373" width="3.28515625" style="42" bestFit="1" customWidth="1"/>
    <col min="15374" max="15377" width="0" style="42" hidden="1" customWidth="1"/>
    <col min="15378" max="15378" width="4.28515625" style="42" customWidth="1"/>
    <col min="15379" max="15381" width="8.710937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09" width="23.7109375" style="42" customWidth="1"/>
    <col min="15410" max="15410" width="18.28515625" style="42" customWidth="1"/>
    <col min="15411" max="15411" width="5" style="42" customWidth="1"/>
    <col min="15412" max="15414" width="5.85546875" style="42" customWidth="1"/>
    <col min="15415" max="15415" width="5.28515625" style="42" customWidth="1"/>
    <col min="15416" max="15416" width="25.28515625" style="42" customWidth="1"/>
    <col min="15417" max="15616" width="11.42578125" style="42"/>
    <col min="15617" max="15617" width="1.140625" style="42" customWidth="1"/>
    <col min="15618" max="15620" width="5" style="42" customWidth="1"/>
    <col min="15621" max="15621" width="7.28515625" style="42" customWidth="1"/>
    <col min="15622" max="15623" width="3.7109375" style="42" customWidth="1"/>
    <col min="15624" max="15624" width="8.5703125" style="42" customWidth="1"/>
    <col min="15625" max="15626" width="4.5703125" style="42" customWidth="1"/>
    <col min="15627" max="15627" width="7.5703125" style="42" customWidth="1"/>
    <col min="15628" max="15629" width="3.28515625" style="42" bestFit="1" customWidth="1"/>
    <col min="15630" max="15633" width="0" style="42" hidden="1" customWidth="1"/>
    <col min="15634" max="15634" width="4.28515625" style="42" customWidth="1"/>
    <col min="15635" max="15637" width="8.710937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5" width="23.7109375" style="42" customWidth="1"/>
    <col min="15666" max="15666" width="18.28515625" style="42" customWidth="1"/>
    <col min="15667" max="15667" width="5" style="42" customWidth="1"/>
    <col min="15668" max="15670" width="5.85546875" style="42" customWidth="1"/>
    <col min="15671" max="15671" width="5.28515625" style="42" customWidth="1"/>
    <col min="15672" max="15672" width="25.28515625" style="42" customWidth="1"/>
    <col min="15673" max="15872" width="11.42578125" style="42"/>
    <col min="15873" max="15873" width="1.140625" style="42" customWidth="1"/>
    <col min="15874" max="15876" width="5" style="42" customWidth="1"/>
    <col min="15877" max="15877" width="7.28515625" style="42" customWidth="1"/>
    <col min="15878" max="15879" width="3.7109375" style="42" customWidth="1"/>
    <col min="15880" max="15880" width="8.5703125" style="42" customWidth="1"/>
    <col min="15881" max="15882" width="4.5703125" style="42" customWidth="1"/>
    <col min="15883" max="15883" width="7.5703125" style="42" customWidth="1"/>
    <col min="15884" max="15885" width="3.28515625" style="42" bestFit="1" customWidth="1"/>
    <col min="15886" max="15889" width="0" style="42" hidden="1" customWidth="1"/>
    <col min="15890" max="15890" width="4.28515625" style="42" customWidth="1"/>
    <col min="15891" max="15893" width="8.710937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1" width="23.7109375" style="42" customWidth="1"/>
    <col min="15922" max="15922" width="18.28515625" style="42" customWidth="1"/>
    <col min="15923" max="15923" width="5" style="42" customWidth="1"/>
    <col min="15924" max="15926" width="5.85546875" style="42" customWidth="1"/>
    <col min="15927" max="15927" width="5.28515625" style="42" customWidth="1"/>
    <col min="15928" max="15928" width="25.28515625" style="42" customWidth="1"/>
    <col min="15929" max="16128" width="11.42578125" style="42"/>
    <col min="16129" max="16129" width="1.140625" style="42" customWidth="1"/>
    <col min="16130" max="16132" width="5" style="42" customWidth="1"/>
    <col min="16133" max="16133" width="7.28515625" style="42" customWidth="1"/>
    <col min="16134" max="16135" width="3.7109375" style="42" customWidth="1"/>
    <col min="16136" max="16136" width="8.5703125" style="42" customWidth="1"/>
    <col min="16137" max="16138" width="4.5703125" style="42" customWidth="1"/>
    <col min="16139" max="16139" width="7.5703125" style="42" customWidth="1"/>
    <col min="16140" max="16141" width="3.28515625" style="42" bestFit="1" customWidth="1"/>
    <col min="16142" max="16145" width="0" style="42" hidden="1" customWidth="1"/>
    <col min="16146" max="16146" width="4.28515625" style="42" customWidth="1"/>
    <col min="16147" max="16149" width="8.710937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7" width="23.7109375" style="42" customWidth="1"/>
    <col min="16178" max="16178" width="18.28515625" style="42" customWidth="1"/>
    <col min="16179" max="16179" width="5" style="42" customWidth="1"/>
    <col min="16180" max="16182" width="5.85546875" style="42" customWidth="1"/>
    <col min="16183" max="16183" width="5.28515625" style="42" customWidth="1"/>
    <col min="16184" max="16184" width="25.285156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43100</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31.5" customHeight="1" x14ac:dyDescent="0.2">
      <c r="A6" s="40"/>
      <c r="B6" s="1719" t="s">
        <v>92</v>
      </c>
      <c r="C6" s="1720"/>
      <c r="D6" s="1721" t="s">
        <v>93</v>
      </c>
      <c r="E6" s="1722"/>
      <c r="F6" s="1722"/>
      <c r="G6" s="1722"/>
      <c r="H6" s="1723"/>
      <c r="I6" s="1719" t="s">
        <v>300</v>
      </c>
      <c r="J6" s="1724"/>
      <c r="K6" s="1720"/>
      <c r="L6" s="1721" t="s">
        <v>168</v>
      </c>
      <c r="M6" s="1722"/>
      <c r="N6" s="1722"/>
      <c r="O6" s="1722"/>
      <c r="P6" s="1722"/>
      <c r="Q6" s="1722"/>
      <c r="R6" s="1722"/>
      <c r="S6" s="1722"/>
      <c r="T6" s="1722"/>
      <c r="U6" s="1723"/>
      <c r="V6" s="1719" t="s">
        <v>94</v>
      </c>
      <c r="W6" s="1724"/>
      <c r="X6" s="1724"/>
      <c r="Y6" s="1724"/>
      <c r="Z6" s="1724"/>
      <c r="AA6" s="1725" t="s">
        <v>806</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25" t="s">
        <v>605</v>
      </c>
      <c r="M8" s="126"/>
      <c r="N8" s="126"/>
      <c r="O8" s="126"/>
      <c r="P8" s="126"/>
      <c r="Q8" s="126"/>
      <c r="R8" s="127"/>
      <c r="S8" s="128" t="s">
        <v>606</v>
      </c>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30"/>
      <c r="AY8" s="1730" t="s">
        <v>607</v>
      </c>
      <c r="AZ8" s="1730"/>
      <c r="BA8" s="1730"/>
      <c r="BB8" s="1730"/>
      <c r="BC8" s="1730"/>
      <c r="BD8" s="1730"/>
    </row>
    <row r="9" spans="1:56" ht="69" customHeight="1" x14ac:dyDescent="0.2">
      <c r="A9" s="48"/>
      <c r="B9" s="1731" t="s">
        <v>96</v>
      </c>
      <c r="C9" s="1732"/>
      <c r="D9" s="1733"/>
      <c r="E9" s="136"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279" customHeight="1" x14ac:dyDescent="0.2">
      <c r="A10" s="651"/>
      <c r="B10" s="1915" t="s">
        <v>1625</v>
      </c>
      <c r="C10" s="1915"/>
      <c r="D10" s="1915"/>
      <c r="E10" s="648" t="s">
        <v>807</v>
      </c>
      <c r="F10" s="2159" t="s">
        <v>1626</v>
      </c>
      <c r="G10" s="2160"/>
      <c r="H10" s="2161"/>
      <c r="I10" s="2162" t="s">
        <v>808</v>
      </c>
      <c r="J10" s="2163"/>
      <c r="K10" s="2164"/>
      <c r="L10" s="652" t="s">
        <v>663</v>
      </c>
      <c r="M10" s="169" t="s">
        <v>645</v>
      </c>
      <c r="N10" s="140"/>
      <c r="O10" s="49">
        <f>VLOOKUP(L10,[16]Listas!$M$69:$N$73,2,0)</f>
        <v>1</v>
      </c>
      <c r="P10" s="49"/>
      <c r="Q10" s="49">
        <f>HLOOKUP(M10,[16]Listas!$O$67:$Q$68,2,0)</f>
        <v>10</v>
      </c>
      <c r="R10" s="656" t="str">
        <f>INDEX([16]Listas!$O$69:$Q$73,MATCH(L10,[16]Listas!$M$69:$M$73,0),MATCH(M10,[16]Listas!$O$67:$Q$67,0))</f>
        <v>10
BAJA</v>
      </c>
      <c r="S10" s="1915" t="s">
        <v>2756</v>
      </c>
      <c r="T10" s="1915"/>
      <c r="U10" s="1915"/>
      <c r="V10" s="649" t="s">
        <v>102</v>
      </c>
      <c r="W10" s="649" t="s">
        <v>102</v>
      </c>
      <c r="X10" s="649" t="s">
        <v>102</v>
      </c>
      <c r="Y10" s="649" t="s">
        <v>102</v>
      </c>
      <c r="Z10" s="649" t="s">
        <v>102</v>
      </c>
      <c r="AA10" s="649" t="s">
        <v>62</v>
      </c>
      <c r="AB10" s="649" t="s">
        <v>102</v>
      </c>
      <c r="AC10" s="649" t="s">
        <v>102</v>
      </c>
      <c r="AD10" s="649" t="s">
        <v>102</v>
      </c>
      <c r="AE10" s="649" t="s">
        <v>102</v>
      </c>
      <c r="AF10" s="141"/>
      <c r="AG10" s="49">
        <f t="shared" ref="AG10:AG15" si="0">IF(Y10="SI",15,0)</f>
        <v>15</v>
      </c>
      <c r="AH10" s="49">
        <f t="shared" ref="AH10:AH15" si="1">IF(Z10="SI",5,0)</f>
        <v>5</v>
      </c>
      <c r="AI10" s="49">
        <f t="shared" ref="AI10:AI15" si="2">IF(AA10="SI",15,0)</f>
        <v>0</v>
      </c>
      <c r="AJ10" s="49">
        <f t="shared" ref="AJ10:AJ15" si="3">IF(AB10="SI",10,0)</f>
        <v>10</v>
      </c>
      <c r="AK10" s="49">
        <f t="shared" ref="AK10:AK15" si="4">IF(AC10="SI",15,0)</f>
        <v>15</v>
      </c>
      <c r="AL10" s="49">
        <f t="shared" ref="AL10:AL15" si="5">IF(AD10="SI",10,0)</f>
        <v>10</v>
      </c>
      <c r="AM10" s="49">
        <f t="shared" ref="AM10:AM15" si="6">IF(AE10="SI",30,0)</f>
        <v>30</v>
      </c>
      <c r="AN10" s="49">
        <f t="shared" ref="AN10:AN15" si="7">SUM(AG10+AH10+AI10+AJ10+AK10+AL10+AM10)</f>
        <v>85</v>
      </c>
      <c r="AO10" s="49">
        <f t="shared" ref="AO10:AO15" si="8">IF(AN10&lt;=50,0,IF(AN10&gt;=76,2,1))</f>
        <v>2</v>
      </c>
      <c r="AP10" s="656" t="str">
        <f t="shared" ref="AP10:AP15" si="9">CONCATENATE(AN10,"- disminuye ",AO10)</f>
        <v>85- disminuye 2</v>
      </c>
      <c r="AQ10" s="49">
        <f t="shared" ref="AQ10:AQ15" si="10">IF(V10="SI",O10-AO10,O10)</f>
        <v>-1</v>
      </c>
      <c r="AR10" s="656" t="str">
        <f>IF(AQ10&lt;=1,"Rara vez",VLOOKUP(AQ10,[16]Listas!$L$69:$M$73,2,0))</f>
        <v>Rara vez</v>
      </c>
      <c r="AS10" s="49">
        <f t="shared" ref="AS10:AS15" si="11">IF(W10="SI",Q10-AO10,Q10)</f>
        <v>8</v>
      </c>
      <c r="AT10" s="656" t="str">
        <f t="shared" ref="AT10:AT15" si="12">IF(AS10&lt;=9,"Moderado",IF(AS10=20,"Catastrófico",IF(AS10=18,"Moderado","Mayor")))</f>
        <v>Moderado</v>
      </c>
      <c r="AU10" s="656" t="str">
        <f>INDEX([16]Listas!$O$69:$Q$73,MATCH(AR10,[16]Listas!$M$69:$M$73,0),MATCH(AT10,[16]Listas!$O$67:$Q$67,0))</f>
        <v>5
BAJA</v>
      </c>
      <c r="AV10" s="652" t="s">
        <v>647</v>
      </c>
      <c r="AW10" s="670" t="s">
        <v>2757</v>
      </c>
      <c r="AX10" s="670" t="s">
        <v>809</v>
      </c>
      <c r="AY10" s="652" t="s">
        <v>1423</v>
      </c>
      <c r="AZ10" s="1915" t="s">
        <v>2989</v>
      </c>
      <c r="BA10" s="1915"/>
      <c r="BB10" s="1915"/>
      <c r="BC10" s="167" t="s">
        <v>905</v>
      </c>
      <c r="BD10" s="670" t="s">
        <v>2990</v>
      </c>
    </row>
    <row r="11" spans="1:56" ht="249.95" customHeight="1" x14ac:dyDescent="0.2">
      <c r="A11" s="651"/>
      <c r="B11" s="1915" t="s">
        <v>810</v>
      </c>
      <c r="C11" s="1915"/>
      <c r="D11" s="1915"/>
      <c r="E11" s="648" t="s">
        <v>811</v>
      </c>
      <c r="F11" s="2159" t="s">
        <v>812</v>
      </c>
      <c r="G11" s="2160"/>
      <c r="H11" s="2161"/>
      <c r="I11" s="2162" t="s">
        <v>813</v>
      </c>
      <c r="J11" s="2163"/>
      <c r="K11" s="2164"/>
      <c r="L11" s="652" t="s">
        <v>667</v>
      </c>
      <c r="M11" s="169" t="s">
        <v>645</v>
      </c>
      <c r="N11" s="140"/>
      <c r="O11" s="49">
        <f>VLOOKUP(L11,[16]Listas!$M$69:$N$73,2,0)</f>
        <v>2</v>
      </c>
      <c r="P11" s="49"/>
      <c r="Q11" s="49">
        <f>HLOOKUP(M11,[16]Listas!$O$67:$Q$68,2,0)</f>
        <v>10</v>
      </c>
      <c r="R11" s="656" t="str">
        <f>INDEX([16]Listas!$O$69:$Q$73,MATCH(L11,[16]Listas!$M$69:$M$73,0),MATCH(M11,[16]Listas!$O$67:$Q$67,0))</f>
        <v>20
MODERADA</v>
      </c>
      <c r="S11" s="1915" t="s">
        <v>1627</v>
      </c>
      <c r="T11" s="1915"/>
      <c r="U11" s="1915"/>
      <c r="V11" s="649" t="s">
        <v>102</v>
      </c>
      <c r="W11" s="649" t="s">
        <v>102</v>
      </c>
      <c r="X11" s="649" t="s">
        <v>102</v>
      </c>
      <c r="Y11" s="649" t="s">
        <v>102</v>
      </c>
      <c r="Z11" s="649" t="s">
        <v>102</v>
      </c>
      <c r="AA11" s="649" t="s">
        <v>102</v>
      </c>
      <c r="AB11" s="649" t="s">
        <v>102</v>
      </c>
      <c r="AC11" s="649" t="s">
        <v>102</v>
      </c>
      <c r="AD11" s="649" t="s">
        <v>102</v>
      </c>
      <c r="AE11" s="649" t="s">
        <v>102</v>
      </c>
      <c r="AF11" s="141"/>
      <c r="AG11" s="49">
        <f t="shared" si="0"/>
        <v>15</v>
      </c>
      <c r="AH11" s="49">
        <f t="shared" si="1"/>
        <v>5</v>
      </c>
      <c r="AI11" s="49">
        <f t="shared" si="2"/>
        <v>15</v>
      </c>
      <c r="AJ11" s="49">
        <f t="shared" si="3"/>
        <v>10</v>
      </c>
      <c r="AK11" s="49">
        <f t="shared" si="4"/>
        <v>15</v>
      </c>
      <c r="AL11" s="49">
        <f t="shared" si="5"/>
        <v>10</v>
      </c>
      <c r="AM11" s="49">
        <f t="shared" si="6"/>
        <v>30</v>
      </c>
      <c r="AN11" s="49">
        <f t="shared" si="7"/>
        <v>100</v>
      </c>
      <c r="AO11" s="49">
        <f t="shared" si="8"/>
        <v>2</v>
      </c>
      <c r="AP11" s="656" t="str">
        <f t="shared" si="9"/>
        <v>100- disminuye 2</v>
      </c>
      <c r="AQ11" s="49">
        <f t="shared" si="10"/>
        <v>0</v>
      </c>
      <c r="AR11" s="656" t="str">
        <f>IF(AQ11&lt;=1,"Rara vez",VLOOKUP(AQ11,[16]Listas!$L$69:$M$73,2,0))</f>
        <v>Rara vez</v>
      </c>
      <c r="AS11" s="49">
        <f t="shared" si="11"/>
        <v>8</v>
      </c>
      <c r="AT11" s="656" t="str">
        <f t="shared" si="12"/>
        <v>Moderado</v>
      </c>
      <c r="AU11" s="656" t="str">
        <f>INDEX([16]Listas!$O$69:$Q$73,MATCH(AR11,[16]Listas!$M$69:$M$73,0),MATCH(AT11,[16]Listas!$O$67:$Q$67,0))</f>
        <v>5
BAJA</v>
      </c>
      <c r="AV11" s="652" t="s">
        <v>793</v>
      </c>
      <c r="AW11" s="670" t="s">
        <v>1628</v>
      </c>
      <c r="AX11" s="670" t="s">
        <v>1629</v>
      </c>
      <c r="AY11" s="652" t="s">
        <v>1423</v>
      </c>
      <c r="AZ11" s="1915" t="s">
        <v>2991</v>
      </c>
      <c r="BA11" s="1915"/>
      <c r="BB11" s="1915"/>
      <c r="BC11" s="167" t="s">
        <v>905</v>
      </c>
      <c r="BD11" s="670" t="s">
        <v>2992</v>
      </c>
    </row>
    <row r="12" spans="1:56" ht="249.95" customHeight="1" x14ac:dyDescent="0.2">
      <c r="A12" s="651"/>
      <c r="B12" s="1915" t="s">
        <v>1630</v>
      </c>
      <c r="C12" s="1915"/>
      <c r="D12" s="1915"/>
      <c r="E12" s="648" t="s">
        <v>814</v>
      </c>
      <c r="F12" s="2159" t="s">
        <v>815</v>
      </c>
      <c r="G12" s="2160"/>
      <c r="H12" s="2161"/>
      <c r="I12" s="2162" t="s">
        <v>816</v>
      </c>
      <c r="J12" s="2163"/>
      <c r="K12" s="2164"/>
      <c r="L12" s="652" t="s">
        <v>663</v>
      </c>
      <c r="M12" s="169" t="s">
        <v>645</v>
      </c>
      <c r="N12" s="140"/>
      <c r="O12" s="49">
        <f>VLOOKUP(L12,[16]Listas!$M$69:$N$73,2,0)</f>
        <v>1</v>
      </c>
      <c r="P12" s="49"/>
      <c r="Q12" s="49">
        <f>HLOOKUP(M12,[16]Listas!$O$67:$Q$68,2,0)</f>
        <v>10</v>
      </c>
      <c r="R12" s="656" t="str">
        <f>INDEX([16]Listas!$O$69:$Q$73,MATCH(L12,[16]Listas!$M$69:$M$73,0),MATCH(M12,[16]Listas!$O$67:$Q$67,0))</f>
        <v>10
BAJA</v>
      </c>
      <c r="S12" s="2162" t="s">
        <v>1631</v>
      </c>
      <c r="T12" s="2163"/>
      <c r="U12" s="2164"/>
      <c r="V12" s="649" t="s">
        <v>102</v>
      </c>
      <c r="W12" s="649" t="s">
        <v>102</v>
      </c>
      <c r="X12" s="649" t="s">
        <v>102</v>
      </c>
      <c r="Y12" s="649" t="s">
        <v>102</v>
      </c>
      <c r="Z12" s="649" t="s">
        <v>102</v>
      </c>
      <c r="AA12" s="649" t="s">
        <v>62</v>
      </c>
      <c r="AB12" s="649" t="s">
        <v>102</v>
      </c>
      <c r="AC12" s="649" t="s">
        <v>102</v>
      </c>
      <c r="AD12" s="649" t="s">
        <v>102</v>
      </c>
      <c r="AE12" s="649" t="s">
        <v>102</v>
      </c>
      <c r="AF12" s="141"/>
      <c r="AG12" s="49">
        <f t="shared" si="0"/>
        <v>15</v>
      </c>
      <c r="AH12" s="49">
        <f t="shared" si="1"/>
        <v>5</v>
      </c>
      <c r="AI12" s="49">
        <f t="shared" si="2"/>
        <v>0</v>
      </c>
      <c r="AJ12" s="49">
        <f t="shared" si="3"/>
        <v>10</v>
      </c>
      <c r="AK12" s="49">
        <f t="shared" si="4"/>
        <v>15</v>
      </c>
      <c r="AL12" s="49">
        <f t="shared" si="5"/>
        <v>10</v>
      </c>
      <c r="AM12" s="49">
        <f t="shared" si="6"/>
        <v>30</v>
      </c>
      <c r="AN12" s="49">
        <f t="shared" si="7"/>
        <v>85</v>
      </c>
      <c r="AO12" s="49">
        <f t="shared" si="8"/>
        <v>2</v>
      </c>
      <c r="AP12" s="656" t="str">
        <f t="shared" si="9"/>
        <v>85- disminuye 2</v>
      </c>
      <c r="AQ12" s="49">
        <f t="shared" si="10"/>
        <v>-1</v>
      </c>
      <c r="AR12" s="656" t="str">
        <f>IF(AQ12&lt;=1,"Rara vez",VLOOKUP(AQ12,[16]Listas!$L$69:$M$73,2,0))</f>
        <v>Rara vez</v>
      </c>
      <c r="AS12" s="49">
        <f t="shared" si="11"/>
        <v>8</v>
      </c>
      <c r="AT12" s="656" t="str">
        <f t="shared" si="12"/>
        <v>Moderado</v>
      </c>
      <c r="AU12" s="656" t="str">
        <f>INDEX([16]Listas!$O$69:$Q$73,MATCH(AR12,[16]Listas!$M$69:$M$73,0),MATCH(AT12,[16]Listas!$O$67:$Q$67,0))</f>
        <v>5
BAJA</v>
      </c>
      <c r="AV12" s="167" t="s">
        <v>647</v>
      </c>
      <c r="AW12" s="670" t="s">
        <v>2758</v>
      </c>
      <c r="AX12" s="670" t="s">
        <v>2759</v>
      </c>
      <c r="AY12" s="652" t="s">
        <v>1423</v>
      </c>
      <c r="AZ12" s="2162" t="s">
        <v>2760</v>
      </c>
      <c r="BA12" s="2163"/>
      <c r="BB12" s="2164"/>
      <c r="BC12" s="167" t="s">
        <v>906</v>
      </c>
      <c r="BD12" s="670" t="s">
        <v>2993</v>
      </c>
    </row>
    <row r="13" spans="1:56" ht="249.95" customHeight="1" x14ac:dyDescent="0.2">
      <c r="A13" s="651"/>
      <c r="B13" s="1915" t="s">
        <v>1632</v>
      </c>
      <c r="C13" s="1915"/>
      <c r="D13" s="1915"/>
      <c r="E13" s="648" t="s">
        <v>817</v>
      </c>
      <c r="F13" s="2159" t="s">
        <v>1414</v>
      </c>
      <c r="G13" s="2160"/>
      <c r="H13" s="2161"/>
      <c r="I13" s="2165" t="s">
        <v>818</v>
      </c>
      <c r="J13" s="2166"/>
      <c r="K13" s="2167"/>
      <c r="L13" s="652" t="s">
        <v>663</v>
      </c>
      <c r="M13" s="169" t="s">
        <v>645</v>
      </c>
      <c r="N13" s="140"/>
      <c r="O13" s="49">
        <f>VLOOKUP(L13,[16]Listas!$M$69:$N$73,2,0)</f>
        <v>1</v>
      </c>
      <c r="P13" s="49"/>
      <c r="Q13" s="49">
        <f>HLOOKUP(M13,[16]Listas!$O$67:$Q$68,2,0)</f>
        <v>10</v>
      </c>
      <c r="R13" s="656" t="str">
        <f>INDEX([16]Listas!$O$69:$Q$73,MATCH(L13,[16]Listas!$M$69:$M$73,0),MATCH(M13,[16]Listas!$O$67:$Q$67,0))</f>
        <v>10
BAJA</v>
      </c>
      <c r="S13" s="1915" t="s">
        <v>819</v>
      </c>
      <c r="T13" s="1915"/>
      <c r="U13" s="1915"/>
      <c r="V13" s="649" t="s">
        <v>102</v>
      </c>
      <c r="W13" s="649" t="s">
        <v>62</v>
      </c>
      <c r="X13" s="649" t="s">
        <v>62</v>
      </c>
      <c r="Y13" s="649" t="s">
        <v>102</v>
      </c>
      <c r="Z13" s="649" t="s">
        <v>102</v>
      </c>
      <c r="AA13" s="649" t="s">
        <v>62</v>
      </c>
      <c r="AB13" s="649" t="s">
        <v>102</v>
      </c>
      <c r="AC13" s="649" t="s">
        <v>102</v>
      </c>
      <c r="AD13" s="649" t="s">
        <v>102</v>
      </c>
      <c r="AE13" s="649" t="s">
        <v>102</v>
      </c>
      <c r="AF13" s="141"/>
      <c r="AG13" s="49">
        <f t="shared" si="0"/>
        <v>15</v>
      </c>
      <c r="AH13" s="49">
        <f t="shared" si="1"/>
        <v>5</v>
      </c>
      <c r="AI13" s="49">
        <f t="shared" si="2"/>
        <v>0</v>
      </c>
      <c r="AJ13" s="49">
        <f t="shared" si="3"/>
        <v>10</v>
      </c>
      <c r="AK13" s="49">
        <f t="shared" si="4"/>
        <v>15</v>
      </c>
      <c r="AL13" s="49">
        <f t="shared" si="5"/>
        <v>10</v>
      </c>
      <c r="AM13" s="49">
        <f t="shared" si="6"/>
        <v>30</v>
      </c>
      <c r="AN13" s="49">
        <f t="shared" si="7"/>
        <v>85</v>
      </c>
      <c r="AO13" s="49">
        <f t="shared" si="8"/>
        <v>2</v>
      </c>
      <c r="AP13" s="656" t="str">
        <f t="shared" si="9"/>
        <v>85- disminuye 2</v>
      </c>
      <c r="AQ13" s="49">
        <f t="shared" si="10"/>
        <v>-1</v>
      </c>
      <c r="AR13" s="656" t="str">
        <f>IF(AQ13&lt;=1,"Rara vez",VLOOKUP(AQ13,[16]Listas!$L$69:$M$73,2,0))</f>
        <v>Rara vez</v>
      </c>
      <c r="AS13" s="49">
        <f t="shared" si="11"/>
        <v>10</v>
      </c>
      <c r="AT13" s="656" t="str">
        <f t="shared" si="12"/>
        <v>Mayor</v>
      </c>
      <c r="AU13" s="656" t="str">
        <f>INDEX([16]Listas!$O$69:$Q$73,MATCH(AR13,[16]Listas!$M$69:$M$73,0),MATCH(AT13,[16]Listas!$O$67:$Q$67,0))</f>
        <v>10
BAJA</v>
      </c>
      <c r="AV13" s="167" t="s">
        <v>647</v>
      </c>
      <c r="AW13" s="670" t="s">
        <v>2761</v>
      </c>
      <c r="AX13" s="570" t="s">
        <v>820</v>
      </c>
      <c r="AY13" s="652" t="s">
        <v>1423</v>
      </c>
      <c r="AZ13" s="2162" t="s">
        <v>2762</v>
      </c>
      <c r="BA13" s="2163"/>
      <c r="BB13" s="2164"/>
      <c r="BC13" s="167" t="s">
        <v>907</v>
      </c>
      <c r="BD13" s="670" t="s">
        <v>2994</v>
      </c>
    </row>
    <row r="14" spans="1:56" ht="61.5" hidden="1" customHeight="1" x14ac:dyDescent="0.2">
      <c r="A14" s="651"/>
      <c r="B14" s="1721"/>
      <c r="C14" s="1722"/>
      <c r="D14" s="1723"/>
      <c r="E14" s="647"/>
      <c r="F14" s="1735"/>
      <c r="G14" s="1736"/>
      <c r="H14" s="1737"/>
      <c r="I14" s="1721"/>
      <c r="J14" s="1722"/>
      <c r="K14" s="1723"/>
      <c r="L14" s="652"/>
      <c r="M14" s="169"/>
      <c r="N14" s="140"/>
      <c r="O14" s="49" t="e">
        <f>VLOOKUP(L14,[16]Listas!$M$69:$N$73,2,0)</f>
        <v>#N/A</v>
      </c>
      <c r="P14" s="49"/>
      <c r="Q14" s="49" t="e">
        <f>HLOOKUP(M14,[16]Listas!$O$67:$Q$68,2,0)</f>
        <v>#N/A</v>
      </c>
      <c r="R14" s="656" t="e">
        <f>INDEX([16]Listas!$O$69:$Q$73,MATCH(L14,[16]Listas!$M$69:$M$73,0),MATCH(M14,[16]Listas!$O$67:$Q$67,0))</f>
        <v>#N/A</v>
      </c>
      <c r="S14" s="1721"/>
      <c r="T14" s="1722"/>
      <c r="U14" s="1723"/>
      <c r="V14" s="649"/>
      <c r="W14" s="649"/>
      <c r="X14" s="649"/>
      <c r="Y14" s="649"/>
      <c r="Z14" s="649"/>
      <c r="AA14" s="649"/>
      <c r="AB14" s="649"/>
      <c r="AC14" s="649"/>
      <c r="AD14" s="649"/>
      <c r="AE14" s="649"/>
      <c r="AF14" s="141"/>
      <c r="AG14" s="49">
        <f t="shared" si="0"/>
        <v>0</v>
      </c>
      <c r="AH14" s="49">
        <f t="shared" si="1"/>
        <v>0</v>
      </c>
      <c r="AI14" s="49">
        <f t="shared" si="2"/>
        <v>0</v>
      </c>
      <c r="AJ14" s="49">
        <f t="shared" si="3"/>
        <v>0</v>
      </c>
      <c r="AK14" s="49">
        <f t="shared" si="4"/>
        <v>0</v>
      </c>
      <c r="AL14" s="49">
        <f t="shared" si="5"/>
        <v>0</v>
      </c>
      <c r="AM14" s="49">
        <f t="shared" si="6"/>
        <v>0</v>
      </c>
      <c r="AN14" s="49">
        <f t="shared" si="7"/>
        <v>0</v>
      </c>
      <c r="AO14" s="49">
        <f t="shared" si="8"/>
        <v>0</v>
      </c>
      <c r="AP14" s="656" t="str">
        <f t="shared" si="9"/>
        <v>0- disminuye 0</v>
      </c>
      <c r="AQ14" s="49" t="e">
        <f t="shared" si="10"/>
        <v>#N/A</v>
      </c>
      <c r="AR14" s="656" t="e">
        <f>IF(AQ14&lt;=1,"Rara vez",VLOOKUP(AQ14,[16]Listas!$L$69:$M$73,2,0))</f>
        <v>#N/A</v>
      </c>
      <c r="AS14" s="49" t="e">
        <f t="shared" si="11"/>
        <v>#N/A</v>
      </c>
      <c r="AT14" s="656" t="e">
        <f t="shared" si="12"/>
        <v>#N/A</v>
      </c>
      <c r="AU14" s="656" t="e">
        <f>INDEX([16]Listas!$O$69:$Q$73,MATCH(AR14,[16]Listas!$M$69:$M$73,0),MATCH(AT14,[16]Listas!$O$67:$Q$67,0))</f>
        <v>#N/A</v>
      </c>
      <c r="AV14" s="652"/>
      <c r="AW14" s="647"/>
      <c r="AX14" s="647"/>
      <c r="AY14" s="652"/>
      <c r="AZ14" s="1754" t="s">
        <v>649</v>
      </c>
      <c r="BA14" s="1754"/>
      <c r="BB14" s="1754"/>
      <c r="BC14" s="649"/>
      <c r="BD14" s="649"/>
    </row>
    <row r="15" spans="1:56" ht="59.25" hidden="1" customHeight="1" x14ac:dyDescent="0.2">
      <c r="A15" s="651"/>
      <c r="B15" s="1721"/>
      <c r="C15" s="1722"/>
      <c r="D15" s="1723"/>
      <c r="E15" s="647"/>
      <c r="F15" s="1735"/>
      <c r="G15" s="1736"/>
      <c r="H15" s="1737"/>
      <c r="I15" s="1721"/>
      <c r="J15" s="1722"/>
      <c r="K15" s="1723"/>
      <c r="L15" s="652"/>
      <c r="M15" s="169"/>
      <c r="N15" s="140"/>
      <c r="O15" s="49" t="e">
        <f>VLOOKUP(L15,[16]Listas!$M$69:$N$73,2,0)</f>
        <v>#N/A</v>
      </c>
      <c r="P15" s="49"/>
      <c r="Q15" s="49" t="e">
        <f>HLOOKUP(M15,[16]Listas!$O$67:$Q$68,2,0)</f>
        <v>#N/A</v>
      </c>
      <c r="R15" s="656" t="e">
        <f>INDEX([16]Listas!$O$69:$Q$73,MATCH(L15,[16]Listas!$M$69:$M$73,0),MATCH(M15,[16]Listas!$O$67:$Q$67,0))</f>
        <v>#N/A</v>
      </c>
      <c r="S15" s="1721"/>
      <c r="T15" s="1722"/>
      <c r="U15" s="1723"/>
      <c r="V15" s="649"/>
      <c r="W15" s="649"/>
      <c r="X15" s="649"/>
      <c r="Y15" s="649"/>
      <c r="Z15" s="649"/>
      <c r="AA15" s="649"/>
      <c r="AB15" s="649"/>
      <c r="AC15" s="649"/>
      <c r="AD15" s="649"/>
      <c r="AE15" s="649"/>
      <c r="AF15" s="141"/>
      <c r="AG15" s="49">
        <f t="shared" si="0"/>
        <v>0</v>
      </c>
      <c r="AH15" s="49">
        <f t="shared" si="1"/>
        <v>0</v>
      </c>
      <c r="AI15" s="49">
        <f t="shared" si="2"/>
        <v>0</v>
      </c>
      <c r="AJ15" s="49">
        <f t="shared" si="3"/>
        <v>0</v>
      </c>
      <c r="AK15" s="49">
        <f t="shared" si="4"/>
        <v>0</v>
      </c>
      <c r="AL15" s="49">
        <f t="shared" si="5"/>
        <v>0</v>
      </c>
      <c r="AM15" s="49">
        <f t="shared" si="6"/>
        <v>0</v>
      </c>
      <c r="AN15" s="49">
        <f t="shared" si="7"/>
        <v>0</v>
      </c>
      <c r="AO15" s="49">
        <f t="shared" si="8"/>
        <v>0</v>
      </c>
      <c r="AP15" s="656" t="str">
        <f t="shared" si="9"/>
        <v>0- disminuye 0</v>
      </c>
      <c r="AQ15" s="49" t="e">
        <f t="shared" si="10"/>
        <v>#N/A</v>
      </c>
      <c r="AR15" s="656" t="e">
        <f>IF(AQ15&lt;=1,"Rara vez",VLOOKUP(AQ15,[16]Listas!$L$69:$M$73,2,0))</f>
        <v>#N/A</v>
      </c>
      <c r="AS15" s="49" t="e">
        <f t="shared" si="11"/>
        <v>#N/A</v>
      </c>
      <c r="AT15" s="656" t="e">
        <f t="shared" si="12"/>
        <v>#N/A</v>
      </c>
      <c r="AU15" s="656" t="e">
        <f>INDEX([16]Listas!$O$69:$Q$73,MATCH(AR15,[16]Listas!$M$69:$M$73,0),MATCH(AT15,[16]Listas!$O$67:$Q$67,0))</f>
        <v>#N/A</v>
      </c>
      <c r="AV15" s="652"/>
      <c r="AW15" s="647"/>
      <c r="AX15" s="647"/>
      <c r="AY15" s="652"/>
      <c r="AZ15" s="1754" t="s">
        <v>649</v>
      </c>
      <c r="BA15" s="1754"/>
      <c r="BB15" s="1754"/>
      <c r="BC15" s="649"/>
      <c r="BD15" s="649"/>
    </row>
    <row r="16" spans="1:56" ht="3.75" customHeight="1" x14ac:dyDescent="0.2">
      <c r="A16" s="40"/>
      <c r="B16" s="50"/>
      <c r="C16" s="50"/>
      <c r="D16" s="50"/>
      <c r="E16" s="43"/>
      <c r="F16" s="50"/>
      <c r="G16" s="50"/>
      <c r="H16" s="50"/>
      <c r="I16" s="50"/>
      <c r="J16" s="50"/>
      <c r="K16" s="50"/>
      <c r="L16" s="43"/>
      <c r="M16" s="43"/>
      <c r="N16" s="43"/>
      <c r="O16" s="43"/>
      <c r="P16" s="43"/>
      <c r="Q16" s="43"/>
      <c r="R16" s="43"/>
      <c r="S16" s="50"/>
      <c r="T16" s="50"/>
      <c r="U16" s="50"/>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50"/>
      <c r="AW16" s="50"/>
      <c r="AX16" s="50"/>
      <c r="AY16" s="43"/>
      <c r="AZ16" s="51"/>
      <c r="BA16" s="51"/>
      <c r="BB16" s="51"/>
      <c r="BC16" s="52"/>
      <c r="BD16" s="53"/>
    </row>
    <row r="17" spans="1:56" ht="15" customHeight="1" x14ac:dyDescent="0.2">
      <c r="A17" s="44"/>
      <c r="B17" s="1755" t="s">
        <v>655</v>
      </c>
      <c r="C17" s="1755"/>
      <c r="D17" s="1755"/>
      <c r="E17" s="1755"/>
      <c r="F17" s="1755"/>
      <c r="G17" s="1755"/>
      <c r="H17" s="1755"/>
      <c r="I17" s="1755"/>
      <c r="J17" s="1755"/>
      <c r="K17" s="1755"/>
      <c r="L17" s="1755"/>
      <c r="M17" s="1755"/>
      <c r="N17" s="1755"/>
      <c r="O17" s="1755"/>
      <c r="P17" s="1755"/>
      <c r="Q17" s="1755"/>
      <c r="R17" s="1755"/>
      <c r="S17" s="1755"/>
      <c r="T17" s="1755"/>
      <c r="U17" s="1755"/>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43"/>
      <c r="AV17" s="55"/>
      <c r="AW17" s="55"/>
      <c r="AX17" s="55"/>
      <c r="AY17" s="2168" t="s">
        <v>2763</v>
      </c>
      <c r="AZ17" s="2169"/>
      <c r="BA17" s="2169"/>
      <c r="BB17" s="2169"/>
      <c r="BC17" s="2169"/>
      <c r="BD17" s="2169"/>
    </row>
    <row r="18" spans="1:56" s="57" customFormat="1" ht="19.5" customHeight="1" x14ac:dyDescent="0.2">
      <c r="A18" s="56"/>
      <c r="B18" s="1758" t="s">
        <v>656</v>
      </c>
      <c r="C18" s="1759"/>
      <c r="D18" s="1759"/>
      <c r="E18" s="1759"/>
      <c r="F18" s="1759"/>
      <c r="G18" s="1759"/>
      <c r="H18" s="1760"/>
      <c r="I18" s="1758" t="s">
        <v>657</v>
      </c>
      <c r="J18" s="1759"/>
      <c r="K18" s="1759"/>
      <c r="L18" s="1759"/>
      <c r="M18" s="1759"/>
      <c r="N18" s="1759"/>
      <c r="O18" s="1759"/>
      <c r="P18" s="1759"/>
      <c r="Q18" s="1759"/>
      <c r="R18" s="1759"/>
      <c r="S18" s="1759"/>
      <c r="T18" s="1759"/>
      <c r="U18" s="1760"/>
      <c r="V18" s="1758" t="s">
        <v>369</v>
      </c>
      <c r="W18" s="1759"/>
      <c r="X18" s="1759"/>
      <c r="Y18" s="1759"/>
      <c r="Z18" s="1759"/>
      <c r="AA18" s="1759"/>
      <c r="AB18" s="1759"/>
      <c r="AC18" s="1759"/>
      <c r="AD18" s="1759"/>
      <c r="AE18" s="1759"/>
      <c r="AF18" s="1759"/>
      <c r="AG18" s="1759"/>
      <c r="AH18" s="1759"/>
      <c r="AI18" s="1759"/>
      <c r="AJ18" s="1759"/>
      <c r="AK18" s="1759"/>
      <c r="AL18" s="1759"/>
      <c r="AM18" s="1759"/>
      <c r="AN18" s="1759"/>
      <c r="AO18" s="1759"/>
      <c r="AP18" s="1760"/>
      <c r="AQ18" s="142" t="s">
        <v>370</v>
      </c>
      <c r="AR18" s="1758" t="s">
        <v>370</v>
      </c>
      <c r="AS18" s="1759"/>
      <c r="AT18" s="1759"/>
      <c r="AU18" s="1759"/>
      <c r="AV18" s="1759"/>
      <c r="AW18" s="1760"/>
      <c r="AX18" s="55"/>
      <c r="AY18" s="2169"/>
      <c r="AZ18" s="2169"/>
      <c r="BA18" s="2169"/>
      <c r="BB18" s="2169"/>
      <c r="BC18" s="2169"/>
      <c r="BD18" s="2169"/>
    </row>
    <row r="19" spans="1:56" s="57" customFormat="1" ht="25.5" customHeight="1" x14ac:dyDescent="0.2">
      <c r="A19" s="58"/>
      <c r="B19" s="1764" t="s">
        <v>764</v>
      </c>
      <c r="C19" s="1764"/>
      <c r="D19" s="1764"/>
      <c r="E19" s="1764"/>
      <c r="F19" s="1764"/>
      <c r="G19" s="1764"/>
      <c r="H19" s="1764"/>
      <c r="I19" s="1761" t="s">
        <v>765</v>
      </c>
      <c r="J19" s="1762"/>
      <c r="K19" s="1762"/>
      <c r="L19" s="1762"/>
      <c r="M19" s="1762"/>
      <c r="N19" s="1762"/>
      <c r="O19" s="1762"/>
      <c r="P19" s="1762"/>
      <c r="Q19" s="1762"/>
      <c r="R19" s="1762"/>
      <c r="S19" s="1762"/>
      <c r="T19" s="1762"/>
      <c r="U19" s="1763"/>
      <c r="V19" s="1761" t="s">
        <v>821</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55"/>
      <c r="AY19" s="2169"/>
      <c r="AZ19" s="2169"/>
      <c r="BA19" s="2169"/>
      <c r="BB19" s="2169"/>
      <c r="BC19" s="2169"/>
      <c r="BD19" s="2169"/>
    </row>
    <row r="20" spans="1:56" s="57" customFormat="1" ht="25.5" customHeight="1" x14ac:dyDescent="0.2">
      <c r="A20" s="58"/>
      <c r="B20" s="1764" t="s">
        <v>822</v>
      </c>
      <c r="C20" s="1764"/>
      <c r="D20" s="1764"/>
      <c r="E20" s="1764"/>
      <c r="F20" s="1764"/>
      <c r="G20" s="1764"/>
      <c r="H20" s="1764"/>
      <c r="I20" s="1761" t="s">
        <v>2678</v>
      </c>
      <c r="J20" s="1762"/>
      <c r="K20" s="1762"/>
      <c r="L20" s="1762"/>
      <c r="M20" s="1762"/>
      <c r="N20" s="1762"/>
      <c r="O20" s="1762"/>
      <c r="P20" s="1762"/>
      <c r="Q20" s="1762"/>
      <c r="R20" s="1762"/>
      <c r="S20" s="1762"/>
      <c r="T20" s="1762"/>
      <c r="U20" s="1763"/>
      <c r="V20" s="1761" t="s">
        <v>758</v>
      </c>
      <c r="W20" s="1762"/>
      <c r="X20" s="1762"/>
      <c r="Y20" s="1762"/>
      <c r="Z20" s="1762"/>
      <c r="AA20" s="1762"/>
      <c r="AB20" s="1762"/>
      <c r="AC20" s="1762"/>
      <c r="AD20" s="1762"/>
      <c r="AE20" s="1762"/>
      <c r="AF20" s="1762"/>
      <c r="AG20" s="1762"/>
      <c r="AH20" s="1762"/>
      <c r="AI20" s="1762"/>
      <c r="AJ20" s="1762"/>
      <c r="AK20" s="1762"/>
      <c r="AL20" s="1762"/>
      <c r="AM20" s="1762"/>
      <c r="AN20" s="1762"/>
      <c r="AO20" s="1762"/>
      <c r="AP20" s="1763"/>
      <c r="AQ20" s="59"/>
      <c r="AR20" s="1761"/>
      <c r="AS20" s="1762"/>
      <c r="AT20" s="1762"/>
      <c r="AU20" s="1762"/>
      <c r="AV20" s="1762"/>
      <c r="AW20" s="1763"/>
      <c r="AX20" s="55"/>
      <c r="AY20" s="2169"/>
      <c r="AZ20" s="2169"/>
      <c r="BA20" s="2169"/>
      <c r="BB20" s="2169"/>
      <c r="BC20" s="2169"/>
      <c r="BD20" s="2169"/>
    </row>
    <row r="21" spans="1:56" ht="25.5" customHeight="1" x14ac:dyDescent="0.2">
      <c r="A21" s="58"/>
      <c r="B21" s="1764" t="s">
        <v>823</v>
      </c>
      <c r="C21" s="1764"/>
      <c r="D21" s="1764"/>
      <c r="E21" s="1764"/>
      <c r="F21" s="1764"/>
      <c r="G21" s="1764"/>
      <c r="H21" s="1764"/>
      <c r="I21" s="1761" t="s">
        <v>2995</v>
      </c>
      <c r="J21" s="1762"/>
      <c r="K21" s="1762"/>
      <c r="L21" s="1762"/>
      <c r="M21" s="1762"/>
      <c r="N21" s="1762"/>
      <c r="O21" s="1762"/>
      <c r="P21" s="1762"/>
      <c r="Q21" s="1762"/>
      <c r="R21" s="1762"/>
      <c r="S21" s="1762"/>
      <c r="T21" s="1762"/>
      <c r="U21" s="1763"/>
      <c r="V21" s="1761" t="s">
        <v>700</v>
      </c>
      <c r="W21" s="1762"/>
      <c r="X21" s="1762"/>
      <c r="Y21" s="1762"/>
      <c r="Z21" s="1762"/>
      <c r="AA21" s="1762"/>
      <c r="AB21" s="1762"/>
      <c r="AC21" s="1762"/>
      <c r="AD21" s="1762"/>
      <c r="AE21" s="1762"/>
      <c r="AF21" s="1762"/>
      <c r="AG21" s="1762"/>
      <c r="AH21" s="1762"/>
      <c r="AI21" s="1762"/>
      <c r="AJ21" s="1762"/>
      <c r="AK21" s="1762"/>
      <c r="AL21" s="1762"/>
      <c r="AM21" s="1762"/>
      <c r="AN21" s="1762"/>
      <c r="AO21" s="1762"/>
      <c r="AP21" s="1763"/>
      <c r="AQ21" s="59"/>
      <c r="AR21" s="1761"/>
      <c r="AS21" s="1762"/>
      <c r="AT21" s="1762"/>
      <c r="AU21" s="1762"/>
      <c r="AV21" s="1762"/>
      <c r="AW21" s="1763"/>
      <c r="AX21" s="67"/>
      <c r="AY21" s="68"/>
      <c r="AZ21" s="69"/>
      <c r="BA21" s="69"/>
      <c r="BB21" s="69"/>
      <c r="BC21" s="68"/>
      <c r="BD21" s="61"/>
    </row>
    <row r="22" spans="1:56" ht="25.5" customHeight="1" x14ac:dyDescent="0.2">
      <c r="A22" s="58"/>
      <c r="B22" s="1764" t="s">
        <v>824</v>
      </c>
      <c r="C22" s="1764"/>
      <c r="D22" s="1764"/>
      <c r="E22" s="1764"/>
      <c r="F22" s="1764"/>
      <c r="G22" s="1764"/>
      <c r="H22" s="1764"/>
      <c r="I22" s="1761" t="s">
        <v>349</v>
      </c>
      <c r="J22" s="1762"/>
      <c r="K22" s="1762"/>
      <c r="L22" s="1762"/>
      <c r="M22" s="1762"/>
      <c r="N22" s="1762"/>
      <c r="O22" s="1762"/>
      <c r="P22" s="1762"/>
      <c r="Q22" s="1762"/>
      <c r="R22" s="1762"/>
      <c r="S22" s="1762"/>
      <c r="T22" s="1762"/>
      <c r="U22" s="1763"/>
      <c r="V22" s="1761" t="s">
        <v>700</v>
      </c>
      <c r="W22" s="1762"/>
      <c r="X22" s="1762"/>
      <c r="Y22" s="1762"/>
      <c r="Z22" s="1762"/>
      <c r="AA22" s="1762"/>
      <c r="AB22" s="1762"/>
      <c r="AC22" s="1762"/>
      <c r="AD22" s="1762"/>
      <c r="AE22" s="1762"/>
      <c r="AF22" s="1762"/>
      <c r="AG22" s="1762"/>
      <c r="AH22" s="1762"/>
      <c r="AI22" s="1762"/>
      <c r="AJ22" s="1762"/>
      <c r="AK22" s="1762"/>
      <c r="AL22" s="1762"/>
      <c r="AM22" s="1762"/>
      <c r="AN22" s="1762"/>
      <c r="AO22" s="1762"/>
      <c r="AP22" s="1763"/>
      <c r="AQ22" s="59"/>
      <c r="AR22" s="1761"/>
      <c r="AS22" s="1762"/>
      <c r="AT22" s="1762"/>
      <c r="AU22" s="1762"/>
      <c r="AV22" s="1762"/>
      <c r="AW22" s="1763"/>
      <c r="AX22" s="70"/>
      <c r="AY22" s="68"/>
      <c r="AZ22" s="69"/>
      <c r="BA22" s="69"/>
      <c r="BB22" s="69"/>
      <c r="BC22" s="68"/>
      <c r="BD22" s="61"/>
    </row>
    <row r="23" spans="1:56" x14ac:dyDescent="0.2">
      <c r="A23" s="60"/>
      <c r="B23" s="60"/>
      <c r="C23" s="60"/>
      <c r="D23" s="60"/>
      <c r="E23" s="61"/>
      <c r="F23" s="60"/>
      <c r="G23" s="60"/>
      <c r="H23" s="60"/>
      <c r="I23" s="60"/>
      <c r="J23" s="60"/>
      <c r="K23" s="60"/>
      <c r="L23" s="62"/>
      <c r="M23" s="62"/>
      <c r="N23" s="62"/>
      <c r="O23" s="62"/>
      <c r="P23" s="62"/>
      <c r="Q23" s="62"/>
      <c r="R23" s="62"/>
      <c r="S23" s="62"/>
      <c r="T23" s="62"/>
      <c r="U23" s="62"/>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2"/>
      <c r="AW23" s="62"/>
      <c r="AX23" s="62"/>
      <c r="AY23" s="61"/>
      <c r="AZ23" s="60"/>
      <c r="BA23" s="60"/>
      <c r="BB23" s="60"/>
      <c r="BC23" s="61"/>
      <c r="BD23" s="61"/>
    </row>
    <row r="24" spans="1:56" x14ac:dyDescent="0.2">
      <c r="A24" s="60"/>
      <c r="B24" s="60"/>
      <c r="C24" s="60"/>
      <c r="D24" s="60"/>
      <c r="E24" s="61"/>
      <c r="F24" s="60"/>
      <c r="G24" s="60"/>
      <c r="H24" s="60"/>
      <c r="I24" s="60"/>
      <c r="J24" s="60"/>
      <c r="K24" s="60"/>
      <c r="L24" s="62"/>
      <c r="M24" s="62"/>
      <c r="N24" s="62"/>
      <c r="O24" s="62"/>
      <c r="P24" s="62"/>
      <c r="Q24" s="62"/>
      <c r="R24" s="62"/>
      <c r="S24" s="62"/>
      <c r="T24" s="62"/>
      <c r="U24" s="62"/>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2"/>
      <c r="AW24" s="62"/>
      <c r="AX24" s="62"/>
      <c r="AY24" s="61"/>
      <c r="AZ24" s="60"/>
      <c r="BA24" s="60"/>
      <c r="BB24" s="60"/>
      <c r="BC24" s="61"/>
      <c r="BD24" s="61"/>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row r="115" spans="1:56"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row>
  </sheetData>
  <sheetProtection sheet="1" formatCells="0" formatColumns="0" formatRows="0" insertRows="0" deleteRows="0" sort="0" autoFilter="0" pivotTables="0"/>
  <mergeCells count="76">
    <mergeCell ref="B22:H22"/>
    <mergeCell ref="I22:U22"/>
    <mergeCell ref="V22:AP22"/>
    <mergeCell ref="AR22:AW22"/>
    <mergeCell ref="B20:H20"/>
    <mergeCell ref="I20:U20"/>
    <mergeCell ref="V20:AP20"/>
    <mergeCell ref="AR20:AW20"/>
    <mergeCell ref="B21:H21"/>
    <mergeCell ref="I21:U21"/>
    <mergeCell ref="V21:AP21"/>
    <mergeCell ref="AR21:AW21"/>
    <mergeCell ref="B17:U17"/>
    <mergeCell ref="AY17:BD20"/>
    <mergeCell ref="B18:H18"/>
    <mergeCell ref="I18:U18"/>
    <mergeCell ref="V18:AP18"/>
    <mergeCell ref="AR18:AW18"/>
    <mergeCell ref="B19:H19"/>
    <mergeCell ref="I19:U19"/>
    <mergeCell ref="V19:AP19"/>
    <mergeCell ref="AR19:AW19"/>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AA6:AX6"/>
    <mergeCell ref="B8:K8"/>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35433070866141736" bottom="0.35433070866141736" header="0.31496062992125984" footer="0.31496062992125984"/>
  <pageSetup paperSize="9" scale="55" orientation="landscape" r:id="rId1"/>
  <headerFooter>
    <oddFooter xml:space="preserve">&amp;L&amp;9Formato: FO-AC-07 Versión: 2&amp;C&amp;9Página &amp;P&amp;R&amp;9Vo.Bo: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7"/>
  <sheetViews>
    <sheetView showGridLines="0" topLeftCell="B1" zoomScale="85" zoomScaleNormal="85" zoomScaleSheetLayoutView="70" workbookViewId="0">
      <selection activeCell="S10" sqref="S10:U10"/>
    </sheetView>
  </sheetViews>
  <sheetFormatPr baseColWidth="10" defaultRowHeight="11.25" x14ac:dyDescent="0.2"/>
  <cols>
    <col min="1" max="1" width="1.140625" style="63" customWidth="1"/>
    <col min="2" max="4" width="7.42578125" style="63" customWidth="1"/>
    <col min="5" max="5" width="4" style="64" customWidth="1"/>
    <col min="6" max="8" width="4.28515625" style="63" customWidth="1"/>
    <col min="9" max="11" width="6.710937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8.8554687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50" width="14.5703125" style="65" customWidth="1"/>
    <col min="51" max="51" width="4" style="64" customWidth="1"/>
    <col min="52" max="54" width="7.140625" style="63" customWidth="1"/>
    <col min="55" max="55" width="3.85546875" style="64" customWidth="1"/>
    <col min="56" max="56" width="41.42578125" style="64" customWidth="1"/>
    <col min="57" max="256" width="11.42578125" style="42"/>
    <col min="257" max="257" width="1.140625" style="42" customWidth="1"/>
    <col min="258" max="260" width="7.42578125" style="42" customWidth="1"/>
    <col min="261" max="261" width="4" style="42" customWidth="1"/>
    <col min="262" max="264" width="4.28515625" style="42" customWidth="1"/>
    <col min="265" max="267" width="6.7109375" style="42" customWidth="1"/>
    <col min="268" max="269" width="3.28515625" style="42" bestFit="1" customWidth="1"/>
    <col min="270" max="273" width="0" style="42" hidden="1" customWidth="1"/>
    <col min="274" max="274" width="4.28515625" style="42" customWidth="1"/>
    <col min="275" max="277" width="8.85546875" style="42" customWidth="1"/>
    <col min="278" max="280" width="2.7109375" style="42" customWidth="1"/>
    <col min="281" max="281" width="2.85546875" style="42" customWidth="1"/>
    <col min="282" max="287" width="2.7109375" style="42" customWidth="1"/>
    <col min="288" max="297" width="0" style="42" hidden="1" customWidth="1"/>
    <col min="298" max="298" width="4.28515625" style="42" customWidth="1"/>
    <col min="299" max="299" width="0" style="42" hidden="1" customWidth="1"/>
    <col min="300" max="300" width="3.28515625" style="42" bestFit="1" customWidth="1"/>
    <col min="301" max="301" width="0" style="42" hidden="1" customWidth="1"/>
    <col min="302" max="302" width="3.28515625" style="42" bestFit="1" customWidth="1"/>
    <col min="303" max="304" width="4.28515625" style="42" customWidth="1"/>
    <col min="305" max="306" width="14.5703125" style="42" customWidth="1"/>
    <col min="307" max="307" width="4" style="42" customWidth="1"/>
    <col min="308" max="310" width="7.140625" style="42" customWidth="1"/>
    <col min="311" max="311" width="3.85546875" style="42" customWidth="1"/>
    <col min="312" max="312" width="41.42578125" style="42" customWidth="1"/>
    <col min="313" max="512" width="11.42578125" style="42"/>
    <col min="513" max="513" width="1.140625" style="42" customWidth="1"/>
    <col min="514" max="516" width="7.42578125" style="42" customWidth="1"/>
    <col min="517" max="517" width="4" style="42" customWidth="1"/>
    <col min="518" max="520" width="4.28515625" style="42" customWidth="1"/>
    <col min="521" max="523" width="6.7109375" style="42" customWidth="1"/>
    <col min="524" max="525" width="3.28515625" style="42" bestFit="1" customWidth="1"/>
    <col min="526" max="529" width="0" style="42" hidden="1" customWidth="1"/>
    <col min="530" max="530" width="4.28515625" style="42" customWidth="1"/>
    <col min="531" max="533" width="8.85546875" style="42" customWidth="1"/>
    <col min="534" max="536" width="2.7109375" style="42" customWidth="1"/>
    <col min="537" max="537" width="2.85546875" style="42" customWidth="1"/>
    <col min="538" max="543" width="2.7109375" style="42" customWidth="1"/>
    <col min="544" max="553" width="0" style="42" hidden="1" customWidth="1"/>
    <col min="554" max="554" width="4.28515625" style="42" customWidth="1"/>
    <col min="555" max="555" width="0" style="42" hidden="1" customWidth="1"/>
    <col min="556" max="556" width="3.28515625" style="42" bestFit="1" customWidth="1"/>
    <col min="557" max="557" width="0" style="42" hidden="1" customWidth="1"/>
    <col min="558" max="558" width="3.28515625" style="42" bestFit="1" customWidth="1"/>
    <col min="559" max="560" width="4.28515625" style="42" customWidth="1"/>
    <col min="561" max="562" width="14.5703125" style="42" customWidth="1"/>
    <col min="563" max="563" width="4" style="42" customWidth="1"/>
    <col min="564" max="566" width="7.140625" style="42" customWidth="1"/>
    <col min="567" max="567" width="3.85546875" style="42" customWidth="1"/>
    <col min="568" max="568" width="41.42578125" style="42" customWidth="1"/>
    <col min="569" max="768" width="11.42578125" style="42"/>
    <col min="769" max="769" width="1.140625" style="42" customWidth="1"/>
    <col min="770" max="772" width="7.42578125" style="42" customWidth="1"/>
    <col min="773" max="773" width="4" style="42" customWidth="1"/>
    <col min="774" max="776" width="4.28515625" style="42" customWidth="1"/>
    <col min="777" max="779" width="6.7109375" style="42" customWidth="1"/>
    <col min="780" max="781" width="3.28515625" style="42" bestFit="1" customWidth="1"/>
    <col min="782" max="785" width="0" style="42" hidden="1" customWidth="1"/>
    <col min="786" max="786" width="4.28515625" style="42" customWidth="1"/>
    <col min="787" max="789" width="8.85546875" style="42" customWidth="1"/>
    <col min="790" max="792" width="2.7109375" style="42" customWidth="1"/>
    <col min="793" max="793" width="2.85546875" style="42" customWidth="1"/>
    <col min="794" max="799" width="2.7109375" style="42" customWidth="1"/>
    <col min="800" max="809" width="0" style="42" hidden="1" customWidth="1"/>
    <col min="810" max="810" width="4.28515625" style="42" customWidth="1"/>
    <col min="811" max="811" width="0" style="42" hidden="1" customWidth="1"/>
    <col min="812" max="812" width="3.28515625" style="42" bestFit="1" customWidth="1"/>
    <col min="813" max="813" width="0" style="42" hidden="1" customWidth="1"/>
    <col min="814" max="814" width="3.28515625" style="42" bestFit="1" customWidth="1"/>
    <col min="815" max="816" width="4.28515625" style="42" customWidth="1"/>
    <col min="817" max="818" width="14.5703125" style="42" customWidth="1"/>
    <col min="819" max="819" width="4" style="42" customWidth="1"/>
    <col min="820" max="822" width="7.140625" style="42" customWidth="1"/>
    <col min="823" max="823" width="3.85546875" style="42" customWidth="1"/>
    <col min="824" max="824" width="41.42578125" style="42" customWidth="1"/>
    <col min="825" max="1024" width="11.42578125" style="42"/>
    <col min="1025" max="1025" width="1.140625" style="42" customWidth="1"/>
    <col min="1026" max="1028" width="7.42578125" style="42" customWidth="1"/>
    <col min="1029" max="1029" width="4" style="42" customWidth="1"/>
    <col min="1030" max="1032" width="4.28515625" style="42" customWidth="1"/>
    <col min="1033" max="1035" width="6.7109375" style="42" customWidth="1"/>
    <col min="1036" max="1037" width="3.28515625" style="42" bestFit="1" customWidth="1"/>
    <col min="1038" max="1041" width="0" style="42" hidden="1" customWidth="1"/>
    <col min="1042" max="1042" width="4.28515625" style="42" customWidth="1"/>
    <col min="1043" max="1045" width="8.85546875" style="42" customWidth="1"/>
    <col min="1046" max="1048" width="2.7109375" style="42" customWidth="1"/>
    <col min="1049" max="1049" width="2.85546875" style="42" customWidth="1"/>
    <col min="1050" max="1055" width="2.7109375" style="42" customWidth="1"/>
    <col min="1056" max="1065" width="0" style="42" hidden="1" customWidth="1"/>
    <col min="1066" max="1066" width="4.28515625" style="42" customWidth="1"/>
    <col min="1067" max="1067" width="0" style="42" hidden="1" customWidth="1"/>
    <col min="1068" max="1068" width="3.28515625" style="42" bestFit="1" customWidth="1"/>
    <col min="1069" max="1069" width="0" style="42" hidden="1" customWidth="1"/>
    <col min="1070" max="1070" width="3.28515625" style="42" bestFit="1" customWidth="1"/>
    <col min="1071" max="1072" width="4.28515625" style="42" customWidth="1"/>
    <col min="1073" max="1074" width="14.5703125" style="42" customWidth="1"/>
    <col min="1075" max="1075" width="4" style="42" customWidth="1"/>
    <col min="1076" max="1078" width="7.140625" style="42" customWidth="1"/>
    <col min="1079" max="1079" width="3.85546875" style="42" customWidth="1"/>
    <col min="1080" max="1080" width="41.42578125" style="42" customWidth="1"/>
    <col min="1081" max="1280" width="11.42578125" style="42"/>
    <col min="1281" max="1281" width="1.140625" style="42" customWidth="1"/>
    <col min="1282" max="1284" width="7.42578125" style="42" customWidth="1"/>
    <col min="1285" max="1285" width="4" style="42" customWidth="1"/>
    <col min="1286" max="1288" width="4.28515625" style="42" customWidth="1"/>
    <col min="1289" max="1291" width="6.7109375" style="42" customWidth="1"/>
    <col min="1292" max="1293" width="3.28515625" style="42" bestFit="1" customWidth="1"/>
    <col min="1294" max="1297" width="0" style="42" hidden="1" customWidth="1"/>
    <col min="1298" max="1298" width="4.28515625" style="42" customWidth="1"/>
    <col min="1299" max="1301" width="8.85546875" style="42" customWidth="1"/>
    <col min="1302" max="1304" width="2.7109375" style="42" customWidth="1"/>
    <col min="1305" max="1305" width="2.85546875" style="42" customWidth="1"/>
    <col min="1306" max="1311" width="2.7109375" style="42" customWidth="1"/>
    <col min="1312" max="1321" width="0" style="42" hidden="1" customWidth="1"/>
    <col min="1322" max="1322" width="4.28515625" style="42" customWidth="1"/>
    <col min="1323" max="1323" width="0" style="42" hidden="1" customWidth="1"/>
    <col min="1324" max="1324" width="3.28515625" style="42" bestFit="1" customWidth="1"/>
    <col min="1325" max="1325" width="0" style="42" hidden="1" customWidth="1"/>
    <col min="1326" max="1326" width="3.28515625" style="42" bestFit="1" customWidth="1"/>
    <col min="1327" max="1328" width="4.28515625" style="42" customWidth="1"/>
    <col min="1329" max="1330" width="14.5703125" style="42" customWidth="1"/>
    <col min="1331" max="1331" width="4" style="42" customWidth="1"/>
    <col min="1332" max="1334" width="7.140625" style="42" customWidth="1"/>
    <col min="1335" max="1335" width="3.85546875" style="42" customWidth="1"/>
    <col min="1336" max="1336" width="41.42578125" style="42" customWidth="1"/>
    <col min="1337" max="1536" width="11.42578125" style="42"/>
    <col min="1537" max="1537" width="1.140625" style="42" customWidth="1"/>
    <col min="1538" max="1540" width="7.42578125" style="42" customWidth="1"/>
    <col min="1541" max="1541" width="4" style="42" customWidth="1"/>
    <col min="1542" max="1544" width="4.28515625" style="42" customWidth="1"/>
    <col min="1545" max="1547" width="6.7109375" style="42" customWidth="1"/>
    <col min="1548" max="1549" width="3.28515625" style="42" bestFit="1" customWidth="1"/>
    <col min="1550" max="1553" width="0" style="42" hidden="1" customWidth="1"/>
    <col min="1554" max="1554" width="4.28515625" style="42" customWidth="1"/>
    <col min="1555" max="1557" width="8.85546875" style="42" customWidth="1"/>
    <col min="1558" max="1560" width="2.7109375" style="42" customWidth="1"/>
    <col min="1561" max="1561" width="2.85546875" style="42" customWidth="1"/>
    <col min="1562" max="1567" width="2.7109375" style="42" customWidth="1"/>
    <col min="1568" max="1577" width="0" style="42" hidden="1" customWidth="1"/>
    <col min="1578" max="1578" width="4.28515625" style="42" customWidth="1"/>
    <col min="1579" max="1579" width="0" style="42" hidden="1" customWidth="1"/>
    <col min="1580" max="1580" width="3.28515625" style="42" bestFit="1" customWidth="1"/>
    <col min="1581" max="1581" width="0" style="42" hidden="1" customWidth="1"/>
    <col min="1582" max="1582" width="3.28515625" style="42" bestFit="1" customWidth="1"/>
    <col min="1583" max="1584" width="4.28515625" style="42" customWidth="1"/>
    <col min="1585" max="1586" width="14.5703125" style="42" customWidth="1"/>
    <col min="1587" max="1587" width="4" style="42" customWidth="1"/>
    <col min="1588" max="1590" width="7.140625" style="42" customWidth="1"/>
    <col min="1591" max="1591" width="3.85546875" style="42" customWidth="1"/>
    <col min="1592" max="1592" width="41.42578125" style="42" customWidth="1"/>
    <col min="1593" max="1792" width="11.42578125" style="42"/>
    <col min="1793" max="1793" width="1.140625" style="42" customWidth="1"/>
    <col min="1794" max="1796" width="7.42578125" style="42" customWidth="1"/>
    <col min="1797" max="1797" width="4" style="42" customWidth="1"/>
    <col min="1798" max="1800" width="4.28515625" style="42" customWidth="1"/>
    <col min="1801" max="1803" width="6.7109375" style="42" customWidth="1"/>
    <col min="1804" max="1805" width="3.28515625" style="42" bestFit="1" customWidth="1"/>
    <col min="1806" max="1809" width="0" style="42" hidden="1" customWidth="1"/>
    <col min="1810" max="1810" width="4.28515625" style="42" customWidth="1"/>
    <col min="1811" max="1813" width="8.85546875" style="42" customWidth="1"/>
    <col min="1814" max="1816" width="2.7109375" style="42" customWidth="1"/>
    <col min="1817" max="1817" width="2.85546875" style="42" customWidth="1"/>
    <col min="1818" max="1823" width="2.7109375" style="42" customWidth="1"/>
    <col min="1824" max="1833" width="0" style="42" hidden="1" customWidth="1"/>
    <col min="1834" max="1834" width="4.28515625" style="42" customWidth="1"/>
    <col min="1835" max="1835" width="0" style="42" hidden="1" customWidth="1"/>
    <col min="1836" max="1836" width="3.28515625" style="42" bestFit="1" customWidth="1"/>
    <col min="1837" max="1837" width="0" style="42" hidden="1" customWidth="1"/>
    <col min="1838" max="1838" width="3.28515625" style="42" bestFit="1" customWidth="1"/>
    <col min="1839" max="1840" width="4.28515625" style="42" customWidth="1"/>
    <col min="1841" max="1842" width="14.5703125" style="42" customWidth="1"/>
    <col min="1843" max="1843" width="4" style="42" customWidth="1"/>
    <col min="1844" max="1846" width="7.140625" style="42" customWidth="1"/>
    <col min="1847" max="1847" width="3.85546875" style="42" customWidth="1"/>
    <col min="1848" max="1848" width="41.42578125" style="42" customWidth="1"/>
    <col min="1849" max="2048" width="11.42578125" style="42"/>
    <col min="2049" max="2049" width="1.140625" style="42" customWidth="1"/>
    <col min="2050" max="2052" width="7.42578125" style="42" customWidth="1"/>
    <col min="2053" max="2053" width="4" style="42" customWidth="1"/>
    <col min="2054" max="2056" width="4.28515625" style="42" customWidth="1"/>
    <col min="2057" max="2059" width="6.7109375" style="42" customWidth="1"/>
    <col min="2060" max="2061" width="3.28515625" style="42" bestFit="1" customWidth="1"/>
    <col min="2062" max="2065" width="0" style="42" hidden="1" customWidth="1"/>
    <col min="2066" max="2066" width="4.28515625" style="42" customWidth="1"/>
    <col min="2067" max="2069" width="8.85546875" style="42" customWidth="1"/>
    <col min="2070" max="2072" width="2.7109375" style="42" customWidth="1"/>
    <col min="2073" max="2073" width="2.85546875" style="42" customWidth="1"/>
    <col min="2074" max="2079" width="2.7109375" style="42" customWidth="1"/>
    <col min="2080" max="2089" width="0" style="42" hidden="1" customWidth="1"/>
    <col min="2090" max="2090" width="4.28515625" style="42" customWidth="1"/>
    <col min="2091" max="2091" width="0" style="42" hidden="1" customWidth="1"/>
    <col min="2092" max="2092" width="3.28515625" style="42" bestFit="1" customWidth="1"/>
    <col min="2093" max="2093" width="0" style="42" hidden="1" customWidth="1"/>
    <col min="2094" max="2094" width="3.28515625" style="42" bestFit="1" customWidth="1"/>
    <col min="2095" max="2096" width="4.28515625" style="42" customWidth="1"/>
    <col min="2097" max="2098" width="14.5703125" style="42" customWidth="1"/>
    <col min="2099" max="2099" width="4" style="42" customWidth="1"/>
    <col min="2100" max="2102" width="7.140625" style="42" customWidth="1"/>
    <col min="2103" max="2103" width="3.85546875" style="42" customWidth="1"/>
    <col min="2104" max="2104" width="41.42578125" style="42" customWidth="1"/>
    <col min="2105" max="2304" width="11.42578125" style="42"/>
    <col min="2305" max="2305" width="1.140625" style="42" customWidth="1"/>
    <col min="2306" max="2308" width="7.42578125" style="42" customWidth="1"/>
    <col min="2309" max="2309" width="4" style="42" customWidth="1"/>
    <col min="2310" max="2312" width="4.28515625" style="42" customWidth="1"/>
    <col min="2313" max="2315" width="6.7109375" style="42" customWidth="1"/>
    <col min="2316" max="2317" width="3.28515625" style="42" bestFit="1" customWidth="1"/>
    <col min="2318" max="2321" width="0" style="42" hidden="1" customWidth="1"/>
    <col min="2322" max="2322" width="4.28515625" style="42" customWidth="1"/>
    <col min="2323" max="2325" width="8.85546875" style="42" customWidth="1"/>
    <col min="2326" max="2328" width="2.7109375" style="42" customWidth="1"/>
    <col min="2329" max="2329" width="2.85546875" style="42" customWidth="1"/>
    <col min="2330" max="2335" width="2.7109375" style="42" customWidth="1"/>
    <col min="2336" max="2345" width="0" style="42" hidden="1" customWidth="1"/>
    <col min="2346" max="2346" width="4.28515625" style="42" customWidth="1"/>
    <col min="2347" max="2347" width="0" style="42" hidden="1" customWidth="1"/>
    <col min="2348" max="2348" width="3.28515625" style="42" bestFit="1" customWidth="1"/>
    <col min="2349" max="2349" width="0" style="42" hidden="1" customWidth="1"/>
    <col min="2350" max="2350" width="3.28515625" style="42" bestFit="1" customWidth="1"/>
    <col min="2351" max="2352" width="4.28515625" style="42" customWidth="1"/>
    <col min="2353" max="2354" width="14.5703125" style="42" customWidth="1"/>
    <col min="2355" max="2355" width="4" style="42" customWidth="1"/>
    <col min="2356" max="2358" width="7.140625" style="42" customWidth="1"/>
    <col min="2359" max="2359" width="3.85546875" style="42" customWidth="1"/>
    <col min="2360" max="2360" width="41.42578125" style="42" customWidth="1"/>
    <col min="2361" max="2560" width="11.42578125" style="42"/>
    <col min="2561" max="2561" width="1.140625" style="42" customWidth="1"/>
    <col min="2562" max="2564" width="7.42578125" style="42" customWidth="1"/>
    <col min="2565" max="2565" width="4" style="42" customWidth="1"/>
    <col min="2566" max="2568" width="4.28515625" style="42" customWidth="1"/>
    <col min="2569" max="2571" width="6.7109375" style="42" customWidth="1"/>
    <col min="2572" max="2573" width="3.28515625" style="42" bestFit="1" customWidth="1"/>
    <col min="2574" max="2577" width="0" style="42" hidden="1" customWidth="1"/>
    <col min="2578" max="2578" width="4.28515625" style="42" customWidth="1"/>
    <col min="2579" max="2581" width="8.85546875" style="42" customWidth="1"/>
    <col min="2582" max="2584" width="2.7109375" style="42" customWidth="1"/>
    <col min="2585" max="2585" width="2.85546875" style="42" customWidth="1"/>
    <col min="2586" max="2591" width="2.7109375" style="42" customWidth="1"/>
    <col min="2592" max="2601" width="0" style="42" hidden="1" customWidth="1"/>
    <col min="2602" max="2602" width="4.28515625" style="42" customWidth="1"/>
    <col min="2603" max="2603" width="0" style="42" hidden="1" customWidth="1"/>
    <col min="2604" max="2604" width="3.28515625" style="42" bestFit="1" customWidth="1"/>
    <col min="2605" max="2605" width="0" style="42" hidden="1" customWidth="1"/>
    <col min="2606" max="2606" width="3.28515625" style="42" bestFit="1" customWidth="1"/>
    <col min="2607" max="2608" width="4.28515625" style="42" customWidth="1"/>
    <col min="2609" max="2610" width="14.5703125" style="42" customWidth="1"/>
    <col min="2611" max="2611" width="4" style="42" customWidth="1"/>
    <col min="2612" max="2614" width="7.140625" style="42" customWidth="1"/>
    <col min="2615" max="2615" width="3.85546875" style="42" customWidth="1"/>
    <col min="2616" max="2616" width="41.42578125" style="42" customWidth="1"/>
    <col min="2617" max="2816" width="11.42578125" style="42"/>
    <col min="2817" max="2817" width="1.140625" style="42" customWidth="1"/>
    <col min="2818" max="2820" width="7.42578125" style="42" customWidth="1"/>
    <col min="2821" max="2821" width="4" style="42" customWidth="1"/>
    <col min="2822" max="2824" width="4.28515625" style="42" customWidth="1"/>
    <col min="2825" max="2827" width="6.7109375" style="42" customWidth="1"/>
    <col min="2828" max="2829" width="3.28515625" style="42" bestFit="1" customWidth="1"/>
    <col min="2830" max="2833" width="0" style="42" hidden="1" customWidth="1"/>
    <col min="2834" max="2834" width="4.28515625" style="42" customWidth="1"/>
    <col min="2835" max="2837" width="8.85546875" style="42" customWidth="1"/>
    <col min="2838" max="2840" width="2.7109375" style="42" customWidth="1"/>
    <col min="2841" max="2841" width="2.85546875" style="42" customWidth="1"/>
    <col min="2842" max="2847" width="2.7109375" style="42" customWidth="1"/>
    <col min="2848" max="2857" width="0" style="42" hidden="1" customWidth="1"/>
    <col min="2858" max="2858" width="4.28515625" style="42" customWidth="1"/>
    <col min="2859" max="2859" width="0" style="42" hidden="1" customWidth="1"/>
    <col min="2860" max="2860" width="3.28515625" style="42" bestFit="1" customWidth="1"/>
    <col min="2861" max="2861" width="0" style="42" hidden="1" customWidth="1"/>
    <col min="2862" max="2862" width="3.28515625" style="42" bestFit="1" customWidth="1"/>
    <col min="2863" max="2864" width="4.28515625" style="42" customWidth="1"/>
    <col min="2865" max="2866" width="14.5703125" style="42" customWidth="1"/>
    <col min="2867" max="2867" width="4" style="42" customWidth="1"/>
    <col min="2868" max="2870" width="7.140625" style="42" customWidth="1"/>
    <col min="2871" max="2871" width="3.85546875" style="42" customWidth="1"/>
    <col min="2872" max="2872" width="41.42578125" style="42" customWidth="1"/>
    <col min="2873" max="3072" width="11.42578125" style="42"/>
    <col min="3073" max="3073" width="1.140625" style="42" customWidth="1"/>
    <col min="3074" max="3076" width="7.42578125" style="42" customWidth="1"/>
    <col min="3077" max="3077" width="4" style="42" customWidth="1"/>
    <col min="3078" max="3080" width="4.28515625" style="42" customWidth="1"/>
    <col min="3081" max="3083" width="6.7109375" style="42" customWidth="1"/>
    <col min="3084" max="3085" width="3.28515625" style="42" bestFit="1" customWidth="1"/>
    <col min="3086" max="3089" width="0" style="42" hidden="1" customWidth="1"/>
    <col min="3090" max="3090" width="4.28515625" style="42" customWidth="1"/>
    <col min="3091" max="3093" width="8.85546875" style="42" customWidth="1"/>
    <col min="3094" max="3096" width="2.7109375" style="42" customWidth="1"/>
    <col min="3097" max="3097" width="2.85546875" style="42" customWidth="1"/>
    <col min="3098" max="3103" width="2.7109375" style="42" customWidth="1"/>
    <col min="3104" max="3113" width="0" style="42" hidden="1" customWidth="1"/>
    <col min="3114" max="3114" width="4.28515625" style="42" customWidth="1"/>
    <col min="3115" max="3115" width="0" style="42" hidden="1" customWidth="1"/>
    <col min="3116" max="3116" width="3.28515625" style="42" bestFit="1" customWidth="1"/>
    <col min="3117" max="3117" width="0" style="42" hidden="1" customWidth="1"/>
    <col min="3118" max="3118" width="3.28515625" style="42" bestFit="1" customWidth="1"/>
    <col min="3119" max="3120" width="4.28515625" style="42" customWidth="1"/>
    <col min="3121" max="3122" width="14.5703125" style="42" customWidth="1"/>
    <col min="3123" max="3123" width="4" style="42" customWidth="1"/>
    <col min="3124" max="3126" width="7.140625" style="42" customWidth="1"/>
    <col min="3127" max="3127" width="3.85546875" style="42" customWidth="1"/>
    <col min="3128" max="3128" width="41.42578125" style="42" customWidth="1"/>
    <col min="3129" max="3328" width="11.42578125" style="42"/>
    <col min="3329" max="3329" width="1.140625" style="42" customWidth="1"/>
    <col min="3330" max="3332" width="7.42578125" style="42" customWidth="1"/>
    <col min="3333" max="3333" width="4" style="42" customWidth="1"/>
    <col min="3334" max="3336" width="4.28515625" style="42" customWidth="1"/>
    <col min="3337" max="3339" width="6.7109375" style="42" customWidth="1"/>
    <col min="3340" max="3341" width="3.28515625" style="42" bestFit="1" customWidth="1"/>
    <col min="3342" max="3345" width="0" style="42" hidden="1" customWidth="1"/>
    <col min="3346" max="3346" width="4.28515625" style="42" customWidth="1"/>
    <col min="3347" max="3349" width="8.85546875" style="42" customWidth="1"/>
    <col min="3350" max="3352" width="2.7109375" style="42" customWidth="1"/>
    <col min="3353" max="3353" width="2.85546875" style="42" customWidth="1"/>
    <col min="3354" max="3359" width="2.7109375" style="42" customWidth="1"/>
    <col min="3360" max="3369" width="0" style="42" hidden="1" customWidth="1"/>
    <col min="3370" max="3370" width="4.28515625" style="42" customWidth="1"/>
    <col min="3371" max="3371" width="0" style="42" hidden="1" customWidth="1"/>
    <col min="3372" max="3372" width="3.28515625" style="42" bestFit="1" customWidth="1"/>
    <col min="3373" max="3373" width="0" style="42" hidden="1" customWidth="1"/>
    <col min="3374" max="3374" width="3.28515625" style="42" bestFit="1" customWidth="1"/>
    <col min="3375" max="3376" width="4.28515625" style="42" customWidth="1"/>
    <col min="3377" max="3378" width="14.5703125" style="42" customWidth="1"/>
    <col min="3379" max="3379" width="4" style="42" customWidth="1"/>
    <col min="3380" max="3382" width="7.140625" style="42" customWidth="1"/>
    <col min="3383" max="3383" width="3.85546875" style="42" customWidth="1"/>
    <col min="3384" max="3384" width="41.42578125" style="42" customWidth="1"/>
    <col min="3385" max="3584" width="11.42578125" style="42"/>
    <col min="3585" max="3585" width="1.140625" style="42" customWidth="1"/>
    <col min="3586" max="3588" width="7.42578125" style="42" customWidth="1"/>
    <col min="3589" max="3589" width="4" style="42" customWidth="1"/>
    <col min="3590" max="3592" width="4.28515625" style="42" customWidth="1"/>
    <col min="3593" max="3595" width="6.7109375" style="42" customWidth="1"/>
    <col min="3596" max="3597" width="3.28515625" style="42" bestFit="1" customWidth="1"/>
    <col min="3598" max="3601" width="0" style="42" hidden="1" customWidth="1"/>
    <col min="3602" max="3602" width="4.28515625" style="42" customWidth="1"/>
    <col min="3603" max="3605" width="8.85546875" style="42" customWidth="1"/>
    <col min="3606" max="3608" width="2.7109375" style="42" customWidth="1"/>
    <col min="3609" max="3609" width="2.85546875" style="42" customWidth="1"/>
    <col min="3610" max="3615" width="2.7109375" style="42" customWidth="1"/>
    <col min="3616" max="3625" width="0" style="42" hidden="1" customWidth="1"/>
    <col min="3626" max="3626" width="4.28515625" style="42" customWidth="1"/>
    <col min="3627" max="3627" width="0" style="42" hidden="1" customWidth="1"/>
    <col min="3628" max="3628" width="3.28515625" style="42" bestFit="1" customWidth="1"/>
    <col min="3629" max="3629" width="0" style="42" hidden="1" customWidth="1"/>
    <col min="3630" max="3630" width="3.28515625" style="42" bestFit="1" customWidth="1"/>
    <col min="3631" max="3632" width="4.28515625" style="42" customWidth="1"/>
    <col min="3633" max="3634" width="14.5703125" style="42" customWidth="1"/>
    <col min="3635" max="3635" width="4" style="42" customWidth="1"/>
    <col min="3636" max="3638" width="7.140625" style="42" customWidth="1"/>
    <col min="3639" max="3639" width="3.85546875" style="42" customWidth="1"/>
    <col min="3640" max="3640" width="41.42578125" style="42" customWidth="1"/>
    <col min="3641" max="3840" width="11.42578125" style="42"/>
    <col min="3841" max="3841" width="1.140625" style="42" customWidth="1"/>
    <col min="3842" max="3844" width="7.42578125" style="42" customWidth="1"/>
    <col min="3845" max="3845" width="4" style="42" customWidth="1"/>
    <col min="3846" max="3848" width="4.28515625" style="42" customWidth="1"/>
    <col min="3849" max="3851" width="6.7109375" style="42" customWidth="1"/>
    <col min="3852" max="3853" width="3.28515625" style="42" bestFit="1" customWidth="1"/>
    <col min="3854" max="3857" width="0" style="42" hidden="1" customWidth="1"/>
    <col min="3858" max="3858" width="4.28515625" style="42" customWidth="1"/>
    <col min="3859" max="3861" width="8.85546875" style="42" customWidth="1"/>
    <col min="3862" max="3864" width="2.7109375" style="42" customWidth="1"/>
    <col min="3865" max="3865" width="2.85546875" style="42" customWidth="1"/>
    <col min="3866" max="3871" width="2.7109375" style="42" customWidth="1"/>
    <col min="3872" max="3881" width="0" style="42" hidden="1" customWidth="1"/>
    <col min="3882" max="3882" width="4.28515625" style="42" customWidth="1"/>
    <col min="3883" max="3883" width="0" style="42" hidden="1" customWidth="1"/>
    <col min="3884" max="3884" width="3.28515625" style="42" bestFit="1" customWidth="1"/>
    <col min="3885" max="3885" width="0" style="42" hidden="1" customWidth="1"/>
    <col min="3886" max="3886" width="3.28515625" style="42" bestFit="1" customWidth="1"/>
    <col min="3887" max="3888" width="4.28515625" style="42" customWidth="1"/>
    <col min="3889" max="3890" width="14.5703125" style="42" customWidth="1"/>
    <col min="3891" max="3891" width="4" style="42" customWidth="1"/>
    <col min="3892" max="3894" width="7.140625" style="42" customWidth="1"/>
    <col min="3895" max="3895" width="3.85546875" style="42" customWidth="1"/>
    <col min="3896" max="3896" width="41.42578125" style="42" customWidth="1"/>
    <col min="3897" max="4096" width="11.42578125" style="42"/>
    <col min="4097" max="4097" width="1.140625" style="42" customWidth="1"/>
    <col min="4098" max="4100" width="7.42578125" style="42" customWidth="1"/>
    <col min="4101" max="4101" width="4" style="42" customWidth="1"/>
    <col min="4102" max="4104" width="4.28515625" style="42" customWidth="1"/>
    <col min="4105" max="4107" width="6.7109375" style="42" customWidth="1"/>
    <col min="4108" max="4109" width="3.28515625" style="42" bestFit="1" customWidth="1"/>
    <col min="4110" max="4113" width="0" style="42" hidden="1" customWidth="1"/>
    <col min="4114" max="4114" width="4.28515625" style="42" customWidth="1"/>
    <col min="4115" max="4117" width="8.85546875" style="42" customWidth="1"/>
    <col min="4118" max="4120" width="2.7109375" style="42" customWidth="1"/>
    <col min="4121" max="4121" width="2.85546875" style="42" customWidth="1"/>
    <col min="4122" max="4127" width="2.7109375" style="42" customWidth="1"/>
    <col min="4128" max="4137" width="0" style="42" hidden="1" customWidth="1"/>
    <col min="4138" max="4138" width="4.28515625" style="42" customWidth="1"/>
    <col min="4139" max="4139" width="0" style="42" hidden="1" customWidth="1"/>
    <col min="4140" max="4140" width="3.28515625" style="42" bestFit="1" customWidth="1"/>
    <col min="4141" max="4141" width="0" style="42" hidden="1" customWidth="1"/>
    <col min="4142" max="4142" width="3.28515625" style="42" bestFit="1" customWidth="1"/>
    <col min="4143" max="4144" width="4.28515625" style="42" customWidth="1"/>
    <col min="4145" max="4146" width="14.5703125" style="42" customWidth="1"/>
    <col min="4147" max="4147" width="4" style="42" customWidth="1"/>
    <col min="4148" max="4150" width="7.140625" style="42" customWidth="1"/>
    <col min="4151" max="4151" width="3.85546875" style="42" customWidth="1"/>
    <col min="4152" max="4152" width="41.42578125" style="42" customWidth="1"/>
    <col min="4153" max="4352" width="11.42578125" style="42"/>
    <col min="4353" max="4353" width="1.140625" style="42" customWidth="1"/>
    <col min="4354" max="4356" width="7.42578125" style="42" customWidth="1"/>
    <col min="4357" max="4357" width="4" style="42" customWidth="1"/>
    <col min="4358" max="4360" width="4.28515625" style="42" customWidth="1"/>
    <col min="4361" max="4363" width="6.7109375" style="42" customWidth="1"/>
    <col min="4364" max="4365" width="3.28515625" style="42" bestFit="1" customWidth="1"/>
    <col min="4366" max="4369" width="0" style="42" hidden="1" customWidth="1"/>
    <col min="4370" max="4370" width="4.28515625" style="42" customWidth="1"/>
    <col min="4371" max="4373" width="8.85546875" style="42" customWidth="1"/>
    <col min="4374" max="4376" width="2.7109375" style="42" customWidth="1"/>
    <col min="4377" max="4377" width="2.85546875" style="42" customWidth="1"/>
    <col min="4378" max="4383" width="2.7109375" style="42" customWidth="1"/>
    <col min="4384" max="4393" width="0" style="42" hidden="1" customWidth="1"/>
    <col min="4394" max="4394" width="4.28515625" style="42" customWidth="1"/>
    <col min="4395" max="4395" width="0" style="42" hidden="1" customWidth="1"/>
    <col min="4396" max="4396" width="3.28515625" style="42" bestFit="1" customWidth="1"/>
    <col min="4397" max="4397" width="0" style="42" hidden="1" customWidth="1"/>
    <col min="4398" max="4398" width="3.28515625" style="42" bestFit="1" customWidth="1"/>
    <col min="4399" max="4400" width="4.28515625" style="42" customWidth="1"/>
    <col min="4401" max="4402" width="14.5703125" style="42" customWidth="1"/>
    <col min="4403" max="4403" width="4" style="42" customWidth="1"/>
    <col min="4404" max="4406" width="7.140625" style="42" customWidth="1"/>
    <col min="4407" max="4407" width="3.85546875" style="42" customWidth="1"/>
    <col min="4408" max="4408" width="41.42578125" style="42" customWidth="1"/>
    <col min="4409" max="4608" width="11.42578125" style="42"/>
    <col min="4609" max="4609" width="1.140625" style="42" customWidth="1"/>
    <col min="4610" max="4612" width="7.42578125" style="42" customWidth="1"/>
    <col min="4613" max="4613" width="4" style="42" customWidth="1"/>
    <col min="4614" max="4616" width="4.28515625" style="42" customWidth="1"/>
    <col min="4617" max="4619" width="6.7109375" style="42" customWidth="1"/>
    <col min="4620" max="4621" width="3.28515625" style="42" bestFit="1" customWidth="1"/>
    <col min="4622" max="4625" width="0" style="42" hidden="1" customWidth="1"/>
    <col min="4626" max="4626" width="4.28515625" style="42" customWidth="1"/>
    <col min="4627" max="4629" width="8.85546875" style="42" customWidth="1"/>
    <col min="4630" max="4632" width="2.7109375" style="42" customWidth="1"/>
    <col min="4633" max="4633" width="2.85546875" style="42" customWidth="1"/>
    <col min="4634" max="4639" width="2.7109375" style="42" customWidth="1"/>
    <col min="4640" max="4649" width="0" style="42" hidden="1" customWidth="1"/>
    <col min="4650" max="4650" width="4.28515625" style="42" customWidth="1"/>
    <col min="4651" max="4651" width="0" style="42" hidden="1" customWidth="1"/>
    <col min="4652" max="4652" width="3.28515625" style="42" bestFit="1" customWidth="1"/>
    <col min="4653" max="4653" width="0" style="42" hidden="1" customWidth="1"/>
    <col min="4654" max="4654" width="3.28515625" style="42" bestFit="1" customWidth="1"/>
    <col min="4655" max="4656" width="4.28515625" style="42" customWidth="1"/>
    <col min="4657" max="4658" width="14.5703125" style="42" customWidth="1"/>
    <col min="4659" max="4659" width="4" style="42" customWidth="1"/>
    <col min="4660" max="4662" width="7.140625" style="42" customWidth="1"/>
    <col min="4663" max="4663" width="3.85546875" style="42" customWidth="1"/>
    <col min="4664" max="4664" width="41.42578125" style="42" customWidth="1"/>
    <col min="4665" max="4864" width="11.42578125" style="42"/>
    <col min="4865" max="4865" width="1.140625" style="42" customWidth="1"/>
    <col min="4866" max="4868" width="7.42578125" style="42" customWidth="1"/>
    <col min="4869" max="4869" width="4" style="42" customWidth="1"/>
    <col min="4870" max="4872" width="4.28515625" style="42" customWidth="1"/>
    <col min="4873" max="4875" width="6.7109375" style="42" customWidth="1"/>
    <col min="4876" max="4877" width="3.28515625" style="42" bestFit="1" customWidth="1"/>
    <col min="4878" max="4881" width="0" style="42" hidden="1" customWidth="1"/>
    <col min="4882" max="4882" width="4.28515625" style="42" customWidth="1"/>
    <col min="4883" max="4885" width="8.85546875" style="42" customWidth="1"/>
    <col min="4886" max="4888" width="2.7109375" style="42" customWidth="1"/>
    <col min="4889" max="4889" width="2.85546875" style="42" customWidth="1"/>
    <col min="4890" max="4895" width="2.7109375" style="42" customWidth="1"/>
    <col min="4896" max="4905" width="0" style="42" hidden="1" customWidth="1"/>
    <col min="4906" max="4906" width="4.28515625" style="42" customWidth="1"/>
    <col min="4907" max="4907" width="0" style="42" hidden="1" customWidth="1"/>
    <col min="4908" max="4908" width="3.28515625" style="42" bestFit="1" customWidth="1"/>
    <col min="4909" max="4909" width="0" style="42" hidden="1" customWidth="1"/>
    <col min="4910" max="4910" width="3.28515625" style="42" bestFit="1" customWidth="1"/>
    <col min="4911" max="4912" width="4.28515625" style="42" customWidth="1"/>
    <col min="4913" max="4914" width="14.5703125" style="42" customWidth="1"/>
    <col min="4915" max="4915" width="4" style="42" customWidth="1"/>
    <col min="4916" max="4918" width="7.140625" style="42" customWidth="1"/>
    <col min="4919" max="4919" width="3.85546875" style="42" customWidth="1"/>
    <col min="4920" max="4920" width="41.42578125" style="42" customWidth="1"/>
    <col min="4921" max="5120" width="11.42578125" style="42"/>
    <col min="5121" max="5121" width="1.140625" style="42" customWidth="1"/>
    <col min="5122" max="5124" width="7.42578125" style="42" customWidth="1"/>
    <col min="5125" max="5125" width="4" style="42" customWidth="1"/>
    <col min="5126" max="5128" width="4.28515625" style="42" customWidth="1"/>
    <col min="5129" max="5131" width="6.7109375" style="42" customWidth="1"/>
    <col min="5132" max="5133" width="3.28515625" style="42" bestFit="1" customWidth="1"/>
    <col min="5134" max="5137" width="0" style="42" hidden="1" customWidth="1"/>
    <col min="5138" max="5138" width="4.28515625" style="42" customWidth="1"/>
    <col min="5139" max="5141" width="8.85546875" style="42" customWidth="1"/>
    <col min="5142" max="5144" width="2.7109375" style="42" customWidth="1"/>
    <col min="5145" max="5145" width="2.85546875" style="42" customWidth="1"/>
    <col min="5146" max="5151" width="2.7109375" style="42" customWidth="1"/>
    <col min="5152" max="5161" width="0" style="42" hidden="1" customWidth="1"/>
    <col min="5162" max="5162" width="4.28515625" style="42" customWidth="1"/>
    <col min="5163" max="5163" width="0" style="42" hidden="1" customWidth="1"/>
    <col min="5164" max="5164" width="3.28515625" style="42" bestFit="1" customWidth="1"/>
    <col min="5165" max="5165" width="0" style="42" hidden="1" customWidth="1"/>
    <col min="5166" max="5166" width="3.28515625" style="42" bestFit="1" customWidth="1"/>
    <col min="5167" max="5168" width="4.28515625" style="42" customWidth="1"/>
    <col min="5169" max="5170" width="14.5703125" style="42" customWidth="1"/>
    <col min="5171" max="5171" width="4" style="42" customWidth="1"/>
    <col min="5172" max="5174" width="7.140625" style="42" customWidth="1"/>
    <col min="5175" max="5175" width="3.85546875" style="42" customWidth="1"/>
    <col min="5176" max="5176" width="41.42578125" style="42" customWidth="1"/>
    <col min="5177" max="5376" width="11.42578125" style="42"/>
    <col min="5377" max="5377" width="1.140625" style="42" customWidth="1"/>
    <col min="5378" max="5380" width="7.42578125" style="42" customWidth="1"/>
    <col min="5381" max="5381" width="4" style="42" customWidth="1"/>
    <col min="5382" max="5384" width="4.28515625" style="42" customWidth="1"/>
    <col min="5385" max="5387" width="6.7109375" style="42" customWidth="1"/>
    <col min="5388" max="5389" width="3.28515625" style="42" bestFit="1" customWidth="1"/>
    <col min="5390" max="5393" width="0" style="42" hidden="1" customWidth="1"/>
    <col min="5394" max="5394" width="4.28515625" style="42" customWidth="1"/>
    <col min="5395" max="5397" width="8.85546875" style="42" customWidth="1"/>
    <col min="5398" max="5400" width="2.7109375" style="42" customWidth="1"/>
    <col min="5401" max="5401" width="2.85546875" style="42" customWidth="1"/>
    <col min="5402" max="5407" width="2.7109375" style="42" customWidth="1"/>
    <col min="5408" max="5417" width="0" style="42" hidden="1" customWidth="1"/>
    <col min="5418" max="5418" width="4.28515625" style="42" customWidth="1"/>
    <col min="5419" max="5419" width="0" style="42" hidden="1" customWidth="1"/>
    <col min="5420" max="5420" width="3.28515625" style="42" bestFit="1" customWidth="1"/>
    <col min="5421" max="5421" width="0" style="42" hidden="1" customWidth="1"/>
    <col min="5422" max="5422" width="3.28515625" style="42" bestFit="1" customWidth="1"/>
    <col min="5423" max="5424" width="4.28515625" style="42" customWidth="1"/>
    <col min="5425" max="5426" width="14.5703125" style="42" customWidth="1"/>
    <col min="5427" max="5427" width="4" style="42" customWidth="1"/>
    <col min="5428" max="5430" width="7.140625" style="42" customWidth="1"/>
    <col min="5431" max="5431" width="3.85546875" style="42" customWidth="1"/>
    <col min="5432" max="5432" width="41.42578125" style="42" customWidth="1"/>
    <col min="5433" max="5632" width="11.42578125" style="42"/>
    <col min="5633" max="5633" width="1.140625" style="42" customWidth="1"/>
    <col min="5634" max="5636" width="7.42578125" style="42" customWidth="1"/>
    <col min="5637" max="5637" width="4" style="42" customWidth="1"/>
    <col min="5638" max="5640" width="4.28515625" style="42" customWidth="1"/>
    <col min="5641" max="5643" width="6.7109375" style="42" customWidth="1"/>
    <col min="5644" max="5645" width="3.28515625" style="42" bestFit="1" customWidth="1"/>
    <col min="5646" max="5649" width="0" style="42" hidden="1" customWidth="1"/>
    <col min="5650" max="5650" width="4.28515625" style="42" customWidth="1"/>
    <col min="5651" max="5653" width="8.85546875" style="42" customWidth="1"/>
    <col min="5654" max="5656" width="2.7109375" style="42" customWidth="1"/>
    <col min="5657" max="5657" width="2.85546875" style="42" customWidth="1"/>
    <col min="5658" max="5663" width="2.7109375" style="42" customWidth="1"/>
    <col min="5664" max="5673" width="0" style="42" hidden="1" customWidth="1"/>
    <col min="5674" max="5674" width="4.28515625" style="42" customWidth="1"/>
    <col min="5675" max="5675" width="0" style="42" hidden="1" customWidth="1"/>
    <col min="5676" max="5676" width="3.28515625" style="42" bestFit="1" customWidth="1"/>
    <col min="5677" max="5677" width="0" style="42" hidden="1" customWidth="1"/>
    <col min="5678" max="5678" width="3.28515625" style="42" bestFit="1" customWidth="1"/>
    <col min="5679" max="5680" width="4.28515625" style="42" customWidth="1"/>
    <col min="5681" max="5682" width="14.5703125" style="42" customWidth="1"/>
    <col min="5683" max="5683" width="4" style="42" customWidth="1"/>
    <col min="5684" max="5686" width="7.140625" style="42" customWidth="1"/>
    <col min="5687" max="5687" width="3.85546875" style="42" customWidth="1"/>
    <col min="5688" max="5688" width="41.42578125" style="42" customWidth="1"/>
    <col min="5689" max="5888" width="11.42578125" style="42"/>
    <col min="5889" max="5889" width="1.140625" style="42" customWidth="1"/>
    <col min="5890" max="5892" width="7.42578125" style="42" customWidth="1"/>
    <col min="5893" max="5893" width="4" style="42" customWidth="1"/>
    <col min="5894" max="5896" width="4.28515625" style="42" customWidth="1"/>
    <col min="5897" max="5899" width="6.7109375" style="42" customWidth="1"/>
    <col min="5900" max="5901" width="3.28515625" style="42" bestFit="1" customWidth="1"/>
    <col min="5902" max="5905" width="0" style="42" hidden="1" customWidth="1"/>
    <col min="5906" max="5906" width="4.28515625" style="42" customWidth="1"/>
    <col min="5907" max="5909" width="8.85546875" style="42" customWidth="1"/>
    <col min="5910" max="5912" width="2.7109375" style="42" customWidth="1"/>
    <col min="5913" max="5913" width="2.85546875" style="42" customWidth="1"/>
    <col min="5914" max="5919" width="2.7109375" style="42" customWidth="1"/>
    <col min="5920" max="5929" width="0" style="42" hidden="1" customWidth="1"/>
    <col min="5930" max="5930" width="4.28515625" style="42" customWidth="1"/>
    <col min="5931" max="5931" width="0" style="42" hidden="1" customWidth="1"/>
    <col min="5932" max="5932" width="3.28515625" style="42" bestFit="1" customWidth="1"/>
    <col min="5933" max="5933" width="0" style="42" hidden="1" customWidth="1"/>
    <col min="5934" max="5934" width="3.28515625" style="42" bestFit="1" customWidth="1"/>
    <col min="5935" max="5936" width="4.28515625" style="42" customWidth="1"/>
    <col min="5937" max="5938" width="14.5703125" style="42" customWidth="1"/>
    <col min="5939" max="5939" width="4" style="42" customWidth="1"/>
    <col min="5940" max="5942" width="7.140625" style="42" customWidth="1"/>
    <col min="5943" max="5943" width="3.85546875" style="42" customWidth="1"/>
    <col min="5944" max="5944" width="41.42578125" style="42" customWidth="1"/>
    <col min="5945" max="6144" width="11.42578125" style="42"/>
    <col min="6145" max="6145" width="1.140625" style="42" customWidth="1"/>
    <col min="6146" max="6148" width="7.42578125" style="42" customWidth="1"/>
    <col min="6149" max="6149" width="4" style="42" customWidth="1"/>
    <col min="6150" max="6152" width="4.28515625" style="42" customWidth="1"/>
    <col min="6153" max="6155" width="6.7109375" style="42" customWidth="1"/>
    <col min="6156" max="6157" width="3.28515625" style="42" bestFit="1" customWidth="1"/>
    <col min="6158" max="6161" width="0" style="42" hidden="1" customWidth="1"/>
    <col min="6162" max="6162" width="4.28515625" style="42" customWidth="1"/>
    <col min="6163" max="6165" width="8.85546875" style="42" customWidth="1"/>
    <col min="6166" max="6168" width="2.7109375" style="42" customWidth="1"/>
    <col min="6169" max="6169" width="2.85546875" style="42" customWidth="1"/>
    <col min="6170" max="6175" width="2.7109375" style="42" customWidth="1"/>
    <col min="6176" max="6185" width="0" style="42" hidden="1" customWidth="1"/>
    <col min="6186" max="6186" width="4.28515625" style="42" customWidth="1"/>
    <col min="6187" max="6187" width="0" style="42" hidden="1" customWidth="1"/>
    <col min="6188" max="6188" width="3.28515625" style="42" bestFit="1" customWidth="1"/>
    <col min="6189" max="6189" width="0" style="42" hidden="1" customWidth="1"/>
    <col min="6190" max="6190" width="3.28515625" style="42" bestFit="1" customWidth="1"/>
    <col min="6191" max="6192" width="4.28515625" style="42" customWidth="1"/>
    <col min="6193" max="6194" width="14.5703125" style="42" customWidth="1"/>
    <col min="6195" max="6195" width="4" style="42" customWidth="1"/>
    <col min="6196" max="6198" width="7.140625" style="42" customWidth="1"/>
    <col min="6199" max="6199" width="3.85546875" style="42" customWidth="1"/>
    <col min="6200" max="6200" width="41.42578125" style="42" customWidth="1"/>
    <col min="6201" max="6400" width="11.42578125" style="42"/>
    <col min="6401" max="6401" width="1.140625" style="42" customWidth="1"/>
    <col min="6402" max="6404" width="7.42578125" style="42" customWidth="1"/>
    <col min="6405" max="6405" width="4" style="42" customWidth="1"/>
    <col min="6406" max="6408" width="4.28515625" style="42" customWidth="1"/>
    <col min="6409" max="6411" width="6.7109375" style="42" customWidth="1"/>
    <col min="6412" max="6413" width="3.28515625" style="42" bestFit="1" customWidth="1"/>
    <col min="6414" max="6417" width="0" style="42" hidden="1" customWidth="1"/>
    <col min="6418" max="6418" width="4.28515625" style="42" customWidth="1"/>
    <col min="6419" max="6421" width="8.85546875" style="42" customWidth="1"/>
    <col min="6422" max="6424" width="2.7109375" style="42" customWidth="1"/>
    <col min="6425" max="6425" width="2.85546875" style="42" customWidth="1"/>
    <col min="6426" max="6431" width="2.7109375" style="42" customWidth="1"/>
    <col min="6432" max="6441" width="0" style="42" hidden="1" customWidth="1"/>
    <col min="6442" max="6442" width="4.28515625" style="42" customWidth="1"/>
    <col min="6443" max="6443" width="0" style="42" hidden="1" customWidth="1"/>
    <col min="6444" max="6444" width="3.28515625" style="42" bestFit="1" customWidth="1"/>
    <col min="6445" max="6445" width="0" style="42" hidden="1" customWidth="1"/>
    <col min="6446" max="6446" width="3.28515625" style="42" bestFit="1" customWidth="1"/>
    <col min="6447" max="6448" width="4.28515625" style="42" customWidth="1"/>
    <col min="6449" max="6450" width="14.5703125" style="42" customWidth="1"/>
    <col min="6451" max="6451" width="4" style="42" customWidth="1"/>
    <col min="6452" max="6454" width="7.140625" style="42" customWidth="1"/>
    <col min="6455" max="6455" width="3.85546875" style="42" customWidth="1"/>
    <col min="6456" max="6456" width="41.42578125" style="42" customWidth="1"/>
    <col min="6457" max="6656" width="11.42578125" style="42"/>
    <col min="6657" max="6657" width="1.140625" style="42" customWidth="1"/>
    <col min="6658" max="6660" width="7.42578125" style="42" customWidth="1"/>
    <col min="6661" max="6661" width="4" style="42" customWidth="1"/>
    <col min="6662" max="6664" width="4.28515625" style="42" customWidth="1"/>
    <col min="6665" max="6667" width="6.7109375" style="42" customWidth="1"/>
    <col min="6668" max="6669" width="3.28515625" style="42" bestFit="1" customWidth="1"/>
    <col min="6670" max="6673" width="0" style="42" hidden="1" customWidth="1"/>
    <col min="6674" max="6674" width="4.28515625" style="42" customWidth="1"/>
    <col min="6675" max="6677" width="8.85546875" style="42" customWidth="1"/>
    <col min="6678" max="6680" width="2.7109375" style="42" customWidth="1"/>
    <col min="6681" max="6681" width="2.85546875" style="42" customWidth="1"/>
    <col min="6682" max="6687" width="2.7109375" style="42" customWidth="1"/>
    <col min="6688" max="6697" width="0" style="42" hidden="1" customWidth="1"/>
    <col min="6698" max="6698" width="4.28515625" style="42" customWidth="1"/>
    <col min="6699" max="6699" width="0" style="42" hidden="1" customWidth="1"/>
    <col min="6700" max="6700" width="3.28515625" style="42" bestFit="1" customWidth="1"/>
    <col min="6701" max="6701" width="0" style="42" hidden="1" customWidth="1"/>
    <col min="6702" max="6702" width="3.28515625" style="42" bestFit="1" customWidth="1"/>
    <col min="6703" max="6704" width="4.28515625" style="42" customWidth="1"/>
    <col min="6705" max="6706" width="14.5703125" style="42" customWidth="1"/>
    <col min="6707" max="6707" width="4" style="42" customWidth="1"/>
    <col min="6708" max="6710" width="7.140625" style="42" customWidth="1"/>
    <col min="6711" max="6711" width="3.85546875" style="42" customWidth="1"/>
    <col min="6712" max="6712" width="41.42578125" style="42" customWidth="1"/>
    <col min="6713" max="6912" width="11.42578125" style="42"/>
    <col min="6913" max="6913" width="1.140625" style="42" customWidth="1"/>
    <col min="6914" max="6916" width="7.42578125" style="42" customWidth="1"/>
    <col min="6917" max="6917" width="4" style="42" customWidth="1"/>
    <col min="6918" max="6920" width="4.28515625" style="42" customWidth="1"/>
    <col min="6921" max="6923" width="6.7109375" style="42" customWidth="1"/>
    <col min="6924" max="6925" width="3.28515625" style="42" bestFit="1" customWidth="1"/>
    <col min="6926" max="6929" width="0" style="42" hidden="1" customWidth="1"/>
    <col min="6930" max="6930" width="4.28515625" style="42" customWidth="1"/>
    <col min="6931" max="6933" width="8.85546875" style="42" customWidth="1"/>
    <col min="6934" max="6936" width="2.7109375" style="42" customWidth="1"/>
    <col min="6937" max="6937" width="2.85546875" style="42" customWidth="1"/>
    <col min="6938" max="6943" width="2.7109375" style="42" customWidth="1"/>
    <col min="6944" max="6953" width="0" style="42" hidden="1" customWidth="1"/>
    <col min="6954" max="6954" width="4.28515625" style="42" customWidth="1"/>
    <col min="6955" max="6955" width="0" style="42" hidden="1" customWidth="1"/>
    <col min="6956" max="6956" width="3.28515625" style="42" bestFit="1" customWidth="1"/>
    <col min="6957" max="6957" width="0" style="42" hidden="1" customWidth="1"/>
    <col min="6958" max="6958" width="3.28515625" style="42" bestFit="1" customWidth="1"/>
    <col min="6959" max="6960" width="4.28515625" style="42" customWidth="1"/>
    <col min="6961" max="6962" width="14.5703125" style="42" customWidth="1"/>
    <col min="6963" max="6963" width="4" style="42" customWidth="1"/>
    <col min="6964" max="6966" width="7.140625" style="42" customWidth="1"/>
    <col min="6967" max="6967" width="3.85546875" style="42" customWidth="1"/>
    <col min="6968" max="6968" width="41.42578125" style="42" customWidth="1"/>
    <col min="6969" max="7168" width="11.42578125" style="42"/>
    <col min="7169" max="7169" width="1.140625" style="42" customWidth="1"/>
    <col min="7170" max="7172" width="7.42578125" style="42" customWidth="1"/>
    <col min="7173" max="7173" width="4" style="42" customWidth="1"/>
    <col min="7174" max="7176" width="4.28515625" style="42" customWidth="1"/>
    <col min="7177" max="7179" width="6.7109375" style="42" customWidth="1"/>
    <col min="7180" max="7181" width="3.28515625" style="42" bestFit="1" customWidth="1"/>
    <col min="7182" max="7185" width="0" style="42" hidden="1" customWidth="1"/>
    <col min="7186" max="7186" width="4.28515625" style="42" customWidth="1"/>
    <col min="7187" max="7189" width="8.85546875" style="42" customWidth="1"/>
    <col min="7190" max="7192" width="2.7109375" style="42" customWidth="1"/>
    <col min="7193" max="7193" width="2.85546875" style="42" customWidth="1"/>
    <col min="7194" max="7199" width="2.7109375" style="42" customWidth="1"/>
    <col min="7200" max="7209" width="0" style="42" hidden="1" customWidth="1"/>
    <col min="7210" max="7210" width="4.28515625" style="42" customWidth="1"/>
    <col min="7211" max="7211" width="0" style="42" hidden="1" customWidth="1"/>
    <col min="7212" max="7212" width="3.28515625" style="42" bestFit="1" customWidth="1"/>
    <col min="7213" max="7213" width="0" style="42" hidden="1" customWidth="1"/>
    <col min="7214" max="7214" width="3.28515625" style="42" bestFit="1" customWidth="1"/>
    <col min="7215" max="7216" width="4.28515625" style="42" customWidth="1"/>
    <col min="7217" max="7218" width="14.5703125" style="42" customWidth="1"/>
    <col min="7219" max="7219" width="4" style="42" customWidth="1"/>
    <col min="7220" max="7222" width="7.140625" style="42" customWidth="1"/>
    <col min="7223" max="7223" width="3.85546875" style="42" customWidth="1"/>
    <col min="7224" max="7224" width="41.42578125" style="42" customWidth="1"/>
    <col min="7225" max="7424" width="11.42578125" style="42"/>
    <col min="7425" max="7425" width="1.140625" style="42" customWidth="1"/>
    <col min="7426" max="7428" width="7.42578125" style="42" customWidth="1"/>
    <col min="7429" max="7429" width="4" style="42" customWidth="1"/>
    <col min="7430" max="7432" width="4.28515625" style="42" customWidth="1"/>
    <col min="7433" max="7435" width="6.7109375" style="42" customWidth="1"/>
    <col min="7436" max="7437" width="3.28515625" style="42" bestFit="1" customWidth="1"/>
    <col min="7438" max="7441" width="0" style="42" hidden="1" customWidth="1"/>
    <col min="7442" max="7442" width="4.28515625" style="42" customWidth="1"/>
    <col min="7443" max="7445" width="8.85546875" style="42" customWidth="1"/>
    <col min="7446" max="7448" width="2.7109375" style="42" customWidth="1"/>
    <col min="7449" max="7449" width="2.85546875" style="42" customWidth="1"/>
    <col min="7450" max="7455" width="2.7109375" style="42" customWidth="1"/>
    <col min="7456" max="7465" width="0" style="42" hidden="1" customWidth="1"/>
    <col min="7466" max="7466" width="4.28515625" style="42" customWidth="1"/>
    <col min="7467" max="7467" width="0" style="42" hidden="1" customWidth="1"/>
    <col min="7468" max="7468" width="3.28515625" style="42" bestFit="1" customWidth="1"/>
    <col min="7469" max="7469" width="0" style="42" hidden="1" customWidth="1"/>
    <col min="7470" max="7470" width="3.28515625" style="42" bestFit="1" customWidth="1"/>
    <col min="7471" max="7472" width="4.28515625" style="42" customWidth="1"/>
    <col min="7473" max="7474" width="14.5703125" style="42" customWidth="1"/>
    <col min="7475" max="7475" width="4" style="42" customWidth="1"/>
    <col min="7476" max="7478" width="7.140625" style="42" customWidth="1"/>
    <col min="7479" max="7479" width="3.85546875" style="42" customWidth="1"/>
    <col min="7480" max="7480" width="41.42578125" style="42" customWidth="1"/>
    <col min="7481" max="7680" width="11.42578125" style="42"/>
    <col min="7681" max="7681" width="1.140625" style="42" customWidth="1"/>
    <col min="7682" max="7684" width="7.42578125" style="42" customWidth="1"/>
    <col min="7685" max="7685" width="4" style="42" customWidth="1"/>
    <col min="7686" max="7688" width="4.28515625" style="42" customWidth="1"/>
    <col min="7689" max="7691" width="6.7109375" style="42" customWidth="1"/>
    <col min="7692" max="7693" width="3.28515625" style="42" bestFit="1" customWidth="1"/>
    <col min="7694" max="7697" width="0" style="42" hidden="1" customWidth="1"/>
    <col min="7698" max="7698" width="4.28515625" style="42" customWidth="1"/>
    <col min="7699" max="7701" width="8.85546875" style="42" customWidth="1"/>
    <col min="7702" max="7704" width="2.7109375" style="42" customWidth="1"/>
    <col min="7705" max="7705" width="2.85546875" style="42" customWidth="1"/>
    <col min="7706" max="7711" width="2.7109375" style="42" customWidth="1"/>
    <col min="7712" max="7721" width="0" style="42" hidden="1" customWidth="1"/>
    <col min="7722" max="7722" width="4.28515625" style="42" customWidth="1"/>
    <col min="7723" max="7723" width="0" style="42" hidden="1" customWidth="1"/>
    <col min="7724" max="7724" width="3.28515625" style="42" bestFit="1" customWidth="1"/>
    <col min="7725" max="7725" width="0" style="42" hidden="1" customWidth="1"/>
    <col min="7726" max="7726" width="3.28515625" style="42" bestFit="1" customWidth="1"/>
    <col min="7727" max="7728" width="4.28515625" style="42" customWidth="1"/>
    <col min="7729" max="7730" width="14.5703125" style="42" customWidth="1"/>
    <col min="7731" max="7731" width="4" style="42" customWidth="1"/>
    <col min="7732" max="7734" width="7.140625" style="42" customWidth="1"/>
    <col min="7735" max="7735" width="3.85546875" style="42" customWidth="1"/>
    <col min="7736" max="7736" width="41.42578125" style="42" customWidth="1"/>
    <col min="7737" max="7936" width="11.42578125" style="42"/>
    <col min="7937" max="7937" width="1.140625" style="42" customWidth="1"/>
    <col min="7938" max="7940" width="7.42578125" style="42" customWidth="1"/>
    <col min="7941" max="7941" width="4" style="42" customWidth="1"/>
    <col min="7942" max="7944" width="4.28515625" style="42" customWidth="1"/>
    <col min="7945" max="7947" width="6.7109375" style="42" customWidth="1"/>
    <col min="7948" max="7949" width="3.28515625" style="42" bestFit="1" customWidth="1"/>
    <col min="7950" max="7953" width="0" style="42" hidden="1" customWidth="1"/>
    <col min="7954" max="7954" width="4.28515625" style="42" customWidth="1"/>
    <col min="7955" max="7957" width="8.85546875" style="42" customWidth="1"/>
    <col min="7958" max="7960" width="2.7109375" style="42" customWidth="1"/>
    <col min="7961" max="7961" width="2.85546875" style="42" customWidth="1"/>
    <col min="7962" max="7967" width="2.7109375" style="42" customWidth="1"/>
    <col min="7968" max="7977" width="0" style="42" hidden="1" customWidth="1"/>
    <col min="7978" max="7978" width="4.28515625" style="42" customWidth="1"/>
    <col min="7979" max="7979" width="0" style="42" hidden="1" customWidth="1"/>
    <col min="7980" max="7980" width="3.28515625" style="42" bestFit="1" customWidth="1"/>
    <col min="7981" max="7981" width="0" style="42" hidden="1" customWidth="1"/>
    <col min="7982" max="7982" width="3.28515625" style="42" bestFit="1" customWidth="1"/>
    <col min="7983" max="7984" width="4.28515625" style="42" customWidth="1"/>
    <col min="7985" max="7986" width="14.5703125" style="42" customWidth="1"/>
    <col min="7987" max="7987" width="4" style="42" customWidth="1"/>
    <col min="7988" max="7990" width="7.140625" style="42" customWidth="1"/>
    <col min="7991" max="7991" width="3.85546875" style="42" customWidth="1"/>
    <col min="7992" max="7992" width="41.42578125" style="42" customWidth="1"/>
    <col min="7993" max="8192" width="11.42578125" style="42"/>
    <col min="8193" max="8193" width="1.140625" style="42" customWidth="1"/>
    <col min="8194" max="8196" width="7.42578125" style="42" customWidth="1"/>
    <col min="8197" max="8197" width="4" style="42" customWidth="1"/>
    <col min="8198" max="8200" width="4.28515625" style="42" customWidth="1"/>
    <col min="8201" max="8203" width="6.7109375" style="42" customWidth="1"/>
    <col min="8204" max="8205" width="3.28515625" style="42" bestFit="1" customWidth="1"/>
    <col min="8206" max="8209" width="0" style="42" hidden="1" customWidth="1"/>
    <col min="8210" max="8210" width="4.28515625" style="42" customWidth="1"/>
    <col min="8211" max="8213" width="8.85546875" style="42" customWidth="1"/>
    <col min="8214" max="8216" width="2.7109375" style="42" customWidth="1"/>
    <col min="8217" max="8217" width="2.85546875" style="42" customWidth="1"/>
    <col min="8218" max="8223" width="2.7109375" style="42" customWidth="1"/>
    <col min="8224" max="8233" width="0" style="42" hidden="1" customWidth="1"/>
    <col min="8234" max="8234" width="4.28515625" style="42" customWidth="1"/>
    <col min="8235" max="8235" width="0" style="42" hidden="1" customWidth="1"/>
    <col min="8236" max="8236" width="3.28515625" style="42" bestFit="1" customWidth="1"/>
    <col min="8237" max="8237" width="0" style="42" hidden="1" customWidth="1"/>
    <col min="8238" max="8238" width="3.28515625" style="42" bestFit="1" customWidth="1"/>
    <col min="8239" max="8240" width="4.28515625" style="42" customWidth="1"/>
    <col min="8241" max="8242" width="14.5703125" style="42" customWidth="1"/>
    <col min="8243" max="8243" width="4" style="42" customWidth="1"/>
    <col min="8244" max="8246" width="7.140625" style="42" customWidth="1"/>
    <col min="8247" max="8247" width="3.85546875" style="42" customWidth="1"/>
    <col min="8248" max="8248" width="41.42578125" style="42" customWidth="1"/>
    <col min="8249" max="8448" width="11.42578125" style="42"/>
    <col min="8449" max="8449" width="1.140625" style="42" customWidth="1"/>
    <col min="8450" max="8452" width="7.42578125" style="42" customWidth="1"/>
    <col min="8453" max="8453" width="4" style="42" customWidth="1"/>
    <col min="8454" max="8456" width="4.28515625" style="42" customWidth="1"/>
    <col min="8457" max="8459" width="6.7109375" style="42" customWidth="1"/>
    <col min="8460" max="8461" width="3.28515625" style="42" bestFit="1" customWidth="1"/>
    <col min="8462" max="8465" width="0" style="42" hidden="1" customWidth="1"/>
    <col min="8466" max="8466" width="4.28515625" style="42" customWidth="1"/>
    <col min="8467" max="8469" width="8.85546875" style="42" customWidth="1"/>
    <col min="8470" max="8472" width="2.7109375" style="42" customWidth="1"/>
    <col min="8473" max="8473" width="2.85546875" style="42" customWidth="1"/>
    <col min="8474" max="8479" width="2.7109375" style="42" customWidth="1"/>
    <col min="8480" max="8489" width="0" style="42" hidden="1" customWidth="1"/>
    <col min="8490" max="8490" width="4.28515625" style="42" customWidth="1"/>
    <col min="8491" max="8491" width="0" style="42" hidden="1" customWidth="1"/>
    <col min="8492" max="8492" width="3.28515625" style="42" bestFit="1" customWidth="1"/>
    <col min="8493" max="8493" width="0" style="42" hidden="1" customWidth="1"/>
    <col min="8494" max="8494" width="3.28515625" style="42" bestFit="1" customWidth="1"/>
    <col min="8495" max="8496" width="4.28515625" style="42" customWidth="1"/>
    <col min="8497" max="8498" width="14.5703125" style="42" customWidth="1"/>
    <col min="8499" max="8499" width="4" style="42" customWidth="1"/>
    <col min="8500" max="8502" width="7.140625" style="42" customWidth="1"/>
    <col min="8503" max="8503" width="3.85546875" style="42" customWidth="1"/>
    <col min="8504" max="8504" width="41.42578125" style="42" customWidth="1"/>
    <col min="8505" max="8704" width="11.42578125" style="42"/>
    <col min="8705" max="8705" width="1.140625" style="42" customWidth="1"/>
    <col min="8706" max="8708" width="7.42578125" style="42" customWidth="1"/>
    <col min="8709" max="8709" width="4" style="42" customWidth="1"/>
    <col min="8710" max="8712" width="4.28515625" style="42" customWidth="1"/>
    <col min="8713" max="8715" width="6.7109375" style="42" customWidth="1"/>
    <col min="8716" max="8717" width="3.28515625" style="42" bestFit="1" customWidth="1"/>
    <col min="8718" max="8721" width="0" style="42" hidden="1" customWidth="1"/>
    <col min="8722" max="8722" width="4.28515625" style="42" customWidth="1"/>
    <col min="8723" max="8725" width="8.85546875" style="42" customWidth="1"/>
    <col min="8726" max="8728" width="2.7109375" style="42" customWidth="1"/>
    <col min="8729" max="8729" width="2.85546875" style="42" customWidth="1"/>
    <col min="8730" max="8735" width="2.7109375" style="42" customWidth="1"/>
    <col min="8736" max="8745" width="0" style="42" hidden="1" customWidth="1"/>
    <col min="8746" max="8746" width="4.28515625" style="42" customWidth="1"/>
    <col min="8747" max="8747" width="0" style="42" hidden="1" customWidth="1"/>
    <col min="8748" max="8748" width="3.28515625" style="42" bestFit="1" customWidth="1"/>
    <col min="8749" max="8749" width="0" style="42" hidden="1" customWidth="1"/>
    <col min="8750" max="8750" width="3.28515625" style="42" bestFit="1" customWidth="1"/>
    <col min="8751" max="8752" width="4.28515625" style="42" customWidth="1"/>
    <col min="8753" max="8754" width="14.5703125" style="42" customWidth="1"/>
    <col min="8755" max="8755" width="4" style="42" customWidth="1"/>
    <col min="8756" max="8758" width="7.140625" style="42" customWidth="1"/>
    <col min="8759" max="8759" width="3.85546875" style="42" customWidth="1"/>
    <col min="8760" max="8760" width="41.42578125" style="42" customWidth="1"/>
    <col min="8761" max="8960" width="11.42578125" style="42"/>
    <col min="8961" max="8961" width="1.140625" style="42" customWidth="1"/>
    <col min="8962" max="8964" width="7.42578125" style="42" customWidth="1"/>
    <col min="8965" max="8965" width="4" style="42" customWidth="1"/>
    <col min="8966" max="8968" width="4.28515625" style="42" customWidth="1"/>
    <col min="8969" max="8971" width="6.7109375" style="42" customWidth="1"/>
    <col min="8972" max="8973" width="3.28515625" style="42" bestFit="1" customWidth="1"/>
    <col min="8974" max="8977" width="0" style="42" hidden="1" customWidth="1"/>
    <col min="8978" max="8978" width="4.28515625" style="42" customWidth="1"/>
    <col min="8979" max="8981" width="8.85546875" style="42" customWidth="1"/>
    <col min="8982" max="8984" width="2.7109375" style="42" customWidth="1"/>
    <col min="8985" max="8985" width="2.85546875" style="42" customWidth="1"/>
    <col min="8986" max="8991" width="2.7109375" style="42" customWidth="1"/>
    <col min="8992" max="9001" width="0" style="42" hidden="1" customWidth="1"/>
    <col min="9002" max="9002" width="4.28515625" style="42" customWidth="1"/>
    <col min="9003" max="9003" width="0" style="42" hidden="1" customWidth="1"/>
    <col min="9004" max="9004" width="3.28515625" style="42" bestFit="1" customWidth="1"/>
    <col min="9005" max="9005" width="0" style="42" hidden="1" customWidth="1"/>
    <col min="9006" max="9006" width="3.28515625" style="42" bestFit="1" customWidth="1"/>
    <col min="9007" max="9008" width="4.28515625" style="42" customWidth="1"/>
    <col min="9009" max="9010" width="14.5703125" style="42" customWidth="1"/>
    <col min="9011" max="9011" width="4" style="42" customWidth="1"/>
    <col min="9012" max="9014" width="7.140625" style="42" customWidth="1"/>
    <col min="9015" max="9015" width="3.85546875" style="42" customWidth="1"/>
    <col min="9016" max="9016" width="41.42578125" style="42" customWidth="1"/>
    <col min="9017" max="9216" width="11.42578125" style="42"/>
    <col min="9217" max="9217" width="1.140625" style="42" customWidth="1"/>
    <col min="9218" max="9220" width="7.42578125" style="42" customWidth="1"/>
    <col min="9221" max="9221" width="4" style="42" customWidth="1"/>
    <col min="9222" max="9224" width="4.28515625" style="42" customWidth="1"/>
    <col min="9225" max="9227" width="6.7109375" style="42" customWidth="1"/>
    <col min="9228" max="9229" width="3.28515625" style="42" bestFit="1" customWidth="1"/>
    <col min="9230" max="9233" width="0" style="42" hidden="1" customWidth="1"/>
    <col min="9234" max="9234" width="4.28515625" style="42" customWidth="1"/>
    <col min="9235" max="9237" width="8.85546875" style="42" customWidth="1"/>
    <col min="9238" max="9240" width="2.7109375" style="42" customWidth="1"/>
    <col min="9241" max="9241" width="2.85546875" style="42" customWidth="1"/>
    <col min="9242" max="9247" width="2.7109375" style="42" customWidth="1"/>
    <col min="9248" max="9257" width="0" style="42" hidden="1" customWidth="1"/>
    <col min="9258" max="9258" width="4.28515625" style="42" customWidth="1"/>
    <col min="9259" max="9259" width="0" style="42" hidden="1" customWidth="1"/>
    <col min="9260" max="9260" width="3.28515625" style="42" bestFit="1" customWidth="1"/>
    <col min="9261" max="9261" width="0" style="42" hidden="1" customWidth="1"/>
    <col min="9262" max="9262" width="3.28515625" style="42" bestFit="1" customWidth="1"/>
    <col min="9263" max="9264" width="4.28515625" style="42" customWidth="1"/>
    <col min="9265" max="9266" width="14.5703125" style="42" customWidth="1"/>
    <col min="9267" max="9267" width="4" style="42" customWidth="1"/>
    <col min="9268" max="9270" width="7.140625" style="42" customWidth="1"/>
    <col min="9271" max="9271" width="3.85546875" style="42" customWidth="1"/>
    <col min="9272" max="9272" width="41.42578125" style="42" customWidth="1"/>
    <col min="9273" max="9472" width="11.42578125" style="42"/>
    <col min="9473" max="9473" width="1.140625" style="42" customWidth="1"/>
    <col min="9474" max="9476" width="7.42578125" style="42" customWidth="1"/>
    <col min="9477" max="9477" width="4" style="42" customWidth="1"/>
    <col min="9478" max="9480" width="4.28515625" style="42" customWidth="1"/>
    <col min="9481" max="9483" width="6.7109375" style="42" customWidth="1"/>
    <col min="9484" max="9485" width="3.28515625" style="42" bestFit="1" customWidth="1"/>
    <col min="9486" max="9489" width="0" style="42" hidden="1" customWidth="1"/>
    <col min="9490" max="9490" width="4.28515625" style="42" customWidth="1"/>
    <col min="9491" max="9493" width="8.85546875" style="42" customWidth="1"/>
    <col min="9494" max="9496" width="2.7109375" style="42" customWidth="1"/>
    <col min="9497" max="9497" width="2.85546875" style="42" customWidth="1"/>
    <col min="9498" max="9503" width="2.7109375" style="42" customWidth="1"/>
    <col min="9504" max="9513" width="0" style="42" hidden="1" customWidth="1"/>
    <col min="9514" max="9514" width="4.28515625" style="42" customWidth="1"/>
    <col min="9515" max="9515" width="0" style="42" hidden="1" customWidth="1"/>
    <col min="9516" max="9516" width="3.28515625" style="42" bestFit="1" customWidth="1"/>
    <col min="9517" max="9517" width="0" style="42" hidden="1" customWidth="1"/>
    <col min="9518" max="9518" width="3.28515625" style="42" bestFit="1" customWidth="1"/>
    <col min="9519" max="9520" width="4.28515625" style="42" customWidth="1"/>
    <col min="9521" max="9522" width="14.5703125" style="42" customWidth="1"/>
    <col min="9523" max="9523" width="4" style="42" customWidth="1"/>
    <col min="9524" max="9526" width="7.140625" style="42" customWidth="1"/>
    <col min="9527" max="9527" width="3.85546875" style="42" customWidth="1"/>
    <col min="9528" max="9528" width="41.42578125" style="42" customWidth="1"/>
    <col min="9529" max="9728" width="11.42578125" style="42"/>
    <col min="9729" max="9729" width="1.140625" style="42" customWidth="1"/>
    <col min="9730" max="9732" width="7.42578125" style="42" customWidth="1"/>
    <col min="9733" max="9733" width="4" style="42" customWidth="1"/>
    <col min="9734" max="9736" width="4.28515625" style="42" customWidth="1"/>
    <col min="9737" max="9739" width="6.7109375" style="42" customWidth="1"/>
    <col min="9740" max="9741" width="3.28515625" style="42" bestFit="1" customWidth="1"/>
    <col min="9742" max="9745" width="0" style="42" hidden="1" customWidth="1"/>
    <col min="9746" max="9746" width="4.28515625" style="42" customWidth="1"/>
    <col min="9747" max="9749" width="8.85546875" style="42" customWidth="1"/>
    <col min="9750" max="9752" width="2.7109375" style="42" customWidth="1"/>
    <col min="9753" max="9753" width="2.85546875" style="42" customWidth="1"/>
    <col min="9754" max="9759" width="2.7109375" style="42" customWidth="1"/>
    <col min="9760" max="9769" width="0" style="42" hidden="1" customWidth="1"/>
    <col min="9770" max="9770" width="4.28515625" style="42" customWidth="1"/>
    <col min="9771" max="9771" width="0" style="42" hidden="1" customWidth="1"/>
    <col min="9772" max="9772" width="3.28515625" style="42" bestFit="1" customWidth="1"/>
    <col min="9773" max="9773" width="0" style="42" hidden="1" customWidth="1"/>
    <col min="9774" max="9774" width="3.28515625" style="42" bestFit="1" customWidth="1"/>
    <col min="9775" max="9776" width="4.28515625" style="42" customWidth="1"/>
    <col min="9777" max="9778" width="14.5703125" style="42" customWidth="1"/>
    <col min="9779" max="9779" width="4" style="42" customWidth="1"/>
    <col min="9780" max="9782" width="7.140625" style="42" customWidth="1"/>
    <col min="9783" max="9783" width="3.85546875" style="42" customWidth="1"/>
    <col min="9784" max="9784" width="41.42578125" style="42" customWidth="1"/>
    <col min="9785" max="9984" width="11.42578125" style="42"/>
    <col min="9985" max="9985" width="1.140625" style="42" customWidth="1"/>
    <col min="9986" max="9988" width="7.42578125" style="42" customWidth="1"/>
    <col min="9989" max="9989" width="4" style="42" customWidth="1"/>
    <col min="9990" max="9992" width="4.28515625" style="42" customWidth="1"/>
    <col min="9993" max="9995" width="6.7109375" style="42" customWidth="1"/>
    <col min="9996" max="9997" width="3.28515625" style="42" bestFit="1" customWidth="1"/>
    <col min="9998" max="10001" width="0" style="42" hidden="1" customWidth="1"/>
    <col min="10002" max="10002" width="4.28515625" style="42" customWidth="1"/>
    <col min="10003" max="10005" width="8.85546875" style="42" customWidth="1"/>
    <col min="10006" max="10008" width="2.7109375" style="42" customWidth="1"/>
    <col min="10009" max="10009" width="2.85546875" style="42" customWidth="1"/>
    <col min="10010" max="10015" width="2.7109375" style="42" customWidth="1"/>
    <col min="10016" max="10025" width="0" style="42" hidden="1" customWidth="1"/>
    <col min="10026" max="10026" width="4.28515625" style="42" customWidth="1"/>
    <col min="10027" max="10027" width="0" style="42" hidden="1" customWidth="1"/>
    <col min="10028" max="10028" width="3.28515625" style="42" bestFit="1" customWidth="1"/>
    <col min="10029" max="10029" width="0" style="42" hidden="1" customWidth="1"/>
    <col min="10030" max="10030" width="3.28515625" style="42" bestFit="1" customWidth="1"/>
    <col min="10031" max="10032" width="4.28515625" style="42" customWidth="1"/>
    <col min="10033" max="10034" width="14.5703125" style="42" customWidth="1"/>
    <col min="10035" max="10035" width="4" style="42" customWidth="1"/>
    <col min="10036" max="10038" width="7.140625" style="42" customWidth="1"/>
    <col min="10039" max="10039" width="3.85546875" style="42" customWidth="1"/>
    <col min="10040" max="10040" width="41.42578125" style="42" customWidth="1"/>
    <col min="10041" max="10240" width="11.42578125" style="42"/>
    <col min="10241" max="10241" width="1.140625" style="42" customWidth="1"/>
    <col min="10242" max="10244" width="7.42578125" style="42" customWidth="1"/>
    <col min="10245" max="10245" width="4" style="42" customWidth="1"/>
    <col min="10246" max="10248" width="4.28515625" style="42" customWidth="1"/>
    <col min="10249" max="10251" width="6.7109375" style="42" customWidth="1"/>
    <col min="10252" max="10253" width="3.28515625" style="42" bestFit="1" customWidth="1"/>
    <col min="10254" max="10257" width="0" style="42" hidden="1" customWidth="1"/>
    <col min="10258" max="10258" width="4.28515625" style="42" customWidth="1"/>
    <col min="10259" max="10261" width="8.85546875" style="42" customWidth="1"/>
    <col min="10262" max="10264" width="2.7109375" style="42" customWidth="1"/>
    <col min="10265" max="10265" width="2.85546875" style="42" customWidth="1"/>
    <col min="10266" max="10271" width="2.7109375" style="42" customWidth="1"/>
    <col min="10272" max="10281" width="0" style="42" hidden="1" customWidth="1"/>
    <col min="10282" max="10282" width="4.28515625" style="42" customWidth="1"/>
    <col min="10283" max="10283" width="0" style="42" hidden="1" customWidth="1"/>
    <col min="10284" max="10284" width="3.28515625" style="42" bestFit="1" customWidth="1"/>
    <col min="10285" max="10285" width="0" style="42" hidden="1" customWidth="1"/>
    <col min="10286" max="10286" width="3.28515625" style="42" bestFit="1" customWidth="1"/>
    <col min="10287" max="10288" width="4.28515625" style="42" customWidth="1"/>
    <col min="10289" max="10290" width="14.5703125" style="42" customWidth="1"/>
    <col min="10291" max="10291" width="4" style="42" customWidth="1"/>
    <col min="10292" max="10294" width="7.140625" style="42" customWidth="1"/>
    <col min="10295" max="10295" width="3.85546875" style="42" customWidth="1"/>
    <col min="10296" max="10296" width="41.42578125" style="42" customWidth="1"/>
    <col min="10297" max="10496" width="11.42578125" style="42"/>
    <col min="10497" max="10497" width="1.140625" style="42" customWidth="1"/>
    <col min="10498" max="10500" width="7.42578125" style="42" customWidth="1"/>
    <col min="10501" max="10501" width="4" style="42" customWidth="1"/>
    <col min="10502" max="10504" width="4.28515625" style="42" customWidth="1"/>
    <col min="10505" max="10507" width="6.7109375" style="42" customWidth="1"/>
    <col min="10508" max="10509" width="3.28515625" style="42" bestFit="1" customWidth="1"/>
    <col min="10510" max="10513" width="0" style="42" hidden="1" customWidth="1"/>
    <col min="10514" max="10514" width="4.28515625" style="42" customWidth="1"/>
    <col min="10515" max="10517" width="8.85546875" style="42" customWidth="1"/>
    <col min="10518" max="10520" width="2.7109375" style="42" customWidth="1"/>
    <col min="10521" max="10521" width="2.85546875" style="42" customWidth="1"/>
    <col min="10522" max="10527" width="2.7109375" style="42" customWidth="1"/>
    <col min="10528" max="10537" width="0" style="42" hidden="1" customWidth="1"/>
    <col min="10538" max="10538" width="4.28515625" style="42" customWidth="1"/>
    <col min="10539" max="10539" width="0" style="42" hidden="1" customWidth="1"/>
    <col min="10540" max="10540" width="3.28515625" style="42" bestFit="1" customWidth="1"/>
    <col min="10541" max="10541" width="0" style="42" hidden="1" customWidth="1"/>
    <col min="10542" max="10542" width="3.28515625" style="42" bestFit="1" customWidth="1"/>
    <col min="10543" max="10544" width="4.28515625" style="42" customWidth="1"/>
    <col min="10545" max="10546" width="14.5703125" style="42" customWidth="1"/>
    <col min="10547" max="10547" width="4" style="42" customWidth="1"/>
    <col min="10548" max="10550" width="7.140625" style="42" customWidth="1"/>
    <col min="10551" max="10551" width="3.85546875" style="42" customWidth="1"/>
    <col min="10552" max="10552" width="41.42578125" style="42" customWidth="1"/>
    <col min="10553" max="10752" width="11.42578125" style="42"/>
    <col min="10753" max="10753" width="1.140625" style="42" customWidth="1"/>
    <col min="10754" max="10756" width="7.42578125" style="42" customWidth="1"/>
    <col min="10757" max="10757" width="4" style="42" customWidth="1"/>
    <col min="10758" max="10760" width="4.28515625" style="42" customWidth="1"/>
    <col min="10761" max="10763" width="6.7109375" style="42" customWidth="1"/>
    <col min="10764" max="10765" width="3.28515625" style="42" bestFit="1" customWidth="1"/>
    <col min="10766" max="10769" width="0" style="42" hidden="1" customWidth="1"/>
    <col min="10770" max="10770" width="4.28515625" style="42" customWidth="1"/>
    <col min="10771" max="10773" width="8.85546875" style="42" customWidth="1"/>
    <col min="10774" max="10776" width="2.7109375" style="42" customWidth="1"/>
    <col min="10777" max="10777" width="2.85546875" style="42" customWidth="1"/>
    <col min="10778" max="10783" width="2.7109375" style="42" customWidth="1"/>
    <col min="10784" max="10793" width="0" style="42" hidden="1" customWidth="1"/>
    <col min="10794" max="10794" width="4.28515625" style="42" customWidth="1"/>
    <col min="10795" max="10795" width="0" style="42" hidden="1" customWidth="1"/>
    <col min="10796" max="10796" width="3.28515625" style="42" bestFit="1" customWidth="1"/>
    <col min="10797" max="10797" width="0" style="42" hidden="1" customWidth="1"/>
    <col min="10798" max="10798" width="3.28515625" style="42" bestFit="1" customWidth="1"/>
    <col min="10799" max="10800" width="4.28515625" style="42" customWidth="1"/>
    <col min="10801" max="10802" width="14.5703125" style="42" customWidth="1"/>
    <col min="10803" max="10803" width="4" style="42" customWidth="1"/>
    <col min="10804" max="10806" width="7.140625" style="42" customWidth="1"/>
    <col min="10807" max="10807" width="3.85546875" style="42" customWidth="1"/>
    <col min="10808" max="10808" width="41.42578125" style="42" customWidth="1"/>
    <col min="10809" max="11008" width="11.42578125" style="42"/>
    <col min="11009" max="11009" width="1.140625" style="42" customWidth="1"/>
    <col min="11010" max="11012" width="7.42578125" style="42" customWidth="1"/>
    <col min="11013" max="11013" width="4" style="42" customWidth="1"/>
    <col min="11014" max="11016" width="4.28515625" style="42" customWidth="1"/>
    <col min="11017" max="11019" width="6.7109375" style="42" customWidth="1"/>
    <col min="11020" max="11021" width="3.28515625" style="42" bestFit="1" customWidth="1"/>
    <col min="11022" max="11025" width="0" style="42" hidden="1" customWidth="1"/>
    <col min="11026" max="11026" width="4.28515625" style="42" customWidth="1"/>
    <col min="11027" max="11029" width="8.85546875" style="42" customWidth="1"/>
    <col min="11030" max="11032" width="2.7109375" style="42" customWidth="1"/>
    <col min="11033" max="11033" width="2.85546875" style="42" customWidth="1"/>
    <col min="11034" max="11039" width="2.7109375" style="42" customWidth="1"/>
    <col min="11040" max="11049" width="0" style="42" hidden="1" customWidth="1"/>
    <col min="11050" max="11050" width="4.28515625" style="42" customWidth="1"/>
    <col min="11051" max="11051" width="0" style="42" hidden="1" customWidth="1"/>
    <col min="11052" max="11052" width="3.28515625" style="42" bestFit="1" customWidth="1"/>
    <col min="11053" max="11053" width="0" style="42" hidden="1" customWidth="1"/>
    <col min="11054" max="11054" width="3.28515625" style="42" bestFit="1" customWidth="1"/>
    <col min="11055" max="11056" width="4.28515625" style="42" customWidth="1"/>
    <col min="11057" max="11058" width="14.5703125" style="42" customWidth="1"/>
    <col min="11059" max="11059" width="4" style="42" customWidth="1"/>
    <col min="11060" max="11062" width="7.140625" style="42" customWidth="1"/>
    <col min="11063" max="11063" width="3.85546875" style="42" customWidth="1"/>
    <col min="11064" max="11064" width="41.42578125" style="42" customWidth="1"/>
    <col min="11065" max="11264" width="11.42578125" style="42"/>
    <col min="11265" max="11265" width="1.140625" style="42" customWidth="1"/>
    <col min="11266" max="11268" width="7.42578125" style="42" customWidth="1"/>
    <col min="11269" max="11269" width="4" style="42" customWidth="1"/>
    <col min="11270" max="11272" width="4.28515625" style="42" customWidth="1"/>
    <col min="11273" max="11275" width="6.7109375" style="42" customWidth="1"/>
    <col min="11276" max="11277" width="3.28515625" style="42" bestFit="1" customWidth="1"/>
    <col min="11278" max="11281" width="0" style="42" hidden="1" customWidth="1"/>
    <col min="11282" max="11282" width="4.28515625" style="42" customWidth="1"/>
    <col min="11283" max="11285" width="8.85546875" style="42" customWidth="1"/>
    <col min="11286" max="11288" width="2.7109375" style="42" customWidth="1"/>
    <col min="11289" max="11289" width="2.85546875" style="42" customWidth="1"/>
    <col min="11290" max="11295" width="2.7109375" style="42" customWidth="1"/>
    <col min="11296" max="11305" width="0" style="42" hidden="1" customWidth="1"/>
    <col min="11306" max="11306" width="4.28515625" style="42" customWidth="1"/>
    <col min="11307" max="11307" width="0" style="42" hidden="1" customWidth="1"/>
    <col min="11308" max="11308" width="3.28515625" style="42" bestFit="1" customWidth="1"/>
    <col min="11309" max="11309" width="0" style="42" hidden="1" customWidth="1"/>
    <col min="11310" max="11310" width="3.28515625" style="42" bestFit="1" customWidth="1"/>
    <col min="11311" max="11312" width="4.28515625" style="42" customWidth="1"/>
    <col min="11313" max="11314" width="14.5703125" style="42" customWidth="1"/>
    <col min="11315" max="11315" width="4" style="42" customWidth="1"/>
    <col min="11316" max="11318" width="7.140625" style="42" customWidth="1"/>
    <col min="11319" max="11319" width="3.85546875" style="42" customWidth="1"/>
    <col min="11320" max="11320" width="41.42578125" style="42" customWidth="1"/>
    <col min="11321" max="11520" width="11.42578125" style="42"/>
    <col min="11521" max="11521" width="1.140625" style="42" customWidth="1"/>
    <col min="11522" max="11524" width="7.42578125" style="42" customWidth="1"/>
    <col min="11525" max="11525" width="4" style="42" customWidth="1"/>
    <col min="11526" max="11528" width="4.28515625" style="42" customWidth="1"/>
    <col min="11529" max="11531" width="6.7109375" style="42" customWidth="1"/>
    <col min="11532" max="11533" width="3.28515625" style="42" bestFit="1" customWidth="1"/>
    <col min="11534" max="11537" width="0" style="42" hidden="1" customWidth="1"/>
    <col min="11538" max="11538" width="4.28515625" style="42" customWidth="1"/>
    <col min="11539" max="11541" width="8.85546875" style="42" customWidth="1"/>
    <col min="11542" max="11544" width="2.7109375" style="42" customWidth="1"/>
    <col min="11545" max="11545" width="2.85546875" style="42" customWidth="1"/>
    <col min="11546" max="11551" width="2.7109375" style="42" customWidth="1"/>
    <col min="11552" max="11561" width="0" style="42" hidden="1" customWidth="1"/>
    <col min="11562" max="11562" width="4.28515625" style="42" customWidth="1"/>
    <col min="11563" max="11563" width="0" style="42" hidden="1" customWidth="1"/>
    <col min="11564" max="11564" width="3.28515625" style="42" bestFit="1" customWidth="1"/>
    <col min="11565" max="11565" width="0" style="42" hidden="1" customWidth="1"/>
    <col min="11566" max="11566" width="3.28515625" style="42" bestFit="1" customWidth="1"/>
    <col min="11567" max="11568" width="4.28515625" style="42" customWidth="1"/>
    <col min="11569" max="11570" width="14.5703125" style="42" customWidth="1"/>
    <col min="11571" max="11571" width="4" style="42" customWidth="1"/>
    <col min="11572" max="11574" width="7.140625" style="42" customWidth="1"/>
    <col min="11575" max="11575" width="3.85546875" style="42" customWidth="1"/>
    <col min="11576" max="11576" width="41.42578125" style="42" customWidth="1"/>
    <col min="11577" max="11776" width="11.42578125" style="42"/>
    <col min="11777" max="11777" width="1.140625" style="42" customWidth="1"/>
    <col min="11778" max="11780" width="7.42578125" style="42" customWidth="1"/>
    <col min="11781" max="11781" width="4" style="42" customWidth="1"/>
    <col min="11782" max="11784" width="4.28515625" style="42" customWidth="1"/>
    <col min="11785" max="11787" width="6.7109375" style="42" customWidth="1"/>
    <col min="11788" max="11789" width="3.28515625" style="42" bestFit="1" customWidth="1"/>
    <col min="11790" max="11793" width="0" style="42" hidden="1" customWidth="1"/>
    <col min="11794" max="11794" width="4.28515625" style="42" customWidth="1"/>
    <col min="11795" max="11797" width="8.85546875" style="42" customWidth="1"/>
    <col min="11798" max="11800" width="2.7109375" style="42" customWidth="1"/>
    <col min="11801" max="11801" width="2.85546875" style="42" customWidth="1"/>
    <col min="11802" max="11807" width="2.7109375" style="42" customWidth="1"/>
    <col min="11808" max="11817" width="0" style="42" hidden="1" customWidth="1"/>
    <col min="11818" max="11818" width="4.28515625" style="42" customWidth="1"/>
    <col min="11819" max="11819" width="0" style="42" hidden="1" customWidth="1"/>
    <col min="11820" max="11820" width="3.28515625" style="42" bestFit="1" customWidth="1"/>
    <col min="11821" max="11821" width="0" style="42" hidden="1" customWidth="1"/>
    <col min="11822" max="11822" width="3.28515625" style="42" bestFit="1" customWidth="1"/>
    <col min="11823" max="11824" width="4.28515625" style="42" customWidth="1"/>
    <col min="11825" max="11826" width="14.5703125" style="42" customWidth="1"/>
    <col min="11827" max="11827" width="4" style="42" customWidth="1"/>
    <col min="11828" max="11830" width="7.140625" style="42" customWidth="1"/>
    <col min="11831" max="11831" width="3.85546875" style="42" customWidth="1"/>
    <col min="11832" max="11832" width="41.42578125" style="42" customWidth="1"/>
    <col min="11833" max="12032" width="11.42578125" style="42"/>
    <col min="12033" max="12033" width="1.140625" style="42" customWidth="1"/>
    <col min="12034" max="12036" width="7.42578125" style="42" customWidth="1"/>
    <col min="12037" max="12037" width="4" style="42" customWidth="1"/>
    <col min="12038" max="12040" width="4.28515625" style="42" customWidth="1"/>
    <col min="12041" max="12043" width="6.7109375" style="42" customWidth="1"/>
    <col min="12044" max="12045" width="3.28515625" style="42" bestFit="1" customWidth="1"/>
    <col min="12046" max="12049" width="0" style="42" hidden="1" customWidth="1"/>
    <col min="12050" max="12050" width="4.28515625" style="42" customWidth="1"/>
    <col min="12051" max="12053" width="8.85546875" style="42" customWidth="1"/>
    <col min="12054" max="12056" width="2.7109375" style="42" customWidth="1"/>
    <col min="12057" max="12057" width="2.85546875" style="42" customWidth="1"/>
    <col min="12058" max="12063" width="2.7109375" style="42" customWidth="1"/>
    <col min="12064" max="12073" width="0" style="42" hidden="1" customWidth="1"/>
    <col min="12074" max="12074" width="4.28515625" style="42" customWidth="1"/>
    <col min="12075" max="12075" width="0" style="42" hidden="1" customWidth="1"/>
    <col min="12076" max="12076" width="3.28515625" style="42" bestFit="1" customWidth="1"/>
    <col min="12077" max="12077" width="0" style="42" hidden="1" customWidth="1"/>
    <col min="12078" max="12078" width="3.28515625" style="42" bestFit="1" customWidth="1"/>
    <col min="12079" max="12080" width="4.28515625" style="42" customWidth="1"/>
    <col min="12081" max="12082" width="14.5703125" style="42" customWidth="1"/>
    <col min="12083" max="12083" width="4" style="42" customWidth="1"/>
    <col min="12084" max="12086" width="7.140625" style="42" customWidth="1"/>
    <col min="12087" max="12087" width="3.85546875" style="42" customWidth="1"/>
    <col min="12088" max="12088" width="41.42578125" style="42" customWidth="1"/>
    <col min="12089" max="12288" width="11.42578125" style="42"/>
    <col min="12289" max="12289" width="1.140625" style="42" customWidth="1"/>
    <col min="12290" max="12292" width="7.42578125" style="42" customWidth="1"/>
    <col min="12293" max="12293" width="4" style="42" customWidth="1"/>
    <col min="12294" max="12296" width="4.28515625" style="42" customWidth="1"/>
    <col min="12297" max="12299" width="6.7109375" style="42" customWidth="1"/>
    <col min="12300" max="12301" width="3.28515625" style="42" bestFit="1" customWidth="1"/>
    <col min="12302" max="12305" width="0" style="42" hidden="1" customWidth="1"/>
    <col min="12306" max="12306" width="4.28515625" style="42" customWidth="1"/>
    <col min="12307" max="12309" width="8.85546875" style="42" customWidth="1"/>
    <col min="12310" max="12312" width="2.7109375" style="42" customWidth="1"/>
    <col min="12313" max="12313" width="2.85546875" style="42" customWidth="1"/>
    <col min="12314" max="12319" width="2.7109375" style="42" customWidth="1"/>
    <col min="12320" max="12329" width="0" style="42" hidden="1" customWidth="1"/>
    <col min="12330" max="12330" width="4.28515625" style="42" customWidth="1"/>
    <col min="12331" max="12331" width="0" style="42" hidden="1" customWidth="1"/>
    <col min="12332" max="12332" width="3.28515625" style="42" bestFit="1" customWidth="1"/>
    <col min="12333" max="12333" width="0" style="42" hidden="1" customWidth="1"/>
    <col min="12334" max="12334" width="3.28515625" style="42" bestFit="1" customWidth="1"/>
    <col min="12335" max="12336" width="4.28515625" style="42" customWidth="1"/>
    <col min="12337" max="12338" width="14.5703125" style="42" customWidth="1"/>
    <col min="12339" max="12339" width="4" style="42" customWidth="1"/>
    <col min="12340" max="12342" width="7.140625" style="42" customWidth="1"/>
    <col min="12343" max="12343" width="3.85546875" style="42" customWidth="1"/>
    <col min="12344" max="12344" width="41.42578125" style="42" customWidth="1"/>
    <col min="12345" max="12544" width="11.42578125" style="42"/>
    <col min="12545" max="12545" width="1.140625" style="42" customWidth="1"/>
    <col min="12546" max="12548" width="7.42578125" style="42" customWidth="1"/>
    <col min="12549" max="12549" width="4" style="42" customWidth="1"/>
    <col min="12550" max="12552" width="4.28515625" style="42" customWidth="1"/>
    <col min="12553" max="12555" width="6.7109375" style="42" customWidth="1"/>
    <col min="12556" max="12557" width="3.28515625" style="42" bestFit="1" customWidth="1"/>
    <col min="12558" max="12561" width="0" style="42" hidden="1" customWidth="1"/>
    <col min="12562" max="12562" width="4.28515625" style="42" customWidth="1"/>
    <col min="12563" max="12565" width="8.85546875" style="42" customWidth="1"/>
    <col min="12566" max="12568" width="2.7109375" style="42" customWidth="1"/>
    <col min="12569" max="12569" width="2.85546875" style="42" customWidth="1"/>
    <col min="12570" max="12575" width="2.7109375" style="42" customWidth="1"/>
    <col min="12576" max="12585" width="0" style="42" hidden="1" customWidth="1"/>
    <col min="12586" max="12586" width="4.28515625" style="42" customWidth="1"/>
    <col min="12587" max="12587" width="0" style="42" hidden="1" customWidth="1"/>
    <col min="12588" max="12588" width="3.28515625" style="42" bestFit="1" customWidth="1"/>
    <col min="12589" max="12589" width="0" style="42" hidden="1" customWidth="1"/>
    <col min="12590" max="12590" width="3.28515625" style="42" bestFit="1" customWidth="1"/>
    <col min="12591" max="12592" width="4.28515625" style="42" customWidth="1"/>
    <col min="12593" max="12594" width="14.5703125" style="42" customWidth="1"/>
    <col min="12595" max="12595" width="4" style="42" customWidth="1"/>
    <col min="12596" max="12598" width="7.140625" style="42" customWidth="1"/>
    <col min="12599" max="12599" width="3.85546875" style="42" customWidth="1"/>
    <col min="12600" max="12600" width="41.42578125" style="42" customWidth="1"/>
    <col min="12601" max="12800" width="11.42578125" style="42"/>
    <col min="12801" max="12801" width="1.140625" style="42" customWidth="1"/>
    <col min="12802" max="12804" width="7.42578125" style="42" customWidth="1"/>
    <col min="12805" max="12805" width="4" style="42" customWidth="1"/>
    <col min="12806" max="12808" width="4.28515625" style="42" customWidth="1"/>
    <col min="12809" max="12811" width="6.7109375" style="42" customWidth="1"/>
    <col min="12812" max="12813" width="3.28515625" style="42" bestFit="1" customWidth="1"/>
    <col min="12814" max="12817" width="0" style="42" hidden="1" customWidth="1"/>
    <col min="12818" max="12818" width="4.28515625" style="42" customWidth="1"/>
    <col min="12819" max="12821" width="8.85546875" style="42" customWidth="1"/>
    <col min="12822" max="12824" width="2.7109375" style="42" customWidth="1"/>
    <col min="12825" max="12825" width="2.85546875" style="42" customWidth="1"/>
    <col min="12826" max="12831" width="2.7109375" style="42" customWidth="1"/>
    <col min="12832" max="12841" width="0" style="42" hidden="1" customWidth="1"/>
    <col min="12842" max="12842" width="4.28515625" style="42" customWidth="1"/>
    <col min="12843" max="12843" width="0" style="42" hidden="1" customWidth="1"/>
    <col min="12844" max="12844" width="3.28515625" style="42" bestFit="1" customWidth="1"/>
    <col min="12845" max="12845" width="0" style="42" hidden="1" customWidth="1"/>
    <col min="12846" max="12846" width="3.28515625" style="42" bestFit="1" customWidth="1"/>
    <col min="12847" max="12848" width="4.28515625" style="42" customWidth="1"/>
    <col min="12849" max="12850" width="14.5703125" style="42" customWidth="1"/>
    <col min="12851" max="12851" width="4" style="42" customWidth="1"/>
    <col min="12852" max="12854" width="7.140625" style="42" customWidth="1"/>
    <col min="12855" max="12855" width="3.85546875" style="42" customWidth="1"/>
    <col min="12856" max="12856" width="41.42578125" style="42" customWidth="1"/>
    <col min="12857" max="13056" width="11.42578125" style="42"/>
    <col min="13057" max="13057" width="1.140625" style="42" customWidth="1"/>
    <col min="13058" max="13060" width="7.42578125" style="42" customWidth="1"/>
    <col min="13061" max="13061" width="4" style="42" customWidth="1"/>
    <col min="13062" max="13064" width="4.28515625" style="42" customWidth="1"/>
    <col min="13065" max="13067" width="6.7109375" style="42" customWidth="1"/>
    <col min="13068" max="13069" width="3.28515625" style="42" bestFit="1" customWidth="1"/>
    <col min="13070" max="13073" width="0" style="42" hidden="1" customWidth="1"/>
    <col min="13074" max="13074" width="4.28515625" style="42" customWidth="1"/>
    <col min="13075" max="13077" width="8.85546875" style="42" customWidth="1"/>
    <col min="13078" max="13080" width="2.7109375" style="42" customWidth="1"/>
    <col min="13081" max="13081" width="2.85546875" style="42" customWidth="1"/>
    <col min="13082" max="13087" width="2.7109375" style="42" customWidth="1"/>
    <col min="13088" max="13097" width="0" style="42" hidden="1" customWidth="1"/>
    <col min="13098" max="13098" width="4.28515625" style="42" customWidth="1"/>
    <col min="13099" max="13099" width="0" style="42" hidden="1" customWidth="1"/>
    <col min="13100" max="13100" width="3.28515625" style="42" bestFit="1" customWidth="1"/>
    <col min="13101" max="13101" width="0" style="42" hidden="1" customWidth="1"/>
    <col min="13102" max="13102" width="3.28515625" style="42" bestFit="1" customWidth="1"/>
    <col min="13103" max="13104" width="4.28515625" style="42" customWidth="1"/>
    <col min="13105" max="13106" width="14.5703125" style="42" customWidth="1"/>
    <col min="13107" max="13107" width="4" style="42" customWidth="1"/>
    <col min="13108" max="13110" width="7.140625" style="42" customWidth="1"/>
    <col min="13111" max="13111" width="3.85546875" style="42" customWidth="1"/>
    <col min="13112" max="13112" width="41.42578125" style="42" customWidth="1"/>
    <col min="13113" max="13312" width="11.42578125" style="42"/>
    <col min="13313" max="13313" width="1.140625" style="42" customWidth="1"/>
    <col min="13314" max="13316" width="7.42578125" style="42" customWidth="1"/>
    <col min="13317" max="13317" width="4" style="42" customWidth="1"/>
    <col min="13318" max="13320" width="4.28515625" style="42" customWidth="1"/>
    <col min="13321" max="13323" width="6.7109375" style="42" customWidth="1"/>
    <col min="13324" max="13325" width="3.28515625" style="42" bestFit="1" customWidth="1"/>
    <col min="13326" max="13329" width="0" style="42" hidden="1" customWidth="1"/>
    <col min="13330" max="13330" width="4.28515625" style="42" customWidth="1"/>
    <col min="13331" max="13333" width="8.85546875" style="42" customWidth="1"/>
    <col min="13334" max="13336" width="2.7109375" style="42" customWidth="1"/>
    <col min="13337" max="13337" width="2.85546875" style="42" customWidth="1"/>
    <col min="13338" max="13343" width="2.7109375" style="42" customWidth="1"/>
    <col min="13344" max="13353" width="0" style="42" hidden="1" customWidth="1"/>
    <col min="13354" max="13354" width="4.28515625" style="42" customWidth="1"/>
    <col min="13355" max="13355" width="0" style="42" hidden="1" customWidth="1"/>
    <col min="13356" max="13356" width="3.28515625" style="42" bestFit="1" customWidth="1"/>
    <col min="13357" max="13357" width="0" style="42" hidden="1" customWidth="1"/>
    <col min="13358" max="13358" width="3.28515625" style="42" bestFit="1" customWidth="1"/>
    <col min="13359" max="13360" width="4.28515625" style="42" customWidth="1"/>
    <col min="13361" max="13362" width="14.5703125" style="42" customWidth="1"/>
    <col min="13363" max="13363" width="4" style="42" customWidth="1"/>
    <col min="13364" max="13366" width="7.140625" style="42" customWidth="1"/>
    <col min="13367" max="13367" width="3.85546875" style="42" customWidth="1"/>
    <col min="13368" max="13368" width="41.42578125" style="42" customWidth="1"/>
    <col min="13369" max="13568" width="11.42578125" style="42"/>
    <col min="13569" max="13569" width="1.140625" style="42" customWidth="1"/>
    <col min="13570" max="13572" width="7.42578125" style="42" customWidth="1"/>
    <col min="13573" max="13573" width="4" style="42" customWidth="1"/>
    <col min="13574" max="13576" width="4.28515625" style="42" customWidth="1"/>
    <col min="13577" max="13579" width="6.7109375" style="42" customWidth="1"/>
    <col min="13580" max="13581" width="3.28515625" style="42" bestFit="1" customWidth="1"/>
    <col min="13582" max="13585" width="0" style="42" hidden="1" customWidth="1"/>
    <col min="13586" max="13586" width="4.28515625" style="42" customWidth="1"/>
    <col min="13587" max="13589" width="8.85546875" style="42" customWidth="1"/>
    <col min="13590" max="13592" width="2.7109375" style="42" customWidth="1"/>
    <col min="13593" max="13593" width="2.85546875" style="42" customWidth="1"/>
    <col min="13594" max="13599" width="2.7109375" style="42" customWidth="1"/>
    <col min="13600" max="13609" width="0" style="42" hidden="1" customWidth="1"/>
    <col min="13610" max="13610" width="4.28515625" style="42" customWidth="1"/>
    <col min="13611" max="13611" width="0" style="42" hidden="1" customWidth="1"/>
    <col min="13612" max="13612" width="3.28515625" style="42" bestFit="1" customWidth="1"/>
    <col min="13613" max="13613" width="0" style="42" hidden="1" customWidth="1"/>
    <col min="13614" max="13614" width="3.28515625" style="42" bestFit="1" customWidth="1"/>
    <col min="13615" max="13616" width="4.28515625" style="42" customWidth="1"/>
    <col min="13617" max="13618" width="14.5703125" style="42" customWidth="1"/>
    <col min="13619" max="13619" width="4" style="42" customWidth="1"/>
    <col min="13620" max="13622" width="7.140625" style="42" customWidth="1"/>
    <col min="13623" max="13623" width="3.85546875" style="42" customWidth="1"/>
    <col min="13624" max="13624" width="41.42578125" style="42" customWidth="1"/>
    <col min="13625" max="13824" width="11.42578125" style="42"/>
    <col min="13825" max="13825" width="1.140625" style="42" customWidth="1"/>
    <col min="13826" max="13828" width="7.42578125" style="42" customWidth="1"/>
    <col min="13829" max="13829" width="4" style="42" customWidth="1"/>
    <col min="13830" max="13832" width="4.28515625" style="42" customWidth="1"/>
    <col min="13833" max="13835" width="6.7109375" style="42" customWidth="1"/>
    <col min="13836" max="13837" width="3.28515625" style="42" bestFit="1" customWidth="1"/>
    <col min="13838" max="13841" width="0" style="42" hidden="1" customWidth="1"/>
    <col min="13842" max="13842" width="4.28515625" style="42" customWidth="1"/>
    <col min="13843" max="13845" width="8.85546875" style="42" customWidth="1"/>
    <col min="13846" max="13848" width="2.7109375" style="42" customWidth="1"/>
    <col min="13849" max="13849" width="2.85546875" style="42" customWidth="1"/>
    <col min="13850" max="13855" width="2.7109375" style="42" customWidth="1"/>
    <col min="13856" max="13865" width="0" style="42" hidden="1" customWidth="1"/>
    <col min="13866" max="13866" width="4.28515625" style="42" customWidth="1"/>
    <col min="13867" max="13867" width="0" style="42" hidden="1" customWidth="1"/>
    <col min="13868" max="13868" width="3.28515625" style="42" bestFit="1" customWidth="1"/>
    <col min="13869" max="13869" width="0" style="42" hidden="1" customWidth="1"/>
    <col min="13870" max="13870" width="3.28515625" style="42" bestFit="1" customWidth="1"/>
    <col min="13871" max="13872" width="4.28515625" style="42" customWidth="1"/>
    <col min="13873" max="13874" width="14.5703125" style="42" customWidth="1"/>
    <col min="13875" max="13875" width="4" style="42" customWidth="1"/>
    <col min="13876" max="13878" width="7.140625" style="42" customWidth="1"/>
    <col min="13879" max="13879" width="3.85546875" style="42" customWidth="1"/>
    <col min="13880" max="13880" width="41.42578125" style="42" customWidth="1"/>
    <col min="13881" max="14080" width="11.42578125" style="42"/>
    <col min="14081" max="14081" width="1.140625" style="42" customWidth="1"/>
    <col min="14082" max="14084" width="7.42578125" style="42" customWidth="1"/>
    <col min="14085" max="14085" width="4" style="42" customWidth="1"/>
    <col min="14086" max="14088" width="4.28515625" style="42" customWidth="1"/>
    <col min="14089" max="14091" width="6.7109375" style="42" customWidth="1"/>
    <col min="14092" max="14093" width="3.28515625" style="42" bestFit="1" customWidth="1"/>
    <col min="14094" max="14097" width="0" style="42" hidden="1" customWidth="1"/>
    <col min="14098" max="14098" width="4.28515625" style="42" customWidth="1"/>
    <col min="14099" max="14101" width="8.85546875" style="42" customWidth="1"/>
    <col min="14102" max="14104" width="2.7109375" style="42" customWidth="1"/>
    <col min="14105" max="14105" width="2.85546875" style="42" customWidth="1"/>
    <col min="14106" max="14111" width="2.7109375" style="42" customWidth="1"/>
    <col min="14112" max="14121" width="0" style="42" hidden="1" customWidth="1"/>
    <col min="14122" max="14122" width="4.28515625" style="42" customWidth="1"/>
    <col min="14123" max="14123" width="0" style="42" hidden="1" customWidth="1"/>
    <col min="14124" max="14124" width="3.28515625" style="42" bestFit="1" customWidth="1"/>
    <col min="14125" max="14125" width="0" style="42" hidden="1" customWidth="1"/>
    <col min="14126" max="14126" width="3.28515625" style="42" bestFit="1" customWidth="1"/>
    <col min="14127" max="14128" width="4.28515625" style="42" customWidth="1"/>
    <col min="14129" max="14130" width="14.5703125" style="42" customWidth="1"/>
    <col min="14131" max="14131" width="4" style="42" customWidth="1"/>
    <col min="14132" max="14134" width="7.140625" style="42" customWidth="1"/>
    <col min="14135" max="14135" width="3.85546875" style="42" customWidth="1"/>
    <col min="14136" max="14136" width="41.42578125" style="42" customWidth="1"/>
    <col min="14137" max="14336" width="11.42578125" style="42"/>
    <col min="14337" max="14337" width="1.140625" style="42" customWidth="1"/>
    <col min="14338" max="14340" width="7.42578125" style="42" customWidth="1"/>
    <col min="14341" max="14341" width="4" style="42" customWidth="1"/>
    <col min="14342" max="14344" width="4.28515625" style="42" customWidth="1"/>
    <col min="14345" max="14347" width="6.7109375" style="42" customWidth="1"/>
    <col min="14348" max="14349" width="3.28515625" style="42" bestFit="1" customWidth="1"/>
    <col min="14350" max="14353" width="0" style="42" hidden="1" customWidth="1"/>
    <col min="14354" max="14354" width="4.28515625" style="42" customWidth="1"/>
    <col min="14355" max="14357" width="8.85546875" style="42" customWidth="1"/>
    <col min="14358" max="14360" width="2.7109375" style="42" customWidth="1"/>
    <col min="14361" max="14361" width="2.85546875" style="42" customWidth="1"/>
    <col min="14362" max="14367" width="2.7109375" style="42" customWidth="1"/>
    <col min="14368" max="14377" width="0" style="42" hidden="1" customWidth="1"/>
    <col min="14378" max="14378" width="4.28515625" style="42" customWidth="1"/>
    <col min="14379" max="14379" width="0" style="42" hidden="1" customWidth="1"/>
    <col min="14380" max="14380" width="3.28515625" style="42" bestFit="1" customWidth="1"/>
    <col min="14381" max="14381" width="0" style="42" hidden="1" customWidth="1"/>
    <col min="14382" max="14382" width="3.28515625" style="42" bestFit="1" customWidth="1"/>
    <col min="14383" max="14384" width="4.28515625" style="42" customWidth="1"/>
    <col min="14385" max="14386" width="14.5703125" style="42" customWidth="1"/>
    <col min="14387" max="14387" width="4" style="42" customWidth="1"/>
    <col min="14388" max="14390" width="7.140625" style="42" customWidth="1"/>
    <col min="14391" max="14391" width="3.85546875" style="42" customWidth="1"/>
    <col min="14392" max="14392" width="41.42578125" style="42" customWidth="1"/>
    <col min="14393" max="14592" width="11.42578125" style="42"/>
    <col min="14593" max="14593" width="1.140625" style="42" customWidth="1"/>
    <col min="14594" max="14596" width="7.42578125" style="42" customWidth="1"/>
    <col min="14597" max="14597" width="4" style="42" customWidth="1"/>
    <col min="14598" max="14600" width="4.28515625" style="42" customWidth="1"/>
    <col min="14601" max="14603" width="6.7109375" style="42" customWidth="1"/>
    <col min="14604" max="14605" width="3.28515625" style="42" bestFit="1" customWidth="1"/>
    <col min="14606" max="14609" width="0" style="42" hidden="1" customWidth="1"/>
    <col min="14610" max="14610" width="4.28515625" style="42" customWidth="1"/>
    <col min="14611" max="14613" width="8.85546875" style="42" customWidth="1"/>
    <col min="14614" max="14616" width="2.7109375" style="42" customWidth="1"/>
    <col min="14617" max="14617" width="2.85546875" style="42" customWidth="1"/>
    <col min="14618" max="14623" width="2.7109375" style="42" customWidth="1"/>
    <col min="14624" max="14633" width="0" style="42" hidden="1" customWidth="1"/>
    <col min="14634" max="14634" width="4.28515625" style="42" customWidth="1"/>
    <col min="14635" max="14635" width="0" style="42" hidden="1" customWidth="1"/>
    <col min="14636" max="14636" width="3.28515625" style="42" bestFit="1" customWidth="1"/>
    <col min="14637" max="14637" width="0" style="42" hidden="1" customWidth="1"/>
    <col min="14638" max="14638" width="3.28515625" style="42" bestFit="1" customWidth="1"/>
    <col min="14639" max="14640" width="4.28515625" style="42" customWidth="1"/>
    <col min="14641" max="14642" width="14.5703125" style="42" customWidth="1"/>
    <col min="14643" max="14643" width="4" style="42" customWidth="1"/>
    <col min="14644" max="14646" width="7.140625" style="42" customWidth="1"/>
    <col min="14647" max="14647" width="3.85546875" style="42" customWidth="1"/>
    <col min="14648" max="14648" width="41.42578125" style="42" customWidth="1"/>
    <col min="14649" max="14848" width="11.42578125" style="42"/>
    <col min="14849" max="14849" width="1.140625" style="42" customWidth="1"/>
    <col min="14850" max="14852" width="7.42578125" style="42" customWidth="1"/>
    <col min="14853" max="14853" width="4" style="42" customWidth="1"/>
    <col min="14854" max="14856" width="4.28515625" style="42" customWidth="1"/>
    <col min="14857" max="14859" width="6.7109375" style="42" customWidth="1"/>
    <col min="14860" max="14861" width="3.28515625" style="42" bestFit="1" customWidth="1"/>
    <col min="14862" max="14865" width="0" style="42" hidden="1" customWidth="1"/>
    <col min="14866" max="14866" width="4.28515625" style="42" customWidth="1"/>
    <col min="14867" max="14869" width="8.85546875" style="42" customWidth="1"/>
    <col min="14870" max="14872" width="2.7109375" style="42" customWidth="1"/>
    <col min="14873" max="14873" width="2.85546875" style="42" customWidth="1"/>
    <col min="14874" max="14879" width="2.7109375" style="42" customWidth="1"/>
    <col min="14880" max="14889" width="0" style="42" hidden="1" customWidth="1"/>
    <col min="14890" max="14890" width="4.28515625" style="42" customWidth="1"/>
    <col min="14891" max="14891" width="0" style="42" hidden="1" customWidth="1"/>
    <col min="14892" max="14892" width="3.28515625" style="42" bestFit="1" customWidth="1"/>
    <col min="14893" max="14893" width="0" style="42" hidden="1" customWidth="1"/>
    <col min="14894" max="14894" width="3.28515625" style="42" bestFit="1" customWidth="1"/>
    <col min="14895" max="14896" width="4.28515625" style="42" customWidth="1"/>
    <col min="14897" max="14898" width="14.5703125" style="42" customWidth="1"/>
    <col min="14899" max="14899" width="4" style="42" customWidth="1"/>
    <col min="14900" max="14902" width="7.140625" style="42" customWidth="1"/>
    <col min="14903" max="14903" width="3.85546875" style="42" customWidth="1"/>
    <col min="14904" max="14904" width="41.42578125" style="42" customWidth="1"/>
    <col min="14905" max="15104" width="11.42578125" style="42"/>
    <col min="15105" max="15105" width="1.140625" style="42" customWidth="1"/>
    <col min="15106" max="15108" width="7.42578125" style="42" customWidth="1"/>
    <col min="15109" max="15109" width="4" style="42" customWidth="1"/>
    <col min="15110" max="15112" width="4.28515625" style="42" customWidth="1"/>
    <col min="15113" max="15115" width="6.7109375" style="42" customWidth="1"/>
    <col min="15116" max="15117" width="3.28515625" style="42" bestFit="1" customWidth="1"/>
    <col min="15118" max="15121" width="0" style="42" hidden="1" customWidth="1"/>
    <col min="15122" max="15122" width="4.28515625" style="42" customWidth="1"/>
    <col min="15123" max="15125" width="8.85546875" style="42" customWidth="1"/>
    <col min="15126" max="15128" width="2.7109375" style="42" customWidth="1"/>
    <col min="15129" max="15129" width="2.85546875" style="42" customWidth="1"/>
    <col min="15130" max="15135" width="2.7109375" style="42" customWidth="1"/>
    <col min="15136" max="15145" width="0" style="42" hidden="1" customWidth="1"/>
    <col min="15146" max="15146" width="4.28515625" style="42" customWidth="1"/>
    <col min="15147" max="15147" width="0" style="42" hidden="1" customWidth="1"/>
    <col min="15148" max="15148" width="3.28515625" style="42" bestFit="1" customWidth="1"/>
    <col min="15149" max="15149" width="0" style="42" hidden="1" customWidth="1"/>
    <col min="15150" max="15150" width="3.28515625" style="42" bestFit="1" customWidth="1"/>
    <col min="15151" max="15152" width="4.28515625" style="42" customWidth="1"/>
    <col min="15153" max="15154" width="14.5703125" style="42" customWidth="1"/>
    <col min="15155" max="15155" width="4" style="42" customWidth="1"/>
    <col min="15156" max="15158" width="7.140625" style="42" customWidth="1"/>
    <col min="15159" max="15159" width="3.85546875" style="42" customWidth="1"/>
    <col min="15160" max="15160" width="41.42578125" style="42" customWidth="1"/>
    <col min="15161" max="15360" width="11.42578125" style="42"/>
    <col min="15361" max="15361" width="1.140625" style="42" customWidth="1"/>
    <col min="15362" max="15364" width="7.42578125" style="42" customWidth="1"/>
    <col min="15365" max="15365" width="4" style="42" customWidth="1"/>
    <col min="15366" max="15368" width="4.28515625" style="42" customWidth="1"/>
    <col min="15369" max="15371" width="6.7109375" style="42" customWidth="1"/>
    <col min="15372" max="15373" width="3.28515625" style="42" bestFit="1" customWidth="1"/>
    <col min="15374" max="15377" width="0" style="42" hidden="1" customWidth="1"/>
    <col min="15378" max="15378" width="4.28515625" style="42" customWidth="1"/>
    <col min="15379" max="15381" width="8.85546875" style="42" customWidth="1"/>
    <col min="15382" max="15384" width="2.7109375" style="42" customWidth="1"/>
    <col min="15385" max="15385" width="2.85546875" style="42" customWidth="1"/>
    <col min="15386" max="15391" width="2.7109375" style="42" customWidth="1"/>
    <col min="15392" max="15401" width="0" style="42" hidden="1" customWidth="1"/>
    <col min="15402" max="15402" width="4.28515625" style="42" customWidth="1"/>
    <col min="15403" max="15403" width="0" style="42" hidden="1" customWidth="1"/>
    <col min="15404" max="15404" width="3.28515625" style="42" bestFit="1" customWidth="1"/>
    <col min="15405" max="15405" width="0" style="42" hidden="1" customWidth="1"/>
    <col min="15406" max="15406" width="3.28515625" style="42" bestFit="1" customWidth="1"/>
    <col min="15407" max="15408" width="4.28515625" style="42" customWidth="1"/>
    <col min="15409" max="15410" width="14.5703125" style="42" customWidth="1"/>
    <col min="15411" max="15411" width="4" style="42" customWidth="1"/>
    <col min="15412" max="15414" width="7.140625" style="42" customWidth="1"/>
    <col min="15415" max="15415" width="3.85546875" style="42" customWidth="1"/>
    <col min="15416" max="15416" width="41.42578125" style="42" customWidth="1"/>
    <col min="15417" max="15616" width="11.42578125" style="42"/>
    <col min="15617" max="15617" width="1.140625" style="42" customWidth="1"/>
    <col min="15618" max="15620" width="7.42578125" style="42" customWidth="1"/>
    <col min="15621" max="15621" width="4" style="42" customWidth="1"/>
    <col min="15622" max="15624" width="4.28515625" style="42" customWidth="1"/>
    <col min="15625" max="15627" width="6.7109375" style="42" customWidth="1"/>
    <col min="15628" max="15629" width="3.28515625" style="42" bestFit="1" customWidth="1"/>
    <col min="15630" max="15633" width="0" style="42" hidden="1" customWidth="1"/>
    <col min="15634" max="15634" width="4.28515625" style="42" customWidth="1"/>
    <col min="15635" max="15637" width="8.85546875" style="42" customWidth="1"/>
    <col min="15638" max="15640" width="2.7109375" style="42" customWidth="1"/>
    <col min="15641" max="15641" width="2.85546875" style="42" customWidth="1"/>
    <col min="15642" max="15647" width="2.7109375" style="42" customWidth="1"/>
    <col min="15648" max="15657" width="0" style="42" hidden="1" customWidth="1"/>
    <col min="15658" max="15658" width="4.28515625" style="42" customWidth="1"/>
    <col min="15659" max="15659" width="0" style="42" hidden="1" customWidth="1"/>
    <col min="15660" max="15660" width="3.28515625" style="42" bestFit="1" customWidth="1"/>
    <col min="15661" max="15661" width="0" style="42" hidden="1" customWidth="1"/>
    <col min="15662" max="15662" width="3.28515625" style="42" bestFit="1" customWidth="1"/>
    <col min="15663" max="15664" width="4.28515625" style="42" customWidth="1"/>
    <col min="15665" max="15666" width="14.5703125" style="42" customWidth="1"/>
    <col min="15667" max="15667" width="4" style="42" customWidth="1"/>
    <col min="15668" max="15670" width="7.140625" style="42" customWidth="1"/>
    <col min="15671" max="15671" width="3.85546875" style="42" customWidth="1"/>
    <col min="15672" max="15672" width="41.42578125" style="42" customWidth="1"/>
    <col min="15673" max="15872" width="11.42578125" style="42"/>
    <col min="15873" max="15873" width="1.140625" style="42" customWidth="1"/>
    <col min="15874" max="15876" width="7.42578125" style="42" customWidth="1"/>
    <col min="15877" max="15877" width="4" style="42" customWidth="1"/>
    <col min="15878" max="15880" width="4.28515625" style="42" customWidth="1"/>
    <col min="15881" max="15883" width="6.7109375" style="42" customWidth="1"/>
    <col min="15884" max="15885" width="3.28515625" style="42" bestFit="1" customWidth="1"/>
    <col min="15886" max="15889" width="0" style="42" hidden="1" customWidth="1"/>
    <col min="15890" max="15890" width="4.28515625" style="42" customWidth="1"/>
    <col min="15891" max="15893" width="8.85546875" style="42" customWidth="1"/>
    <col min="15894" max="15896" width="2.7109375" style="42" customWidth="1"/>
    <col min="15897" max="15897" width="2.85546875" style="42" customWidth="1"/>
    <col min="15898" max="15903" width="2.7109375" style="42" customWidth="1"/>
    <col min="15904" max="15913" width="0" style="42" hidden="1" customWidth="1"/>
    <col min="15914" max="15914" width="4.28515625" style="42" customWidth="1"/>
    <col min="15915" max="15915" width="0" style="42" hidden="1" customWidth="1"/>
    <col min="15916" max="15916" width="3.28515625" style="42" bestFit="1" customWidth="1"/>
    <col min="15917" max="15917" width="0" style="42" hidden="1" customWidth="1"/>
    <col min="15918" max="15918" width="3.28515625" style="42" bestFit="1" customWidth="1"/>
    <col min="15919" max="15920" width="4.28515625" style="42" customWidth="1"/>
    <col min="15921" max="15922" width="14.5703125" style="42" customWidth="1"/>
    <col min="15923" max="15923" width="4" style="42" customWidth="1"/>
    <col min="15924" max="15926" width="7.140625" style="42" customWidth="1"/>
    <col min="15927" max="15927" width="3.85546875" style="42" customWidth="1"/>
    <col min="15928" max="15928" width="41.42578125" style="42" customWidth="1"/>
    <col min="15929" max="16128" width="11.42578125" style="42"/>
    <col min="16129" max="16129" width="1.140625" style="42" customWidth="1"/>
    <col min="16130" max="16132" width="7.42578125" style="42" customWidth="1"/>
    <col min="16133" max="16133" width="4" style="42" customWidth="1"/>
    <col min="16134" max="16136" width="4.28515625" style="42" customWidth="1"/>
    <col min="16137" max="16139" width="6.7109375" style="42" customWidth="1"/>
    <col min="16140" max="16141" width="3.28515625" style="42" bestFit="1" customWidth="1"/>
    <col min="16142" max="16145" width="0" style="42" hidden="1" customWidth="1"/>
    <col min="16146" max="16146" width="4.28515625" style="42" customWidth="1"/>
    <col min="16147" max="16149" width="8.85546875" style="42" customWidth="1"/>
    <col min="16150" max="16152" width="2.7109375" style="42" customWidth="1"/>
    <col min="16153" max="16153" width="2.85546875" style="42" customWidth="1"/>
    <col min="16154" max="16159" width="2.7109375" style="42" customWidth="1"/>
    <col min="16160" max="16169" width="0" style="42" hidden="1" customWidth="1"/>
    <col min="16170" max="16170" width="4.28515625" style="42" customWidth="1"/>
    <col min="16171" max="16171" width="0" style="42" hidden="1" customWidth="1"/>
    <col min="16172" max="16172" width="3.28515625" style="42" bestFit="1" customWidth="1"/>
    <col min="16173" max="16173" width="0" style="42" hidden="1" customWidth="1"/>
    <col min="16174" max="16174" width="3.28515625" style="42" bestFit="1" customWidth="1"/>
    <col min="16175" max="16176" width="4.28515625" style="42" customWidth="1"/>
    <col min="16177" max="16178" width="14.5703125" style="42" customWidth="1"/>
    <col min="16179" max="16179" width="4" style="42" customWidth="1"/>
    <col min="16180" max="16182" width="7.140625" style="42" customWidth="1"/>
    <col min="16183" max="16183" width="3.85546875" style="42" customWidth="1"/>
    <col min="16184" max="16184" width="41.42578125" style="42" customWidth="1"/>
    <col min="16185"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18">
        <v>43098</v>
      </c>
      <c r="BC3" s="1718"/>
      <c r="BD3" s="1718"/>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18"/>
      <c r="BC4" s="1718"/>
      <c r="BD4" s="1718"/>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43"/>
    </row>
    <row r="6" spans="1:56" ht="44.25" customHeight="1" x14ac:dyDescent="0.2">
      <c r="A6" s="40"/>
      <c r="B6" s="1719" t="s">
        <v>92</v>
      </c>
      <c r="C6" s="1720"/>
      <c r="D6" s="1721" t="s">
        <v>93</v>
      </c>
      <c r="E6" s="1722"/>
      <c r="F6" s="1722"/>
      <c r="G6" s="1722"/>
      <c r="H6" s="1723"/>
      <c r="I6" s="1719" t="s">
        <v>300</v>
      </c>
      <c r="J6" s="1724"/>
      <c r="K6" s="1720"/>
      <c r="L6" s="1721" t="s">
        <v>825</v>
      </c>
      <c r="M6" s="1722"/>
      <c r="N6" s="1722"/>
      <c r="O6" s="1722"/>
      <c r="P6" s="1722"/>
      <c r="Q6" s="1722"/>
      <c r="R6" s="1722"/>
      <c r="S6" s="1722"/>
      <c r="T6" s="1722"/>
      <c r="U6" s="1723"/>
      <c r="V6" s="1719" t="s">
        <v>94</v>
      </c>
      <c r="W6" s="1724"/>
      <c r="X6" s="1724"/>
      <c r="Y6" s="1724"/>
      <c r="Z6" s="1724"/>
      <c r="AA6" s="1725" t="s">
        <v>1693</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44"/>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47"/>
    </row>
    <row r="8" spans="1:56" ht="11.25" customHeight="1" x14ac:dyDescent="0.2">
      <c r="A8" s="48"/>
      <c r="B8" s="1727" t="s">
        <v>307</v>
      </c>
      <c r="C8" s="1728"/>
      <c r="D8" s="1728"/>
      <c r="E8" s="1728"/>
      <c r="F8" s="1728"/>
      <c r="G8" s="1728"/>
      <c r="H8" s="1728"/>
      <c r="I8" s="1728"/>
      <c r="J8" s="1728"/>
      <c r="K8" s="1729"/>
      <c r="L8" s="189" t="s">
        <v>605</v>
      </c>
      <c r="M8" s="190"/>
      <c r="N8" s="126"/>
      <c r="O8" s="126"/>
      <c r="P8" s="126"/>
      <c r="Q8" s="126"/>
      <c r="R8" s="127"/>
      <c r="S8" s="192" t="s">
        <v>606</v>
      </c>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30"/>
      <c r="AY8" s="1730" t="s">
        <v>607</v>
      </c>
      <c r="AZ8" s="1730"/>
      <c r="BA8" s="1730"/>
      <c r="BB8" s="1730"/>
      <c r="BC8" s="1730"/>
      <c r="BD8" s="1730"/>
    </row>
    <row r="9" spans="1:56"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42" t="s">
        <v>98</v>
      </c>
    </row>
    <row r="10" spans="1:56" ht="409.6" customHeight="1" x14ac:dyDescent="0.2">
      <c r="A10" s="651"/>
      <c r="B10" s="1734" t="s">
        <v>1694</v>
      </c>
      <c r="C10" s="1734"/>
      <c r="D10" s="1734"/>
      <c r="E10" s="647" t="s">
        <v>826</v>
      </c>
      <c r="F10" s="1796" t="s">
        <v>1695</v>
      </c>
      <c r="G10" s="1796"/>
      <c r="H10" s="1796"/>
      <c r="I10" s="1734" t="s">
        <v>1696</v>
      </c>
      <c r="J10" s="1734"/>
      <c r="K10" s="1734"/>
      <c r="L10" s="682" t="s">
        <v>667</v>
      </c>
      <c r="M10" s="682" t="s">
        <v>645</v>
      </c>
      <c r="N10" s="682"/>
      <c r="O10" s="138">
        <f>VLOOKUP(L10,[19]Listas!$M$69:$N$73,2,0)</f>
        <v>2</v>
      </c>
      <c r="P10" s="138"/>
      <c r="Q10" s="138">
        <f>HLOOKUP(M10,[19]Listas!$O$67:$Q$68,2,0)</f>
        <v>10</v>
      </c>
      <c r="R10" s="681" t="str">
        <f>INDEX([19]Listas!$O$69:$Q$73,MATCH(L10,[19]Listas!$M$69:$M$73,0),MATCH(M10,[19]Listas!$O$67:$Q$67,0))</f>
        <v>20
MODERADA</v>
      </c>
      <c r="S10" s="2173" t="s">
        <v>2705</v>
      </c>
      <c r="T10" s="1734"/>
      <c r="U10" s="1734"/>
      <c r="V10" s="680" t="s">
        <v>102</v>
      </c>
      <c r="W10" s="680" t="s">
        <v>102</v>
      </c>
      <c r="X10" s="680" t="s">
        <v>102</v>
      </c>
      <c r="Y10" s="680" t="s">
        <v>102</v>
      </c>
      <c r="Z10" s="680" t="s">
        <v>102</v>
      </c>
      <c r="AA10" s="680" t="s">
        <v>62</v>
      </c>
      <c r="AB10" s="680" t="s">
        <v>102</v>
      </c>
      <c r="AC10" s="680" t="s">
        <v>102</v>
      </c>
      <c r="AD10" s="680" t="s">
        <v>102</v>
      </c>
      <c r="AE10" s="680" t="s">
        <v>102</v>
      </c>
      <c r="AF10" s="680"/>
      <c r="AG10" s="138">
        <f t="shared" ref="AG10:AG15" si="0">IF(Y10="SI",15,0)</f>
        <v>15</v>
      </c>
      <c r="AH10" s="138">
        <f t="shared" ref="AH10:AH15" si="1">IF(Z10="SI",5,0)</f>
        <v>5</v>
      </c>
      <c r="AI10" s="138">
        <f t="shared" ref="AI10:AI15" si="2">IF(AA10="SI",15,0)</f>
        <v>0</v>
      </c>
      <c r="AJ10" s="138">
        <f t="shared" ref="AJ10:AJ15" si="3">IF(AB10="SI",10,0)</f>
        <v>10</v>
      </c>
      <c r="AK10" s="138">
        <f t="shared" ref="AK10:AK15" si="4">IF(AC10="SI",15,0)</f>
        <v>15</v>
      </c>
      <c r="AL10" s="138">
        <f t="shared" ref="AL10:AL15" si="5">IF(AD10="SI",10,0)</f>
        <v>10</v>
      </c>
      <c r="AM10" s="138">
        <f t="shared" ref="AM10:AM15" si="6">IF(AE10="SI",30,0)</f>
        <v>30</v>
      </c>
      <c r="AN10" s="138">
        <f t="shared" ref="AN10:AN15" si="7">SUM(AG10+AH10+AI10+AJ10+AK10+AL10+AM10)</f>
        <v>85</v>
      </c>
      <c r="AO10" s="138">
        <f t="shared" ref="AO10:AO15" si="8">IF(AN10&lt;=50,0,IF(AN10&gt;=76,2,1))</f>
        <v>2</v>
      </c>
      <c r="AP10" s="681" t="str">
        <f t="shared" ref="AP10:AP15" si="9">CONCATENATE(AN10,"- disminuye ",AO10)</f>
        <v>85- disminuye 2</v>
      </c>
      <c r="AQ10" s="138">
        <f t="shared" ref="AQ10:AQ15" si="10">IF(V10="SI",O10-AO10,O10)</f>
        <v>0</v>
      </c>
      <c r="AR10" s="681" t="str">
        <f>IF(AQ10&lt;=1,"Rara vez",VLOOKUP(AQ10,[19]Listas!$L$69:$M$73,2,0))</f>
        <v>Rara vez</v>
      </c>
      <c r="AS10" s="138">
        <f t="shared" ref="AS10:AS15" si="11">IF(W10="SI",Q10-AO10,Q10)</f>
        <v>8</v>
      </c>
      <c r="AT10" s="681" t="str">
        <f t="shared" ref="AT10:AT15" si="12">IF(AS10&lt;=9,"Moderado",IF(AS10=20,"Catastrófico",IF(AS10=18,"Moderado","Mayor")))</f>
        <v>Moderado</v>
      </c>
      <c r="AU10" s="681" t="str">
        <f>INDEX([19]Listas!$O$69:$Q$73,MATCH(AR10,[19]Listas!$M$69:$M$73,0),MATCH(AT10,[19]Listas!$O$67:$Q$67,0))</f>
        <v>5
BAJA</v>
      </c>
      <c r="AV10" s="682" t="s">
        <v>647</v>
      </c>
      <c r="AW10" s="647" t="s">
        <v>1697</v>
      </c>
      <c r="AX10" s="647" t="s">
        <v>1698</v>
      </c>
      <c r="AY10" s="682" t="s">
        <v>1423</v>
      </c>
      <c r="AZ10" s="2170" t="s">
        <v>2706</v>
      </c>
      <c r="BA10" s="2171"/>
      <c r="BB10" s="2172"/>
      <c r="BC10" s="167" t="s">
        <v>658</v>
      </c>
      <c r="BD10" s="649" t="s">
        <v>2988</v>
      </c>
    </row>
    <row r="11" spans="1:56" ht="369.95" customHeight="1" x14ac:dyDescent="0.2">
      <c r="A11" s="651"/>
      <c r="B11" s="1734" t="s">
        <v>1699</v>
      </c>
      <c r="C11" s="1734"/>
      <c r="D11" s="1734"/>
      <c r="E11" s="647" t="s">
        <v>828</v>
      </c>
      <c r="F11" s="1796" t="s">
        <v>2707</v>
      </c>
      <c r="G11" s="1796"/>
      <c r="H11" s="1796"/>
      <c r="I11" s="1734" t="s">
        <v>1700</v>
      </c>
      <c r="J11" s="1734"/>
      <c r="K11" s="1734"/>
      <c r="L11" s="682" t="s">
        <v>663</v>
      </c>
      <c r="M11" s="682" t="s">
        <v>645</v>
      </c>
      <c r="N11" s="682"/>
      <c r="O11" s="138">
        <f>VLOOKUP(L11,[19]Listas!$M$69:$N$73,2,0)</f>
        <v>1</v>
      </c>
      <c r="P11" s="138"/>
      <c r="Q11" s="138">
        <f>HLOOKUP(M11,[19]Listas!$O$67:$Q$68,2,0)</f>
        <v>10</v>
      </c>
      <c r="R11" s="681" t="str">
        <f>INDEX([19]Listas!$O$69:$Q$73,MATCH(L11,[19]Listas!$M$69:$M$73,0),MATCH(M11,[19]Listas!$O$67:$Q$67,0))</f>
        <v>10
BAJA</v>
      </c>
      <c r="S11" s="1734" t="s">
        <v>1701</v>
      </c>
      <c r="T11" s="1734"/>
      <c r="U11" s="1734"/>
      <c r="V11" s="680" t="s">
        <v>102</v>
      </c>
      <c r="W11" s="680" t="s">
        <v>102</v>
      </c>
      <c r="X11" s="680" t="s">
        <v>102</v>
      </c>
      <c r="Y11" s="680" t="s">
        <v>102</v>
      </c>
      <c r="Z11" s="680" t="s">
        <v>102</v>
      </c>
      <c r="AA11" s="680" t="s">
        <v>62</v>
      </c>
      <c r="AB11" s="680" t="s">
        <v>102</v>
      </c>
      <c r="AC11" s="680" t="s">
        <v>102</v>
      </c>
      <c r="AD11" s="680" t="s">
        <v>102</v>
      </c>
      <c r="AE11" s="680" t="s">
        <v>102</v>
      </c>
      <c r="AF11" s="680"/>
      <c r="AG11" s="138">
        <f t="shared" si="0"/>
        <v>15</v>
      </c>
      <c r="AH11" s="138">
        <f t="shared" si="1"/>
        <v>5</v>
      </c>
      <c r="AI11" s="138">
        <f t="shared" si="2"/>
        <v>0</v>
      </c>
      <c r="AJ11" s="138">
        <f t="shared" si="3"/>
        <v>10</v>
      </c>
      <c r="AK11" s="138">
        <f t="shared" si="4"/>
        <v>15</v>
      </c>
      <c r="AL11" s="138">
        <f t="shared" si="5"/>
        <v>10</v>
      </c>
      <c r="AM11" s="138">
        <f t="shared" si="6"/>
        <v>30</v>
      </c>
      <c r="AN11" s="138">
        <f t="shared" si="7"/>
        <v>85</v>
      </c>
      <c r="AO11" s="138">
        <f t="shared" si="8"/>
        <v>2</v>
      </c>
      <c r="AP11" s="681" t="str">
        <f t="shared" si="9"/>
        <v>85- disminuye 2</v>
      </c>
      <c r="AQ11" s="138">
        <f t="shared" si="10"/>
        <v>-1</v>
      </c>
      <c r="AR11" s="681" t="str">
        <f>IF(AQ11&lt;=1,"Rara vez",VLOOKUP(AQ11,[19]Listas!$L$69:$M$73,2,0))</f>
        <v>Rara vez</v>
      </c>
      <c r="AS11" s="138">
        <f t="shared" si="11"/>
        <v>8</v>
      </c>
      <c r="AT11" s="681" t="str">
        <f t="shared" si="12"/>
        <v>Moderado</v>
      </c>
      <c r="AU11" s="681" t="str">
        <f>INDEX([19]Listas!$O$69:$Q$73,MATCH(AR11,[19]Listas!$M$69:$M$73,0),MATCH(AT11,[19]Listas!$O$67:$Q$67,0))</f>
        <v>5
BAJA</v>
      </c>
      <c r="AV11" s="682" t="s">
        <v>647</v>
      </c>
      <c r="AW11" s="647" t="s">
        <v>1702</v>
      </c>
      <c r="AX11" s="647" t="s">
        <v>1703</v>
      </c>
      <c r="AY11" s="682" t="s">
        <v>1423</v>
      </c>
      <c r="AZ11" s="2170" t="s">
        <v>2708</v>
      </c>
      <c r="BA11" s="2171"/>
      <c r="BB11" s="2172"/>
      <c r="BC11" s="167" t="s">
        <v>658</v>
      </c>
      <c r="BD11" s="649" t="s">
        <v>2988</v>
      </c>
    </row>
    <row r="12" spans="1:56" ht="285.75" hidden="1" customHeight="1" x14ac:dyDescent="0.2">
      <c r="A12" s="651"/>
      <c r="B12" s="1771"/>
      <c r="C12" s="1771"/>
      <c r="D12" s="1771"/>
      <c r="E12" s="174"/>
      <c r="F12" s="1772"/>
      <c r="G12" s="1772"/>
      <c r="H12" s="1772"/>
      <c r="I12" s="1771"/>
      <c r="J12" s="1771"/>
      <c r="K12" s="1771"/>
      <c r="L12" s="682"/>
      <c r="M12" s="682"/>
      <c r="N12" s="682"/>
      <c r="O12" s="138" t="e">
        <f>VLOOKUP(L12,[19]Listas!$M$69:$N$73,2,0)</f>
        <v>#N/A</v>
      </c>
      <c r="P12" s="138"/>
      <c r="Q12" s="138" t="e">
        <f>HLOOKUP(M12,[19]Listas!$O$67:$Q$68,2,0)</f>
        <v>#N/A</v>
      </c>
      <c r="R12" s="681" t="e">
        <f>INDEX([19]Listas!$O$69:$Q$73,MATCH(L12,[19]Listas!$M$69:$M$73,0),MATCH(M12,[19]Listas!$O$67:$Q$67,0))</f>
        <v>#N/A</v>
      </c>
      <c r="S12" s="1771"/>
      <c r="T12" s="1771"/>
      <c r="U12" s="1771"/>
      <c r="V12" s="680"/>
      <c r="W12" s="680"/>
      <c r="X12" s="680"/>
      <c r="Y12" s="680"/>
      <c r="Z12" s="680"/>
      <c r="AA12" s="680"/>
      <c r="AB12" s="680"/>
      <c r="AC12" s="680"/>
      <c r="AD12" s="680"/>
      <c r="AE12" s="680"/>
      <c r="AF12" s="680"/>
      <c r="AG12" s="138">
        <f t="shared" si="0"/>
        <v>0</v>
      </c>
      <c r="AH12" s="138">
        <f t="shared" si="1"/>
        <v>0</v>
      </c>
      <c r="AI12" s="138">
        <f t="shared" si="2"/>
        <v>0</v>
      </c>
      <c r="AJ12" s="138">
        <f t="shared" si="3"/>
        <v>0</v>
      </c>
      <c r="AK12" s="138">
        <f t="shared" si="4"/>
        <v>0</v>
      </c>
      <c r="AL12" s="138">
        <f t="shared" si="5"/>
        <v>0</v>
      </c>
      <c r="AM12" s="138">
        <f t="shared" si="6"/>
        <v>0</v>
      </c>
      <c r="AN12" s="138">
        <f t="shared" si="7"/>
        <v>0</v>
      </c>
      <c r="AO12" s="138">
        <f t="shared" si="8"/>
        <v>0</v>
      </c>
      <c r="AP12" s="681" t="str">
        <f t="shared" si="9"/>
        <v>0- disminuye 0</v>
      </c>
      <c r="AQ12" s="138" t="e">
        <f t="shared" si="10"/>
        <v>#N/A</v>
      </c>
      <c r="AR12" s="681" t="e">
        <f>IF(AQ12&lt;=1,"Rara vez",VLOOKUP(AQ12,[19]Listas!$L$69:$M$73,2,0))</f>
        <v>#N/A</v>
      </c>
      <c r="AS12" s="138" t="e">
        <f t="shared" si="11"/>
        <v>#N/A</v>
      </c>
      <c r="AT12" s="681" t="e">
        <f t="shared" si="12"/>
        <v>#N/A</v>
      </c>
      <c r="AU12" s="681" t="e">
        <f>INDEX([19]Listas!$O$69:$Q$73,MATCH(AR12,[19]Listas!$M$69:$M$73,0),MATCH(AT12,[19]Listas!$O$67:$Q$67,0))</f>
        <v>#N/A</v>
      </c>
      <c r="AV12" s="682" t="s">
        <v>647</v>
      </c>
      <c r="AW12" s="650"/>
      <c r="AX12" s="650"/>
      <c r="AY12" s="682" t="s">
        <v>763</v>
      </c>
      <c r="AZ12" s="1766"/>
      <c r="BA12" s="1767"/>
      <c r="BB12" s="1768"/>
      <c r="BC12" s="175"/>
      <c r="BD12" s="683"/>
    </row>
    <row r="13" spans="1:56" ht="188.25" hidden="1" customHeight="1" x14ac:dyDescent="0.2">
      <c r="A13" s="651"/>
      <c r="B13" s="1771"/>
      <c r="C13" s="1771"/>
      <c r="D13" s="1771"/>
      <c r="E13" s="174"/>
      <c r="F13" s="1772"/>
      <c r="G13" s="1772"/>
      <c r="H13" s="1772"/>
      <c r="I13" s="1771"/>
      <c r="J13" s="1771"/>
      <c r="K13" s="1771"/>
      <c r="L13" s="682"/>
      <c r="M13" s="682"/>
      <c r="N13" s="682"/>
      <c r="O13" s="138" t="e">
        <f>VLOOKUP(L13,[19]Listas!$M$69:$N$73,2,0)</f>
        <v>#N/A</v>
      </c>
      <c r="P13" s="138"/>
      <c r="Q13" s="138" t="e">
        <f>HLOOKUP(M13,[19]Listas!$O$67:$Q$68,2,0)</f>
        <v>#N/A</v>
      </c>
      <c r="R13" s="681" t="e">
        <f>INDEX([19]Listas!$O$69:$Q$73,MATCH(L13,[19]Listas!$M$69:$M$73,0),MATCH(M13,[19]Listas!$O$67:$Q$67,0))</f>
        <v>#N/A</v>
      </c>
      <c r="S13" s="1771"/>
      <c r="T13" s="1771"/>
      <c r="U13" s="1771"/>
      <c r="V13" s="680"/>
      <c r="W13" s="680"/>
      <c r="X13" s="680"/>
      <c r="Y13" s="680"/>
      <c r="Z13" s="680"/>
      <c r="AA13" s="680"/>
      <c r="AB13" s="680"/>
      <c r="AC13" s="680"/>
      <c r="AD13" s="680"/>
      <c r="AE13" s="680"/>
      <c r="AF13" s="680"/>
      <c r="AG13" s="138">
        <f t="shared" si="0"/>
        <v>0</v>
      </c>
      <c r="AH13" s="138">
        <f t="shared" si="1"/>
        <v>0</v>
      </c>
      <c r="AI13" s="138">
        <f t="shared" si="2"/>
        <v>0</v>
      </c>
      <c r="AJ13" s="138">
        <f t="shared" si="3"/>
        <v>0</v>
      </c>
      <c r="AK13" s="138">
        <f t="shared" si="4"/>
        <v>0</v>
      </c>
      <c r="AL13" s="138">
        <f t="shared" si="5"/>
        <v>0</v>
      </c>
      <c r="AM13" s="138">
        <f t="shared" si="6"/>
        <v>0</v>
      </c>
      <c r="AN13" s="138">
        <f t="shared" si="7"/>
        <v>0</v>
      </c>
      <c r="AO13" s="138">
        <f t="shared" si="8"/>
        <v>0</v>
      </c>
      <c r="AP13" s="681" t="str">
        <f t="shared" si="9"/>
        <v>0- disminuye 0</v>
      </c>
      <c r="AQ13" s="138" t="e">
        <f t="shared" si="10"/>
        <v>#N/A</v>
      </c>
      <c r="AR13" s="681" t="e">
        <f>IF(AQ13&lt;=1,"Rara vez",VLOOKUP(AQ13,[19]Listas!$L$69:$M$73,2,0))</f>
        <v>#N/A</v>
      </c>
      <c r="AS13" s="138" t="e">
        <f t="shared" si="11"/>
        <v>#N/A</v>
      </c>
      <c r="AT13" s="681" t="e">
        <f t="shared" si="12"/>
        <v>#N/A</v>
      </c>
      <c r="AU13" s="681" t="e">
        <f>INDEX([19]Listas!$O$69:$Q$73,MATCH(AR13,[19]Listas!$M$69:$M$73,0),MATCH(AT13,[19]Listas!$O$67:$Q$67,0))</f>
        <v>#N/A</v>
      </c>
      <c r="AV13" s="682" t="s">
        <v>647</v>
      </c>
      <c r="AW13" s="650"/>
      <c r="AX13" s="650"/>
      <c r="AY13" s="682" t="s">
        <v>763</v>
      </c>
      <c r="AZ13" s="1766"/>
      <c r="BA13" s="1767"/>
      <c r="BB13" s="1768"/>
      <c r="BC13" s="175"/>
      <c r="BD13" s="683"/>
    </row>
    <row r="14" spans="1:56" ht="176.25" hidden="1" customHeight="1" x14ac:dyDescent="0.2">
      <c r="A14" s="651"/>
      <c r="B14" s="1771"/>
      <c r="C14" s="1771"/>
      <c r="D14" s="1771"/>
      <c r="E14" s="174"/>
      <c r="F14" s="1772"/>
      <c r="G14" s="1772"/>
      <c r="H14" s="1772"/>
      <c r="I14" s="1771"/>
      <c r="J14" s="1771"/>
      <c r="K14" s="1771"/>
      <c r="L14" s="682"/>
      <c r="M14" s="682"/>
      <c r="N14" s="682"/>
      <c r="O14" s="138" t="e">
        <f>VLOOKUP(L14,[19]Listas!$M$69:$N$73,2,0)</f>
        <v>#N/A</v>
      </c>
      <c r="P14" s="138"/>
      <c r="Q14" s="138" t="e">
        <f>HLOOKUP(M14,[19]Listas!$O$67:$Q$68,2,0)</f>
        <v>#N/A</v>
      </c>
      <c r="R14" s="681" t="e">
        <f>INDEX([19]Listas!$O$69:$Q$73,MATCH(L14,[19]Listas!$M$69:$M$73,0),MATCH(M14,[19]Listas!$O$67:$Q$67,0))</f>
        <v>#N/A</v>
      </c>
      <c r="S14" s="1771"/>
      <c r="T14" s="1771"/>
      <c r="U14" s="1771"/>
      <c r="V14" s="680"/>
      <c r="W14" s="680"/>
      <c r="X14" s="680"/>
      <c r="Y14" s="680"/>
      <c r="Z14" s="680"/>
      <c r="AA14" s="680"/>
      <c r="AB14" s="680"/>
      <c r="AC14" s="680"/>
      <c r="AD14" s="680"/>
      <c r="AE14" s="680"/>
      <c r="AF14" s="680"/>
      <c r="AG14" s="138">
        <f t="shared" si="0"/>
        <v>0</v>
      </c>
      <c r="AH14" s="138">
        <f t="shared" si="1"/>
        <v>0</v>
      </c>
      <c r="AI14" s="138">
        <f t="shared" si="2"/>
        <v>0</v>
      </c>
      <c r="AJ14" s="138">
        <f t="shared" si="3"/>
        <v>0</v>
      </c>
      <c r="AK14" s="138">
        <f t="shared" si="4"/>
        <v>0</v>
      </c>
      <c r="AL14" s="138">
        <f t="shared" si="5"/>
        <v>0</v>
      </c>
      <c r="AM14" s="138">
        <f t="shared" si="6"/>
        <v>0</v>
      </c>
      <c r="AN14" s="138">
        <f t="shared" si="7"/>
        <v>0</v>
      </c>
      <c r="AO14" s="138">
        <f t="shared" si="8"/>
        <v>0</v>
      </c>
      <c r="AP14" s="681" t="str">
        <f t="shared" si="9"/>
        <v>0- disminuye 0</v>
      </c>
      <c r="AQ14" s="138" t="e">
        <f t="shared" si="10"/>
        <v>#N/A</v>
      </c>
      <c r="AR14" s="681" t="e">
        <f>IF(AQ14&lt;=1,"Rara vez",VLOOKUP(AQ14,[19]Listas!$L$69:$M$73,2,0))</f>
        <v>#N/A</v>
      </c>
      <c r="AS14" s="138" t="e">
        <f t="shared" si="11"/>
        <v>#N/A</v>
      </c>
      <c r="AT14" s="681" t="e">
        <f t="shared" si="12"/>
        <v>#N/A</v>
      </c>
      <c r="AU14" s="681" t="e">
        <f>INDEX([19]Listas!$O$69:$Q$73,MATCH(AR14,[19]Listas!$M$69:$M$73,0),MATCH(AT14,[19]Listas!$O$67:$Q$67,0))</f>
        <v>#N/A</v>
      </c>
      <c r="AV14" s="682" t="s">
        <v>653</v>
      </c>
      <c r="AW14" s="650"/>
      <c r="AX14" s="650"/>
      <c r="AY14" s="682" t="s">
        <v>763</v>
      </c>
      <c r="AZ14" s="1766"/>
      <c r="BA14" s="1767"/>
      <c r="BB14" s="1768"/>
      <c r="BC14" s="175"/>
      <c r="BD14" s="683"/>
    </row>
    <row r="15" spans="1:56" ht="59.25" hidden="1" customHeight="1" x14ac:dyDescent="0.2">
      <c r="A15" s="651"/>
      <c r="B15" s="1721"/>
      <c r="C15" s="1722"/>
      <c r="D15" s="1723"/>
      <c r="E15" s="647"/>
      <c r="F15" s="1735"/>
      <c r="G15" s="1736"/>
      <c r="H15" s="1737"/>
      <c r="I15" s="1721"/>
      <c r="J15" s="1722"/>
      <c r="K15" s="1723"/>
      <c r="L15" s="652"/>
      <c r="M15" s="169"/>
      <c r="N15" s="140"/>
      <c r="O15" s="49" t="e">
        <f>VLOOKUP(L15,[19]Listas!$M$69:$N$73,2,0)</f>
        <v>#N/A</v>
      </c>
      <c r="P15" s="49"/>
      <c r="Q15" s="49" t="e">
        <f>HLOOKUP(M15,[19]Listas!$O$67:$Q$68,2,0)</f>
        <v>#N/A</v>
      </c>
      <c r="R15" s="656" t="e">
        <f>INDEX([19]Listas!$O$69:$Q$73,MATCH(L15,[19]Listas!$M$69:$M$73,0),MATCH(M15,[19]Listas!$O$67:$Q$67,0))</f>
        <v>#N/A</v>
      </c>
      <c r="S15" s="1721"/>
      <c r="T15" s="1722"/>
      <c r="U15" s="1723"/>
      <c r="V15" s="649"/>
      <c r="W15" s="649"/>
      <c r="X15" s="649"/>
      <c r="Y15" s="649"/>
      <c r="Z15" s="649"/>
      <c r="AA15" s="649"/>
      <c r="AB15" s="649"/>
      <c r="AC15" s="649"/>
      <c r="AD15" s="649"/>
      <c r="AE15" s="649"/>
      <c r="AF15" s="141"/>
      <c r="AG15" s="49">
        <f t="shared" si="0"/>
        <v>0</v>
      </c>
      <c r="AH15" s="49">
        <f t="shared" si="1"/>
        <v>0</v>
      </c>
      <c r="AI15" s="49">
        <f t="shared" si="2"/>
        <v>0</v>
      </c>
      <c r="AJ15" s="49">
        <f t="shared" si="3"/>
        <v>0</v>
      </c>
      <c r="AK15" s="49">
        <f t="shared" si="4"/>
        <v>0</v>
      </c>
      <c r="AL15" s="49">
        <f t="shared" si="5"/>
        <v>0</v>
      </c>
      <c r="AM15" s="49">
        <f t="shared" si="6"/>
        <v>0</v>
      </c>
      <c r="AN15" s="49">
        <f t="shared" si="7"/>
        <v>0</v>
      </c>
      <c r="AO15" s="49">
        <f t="shared" si="8"/>
        <v>0</v>
      </c>
      <c r="AP15" s="656" t="str">
        <f t="shared" si="9"/>
        <v>0- disminuye 0</v>
      </c>
      <c r="AQ15" s="49" t="e">
        <f t="shared" si="10"/>
        <v>#N/A</v>
      </c>
      <c r="AR15" s="656" t="e">
        <f>IF(AQ15&lt;=1,"Rara vez",VLOOKUP(AQ15,[19]Listas!$L$69:$M$73,2,0))</f>
        <v>#N/A</v>
      </c>
      <c r="AS15" s="49" t="e">
        <f t="shared" si="11"/>
        <v>#N/A</v>
      </c>
      <c r="AT15" s="656" t="e">
        <f t="shared" si="12"/>
        <v>#N/A</v>
      </c>
      <c r="AU15" s="656" t="e">
        <f>INDEX([19]Listas!$O$69:$Q$73,MATCH(AR15,[19]Listas!$M$69:$M$73,0),MATCH(AT15,[19]Listas!$O$67:$Q$67,0))</f>
        <v>#N/A</v>
      </c>
      <c r="AV15" s="652"/>
      <c r="AW15" s="647"/>
      <c r="AX15" s="647"/>
      <c r="AY15" s="652"/>
      <c r="AZ15" s="1754" t="s">
        <v>649</v>
      </c>
      <c r="BA15" s="1754"/>
      <c r="BB15" s="1754"/>
      <c r="BC15" s="649"/>
      <c r="BD15" s="649"/>
    </row>
    <row r="16" spans="1:56" ht="3.75" customHeight="1" x14ac:dyDescent="0.2">
      <c r="A16" s="40"/>
      <c r="B16" s="50"/>
      <c r="C16" s="50"/>
      <c r="D16" s="50"/>
      <c r="E16" s="43"/>
      <c r="F16" s="50"/>
      <c r="G16" s="50"/>
      <c r="H16" s="50"/>
      <c r="I16" s="50"/>
      <c r="J16" s="50"/>
      <c r="K16" s="50"/>
      <c r="L16" s="43"/>
      <c r="M16" s="43"/>
      <c r="N16" s="43"/>
      <c r="O16" s="43"/>
      <c r="P16" s="43"/>
      <c r="Q16" s="43"/>
      <c r="R16" s="43"/>
      <c r="S16" s="50"/>
      <c r="T16" s="50"/>
      <c r="U16" s="50"/>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50"/>
      <c r="AW16" s="50"/>
      <c r="AX16" s="50"/>
      <c r="AY16" s="43"/>
      <c r="AZ16" s="51"/>
      <c r="BA16" s="51"/>
      <c r="BB16" s="51"/>
      <c r="BC16" s="52"/>
      <c r="BD16" s="53"/>
    </row>
    <row r="17" spans="1:56" ht="15" customHeight="1" x14ac:dyDescent="0.2">
      <c r="A17" s="44"/>
      <c r="B17" s="1755" t="s">
        <v>655</v>
      </c>
      <c r="C17" s="1755"/>
      <c r="D17" s="1755"/>
      <c r="E17" s="1755"/>
      <c r="F17" s="1755"/>
      <c r="G17" s="1755"/>
      <c r="H17" s="1755"/>
      <c r="I17" s="1755"/>
      <c r="J17" s="1755"/>
      <c r="K17" s="1755"/>
      <c r="L17" s="1755"/>
      <c r="M17" s="1755"/>
      <c r="N17" s="1755"/>
      <c r="O17" s="1755"/>
      <c r="P17" s="1755"/>
      <c r="Q17" s="1755"/>
      <c r="R17" s="1755"/>
      <c r="S17" s="1755"/>
      <c r="T17" s="1755"/>
      <c r="U17" s="1755"/>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43"/>
      <c r="AV17" s="55"/>
      <c r="AW17" s="55"/>
      <c r="AX17" s="55"/>
      <c r="AY17" s="1765" t="s">
        <v>1599</v>
      </c>
      <c r="AZ17" s="1757"/>
      <c r="BA17" s="1757"/>
      <c r="BB17" s="1757"/>
      <c r="BC17" s="1757"/>
      <c r="BD17" s="1757"/>
    </row>
    <row r="18" spans="1:56" s="57" customFormat="1" ht="19.5" customHeight="1" x14ac:dyDescent="0.2">
      <c r="A18" s="56"/>
      <c r="B18" s="1758" t="s">
        <v>656</v>
      </c>
      <c r="C18" s="1759"/>
      <c r="D18" s="1759"/>
      <c r="E18" s="1759"/>
      <c r="F18" s="1759"/>
      <c r="G18" s="1759"/>
      <c r="H18" s="1760"/>
      <c r="I18" s="1758" t="s">
        <v>657</v>
      </c>
      <c r="J18" s="1759"/>
      <c r="K18" s="1759"/>
      <c r="L18" s="1759"/>
      <c r="M18" s="1759"/>
      <c r="N18" s="1759"/>
      <c r="O18" s="1759"/>
      <c r="P18" s="1759"/>
      <c r="Q18" s="1759"/>
      <c r="R18" s="1759"/>
      <c r="S18" s="1759"/>
      <c r="T18" s="1759"/>
      <c r="U18" s="1760"/>
      <c r="V18" s="1758" t="s">
        <v>369</v>
      </c>
      <c r="W18" s="1759"/>
      <c r="X18" s="1759"/>
      <c r="Y18" s="1759"/>
      <c r="Z18" s="1759"/>
      <c r="AA18" s="1759"/>
      <c r="AB18" s="1759"/>
      <c r="AC18" s="1759"/>
      <c r="AD18" s="1759"/>
      <c r="AE18" s="1759"/>
      <c r="AF18" s="1759"/>
      <c r="AG18" s="1759"/>
      <c r="AH18" s="1759"/>
      <c r="AI18" s="1759"/>
      <c r="AJ18" s="1759"/>
      <c r="AK18" s="1759"/>
      <c r="AL18" s="1759"/>
      <c r="AM18" s="1759"/>
      <c r="AN18" s="1759"/>
      <c r="AO18" s="1759"/>
      <c r="AP18" s="1760"/>
      <c r="AQ18" s="142" t="s">
        <v>370</v>
      </c>
      <c r="AR18" s="1758" t="s">
        <v>370</v>
      </c>
      <c r="AS18" s="1759"/>
      <c r="AT18" s="1759"/>
      <c r="AU18" s="1759"/>
      <c r="AV18" s="1759"/>
      <c r="AW18" s="1760"/>
      <c r="AX18" s="55"/>
      <c r="AY18" s="1757"/>
      <c r="AZ18" s="1757"/>
      <c r="BA18" s="1757"/>
      <c r="BB18" s="1757"/>
      <c r="BC18" s="1757"/>
      <c r="BD18" s="1757"/>
    </row>
    <row r="19" spans="1:56" s="57" customFormat="1" ht="39.75" customHeight="1" x14ac:dyDescent="0.2">
      <c r="A19" s="58"/>
      <c r="B19" s="2174" t="s">
        <v>207</v>
      </c>
      <c r="C19" s="2175"/>
      <c r="D19" s="2175"/>
      <c r="E19" s="2175"/>
      <c r="F19" s="2175"/>
      <c r="G19" s="2175"/>
      <c r="H19" s="2176"/>
      <c r="I19" s="1761" t="s">
        <v>659</v>
      </c>
      <c r="J19" s="1762"/>
      <c r="K19" s="1762"/>
      <c r="L19" s="1762"/>
      <c r="M19" s="1762"/>
      <c r="N19" s="1762"/>
      <c r="O19" s="1762"/>
      <c r="P19" s="1762"/>
      <c r="Q19" s="1762"/>
      <c r="R19" s="1762"/>
      <c r="S19" s="1762"/>
      <c r="T19" s="1762"/>
      <c r="U19" s="1763"/>
      <c r="V19" s="1761" t="s">
        <v>1704</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55"/>
      <c r="AY19" s="1757"/>
      <c r="AZ19" s="1757"/>
      <c r="BA19" s="1757"/>
      <c r="BB19" s="1757"/>
      <c r="BC19" s="1757"/>
      <c r="BD19" s="1757"/>
    </row>
    <row r="20" spans="1:56" s="57" customFormat="1" ht="39.75" hidden="1" customHeight="1" x14ac:dyDescent="0.2">
      <c r="A20" s="58"/>
      <c r="B20" s="2174" t="s">
        <v>412</v>
      </c>
      <c r="C20" s="2175"/>
      <c r="D20" s="2175"/>
      <c r="E20" s="2175"/>
      <c r="F20" s="2175"/>
      <c r="G20" s="2175"/>
      <c r="H20" s="2176"/>
      <c r="I20" s="1761" t="s">
        <v>1339</v>
      </c>
      <c r="J20" s="1762"/>
      <c r="K20" s="1762"/>
      <c r="L20" s="1762"/>
      <c r="M20" s="1762"/>
      <c r="N20" s="1762"/>
      <c r="O20" s="1762"/>
      <c r="P20" s="1762"/>
      <c r="Q20" s="1762"/>
      <c r="R20" s="1762"/>
      <c r="S20" s="1762"/>
      <c r="T20" s="1762"/>
      <c r="U20" s="1763"/>
      <c r="V20" s="1761" t="s">
        <v>2709</v>
      </c>
      <c r="W20" s="1762"/>
      <c r="X20" s="1762"/>
      <c r="Y20" s="1762"/>
      <c r="Z20" s="1762"/>
      <c r="AA20" s="1762"/>
      <c r="AB20" s="1762"/>
      <c r="AC20" s="1762"/>
      <c r="AD20" s="1762"/>
      <c r="AE20" s="1762"/>
      <c r="AF20" s="1762"/>
      <c r="AG20" s="1762"/>
      <c r="AH20" s="1762"/>
      <c r="AI20" s="1762"/>
      <c r="AJ20" s="1762"/>
      <c r="AK20" s="1762"/>
      <c r="AL20" s="1762"/>
      <c r="AM20" s="1762"/>
      <c r="AN20" s="1762"/>
      <c r="AO20" s="1762"/>
      <c r="AP20" s="1763"/>
      <c r="AQ20" s="59"/>
      <c r="AR20" s="639"/>
      <c r="AS20" s="640"/>
      <c r="AT20" s="640"/>
      <c r="AU20" s="640"/>
      <c r="AV20" s="640"/>
      <c r="AW20" s="641"/>
      <c r="AX20" s="55"/>
      <c r="AY20" s="1757"/>
      <c r="AZ20" s="1757"/>
      <c r="BA20" s="1757"/>
      <c r="BB20" s="1757"/>
      <c r="BC20" s="1757"/>
      <c r="BD20" s="1757"/>
    </row>
    <row r="21" spans="1:56" s="57" customFormat="1" ht="39.75" hidden="1" customHeight="1" x14ac:dyDescent="0.2">
      <c r="A21" s="58"/>
      <c r="B21" s="2174" t="s">
        <v>387</v>
      </c>
      <c r="C21" s="2175"/>
      <c r="D21" s="2175"/>
      <c r="E21" s="2175"/>
      <c r="F21" s="2175"/>
      <c r="G21" s="2175"/>
      <c r="H21" s="2176"/>
      <c r="I21" s="1761" t="s">
        <v>1617</v>
      </c>
      <c r="J21" s="1762"/>
      <c r="K21" s="1762"/>
      <c r="L21" s="1762"/>
      <c r="M21" s="1762"/>
      <c r="N21" s="1762"/>
      <c r="O21" s="1762"/>
      <c r="P21" s="1762"/>
      <c r="Q21" s="1762"/>
      <c r="R21" s="1762"/>
      <c r="S21" s="1762"/>
      <c r="T21" s="1762"/>
      <c r="U21" s="1763"/>
      <c r="V21" s="1761" t="s">
        <v>1084</v>
      </c>
      <c r="W21" s="1762"/>
      <c r="X21" s="1762"/>
      <c r="Y21" s="1762"/>
      <c r="Z21" s="1762"/>
      <c r="AA21" s="1762"/>
      <c r="AB21" s="1762"/>
      <c r="AC21" s="1762"/>
      <c r="AD21" s="1762"/>
      <c r="AE21" s="1762"/>
      <c r="AF21" s="1762"/>
      <c r="AG21" s="1762"/>
      <c r="AH21" s="1762"/>
      <c r="AI21" s="1762"/>
      <c r="AJ21" s="1762"/>
      <c r="AK21" s="1762"/>
      <c r="AL21" s="1762"/>
      <c r="AM21" s="1762"/>
      <c r="AN21" s="1762"/>
      <c r="AO21" s="1762"/>
      <c r="AP21" s="1763"/>
      <c r="AQ21" s="59"/>
      <c r="AR21" s="1761"/>
      <c r="AS21" s="1762"/>
      <c r="AT21" s="1762"/>
      <c r="AU21" s="1762"/>
      <c r="AV21" s="1762"/>
      <c r="AW21" s="1763"/>
      <c r="AX21" s="55"/>
      <c r="AY21" s="1757"/>
      <c r="AZ21" s="1757"/>
      <c r="BA21" s="1757"/>
      <c r="BB21" s="1757"/>
      <c r="BC21" s="1757"/>
      <c r="BD21" s="1757"/>
    </row>
    <row r="22" spans="1:56" ht="39.75" hidden="1" customHeight="1" x14ac:dyDescent="0.2">
      <c r="A22" s="58"/>
      <c r="B22" s="2174" t="s">
        <v>373</v>
      </c>
      <c r="C22" s="2175"/>
      <c r="D22" s="2175"/>
      <c r="E22" s="2175"/>
      <c r="F22" s="2175"/>
      <c r="G22" s="2175"/>
      <c r="H22" s="2176"/>
      <c r="I22" s="1761" t="s">
        <v>1589</v>
      </c>
      <c r="J22" s="1762"/>
      <c r="K22" s="1762"/>
      <c r="L22" s="1762"/>
      <c r="M22" s="1762"/>
      <c r="N22" s="1762"/>
      <c r="O22" s="1762"/>
      <c r="P22" s="1762"/>
      <c r="Q22" s="1762"/>
      <c r="R22" s="1762"/>
      <c r="S22" s="1762"/>
      <c r="T22" s="1762"/>
      <c r="U22" s="1763"/>
      <c r="V22" s="1761" t="s">
        <v>1084</v>
      </c>
      <c r="W22" s="1762"/>
      <c r="X22" s="1762"/>
      <c r="Y22" s="1762"/>
      <c r="Z22" s="1762"/>
      <c r="AA22" s="1762"/>
      <c r="AB22" s="1762"/>
      <c r="AC22" s="1762"/>
      <c r="AD22" s="1762"/>
      <c r="AE22" s="1762"/>
      <c r="AF22" s="1762"/>
      <c r="AG22" s="1762"/>
      <c r="AH22" s="1762"/>
      <c r="AI22" s="1762"/>
      <c r="AJ22" s="1762"/>
      <c r="AK22" s="1762"/>
      <c r="AL22" s="1762"/>
      <c r="AM22" s="1762"/>
      <c r="AN22" s="1762"/>
      <c r="AO22" s="1762"/>
      <c r="AP22" s="1763"/>
      <c r="AQ22" s="59"/>
      <c r="AR22" s="1761"/>
      <c r="AS22" s="1762"/>
      <c r="AT22" s="1762"/>
      <c r="AU22" s="1762"/>
      <c r="AV22" s="1762"/>
      <c r="AW22" s="1763"/>
      <c r="AX22" s="67"/>
      <c r="AY22" s="68"/>
      <c r="AZ22" s="69"/>
      <c r="BA22" s="69"/>
      <c r="BB22" s="69"/>
      <c r="BC22" s="68"/>
      <c r="BD22" s="61"/>
    </row>
    <row r="23" spans="1:56" ht="39.75" hidden="1" customHeight="1" x14ac:dyDescent="0.2">
      <c r="A23" s="58"/>
      <c r="B23" s="2174" t="s">
        <v>429</v>
      </c>
      <c r="C23" s="2175"/>
      <c r="D23" s="2175"/>
      <c r="E23" s="2175"/>
      <c r="F23" s="2175"/>
      <c r="G23" s="2175"/>
      <c r="H23" s="2176"/>
      <c r="I23" s="1761" t="s">
        <v>862</v>
      </c>
      <c r="J23" s="1762"/>
      <c r="K23" s="1762"/>
      <c r="L23" s="1762"/>
      <c r="M23" s="1762"/>
      <c r="N23" s="1762"/>
      <c r="O23" s="1762"/>
      <c r="P23" s="1762"/>
      <c r="Q23" s="1762"/>
      <c r="R23" s="1762"/>
      <c r="S23" s="1762"/>
      <c r="T23" s="1762"/>
      <c r="U23" s="1763"/>
      <c r="V23" s="1761" t="s">
        <v>1084</v>
      </c>
      <c r="W23" s="1762"/>
      <c r="X23" s="1762"/>
      <c r="Y23" s="1762"/>
      <c r="Z23" s="1762"/>
      <c r="AA23" s="1762"/>
      <c r="AB23" s="1762"/>
      <c r="AC23" s="1762"/>
      <c r="AD23" s="1762"/>
      <c r="AE23" s="1762"/>
      <c r="AF23" s="1762"/>
      <c r="AG23" s="1762"/>
      <c r="AH23" s="1762"/>
      <c r="AI23" s="1762"/>
      <c r="AJ23" s="1762"/>
      <c r="AK23" s="1762"/>
      <c r="AL23" s="1762"/>
      <c r="AM23" s="1762"/>
      <c r="AN23" s="1762"/>
      <c r="AO23" s="1762"/>
      <c r="AP23" s="1763"/>
      <c r="AQ23" s="59"/>
      <c r="AR23" s="639"/>
      <c r="AS23" s="640"/>
      <c r="AT23" s="640"/>
      <c r="AU23" s="640"/>
      <c r="AV23" s="640"/>
      <c r="AW23" s="641"/>
      <c r="AX23" s="67"/>
      <c r="AY23" s="68"/>
      <c r="AZ23" s="69"/>
      <c r="BA23" s="69"/>
      <c r="BB23" s="69"/>
      <c r="BC23" s="68"/>
      <c r="BD23" s="61"/>
    </row>
    <row r="24" spans="1:56" ht="39.75" hidden="1" customHeight="1" x14ac:dyDescent="0.2">
      <c r="A24" s="58"/>
      <c r="B24" s="2174" t="s">
        <v>72</v>
      </c>
      <c r="C24" s="2175"/>
      <c r="D24" s="2175"/>
      <c r="E24" s="2175"/>
      <c r="F24" s="2175"/>
      <c r="G24" s="2175"/>
      <c r="H24" s="2176"/>
      <c r="I24" s="1761" t="s">
        <v>1353</v>
      </c>
      <c r="J24" s="1762"/>
      <c r="K24" s="1762"/>
      <c r="L24" s="1762"/>
      <c r="M24" s="1762"/>
      <c r="N24" s="1762"/>
      <c r="O24" s="1762"/>
      <c r="P24" s="1762"/>
      <c r="Q24" s="1762"/>
      <c r="R24" s="1762"/>
      <c r="S24" s="1762"/>
      <c r="T24" s="1762"/>
      <c r="U24" s="1763"/>
      <c r="V24" s="1761" t="s">
        <v>1704</v>
      </c>
      <c r="W24" s="1762"/>
      <c r="X24" s="1762"/>
      <c r="Y24" s="1762"/>
      <c r="Z24" s="1762"/>
      <c r="AA24" s="1762"/>
      <c r="AB24" s="1762"/>
      <c r="AC24" s="1762"/>
      <c r="AD24" s="1762"/>
      <c r="AE24" s="1762"/>
      <c r="AF24" s="1762"/>
      <c r="AG24" s="1762"/>
      <c r="AH24" s="1762"/>
      <c r="AI24" s="1762"/>
      <c r="AJ24" s="1762"/>
      <c r="AK24" s="1762"/>
      <c r="AL24" s="1762"/>
      <c r="AM24" s="1762"/>
      <c r="AN24" s="1762"/>
      <c r="AO24" s="1762"/>
      <c r="AP24" s="1763"/>
      <c r="AQ24" s="59"/>
      <c r="AR24" s="1761"/>
      <c r="AS24" s="1762"/>
      <c r="AT24" s="1762"/>
      <c r="AU24" s="1762"/>
      <c r="AV24" s="1762"/>
      <c r="AW24" s="1763"/>
      <c r="AX24" s="70"/>
      <c r="AY24" s="68"/>
      <c r="AZ24" s="69"/>
      <c r="BA24" s="69"/>
      <c r="BB24" s="69"/>
      <c r="BC24" s="68"/>
      <c r="BD24" s="61"/>
    </row>
    <row r="25" spans="1:56" hidden="1"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61"/>
    </row>
    <row r="26" spans="1:56" hidden="1"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61"/>
    </row>
    <row r="27" spans="1:56" hidden="1"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61"/>
    </row>
    <row r="28" spans="1:56" hidden="1"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61"/>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61"/>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61"/>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61"/>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61"/>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61"/>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61"/>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61"/>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61"/>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61"/>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61"/>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61"/>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61"/>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61"/>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61"/>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61"/>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61"/>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61"/>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61"/>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61"/>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61"/>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61"/>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61"/>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61"/>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61"/>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61"/>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61"/>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61"/>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61"/>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61"/>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61"/>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61"/>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61"/>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61"/>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61"/>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61"/>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61"/>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61"/>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61"/>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61"/>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61"/>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61"/>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61"/>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61"/>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61"/>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61"/>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61"/>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61"/>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61"/>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61"/>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61"/>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61"/>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61"/>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61"/>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61"/>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61"/>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61"/>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61"/>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61"/>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61"/>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61"/>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61"/>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61"/>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61"/>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61"/>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61"/>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61"/>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61"/>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61"/>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61"/>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61"/>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61"/>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61"/>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61"/>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61"/>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61"/>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61"/>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61"/>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61"/>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61"/>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61"/>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61"/>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61"/>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61"/>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61"/>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61"/>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61"/>
    </row>
    <row r="115" spans="1:56"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61"/>
    </row>
    <row r="116" spans="1:56" x14ac:dyDescent="0.2">
      <c r="A116" s="60"/>
      <c r="B116" s="60"/>
      <c r="C116" s="60"/>
      <c r="D116" s="60"/>
      <c r="E116" s="61"/>
      <c r="F116" s="60"/>
      <c r="G116" s="60"/>
      <c r="H116" s="60"/>
      <c r="I116" s="60"/>
      <c r="J116" s="60"/>
      <c r="K116" s="60"/>
      <c r="L116" s="62"/>
      <c r="M116" s="62"/>
      <c r="N116" s="62"/>
      <c r="O116" s="62"/>
      <c r="P116" s="62"/>
      <c r="Q116" s="62"/>
      <c r="R116" s="62"/>
      <c r="S116" s="62"/>
      <c r="T116" s="62"/>
      <c r="U116" s="62"/>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2"/>
      <c r="AW116" s="62"/>
      <c r="AX116" s="62"/>
      <c r="AY116" s="61"/>
      <c r="AZ116" s="60"/>
      <c r="BA116" s="60"/>
      <c r="BB116" s="60"/>
      <c r="BC116" s="61"/>
      <c r="BD116" s="61"/>
    </row>
    <row r="117" spans="1:56" x14ac:dyDescent="0.2">
      <c r="A117" s="60"/>
      <c r="B117" s="60"/>
      <c r="C117" s="60"/>
      <c r="D117" s="60"/>
      <c r="E117" s="61"/>
      <c r="F117" s="60"/>
      <c r="G117" s="60"/>
      <c r="H117" s="60"/>
      <c r="I117" s="60"/>
      <c r="J117" s="60"/>
      <c r="K117" s="60"/>
      <c r="L117" s="62"/>
      <c r="M117" s="62"/>
      <c r="N117" s="62"/>
      <c r="O117" s="62"/>
      <c r="P117" s="62"/>
      <c r="Q117" s="62"/>
      <c r="R117" s="62"/>
      <c r="S117" s="62"/>
      <c r="T117" s="62"/>
      <c r="U117" s="62"/>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2"/>
      <c r="AW117" s="62"/>
      <c r="AX117" s="62"/>
      <c r="AY117" s="61"/>
      <c r="AZ117" s="60"/>
      <c r="BA117" s="60"/>
      <c r="BB117" s="60"/>
      <c r="BC117" s="61"/>
      <c r="BD117" s="61"/>
    </row>
  </sheetData>
  <sheetProtection sheet="1" formatCells="0" formatColumns="0" formatRows="0" insertRows="0" deleteRows="0" sort="0" autoFilter="0" pivotTables="0"/>
  <mergeCells count="82">
    <mergeCell ref="B24:H24"/>
    <mergeCell ref="I24:U24"/>
    <mergeCell ref="V24:AP24"/>
    <mergeCell ref="AR24:AW24"/>
    <mergeCell ref="AR21:AW21"/>
    <mergeCell ref="B22:H22"/>
    <mergeCell ref="I22:U22"/>
    <mergeCell ref="V22:AP22"/>
    <mergeCell ref="AR22:AW22"/>
    <mergeCell ref="B23:H23"/>
    <mergeCell ref="I23:U23"/>
    <mergeCell ref="V23:AP23"/>
    <mergeCell ref="B17:U17"/>
    <mergeCell ref="AY17:BD21"/>
    <mergeCell ref="B18:H18"/>
    <mergeCell ref="I18:U18"/>
    <mergeCell ref="V18:AP18"/>
    <mergeCell ref="AR18:AW18"/>
    <mergeCell ref="B19:H19"/>
    <mergeCell ref="I19:U19"/>
    <mergeCell ref="V19:AP19"/>
    <mergeCell ref="AR19:AW19"/>
    <mergeCell ref="B20:H20"/>
    <mergeCell ref="I20:U20"/>
    <mergeCell ref="V20:AP20"/>
    <mergeCell ref="B21:H21"/>
    <mergeCell ref="I21:U21"/>
    <mergeCell ref="V21:AP21"/>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AA6:AX6"/>
    <mergeCell ref="B8:K8"/>
    <mergeCell ref="AY8:BD8"/>
    <mergeCell ref="B9:D9"/>
    <mergeCell ref="F9:H9"/>
    <mergeCell ref="I9:K9"/>
    <mergeCell ref="S9:U9"/>
    <mergeCell ref="AZ9:BB9"/>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5 KU10:KU15 UQ10:UQ15 AEM10:AEM15 AOI10:AOI15 AYE10:AYE15 BIA10:BIA15 BRW10:BRW15 CBS10:CBS15 CLO10:CLO15 CVK10:CVK15 DFG10:DFG15 DPC10:DPC15 DYY10:DYY15 EIU10:EIU15 ESQ10:ESQ15 FCM10:FCM15 FMI10:FMI15 FWE10:FWE15 GGA10:GGA15 GPW10:GPW15 GZS10:GZS15 HJO10:HJO15 HTK10:HTK15 IDG10:IDG15 INC10:INC15 IWY10:IWY15 JGU10:JGU15 JQQ10:JQQ15 KAM10:KAM15 KKI10:KKI15 KUE10:KUE15 LEA10:LEA15 LNW10:LNW15 LXS10:LXS15 MHO10:MHO15 MRK10:MRK15 NBG10:NBG15 NLC10:NLC15 NUY10:NUY15 OEU10:OEU15 OOQ10:OOQ15 OYM10:OYM15 PII10:PII15 PSE10:PSE15 QCA10:QCA15 QLW10:QLW15 QVS10:QVS15 RFO10:RFO15 RPK10:RPK15 RZG10:RZG15 SJC10:SJC15 SSY10:SSY15 TCU10:TCU15 TMQ10:TMQ15 TWM10:TWM15 UGI10:UGI15 UQE10:UQE15 VAA10:VAA15 VJW10:VJW15 VTS10:VTS15 WDO10:WDO15 WNK10:WNK15 WXG10:WXG15 AY65546:AY65551 KU65546:KU65551 UQ65546:UQ65551 AEM65546:AEM65551 AOI65546:AOI65551 AYE65546:AYE65551 BIA65546:BIA65551 BRW65546:BRW65551 CBS65546:CBS65551 CLO65546:CLO65551 CVK65546:CVK65551 DFG65546:DFG65551 DPC65546:DPC65551 DYY65546:DYY65551 EIU65546:EIU65551 ESQ65546:ESQ65551 FCM65546:FCM65551 FMI65546:FMI65551 FWE65546:FWE65551 GGA65546:GGA65551 GPW65546:GPW65551 GZS65546:GZS65551 HJO65546:HJO65551 HTK65546:HTK65551 IDG65546:IDG65551 INC65546:INC65551 IWY65546:IWY65551 JGU65546:JGU65551 JQQ65546:JQQ65551 KAM65546:KAM65551 KKI65546:KKI65551 KUE65546:KUE65551 LEA65546:LEA65551 LNW65546:LNW65551 LXS65546:LXS65551 MHO65546:MHO65551 MRK65546:MRK65551 NBG65546:NBG65551 NLC65546:NLC65551 NUY65546:NUY65551 OEU65546:OEU65551 OOQ65546:OOQ65551 OYM65546:OYM65551 PII65546:PII65551 PSE65546:PSE65551 QCA65546:QCA65551 QLW65546:QLW65551 QVS65546:QVS65551 RFO65546:RFO65551 RPK65546:RPK65551 RZG65546:RZG65551 SJC65546:SJC65551 SSY65546:SSY65551 TCU65546:TCU65551 TMQ65546:TMQ65551 TWM65546:TWM65551 UGI65546:UGI65551 UQE65546:UQE65551 VAA65546:VAA65551 VJW65546:VJW65551 VTS65546:VTS65551 WDO65546:WDO65551 WNK65546:WNK65551 WXG65546:WXG65551 AY131082:AY131087 KU131082:KU131087 UQ131082:UQ131087 AEM131082:AEM131087 AOI131082:AOI131087 AYE131082:AYE131087 BIA131082:BIA131087 BRW131082:BRW131087 CBS131082:CBS131087 CLO131082:CLO131087 CVK131082:CVK131087 DFG131082:DFG131087 DPC131082:DPC131087 DYY131082:DYY131087 EIU131082:EIU131087 ESQ131082:ESQ131087 FCM131082:FCM131087 FMI131082:FMI131087 FWE131082:FWE131087 GGA131082:GGA131087 GPW131082:GPW131087 GZS131082:GZS131087 HJO131082:HJO131087 HTK131082:HTK131087 IDG131082:IDG131087 INC131082:INC131087 IWY131082:IWY131087 JGU131082:JGU131087 JQQ131082:JQQ131087 KAM131082:KAM131087 KKI131082:KKI131087 KUE131082:KUE131087 LEA131082:LEA131087 LNW131082:LNW131087 LXS131082:LXS131087 MHO131082:MHO131087 MRK131082:MRK131087 NBG131082:NBG131087 NLC131082:NLC131087 NUY131082:NUY131087 OEU131082:OEU131087 OOQ131082:OOQ131087 OYM131082:OYM131087 PII131082:PII131087 PSE131082:PSE131087 QCA131082:QCA131087 QLW131082:QLW131087 QVS131082:QVS131087 RFO131082:RFO131087 RPK131082:RPK131087 RZG131082:RZG131087 SJC131082:SJC131087 SSY131082:SSY131087 TCU131082:TCU131087 TMQ131082:TMQ131087 TWM131082:TWM131087 UGI131082:UGI131087 UQE131082:UQE131087 VAA131082:VAA131087 VJW131082:VJW131087 VTS131082:VTS131087 WDO131082:WDO131087 WNK131082:WNK131087 WXG131082:WXG131087 AY196618:AY196623 KU196618:KU196623 UQ196618:UQ196623 AEM196618:AEM196623 AOI196618:AOI196623 AYE196618:AYE196623 BIA196618:BIA196623 BRW196618:BRW196623 CBS196618:CBS196623 CLO196618:CLO196623 CVK196618:CVK196623 DFG196618:DFG196623 DPC196618:DPC196623 DYY196618:DYY196623 EIU196618:EIU196623 ESQ196618:ESQ196623 FCM196618:FCM196623 FMI196618:FMI196623 FWE196618:FWE196623 GGA196618:GGA196623 GPW196618:GPW196623 GZS196618:GZS196623 HJO196618:HJO196623 HTK196618:HTK196623 IDG196618:IDG196623 INC196618:INC196623 IWY196618:IWY196623 JGU196618:JGU196623 JQQ196618:JQQ196623 KAM196618:KAM196623 KKI196618:KKI196623 KUE196618:KUE196623 LEA196618:LEA196623 LNW196618:LNW196623 LXS196618:LXS196623 MHO196618:MHO196623 MRK196618:MRK196623 NBG196618:NBG196623 NLC196618:NLC196623 NUY196618:NUY196623 OEU196618:OEU196623 OOQ196618:OOQ196623 OYM196618:OYM196623 PII196618:PII196623 PSE196618:PSE196623 QCA196618:QCA196623 QLW196618:QLW196623 QVS196618:QVS196623 RFO196618:RFO196623 RPK196618:RPK196623 RZG196618:RZG196623 SJC196618:SJC196623 SSY196618:SSY196623 TCU196618:TCU196623 TMQ196618:TMQ196623 TWM196618:TWM196623 UGI196618:UGI196623 UQE196618:UQE196623 VAA196618:VAA196623 VJW196618:VJW196623 VTS196618:VTS196623 WDO196618:WDO196623 WNK196618:WNK196623 WXG196618:WXG196623 AY262154:AY262159 KU262154:KU262159 UQ262154:UQ262159 AEM262154:AEM262159 AOI262154:AOI262159 AYE262154:AYE262159 BIA262154:BIA262159 BRW262154:BRW262159 CBS262154:CBS262159 CLO262154:CLO262159 CVK262154:CVK262159 DFG262154:DFG262159 DPC262154:DPC262159 DYY262154:DYY262159 EIU262154:EIU262159 ESQ262154:ESQ262159 FCM262154:FCM262159 FMI262154:FMI262159 FWE262154:FWE262159 GGA262154:GGA262159 GPW262154:GPW262159 GZS262154:GZS262159 HJO262154:HJO262159 HTK262154:HTK262159 IDG262154:IDG262159 INC262154:INC262159 IWY262154:IWY262159 JGU262154:JGU262159 JQQ262154:JQQ262159 KAM262154:KAM262159 KKI262154:KKI262159 KUE262154:KUE262159 LEA262154:LEA262159 LNW262154:LNW262159 LXS262154:LXS262159 MHO262154:MHO262159 MRK262154:MRK262159 NBG262154:NBG262159 NLC262154:NLC262159 NUY262154:NUY262159 OEU262154:OEU262159 OOQ262154:OOQ262159 OYM262154:OYM262159 PII262154:PII262159 PSE262154:PSE262159 QCA262154:QCA262159 QLW262154:QLW262159 QVS262154:QVS262159 RFO262154:RFO262159 RPK262154:RPK262159 RZG262154:RZG262159 SJC262154:SJC262159 SSY262154:SSY262159 TCU262154:TCU262159 TMQ262154:TMQ262159 TWM262154:TWM262159 UGI262154:UGI262159 UQE262154:UQE262159 VAA262154:VAA262159 VJW262154:VJW262159 VTS262154:VTS262159 WDO262154:WDO262159 WNK262154:WNK262159 WXG262154:WXG262159 AY327690:AY327695 KU327690:KU327695 UQ327690:UQ327695 AEM327690:AEM327695 AOI327690:AOI327695 AYE327690:AYE327695 BIA327690:BIA327695 BRW327690:BRW327695 CBS327690:CBS327695 CLO327690:CLO327695 CVK327690:CVK327695 DFG327690:DFG327695 DPC327690:DPC327695 DYY327690:DYY327695 EIU327690:EIU327695 ESQ327690:ESQ327695 FCM327690:FCM327695 FMI327690:FMI327695 FWE327690:FWE327695 GGA327690:GGA327695 GPW327690:GPW327695 GZS327690:GZS327695 HJO327690:HJO327695 HTK327690:HTK327695 IDG327690:IDG327695 INC327690:INC327695 IWY327690:IWY327695 JGU327690:JGU327695 JQQ327690:JQQ327695 KAM327690:KAM327695 KKI327690:KKI327695 KUE327690:KUE327695 LEA327690:LEA327695 LNW327690:LNW327695 LXS327690:LXS327695 MHO327690:MHO327695 MRK327690:MRK327695 NBG327690:NBG327695 NLC327690:NLC327695 NUY327690:NUY327695 OEU327690:OEU327695 OOQ327690:OOQ327695 OYM327690:OYM327695 PII327690:PII327695 PSE327690:PSE327695 QCA327690:QCA327695 QLW327690:QLW327695 QVS327690:QVS327695 RFO327690:RFO327695 RPK327690:RPK327695 RZG327690:RZG327695 SJC327690:SJC327695 SSY327690:SSY327695 TCU327690:TCU327695 TMQ327690:TMQ327695 TWM327690:TWM327695 UGI327690:UGI327695 UQE327690:UQE327695 VAA327690:VAA327695 VJW327690:VJW327695 VTS327690:VTS327695 WDO327690:WDO327695 WNK327690:WNK327695 WXG327690:WXG327695 AY393226:AY393231 KU393226:KU393231 UQ393226:UQ393231 AEM393226:AEM393231 AOI393226:AOI393231 AYE393226:AYE393231 BIA393226:BIA393231 BRW393226:BRW393231 CBS393226:CBS393231 CLO393226:CLO393231 CVK393226:CVK393231 DFG393226:DFG393231 DPC393226:DPC393231 DYY393226:DYY393231 EIU393226:EIU393231 ESQ393226:ESQ393231 FCM393226:FCM393231 FMI393226:FMI393231 FWE393226:FWE393231 GGA393226:GGA393231 GPW393226:GPW393231 GZS393226:GZS393231 HJO393226:HJO393231 HTK393226:HTK393231 IDG393226:IDG393231 INC393226:INC393231 IWY393226:IWY393231 JGU393226:JGU393231 JQQ393226:JQQ393231 KAM393226:KAM393231 KKI393226:KKI393231 KUE393226:KUE393231 LEA393226:LEA393231 LNW393226:LNW393231 LXS393226:LXS393231 MHO393226:MHO393231 MRK393226:MRK393231 NBG393226:NBG393231 NLC393226:NLC393231 NUY393226:NUY393231 OEU393226:OEU393231 OOQ393226:OOQ393231 OYM393226:OYM393231 PII393226:PII393231 PSE393226:PSE393231 QCA393226:QCA393231 QLW393226:QLW393231 QVS393226:QVS393231 RFO393226:RFO393231 RPK393226:RPK393231 RZG393226:RZG393231 SJC393226:SJC393231 SSY393226:SSY393231 TCU393226:TCU393231 TMQ393226:TMQ393231 TWM393226:TWM393231 UGI393226:UGI393231 UQE393226:UQE393231 VAA393226:VAA393231 VJW393226:VJW393231 VTS393226:VTS393231 WDO393226:WDO393231 WNK393226:WNK393231 WXG393226:WXG393231 AY458762:AY458767 KU458762:KU458767 UQ458762:UQ458767 AEM458762:AEM458767 AOI458762:AOI458767 AYE458762:AYE458767 BIA458762:BIA458767 BRW458762:BRW458767 CBS458762:CBS458767 CLO458762:CLO458767 CVK458762:CVK458767 DFG458762:DFG458767 DPC458762:DPC458767 DYY458762:DYY458767 EIU458762:EIU458767 ESQ458762:ESQ458767 FCM458762:FCM458767 FMI458762:FMI458767 FWE458762:FWE458767 GGA458762:GGA458767 GPW458762:GPW458767 GZS458762:GZS458767 HJO458762:HJO458767 HTK458762:HTK458767 IDG458762:IDG458767 INC458762:INC458767 IWY458762:IWY458767 JGU458762:JGU458767 JQQ458762:JQQ458767 KAM458762:KAM458767 KKI458762:KKI458767 KUE458762:KUE458767 LEA458762:LEA458767 LNW458762:LNW458767 LXS458762:LXS458767 MHO458762:MHO458767 MRK458762:MRK458767 NBG458762:NBG458767 NLC458762:NLC458767 NUY458762:NUY458767 OEU458762:OEU458767 OOQ458762:OOQ458767 OYM458762:OYM458767 PII458762:PII458767 PSE458762:PSE458767 QCA458762:QCA458767 QLW458762:QLW458767 QVS458762:QVS458767 RFO458762:RFO458767 RPK458762:RPK458767 RZG458762:RZG458767 SJC458762:SJC458767 SSY458762:SSY458767 TCU458762:TCU458767 TMQ458762:TMQ458767 TWM458762:TWM458767 UGI458762:UGI458767 UQE458762:UQE458767 VAA458762:VAA458767 VJW458762:VJW458767 VTS458762:VTS458767 WDO458762:WDO458767 WNK458762:WNK458767 WXG458762:WXG458767 AY524298:AY524303 KU524298:KU524303 UQ524298:UQ524303 AEM524298:AEM524303 AOI524298:AOI524303 AYE524298:AYE524303 BIA524298:BIA524303 BRW524298:BRW524303 CBS524298:CBS524303 CLO524298:CLO524303 CVK524298:CVK524303 DFG524298:DFG524303 DPC524298:DPC524303 DYY524298:DYY524303 EIU524298:EIU524303 ESQ524298:ESQ524303 FCM524298:FCM524303 FMI524298:FMI524303 FWE524298:FWE524303 GGA524298:GGA524303 GPW524298:GPW524303 GZS524298:GZS524303 HJO524298:HJO524303 HTK524298:HTK524303 IDG524298:IDG524303 INC524298:INC524303 IWY524298:IWY524303 JGU524298:JGU524303 JQQ524298:JQQ524303 KAM524298:KAM524303 KKI524298:KKI524303 KUE524298:KUE524303 LEA524298:LEA524303 LNW524298:LNW524303 LXS524298:LXS524303 MHO524298:MHO524303 MRK524298:MRK524303 NBG524298:NBG524303 NLC524298:NLC524303 NUY524298:NUY524303 OEU524298:OEU524303 OOQ524298:OOQ524303 OYM524298:OYM524303 PII524298:PII524303 PSE524298:PSE524303 QCA524298:QCA524303 QLW524298:QLW524303 QVS524298:QVS524303 RFO524298:RFO524303 RPK524298:RPK524303 RZG524298:RZG524303 SJC524298:SJC524303 SSY524298:SSY524303 TCU524298:TCU524303 TMQ524298:TMQ524303 TWM524298:TWM524303 UGI524298:UGI524303 UQE524298:UQE524303 VAA524298:VAA524303 VJW524298:VJW524303 VTS524298:VTS524303 WDO524298:WDO524303 WNK524298:WNK524303 WXG524298:WXG524303 AY589834:AY589839 KU589834:KU589839 UQ589834:UQ589839 AEM589834:AEM589839 AOI589834:AOI589839 AYE589834:AYE589839 BIA589834:BIA589839 BRW589834:BRW589839 CBS589834:CBS589839 CLO589834:CLO589839 CVK589834:CVK589839 DFG589834:DFG589839 DPC589834:DPC589839 DYY589834:DYY589839 EIU589834:EIU589839 ESQ589834:ESQ589839 FCM589834:FCM589839 FMI589834:FMI589839 FWE589834:FWE589839 GGA589834:GGA589839 GPW589834:GPW589839 GZS589834:GZS589839 HJO589834:HJO589839 HTK589834:HTK589839 IDG589834:IDG589839 INC589834:INC589839 IWY589834:IWY589839 JGU589834:JGU589839 JQQ589834:JQQ589839 KAM589834:KAM589839 KKI589834:KKI589839 KUE589834:KUE589839 LEA589834:LEA589839 LNW589834:LNW589839 LXS589834:LXS589839 MHO589834:MHO589839 MRK589834:MRK589839 NBG589834:NBG589839 NLC589834:NLC589839 NUY589834:NUY589839 OEU589834:OEU589839 OOQ589834:OOQ589839 OYM589834:OYM589839 PII589834:PII589839 PSE589834:PSE589839 QCA589834:QCA589839 QLW589834:QLW589839 QVS589834:QVS589839 RFO589834:RFO589839 RPK589834:RPK589839 RZG589834:RZG589839 SJC589834:SJC589839 SSY589834:SSY589839 TCU589834:TCU589839 TMQ589834:TMQ589839 TWM589834:TWM589839 UGI589834:UGI589839 UQE589834:UQE589839 VAA589834:VAA589839 VJW589834:VJW589839 VTS589834:VTS589839 WDO589834:WDO589839 WNK589834:WNK589839 WXG589834:WXG589839 AY655370:AY655375 KU655370:KU655375 UQ655370:UQ655375 AEM655370:AEM655375 AOI655370:AOI655375 AYE655370:AYE655375 BIA655370:BIA655375 BRW655370:BRW655375 CBS655370:CBS655375 CLO655370:CLO655375 CVK655370:CVK655375 DFG655370:DFG655375 DPC655370:DPC655375 DYY655370:DYY655375 EIU655370:EIU655375 ESQ655370:ESQ655375 FCM655370:FCM655375 FMI655370:FMI655375 FWE655370:FWE655375 GGA655370:GGA655375 GPW655370:GPW655375 GZS655370:GZS655375 HJO655370:HJO655375 HTK655370:HTK655375 IDG655370:IDG655375 INC655370:INC655375 IWY655370:IWY655375 JGU655370:JGU655375 JQQ655370:JQQ655375 KAM655370:KAM655375 KKI655370:KKI655375 KUE655370:KUE655375 LEA655370:LEA655375 LNW655370:LNW655375 LXS655370:LXS655375 MHO655370:MHO655375 MRK655370:MRK655375 NBG655370:NBG655375 NLC655370:NLC655375 NUY655370:NUY655375 OEU655370:OEU655375 OOQ655370:OOQ655375 OYM655370:OYM655375 PII655370:PII655375 PSE655370:PSE655375 QCA655370:QCA655375 QLW655370:QLW655375 QVS655370:QVS655375 RFO655370:RFO655375 RPK655370:RPK655375 RZG655370:RZG655375 SJC655370:SJC655375 SSY655370:SSY655375 TCU655370:TCU655375 TMQ655370:TMQ655375 TWM655370:TWM655375 UGI655370:UGI655375 UQE655370:UQE655375 VAA655370:VAA655375 VJW655370:VJW655375 VTS655370:VTS655375 WDO655370:WDO655375 WNK655370:WNK655375 WXG655370:WXG655375 AY720906:AY720911 KU720906:KU720911 UQ720906:UQ720911 AEM720906:AEM720911 AOI720906:AOI720911 AYE720906:AYE720911 BIA720906:BIA720911 BRW720906:BRW720911 CBS720906:CBS720911 CLO720906:CLO720911 CVK720906:CVK720911 DFG720906:DFG720911 DPC720906:DPC720911 DYY720906:DYY720911 EIU720906:EIU720911 ESQ720906:ESQ720911 FCM720906:FCM720911 FMI720906:FMI720911 FWE720906:FWE720911 GGA720906:GGA720911 GPW720906:GPW720911 GZS720906:GZS720911 HJO720906:HJO720911 HTK720906:HTK720911 IDG720906:IDG720911 INC720906:INC720911 IWY720906:IWY720911 JGU720906:JGU720911 JQQ720906:JQQ720911 KAM720906:KAM720911 KKI720906:KKI720911 KUE720906:KUE720911 LEA720906:LEA720911 LNW720906:LNW720911 LXS720906:LXS720911 MHO720906:MHO720911 MRK720906:MRK720911 NBG720906:NBG720911 NLC720906:NLC720911 NUY720906:NUY720911 OEU720906:OEU720911 OOQ720906:OOQ720911 OYM720906:OYM720911 PII720906:PII720911 PSE720906:PSE720911 QCA720906:QCA720911 QLW720906:QLW720911 QVS720906:QVS720911 RFO720906:RFO720911 RPK720906:RPK720911 RZG720906:RZG720911 SJC720906:SJC720911 SSY720906:SSY720911 TCU720906:TCU720911 TMQ720906:TMQ720911 TWM720906:TWM720911 UGI720906:UGI720911 UQE720906:UQE720911 VAA720906:VAA720911 VJW720906:VJW720911 VTS720906:VTS720911 WDO720906:WDO720911 WNK720906:WNK720911 WXG720906:WXG720911 AY786442:AY786447 KU786442:KU786447 UQ786442:UQ786447 AEM786442:AEM786447 AOI786442:AOI786447 AYE786442:AYE786447 BIA786442:BIA786447 BRW786442:BRW786447 CBS786442:CBS786447 CLO786442:CLO786447 CVK786442:CVK786447 DFG786442:DFG786447 DPC786442:DPC786447 DYY786442:DYY786447 EIU786442:EIU786447 ESQ786442:ESQ786447 FCM786442:FCM786447 FMI786442:FMI786447 FWE786442:FWE786447 GGA786442:GGA786447 GPW786442:GPW786447 GZS786442:GZS786447 HJO786442:HJO786447 HTK786442:HTK786447 IDG786442:IDG786447 INC786442:INC786447 IWY786442:IWY786447 JGU786442:JGU786447 JQQ786442:JQQ786447 KAM786442:KAM786447 KKI786442:KKI786447 KUE786442:KUE786447 LEA786442:LEA786447 LNW786442:LNW786447 LXS786442:LXS786447 MHO786442:MHO786447 MRK786442:MRK786447 NBG786442:NBG786447 NLC786442:NLC786447 NUY786442:NUY786447 OEU786442:OEU786447 OOQ786442:OOQ786447 OYM786442:OYM786447 PII786442:PII786447 PSE786442:PSE786447 QCA786442:QCA786447 QLW786442:QLW786447 QVS786442:QVS786447 RFO786442:RFO786447 RPK786442:RPK786447 RZG786442:RZG786447 SJC786442:SJC786447 SSY786442:SSY786447 TCU786442:TCU786447 TMQ786442:TMQ786447 TWM786442:TWM786447 UGI786442:UGI786447 UQE786442:UQE786447 VAA786442:VAA786447 VJW786442:VJW786447 VTS786442:VTS786447 WDO786442:WDO786447 WNK786442:WNK786447 WXG786442:WXG786447 AY851978:AY851983 KU851978:KU851983 UQ851978:UQ851983 AEM851978:AEM851983 AOI851978:AOI851983 AYE851978:AYE851983 BIA851978:BIA851983 BRW851978:BRW851983 CBS851978:CBS851983 CLO851978:CLO851983 CVK851978:CVK851983 DFG851978:DFG851983 DPC851978:DPC851983 DYY851978:DYY851983 EIU851978:EIU851983 ESQ851978:ESQ851983 FCM851978:FCM851983 FMI851978:FMI851983 FWE851978:FWE851983 GGA851978:GGA851983 GPW851978:GPW851983 GZS851978:GZS851983 HJO851978:HJO851983 HTK851978:HTK851983 IDG851978:IDG851983 INC851978:INC851983 IWY851978:IWY851983 JGU851978:JGU851983 JQQ851978:JQQ851983 KAM851978:KAM851983 KKI851978:KKI851983 KUE851978:KUE851983 LEA851978:LEA851983 LNW851978:LNW851983 LXS851978:LXS851983 MHO851978:MHO851983 MRK851978:MRK851983 NBG851978:NBG851983 NLC851978:NLC851983 NUY851978:NUY851983 OEU851978:OEU851983 OOQ851978:OOQ851983 OYM851978:OYM851983 PII851978:PII851983 PSE851978:PSE851983 QCA851978:QCA851983 QLW851978:QLW851983 QVS851978:QVS851983 RFO851978:RFO851983 RPK851978:RPK851983 RZG851978:RZG851983 SJC851978:SJC851983 SSY851978:SSY851983 TCU851978:TCU851983 TMQ851978:TMQ851983 TWM851978:TWM851983 UGI851978:UGI851983 UQE851978:UQE851983 VAA851978:VAA851983 VJW851978:VJW851983 VTS851978:VTS851983 WDO851978:WDO851983 WNK851978:WNK851983 WXG851978:WXG851983 AY917514:AY917519 KU917514:KU917519 UQ917514:UQ917519 AEM917514:AEM917519 AOI917514:AOI917519 AYE917514:AYE917519 BIA917514:BIA917519 BRW917514:BRW917519 CBS917514:CBS917519 CLO917514:CLO917519 CVK917514:CVK917519 DFG917514:DFG917519 DPC917514:DPC917519 DYY917514:DYY917519 EIU917514:EIU917519 ESQ917514:ESQ917519 FCM917514:FCM917519 FMI917514:FMI917519 FWE917514:FWE917519 GGA917514:GGA917519 GPW917514:GPW917519 GZS917514:GZS917519 HJO917514:HJO917519 HTK917514:HTK917519 IDG917514:IDG917519 INC917514:INC917519 IWY917514:IWY917519 JGU917514:JGU917519 JQQ917514:JQQ917519 KAM917514:KAM917519 KKI917514:KKI917519 KUE917514:KUE917519 LEA917514:LEA917519 LNW917514:LNW917519 LXS917514:LXS917519 MHO917514:MHO917519 MRK917514:MRK917519 NBG917514:NBG917519 NLC917514:NLC917519 NUY917514:NUY917519 OEU917514:OEU917519 OOQ917514:OOQ917519 OYM917514:OYM917519 PII917514:PII917519 PSE917514:PSE917519 QCA917514:QCA917519 QLW917514:QLW917519 QVS917514:QVS917519 RFO917514:RFO917519 RPK917514:RPK917519 RZG917514:RZG917519 SJC917514:SJC917519 SSY917514:SSY917519 TCU917514:TCU917519 TMQ917514:TMQ917519 TWM917514:TWM917519 UGI917514:UGI917519 UQE917514:UQE917519 VAA917514:VAA917519 VJW917514:VJW917519 VTS917514:VTS917519 WDO917514:WDO917519 WNK917514:WNK917519 WXG917514:WXG917519 AY983050:AY983055 KU983050:KU983055 UQ983050:UQ983055 AEM983050:AEM983055 AOI983050:AOI983055 AYE983050:AYE983055 BIA983050:BIA983055 BRW983050:BRW983055 CBS983050:CBS983055 CLO983050:CLO983055 CVK983050:CVK983055 DFG983050:DFG983055 DPC983050:DPC983055 DYY983050:DYY983055 EIU983050:EIU983055 ESQ983050:ESQ983055 FCM983050:FCM983055 FMI983050:FMI983055 FWE983050:FWE983055 GGA983050:GGA983055 GPW983050:GPW983055 GZS983050:GZS983055 HJO983050:HJO983055 HTK983050:HTK983055 IDG983050:IDG983055 INC983050:INC983055 IWY983050:IWY983055 JGU983050:JGU983055 JQQ983050:JQQ983055 KAM983050:KAM983055 KKI983050:KKI983055 KUE983050:KUE983055 LEA983050:LEA983055 LNW983050:LNW983055 LXS983050:LXS983055 MHO983050:MHO983055 MRK983050:MRK983055 NBG983050:NBG983055 NLC983050:NLC983055 NUY983050:NUY983055 OEU983050:OEU983055 OOQ983050:OOQ983055 OYM983050:OYM983055 PII983050:PII983055 PSE983050:PSE983055 QCA983050:QCA983055 QLW983050:QLW983055 QVS983050:QVS983055 RFO983050:RFO983055 RPK983050:RPK983055 RZG983050:RZG983055 SJC983050:SJC983055 SSY983050:SSY983055 TCU983050:TCU983055 TMQ983050:TMQ983055 TWM983050:TWM983055 UGI983050:UGI983055 UQE983050:UQE983055 VAA983050:VAA983055 VJW983050:VJW983055 VTS983050:VTS983055 WDO983050:WDO983055 WNK983050:WNK983055 WXG983050:WXG983055">
      <formula1>Monitoreo</formula1>
    </dataValidation>
    <dataValidation type="list" allowBlank="1" showInputMessage="1" sqref="AV10:AV15 KR10:KR15 UN10:UN15 AEJ10:AEJ15 AOF10:AOF15 AYB10:AYB15 BHX10:BHX15 BRT10:BRT15 CBP10:CBP15 CLL10:CLL15 CVH10:CVH15 DFD10:DFD15 DOZ10:DOZ15 DYV10:DYV15 EIR10:EIR15 ESN10:ESN15 FCJ10:FCJ15 FMF10:FMF15 FWB10:FWB15 GFX10:GFX15 GPT10:GPT15 GZP10:GZP15 HJL10:HJL15 HTH10:HTH15 IDD10:IDD15 IMZ10:IMZ15 IWV10:IWV15 JGR10:JGR15 JQN10:JQN15 KAJ10:KAJ15 KKF10:KKF15 KUB10:KUB15 LDX10:LDX15 LNT10:LNT15 LXP10:LXP15 MHL10:MHL15 MRH10:MRH15 NBD10:NBD15 NKZ10:NKZ15 NUV10:NUV15 OER10:OER15 OON10:OON15 OYJ10:OYJ15 PIF10:PIF15 PSB10:PSB15 QBX10:QBX15 QLT10:QLT15 QVP10:QVP15 RFL10:RFL15 RPH10:RPH15 RZD10:RZD15 SIZ10:SIZ15 SSV10:SSV15 TCR10:TCR15 TMN10:TMN15 TWJ10:TWJ15 UGF10:UGF15 UQB10:UQB15 UZX10:UZX15 VJT10:VJT15 VTP10:VTP15 WDL10:WDL15 WNH10:WNH15 WXD10:WXD15 AV65546:AV65551 KR65546:KR65551 UN65546:UN65551 AEJ65546:AEJ65551 AOF65546:AOF65551 AYB65546:AYB65551 BHX65546:BHX65551 BRT65546:BRT65551 CBP65546:CBP65551 CLL65546:CLL65551 CVH65546:CVH65551 DFD65546:DFD65551 DOZ65546:DOZ65551 DYV65546:DYV65551 EIR65546:EIR65551 ESN65546:ESN65551 FCJ65546:FCJ65551 FMF65546:FMF65551 FWB65546:FWB65551 GFX65546:GFX65551 GPT65546:GPT65551 GZP65546:GZP65551 HJL65546:HJL65551 HTH65546:HTH65551 IDD65546:IDD65551 IMZ65546:IMZ65551 IWV65546:IWV65551 JGR65546:JGR65551 JQN65546:JQN65551 KAJ65546:KAJ65551 KKF65546:KKF65551 KUB65546:KUB65551 LDX65546:LDX65551 LNT65546:LNT65551 LXP65546:LXP65551 MHL65546:MHL65551 MRH65546:MRH65551 NBD65546:NBD65551 NKZ65546:NKZ65551 NUV65546:NUV65551 OER65546:OER65551 OON65546:OON65551 OYJ65546:OYJ65551 PIF65546:PIF65551 PSB65546:PSB65551 QBX65546:QBX65551 QLT65546:QLT65551 QVP65546:QVP65551 RFL65546:RFL65551 RPH65546:RPH65551 RZD65546:RZD65551 SIZ65546:SIZ65551 SSV65546:SSV65551 TCR65546:TCR65551 TMN65546:TMN65551 TWJ65546:TWJ65551 UGF65546:UGF65551 UQB65546:UQB65551 UZX65546:UZX65551 VJT65546:VJT65551 VTP65546:VTP65551 WDL65546:WDL65551 WNH65546:WNH65551 WXD65546:WXD65551 AV131082:AV131087 KR131082:KR131087 UN131082:UN131087 AEJ131082:AEJ131087 AOF131082:AOF131087 AYB131082:AYB131087 BHX131082:BHX131087 BRT131082:BRT131087 CBP131082:CBP131087 CLL131082:CLL131087 CVH131082:CVH131087 DFD131082:DFD131087 DOZ131082:DOZ131087 DYV131082:DYV131087 EIR131082:EIR131087 ESN131082:ESN131087 FCJ131082:FCJ131087 FMF131082:FMF131087 FWB131082:FWB131087 GFX131082:GFX131087 GPT131082:GPT131087 GZP131082:GZP131087 HJL131082:HJL131087 HTH131082:HTH131087 IDD131082:IDD131087 IMZ131082:IMZ131087 IWV131082:IWV131087 JGR131082:JGR131087 JQN131082:JQN131087 KAJ131082:KAJ131087 KKF131082:KKF131087 KUB131082:KUB131087 LDX131082:LDX131087 LNT131082:LNT131087 LXP131082:LXP131087 MHL131082:MHL131087 MRH131082:MRH131087 NBD131082:NBD131087 NKZ131082:NKZ131087 NUV131082:NUV131087 OER131082:OER131087 OON131082:OON131087 OYJ131082:OYJ131087 PIF131082:PIF131087 PSB131082:PSB131087 QBX131082:QBX131087 QLT131082:QLT131087 QVP131082:QVP131087 RFL131082:RFL131087 RPH131082:RPH131087 RZD131082:RZD131087 SIZ131082:SIZ131087 SSV131082:SSV131087 TCR131082:TCR131087 TMN131082:TMN131087 TWJ131082:TWJ131087 UGF131082:UGF131087 UQB131082:UQB131087 UZX131082:UZX131087 VJT131082:VJT131087 VTP131082:VTP131087 WDL131082:WDL131087 WNH131082:WNH131087 WXD131082:WXD131087 AV196618:AV196623 KR196618:KR196623 UN196618:UN196623 AEJ196618:AEJ196623 AOF196618:AOF196623 AYB196618:AYB196623 BHX196618:BHX196623 BRT196618:BRT196623 CBP196618:CBP196623 CLL196618:CLL196623 CVH196618:CVH196623 DFD196618:DFD196623 DOZ196618:DOZ196623 DYV196618:DYV196623 EIR196618:EIR196623 ESN196618:ESN196623 FCJ196618:FCJ196623 FMF196618:FMF196623 FWB196618:FWB196623 GFX196618:GFX196623 GPT196618:GPT196623 GZP196618:GZP196623 HJL196618:HJL196623 HTH196618:HTH196623 IDD196618:IDD196623 IMZ196618:IMZ196623 IWV196618:IWV196623 JGR196618:JGR196623 JQN196618:JQN196623 KAJ196618:KAJ196623 KKF196618:KKF196623 KUB196618:KUB196623 LDX196618:LDX196623 LNT196618:LNT196623 LXP196618:LXP196623 MHL196618:MHL196623 MRH196618:MRH196623 NBD196618:NBD196623 NKZ196618:NKZ196623 NUV196618:NUV196623 OER196618:OER196623 OON196618:OON196623 OYJ196618:OYJ196623 PIF196618:PIF196623 PSB196618:PSB196623 QBX196618:QBX196623 QLT196618:QLT196623 QVP196618:QVP196623 RFL196618:RFL196623 RPH196618:RPH196623 RZD196618:RZD196623 SIZ196618:SIZ196623 SSV196618:SSV196623 TCR196618:TCR196623 TMN196618:TMN196623 TWJ196618:TWJ196623 UGF196618:UGF196623 UQB196618:UQB196623 UZX196618:UZX196623 VJT196618:VJT196623 VTP196618:VTP196623 WDL196618:WDL196623 WNH196618:WNH196623 WXD196618:WXD196623 AV262154:AV262159 KR262154:KR262159 UN262154:UN262159 AEJ262154:AEJ262159 AOF262154:AOF262159 AYB262154:AYB262159 BHX262154:BHX262159 BRT262154:BRT262159 CBP262154:CBP262159 CLL262154:CLL262159 CVH262154:CVH262159 DFD262154:DFD262159 DOZ262154:DOZ262159 DYV262154:DYV262159 EIR262154:EIR262159 ESN262154:ESN262159 FCJ262154:FCJ262159 FMF262154:FMF262159 FWB262154:FWB262159 GFX262154:GFX262159 GPT262154:GPT262159 GZP262154:GZP262159 HJL262154:HJL262159 HTH262154:HTH262159 IDD262154:IDD262159 IMZ262154:IMZ262159 IWV262154:IWV262159 JGR262154:JGR262159 JQN262154:JQN262159 KAJ262154:KAJ262159 KKF262154:KKF262159 KUB262154:KUB262159 LDX262154:LDX262159 LNT262154:LNT262159 LXP262154:LXP262159 MHL262154:MHL262159 MRH262154:MRH262159 NBD262154:NBD262159 NKZ262154:NKZ262159 NUV262154:NUV262159 OER262154:OER262159 OON262154:OON262159 OYJ262154:OYJ262159 PIF262154:PIF262159 PSB262154:PSB262159 QBX262154:QBX262159 QLT262154:QLT262159 QVP262154:QVP262159 RFL262154:RFL262159 RPH262154:RPH262159 RZD262154:RZD262159 SIZ262154:SIZ262159 SSV262154:SSV262159 TCR262154:TCR262159 TMN262154:TMN262159 TWJ262154:TWJ262159 UGF262154:UGF262159 UQB262154:UQB262159 UZX262154:UZX262159 VJT262154:VJT262159 VTP262154:VTP262159 WDL262154:WDL262159 WNH262154:WNH262159 WXD262154:WXD262159 AV327690:AV327695 KR327690:KR327695 UN327690:UN327695 AEJ327690:AEJ327695 AOF327690:AOF327695 AYB327690:AYB327695 BHX327690:BHX327695 BRT327690:BRT327695 CBP327690:CBP327695 CLL327690:CLL327695 CVH327690:CVH327695 DFD327690:DFD327695 DOZ327690:DOZ327695 DYV327690:DYV327695 EIR327690:EIR327695 ESN327690:ESN327695 FCJ327690:FCJ327695 FMF327690:FMF327695 FWB327690:FWB327695 GFX327690:GFX327695 GPT327690:GPT327695 GZP327690:GZP327695 HJL327690:HJL327695 HTH327690:HTH327695 IDD327690:IDD327695 IMZ327690:IMZ327695 IWV327690:IWV327695 JGR327690:JGR327695 JQN327690:JQN327695 KAJ327690:KAJ327695 KKF327690:KKF327695 KUB327690:KUB327695 LDX327690:LDX327695 LNT327690:LNT327695 LXP327690:LXP327695 MHL327690:MHL327695 MRH327690:MRH327695 NBD327690:NBD327695 NKZ327690:NKZ327695 NUV327690:NUV327695 OER327690:OER327695 OON327690:OON327695 OYJ327690:OYJ327695 PIF327690:PIF327695 PSB327690:PSB327695 QBX327690:QBX327695 QLT327690:QLT327695 QVP327690:QVP327695 RFL327690:RFL327695 RPH327690:RPH327695 RZD327690:RZD327695 SIZ327690:SIZ327695 SSV327690:SSV327695 TCR327690:TCR327695 TMN327690:TMN327695 TWJ327690:TWJ327695 UGF327690:UGF327695 UQB327690:UQB327695 UZX327690:UZX327695 VJT327690:VJT327695 VTP327690:VTP327695 WDL327690:WDL327695 WNH327690:WNH327695 WXD327690:WXD327695 AV393226:AV393231 KR393226:KR393231 UN393226:UN393231 AEJ393226:AEJ393231 AOF393226:AOF393231 AYB393226:AYB393231 BHX393226:BHX393231 BRT393226:BRT393231 CBP393226:CBP393231 CLL393226:CLL393231 CVH393226:CVH393231 DFD393226:DFD393231 DOZ393226:DOZ393231 DYV393226:DYV393231 EIR393226:EIR393231 ESN393226:ESN393231 FCJ393226:FCJ393231 FMF393226:FMF393231 FWB393226:FWB393231 GFX393226:GFX393231 GPT393226:GPT393231 GZP393226:GZP393231 HJL393226:HJL393231 HTH393226:HTH393231 IDD393226:IDD393231 IMZ393226:IMZ393231 IWV393226:IWV393231 JGR393226:JGR393231 JQN393226:JQN393231 KAJ393226:KAJ393231 KKF393226:KKF393231 KUB393226:KUB393231 LDX393226:LDX393231 LNT393226:LNT393231 LXP393226:LXP393231 MHL393226:MHL393231 MRH393226:MRH393231 NBD393226:NBD393231 NKZ393226:NKZ393231 NUV393226:NUV393231 OER393226:OER393231 OON393226:OON393231 OYJ393226:OYJ393231 PIF393226:PIF393231 PSB393226:PSB393231 QBX393226:QBX393231 QLT393226:QLT393231 QVP393226:QVP393231 RFL393226:RFL393231 RPH393226:RPH393231 RZD393226:RZD393231 SIZ393226:SIZ393231 SSV393226:SSV393231 TCR393226:TCR393231 TMN393226:TMN393231 TWJ393226:TWJ393231 UGF393226:UGF393231 UQB393226:UQB393231 UZX393226:UZX393231 VJT393226:VJT393231 VTP393226:VTP393231 WDL393226:WDL393231 WNH393226:WNH393231 WXD393226:WXD393231 AV458762:AV458767 KR458762:KR458767 UN458762:UN458767 AEJ458762:AEJ458767 AOF458762:AOF458767 AYB458762:AYB458767 BHX458762:BHX458767 BRT458762:BRT458767 CBP458762:CBP458767 CLL458762:CLL458767 CVH458762:CVH458767 DFD458762:DFD458767 DOZ458762:DOZ458767 DYV458762:DYV458767 EIR458762:EIR458767 ESN458762:ESN458767 FCJ458762:FCJ458767 FMF458762:FMF458767 FWB458762:FWB458767 GFX458762:GFX458767 GPT458762:GPT458767 GZP458762:GZP458767 HJL458762:HJL458767 HTH458762:HTH458767 IDD458762:IDD458767 IMZ458762:IMZ458767 IWV458762:IWV458767 JGR458762:JGR458767 JQN458762:JQN458767 KAJ458762:KAJ458767 KKF458762:KKF458767 KUB458762:KUB458767 LDX458762:LDX458767 LNT458762:LNT458767 LXP458762:LXP458767 MHL458762:MHL458767 MRH458762:MRH458767 NBD458762:NBD458767 NKZ458762:NKZ458767 NUV458762:NUV458767 OER458762:OER458767 OON458762:OON458767 OYJ458762:OYJ458767 PIF458762:PIF458767 PSB458762:PSB458767 QBX458762:QBX458767 QLT458762:QLT458767 QVP458762:QVP458767 RFL458762:RFL458767 RPH458762:RPH458767 RZD458762:RZD458767 SIZ458762:SIZ458767 SSV458762:SSV458767 TCR458762:TCR458767 TMN458762:TMN458767 TWJ458762:TWJ458767 UGF458762:UGF458767 UQB458762:UQB458767 UZX458762:UZX458767 VJT458762:VJT458767 VTP458762:VTP458767 WDL458762:WDL458767 WNH458762:WNH458767 WXD458762:WXD458767 AV524298:AV524303 KR524298:KR524303 UN524298:UN524303 AEJ524298:AEJ524303 AOF524298:AOF524303 AYB524298:AYB524303 BHX524298:BHX524303 BRT524298:BRT524303 CBP524298:CBP524303 CLL524298:CLL524303 CVH524298:CVH524303 DFD524298:DFD524303 DOZ524298:DOZ524303 DYV524298:DYV524303 EIR524298:EIR524303 ESN524298:ESN524303 FCJ524298:FCJ524303 FMF524298:FMF524303 FWB524298:FWB524303 GFX524298:GFX524303 GPT524298:GPT524303 GZP524298:GZP524303 HJL524298:HJL524303 HTH524298:HTH524303 IDD524298:IDD524303 IMZ524298:IMZ524303 IWV524298:IWV524303 JGR524298:JGR524303 JQN524298:JQN524303 KAJ524298:KAJ524303 KKF524298:KKF524303 KUB524298:KUB524303 LDX524298:LDX524303 LNT524298:LNT524303 LXP524298:LXP524303 MHL524298:MHL524303 MRH524298:MRH524303 NBD524298:NBD524303 NKZ524298:NKZ524303 NUV524298:NUV524303 OER524298:OER524303 OON524298:OON524303 OYJ524298:OYJ524303 PIF524298:PIF524303 PSB524298:PSB524303 QBX524298:QBX524303 QLT524298:QLT524303 QVP524298:QVP524303 RFL524298:RFL524303 RPH524298:RPH524303 RZD524298:RZD524303 SIZ524298:SIZ524303 SSV524298:SSV524303 TCR524298:TCR524303 TMN524298:TMN524303 TWJ524298:TWJ524303 UGF524298:UGF524303 UQB524298:UQB524303 UZX524298:UZX524303 VJT524298:VJT524303 VTP524298:VTP524303 WDL524298:WDL524303 WNH524298:WNH524303 WXD524298:WXD524303 AV589834:AV589839 KR589834:KR589839 UN589834:UN589839 AEJ589834:AEJ589839 AOF589834:AOF589839 AYB589834:AYB589839 BHX589834:BHX589839 BRT589834:BRT589839 CBP589834:CBP589839 CLL589834:CLL589839 CVH589834:CVH589839 DFD589834:DFD589839 DOZ589834:DOZ589839 DYV589834:DYV589839 EIR589834:EIR589839 ESN589834:ESN589839 FCJ589834:FCJ589839 FMF589834:FMF589839 FWB589834:FWB589839 GFX589834:GFX589839 GPT589834:GPT589839 GZP589834:GZP589839 HJL589834:HJL589839 HTH589834:HTH589839 IDD589834:IDD589839 IMZ589834:IMZ589839 IWV589834:IWV589839 JGR589834:JGR589839 JQN589834:JQN589839 KAJ589834:KAJ589839 KKF589834:KKF589839 KUB589834:KUB589839 LDX589834:LDX589839 LNT589834:LNT589839 LXP589834:LXP589839 MHL589834:MHL589839 MRH589834:MRH589839 NBD589834:NBD589839 NKZ589834:NKZ589839 NUV589834:NUV589839 OER589834:OER589839 OON589834:OON589839 OYJ589834:OYJ589839 PIF589834:PIF589839 PSB589834:PSB589839 QBX589834:QBX589839 QLT589834:QLT589839 QVP589834:QVP589839 RFL589834:RFL589839 RPH589834:RPH589839 RZD589834:RZD589839 SIZ589834:SIZ589839 SSV589834:SSV589839 TCR589834:TCR589839 TMN589834:TMN589839 TWJ589834:TWJ589839 UGF589834:UGF589839 UQB589834:UQB589839 UZX589834:UZX589839 VJT589834:VJT589839 VTP589834:VTP589839 WDL589834:WDL589839 WNH589834:WNH589839 WXD589834:WXD589839 AV655370:AV655375 KR655370:KR655375 UN655370:UN655375 AEJ655370:AEJ655375 AOF655370:AOF655375 AYB655370:AYB655375 BHX655370:BHX655375 BRT655370:BRT655375 CBP655370:CBP655375 CLL655370:CLL655375 CVH655370:CVH655375 DFD655370:DFD655375 DOZ655370:DOZ655375 DYV655370:DYV655375 EIR655370:EIR655375 ESN655370:ESN655375 FCJ655370:FCJ655375 FMF655370:FMF655375 FWB655370:FWB655375 GFX655370:GFX655375 GPT655370:GPT655375 GZP655370:GZP655375 HJL655370:HJL655375 HTH655370:HTH655375 IDD655370:IDD655375 IMZ655370:IMZ655375 IWV655370:IWV655375 JGR655370:JGR655375 JQN655370:JQN655375 KAJ655370:KAJ655375 KKF655370:KKF655375 KUB655370:KUB655375 LDX655370:LDX655375 LNT655370:LNT655375 LXP655370:LXP655375 MHL655370:MHL655375 MRH655370:MRH655375 NBD655370:NBD655375 NKZ655370:NKZ655375 NUV655370:NUV655375 OER655370:OER655375 OON655370:OON655375 OYJ655370:OYJ655375 PIF655370:PIF655375 PSB655370:PSB655375 QBX655370:QBX655375 QLT655370:QLT655375 QVP655370:QVP655375 RFL655370:RFL655375 RPH655370:RPH655375 RZD655370:RZD655375 SIZ655370:SIZ655375 SSV655370:SSV655375 TCR655370:TCR655375 TMN655370:TMN655375 TWJ655370:TWJ655375 UGF655370:UGF655375 UQB655370:UQB655375 UZX655370:UZX655375 VJT655370:VJT655375 VTP655370:VTP655375 WDL655370:WDL655375 WNH655370:WNH655375 WXD655370:WXD655375 AV720906:AV720911 KR720906:KR720911 UN720906:UN720911 AEJ720906:AEJ720911 AOF720906:AOF720911 AYB720906:AYB720911 BHX720906:BHX720911 BRT720906:BRT720911 CBP720906:CBP720911 CLL720906:CLL720911 CVH720906:CVH720911 DFD720906:DFD720911 DOZ720906:DOZ720911 DYV720906:DYV720911 EIR720906:EIR720911 ESN720906:ESN720911 FCJ720906:FCJ720911 FMF720906:FMF720911 FWB720906:FWB720911 GFX720906:GFX720911 GPT720906:GPT720911 GZP720906:GZP720911 HJL720906:HJL720911 HTH720906:HTH720911 IDD720906:IDD720911 IMZ720906:IMZ720911 IWV720906:IWV720911 JGR720906:JGR720911 JQN720906:JQN720911 KAJ720906:KAJ720911 KKF720906:KKF720911 KUB720906:KUB720911 LDX720906:LDX720911 LNT720906:LNT720911 LXP720906:LXP720911 MHL720906:MHL720911 MRH720906:MRH720911 NBD720906:NBD720911 NKZ720906:NKZ720911 NUV720906:NUV720911 OER720906:OER720911 OON720906:OON720911 OYJ720906:OYJ720911 PIF720906:PIF720911 PSB720906:PSB720911 QBX720906:QBX720911 QLT720906:QLT720911 QVP720906:QVP720911 RFL720906:RFL720911 RPH720906:RPH720911 RZD720906:RZD720911 SIZ720906:SIZ720911 SSV720906:SSV720911 TCR720906:TCR720911 TMN720906:TMN720911 TWJ720906:TWJ720911 UGF720906:UGF720911 UQB720906:UQB720911 UZX720906:UZX720911 VJT720906:VJT720911 VTP720906:VTP720911 WDL720906:WDL720911 WNH720906:WNH720911 WXD720906:WXD720911 AV786442:AV786447 KR786442:KR786447 UN786442:UN786447 AEJ786442:AEJ786447 AOF786442:AOF786447 AYB786442:AYB786447 BHX786442:BHX786447 BRT786442:BRT786447 CBP786442:CBP786447 CLL786442:CLL786447 CVH786442:CVH786447 DFD786442:DFD786447 DOZ786442:DOZ786447 DYV786442:DYV786447 EIR786442:EIR786447 ESN786442:ESN786447 FCJ786442:FCJ786447 FMF786442:FMF786447 FWB786442:FWB786447 GFX786442:GFX786447 GPT786442:GPT786447 GZP786442:GZP786447 HJL786442:HJL786447 HTH786442:HTH786447 IDD786442:IDD786447 IMZ786442:IMZ786447 IWV786442:IWV786447 JGR786442:JGR786447 JQN786442:JQN786447 KAJ786442:KAJ786447 KKF786442:KKF786447 KUB786442:KUB786447 LDX786442:LDX786447 LNT786442:LNT786447 LXP786442:LXP786447 MHL786442:MHL786447 MRH786442:MRH786447 NBD786442:NBD786447 NKZ786442:NKZ786447 NUV786442:NUV786447 OER786442:OER786447 OON786442:OON786447 OYJ786442:OYJ786447 PIF786442:PIF786447 PSB786442:PSB786447 QBX786442:QBX786447 QLT786442:QLT786447 QVP786442:QVP786447 RFL786442:RFL786447 RPH786442:RPH786447 RZD786442:RZD786447 SIZ786442:SIZ786447 SSV786442:SSV786447 TCR786442:TCR786447 TMN786442:TMN786447 TWJ786442:TWJ786447 UGF786442:UGF786447 UQB786442:UQB786447 UZX786442:UZX786447 VJT786442:VJT786447 VTP786442:VTP786447 WDL786442:WDL786447 WNH786442:WNH786447 WXD786442:WXD786447 AV851978:AV851983 KR851978:KR851983 UN851978:UN851983 AEJ851978:AEJ851983 AOF851978:AOF851983 AYB851978:AYB851983 BHX851978:BHX851983 BRT851978:BRT851983 CBP851978:CBP851983 CLL851978:CLL851983 CVH851978:CVH851983 DFD851978:DFD851983 DOZ851978:DOZ851983 DYV851978:DYV851983 EIR851978:EIR851983 ESN851978:ESN851983 FCJ851978:FCJ851983 FMF851978:FMF851983 FWB851978:FWB851983 GFX851978:GFX851983 GPT851978:GPT851983 GZP851978:GZP851983 HJL851978:HJL851983 HTH851978:HTH851983 IDD851978:IDD851983 IMZ851978:IMZ851983 IWV851978:IWV851983 JGR851978:JGR851983 JQN851978:JQN851983 KAJ851978:KAJ851983 KKF851978:KKF851983 KUB851978:KUB851983 LDX851978:LDX851983 LNT851978:LNT851983 LXP851978:LXP851983 MHL851978:MHL851983 MRH851978:MRH851983 NBD851978:NBD851983 NKZ851978:NKZ851983 NUV851978:NUV851983 OER851978:OER851983 OON851978:OON851983 OYJ851978:OYJ851983 PIF851978:PIF851983 PSB851978:PSB851983 QBX851978:QBX851983 QLT851978:QLT851983 QVP851978:QVP851983 RFL851978:RFL851983 RPH851978:RPH851983 RZD851978:RZD851983 SIZ851978:SIZ851983 SSV851978:SSV851983 TCR851978:TCR851983 TMN851978:TMN851983 TWJ851978:TWJ851983 UGF851978:UGF851983 UQB851978:UQB851983 UZX851978:UZX851983 VJT851978:VJT851983 VTP851978:VTP851983 WDL851978:WDL851983 WNH851978:WNH851983 WXD851978:WXD851983 AV917514:AV917519 KR917514:KR917519 UN917514:UN917519 AEJ917514:AEJ917519 AOF917514:AOF917519 AYB917514:AYB917519 BHX917514:BHX917519 BRT917514:BRT917519 CBP917514:CBP917519 CLL917514:CLL917519 CVH917514:CVH917519 DFD917514:DFD917519 DOZ917514:DOZ917519 DYV917514:DYV917519 EIR917514:EIR917519 ESN917514:ESN917519 FCJ917514:FCJ917519 FMF917514:FMF917519 FWB917514:FWB917519 GFX917514:GFX917519 GPT917514:GPT917519 GZP917514:GZP917519 HJL917514:HJL917519 HTH917514:HTH917519 IDD917514:IDD917519 IMZ917514:IMZ917519 IWV917514:IWV917519 JGR917514:JGR917519 JQN917514:JQN917519 KAJ917514:KAJ917519 KKF917514:KKF917519 KUB917514:KUB917519 LDX917514:LDX917519 LNT917514:LNT917519 LXP917514:LXP917519 MHL917514:MHL917519 MRH917514:MRH917519 NBD917514:NBD917519 NKZ917514:NKZ917519 NUV917514:NUV917519 OER917514:OER917519 OON917514:OON917519 OYJ917514:OYJ917519 PIF917514:PIF917519 PSB917514:PSB917519 QBX917514:QBX917519 QLT917514:QLT917519 QVP917514:QVP917519 RFL917514:RFL917519 RPH917514:RPH917519 RZD917514:RZD917519 SIZ917514:SIZ917519 SSV917514:SSV917519 TCR917514:TCR917519 TMN917514:TMN917519 TWJ917514:TWJ917519 UGF917514:UGF917519 UQB917514:UQB917519 UZX917514:UZX917519 VJT917514:VJT917519 VTP917514:VTP917519 WDL917514:WDL917519 WNH917514:WNH917519 WXD917514:WXD917519 AV983050:AV983055 KR983050:KR983055 UN983050:UN983055 AEJ983050:AEJ983055 AOF983050:AOF983055 AYB983050:AYB983055 BHX983050:BHX983055 BRT983050:BRT983055 CBP983050:CBP983055 CLL983050:CLL983055 CVH983050:CVH983055 DFD983050:DFD983055 DOZ983050:DOZ983055 DYV983050:DYV983055 EIR983050:EIR983055 ESN983050:ESN983055 FCJ983050:FCJ983055 FMF983050:FMF983055 FWB983050:FWB983055 GFX983050:GFX983055 GPT983050:GPT983055 GZP983050:GZP983055 HJL983050:HJL983055 HTH983050:HTH983055 IDD983050:IDD983055 IMZ983050:IMZ983055 IWV983050:IWV983055 JGR983050:JGR983055 JQN983050:JQN983055 KAJ983050:KAJ983055 KKF983050:KKF983055 KUB983050:KUB983055 LDX983050:LDX983055 LNT983050:LNT983055 LXP983050:LXP983055 MHL983050:MHL983055 MRH983050:MRH983055 NBD983050:NBD983055 NKZ983050:NKZ983055 NUV983050:NUV983055 OER983050:OER983055 OON983050:OON983055 OYJ983050:OYJ983055 PIF983050:PIF983055 PSB983050:PSB983055 QBX983050:QBX983055 QLT983050:QLT983055 QVP983050:QVP983055 RFL983050:RFL983055 RPH983050:RPH983055 RZD983050:RZD983055 SIZ983050:SIZ983055 SSV983050:SSV983055 TCR983050:TCR983055 TMN983050:TMN983055 TWJ983050:TWJ983055 UGF983050:UGF983055 UQB983050:UQB983055 UZX983050:UZX983055 VJT983050:VJT983055 VTP983050:VTP983055 WDL983050:WDL983055 WNH983050:WNH983055 WXD983050:WXD983055">
      <formula1>Periodo</formula1>
    </dataValidation>
    <dataValidation type="list" showInputMessage="1" showErrorMessage="1" sqref="V10:AF15 JR10:KB15 TN10:TX15 ADJ10:ADT15 ANF10:ANP15 AXB10:AXL15 BGX10:BHH15 BQT10:BRD15 CAP10:CAZ15 CKL10:CKV15 CUH10:CUR15 DED10:DEN15 DNZ10:DOJ15 DXV10:DYF15 EHR10:EIB15 ERN10:ERX15 FBJ10:FBT15 FLF10:FLP15 FVB10:FVL15 GEX10:GFH15 GOT10:GPD15 GYP10:GYZ15 HIL10:HIV15 HSH10:HSR15 ICD10:ICN15 ILZ10:IMJ15 IVV10:IWF15 JFR10:JGB15 JPN10:JPX15 JZJ10:JZT15 KJF10:KJP15 KTB10:KTL15 LCX10:LDH15 LMT10:LND15 LWP10:LWZ15 MGL10:MGV15 MQH10:MQR15 NAD10:NAN15 NJZ10:NKJ15 NTV10:NUF15 ODR10:OEB15 ONN10:ONX15 OXJ10:OXT15 PHF10:PHP15 PRB10:PRL15 QAX10:QBH15 QKT10:QLD15 QUP10:QUZ15 REL10:REV15 ROH10:ROR15 RYD10:RYN15 SHZ10:SIJ15 SRV10:SSF15 TBR10:TCB15 TLN10:TLX15 TVJ10:TVT15 UFF10:UFP15 UPB10:UPL15 UYX10:UZH15 VIT10:VJD15 VSP10:VSZ15 WCL10:WCV15 WMH10:WMR15 WWD10:WWN15 V65546:AF65551 JR65546:KB65551 TN65546:TX65551 ADJ65546:ADT65551 ANF65546:ANP65551 AXB65546:AXL65551 BGX65546:BHH65551 BQT65546:BRD65551 CAP65546:CAZ65551 CKL65546:CKV65551 CUH65546:CUR65551 DED65546:DEN65551 DNZ65546:DOJ65551 DXV65546:DYF65551 EHR65546:EIB65551 ERN65546:ERX65551 FBJ65546:FBT65551 FLF65546:FLP65551 FVB65546:FVL65551 GEX65546:GFH65551 GOT65546:GPD65551 GYP65546:GYZ65551 HIL65546:HIV65551 HSH65546:HSR65551 ICD65546:ICN65551 ILZ65546:IMJ65551 IVV65546:IWF65551 JFR65546:JGB65551 JPN65546:JPX65551 JZJ65546:JZT65551 KJF65546:KJP65551 KTB65546:KTL65551 LCX65546:LDH65551 LMT65546:LND65551 LWP65546:LWZ65551 MGL65546:MGV65551 MQH65546:MQR65551 NAD65546:NAN65551 NJZ65546:NKJ65551 NTV65546:NUF65551 ODR65546:OEB65551 ONN65546:ONX65551 OXJ65546:OXT65551 PHF65546:PHP65551 PRB65546:PRL65551 QAX65546:QBH65551 QKT65546:QLD65551 QUP65546:QUZ65551 REL65546:REV65551 ROH65546:ROR65551 RYD65546:RYN65551 SHZ65546:SIJ65551 SRV65546:SSF65551 TBR65546:TCB65551 TLN65546:TLX65551 TVJ65546:TVT65551 UFF65546:UFP65551 UPB65546:UPL65551 UYX65546:UZH65551 VIT65546:VJD65551 VSP65546:VSZ65551 WCL65546:WCV65551 WMH65546:WMR65551 WWD65546:WWN65551 V131082:AF131087 JR131082:KB131087 TN131082:TX131087 ADJ131082:ADT131087 ANF131082:ANP131087 AXB131082:AXL131087 BGX131082:BHH131087 BQT131082:BRD131087 CAP131082:CAZ131087 CKL131082:CKV131087 CUH131082:CUR131087 DED131082:DEN131087 DNZ131082:DOJ131087 DXV131082:DYF131087 EHR131082:EIB131087 ERN131082:ERX131087 FBJ131082:FBT131087 FLF131082:FLP131087 FVB131082:FVL131087 GEX131082:GFH131087 GOT131082:GPD131087 GYP131082:GYZ131087 HIL131082:HIV131087 HSH131082:HSR131087 ICD131082:ICN131087 ILZ131082:IMJ131087 IVV131082:IWF131087 JFR131082:JGB131087 JPN131082:JPX131087 JZJ131082:JZT131087 KJF131082:KJP131087 KTB131082:KTL131087 LCX131082:LDH131087 LMT131082:LND131087 LWP131082:LWZ131087 MGL131082:MGV131087 MQH131082:MQR131087 NAD131082:NAN131087 NJZ131082:NKJ131087 NTV131082:NUF131087 ODR131082:OEB131087 ONN131082:ONX131087 OXJ131082:OXT131087 PHF131082:PHP131087 PRB131082:PRL131087 QAX131082:QBH131087 QKT131082:QLD131087 QUP131082:QUZ131087 REL131082:REV131087 ROH131082:ROR131087 RYD131082:RYN131087 SHZ131082:SIJ131087 SRV131082:SSF131087 TBR131082:TCB131087 TLN131082:TLX131087 TVJ131082:TVT131087 UFF131082:UFP131087 UPB131082:UPL131087 UYX131082:UZH131087 VIT131082:VJD131087 VSP131082:VSZ131087 WCL131082:WCV131087 WMH131082:WMR131087 WWD131082:WWN131087 V196618:AF196623 JR196618:KB196623 TN196618:TX196623 ADJ196618:ADT196623 ANF196618:ANP196623 AXB196618:AXL196623 BGX196618:BHH196623 BQT196618:BRD196623 CAP196618:CAZ196623 CKL196618:CKV196623 CUH196618:CUR196623 DED196618:DEN196623 DNZ196618:DOJ196623 DXV196618:DYF196623 EHR196618:EIB196623 ERN196618:ERX196623 FBJ196618:FBT196623 FLF196618:FLP196623 FVB196618:FVL196623 GEX196618:GFH196623 GOT196618:GPD196623 GYP196618:GYZ196623 HIL196618:HIV196623 HSH196618:HSR196623 ICD196618:ICN196623 ILZ196618:IMJ196623 IVV196618:IWF196623 JFR196618:JGB196623 JPN196618:JPX196623 JZJ196618:JZT196623 KJF196618:KJP196623 KTB196618:KTL196623 LCX196618:LDH196623 LMT196618:LND196623 LWP196618:LWZ196623 MGL196618:MGV196623 MQH196618:MQR196623 NAD196618:NAN196623 NJZ196618:NKJ196623 NTV196618:NUF196623 ODR196618:OEB196623 ONN196618:ONX196623 OXJ196618:OXT196623 PHF196618:PHP196623 PRB196618:PRL196623 QAX196618:QBH196623 QKT196618:QLD196623 QUP196618:QUZ196623 REL196618:REV196623 ROH196618:ROR196623 RYD196618:RYN196623 SHZ196618:SIJ196623 SRV196618:SSF196623 TBR196618:TCB196623 TLN196618:TLX196623 TVJ196618:TVT196623 UFF196618:UFP196623 UPB196618:UPL196623 UYX196618:UZH196623 VIT196618:VJD196623 VSP196618:VSZ196623 WCL196618:WCV196623 WMH196618:WMR196623 WWD196618:WWN196623 V262154:AF262159 JR262154:KB262159 TN262154:TX262159 ADJ262154:ADT262159 ANF262154:ANP262159 AXB262154:AXL262159 BGX262154:BHH262159 BQT262154:BRD262159 CAP262154:CAZ262159 CKL262154:CKV262159 CUH262154:CUR262159 DED262154:DEN262159 DNZ262154:DOJ262159 DXV262154:DYF262159 EHR262154:EIB262159 ERN262154:ERX262159 FBJ262154:FBT262159 FLF262154:FLP262159 FVB262154:FVL262159 GEX262154:GFH262159 GOT262154:GPD262159 GYP262154:GYZ262159 HIL262154:HIV262159 HSH262154:HSR262159 ICD262154:ICN262159 ILZ262154:IMJ262159 IVV262154:IWF262159 JFR262154:JGB262159 JPN262154:JPX262159 JZJ262154:JZT262159 KJF262154:KJP262159 KTB262154:KTL262159 LCX262154:LDH262159 LMT262154:LND262159 LWP262154:LWZ262159 MGL262154:MGV262159 MQH262154:MQR262159 NAD262154:NAN262159 NJZ262154:NKJ262159 NTV262154:NUF262159 ODR262154:OEB262159 ONN262154:ONX262159 OXJ262154:OXT262159 PHF262154:PHP262159 PRB262154:PRL262159 QAX262154:QBH262159 QKT262154:QLD262159 QUP262154:QUZ262159 REL262154:REV262159 ROH262154:ROR262159 RYD262154:RYN262159 SHZ262154:SIJ262159 SRV262154:SSF262159 TBR262154:TCB262159 TLN262154:TLX262159 TVJ262154:TVT262159 UFF262154:UFP262159 UPB262154:UPL262159 UYX262154:UZH262159 VIT262154:VJD262159 VSP262154:VSZ262159 WCL262154:WCV262159 WMH262154:WMR262159 WWD262154:WWN262159 V327690:AF327695 JR327690:KB327695 TN327690:TX327695 ADJ327690:ADT327695 ANF327690:ANP327695 AXB327690:AXL327695 BGX327690:BHH327695 BQT327690:BRD327695 CAP327690:CAZ327695 CKL327690:CKV327695 CUH327690:CUR327695 DED327690:DEN327695 DNZ327690:DOJ327695 DXV327690:DYF327695 EHR327690:EIB327695 ERN327690:ERX327695 FBJ327690:FBT327695 FLF327690:FLP327695 FVB327690:FVL327695 GEX327690:GFH327695 GOT327690:GPD327695 GYP327690:GYZ327695 HIL327690:HIV327695 HSH327690:HSR327695 ICD327690:ICN327695 ILZ327690:IMJ327695 IVV327690:IWF327695 JFR327690:JGB327695 JPN327690:JPX327695 JZJ327690:JZT327695 KJF327690:KJP327695 KTB327690:KTL327695 LCX327690:LDH327695 LMT327690:LND327695 LWP327690:LWZ327695 MGL327690:MGV327695 MQH327690:MQR327695 NAD327690:NAN327695 NJZ327690:NKJ327695 NTV327690:NUF327695 ODR327690:OEB327695 ONN327690:ONX327695 OXJ327690:OXT327695 PHF327690:PHP327695 PRB327690:PRL327695 QAX327690:QBH327695 QKT327690:QLD327695 QUP327690:QUZ327695 REL327690:REV327695 ROH327690:ROR327695 RYD327690:RYN327695 SHZ327690:SIJ327695 SRV327690:SSF327695 TBR327690:TCB327695 TLN327690:TLX327695 TVJ327690:TVT327695 UFF327690:UFP327695 UPB327690:UPL327695 UYX327690:UZH327695 VIT327690:VJD327695 VSP327690:VSZ327695 WCL327690:WCV327695 WMH327690:WMR327695 WWD327690:WWN327695 V393226:AF393231 JR393226:KB393231 TN393226:TX393231 ADJ393226:ADT393231 ANF393226:ANP393231 AXB393226:AXL393231 BGX393226:BHH393231 BQT393226:BRD393231 CAP393226:CAZ393231 CKL393226:CKV393231 CUH393226:CUR393231 DED393226:DEN393231 DNZ393226:DOJ393231 DXV393226:DYF393231 EHR393226:EIB393231 ERN393226:ERX393231 FBJ393226:FBT393231 FLF393226:FLP393231 FVB393226:FVL393231 GEX393226:GFH393231 GOT393226:GPD393231 GYP393226:GYZ393231 HIL393226:HIV393231 HSH393226:HSR393231 ICD393226:ICN393231 ILZ393226:IMJ393231 IVV393226:IWF393231 JFR393226:JGB393231 JPN393226:JPX393231 JZJ393226:JZT393231 KJF393226:KJP393231 KTB393226:KTL393231 LCX393226:LDH393231 LMT393226:LND393231 LWP393226:LWZ393231 MGL393226:MGV393231 MQH393226:MQR393231 NAD393226:NAN393231 NJZ393226:NKJ393231 NTV393226:NUF393231 ODR393226:OEB393231 ONN393226:ONX393231 OXJ393226:OXT393231 PHF393226:PHP393231 PRB393226:PRL393231 QAX393226:QBH393231 QKT393226:QLD393231 QUP393226:QUZ393231 REL393226:REV393231 ROH393226:ROR393231 RYD393226:RYN393231 SHZ393226:SIJ393231 SRV393226:SSF393231 TBR393226:TCB393231 TLN393226:TLX393231 TVJ393226:TVT393231 UFF393226:UFP393231 UPB393226:UPL393231 UYX393226:UZH393231 VIT393226:VJD393231 VSP393226:VSZ393231 WCL393226:WCV393231 WMH393226:WMR393231 WWD393226:WWN393231 V458762:AF458767 JR458762:KB458767 TN458762:TX458767 ADJ458762:ADT458767 ANF458762:ANP458767 AXB458762:AXL458767 BGX458762:BHH458767 BQT458762:BRD458767 CAP458762:CAZ458767 CKL458762:CKV458767 CUH458762:CUR458767 DED458762:DEN458767 DNZ458762:DOJ458767 DXV458762:DYF458767 EHR458762:EIB458767 ERN458762:ERX458767 FBJ458762:FBT458767 FLF458762:FLP458767 FVB458762:FVL458767 GEX458762:GFH458767 GOT458762:GPD458767 GYP458762:GYZ458767 HIL458762:HIV458767 HSH458762:HSR458767 ICD458762:ICN458767 ILZ458762:IMJ458767 IVV458762:IWF458767 JFR458762:JGB458767 JPN458762:JPX458767 JZJ458762:JZT458767 KJF458762:KJP458767 KTB458762:KTL458767 LCX458762:LDH458767 LMT458762:LND458767 LWP458762:LWZ458767 MGL458762:MGV458767 MQH458762:MQR458767 NAD458762:NAN458767 NJZ458762:NKJ458767 NTV458762:NUF458767 ODR458762:OEB458767 ONN458762:ONX458767 OXJ458762:OXT458767 PHF458762:PHP458767 PRB458762:PRL458767 QAX458762:QBH458767 QKT458762:QLD458767 QUP458762:QUZ458767 REL458762:REV458767 ROH458762:ROR458767 RYD458762:RYN458767 SHZ458762:SIJ458767 SRV458762:SSF458767 TBR458762:TCB458767 TLN458762:TLX458767 TVJ458762:TVT458767 UFF458762:UFP458767 UPB458762:UPL458767 UYX458762:UZH458767 VIT458762:VJD458767 VSP458762:VSZ458767 WCL458762:WCV458767 WMH458762:WMR458767 WWD458762:WWN458767 V524298:AF524303 JR524298:KB524303 TN524298:TX524303 ADJ524298:ADT524303 ANF524298:ANP524303 AXB524298:AXL524303 BGX524298:BHH524303 BQT524298:BRD524303 CAP524298:CAZ524303 CKL524298:CKV524303 CUH524298:CUR524303 DED524298:DEN524303 DNZ524298:DOJ524303 DXV524298:DYF524303 EHR524298:EIB524303 ERN524298:ERX524303 FBJ524298:FBT524303 FLF524298:FLP524303 FVB524298:FVL524303 GEX524298:GFH524303 GOT524298:GPD524303 GYP524298:GYZ524303 HIL524298:HIV524303 HSH524298:HSR524303 ICD524298:ICN524303 ILZ524298:IMJ524303 IVV524298:IWF524303 JFR524298:JGB524303 JPN524298:JPX524303 JZJ524298:JZT524303 KJF524298:KJP524303 KTB524298:KTL524303 LCX524298:LDH524303 LMT524298:LND524303 LWP524298:LWZ524303 MGL524298:MGV524303 MQH524298:MQR524303 NAD524298:NAN524303 NJZ524298:NKJ524303 NTV524298:NUF524303 ODR524298:OEB524303 ONN524298:ONX524303 OXJ524298:OXT524303 PHF524298:PHP524303 PRB524298:PRL524303 QAX524298:QBH524303 QKT524298:QLD524303 QUP524298:QUZ524303 REL524298:REV524303 ROH524298:ROR524303 RYD524298:RYN524303 SHZ524298:SIJ524303 SRV524298:SSF524303 TBR524298:TCB524303 TLN524298:TLX524303 TVJ524298:TVT524303 UFF524298:UFP524303 UPB524298:UPL524303 UYX524298:UZH524303 VIT524298:VJD524303 VSP524298:VSZ524303 WCL524298:WCV524303 WMH524298:WMR524303 WWD524298:WWN524303 V589834:AF589839 JR589834:KB589839 TN589834:TX589839 ADJ589834:ADT589839 ANF589834:ANP589839 AXB589834:AXL589839 BGX589834:BHH589839 BQT589834:BRD589839 CAP589834:CAZ589839 CKL589834:CKV589839 CUH589834:CUR589839 DED589834:DEN589839 DNZ589834:DOJ589839 DXV589834:DYF589839 EHR589834:EIB589839 ERN589834:ERX589839 FBJ589834:FBT589839 FLF589834:FLP589839 FVB589834:FVL589839 GEX589834:GFH589839 GOT589834:GPD589839 GYP589834:GYZ589839 HIL589834:HIV589839 HSH589834:HSR589839 ICD589834:ICN589839 ILZ589834:IMJ589839 IVV589834:IWF589839 JFR589834:JGB589839 JPN589834:JPX589839 JZJ589834:JZT589839 KJF589834:KJP589839 KTB589834:KTL589839 LCX589834:LDH589839 LMT589834:LND589839 LWP589834:LWZ589839 MGL589834:MGV589839 MQH589834:MQR589839 NAD589834:NAN589839 NJZ589834:NKJ589839 NTV589834:NUF589839 ODR589834:OEB589839 ONN589834:ONX589839 OXJ589834:OXT589839 PHF589834:PHP589839 PRB589834:PRL589839 QAX589834:QBH589839 QKT589834:QLD589839 QUP589834:QUZ589839 REL589834:REV589839 ROH589834:ROR589839 RYD589834:RYN589839 SHZ589834:SIJ589839 SRV589834:SSF589839 TBR589834:TCB589839 TLN589834:TLX589839 TVJ589834:TVT589839 UFF589834:UFP589839 UPB589834:UPL589839 UYX589834:UZH589839 VIT589834:VJD589839 VSP589834:VSZ589839 WCL589834:WCV589839 WMH589834:WMR589839 WWD589834:WWN589839 V655370:AF655375 JR655370:KB655375 TN655370:TX655375 ADJ655370:ADT655375 ANF655370:ANP655375 AXB655370:AXL655375 BGX655370:BHH655375 BQT655370:BRD655375 CAP655370:CAZ655375 CKL655370:CKV655375 CUH655370:CUR655375 DED655370:DEN655375 DNZ655370:DOJ655375 DXV655370:DYF655375 EHR655370:EIB655375 ERN655370:ERX655375 FBJ655370:FBT655375 FLF655370:FLP655375 FVB655370:FVL655375 GEX655370:GFH655375 GOT655370:GPD655375 GYP655370:GYZ655375 HIL655370:HIV655375 HSH655370:HSR655375 ICD655370:ICN655375 ILZ655370:IMJ655375 IVV655370:IWF655375 JFR655370:JGB655375 JPN655370:JPX655375 JZJ655370:JZT655375 KJF655370:KJP655375 KTB655370:KTL655375 LCX655370:LDH655375 LMT655370:LND655375 LWP655370:LWZ655375 MGL655370:MGV655375 MQH655370:MQR655375 NAD655370:NAN655375 NJZ655370:NKJ655375 NTV655370:NUF655375 ODR655370:OEB655375 ONN655370:ONX655375 OXJ655370:OXT655375 PHF655370:PHP655375 PRB655370:PRL655375 QAX655370:QBH655375 QKT655370:QLD655375 QUP655370:QUZ655375 REL655370:REV655375 ROH655370:ROR655375 RYD655370:RYN655375 SHZ655370:SIJ655375 SRV655370:SSF655375 TBR655370:TCB655375 TLN655370:TLX655375 TVJ655370:TVT655375 UFF655370:UFP655375 UPB655370:UPL655375 UYX655370:UZH655375 VIT655370:VJD655375 VSP655370:VSZ655375 WCL655370:WCV655375 WMH655370:WMR655375 WWD655370:WWN655375 V720906:AF720911 JR720906:KB720911 TN720906:TX720911 ADJ720906:ADT720911 ANF720906:ANP720911 AXB720906:AXL720911 BGX720906:BHH720911 BQT720906:BRD720911 CAP720906:CAZ720911 CKL720906:CKV720911 CUH720906:CUR720911 DED720906:DEN720911 DNZ720906:DOJ720911 DXV720906:DYF720911 EHR720906:EIB720911 ERN720906:ERX720911 FBJ720906:FBT720911 FLF720906:FLP720911 FVB720906:FVL720911 GEX720906:GFH720911 GOT720906:GPD720911 GYP720906:GYZ720911 HIL720906:HIV720911 HSH720906:HSR720911 ICD720906:ICN720911 ILZ720906:IMJ720911 IVV720906:IWF720911 JFR720906:JGB720911 JPN720906:JPX720911 JZJ720906:JZT720911 KJF720906:KJP720911 KTB720906:KTL720911 LCX720906:LDH720911 LMT720906:LND720911 LWP720906:LWZ720911 MGL720906:MGV720911 MQH720906:MQR720911 NAD720906:NAN720911 NJZ720906:NKJ720911 NTV720906:NUF720911 ODR720906:OEB720911 ONN720906:ONX720911 OXJ720906:OXT720911 PHF720906:PHP720911 PRB720906:PRL720911 QAX720906:QBH720911 QKT720906:QLD720911 QUP720906:QUZ720911 REL720906:REV720911 ROH720906:ROR720911 RYD720906:RYN720911 SHZ720906:SIJ720911 SRV720906:SSF720911 TBR720906:TCB720911 TLN720906:TLX720911 TVJ720906:TVT720911 UFF720906:UFP720911 UPB720906:UPL720911 UYX720906:UZH720911 VIT720906:VJD720911 VSP720906:VSZ720911 WCL720906:WCV720911 WMH720906:WMR720911 WWD720906:WWN720911 V786442:AF786447 JR786442:KB786447 TN786442:TX786447 ADJ786442:ADT786447 ANF786442:ANP786447 AXB786442:AXL786447 BGX786442:BHH786447 BQT786442:BRD786447 CAP786442:CAZ786447 CKL786442:CKV786447 CUH786442:CUR786447 DED786442:DEN786447 DNZ786442:DOJ786447 DXV786442:DYF786447 EHR786442:EIB786447 ERN786442:ERX786447 FBJ786442:FBT786447 FLF786442:FLP786447 FVB786442:FVL786447 GEX786442:GFH786447 GOT786442:GPD786447 GYP786442:GYZ786447 HIL786442:HIV786447 HSH786442:HSR786447 ICD786442:ICN786447 ILZ786442:IMJ786447 IVV786442:IWF786447 JFR786442:JGB786447 JPN786442:JPX786447 JZJ786442:JZT786447 KJF786442:KJP786447 KTB786442:KTL786447 LCX786442:LDH786447 LMT786442:LND786447 LWP786442:LWZ786447 MGL786442:MGV786447 MQH786442:MQR786447 NAD786442:NAN786447 NJZ786442:NKJ786447 NTV786442:NUF786447 ODR786442:OEB786447 ONN786442:ONX786447 OXJ786442:OXT786447 PHF786442:PHP786447 PRB786442:PRL786447 QAX786442:QBH786447 QKT786442:QLD786447 QUP786442:QUZ786447 REL786442:REV786447 ROH786442:ROR786447 RYD786442:RYN786447 SHZ786442:SIJ786447 SRV786442:SSF786447 TBR786442:TCB786447 TLN786442:TLX786447 TVJ786442:TVT786447 UFF786442:UFP786447 UPB786442:UPL786447 UYX786442:UZH786447 VIT786442:VJD786447 VSP786442:VSZ786447 WCL786442:WCV786447 WMH786442:WMR786447 WWD786442:WWN786447 V851978:AF851983 JR851978:KB851983 TN851978:TX851983 ADJ851978:ADT851983 ANF851978:ANP851983 AXB851978:AXL851983 BGX851978:BHH851983 BQT851978:BRD851983 CAP851978:CAZ851983 CKL851978:CKV851983 CUH851978:CUR851983 DED851978:DEN851983 DNZ851978:DOJ851983 DXV851978:DYF851983 EHR851978:EIB851983 ERN851978:ERX851983 FBJ851978:FBT851983 FLF851978:FLP851983 FVB851978:FVL851983 GEX851978:GFH851983 GOT851978:GPD851983 GYP851978:GYZ851983 HIL851978:HIV851983 HSH851978:HSR851983 ICD851978:ICN851983 ILZ851978:IMJ851983 IVV851978:IWF851983 JFR851978:JGB851983 JPN851978:JPX851983 JZJ851978:JZT851983 KJF851978:KJP851983 KTB851978:KTL851983 LCX851978:LDH851983 LMT851978:LND851983 LWP851978:LWZ851983 MGL851978:MGV851983 MQH851978:MQR851983 NAD851978:NAN851983 NJZ851978:NKJ851983 NTV851978:NUF851983 ODR851978:OEB851983 ONN851978:ONX851983 OXJ851978:OXT851983 PHF851978:PHP851983 PRB851978:PRL851983 QAX851978:QBH851983 QKT851978:QLD851983 QUP851978:QUZ851983 REL851978:REV851983 ROH851978:ROR851983 RYD851978:RYN851983 SHZ851978:SIJ851983 SRV851978:SSF851983 TBR851978:TCB851983 TLN851978:TLX851983 TVJ851978:TVT851983 UFF851978:UFP851983 UPB851978:UPL851983 UYX851978:UZH851983 VIT851978:VJD851983 VSP851978:VSZ851983 WCL851978:WCV851983 WMH851978:WMR851983 WWD851978:WWN851983 V917514:AF917519 JR917514:KB917519 TN917514:TX917519 ADJ917514:ADT917519 ANF917514:ANP917519 AXB917514:AXL917519 BGX917514:BHH917519 BQT917514:BRD917519 CAP917514:CAZ917519 CKL917514:CKV917519 CUH917514:CUR917519 DED917514:DEN917519 DNZ917514:DOJ917519 DXV917514:DYF917519 EHR917514:EIB917519 ERN917514:ERX917519 FBJ917514:FBT917519 FLF917514:FLP917519 FVB917514:FVL917519 GEX917514:GFH917519 GOT917514:GPD917519 GYP917514:GYZ917519 HIL917514:HIV917519 HSH917514:HSR917519 ICD917514:ICN917519 ILZ917514:IMJ917519 IVV917514:IWF917519 JFR917514:JGB917519 JPN917514:JPX917519 JZJ917514:JZT917519 KJF917514:KJP917519 KTB917514:KTL917519 LCX917514:LDH917519 LMT917514:LND917519 LWP917514:LWZ917519 MGL917514:MGV917519 MQH917514:MQR917519 NAD917514:NAN917519 NJZ917514:NKJ917519 NTV917514:NUF917519 ODR917514:OEB917519 ONN917514:ONX917519 OXJ917514:OXT917519 PHF917514:PHP917519 PRB917514:PRL917519 QAX917514:QBH917519 QKT917514:QLD917519 QUP917514:QUZ917519 REL917514:REV917519 ROH917514:ROR917519 RYD917514:RYN917519 SHZ917514:SIJ917519 SRV917514:SSF917519 TBR917514:TCB917519 TLN917514:TLX917519 TVJ917514:TVT917519 UFF917514:UFP917519 UPB917514:UPL917519 UYX917514:UZH917519 VIT917514:VJD917519 VSP917514:VSZ917519 WCL917514:WCV917519 WMH917514:WMR917519 WWD917514:WWN917519 V983050:AF983055 JR983050:KB983055 TN983050:TX983055 ADJ983050:ADT983055 ANF983050:ANP983055 AXB983050:AXL983055 BGX983050:BHH983055 BQT983050:BRD983055 CAP983050:CAZ983055 CKL983050:CKV983055 CUH983050:CUR983055 DED983050:DEN983055 DNZ983050:DOJ983055 DXV983050:DYF983055 EHR983050:EIB983055 ERN983050:ERX983055 FBJ983050:FBT983055 FLF983050:FLP983055 FVB983050:FVL983055 GEX983050:GFH983055 GOT983050:GPD983055 GYP983050:GYZ983055 HIL983050:HIV983055 HSH983050:HSR983055 ICD983050:ICN983055 ILZ983050:IMJ983055 IVV983050:IWF983055 JFR983050:JGB983055 JPN983050:JPX983055 JZJ983050:JZT983055 KJF983050:KJP983055 KTB983050:KTL983055 LCX983050:LDH983055 LMT983050:LND983055 LWP983050:LWZ983055 MGL983050:MGV983055 MQH983050:MQR983055 NAD983050:NAN983055 NJZ983050:NKJ983055 NTV983050:NUF983055 ODR983050:OEB983055 ONN983050:ONX983055 OXJ983050:OXT983055 PHF983050:PHP983055 PRB983050:PRL983055 QAX983050:QBH983055 QKT983050:QLD983055 QUP983050:QUZ983055 REL983050:REV983055 ROH983050:ROR983055 RYD983050:RYN983055 SHZ983050:SIJ983055 SRV983050:SSF983055 TBR983050:TCB983055 TLN983050:TLX983055 TVJ983050:TVT983055 UFF983050:UFP983055 UPB983050:UPL983055 UYX983050:UZH983055 VIT983050:VJD983055 VSP983050:VSZ983055 WCL983050:WCV983055 WMH983050:WMR983055 WWD983050:WWN983055">
      <formula1>Efectividad</formula1>
    </dataValidation>
    <dataValidation showInputMessage="1" showErrorMessage="1" sqref="AG10:AT15 KC10:KP15 TY10:UL15 ADU10:AEH15 ANQ10:AOD15 AXM10:AXZ15 BHI10:BHV15 BRE10:BRR15 CBA10:CBN15 CKW10:CLJ15 CUS10:CVF15 DEO10:DFB15 DOK10:DOX15 DYG10:DYT15 EIC10:EIP15 ERY10:ESL15 FBU10:FCH15 FLQ10:FMD15 FVM10:FVZ15 GFI10:GFV15 GPE10:GPR15 GZA10:GZN15 HIW10:HJJ15 HSS10:HTF15 ICO10:IDB15 IMK10:IMX15 IWG10:IWT15 JGC10:JGP15 JPY10:JQL15 JZU10:KAH15 KJQ10:KKD15 KTM10:KTZ15 LDI10:LDV15 LNE10:LNR15 LXA10:LXN15 MGW10:MHJ15 MQS10:MRF15 NAO10:NBB15 NKK10:NKX15 NUG10:NUT15 OEC10:OEP15 ONY10:OOL15 OXU10:OYH15 PHQ10:PID15 PRM10:PRZ15 QBI10:QBV15 QLE10:QLR15 QVA10:QVN15 REW10:RFJ15 ROS10:RPF15 RYO10:RZB15 SIK10:SIX15 SSG10:SST15 TCC10:TCP15 TLY10:TML15 TVU10:TWH15 UFQ10:UGD15 UPM10:UPZ15 UZI10:UZV15 VJE10:VJR15 VTA10:VTN15 WCW10:WDJ15 WMS10:WNF15 WWO10:WXB15 AG65546:AT65551 KC65546:KP65551 TY65546:UL65551 ADU65546:AEH65551 ANQ65546:AOD65551 AXM65546:AXZ65551 BHI65546:BHV65551 BRE65546:BRR65551 CBA65546:CBN65551 CKW65546:CLJ65551 CUS65546:CVF65551 DEO65546:DFB65551 DOK65546:DOX65551 DYG65546:DYT65551 EIC65546:EIP65551 ERY65546:ESL65551 FBU65546:FCH65551 FLQ65546:FMD65551 FVM65546:FVZ65551 GFI65546:GFV65551 GPE65546:GPR65551 GZA65546:GZN65551 HIW65546:HJJ65551 HSS65546:HTF65551 ICO65546:IDB65551 IMK65546:IMX65551 IWG65546:IWT65551 JGC65546:JGP65551 JPY65546:JQL65551 JZU65546:KAH65551 KJQ65546:KKD65551 KTM65546:KTZ65551 LDI65546:LDV65551 LNE65546:LNR65551 LXA65546:LXN65551 MGW65546:MHJ65551 MQS65546:MRF65551 NAO65546:NBB65551 NKK65546:NKX65551 NUG65546:NUT65551 OEC65546:OEP65551 ONY65546:OOL65551 OXU65546:OYH65551 PHQ65546:PID65551 PRM65546:PRZ65551 QBI65546:QBV65551 QLE65546:QLR65551 QVA65546:QVN65551 REW65546:RFJ65551 ROS65546:RPF65551 RYO65546:RZB65551 SIK65546:SIX65551 SSG65546:SST65551 TCC65546:TCP65551 TLY65546:TML65551 TVU65546:TWH65551 UFQ65546:UGD65551 UPM65546:UPZ65551 UZI65546:UZV65551 VJE65546:VJR65551 VTA65546:VTN65551 WCW65546:WDJ65551 WMS65546:WNF65551 WWO65546:WXB65551 AG131082:AT131087 KC131082:KP131087 TY131082:UL131087 ADU131082:AEH131087 ANQ131082:AOD131087 AXM131082:AXZ131087 BHI131082:BHV131087 BRE131082:BRR131087 CBA131082:CBN131087 CKW131082:CLJ131087 CUS131082:CVF131087 DEO131082:DFB131087 DOK131082:DOX131087 DYG131082:DYT131087 EIC131082:EIP131087 ERY131082:ESL131087 FBU131082:FCH131087 FLQ131082:FMD131087 FVM131082:FVZ131087 GFI131082:GFV131087 GPE131082:GPR131087 GZA131082:GZN131087 HIW131082:HJJ131087 HSS131082:HTF131087 ICO131082:IDB131087 IMK131082:IMX131087 IWG131082:IWT131087 JGC131082:JGP131087 JPY131082:JQL131087 JZU131082:KAH131087 KJQ131082:KKD131087 KTM131082:KTZ131087 LDI131082:LDV131087 LNE131082:LNR131087 LXA131082:LXN131087 MGW131082:MHJ131087 MQS131082:MRF131087 NAO131082:NBB131087 NKK131082:NKX131087 NUG131082:NUT131087 OEC131082:OEP131087 ONY131082:OOL131087 OXU131082:OYH131087 PHQ131082:PID131087 PRM131082:PRZ131087 QBI131082:QBV131087 QLE131082:QLR131087 QVA131082:QVN131087 REW131082:RFJ131087 ROS131082:RPF131087 RYO131082:RZB131087 SIK131082:SIX131087 SSG131082:SST131087 TCC131082:TCP131087 TLY131082:TML131087 TVU131082:TWH131087 UFQ131082:UGD131087 UPM131082:UPZ131087 UZI131082:UZV131087 VJE131082:VJR131087 VTA131082:VTN131087 WCW131082:WDJ131087 WMS131082:WNF131087 WWO131082:WXB131087 AG196618:AT196623 KC196618:KP196623 TY196618:UL196623 ADU196618:AEH196623 ANQ196618:AOD196623 AXM196618:AXZ196623 BHI196618:BHV196623 BRE196618:BRR196623 CBA196618:CBN196623 CKW196618:CLJ196623 CUS196618:CVF196623 DEO196618:DFB196623 DOK196618:DOX196623 DYG196618:DYT196623 EIC196618:EIP196623 ERY196618:ESL196623 FBU196618:FCH196623 FLQ196618:FMD196623 FVM196618:FVZ196623 GFI196618:GFV196623 GPE196618:GPR196623 GZA196618:GZN196623 HIW196618:HJJ196623 HSS196618:HTF196623 ICO196618:IDB196623 IMK196618:IMX196623 IWG196618:IWT196623 JGC196618:JGP196623 JPY196618:JQL196623 JZU196618:KAH196623 KJQ196618:KKD196623 KTM196618:KTZ196623 LDI196618:LDV196623 LNE196618:LNR196623 LXA196618:LXN196623 MGW196618:MHJ196623 MQS196618:MRF196623 NAO196618:NBB196623 NKK196618:NKX196623 NUG196618:NUT196623 OEC196618:OEP196623 ONY196618:OOL196623 OXU196618:OYH196623 PHQ196618:PID196623 PRM196618:PRZ196623 QBI196618:QBV196623 QLE196618:QLR196623 QVA196618:QVN196623 REW196618:RFJ196623 ROS196618:RPF196623 RYO196618:RZB196623 SIK196618:SIX196623 SSG196618:SST196623 TCC196618:TCP196623 TLY196618:TML196623 TVU196618:TWH196623 UFQ196618:UGD196623 UPM196618:UPZ196623 UZI196618:UZV196623 VJE196618:VJR196623 VTA196618:VTN196623 WCW196618:WDJ196623 WMS196618:WNF196623 WWO196618:WXB196623 AG262154:AT262159 KC262154:KP262159 TY262154:UL262159 ADU262154:AEH262159 ANQ262154:AOD262159 AXM262154:AXZ262159 BHI262154:BHV262159 BRE262154:BRR262159 CBA262154:CBN262159 CKW262154:CLJ262159 CUS262154:CVF262159 DEO262154:DFB262159 DOK262154:DOX262159 DYG262154:DYT262159 EIC262154:EIP262159 ERY262154:ESL262159 FBU262154:FCH262159 FLQ262154:FMD262159 FVM262154:FVZ262159 GFI262154:GFV262159 GPE262154:GPR262159 GZA262154:GZN262159 HIW262154:HJJ262159 HSS262154:HTF262159 ICO262154:IDB262159 IMK262154:IMX262159 IWG262154:IWT262159 JGC262154:JGP262159 JPY262154:JQL262159 JZU262154:KAH262159 KJQ262154:KKD262159 KTM262154:KTZ262159 LDI262154:LDV262159 LNE262154:LNR262159 LXA262154:LXN262159 MGW262154:MHJ262159 MQS262154:MRF262159 NAO262154:NBB262159 NKK262154:NKX262159 NUG262154:NUT262159 OEC262154:OEP262159 ONY262154:OOL262159 OXU262154:OYH262159 PHQ262154:PID262159 PRM262154:PRZ262159 QBI262154:QBV262159 QLE262154:QLR262159 QVA262154:QVN262159 REW262154:RFJ262159 ROS262154:RPF262159 RYO262154:RZB262159 SIK262154:SIX262159 SSG262154:SST262159 TCC262154:TCP262159 TLY262154:TML262159 TVU262154:TWH262159 UFQ262154:UGD262159 UPM262154:UPZ262159 UZI262154:UZV262159 VJE262154:VJR262159 VTA262154:VTN262159 WCW262154:WDJ262159 WMS262154:WNF262159 WWO262154:WXB262159 AG327690:AT327695 KC327690:KP327695 TY327690:UL327695 ADU327690:AEH327695 ANQ327690:AOD327695 AXM327690:AXZ327695 BHI327690:BHV327695 BRE327690:BRR327695 CBA327690:CBN327695 CKW327690:CLJ327695 CUS327690:CVF327695 DEO327690:DFB327695 DOK327690:DOX327695 DYG327690:DYT327695 EIC327690:EIP327695 ERY327690:ESL327695 FBU327690:FCH327695 FLQ327690:FMD327695 FVM327690:FVZ327695 GFI327690:GFV327695 GPE327690:GPR327695 GZA327690:GZN327695 HIW327690:HJJ327695 HSS327690:HTF327695 ICO327690:IDB327695 IMK327690:IMX327695 IWG327690:IWT327695 JGC327690:JGP327695 JPY327690:JQL327695 JZU327690:KAH327695 KJQ327690:KKD327695 KTM327690:KTZ327695 LDI327690:LDV327695 LNE327690:LNR327695 LXA327690:LXN327695 MGW327690:MHJ327695 MQS327690:MRF327695 NAO327690:NBB327695 NKK327690:NKX327695 NUG327690:NUT327695 OEC327690:OEP327695 ONY327690:OOL327695 OXU327690:OYH327695 PHQ327690:PID327695 PRM327690:PRZ327695 QBI327690:QBV327695 QLE327690:QLR327695 QVA327690:QVN327695 REW327690:RFJ327695 ROS327690:RPF327695 RYO327690:RZB327695 SIK327690:SIX327695 SSG327690:SST327695 TCC327690:TCP327695 TLY327690:TML327695 TVU327690:TWH327695 UFQ327690:UGD327695 UPM327690:UPZ327695 UZI327690:UZV327695 VJE327690:VJR327695 VTA327690:VTN327695 WCW327690:WDJ327695 WMS327690:WNF327695 WWO327690:WXB327695 AG393226:AT393231 KC393226:KP393231 TY393226:UL393231 ADU393226:AEH393231 ANQ393226:AOD393231 AXM393226:AXZ393231 BHI393226:BHV393231 BRE393226:BRR393231 CBA393226:CBN393231 CKW393226:CLJ393231 CUS393226:CVF393231 DEO393226:DFB393231 DOK393226:DOX393231 DYG393226:DYT393231 EIC393226:EIP393231 ERY393226:ESL393231 FBU393226:FCH393231 FLQ393226:FMD393231 FVM393226:FVZ393231 GFI393226:GFV393231 GPE393226:GPR393231 GZA393226:GZN393231 HIW393226:HJJ393231 HSS393226:HTF393231 ICO393226:IDB393231 IMK393226:IMX393231 IWG393226:IWT393231 JGC393226:JGP393231 JPY393226:JQL393231 JZU393226:KAH393231 KJQ393226:KKD393231 KTM393226:KTZ393231 LDI393226:LDV393231 LNE393226:LNR393231 LXA393226:LXN393231 MGW393226:MHJ393231 MQS393226:MRF393231 NAO393226:NBB393231 NKK393226:NKX393231 NUG393226:NUT393231 OEC393226:OEP393231 ONY393226:OOL393231 OXU393226:OYH393231 PHQ393226:PID393231 PRM393226:PRZ393231 QBI393226:QBV393231 QLE393226:QLR393231 QVA393226:QVN393231 REW393226:RFJ393231 ROS393226:RPF393231 RYO393226:RZB393231 SIK393226:SIX393231 SSG393226:SST393231 TCC393226:TCP393231 TLY393226:TML393231 TVU393226:TWH393231 UFQ393226:UGD393231 UPM393226:UPZ393231 UZI393226:UZV393231 VJE393226:VJR393231 VTA393226:VTN393231 WCW393226:WDJ393231 WMS393226:WNF393231 WWO393226:WXB393231 AG458762:AT458767 KC458762:KP458767 TY458762:UL458767 ADU458762:AEH458767 ANQ458762:AOD458767 AXM458762:AXZ458767 BHI458762:BHV458767 BRE458762:BRR458767 CBA458762:CBN458767 CKW458762:CLJ458767 CUS458762:CVF458767 DEO458762:DFB458767 DOK458762:DOX458767 DYG458762:DYT458767 EIC458762:EIP458767 ERY458762:ESL458767 FBU458762:FCH458767 FLQ458762:FMD458767 FVM458762:FVZ458767 GFI458762:GFV458767 GPE458762:GPR458767 GZA458762:GZN458767 HIW458762:HJJ458767 HSS458762:HTF458767 ICO458762:IDB458767 IMK458762:IMX458767 IWG458762:IWT458767 JGC458762:JGP458767 JPY458762:JQL458767 JZU458762:KAH458767 KJQ458762:KKD458767 KTM458762:KTZ458767 LDI458762:LDV458767 LNE458762:LNR458767 LXA458762:LXN458767 MGW458762:MHJ458767 MQS458762:MRF458767 NAO458762:NBB458767 NKK458762:NKX458767 NUG458762:NUT458767 OEC458762:OEP458767 ONY458762:OOL458767 OXU458762:OYH458767 PHQ458762:PID458767 PRM458762:PRZ458767 QBI458762:QBV458767 QLE458762:QLR458767 QVA458762:QVN458767 REW458762:RFJ458767 ROS458762:RPF458767 RYO458762:RZB458767 SIK458762:SIX458767 SSG458762:SST458767 TCC458762:TCP458767 TLY458762:TML458767 TVU458762:TWH458767 UFQ458762:UGD458767 UPM458762:UPZ458767 UZI458762:UZV458767 VJE458762:VJR458767 VTA458762:VTN458767 WCW458762:WDJ458767 WMS458762:WNF458767 WWO458762:WXB458767 AG524298:AT524303 KC524298:KP524303 TY524298:UL524303 ADU524298:AEH524303 ANQ524298:AOD524303 AXM524298:AXZ524303 BHI524298:BHV524303 BRE524298:BRR524303 CBA524298:CBN524303 CKW524298:CLJ524303 CUS524298:CVF524303 DEO524298:DFB524303 DOK524298:DOX524303 DYG524298:DYT524303 EIC524298:EIP524303 ERY524298:ESL524303 FBU524298:FCH524303 FLQ524298:FMD524303 FVM524298:FVZ524303 GFI524298:GFV524303 GPE524298:GPR524303 GZA524298:GZN524303 HIW524298:HJJ524303 HSS524298:HTF524303 ICO524298:IDB524303 IMK524298:IMX524303 IWG524298:IWT524303 JGC524298:JGP524303 JPY524298:JQL524303 JZU524298:KAH524303 KJQ524298:KKD524303 KTM524298:KTZ524303 LDI524298:LDV524303 LNE524298:LNR524303 LXA524298:LXN524303 MGW524298:MHJ524303 MQS524298:MRF524303 NAO524298:NBB524303 NKK524298:NKX524303 NUG524298:NUT524303 OEC524298:OEP524303 ONY524298:OOL524303 OXU524298:OYH524303 PHQ524298:PID524303 PRM524298:PRZ524303 QBI524298:QBV524303 QLE524298:QLR524303 QVA524298:QVN524303 REW524298:RFJ524303 ROS524298:RPF524303 RYO524298:RZB524303 SIK524298:SIX524303 SSG524298:SST524303 TCC524298:TCP524303 TLY524298:TML524303 TVU524298:TWH524303 UFQ524298:UGD524303 UPM524298:UPZ524303 UZI524298:UZV524303 VJE524298:VJR524303 VTA524298:VTN524303 WCW524298:WDJ524303 WMS524298:WNF524303 WWO524298:WXB524303 AG589834:AT589839 KC589834:KP589839 TY589834:UL589839 ADU589834:AEH589839 ANQ589834:AOD589839 AXM589834:AXZ589839 BHI589834:BHV589839 BRE589834:BRR589839 CBA589834:CBN589839 CKW589834:CLJ589839 CUS589834:CVF589839 DEO589834:DFB589839 DOK589834:DOX589839 DYG589834:DYT589839 EIC589834:EIP589839 ERY589834:ESL589839 FBU589834:FCH589839 FLQ589834:FMD589839 FVM589834:FVZ589839 GFI589834:GFV589839 GPE589834:GPR589839 GZA589834:GZN589839 HIW589834:HJJ589839 HSS589834:HTF589839 ICO589834:IDB589839 IMK589834:IMX589839 IWG589834:IWT589839 JGC589834:JGP589839 JPY589834:JQL589839 JZU589834:KAH589839 KJQ589834:KKD589839 KTM589834:KTZ589839 LDI589834:LDV589839 LNE589834:LNR589839 LXA589834:LXN589839 MGW589834:MHJ589839 MQS589834:MRF589839 NAO589834:NBB589839 NKK589834:NKX589839 NUG589834:NUT589839 OEC589834:OEP589839 ONY589834:OOL589839 OXU589834:OYH589839 PHQ589834:PID589839 PRM589834:PRZ589839 QBI589834:QBV589839 QLE589834:QLR589839 QVA589834:QVN589839 REW589834:RFJ589839 ROS589834:RPF589839 RYO589834:RZB589839 SIK589834:SIX589839 SSG589834:SST589839 TCC589834:TCP589839 TLY589834:TML589839 TVU589834:TWH589839 UFQ589834:UGD589839 UPM589834:UPZ589839 UZI589834:UZV589839 VJE589834:VJR589839 VTA589834:VTN589839 WCW589834:WDJ589839 WMS589834:WNF589839 WWO589834:WXB589839 AG655370:AT655375 KC655370:KP655375 TY655370:UL655375 ADU655370:AEH655375 ANQ655370:AOD655375 AXM655370:AXZ655375 BHI655370:BHV655375 BRE655370:BRR655375 CBA655370:CBN655375 CKW655370:CLJ655375 CUS655370:CVF655375 DEO655370:DFB655375 DOK655370:DOX655375 DYG655370:DYT655375 EIC655370:EIP655375 ERY655370:ESL655375 FBU655370:FCH655375 FLQ655370:FMD655375 FVM655370:FVZ655375 GFI655370:GFV655375 GPE655370:GPR655375 GZA655370:GZN655375 HIW655370:HJJ655375 HSS655370:HTF655375 ICO655370:IDB655375 IMK655370:IMX655375 IWG655370:IWT655375 JGC655370:JGP655375 JPY655370:JQL655375 JZU655370:KAH655375 KJQ655370:KKD655375 KTM655370:KTZ655375 LDI655370:LDV655375 LNE655370:LNR655375 LXA655370:LXN655375 MGW655370:MHJ655375 MQS655370:MRF655375 NAO655370:NBB655375 NKK655370:NKX655375 NUG655370:NUT655375 OEC655370:OEP655375 ONY655370:OOL655375 OXU655370:OYH655375 PHQ655370:PID655375 PRM655370:PRZ655375 QBI655370:QBV655375 QLE655370:QLR655375 QVA655370:QVN655375 REW655370:RFJ655375 ROS655370:RPF655375 RYO655370:RZB655375 SIK655370:SIX655375 SSG655370:SST655375 TCC655370:TCP655375 TLY655370:TML655375 TVU655370:TWH655375 UFQ655370:UGD655375 UPM655370:UPZ655375 UZI655370:UZV655375 VJE655370:VJR655375 VTA655370:VTN655375 WCW655370:WDJ655375 WMS655370:WNF655375 WWO655370:WXB655375 AG720906:AT720911 KC720906:KP720911 TY720906:UL720911 ADU720906:AEH720911 ANQ720906:AOD720911 AXM720906:AXZ720911 BHI720906:BHV720911 BRE720906:BRR720911 CBA720906:CBN720911 CKW720906:CLJ720911 CUS720906:CVF720911 DEO720906:DFB720911 DOK720906:DOX720911 DYG720906:DYT720911 EIC720906:EIP720911 ERY720906:ESL720911 FBU720906:FCH720911 FLQ720906:FMD720911 FVM720906:FVZ720911 GFI720906:GFV720911 GPE720906:GPR720911 GZA720906:GZN720911 HIW720906:HJJ720911 HSS720906:HTF720911 ICO720906:IDB720911 IMK720906:IMX720911 IWG720906:IWT720911 JGC720906:JGP720911 JPY720906:JQL720911 JZU720906:KAH720911 KJQ720906:KKD720911 KTM720906:KTZ720911 LDI720906:LDV720911 LNE720906:LNR720911 LXA720906:LXN720911 MGW720906:MHJ720911 MQS720906:MRF720911 NAO720906:NBB720911 NKK720906:NKX720911 NUG720906:NUT720911 OEC720906:OEP720911 ONY720906:OOL720911 OXU720906:OYH720911 PHQ720906:PID720911 PRM720906:PRZ720911 QBI720906:QBV720911 QLE720906:QLR720911 QVA720906:QVN720911 REW720906:RFJ720911 ROS720906:RPF720911 RYO720906:RZB720911 SIK720906:SIX720911 SSG720906:SST720911 TCC720906:TCP720911 TLY720906:TML720911 TVU720906:TWH720911 UFQ720906:UGD720911 UPM720906:UPZ720911 UZI720906:UZV720911 VJE720906:VJR720911 VTA720906:VTN720911 WCW720906:WDJ720911 WMS720906:WNF720911 WWO720906:WXB720911 AG786442:AT786447 KC786442:KP786447 TY786442:UL786447 ADU786442:AEH786447 ANQ786442:AOD786447 AXM786442:AXZ786447 BHI786442:BHV786447 BRE786442:BRR786447 CBA786442:CBN786447 CKW786442:CLJ786447 CUS786442:CVF786447 DEO786442:DFB786447 DOK786442:DOX786447 DYG786442:DYT786447 EIC786442:EIP786447 ERY786442:ESL786447 FBU786442:FCH786447 FLQ786442:FMD786447 FVM786442:FVZ786447 GFI786442:GFV786447 GPE786442:GPR786447 GZA786442:GZN786447 HIW786442:HJJ786447 HSS786442:HTF786447 ICO786442:IDB786447 IMK786442:IMX786447 IWG786442:IWT786447 JGC786442:JGP786447 JPY786442:JQL786447 JZU786442:KAH786447 KJQ786442:KKD786447 KTM786442:KTZ786447 LDI786442:LDV786447 LNE786442:LNR786447 LXA786442:LXN786447 MGW786442:MHJ786447 MQS786442:MRF786447 NAO786442:NBB786447 NKK786442:NKX786447 NUG786442:NUT786447 OEC786442:OEP786447 ONY786442:OOL786447 OXU786442:OYH786447 PHQ786442:PID786447 PRM786442:PRZ786447 QBI786442:QBV786447 QLE786442:QLR786447 QVA786442:QVN786447 REW786442:RFJ786447 ROS786442:RPF786447 RYO786442:RZB786447 SIK786442:SIX786447 SSG786442:SST786447 TCC786442:TCP786447 TLY786442:TML786447 TVU786442:TWH786447 UFQ786442:UGD786447 UPM786442:UPZ786447 UZI786442:UZV786447 VJE786442:VJR786447 VTA786442:VTN786447 WCW786442:WDJ786447 WMS786442:WNF786447 WWO786442:WXB786447 AG851978:AT851983 KC851978:KP851983 TY851978:UL851983 ADU851978:AEH851983 ANQ851978:AOD851983 AXM851978:AXZ851983 BHI851978:BHV851983 BRE851978:BRR851983 CBA851978:CBN851983 CKW851978:CLJ851983 CUS851978:CVF851983 DEO851978:DFB851983 DOK851978:DOX851983 DYG851978:DYT851983 EIC851978:EIP851983 ERY851978:ESL851983 FBU851978:FCH851983 FLQ851978:FMD851983 FVM851978:FVZ851983 GFI851978:GFV851983 GPE851978:GPR851983 GZA851978:GZN851983 HIW851978:HJJ851983 HSS851978:HTF851983 ICO851978:IDB851983 IMK851978:IMX851983 IWG851978:IWT851983 JGC851978:JGP851983 JPY851978:JQL851983 JZU851978:KAH851983 KJQ851978:KKD851983 KTM851978:KTZ851983 LDI851978:LDV851983 LNE851978:LNR851983 LXA851978:LXN851983 MGW851978:MHJ851983 MQS851978:MRF851983 NAO851978:NBB851983 NKK851978:NKX851983 NUG851978:NUT851983 OEC851978:OEP851983 ONY851978:OOL851983 OXU851978:OYH851983 PHQ851978:PID851983 PRM851978:PRZ851983 QBI851978:QBV851983 QLE851978:QLR851983 QVA851978:QVN851983 REW851978:RFJ851983 ROS851978:RPF851983 RYO851978:RZB851983 SIK851978:SIX851983 SSG851978:SST851983 TCC851978:TCP851983 TLY851978:TML851983 TVU851978:TWH851983 UFQ851978:UGD851983 UPM851978:UPZ851983 UZI851978:UZV851983 VJE851978:VJR851983 VTA851978:VTN851983 WCW851978:WDJ851983 WMS851978:WNF851983 WWO851978:WXB851983 AG917514:AT917519 KC917514:KP917519 TY917514:UL917519 ADU917514:AEH917519 ANQ917514:AOD917519 AXM917514:AXZ917519 BHI917514:BHV917519 BRE917514:BRR917519 CBA917514:CBN917519 CKW917514:CLJ917519 CUS917514:CVF917519 DEO917514:DFB917519 DOK917514:DOX917519 DYG917514:DYT917519 EIC917514:EIP917519 ERY917514:ESL917519 FBU917514:FCH917519 FLQ917514:FMD917519 FVM917514:FVZ917519 GFI917514:GFV917519 GPE917514:GPR917519 GZA917514:GZN917519 HIW917514:HJJ917519 HSS917514:HTF917519 ICO917514:IDB917519 IMK917514:IMX917519 IWG917514:IWT917519 JGC917514:JGP917519 JPY917514:JQL917519 JZU917514:KAH917519 KJQ917514:KKD917519 KTM917514:KTZ917519 LDI917514:LDV917519 LNE917514:LNR917519 LXA917514:LXN917519 MGW917514:MHJ917519 MQS917514:MRF917519 NAO917514:NBB917519 NKK917514:NKX917519 NUG917514:NUT917519 OEC917514:OEP917519 ONY917514:OOL917519 OXU917514:OYH917519 PHQ917514:PID917519 PRM917514:PRZ917519 QBI917514:QBV917519 QLE917514:QLR917519 QVA917514:QVN917519 REW917514:RFJ917519 ROS917514:RPF917519 RYO917514:RZB917519 SIK917514:SIX917519 SSG917514:SST917519 TCC917514:TCP917519 TLY917514:TML917519 TVU917514:TWH917519 UFQ917514:UGD917519 UPM917514:UPZ917519 UZI917514:UZV917519 VJE917514:VJR917519 VTA917514:VTN917519 WCW917514:WDJ917519 WMS917514:WNF917519 WWO917514:WXB917519 AG983050:AT983055 KC983050:KP983055 TY983050:UL983055 ADU983050:AEH983055 ANQ983050:AOD983055 AXM983050:AXZ983055 BHI983050:BHV983055 BRE983050:BRR983055 CBA983050:CBN983055 CKW983050:CLJ983055 CUS983050:CVF983055 DEO983050:DFB983055 DOK983050:DOX983055 DYG983050:DYT983055 EIC983050:EIP983055 ERY983050:ESL983055 FBU983050:FCH983055 FLQ983050:FMD983055 FVM983050:FVZ983055 GFI983050:GFV983055 GPE983050:GPR983055 GZA983050:GZN983055 HIW983050:HJJ983055 HSS983050:HTF983055 ICO983050:IDB983055 IMK983050:IMX983055 IWG983050:IWT983055 JGC983050:JGP983055 JPY983050:JQL983055 JZU983050:KAH983055 KJQ983050:KKD983055 KTM983050:KTZ983055 LDI983050:LDV983055 LNE983050:LNR983055 LXA983050:LXN983055 MGW983050:MHJ983055 MQS983050:MRF983055 NAO983050:NBB983055 NKK983050:NKX983055 NUG983050:NUT983055 OEC983050:OEP983055 ONY983050:OOL983055 OXU983050:OYH983055 PHQ983050:PID983055 PRM983050:PRZ983055 QBI983050:QBV983055 QLE983050:QLR983055 QVA983050:QVN983055 REW983050:RFJ983055 ROS983050:RPF983055 RYO983050:RZB983055 SIK983050:SIX983055 SSG983050:SST983055 TCC983050:TCP983055 TLY983050:TML983055 TVU983050:TWH983055 UFQ983050:UGD983055 UPM983050:UPZ983055 UZI983050:UZV983055 VJE983050:VJR983055 VTA983050:VTN983055 WCW983050:WDJ983055 WMS983050:WNF983055 WWO983050:WXB983055"/>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Impacto</formula1>
    </dataValidation>
    <dataValidation type="list" showInputMessage="1" showErrorMessage="1" sqref="L10:L15 JH10:JH15 TD10:TD15 ACZ10:ACZ15 AMV10:AMV15 AWR10:AWR15 BGN10:BGN15 BQJ10:BQJ15 CAF10:CAF15 CKB10:CKB15 CTX10:CTX15 DDT10:DDT15 DNP10:DNP15 DXL10:DXL15 EHH10:EHH15 ERD10:ERD15 FAZ10:FAZ15 FKV10:FKV15 FUR10:FUR15 GEN10:GEN15 GOJ10:GOJ15 GYF10:GYF15 HIB10:HIB15 HRX10:HRX15 IBT10:IBT15 ILP10:ILP15 IVL10:IVL15 JFH10:JFH15 JPD10:JPD15 JYZ10:JYZ15 KIV10:KIV15 KSR10:KSR15 LCN10:LCN15 LMJ10:LMJ15 LWF10:LWF15 MGB10:MGB15 MPX10:MPX15 MZT10:MZT15 NJP10:NJP15 NTL10:NTL15 ODH10:ODH15 OND10:OND15 OWZ10:OWZ15 PGV10:PGV15 PQR10:PQR15 QAN10:QAN15 QKJ10:QKJ15 QUF10:QUF15 REB10:REB15 RNX10:RNX15 RXT10:RXT15 SHP10:SHP15 SRL10:SRL15 TBH10:TBH15 TLD10:TLD15 TUZ10:TUZ15 UEV10:UEV15 UOR10:UOR15 UYN10:UYN15 VIJ10:VIJ15 VSF10:VSF15 WCB10:WCB15 WLX10:WLX15 WVT10:WVT15 L65546:L65551 JH65546:JH65551 TD65546:TD65551 ACZ65546:ACZ65551 AMV65546:AMV65551 AWR65546:AWR65551 BGN65546:BGN65551 BQJ65546:BQJ65551 CAF65546:CAF65551 CKB65546:CKB65551 CTX65546:CTX65551 DDT65546:DDT65551 DNP65546:DNP65551 DXL65546:DXL65551 EHH65546:EHH65551 ERD65546:ERD65551 FAZ65546:FAZ65551 FKV65546:FKV65551 FUR65546:FUR65551 GEN65546:GEN65551 GOJ65546:GOJ65551 GYF65546:GYF65551 HIB65546:HIB65551 HRX65546:HRX65551 IBT65546:IBT65551 ILP65546:ILP65551 IVL65546:IVL65551 JFH65546:JFH65551 JPD65546:JPD65551 JYZ65546:JYZ65551 KIV65546:KIV65551 KSR65546:KSR65551 LCN65546:LCN65551 LMJ65546:LMJ65551 LWF65546:LWF65551 MGB65546:MGB65551 MPX65546:MPX65551 MZT65546:MZT65551 NJP65546:NJP65551 NTL65546:NTL65551 ODH65546:ODH65551 OND65546:OND65551 OWZ65546:OWZ65551 PGV65546:PGV65551 PQR65546:PQR65551 QAN65546:QAN65551 QKJ65546:QKJ65551 QUF65546:QUF65551 REB65546:REB65551 RNX65546:RNX65551 RXT65546:RXT65551 SHP65546:SHP65551 SRL65546:SRL65551 TBH65546:TBH65551 TLD65546:TLD65551 TUZ65546:TUZ65551 UEV65546:UEV65551 UOR65546:UOR65551 UYN65546:UYN65551 VIJ65546:VIJ65551 VSF65546:VSF65551 WCB65546:WCB65551 WLX65546:WLX65551 WVT65546:WVT65551 L131082:L131087 JH131082:JH131087 TD131082:TD131087 ACZ131082:ACZ131087 AMV131082:AMV131087 AWR131082:AWR131087 BGN131082:BGN131087 BQJ131082:BQJ131087 CAF131082:CAF131087 CKB131082:CKB131087 CTX131082:CTX131087 DDT131082:DDT131087 DNP131082:DNP131087 DXL131082:DXL131087 EHH131082:EHH131087 ERD131082:ERD131087 FAZ131082:FAZ131087 FKV131082:FKV131087 FUR131082:FUR131087 GEN131082:GEN131087 GOJ131082:GOJ131087 GYF131082:GYF131087 HIB131082:HIB131087 HRX131082:HRX131087 IBT131082:IBT131087 ILP131082:ILP131087 IVL131082:IVL131087 JFH131082:JFH131087 JPD131082:JPD131087 JYZ131082:JYZ131087 KIV131082:KIV131087 KSR131082:KSR131087 LCN131082:LCN131087 LMJ131082:LMJ131087 LWF131082:LWF131087 MGB131082:MGB131087 MPX131082:MPX131087 MZT131082:MZT131087 NJP131082:NJP131087 NTL131082:NTL131087 ODH131082:ODH131087 OND131082:OND131087 OWZ131082:OWZ131087 PGV131082:PGV131087 PQR131082:PQR131087 QAN131082:QAN131087 QKJ131082:QKJ131087 QUF131082:QUF131087 REB131082:REB131087 RNX131082:RNX131087 RXT131082:RXT131087 SHP131082:SHP131087 SRL131082:SRL131087 TBH131082:TBH131087 TLD131082:TLD131087 TUZ131082:TUZ131087 UEV131082:UEV131087 UOR131082:UOR131087 UYN131082:UYN131087 VIJ131082:VIJ131087 VSF131082:VSF131087 WCB131082:WCB131087 WLX131082:WLX131087 WVT131082:WVT131087 L196618:L196623 JH196618:JH196623 TD196618:TD196623 ACZ196618:ACZ196623 AMV196618:AMV196623 AWR196618:AWR196623 BGN196618:BGN196623 BQJ196618:BQJ196623 CAF196618:CAF196623 CKB196618:CKB196623 CTX196618:CTX196623 DDT196618:DDT196623 DNP196618:DNP196623 DXL196618:DXL196623 EHH196618:EHH196623 ERD196618:ERD196623 FAZ196618:FAZ196623 FKV196618:FKV196623 FUR196618:FUR196623 GEN196618:GEN196623 GOJ196618:GOJ196623 GYF196618:GYF196623 HIB196618:HIB196623 HRX196618:HRX196623 IBT196618:IBT196623 ILP196618:ILP196623 IVL196618:IVL196623 JFH196618:JFH196623 JPD196618:JPD196623 JYZ196618:JYZ196623 KIV196618:KIV196623 KSR196618:KSR196623 LCN196618:LCN196623 LMJ196618:LMJ196623 LWF196618:LWF196623 MGB196618:MGB196623 MPX196618:MPX196623 MZT196618:MZT196623 NJP196618:NJP196623 NTL196618:NTL196623 ODH196618:ODH196623 OND196618:OND196623 OWZ196618:OWZ196623 PGV196618:PGV196623 PQR196618:PQR196623 QAN196618:QAN196623 QKJ196618:QKJ196623 QUF196618:QUF196623 REB196618:REB196623 RNX196618:RNX196623 RXT196618:RXT196623 SHP196618:SHP196623 SRL196618:SRL196623 TBH196618:TBH196623 TLD196618:TLD196623 TUZ196618:TUZ196623 UEV196618:UEV196623 UOR196618:UOR196623 UYN196618:UYN196623 VIJ196618:VIJ196623 VSF196618:VSF196623 WCB196618:WCB196623 WLX196618:WLX196623 WVT196618:WVT196623 L262154:L262159 JH262154:JH262159 TD262154:TD262159 ACZ262154:ACZ262159 AMV262154:AMV262159 AWR262154:AWR262159 BGN262154:BGN262159 BQJ262154:BQJ262159 CAF262154:CAF262159 CKB262154:CKB262159 CTX262154:CTX262159 DDT262154:DDT262159 DNP262154:DNP262159 DXL262154:DXL262159 EHH262154:EHH262159 ERD262154:ERD262159 FAZ262154:FAZ262159 FKV262154:FKV262159 FUR262154:FUR262159 GEN262154:GEN262159 GOJ262154:GOJ262159 GYF262154:GYF262159 HIB262154:HIB262159 HRX262154:HRX262159 IBT262154:IBT262159 ILP262154:ILP262159 IVL262154:IVL262159 JFH262154:JFH262159 JPD262154:JPD262159 JYZ262154:JYZ262159 KIV262154:KIV262159 KSR262154:KSR262159 LCN262154:LCN262159 LMJ262154:LMJ262159 LWF262154:LWF262159 MGB262154:MGB262159 MPX262154:MPX262159 MZT262154:MZT262159 NJP262154:NJP262159 NTL262154:NTL262159 ODH262154:ODH262159 OND262154:OND262159 OWZ262154:OWZ262159 PGV262154:PGV262159 PQR262154:PQR262159 QAN262154:QAN262159 QKJ262154:QKJ262159 QUF262154:QUF262159 REB262154:REB262159 RNX262154:RNX262159 RXT262154:RXT262159 SHP262154:SHP262159 SRL262154:SRL262159 TBH262154:TBH262159 TLD262154:TLD262159 TUZ262154:TUZ262159 UEV262154:UEV262159 UOR262154:UOR262159 UYN262154:UYN262159 VIJ262154:VIJ262159 VSF262154:VSF262159 WCB262154:WCB262159 WLX262154:WLX262159 WVT262154:WVT262159 L327690:L327695 JH327690:JH327695 TD327690:TD327695 ACZ327690:ACZ327695 AMV327690:AMV327695 AWR327690:AWR327695 BGN327690:BGN327695 BQJ327690:BQJ327695 CAF327690:CAF327695 CKB327690:CKB327695 CTX327690:CTX327695 DDT327690:DDT327695 DNP327690:DNP327695 DXL327690:DXL327695 EHH327690:EHH327695 ERD327690:ERD327695 FAZ327690:FAZ327695 FKV327690:FKV327695 FUR327690:FUR327695 GEN327690:GEN327695 GOJ327690:GOJ327695 GYF327690:GYF327695 HIB327690:HIB327695 HRX327690:HRX327695 IBT327690:IBT327695 ILP327690:ILP327695 IVL327690:IVL327695 JFH327690:JFH327695 JPD327690:JPD327695 JYZ327690:JYZ327695 KIV327690:KIV327695 KSR327690:KSR327695 LCN327690:LCN327695 LMJ327690:LMJ327695 LWF327690:LWF327695 MGB327690:MGB327695 MPX327690:MPX327695 MZT327690:MZT327695 NJP327690:NJP327695 NTL327690:NTL327695 ODH327690:ODH327695 OND327690:OND327695 OWZ327690:OWZ327695 PGV327690:PGV327695 PQR327690:PQR327695 QAN327690:QAN327695 QKJ327690:QKJ327695 QUF327690:QUF327695 REB327690:REB327695 RNX327690:RNX327695 RXT327690:RXT327695 SHP327690:SHP327695 SRL327690:SRL327695 TBH327690:TBH327695 TLD327690:TLD327695 TUZ327690:TUZ327695 UEV327690:UEV327695 UOR327690:UOR327695 UYN327690:UYN327695 VIJ327690:VIJ327695 VSF327690:VSF327695 WCB327690:WCB327695 WLX327690:WLX327695 WVT327690:WVT327695 L393226:L393231 JH393226:JH393231 TD393226:TD393231 ACZ393226:ACZ393231 AMV393226:AMV393231 AWR393226:AWR393231 BGN393226:BGN393231 BQJ393226:BQJ393231 CAF393226:CAF393231 CKB393226:CKB393231 CTX393226:CTX393231 DDT393226:DDT393231 DNP393226:DNP393231 DXL393226:DXL393231 EHH393226:EHH393231 ERD393226:ERD393231 FAZ393226:FAZ393231 FKV393226:FKV393231 FUR393226:FUR393231 GEN393226:GEN393231 GOJ393226:GOJ393231 GYF393226:GYF393231 HIB393226:HIB393231 HRX393226:HRX393231 IBT393226:IBT393231 ILP393226:ILP393231 IVL393226:IVL393231 JFH393226:JFH393231 JPD393226:JPD393231 JYZ393226:JYZ393231 KIV393226:KIV393231 KSR393226:KSR393231 LCN393226:LCN393231 LMJ393226:LMJ393231 LWF393226:LWF393231 MGB393226:MGB393231 MPX393226:MPX393231 MZT393226:MZT393231 NJP393226:NJP393231 NTL393226:NTL393231 ODH393226:ODH393231 OND393226:OND393231 OWZ393226:OWZ393231 PGV393226:PGV393231 PQR393226:PQR393231 QAN393226:QAN393231 QKJ393226:QKJ393231 QUF393226:QUF393231 REB393226:REB393231 RNX393226:RNX393231 RXT393226:RXT393231 SHP393226:SHP393231 SRL393226:SRL393231 TBH393226:TBH393231 TLD393226:TLD393231 TUZ393226:TUZ393231 UEV393226:UEV393231 UOR393226:UOR393231 UYN393226:UYN393231 VIJ393226:VIJ393231 VSF393226:VSF393231 WCB393226:WCB393231 WLX393226:WLX393231 WVT393226:WVT393231 L458762:L458767 JH458762:JH458767 TD458762:TD458767 ACZ458762:ACZ458767 AMV458762:AMV458767 AWR458762:AWR458767 BGN458762:BGN458767 BQJ458762:BQJ458767 CAF458762:CAF458767 CKB458762:CKB458767 CTX458762:CTX458767 DDT458762:DDT458767 DNP458762:DNP458767 DXL458762:DXL458767 EHH458762:EHH458767 ERD458762:ERD458767 FAZ458762:FAZ458767 FKV458762:FKV458767 FUR458762:FUR458767 GEN458762:GEN458767 GOJ458762:GOJ458767 GYF458762:GYF458767 HIB458762:HIB458767 HRX458762:HRX458767 IBT458762:IBT458767 ILP458762:ILP458767 IVL458762:IVL458767 JFH458762:JFH458767 JPD458762:JPD458767 JYZ458762:JYZ458767 KIV458762:KIV458767 KSR458762:KSR458767 LCN458762:LCN458767 LMJ458762:LMJ458767 LWF458762:LWF458767 MGB458762:MGB458767 MPX458762:MPX458767 MZT458762:MZT458767 NJP458762:NJP458767 NTL458762:NTL458767 ODH458762:ODH458767 OND458762:OND458767 OWZ458762:OWZ458767 PGV458762:PGV458767 PQR458762:PQR458767 QAN458762:QAN458767 QKJ458762:QKJ458767 QUF458762:QUF458767 REB458762:REB458767 RNX458762:RNX458767 RXT458762:RXT458767 SHP458762:SHP458767 SRL458762:SRL458767 TBH458762:TBH458767 TLD458762:TLD458767 TUZ458762:TUZ458767 UEV458762:UEV458767 UOR458762:UOR458767 UYN458762:UYN458767 VIJ458762:VIJ458767 VSF458762:VSF458767 WCB458762:WCB458767 WLX458762:WLX458767 WVT458762:WVT458767 L524298:L524303 JH524298:JH524303 TD524298:TD524303 ACZ524298:ACZ524303 AMV524298:AMV524303 AWR524298:AWR524303 BGN524298:BGN524303 BQJ524298:BQJ524303 CAF524298:CAF524303 CKB524298:CKB524303 CTX524298:CTX524303 DDT524298:DDT524303 DNP524298:DNP524303 DXL524298:DXL524303 EHH524298:EHH524303 ERD524298:ERD524303 FAZ524298:FAZ524303 FKV524298:FKV524303 FUR524298:FUR524303 GEN524298:GEN524303 GOJ524298:GOJ524303 GYF524298:GYF524303 HIB524298:HIB524303 HRX524298:HRX524303 IBT524298:IBT524303 ILP524298:ILP524303 IVL524298:IVL524303 JFH524298:JFH524303 JPD524298:JPD524303 JYZ524298:JYZ524303 KIV524298:KIV524303 KSR524298:KSR524303 LCN524298:LCN524303 LMJ524298:LMJ524303 LWF524298:LWF524303 MGB524298:MGB524303 MPX524298:MPX524303 MZT524298:MZT524303 NJP524298:NJP524303 NTL524298:NTL524303 ODH524298:ODH524303 OND524298:OND524303 OWZ524298:OWZ524303 PGV524298:PGV524303 PQR524298:PQR524303 QAN524298:QAN524303 QKJ524298:QKJ524303 QUF524298:QUF524303 REB524298:REB524303 RNX524298:RNX524303 RXT524298:RXT524303 SHP524298:SHP524303 SRL524298:SRL524303 TBH524298:TBH524303 TLD524298:TLD524303 TUZ524298:TUZ524303 UEV524298:UEV524303 UOR524298:UOR524303 UYN524298:UYN524303 VIJ524298:VIJ524303 VSF524298:VSF524303 WCB524298:WCB524303 WLX524298:WLX524303 WVT524298:WVT524303 L589834:L589839 JH589834:JH589839 TD589834:TD589839 ACZ589834:ACZ589839 AMV589834:AMV589839 AWR589834:AWR589839 BGN589834:BGN589839 BQJ589834:BQJ589839 CAF589834:CAF589839 CKB589834:CKB589839 CTX589834:CTX589839 DDT589834:DDT589839 DNP589834:DNP589839 DXL589834:DXL589839 EHH589834:EHH589839 ERD589834:ERD589839 FAZ589834:FAZ589839 FKV589834:FKV589839 FUR589834:FUR589839 GEN589834:GEN589839 GOJ589834:GOJ589839 GYF589834:GYF589839 HIB589834:HIB589839 HRX589834:HRX589839 IBT589834:IBT589839 ILP589834:ILP589839 IVL589834:IVL589839 JFH589834:JFH589839 JPD589834:JPD589839 JYZ589834:JYZ589839 KIV589834:KIV589839 KSR589834:KSR589839 LCN589834:LCN589839 LMJ589834:LMJ589839 LWF589834:LWF589839 MGB589834:MGB589839 MPX589834:MPX589839 MZT589834:MZT589839 NJP589834:NJP589839 NTL589834:NTL589839 ODH589834:ODH589839 OND589834:OND589839 OWZ589834:OWZ589839 PGV589834:PGV589839 PQR589834:PQR589839 QAN589834:QAN589839 QKJ589834:QKJ589839 QUF589834:QUF589839 REB589834:REB589839 RNX589834:RNX589839 RXT589834:RXT589839 SHP589834:SHP589839 SRL589834:SRL589839 TBH589834:TBH589839 TLD589834:TLD589839 TUZ589834:TUZ589839 UEV589834:UEV589839 UOR589834:UOR589839 UYN589834:UYN589839 VIJ589834:VIJ589839 VSF589834:VSF589839 WCB589834:WCB589839 WLX589834:WLX589839 WVT589834:WVT589839 L655370:L655375 JH655370:JH655375 TD655370:TD655375 ACZ655370:ACZ655375 AMV655370:AMV655375 AWR655370:AWR655375 BGN655370:BGN655375 BQJ655370:BQJ655375 CAF655370:CAF655375 CKB655370:CKB655375 CTX655370:CTX655375 DDT655370:DDT655375 DNP655370:DNP655375 DXL655370:DXL655375 EHH655370:EHH655375 ERD655370:ERD655375 FAZ655370:FAZ655375 FKV655370:FKV655375 FUR655370:FUR655375 GEN655370:GEN655375 GOJ655370:GOJ655375 GYF655370:GYF655375 HIB655370:HIB655375 HRX655370:HRX655375 IBT655370:IBT655375 ILP655370:ILP655375 IVL655370:IVL655375 JFH655370:JFH655375 JPD655370:JPD655375 JYZ655370:JYZ655375 KIV655370:KIV655375 KSR655370:KSR655375 LCN655370:LCN655375 LMJ655370:LMJ655375 LWF655370:LWF655375 MGB655370:MGB655375 MPX655370:MPX655375 MZT655370:MZT655375 NJP655370:NJP655375 NTL655370:NTL655375 ODH655370:ODH655375 OND655370:OND655375 OWZ655370:OWZ655375 PGV655370:PGV655375 PQR655370:PQR655375 QAN655370:QAN655375 QKJ655370:QKJ655375 QUF655370:QUF655375 REB655370:REB655375 RNX655370:RNX655375 RXT655370:RXT655375 SHP655370:SHP655375 SRL655370:SRL655375 TBH655370:TBH655375 TLD655370:TLD655375 TUZ655370:TUZ655375 UEV655370:UEV655375 UOR655370:UOR655375 UYN655370:UYN655375 VIJ655370:VIJ655375 VSF655370:VSF655375 WCB655370:WCB655375 WLX655370:WLX655375 WVT655370:WVT655375 L720906:L720911 JH720906:JH720911 TD720906:TD720911 ACZ720906:ACZ720911 AMV720906:AMV720911 AWR720906:AWR720911 BGN720906:BGN720911 BQJ720906:BQJ720911 CAF720906:CAF720911 CKB720906:CKB720911 CTX720906:CTX720911 DDT720906:DDT720911 DNP720906:DNP720911 DXL720906:DXL720911 EHH720906:EHH720911 ERD720906:ERD720911 FAZ720906:FAZ720911 FKV720906:FKV720911 FUR720906:FUR720911 GEN720906:GEN720911 GOJ720906:GOJ720911 GYF720906:GYF720911 HIB720906:HIB720911 HRX720906:HRX720911 IBT720906:IBT720911 ILP720906:ILP720911 IVL720906:IVL720911 JFH720906:JFH720911 JPD720906:JPD720911 JYZ720906:JYZ720911 KIV720906:KIV720911 KSR720906:KSR720911 LCN720906:LCN720911 LMJ720906:LMJ720911 LWF720906:LWF720911 MGB720906:MGB720911 MPX720906:MPX720911 MZT720906:MZT720911 NJP720906:NJP720911 NTL720906:NTL720911 ODH720906:ODH720911 OND720906:OND720911 OWZ720906:OWZ720911 PGV720906:PGV720911 PQR720906:PQR720911 QAN720906:QAN720911 QKJ720906:QKJ720911 QUF720906:QUF720911 REB720906:REB720911 RNX720906:RNX720911 RXT720906:RXT720911 SHP720906:SHP720911 SRL720906:SRL720911 TBH720906:TBH720911 TLD720906:TLD720911 TUZ720906:TUZ720911 UEV720906:UEV720911 UOR720906:UOR720911 UYN720906:UYN720911 VIJ720906:VIJ720911 VSF720906:VSF720911 WCB720906:WCB720911 WLX720906:WLX720911 WVT720906:WVT720911 L786442:L786447 JH786442:JH786447 TD786442:TD786447 ACZ786442:ACZ786447 AMV786442:AMV786447 AWR786442:AWR786447 BGN786442:BGN786447 BQJ786442:BQJ786447 CAF786442:CAF786447 CKB786442:CKB786447 CTX786442:CTX786447 DDT786442:DDT786447 DNP786442:DNP786447 DXL786442:DXL786447 EHH786442:EHH786447 ERD786442:ERD786447 FAZ786442:FAZ786447 FKV786442:FKV786447 FUR786442:FUR786447 GEN786442:GEN786447 GOJ786442:GOJ786447 GYF786442:GYF786447 HIB786442:HIB786447 HRX786442:HRX786447 IBT786442:IBT786447 ILP786442:ILP786447 IVL786442:IVL786447 JFH786442:JFH786447 JPD786442:JPD786447 JYZ786442:JYZ786447 KIV786442:KIV786447 KSR786442:KSR786447 LCN786442:LCN786447 LMJ786442:LMJ786447 LWF786442:LWF786447 MGB786442:MGB786447 MPX786442:MPX786447 MZT786442:MZT786447 NJP786442:NJP786447 NTL786442:NTL786447 ODH786442:ODH786447 OND786442:OND786447 OWZ786442:OWZ786447 PGV786442:PGV786447 PQR786442:PQR786447 QAN786442:QAN786447 QKJ786442:QKJ786447 QUF786442:QUF786447 REB786442:REB786447 RNX786442:RNX786447 RXT786442:RXT786447 SHP786442:SHP786447 SRL786442:SRL786447 TBH786442:TBH786447 TLD786442:TLD786447 TUZ786442:TUZ786447 UEV786442:UEV786447 UOR786442:UOR786447 UYN786442:UYN786447 VIJ786442:VIJ786447 VSF786442:VSF786447 WCB786442:WCB786447 WLX786442:WLX786447 WVT786442:WVT786447 L851978:L851983 JH851978:JH851983 TD851978:TD851983 ACZ851978:ACZ851983 AMV851978:AMV851983 AWR851978:AWR851983 BGN851978:BGN851983 BQJ851978:BQJ851983 CAF851978:CAF851983 CKB851978:CKB851983 CTX851978:CTX851983 DDT851978:DDT851983 DNP851978:DNP851983 DXL851978:DXL851983 EHH851978:EHH851983 ERD851978:ERD851983 FAZ851978:FAZ851983 FKV851978:FKV851983 FUR851978:FUR851983 GEN851978:GEN851983 GOJ851978:GOJ851983 GYF851978:GYF851983 HIB851978:HIB851983 HRX851978:HRX851983 IBT851978:IBT851983 ILP851978:ILP851983 IVL851978:IVL851983 JFH851978:JFH851983 JPD851978:JPD851983 JYZ851978:JYZ851983 KIV851978:KIV851983 KSR851978:KSR851983 LCN851978:LCN851983 LMJ851978:LMJ851983 LWF851978:LWF851983 MGB851978:MGB851983 MPX851978:MPX851983 MZT851978:MZT851983 NJP851978:NJP851983 NTL851978:NTL851983 ODH851978:ODH851983 OND851978:OND851983 OWZ851978:OWZ851983 PGV851978:PGV851983 PQR851978:PQR851983 QAN851978:QAN851983 QKJ851978:QKJ851983 QUF851978:QUF851983 REB851978:REB851983 RNX851978:RNX851983 RXT851978:RXT851983 SHP851978:SHP851983 SRL851978:SRL851983 TBH851978:TBH851983 TLD851978:TLD851983 TUZ851978:TUZ851983 UEV851978:UEV851983 UOR851978:UOR851983 UYN851978:UYN851983 VIJ851978:VIJ851983 VSF851978:VSF851983 WCB851978:WCB851983 WLX851978:WLX851983 WVT851978:WVT851983 L917514:L917519 JH917514:JH917519 TD917514:TD917519 ACZ917514:ACZ917519 AMV917514:AMV917519 AWR917514:AWR917519 BGN917514:BGN917519 BQJ917514:BQJ917519 CAF917514:CAF917519 CKB917514:CKB917519 CTX917514:CTX917519 DDT917514:DDT917519 DNP917514:DNP917519 DXL917514:DXL917519 EHH917514:EHH917519 ERD917514:ERD917519 FAZ917514:FAZ917519 FKV917514:FKV917519 FUR917514:FUR917519 GEN917514:GEN917519 GOJ917514:GOJ917519 GYF917514:GYF917519 HIB917514:HIB917519 HRX917514:HRX917519 IBT917514:IBT917519 ILP917514:ILP917519 IVL917514:IVL917519 JFH917514:JFH917519 JPD917514:JPD917519 JYZ917514:JYZ917519 KIV917514:KIV917519 KSR917514:KSR917519 LCN917514:LCN917519 LMJ917514:LMJ917519 LWF917514:LWF917519 MGB917514:MGB917519 MPX917514:MPX917519 MZT917514:MZT917519 NJP917514:NJP917519 NTL917514:NTL917519 ODH917514:ODH917519 OND917514:OND917519 OWZ917514:OWZ917519 PGV917514:PGV917519 PQR917514:PQR917519 QAN917514:QAN917519 QKJ917514:QKJ917519 QUF917514:QUF917519 REB917514:REB917519 RNX917514:RNX917519 RXT917514:RXT917519 SHP917514:SHP917519 SRL917514:SRL917519 TBH917514:TBH917519 TLD917514:TLD917519 TUZ917514:TUZ917519 UEV917514:UEV917519 UOR917514:UOR917519 UYN917514:UYN917519 VIJ917514:VIJ917519 VSF917514:VSF917519 WCB917514:WCB917519 WLX917514:WLX917519 WVT917514:WVT917519 L983050:L983055 JH983050:JH983055 TD983050:TD983055 ACZ983050:ACZ983055 AMV983050:AMV983055 AWR983050:AWR983055 BGN983050:BGN983055 BQJ983050:BQJ983055 CAF983050:CAF983055 CKB983050:CKB983055 CTX983050:CTX983055 DDT983050:DDT983055 DNP983050:DNP983055 DXL983050:DXL983055 EHH983050:EHH983055 ERD983050:ERD983055 FAZ983050:FAZ983055 FKV983050:FKV983055 FUR983050:FUR983055 GEN983050:GEN983055 GOJ983050:GOJ983055 GYF983050:GYF983055 HIB983050:HIB983055 HRX983050:HRX983055 IBT983050:IBT983055 ILP983050:ILP983055 IVL983050:IVL983055 JFH983050:JFH983055 JPD983050:JPD983055 JYZ983050:JYZ983055 KIV983050:KIV983055 KSR983050:KSR983055 LCN983050:LCN983055 LMJ983050:LMJ983055 LWF983050:LWF983055 MGB983050:MGB983055 MPX983050:MPX983055 MZT983050:MZT983055 NJP983050:NJP983055 NTL983050:NTL983055 ODH983050:ODH983055 OND983050:OND983055 OWZ983050:OWZ983055 PGV983050:PGV983055 PQR983050:PQR983055 QAN983050:QAN983055 QKJ983050:QKJ983055 QUF983050:QUF983055 REB983050:REB983055 RNX983050:RNX983055 RXT983050:RXT983055 SHP983050:SHP983055 SRL983050:SRL983055 TBH983050:TBH983055 TLD983050:TLD983055 TUZ983050:TUZ983055 UEV983050:UEV983055 UOR983050:UOR983055 UYN983050:UYN983055 VIJ983050:VIJ983055 VSF983050:VSF983055 WCB983050:WCB983055 WLX983050:WLX983055 WVT983050:WVT983055">
      <formula1>Probabilidad</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Proceso</formula1>
    </dataValidation>
  </dataValidations>
  <printOptions horizontalCentered="1" verticalCentered="1"/>
  <pageMargins left="0.23622047244094491" right="0.23622047244094491" top="0.74803149606299213" bottom="0.35433070866141736" header="0.31496062992125984" footer="0.31496062992125984"/>
  <pageSetup scale="55" fitToHeight="0" orientation="landscape" r:id="rId1"/>
  <headerFooter>
    <oddFooter xml:space="preserve">&amp;L&amp;9Formato: FO-AC-07 Versión: 2&amp;C&amp;9Página &amp;P&amp;R&amp;9Vo.Bo: </oddFooter>
  </headerFooter>
  <rowBreaks count="1" manualBreakCount="1">
    <brk id="10" max="55"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7"/>
  <sheetViews>
    <sheetView showGridLines="0" view="pageBreakPreview" zoomScaleNormal="100" zoomScaleSheetLayoutView="100" zoomScalePageLayoutView="85" workbookViewId="0">
      <pane ySplit="8" topLeftCell="A9" activePane="bottomLeft" state="frozen"/>
      <selection pane="bottomLeft"/>
    </sheetView>
  </sheetViews>
  <sheetFormatPr baseColWidth="10" defaultRowHeight="11.25" x14ac:dyDescent="0.2"/>
  <cols>
    <col min="1" max="1" width="1.140625" style="63" customWidth="1"/>
    <col min="2" max="4" width="5.5703125" style="63" customWidth="1"/>
    <col min="5" max="5" width="3.7109375" style="64" customWidth="1"/>
    <col min="6" max="8" width="5.5703125" style="63" customWidth="1"/>
    <col min="9" max="11" width="4.85546875" style="63" customWidth="1"/>
    <col min="12" max="13" width="3.28515625" style="65" bestFit="1" customWidth="1"/>
    <col min="14" max="14" width="0.7109375" style="65" hidden="1" customWidth="1"/>
    <col min="15" max="15" width="3" style="65" hidden="1" customWidth="1"/>
    <col min="16" max="16" width="5.140625" style="65" hidden="1" customWidth="1"/>
    <col min="17" max="17" width="3" style="65" hidden="1" customWidth="1"/>
    <col min="18" max="18" width="4.28515625" style="65" customWidth="1"/>
    <col min="19" max="21" width="6.5703125" style="65" customWidth="1"/>
    <col min="22" max="24" width="2.7109375" style="64" customWidth="1"/>
    <col min="25" max="25" width="2.85546875" style="64" customWidth="1"/>
    <col min="26" max="31" width="2.7109375" style="64" customWidth="1"/>
    <col min="32" max="32" width="1.140625" style="64" hidden="1" customWidth="1"/>
    <col min="33" max="39" width="2.7109375" style="64" hidden="1" customWidth="1"/>
    <col min="40" max="41" width="5.140625" style="64" hidden="1" customWidth="1"/>
    <col min="42" max="42" width="4.28515625" style="64" customWidth="1"/>
    <col min="43" max="43" width="5.140625" style="64" hidden="1" customWidth="1"/>
    <col min="44" max="44" width="3.28515625" style="64" bestFit="1" customWidth="1"/>
    <col min="45" max="45" width="5.140625" style="64" hidden="1" customWidth="1"/>
    <col min="46" max="46" width="3.28515625" style="64" bestFit="1" customWidth="1"/>
    <col min="47" max="47" width="4.28515625" style="64" customWidth="1"/>
    <col min="48" max="48" width="4.28515625" style="65" customWidth="1"/>
    <col min="49" max="49" width="10.140625" style="65" customWidth="1"/>
    <col min="50" max="50" width="16" style="65" customWidth="1"/>
    <col min="51" max="51" width="5" style="64" customWidth="1"/>
    <col min="52" max="54" width="6.7109375" style="63" customWidth="1"/>
    <col min="55" max="55" width="5.28515625" style="64" customWidth="1"/>
    <col min="56" max="56" width="19" style="91" customWidth="1"/>
    <col min="57" max="16384" width="11.42578125" style="42"/>
  </cols>
  <sheetData>
    <row r="1" spans="1:56" ht="11.25" customHeight="1" x14ac:dyDescent="0.2">
      <c r="A1" s="40"/>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41"/>
      <c r="AZ1" s="40"/>
      <c r="BA1" s="40"/>
      <c r="BB1" s="1714" t="s">
        <v>89</v>
      </c>
      <c r="BC1" s="1714"/>
      <c r="BD1" s="1714"/>
    </row>
    <row r="2" spans="1:56" ht="11.25" customHeight="1" x14ac:dyDescent="0.2">
      <c r="A2" s="40"/>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41"/>
      <c r="AZ2" s="40"/>
      <c r="BA2" s="40"/>
      <c r="BB2" s="1714"/>
      <c r="BC2" s="1714"/>
      <c r="BD2" s="1714"/>
    </row>
    <row r="3" spans="1:56" ht="12" customHeight="1" x14ac:dyDescent="0.2">
      <c r="A3" s="40"/>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41"/>
      <c r="AZ3" s="40"/>
      <c r="BA3" s="40"/>
      <c r="BB3" s="1773">
        <v>43109</v>
      </c>
      <c r="BC3" s="1773"/>
      <c r="BD3" s="1773"/>
    </row>
    <row r="4" spans="1:56" ht="12" customHeight="1" x14ac:dyDescent="0.2">
      <c r="A4" s="40"/>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41"/>
      <c r="AZ4" s="40"/>
      <c r="BA4" s="40"/>
      <c r="BB4" s="1773"/>
      <c r="BC4" s="1773"/>
      <c r="BD4" s="1773"/>
    </row>
    <row r="5" spans="1:56" ht="6" customHeight="1" x14ac:dyDescent="0.2">
      <c r="A5" s="40"/>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651"/>
      <c r="AZ5" s="651"/>
      <c r="BA5" s="651"/>
      <c r="BB5" s="40"/>
      <c r="BC5" s="43"/>
      <c r="BD5" s="74"/>
    </row>
    <row r="6" spans="1:56" ht="35.25" customHeight="1" x14ac:dyDescent="0.2">
      <c r="A6" s="40"/>
      <c r="B6" s="1719" t="s">
        <v>92</v>
      </c>
      <c r="C6" s="1720"/>
      <c r="D6" s="1721" t="s">
        <v>93</v>
      </c>
      <c r="E6" s="1722"/>
      <c r="F6" s="1722"/>
      <c r="G6" s="1722"/>
      <c r="H6" s="1723"/>
      <c r="I6" s="1719" t="s">
        <v>300</v>
      </c>
      <c r="J6" s="1724"/>
      <c r="K6" s="1720"/>
      <c r="L6" s="1836" t="s">
        <v>130</v>
      </c>
      <c r="M6" s="1837"/>
      <c r="N6" s="1837"/>
      <c r="O6" s="1837"/>
      <c r="P6" s="1837"/>
      <c r="Q6" s="1837"/>
      <c r="R6" s="1837"/>
      <c r="S6" s="1837"/>
      <c r="T6" s="1837"/>
      <c r="U6" s="1838"/>
      <c r="V6" s="1719" t="s">
        <v>94</v>
      </c>
      <c r="W6" s="1724"/>
      <c r="X6" s="1724"/>
      <c r="Y6" s="1724"/>
      <c r="Z6" s="1724"/>
      <c r="AA6" s="1725" t="s">
        <v>829</v>
      </c>
      <c r="AB6" s="1725"/>
      <c r="AC6" s="1725"/>
      <c r="AD6" s="1725"/>
      <c r="AE6" s="1725"/>
      <c r="AF6" s="1725"/>
      <c r="AG6" s="1725"/>
      <c r="AH6" s="1725"/>
      <c r="AI6" s="1725"/>
      <c r="AJ6" s="1725"/>
      <c r="AK6" s="1725"/>
      <c r="AL6" s="1725"/>
      <c r="AM6" s="1725"/>
      <c r="AN6" s="1725"/>
      <c r="AO6" s="1725"/>
      <c r="AP6" s="1725"/>
      <c r="AQ6" s="1725"/>
      <c r="AR6" s="1725"/>
      <c r="AS6" s="1725"/>
      <c r="AT6" s="1725"/>
      <c r="AU6" s="1725"/>
      <c r="AV6" s="1725"/>
      <c r="AW6" s="1725"/>
      <c r="AX6" s="1726"/>
      <c r="AY6" s="44"/>
      <c r="AZ6" s="44"/>
      <c r="BA6" s="44"/>
      <c r="BB6" s="44"/>
      <c r="BC6" s="44"/>
      <c r="BD6" s="75"/>
    </row>
    <row r="7" spans="1:56" ht="6" customHeight="1" x14ac:dyDescent="0.2">
      <c r="A7" s="40"/>
      <c r="B7" s="45"/>
      <c r="C7" s="45"/>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7"/>
      <c r="AZ7" s="47"/>
      <c r="BA7" s="47"/>
      <c r="BB7" s="47"/>
      <c r="BC7" s="47"/>
      <c r="BD7" s="661"/>
    </row>
    <row r="8" spans="1:56" ht="39.75" customHeight="1" x14ac:dyDescent="0.2">
      <c r="A8" s="48"/>
      <c r="B8" s="1727" t="s">
        <v>307</v>
      </c>
      <c r="C8" s="1728"/>
      <c r="D8" s="1728"/>
      <c r="E8" s="1728"/>
      <c r="F8" s="1728"/>
      <c r="G8" s="1728"/>
      <c r="H8" s="1728"/>
      <c r="I8" s="1728"/>
      <c r="J8" s="1728"/>
      <c r="K8" s="1729"/>
      <c r="L8" s="1898" t="s">
        <v>605</v>
      </c>
      <c r="M8" s="1899"/>
      <c r="N8" s="1899"/>
      <c r="O8" s="1899"/>
      <c r="P8" s="1899"/>
      <c r="Q8" s="1899"/>
      <c r="R8" s="1900"/>
      <c r="S8" s="1901" t="s">
        <v>606</v>
      </c>
      <c r="T8" s="1902"/>
      <c r="U8" s="1902"/>
      <c r="V8" s="1902"/>
      <c r="W8" s="1902"/>
      <c r="X8" s="1902"/>
      <c r="Y8" s="1902"/>
      <c r="Z8" s="1902"/>
      <c r="AA8" s="1902"/>
      <c r="AB8" s="1902"/>
      <c r="AC8" s="1902"/>
      <c r="AD8" s="1902"/>
      <c r="AE8" s="1902"/>
      <c r="AF8" s="1902"/>
      <c r="AG8" s="1902"/>
      <c r="AH8" s="1902"/>
      <c r="AI8" s="1902"/>
      <c r="AJ8" s="1902"/>
      <c r="AK8" s="1902"/>
      <c r="AL8" s="1902"/>
      <c r="AM8" s="1902"/>
      <c r="AN8" s="1902"/>
      <c r="AO8" s="1902"/>
      <c r="AP8" s="1902"/>
      <c r="AQ8" s="1902"/>
      <c r="AR8" s="1902"/>
      <c r="AS8" s="1902"/>
      <c r="AT8" s="1902"/>
      <c r="AU8" s="1902"/>
      <c r="AV8" s="1902"/>
      <c r="AW8" s="1902"/>
      <c r="AX8" s="1903"/>
      <c r="AY8" s="1730" t="s">
        <v>607</v>
      </c>
      <c r="AZ8" s="1730"/>
      <c r="BA8" s="1730"/>
      <c r="BB8" s="1730"/>
      <c r="BC8" s="1730"/>
      <c r="BD8" s="1730"/>
    </row>
    <row r="9" spans="1:56" ht="69" customHeight="1" x14ac:dyDescent="0.2">
      <c r="A9" s="48"/>
      <c r="B9" s="1731" t="s">
        <v>96</v>
      </c>
      <c r="C9" s="1732"/>
      <c r="D9" s="1733"/>
      <c r="E9" s="131" t="s">
        <v>302</v>
      </c>
      <c r="F9" s="1731" t="s">
        <v>608</v>
      </c>
      <c r="G9" s="1732"/>
      <c r="H9" s="1733"/>
      <c r="I9" s="1731" t="s">
        <v>312</v>
      </c>
      <c r="J9" s="1732"/>
      <c r="K9" s="1733"/>
      <c r="L9" s="131" t="s">
        <v>609</v>
      </c>
      <c r="M9" s="131" t="s">
        <v>612</v>
      </c>
      <c r="N9" s="132"/>
      <c r="O9" s="133" t="s">
        <v>610</v>
      </c>
      <c r="P9" s="133" t="s">
        <v>611</v>
      </c>
      <c r="Q9" s="133" t="s">
        <v>613</v>
      </c>
      <c r="R9" s="131" t="s">
        <v>614</v>
      </c>
      <c r="S9" s="1731" t="s">
        <v>615</v>
      </c>
      <c r="T9" s="1732"/>
      <c r="U9" s="1733"/>
      <c r="V9" s="131" t="s">
        <v>616</v>
      </c>
      <c r="W9" s="131" t="s">
        <v>617</v>
      </c>
      <c r="X9" s="131" t="s">
        <v>618</v>
      </c>
      <c r="Y9" s="134" t="s">
        <v>619</v>
      </c>
      <c r="Z9" s="134" t="s">
        <v>621</v>
      </c>
      <c r="AA9" s="134" t="s">
        <v>623</v>
      </c>
      <c r="AB9" s="134" t="s">
        <v>625</v>
      </c>
      <c r="AC9" s="134" t="s">
        <v>627</v>
      </c>
      <c r="AD9" s="134" t="s">
        <v>629</v>
      </c>
      <c r="AE9" s="134" t="s">
        <v>99</v>
      </c>
      <c r="AF9" s="135"/>
      <c r="AG9" s="656" t="s">
        <v>620</v>
      </c>
      <c r="AH9" s="656" t="s">
        <v>622</v>
      </c>
      <c r="AI9" s="656" t="s">
        <v>624</v>
      </c>
      <c r="AJ9" s="656" t="s">
        <v>626</v>
      </c>
      <c r="AK9" s="656" t="s">
        <v>628</v>
      </c>
      <c r="AL9" s="656" t="s">
        <v>630</v>
      </c>
      <c r="AM9" s="656" t="s">
        <v>631</v>
      </c>
      <c r="AN9" s="656" t="s">
        <v>632</v>
      </c>
      <c r="AO9" s="656" t="s">
        <v>633</v>
      </c>
      <c r="AP9" s="131" t="s">
        <v>634</v>
      </c>
      <c r="AQ9" s="133" t="s">
        <v>635</v>
      </c>
      <c r="AR9" s="131" t="s">
        <v>609</v>
      </c>
      <c r="AS9" s="133" t="s">
        <v>636</v>
      </c>
      <c r="AT9" s="131" t="s">
        <v>612</v>
      </c>
      <c r="AU9" s="131" t="s">
        <v>637</v>
      </c>
      <c r="AV9" s="131" t="s">
        <v>638</v>
      </c>
      <c r="AW9" s="136" t="s">
        <v>639</v>
      </c>
      <c r="AX9" s="136" t="s">
        <v>640</v>
      </c>
      <c r="AY9" s="137" t="s">
        <v>641</v>
      </c>
      <c r="AZ9" s="1730" t="s">
        <v>642</v>
      </c>
      <c r="BA9" s="1730"/>
      <c r="BB9" s="1730"/>
      <c r="BC9" s="137" t="s">
        <v>97</v>
      </c>
      <c r="BD9" s="696" t="s">
        <v>98</v>
      </c>
    </row>
    <row r="10" spans="1:56" ht="213" customHeight="1" x14ac:dyDescent="0.2">
      <c r="A10" s="651"/>
      <c r="B10" s="2133" t="s">
        <v>1545</v>
      </c>
      <c r="C10" s="2133"/>
      <c r="D10" s="2133"/>
      <c r="E10" s="188" t="s">
        <v>908</v>
      </c>
      <c r="F10" s="1741" t="s">
        <v>1546</v>
      </c>
      <c r="G10" s="1741"/>
      <c r="H10" s="1741"/>
      <c r="I10" s="2133" t="s">
        <v>1547</v>
      </c>
      <c r="J10" s="2133"/>
      <c r="K10" s="2133"/>
      <c r="L10" s="167" t="s">
        <v>663</v>
      </c>
      <c r="M10" s="682" t="s">
        <v>645</v>
      </c>
      <c r="N10" s="186"/>
      <c r="O10" s="78">
        <f>VLOOKUP(L10,[14]Listas!$M$69:$N$73,2,0)</f>
        <v>1</v>
      </c>
      <c r="P10" s="78"/>
      <c r="Q10" s="78">
        <f>HLOOKUP(M10,[14]Listas!$O$67:$Q$68,2,0)</f>
        <v>10</v>
      </c>
      <c r="R10" s="168" t="str">
        <f>INDEX([14]Listas!$O$69:$Q$73,MATCH(L10,[14]Listas!$M$69:$M$73,0),MATCH(M10,[14]Listas!$O$67:$Q$67,0))</f>
        <v>10
BAJA</v>
      </c>
      <c r="S10" s="2133" t="s">
        <v>1548</v>
      </c>
      <c r="T10" s="2133"/>
      <c r="U10" s="2133"/>
      <c r="V10" s="649" t="s">
        <v>102</v>
      </c>
      <c r="W10" s="649" t="s">
        <v>102</v>
      </c>
      <c r="X10" s="649" t="s">
        <v>102</v>
      </c>
      <c r="Y10" s="649" t="s">
        <v>102</v>
      </c>
      <c r="Z10" s="649" t="s">
        <v>102</v>
      </c>
      <c r="AA10" s="649" t="s">
        <v>62</v>
      </c>
      <c r="AB10" s="649" t="s">
        <v>102</v>
      </c>
      <c r="AC10" s="649" t="s">
        <v>102</v>
      </c>
      <c r="AD10" s="649" t="s">
        <v>102</v>
      </c>
      <c r="AE10" s="649" t="s">
        <v>102</v>
      </c>
      <c r="AF10" s="141"/>
      <c r="AG10" s="78">
        <f>IF(Y10="SI",15,0)</f>
        <v>15</v>
      </c>
      <c r="AH10" s="78">
        <f>IF(Z10="SI",5,0)</f>
        <v>5</v>
      </c>
      <c r="AI10" s="78">
        <f>IF(AA10="SI",15,0)</f>
        <v>0</v>
      </c>
      <c r="AJ10" s="78">
        <f>IF(AB10="SI",10,0)</f>
        <v>10</v>
      </c>
      <c r="AK10" s="78">
        <f>IF(AC10="SI",15,0)</f>
        <v>15</v>
      </c>
      <c r="AL10" s="78">
        <f>IF(AD10="SI",10,0)</f>
        <v>10</v>
      </c>
      <c r="AM10" s="78">
        <f>IF(AE10="SI",30,0)</f>
        <v>30</v>
      </c>
      <c r="AN10" s="78">
        <f>SUM(AG10+AH10+AI10+AJ10+AK10+AL10+AM10)</f>
        <v>85</v>
      </c>
      <c r="AO10" s="78">
        <f>IF(AN10&lt;=50,0,IF(AN10&gt;=76,2,1))</f>
        <v>2</v>
      </c>
      <c r="AP10" s="168" t="str">
        <f>CONCATENATE(AN10,"- disminuye ",AO10)</f>
        <v>85- disminuye 2</v>
      </c>
      <c r="AQ10" s="78">
        <f>IF(V10="SI",O10-AO10,O10)</f>
        <v>-1</v>
      </c>
      <c r="AR10" s="168" t="str">
        <f>IF(AQ10&lt;=1,"Rara vez",VLOOKUP(AQ10,[14]Listas!$L$69:$M$73,2,0))</f>
        <v>Rara vez</v>
      </c>
      <c r="AS10" s="78">
        <f>IF(W10="SI",Q10-AO10,Q10)</f>
        <v>8</v>
      </c>
      <c r="AT10" s="168" t="str">
        <f>IF(AS10&lt;=9,"Moderado",IF(AS10=20,"Catastrófico",IF(AS10=18,"Moderado","Mayor")))</f>
        <v>Moderado</v>
      </c>
      <c r="AU10" s="168" t="str">
        <f>INDEX([14]Listas!$O$69:$Q$73,MATCH(AR10,[14]Listas!$M$69:$M$73,0),MATCH(AT10,[14]Listas!$O$67:$Q$67,0))</f>
        <v>5
BAJA</v>
      </c>
      <c r="AV10" s="167" t="s">
        <v>647</v>
      </c>
      <c r="AW10" s="649" t="s">
        <v>664</v>
      </c>
      <c r="AX10" s="690" t="s">
        <v>1549</v>
      </c>
      <c r="AY10" s="167" t="s">
        <v>1423</v>
      </c>
      <c r="AZ10" s="2178" t="s">
        <v>2999</v>
      </c>
      <c r="BA10" s="2178"/>
      <c r="BB10" s="2178"/>
      <c r="BC10" s="167" t="s">
        <v>909</v>
      </c>
      <c r="BD10" s="690" t="s">
        <v>3000</v>
      </c>
    </row>
    <row r="11" spans="1:56" ht="231" customHeight="1" x14ac:dyDescent="0.2">
      <c r="A11" s="651"/>
      <c r="B11" s="2133" t="s">
        <v>1550</v>
      </c>
      <c r="C11" s="2133"/>
      <c r="D11" s="2133"/>
      <c r="E11" s="188" t="s">
        <v>910</v>
      </c>
      <c r="F11" s="1741" t="s">
        <v>43</v>
      </c>
      <c r="G11" s="1741"/>
      <c r="H11" s="1741"/>
      <c r="I11" s="1741" t="s">
        <v>830</v>
      </c>
      <c r="J11" s="1741"/>
      <c r="K11" s="1741"/>
      <c r="L11" s="167" t="s">
        <v>701</v>
      </c>
      <c r="M11" s="682" t="s">
        <v>668</v>
      </c>
      <c r="N11" s="186"/>
      <c r="O11" s="78">
        <f>VLOOKUP(L11,[14]Listas!$M$69:$N$73,2,0)</f>
        <v>4</v>
      </c>
      <c r="P11" s="78"/>
      <c r="Q11" s="78">
        <f>HLOOKUP(M11,[14]Listas!$O$67:$Q$68,2,0)</f>
        <v>20</v>
      </c>
      <c r="R11" s="168" t="str">
        <f>INDEX([14]Listas!$O$69:$Q$73,MATCH(L11,[14]Listas!$M$69:$M$73,0),MATCH(M11,[14]Listas!$O$67:$Q$67,0))</f>
        <v>80
EXTREMO</v>
      </c>
      <c r="S11" s="2133" t="s">
        <v>2764</v>
      </c>
      <c r="T11" s="2133"/>
      <c r="U11" s="2133"/>
      <c r="V11" s="649" t="s">
        <v>102</v>
      </c>
      <c r="W11" s="649" t="s">
        <v>102</v>
      </c>
      <c r="X11" s="649" t="s">
        <v>102</v>
      </c>
      <c r="Y11" s="649" t="s">
        <v>102</v>
      </c>
      <c r="Z11" s="649" t="s">
        <v>102</v>
      </c>
      <c r="AA11" s="649" t="s">
        <v>102</v>
      </c>
      <c r="AB11" s="649" t="s">
        <v>102</v>
      </c>
      <c r="AC11" s="649" t="s">
        <v>102</v>
      </c>
      <c r="AD11" s="649" t="s">
        <v>102</v>
      </c>
      <c r="AE11" s="649" t="s">
        <v>102</v>
      </c>
      <c r="AF11" s="141"/>
      <c r="AG11" s="78">
        <f>IF(Y11="SI",15,0)</f>
        <v>15</v>
      </c>
      <c r="AH11" s="78">
        <f>IF(Z11="SI",5,0)</f>
        <v>5</v>
      </c>
      <c r="AI11" s="78">
        <f>IF(AA11="SI",15,0)</f>
        <v>15</v>
      </c>
      <c r="AJ11" s="78">
        <f>IF(AB11="SI",10,0)</f>
        <v>10</v>
      </c>
      <c r="AK11" s="78">
        <f>IF(AC11="SI",15,0)</f>
        <v>15</v>
      </c>
      <c r="AL11" s="78">
        <f>IF(AD11="SI",10,0)</f>
        <v>10</v>
      </c>
      <c r="AM11" s="78">
        <f>IF(AE11="SI",30,0)</f>
        <v>30</v>
      </c>
      <c r="AN11" s="78">
        <f>SUM(AG11+AH11+AI11+AJ11+AK11+AL11+AM11)</f>
        <v>100</v>
      </c>
      <c r="AO11" s="78">
        <f>IF(AN11&lt;=50,0,IF(AN11&gt;=76,2,1))</f>
        <v>2</v>
      </c>
      <c r="AP11" s="168" t="str">
        <f>CONCATENATE(AN11,"- disminuye ",AO11)</f>
        <v>100- disminuye 2</v>
      </c>
      <c r="AQ11" s="78">
        <f>IF(V11="SI",O11-AO11,O11)</f>
        <v>2</v>
      </c>
      <c r="AR11" s="168" t="str">
        <f>IF(AQ11&lt;=1,"Rara vez",VLOOKUP(AQ11,[14]Listas!$L$69:$M$73,2,0))</f>
        <v>Improbable</v>
      </c>
      <c r="AS11" s="78">
        <f>IF(W11="SI",Q11-AO11,Q11)</f>
        <v>18</v>
      </c>
      <c r="AT11" s="168" t="str">
        <f>IF(AS11&lt;=9,"Moderado",IF(AS11=20,"Catastrófico",IF(AS11=18,"Moderado","Mayor")))</f>
        <v>Moderado</v>
      </c>
      <c r="AU11" s="168" t="str">
        <f>INDEX([14]Listas!$O$69:$Q$73,MATCH(AR11,[14]Listas!$M$69:$M$73,0),MATCH(AT11,[14]Listas!$O$67:$Q$67,0))</f>
        <v>10
BAJA</v>
      </c>
      <c r="AV11" s="167" t="s">
        <v>647</v>
      </c>
      <c r="AW11" s="649" t="s">
        <v>664</v>
      </c>
      <c r="AX11" s="690" t="s">
        <v>911</v>
      </c>
      <c r="AY11" s="167" t="s">
        <v>1423</v>
      </c>
      <c r="AZ11" s="2177" t="s">
        <v>2765</v>
      </c>
      <c r="BA11" s="2177"/>
      <c r="BB11" s="2177"/>
      <c r="BC11" s="167" t="s">
        <v>909</v>
      </c>
      <c r="BD11" s="690" t="s">
        <v>3001</v>
      </c>
    </row>
    <row r="12" spans="1:56" ht="204" customHeight="1" x14ac:dyDescent="0.2">
      <c r="A12" s="651"/>
      <c r="B12" s="2133" t="s">
        <v>1551</v>
      </c>
      <c r="C12" s="2133"/>
      <c r="D12" s="2133"/>
      <c r="E12" s="188" t="s">
        <v>912</v>
      </c>
      <c r="F12" s="1741" t="s">
        <v>1552</v>
      </c>
      <c r="G12" s="2179"/>
      <c r="H12" s="2179"/>
      <c r="I12" s="2133" t="s">
        <v>913</v>
      </c>
      <c r="J12" s="2133"/>
      <c r="K12" s="2133"/>
      <c r="L12" s="167" t="s">
        <v>667</v>
      </c>
      <c r="M12" s="682" t="s">
        <v>652</v>
      </c>
      <c r="N12" s="186"/>
      <c r="O12" s="78">
        <f>VLOOKUP(L12,[14]Listas!$M$69:$N$73,2,0)</f>
        <v>2</v>
      </c>
      <c r="P12" s="78"/>
      <c r="Q12" s="78">
        <f>HLOOKUP(M12,[14]Listas!$O$67:$Q$68,2,0)</f>
        <v>5</v>
      </c>
      <c r="R12" s="168" t="str">
        <f>INDEX([14]Listas!$O$69:$Q$73,MATCH(L12,[14]Listas!$M$69:$M$73,0),MATCH(M12,[14]Listas!$O$67:$Q$67,0))</f>
        <v>10
BAJA</v>
      </c>
      <c r="S12" s="2177" t="s">
        <v>1553</v>
      </c>
      <c r="T12" s="2177"/>
      <c r="U12" s="2177"/>
      <c r="V12" s="649" t="s">
        <v>102</v>
      </c>
      <c r="W12" s="649" t="s">
        <v>102</v>
      </c>
      <c r="X12" s="649" t="s">
        <v>102</v>
      </c>
      <c r="Y12" s="649" t="s">
        <v>102</v>
      </c>
      <c r="Z12" s="649" t="s">
        <v>102</v>
      </c>
      <c r="AA12" s="649" t="s">
        <v>62</v>
      </c>
      <c r="AB12" s="649" t="s">
        <v>102</v>
      </c>
      <c r="AC12" s="649" t="s">
        <v>102</v>
      </c>
      <c r="AD12" s="649" t="s">
        <v>102</v>
      </c>
      <c r="AE12" s="649" t="s">
        <v>102</v>
      </c>
      <c r="AF12" s="141"/>
      <c r="AG12" s="78">
        <f>IF(Y12="SI",15,0)</f>
        <v>15</v>
      </c>
      <c r="AH12" s="78">
        <f>IF(Z12="SI",5,0)</f>
        <v>5</v>
      </c>
      <c r="AI12" s="78">
        <f>IF(AA12="SI",15,0)</f>
        <v>0</v>
      </c>
      <c r="AJ12" s="78">
        <f>IF(AB12="SI",10,0)</f>
        <v>10</v>
      </c>
      <c r="AK12" s="78">
        <f>IF(AC12="SI",15,0)</f>
        <v>15</v>
      </c>
      <c r="AL12" s="78">
        <f>IF(AD12="SI",10,0)</f>
        <v>10</v>
      </c>
      <c r="AM12" s="78">
        <f>IF(AE12="SI",30,0)</f>
        <v>30</v>
      </c>
      <c r="AN12" s="78">
        <f>SUM(AG12+AH12+AI12+AJ12+AK12+AL12+AM12)</f>
        <v>85</v>
      </c>
      <c r="AO12" s="78">
        <f>IF(AN12&lt;=50,0,IF(AN12&gt;=76,2,1))</f>
        <v>2</v>
      </c>
      <c r="AP12" s="168" t="str">
        <f>CONCATENATE(AN12,"- disminuye ",AO12)</f>
        <v>85- disminuye 2</v>
      </c>
      <c r="AQ12" s="78">
        <f>IF(V12="SI",O12-AO12,O12)</f>
        <v>0</v>
      </c>
      <c r="AR12" s="168" t="str">
        <f>IF(AQ12&lt;=1,"Rara vez",VLOOKUP(AQ12,[14]Listas!$L$69:$M$73,2,0))</f>
        <v>Rara vez</v>
      </c>
      <c r="AS12" s="78">
        <f>IF(W12="SI",Q12-AO12,Q12)</f>
        <v>3</v>
      </c>
      <c r="AT12" s="168" t="str">
        <f>IF(AS12&lt;=9,"Moderado",IF(AS12=20,"Catastrófico",IF(AS12=18,"Moderado","Mayor")))</f>
        <v>Moderado</v>
      </c>
      <c r="AU12" s="168" t="str">
        <f>INDEX([14]Listas!$O$69:$Q$73,MATCH(AR12,[14]Listas!$M$69:$M$73,0),MATCH(AT12,[14]Listas!$O$67:$Q$67,0))</f>
        <v>5
BAJA</v>
      </c>
      <c r="AV12" s="167" t="s">
        <v>647</v>
      </c>
      <c r="AW12" s="649" t="s">
        <v>664</v>
      </c>
      <c r="AX12" s="695" t="s">
        <v>1554</v>
      </c>
      <c r="AY12" s="682" t="s">
        <v>1423</v>
      </c>
      <c r="AZ12" s="2178" t="s">
        <v>3002</v>
      </c>
      <c r="BA12" s="2178"/>
      <c r="BB12" s="2178"/>
      <c r="BC12" s="682" t="s">
        <v>909</v>
      </c>
      <c r="BD12" s="570" t="s">
        <v>2766</v>
      </c>
    </row>
    <row r="13" spans="1:56" ht="206.25" customHeight="1" x14ac:dyDescent="0.2">
      <c r="A13" s="651"/>
      <c r="B13" s="2177" t="s">
        <v>914</v>
      </c>
      <c r="C13" s="2177"/>
      <c r="D13" s="2177"/>
      <c r="E13" s="188" t="s">
        <v>915</v>
      </c>
      <c r="F13" s="1741" t="s">
        <v>46</v>
      </c>
      <c r="G13" s="2179"/>
      <c r="H13" s="2179"/>
      <c r="I13" s="2133" t="s">
        <v>831</v>
      </c>
      <c r="J13" s="2133"/>
      <c r="K13" s="2133"/>
      <c r="L13" s="167" t="s">
        <v>663</v>
      </c>
      <c r="M13" s="682" t="s">
        <v>652</v>
      </c>
      <c r="N13" s="186"/>
      <c r="O13" s="78">
        <f>VLOOKUP(L13,[14]Listas!$M$69:$N$73,2,0)</f>
        <v>1</v>
      </c>
      <c r="P13" s="78"/>
      <c r="Q13" s="78">
        <f>HLOOKUP(M13,[14]Listas!$O$67:$Q$68,2,0)</f>
        <v>5</v>
      </c>
      <c r="R13" s="168" t="str">
        <f>INDEX([14]Listas!$O$69:$Q$73,MATCH(L13,[14]Listas!$M$69:$M$73,0),MATCH(M13,[14]Listas!$O$67:$Q$67,0))</f>
        <v>5
BAJA</v>
      </c>
      <c r="S13" s="2177" t="s">
        <v>2767</v>
      </c>
      <c r="T13" s="2177"/>
      <c r="U13" s="2177"/>
      <c r="V13" s="649" t="s">
        <v>102</v>
      </c>
      <c r="W13" s="649" t="s">
        <v>102</v>
      </c>
      <c r="X13" s="649" t="s">
        <v>102</v>
      </c>
      <c r="Y13" s="649" t="s">
        <v>102</v>
      </c>
      <c r="Z13" s="649" t="s">
        <v>102</v>
      </c>
      <c r="AA13" s="649" t="s">
        <v>62</v>
      </c>
      <c r="AB13" s="649" t="s">
        <v>102</v>
      </c>
      <c r="AC13" s="649" t="s">
        <v>102</v>
      </c>
      <c r="AD13" s="649" t="s">
        <v>102</v>
      </c>
      <c r="AE13" s="649" t="s">
        <v>102</v>
      </c>
      <c r="AF13" s="141"/>
      <c r="AG13" s="78">
        <f t="shared" ref="AG13:AG18" si="0">IF(Y13="SI",15,0)</f>
        <v>15</v>
      </c>
      <c r="AH13" s="78">
        <f t="shared" ref="AH13:AH18" si="1">IF(Z13="SI",5,0)</f>
        <v>5</v>
      </c>
      <c r="AI13" s="78">
        <f t="shared" ref="AI13:AI18" si="2">IF(AA13="SI",15,0)</f>
        <v>0</v>
      </c>
      <c r="AJ13" s="78">
        <f t="shared" ref="AJ13:AJ18" si="3">IF(AB13="SI",10,0)</f>
        <v>10</v>
      </c>
      <c r="AK13" s="78">
        <f t="shared" ref="AK13:AK18" si="4">IF(AC13="SI",15,0)</f>
        <v>15</v>
      </c>
      <c r="AL13" s="78">
        <f t="shared" ref="AL13:AL18" si="5">IF(AD13="SI",10,0)</f>
        <v>10</v>
      </c>
      <c r="AM13" s="78">
        <f t="shared" ref="AM13:AM18" si="6">IF(AE13="SI",30,0)</f>
        <v>30</v>
      </c>
      <c r="AN13" s="78">
        <f t="shared" ref="AN13:AN18" si="7">SUM(AG13+AH13+AI13+AJ13+AK13+AL13+AM13)</f>
        <v>85</v>
      </c>
      <c r="AO13" s="78">
        <f t="shared" ref="AO13:AO18" si="8">IF(AN13&lt;=50,0,IF(AN13&gt;=76,2,1))</f>
        <v>2</v>
      </c>
      <c r="AP13" s="168" t="str">
        <f t="shared" ref="AP13:AP18" si="9">CONCATENATE(AN13,"- disminuye ",AO13)</f>
        <v>85- disminuye 2</v>
      </c>
      <c r="AQ13" s="78">
        <f t="shared" ref="AQ13:AQ18" si="10">IF(V13="SI",O13-AO13,O13)</f>
        <v>-1</v>
      </c>
      <c r="AR13" s="168" t="str">
        <f>IF(AQ13&lt;=1,"Rara vez",VLOOKUP(AQ13,[14]Listas!$L$69:$M$73,2,0))</f>
        <v>Rara vez</v>
      </c>
      <c r="AS13" s="78">
        <f t="shared" ref="AS13:AS18" si="11">IF(W13="SI",Q13-AO13,Q13)</f>
        <v>3</v>
      </c>
      <c r="AT13" s="168" t="str">
        <f t="shared" ref="AT13:AT18" si="12">IF(AS13&lt;=9,"Moderado",IF(AS13=20,"Catastrófico",IF(AS13=18,"Moderado","Mayor")))</f>
        <v>Moderado</v>
      </c>
      <c r="AU13" s="168" t="str">
        <f>INDEX([14]Listas!$O$69:$Q$73,MATCH(AR13,[14]Listas!$M$69:$M$73,0),MATCH(AT13,[14]Listas!$O$67:$Q$67,0))</f>
        <v>5
BAJA</v>
      </c>
      <c r="AV13" s="167" t="s">
        <v>647</v>
      </c>
      <c r="AW13" s="649" t="s">
        <v>664</v>
      </c>
      <c r="AX13" s="648" t="s">
        <v>832</v>
      </c>
      <c r="AY13" s="167" t="s">
        <v>1352</v>
      </c>
      <c r="AZ13" s="2133" t="s">
        <v>2768</v>
      </c>
      <c r="BA13" s="2133"/>
      <c r="BB13" s="2133"/>
      <c r="BC13" s="167" t="s">
        <v>909</v>
      </c>
      <c r="BD13" s="690" t="s">
        <v>3003</v>
      </c>
    </row>
    <row r="14" spans="1:56" ht="207.75" customHeight="1" x14ac:dyDescent="0.2">
      <c r="A14" s="651"/>
      <c r="B14" s="2177" t="s">
        <v>833</v>
      </c>
      <c r="C14" s="2177"/>
      <c r="D14" s="2177"/>
      <c r="E14" s="188" t="s">
        <v>916</v>
      </c>
      <c r="F14" s="1764" t="s">
        <v>48</v>
      </c>
      <c r="G14" s="2180"/>
      <c r="H14" s="2180"/>
      <c r="I14" s="1741" t="s">
        <v>1555</v>
      </c>
      <c r="J14" s="1741"/>
      <c r="K14" s="1741"/>
      <c r="L14" s="167" t="s">
        <v>667</v>
      </c>
      <c r="M14" s="682" t="s">
        <v>652</v>
      </c>
      <c r="N14" s="186"/>
      <c r="O14" s="78">
        <f>VLOOKUP(L14,[14]Listas!$M$69:$N$73,2,0)</f>
        <v>2</v>
      </c>
      <c r="P14" s="78"/>
      <c r="Q14" s="78">
        <f>HLOOKUP(M14,[14]Listas!$O$67:$Q$68,2,0)</f>
        <v>5</v>
      </c>
      <c r="R14" s="168" t="str">
        <f>INDEX([14]Listas!$O$69:$Q$73,MATCH(L14,[14]Listas!$M$69:$M$73,0),MATCH(M14,[14]Listas!$O$67:$Q$67,0))</f>
        <v>10
BAJA</v>
      </c>
      <c r="S14" s="2177" t="s">
        <v>3004</v>
      </c>
      <c r="T14" s="2177"/>
      <c r="U14" s="2177"/>
      <c r="V14" s="649" t="s">
        <v>102</v>
      </c>
      <c r="W14" s="649" t="s">
        <v>102</v>
      </c>
      <c r="X14" s="649" t="s">
        <v>102</v>
      </c>
      <c r="Y14" s="649" t="s">
        <v>102</v>
      </c>
      <c r="Z14" s="649" t="s">
        <v>102</v>
      </c>
      <c r="AA14" s="649" t="s">
        <v>62</v>
      </c>
      <c r="AB14" s="649" t="s">
        <v>102</v>
      </c>
      <c r="AC14" s="649" t="s">
        <v>102</v>
      </c>
      <c r="AD14" s="649" t="s">
        <v>102</v>
      </c>
      <c r="AE14" s="649" t="s">
        <v>102</v>
      </c>
      <c r="AF14" s="141"/>
      <c r="AG14" s="78">
        <f t="shared" si="0"/>
        <v>15</v>
      </c>
      <c r="AH14" s="78">
        <f t="shared" si="1"/>
        <v>5</v>
      </c>
      <c r="AI14" s="78">
        <f t="shared" si="2"/>
        <v>0</v>
      </c>
      <c r="AJ14" s="78">
        <f t="shared" si="3"/>
        <v>10</v>
      </c>
      <c r="AK14" s="78">
        <f t="shared" si="4"/>
        <v>15</v>
      </c>
      <c r="AL14" s="78">
        <f t="shared" si="5"/>
        <v>10</v>
      </c>
      <c r="AM14" s="78">
        <f t="shared" si="6"/>
        <v>30</v>
      </c>
      <c r="AN14" s="78">
        <f t="shared" si="7"/>
        <v>85</v>
      </c>
      <c r="AO14" s="78">
        <f t="shared" si="8"/>
        <v>2</v>
      </c>
      <c r="AP14" s="168" t="str">
        <f t="shared" si="9"/>
        <v>85- disminuye 2</v>
      </c>
      <c r="AQ14" s="78">
        <f t="shared" si="10"/>
        <v>0</v>
      </c>
      <c r="AR14" s="168" t="str">
        <f>IF(AQ14&lt;=1,"Rara vez",VLOOKUP(AQ14,[14]Listas!$L$69:$M$73,2,0))</f>
        <v>Rara vez</v>
      </c>
      <c r="AS14" s="78">
        <f t="shared" si="11"/>
        <v>3</v>
      </c>
      <c r="AT14" s="168" t="str">
        <f t="shared" si="12"/>
        <v>Moderado</v>
      </c>
      <c r="AU14" s="168" t="str">
        <f>INDEX([14]Listas!$O$69:$Q$73,MATCH(AR14,[14]Listas!$M$69:$M$73,0),MATCH(AT14,[14]Listas!$O$67:$Q$67,0))</f>
        <v>5
BAJA</v>
      </c>
      <c r="AV14" s="167" t="s">
        <v>647</v>
      </c>
      <c r="AW14" s="649" t="s">
        <v>664</v>
      </c>
      <c r="AX14" s="649" t="s">
        <v>1556</v>
      </c>
      <c r="AY14" s="167" t="s">
        <v>1423</v>
      </c>
      <c r="AZ14" s="2178" t="s">
        <v>3005</v>
      </c>
      <c r="BA14" s="2178"/>
      <c r="BB14" s="2178"/>
      <c r="BC14" s="167" t="s">
        <v>909</v>
      </c>
      <c r="BD14" s="690" t="s">
        <v>3006</v>
      </c>
    </row>
    <row r="15" spans="1:56" ht="201.75" customHeight="1" x14ac:dyDescent="0.2">
      <c r="A15" s="651"/>
      <c r="B15" s="2177" t="s">
        <v>834</v>
      </c>
      <c r="C15" s="2177"/>
      <c r="D15" s="2177"/>
      <c r="E15" s="188" t="s">
        <v>917</v>
      </c>
      <c r="F15" s="1764" t="s">
        <v>835</v>
      </c>
      <c r="G15" s="2180"/>
      <c r="H15" s="2180"/>
      <c r="I15" s="2133" t="s">
        <v>836</v>
      </c>
      <c r="J15" s="2133"/>
      <c r="K15" s="2133"/>
      <c r="L15" s="167" t="s">
        <v>667</v>
      </c>
      <c r="M15" s="682" t="s">
        <v>645</v>
      </c>
      <c r="N15" s="186"/>
      <c r="O15" s="78">
        <f>VLOOKUP(L15,[14]Listas!$M$69:$N$73,2,0)</f>
        <v>2</v>
      </c>
      <c r="P15" s="78"/>
      <c r="Q15" s="78">
        <f>HLOOKUP(M15,[14]Listas!$O$67:$Q$68,2,0)</f>
        <v>10</v>
      </c>
      <c r="R15" s="168" t="str">
        <f>INDEX([14]Listas!$O$69:$Q$73,MATCH(L15,[14]Listas!$M$69:$M$73,0),MATCH(M15,[14]Listas!$O$67:$Q$67,0))</f>
        <v>20
MODERADA</v>
      </c>
      <c r="S15" s="2177" t="s">
        <v>2769</v>
      </c>
      <c r="T15" s="2177"/>
      <c r="U15" s="2177"/>
      <c r="V15" s="649" t="s">
        <v>102</v>
      </c>
      <c r="W15" s="649" t="s">
        <v>102</v>
      </c>
      <c r="X15" s="649" t="s">
        <v>102</v>
      </c>
      <c r="Y15" s="649" t="s">
        <v>102</v>
      </c>
      <c r="Z15" s="649" t="s">
        <v>102</v>
      </c>
      <c r="AA15" s="649" t="s">
        <v>62</v>
      </c>
      <c r="AB15" s="649" t="s">
        <v>102</v>
      </c>
      <c r="AC15" s="649" t="s">
        <v>102</v>
      </c>
      <c r="AD15" s="649" t="s">
        <v>102</v>
      </c>
      <c r="AE15" s="649" t="s">
        <v>102</v>
      </c>
      <c r="AF15" s="141"/>
      <c r="AG15" s="78">
        <f t="shared" si="0"/>
        <v>15</v>
      </c>
      <c r="AH15" s="78">
        <f t="shared" si="1"/>
        <v>5</v>
      </c>
      <c r="AI15" s="78">
        <f t="shared" si="2"/>
        <v>0</v>
      </c>
      <c r="AJ15" s="78">
        <f t="shared" si="3"/>
        <v>10</v>
      </c>
      <c r="AK15" s="78">
        <f t="shared" si="4"/>
        <v>15</v>
      </c>
      <c r="AL15" s="78">
        <f t="shared" si="5"/>
        <v>10</v>
      </c>
      <c r="AM15" s="78">
        <f t="shared" si="6"/>
        <v>30</v>
      </c>
      <c r="AN15" s="78">
        <f t="shared" si="7"/>
        <v>85</v>
      </c>
      <c r="AO15" s="78">
        <f t="shared" si="8"/>
        <v>2</v>
      </c>
      <c r="AP15" s="168" t="str">
        <f t="shared" si="9"/>
        <v>85- disminuye 2</v>
      </c>
      <c r="AQ15" s="78">
        <f t="shared" si="10"/>
        <v>0</v>
      </c>
      <c r="AR15" s="168" t="str">
        <f>IF(AQ15&lt;=1,"Rara vez",VLOOKUP(AQ15,[14]Listas!$L$69:$M$73,2,0))</f>
        <v>Rara vez</v>
      </c>
      <c r="AS15" s="78">
        <f t="shared" si="11"/>
        <v>8</v>
      </c>
      <c r="AT15" s="168" t="str">
        <f t="shared" si="12"/>
        <v>Moderado</v>
      </c>
      <c r="AU15" s="168" t="str">
        <f>INDEX([14]Listas!$O$69:$Q$73,MATCH(AR15,[14]Listas!$M$69:$M$73,0),MATCH(AT15,[14]Listas!$O$67:$Q$67,0))</f>
        <v>5
BAJA</v>
      </c>
      <c r="AV15" s="167" t="s">
        <v>647</v>
      </c>
      <c r="AW15" s="649" t="s">
        <v>664</v>
      </c>
      <c r="AX15" s="649" t="s">
        <v>1556</v>
      </c>
      <c r="AY15" s="167" t="s">
        <v>1423</v>
      </c>
      <c r="AZ15" s="2178" t="s">
        <v>3007</v>
      </c>
      <c r="BA15" s="2178"/>
      <c r="BB15" s="2178"/>
      <c r="BC15" s="167" t="s">
        <v>909</v>
      </c>
      <c r="BD15" s="695" t="s">
        <v>3008</v>
      </c>
    </row>
    <row r="16" spans="1:56" ht="291" customHeight="1" x14ac:dyDescent="0.2">
      <c r="A16" s="651"/>
      <c r="B16" s="2177" t="s">
        <v>1557</v>
      </c>
      <c r="C16" s="2177"/>
      <c r="D16" s="2177"/>
      <c r="E16" s="188" t="s">
        <v>918</v>
      </c>
      <c r="F16" s="1764" t="s">
        <v>1558</v>
      </c>
      <c r="G16" s="2180"/>
      <c r="H16" s="2180"/>
      <c r="I16" s="2177" t="s">
        <v>1559</v>
      </c>
      <c r="J16" s="2177"/>
      <c r="K16" s="2177"/>
      <c r="L16" s="167" t="s">
        <v>663</v>
      </c>
      <c r="M16" s="682" t="s">
        <v>645</v>
      </c>
      <c r="N16" s="186"/>
      <c r="O16" s="78">
        <f>VLOOKUP(L16,[14]Listas!$M$69:$N$73,2,0)</f>
        <v>1</v>
      </c>
      <c r="P16" s="78"/>
      <c r="Q16" s="78">
        <f>HLOOKUP(M16,[14]Listas!$O$67:$Q$68,2,0)</f>
        <v>10</v>
      </c>
      <c r="R16" s="168" t="str">
        <f>INDEX([14]Listas!$O$69:$Q$73,MATCH(L16,[14]Listas!$M$69:$M$73,0),MATCH(M16,[14]Listas!$O$67:$Q$67,0))</f>
        <v>10
BAJA</v>
      </c>
      <c r="S16" s="2177" t="s">
        <v>2770</v>
      </c>
      <c r="T16" s="2177"/>
      <c r="U16" s="2177"/>
      <c r="V16" s="649" t="s">
        <v>102</v>
      </c>
      <c r="W16" s="649" t="s">
        <v>62</v>
      </c>
      <c r="X16" s="649" t="s">
        <v>102</v>
      </c>
      <c r="Y16" s="649" t="s">
        <v>102</v>
      </c>
      <c r="Z16" s="649" t="s">
        <v>102</v>
      </c>
      <c r="AA16" s="649" t="s">
        <v>62</v>
      </c>
      <c r="AB16" s="649" t="s">
        <v>102</v>
      </c>
      <c r="AC16" s="649" t="s">
        <v>102</v>
      </c>
      <c r="AD16" s="649" t="s">
        <v>102</v>
      </c>
      <c r="AE16" s="649" t="s">
        <v>102</v>
      </c>
      <c r="AF16" s="141"/>
      <c r="AG16" s="78">
        <f t="shared" si="0"/>
        <v>15</v>
      </c>
      <c r="AH16" s="78">
        <f t="shared" si="1"/>
        <v>5</v>
      </c>
      <c r="AI16" s="78">
        <f t="shared" si="2"/>
        <v>0</v>
      </c>
      <c r="AJ16" s="78">
        <f t="shared" si="3"/>
        <v>10</v>
      </c>
      <c r="AK16" s="78">
        <f t="shared" si="4"/>
        <v>15</v>
      </c>
      <c r="AL16" s="78">
        <f t="shared" si="5"/>
        <v>10</v>
      </c>
      <c r="AM16" s="78">
        <f t="shared" si="6"/>
        <v>30</v>
      </c>
      <c r="AN16" s="78">
        <f t="shared" si="7"/>
        <v>85</v>
      </c>
      <c r="AO16" s="78">
        <f t="shared" si="8"/>
        <v>2</v>
      </c>
      <c r="AP16" s="168" t="str">
        <f t="shared" si="9"/>
        <v>85- disminuye 2</v>
      </c>
      <c r="AQ16" s="78">
        <f t="shared" si="10"/>
        <v>-1</v>
      </c>
      <c r="AR16" s="168" t="str">
        <f>IF(AQ16&lt;=1,"Rara vez",VLOOKUP(AQ16,[14]Listas!$L$69:$M$73,2,0))</f>
        <v>Rara vez</v>
      </c>
      <c r="AS16" s="78">
        <f t="shared" si="11"/>
        <v>10</v>
      </c>
      <c r="AT16" s="168" t="str">
        <f t="shared" si="12"/>
        <v>Mayor</v>
      </c>
      <c r="AU16" s="168" t="str">
        <f>INDEX([14]Listas!$O$69:$Q$73,MATCH(AR16,[14]Listas!$M$69:$M$73,0),MATCH(AT16,[14]Listas!$O$67:$Q$67,0))</f>
        <v>10
BAJA</v>
      </c>
      <c r="AV16" s="167" t="s">
        <v>647</v>
      </c>
      <c r="AW16" s="649" t="s">
        <v>664</v>
      </c>
      <c r="AX16" s="648" t="s">
        <v>1560</v>
      </c>
      <c r="AY16" s="167" t="s">
        <v>1423</v>
      </c>
      <c r="AZ16" s="2181" t="s">
        <v>3009</v>
      </c>
      <c r="BA16" s="2181"/>
      <c r="BB16" s="2181"/>
      <c r="BC16" s="167" t="s">
        <v>920</v>
      </c>
      <c r="BD16" s="695" t="s">
        <v>3010</v>
      </c>
    </row>
    <row r="17" spans="1:56" ht="266.25" customHeight="1" x14ac:dyDescent="0.2">
      <c r="A17" s="651"/>
      <c r="B17" s="2177" t="s">
        <v>921</v>
      </c>
      <c r="C17" s="2177"/>
      <c r="D17" s="2177"/>
      <c r="E17" s="188" t="s">
        <v>922</v>
      </c>
      <c r="F17" s="1764" t="s">
        <v>838</v>
      </c>
      <c r="G17" s="2180"/>
      <c r="H17" s="2180"/>
      <c r="I17" s="2177" t="s">
        <v>1561</v>
      </c>
      <c r="J17" s="2177"/>
      <c r="K17" s="2177"/>
      <c r="L17" s="167" t="s">
        <v>101</v>
      </c>
      <c r="M17" s="682" t="s">
        <v>645</v>
      </c>
      <c r="N17" s="186"/>
      <c r="O17" s="78">
        <f>VLOOKUP(L17,[14]Listas!$M$69:$N$73,2,0)</f>
        <v>3</v>
      </c>
      <c r="P17" s="78"/>
      <c r="Q17" s="78">
        <f>HLOOKUP(M17,[14]Listas!$O$67:$Q$68,2,0)</f>
        <v>10</v>
      </c>
      <c r="R17" s="168" t="str">
        <f>INDEX([14]Listas!$O$69:$Q$73,MATCH(L17,[14]Listas!$M$69:$M$73,0),MATCH(M17,[14]Listas!$O$67:$Q$67,0))</f>
        <v>30
ALTA</v>
      </c>
      <c r="S17" s="2177" t="s">
        <v>2771</v>
      </c>
      <c r="T17" s="2177"/>
      <c r="U17" s="2177"/>
      <c r="V17" s="649" t="s">
        <v>102</v>
      </c>
      <c r="W17" s="649" t="s">
        <v>62</v>
      </c>
      <c r="X17" s="649" t="s">
        <v>102</v>
      </c>
      <c r="Y17" s="649" t="s">
        <v>102</v>
      </c>
      <c r="Z17" s="649" t="s">
        <v>102</v>
      </c>
      <c r="AA17" s="649" t="s">
        <v>62</v>
      </c>
      <c r="AB17" s="649" t="s">
        <v>102</v>
      </c>
      <c r="AC17" s="649" t="s">
        <v>102</v>
      </c>
      <c r="AD17" s="649" t="s">
        <v>102</v>
      </c>
      <c r="AE17" s="649" t="s">
        <v>102</v>
      </c>
      <c r="AF17" s="141"/>
      <c r="AG17" s="78">
        <f t="shared" si="0"/>
        <v>15</v>
      </c>
      <c r="AH17" s="78">
        <f t="shared" si="1"/>
        <v>5</v>
      </c>
      <c r="AI17" s="78">
        <f t="shared" si="2"/>
        <v>0</v>
      </c>
      <c r="AJ17" s="78">
        <f t="shared" si="3"/>
        <v>10</v>
      </c>
      <c r="AK17" s="78">
        <f t="shared" si="4"/>
        <v>15</v>
      </c>
      <c r="AL17" s="78">
        <f t="shared" si="5"/>
        <v>10</v>
      </c>
      <c r="AM17" s="78">
        <f t="shared" si="6"/>
        <v>30</v>
      </c>
      <c r="AN17" s="78">
        <f t="shared" si="7"/>
        <v>85</v>
      </c>
      <c r="AO17" s="78">
        <f t="shared" si="8"/>
        <v>2</v>
      </c>
      <c r="AP17" s="168" t="str">
        <f t="shared" si="9"/>
        <v>85- disminuye 2</v>
      </c>
      <c r="AQ17" s="78">
        <f t="shared" si="10"/>
        <v>1</v>
      </c>
      <c r="AR17" s="168" t="str">
        <f>IF(AQ17&lt;=1,"Rara vez",VLOOKUP(AQ17,[14]Listas!$L$69:$M$73,2,0))</f>
        <v>Rara vez</v>
      </c>
      <c r="AS17" s="78">
        <f t="shared" si="11"/>
        <v>10</v>
      </c>
      <c r="AT17" s="168" t="str">
        <f t="shared" si="12"/>
        <v>Mayor</v>
      </c>
      <c r="AU17" s="168" t="str">
        <f>INDEX([14]Listas!$O$69:$Q$73,MATCH(AR17,[14]Listas!$M$69:$M$73,0),MATCH(AT17,[14]Listas!$O$67:$Q$67,0))</f>
        <v>10
BAJA</v>
      </c>
      <c r="AV17" s="167" t="s">
        <v>647</v>
      </c>
      <c r="AW17" s="649" t="s">
        <v>664</v>
      </c>
      <c r="AX17" s="648" t="s">
        <v>1562</v>
      </c>
      <c r="AY17" s="167" t="s">
        <v>1423</v>
      </c>
      <c r="AZ17" s="2181" t="s">
        <v>2772</v>
      </c>
      <c r="BA17" s="2181"/>
      <c r="BB17" s="2181"/>
      <c r="BC17" s="167" t="s">
        <v>920</v>
      </c>
      <c r="BD17" s="695" t="s">
        <v>3011</v>
      </c>
    </row>
    <row r="18" spans="1:56" ht="293.25" customHeight="1" x14ac:dyDescent="0.2">
      <c r="A18" s="651"/>
      <c r="B18" s="2177" t="s">
        <v>1563</v>
      </c>
      <c r="C18" s="2177"/>
      <c r="D18" s="2177"/>
      <c r="E18" s="188" t="s">
        <v>924</v>
      </c>
      <c r="F18" s="1764" t="s">
        <v>1564</v>
      </c>
      <c r="G18" s="2180"/>
      <c r="H18" s="2180"/>
      <c r="I18" s="1764" t="s">
        <v>1421</v>
      </c>
      <c r="J18" s="1764"/>
      <c r="K18" s="1764"/>
      <c r="L18" s="167" t="s">
        <v>663</v>
      </c>
      <c r="M18" s="682" t="s">
        <v>645</v>
      </c>
      <c r="N18" s="186"/>
      <c r="O18" s="78">
        <f>VLOOKUP(L18,[14]Listas!$M$69:$N$73,2,0)</f>
        <v>1</v>
      </c>
      <c r="P18" s="78"/>
      <c r="Q18" s="78">
        <f>HLOOKUP(M18,[14]Listas!$O$67:$Q$68,2,0)</f>
        <v>10</v>
      </c>
      <c r="R18" s="168" t="str">
        <f>INDEX([14]Listas!$O$69:$Q$73,MATCH(L18,[14]Listas!$M$69:$M$73,0),MATCH(M18,[14]Listas!$O$67:$Q$67,0))</f>
        <v>10
BAJA</v>
      </c>
      <c r="S18" s="2177" t="s">
        <v>2773</v>
      </c>
      <c r="T18" s="2177"/>
      <c r="U18" s="2177"/>
      <c r="V18" s="649" t="s">
        <v>102</v>
      </c>
      <c r="W18" s="649" t="s">
        <v>62</v>
      </c>
      <c r="X18" s="649" t="s">
        <v>102</v>
      </c>
      <c r="Y18" s="649" t="s">
        <v>102</v>
      </c>
      <c r="Z18" s="649" t="s">
        <v>102</v>
      </c>
      <c r="AA18" s="649" t="s">
        <v>62</v>
      </c>
      <c r="AB18" s="649" t="s">
        <v>102</v>
      </c>
      <c r="AC18" s="649" t="s">
        <v>102</v>
      </c>
      <c r="AD18" s="649" t="s">
        <v>102</v>
      </c>
      <c r="AE18" s="649" t="s">
        <v>102</v>
      </c>
      <c r="AF18" s="141"/>
      <c r="AG18" s="78">
        <f t="shared" si="0"/>
        <v>15</v>
      </c>
      <c r="AH18" s="78">
        <f t="shared" si="1"/>
        <v>5</v>
      </c>
      <c r="AI18" s="78">
        <f t="shared" si="2"/>
        <v>0</v>
      </c>
      <c r="AJ18" s="78">
        <f t="shared" si="3"/>
        <v>10</v>
      </c>
      <c r="AK18" s="78">
        <f t="shared" si="4"/>
        <v>15</v>
      </c>
      <c r="AL18" s="78">
        <f t="shared" si="5"/>
        <v>10</v>
      </c>
      <c r="AM18" s="78">
        <f t="shared" si="6"/>
        <v>30</v>
      </c>
      <c r="AN18" s="78">
        <f t="shared" si="7"/>
        <v>85</v>
      </c>
      <c r="AO18" s="78">
        <f t="shared" si="8"/>
        <v>2</v>
      </c>
      <c r="AP18" s="168" t="str">
        <f t="shared" si="9"/>
        <v>85- disminuye 2</v>
      </c>
      <c r="AQ18" s="78">
        <f t="shared" si="10"/>
        <v>-1</v>
      </c>
      <c r="AR18" s="168" t="str">
        <f>IF(AQ18&lt;=1,"Rara vez",VLOOKUP(AQ18,[14]Listas!$L$69:$M$73,2,0))</f>
        <v>Rara vez</v>
      </c>
      <c r="AS18" s="78">
        <f t="shared" si="11"/>
        <v>10</v>
      </c>
      <c r="AT18" s="168" t="str">
        <f t="shared" si="12"/>
        <v>Mayor</v>
      </c>
      <c r="AU18" s="168" t="str">
        <f>INDEX([14]Listas!$O$69:$Q$73,MATCH(AR18,[14]Listas!$M$69:$M$73,0),MATCH(AT18,[14]Listas!$O$67:$Q$67,0))</f>
        <v>10
BAJA</v>
      </c>
      <c r="AV18" s="167" t="s">
        <v>647</v>
      </c>
      <c r="AW18" s="649" t="s">
        <v>664</v>
      </c>
      <c r="AX18" s="648" t="s">
        <v>1565</v>
      </c>
      <c r="AY18" s="167" t="s">
        <v>1423</v>
      </c>
      <c r="AZ18" s="2181" t="s">
        <v>2774</v>
      </c>
      <c r="BA18" s="2181"/>
      <c r="BB18" s="2181"/>
      <c r="BC18" s="167" t="s">
        <v>925</v>
      </c>
      <c r="BD18" s="695" t="s">
        <v>2775</v>
      </c>
    </row>
    <row r="19" spans="1:56" ht="6.75" customHeight="1" x14ac:dyDescent="0.2">
      <c r="A19" s="40"/>
      <c r="B19" s="50"/>
      <c r="C19" s="50"/>
      <c r="D19" s="50"/>
      <c r="E19" s="43"/>
      <c r="F19" s="50"/>
      <c r="G19" s="50"/>
      <c r="H19" s="50"/>
      <c r="I19" s="50"/>
      <c r="J19" s="50"/>
      <c r="K19" s="50"/>
      <c r="L19" s="43"/>
      <c r="M19" s="43"/>
      <c r="N19" s="43"/>
      <c r="O19" s="43"/>
      <c r="P19" s="43"/>
      <c r="Q19" s="43"/>
      <c r="R19" s="43"/>
      <c r="S19" s="50"/>
      <c r="T19" s="50"/>
      <c r="U19" s="50"/>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50"/>
      <c r="AW19" s="50"/>
      <c r="AX19" s="50"/>
      <c r="AY19" s="652"/>
      <c r="AZ19" s="51"/>
      <c r="BA19" s="51"/>
      <c r="BB19" s="51"/>
      <c r="BC19" s="52"/>
      <c r="BD19" s="81"/>
    </row>
    <row r="20" spans="1:56" ht="13.5" customHeight="1" x14ac:dyDescent="0.2">
      <c r="A20" s="44"/>
      <c r="B20" s="1755" t="s">
        <v>655</v>
      </c>
      <c r="C20" s="1755"/>
      <c r="D20" s="1755"/>
      <c r="E20" s="1755"/>
      <c r="F20" s="1755"/>
      <c r="G20" s="1755"/>
      <c r="H20" s="1755"/>
      <c r="I20" s="1755"/>
      <c r="J20" s="1755"/>
      <c r="K20" s="1755"/>
      <c r="L20" s="1755"/>
      <c r="M20" s="1755"/>
      <c r="N20" s="1755"/>
      <c r="O20" s="1755"/>
      <c r="P20" s="1755"/>
      <c r="Q20" s="1755"/>
      <c r="R20" s="1755"/>
      <c r="S20" s="1755"/>
      <c r="T20" s="1755"/>
      <c r="U20" s="1755"/>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43"/>
      <c r="AV20" s="55"/>
      <c r="AW20" s="55"/>
      <c r="AX20" s="55"/>
      <c r="AY20" s="1765" t="s">
        <v>1534</v>
      </c>
      <c r="AZ20" s="1757"/>
      <c r="BA20" s="1757"/>
      <c r="BB20" s="1757"/>
      <c r="BC20" s="1757"/>
      <c r="BD20" s="1757"/>
    </row>
    <row r="21" spans="1:56" s="57" customFormat="1" ht="19.5" customHeight="1" x14ac:dyDescent="0.2">
      <c r="A21" s="56"/>
      <c r="B21" s="1758" t="s">
        <v>656</v>
      </c>
      <c r="C21" s="1759"/>
      <c r="D21" s="1759"/>
      <c r="E21" s="1759"/>
      <c r="F21" s="1759"/>
      <c r="G21" s="1759"/>
      <c r="H21" s="1760"/>
      <c r="I21" s="1758" t="s">
        <v>657</v>
      </c>
      <c r="J21" s="1759"/>
      <c r="K21" s="1759"/>
      <c r="L21" s="1759"/>
      <c r="M21" s="1759"/>
      <c r="N21" s="1759"/>
      <c r="O21" s="1759"/>
      <c r="P21" s="1759"/>
      <c r="Q21" s="1759"/>
      <c r="R21" s="1759"/>
      <c r="S21" s="1759"/>
      <c r="T21" s="1759"/>
      <c r="U21" s="1760"/>
      <c r="V21" s="1758" t="s">
        <v>369</v>
      </c>
      <c r="W21" s="1759"/>
      <c r="X21" s="1759"/>
      <c r="Y21" s="1759"/>
      <c r="Z21" s="1759"/>
      <c r="AA21" s="1759"/>
      <c r="AB21" s="1759"/>
      <c r="AC21" s="1759"/>
      <c r="AD21" s="1759"/>
      <c r="AE21" s="1759"/>
      <c r="AF21" s="1759"/>
      <c r="AG21" s="1759"/>
      <c r="AH21" s="1759"/>
      <c r="AI21" s="1759"/>
      <c r="AJ21" s="1759"/>
      <c r="AK21" s="1759"/>
      <c r="AL21" s="1759"/>
      <c r="AM21" s="1759"/>
      <c r="AN21" s="1759"/>
      <c r="AO21" s="1759"/>
      <c r="AP21" s="1760"/>
      <c r="AQ21" s="142" t="s">
        <v>370</v>
      </c>
      <c r="AR21" s="1758" t="s">
        <v>370</v>
      </c>
      <c r="AS21" s="1759"/>
      <c r="AT21" s="1759"/>
      <c r="AU21" s="1759"/>
      <c r="AV21" s="1759"/>
      <c r="AW21" s="1760"/>
      <c r="AX21" s="55"/>
      <c r="AY21" s="1757"/>
      <c r="AZ21" s="1757"/>
      <c r="BA21" s="1757"/>
      <c r="BB21" s="1757"/>
      <c r="BC21" s="1757"/>
      <c r="BD21" s="1757"/>
    </row>
    <row r="22" spans="1:56" s="57" customFormat="1" ht="25.5" customHeight="1" x14ac:dyDescent="0.2">
      <c r="A22" s="58"/>
      <c r="B22" s="1761" t="s">
        <v>839</v>
      </c>
      <c r="C22" s="1762"/>
      <c r="D22" s="1762"/>
      <c r="E22" s="1762"/>
      <c r="F22" s="1762"/>
      <c r="G22" s="1762"/>
      <c r="H22" s="1763"/>
      <c r="I22" s="1761" t="s">
        <v>1945</v>
      </c>
      <c r="J22" s="1762"/>
      <c r="K22" s="1762"/>
      <c r="L22" s="1762"/>
      <c r="M22" s="1762"/>
      <c r="N22" s="1762"/>
      <c r="O22" s="1762"/>
      <c r="P22" s="1762"/>
      <c r="Q22" s="1762"/>
      <c r="R22" s="1762"/>
      <c r="S22" s="1762"/>
      <c r="T22" s="1762"/>
      <c r="U22" s="1763"/>
      <c r="V22" s="1761" t="s">
        <v>2997</v>
      </c>
      <c r="W22" s="1762"/>
      <c r="X22" s="1762"/>
      <c r="Y22" s="1762"/>
      <c r="Z22" s="1762"/>
      <c r="AA22" s="1762"/>
      <c r="AB22" s="1762"/>
      <c r="AC22" s="1762"/>
      <c r="AD22" s="1762"/>
      <c r="AE22" s="1762"/>
      <c r="AF22" s="1762"/>
      <c r="AG22" s="1762"/>
      <c r="AH22" s="1762"/>
      <c r="AI22" s="1762"/>
      <c r="AJ22" s="1762"/>
      <c r="AK22" s="1762"/>
      <c r="AL22" s="1762"/>
      <c r="AM22" s="1762"/>
      <c r="AN22" s="1762"/>
      <c r="AO22" s="1762"/>
      <c r="AP22" s="1763"/>
      <c r="AQ22" s="59"/>
      <c r="AR22" s="1761"/>
      <c r="AS22" s="1762"/>
      <c r="AT22" s="1762"/>
      <c r="AU22" s="1762"/>
      <c r="AV22" s="1762"/>
      <c r="AW22" s="1763"/>
      <c r="AX22" s="55"/>
      <c r="AY22" s="1757"/>
      <c r="AZ22" s="1757"/>
      <c r="BA22" s="1757"/>
      <c r="BB22" s="1757"/>
      <c r="BC22" s="1757"/>
      <c r="BD22" s="1757"/>
    </row>
    <row r="23" spans="1:56" s="57" customFormat="1" ht="25.5" customHeight="1" x14ac:dyDescent="0.2">
      <c r="A23" s="58"/>
      <c r="B23" s="1761" t="s">
        <v>841</v>
      </c>
      <c r="C23" s="1762"/>
      <c r="D23" s="1762"/>
      <c r="E23" s="1762"/>
      <c r="F23" s="1762"/>
      <c r="G23" s="1762"/>
      <c r="H23" s="1763"/>
      <c r="I23" s="1761" t="s">
        <v>2651</v>
      </c>
      <c r="J23" s="1762"/>
      <c r="K23" s="1762"/>
      <c r="L23" s="1762"/>
      <c r="M23" s="1762"/>
      <c r="N23" s="1762"/>
      <c r="O23" s="1762"/>
      <c r="P23" s="1762"/>
      <c r="Q23" s="1762"/>
      <c r="R23" s="1762"/>
      <c r="S23" s="1762"/>
      <c r="T23" s="1762"/>
      <c r="U23" s="1763"/>
      <c r="V23" s="1761" t="s">
        <v>840</v>
      </c>
      <c r="W23" s="1762"/>
      <c r="X23" s="1762"/>
      <c r="Y23" s="1762"/>
      <c r="Z23" s="1762"/>
      <c r="AA23" s="1762"/>
      <c r="AB23" s="1762"/>
      <c r="AC23" s="1762"/>
      <c r="AD23" s="1762"/>
      <c r="AE23" s="1762"/>
      <c r="AF23" s="1762"/>
      <c r="AG23" s="1762"/>
      <c r="AH23" s="1762"/>
      <c r="AI23" s="1762"/>
      <c r="AJ23" s="1762"/>
      <c r="AK23" s="1762"/>
      <c r="AL23" s="1762"/>
      <c r="AM23" s="1762"/>
      <c r="AN23" s="1762"/>
      <c r="AO23" s="1762"/>
      <c r="AP23" s="1763"/>
      <c r="AQ23" s="59"/>
      <c r="AR23" s="1761"/>
      <c r="AS23" s="1762"/>
      <c r="AT23" s="1762"/>
      <c r="AU23" s="1762"/>
      <c r="AV23" s="1762"/>
      <c r="AW23" s="1763"/>
      <c r="AX23" s="55"/>
      <c r="AY23" s="1757"/>
      <c r="AZ23" s="1757"/>
      <c r="BA23" s="1757"/>
      <c r="BB23" s="1757"/>
      <c r="BC23" s="1757"/>
      <c r="BD23" s="1757"/>
    </row>
    <row r="24" spans="1:56" ht="25.5" customHeight="1" x14ac:dyDescent="0.2">
      <c r="A24" s="58"/>
      <c r="B24" s="1761" t="s">
        <v>658</v>
      </c>
      <c r="C24" s="1762"/>
      <c r="D24" s="1762"/>
      <c r="E24" s="1762"/>
      <c r="F24" s="1762"/>
      <c r="G24" s="1762"/>
      <c r="H24" s="1763"/>
      <c r="I24" s="1761" t="s">
        <v>659</v>
      </c>
      <c r="J24" s="1762"/>
      <c r="K24" s="1762"/>
      <c r="L24" s="1762"/>
      <c r="M24" s="1762"/>
      <c r="N24" s="1762"/>
      <c r="O24" s="1762"/>
      <c r="P24" s="1762"/>
      <c r="Q24" s="1762"/>
      <c r="R24" s="1762"/>
      <c r="S24" s="1762"/>
      <c r="T24" s="1762"/>
      <c r="U24" s="1763"/>
      <c r="V24" s="1761" t="s">
        <v>840</v>
      </c>
      <c r="W24" s="1762"/>
      <c r="X24" s="1762"/>
      <c r="Y24" s="1762"/>
      <c r="Z24" s="1762"/>
      <c r="AA24" s="1762"/>
      <c r="AB24" s="1762"/>
      <c r="AC24" s="1762"/>
      <c r="AD24" s="1762"/>
      <c r="AE24" s="1762"/>
      <c r="AF24" s="1762"/>
      <c r="AG24" s="1762"/>
      <c r="AH24" s="1762"/>
      <c r="AI24" s="1762"/>
      <c r="AJ24" s="1762"/>
      <c r="AK24" s="1762"/>
      <c r="AL24" s="1762"/>
      <c r="AM24" s="1762"/>
      <c r="AN24" s="1762"/>
      <c r="AO24" s="1762"/>
      <c r="AP24" s="1763"/>
      <c r="AQ24" s="59"/>
      <c r="AR24" s="1761"/>
      <c r="AS24" s="1762"/>
      <c r="AT24" s="1762"/>
      <c r="AU24" s="1762"/>
      <c r="AV24" s="1762"/>
      <c r="AW24" s="1763"/>
      <c r="AX24" s="67"/>
      <c r="AY24" s="68"/>
      <c r="AZ24" s="69"/>
      <c r="BA24" s="69"/>
      <c r="BB24" s="69"/>
      <c r="BC24" s="68"/>
      <c r="BD24" s="87"/>
    </row>
    <row r="25" spans="1:56" x14ac:dyDescent="0.2">
      <c r="A25" s="60"/>
      <c r="B25" s="60"/>
      <c r="C25" s="60"/>
      <c r="D25" s="60"/>
      <c r="E25" s="61"/>
      <c r="F25" s="60"/>
      <c r="G25" s="60"/>
      <c r="H25" s="60"/>
      <c r="I25" s="60"/>
      <c r="J25" s="60"/>
      <c r="K25" s="60"/>
      <c r="L25" s="62"/>
      <c r="M25" s="62"/>
      <c r="N25" s="62"/>
      <c r="O25" s="62"/>
      <c r="P25" s="62"/>
      <c r="Q25" s="62"/>
      <c r="R25" s="62"/>
      <c r="S25" s="62"/>
      <c r="T25" s="62"/>
      <c r="U25" s="62"/>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2"/>
      <c r="AW25" s="62"/>
      <c r="AX25" s="62"/>
      <c r="AY25" s="61"/>
      <c r="AZ25" s="60"/>
      <c r="BA25" s="60"/>
      <c r="BB25" s="60"/>
      <c r="BC25" s="61"/>
      <c r="BD25" s="87"/>
    </row>
    <row r="26" spans="1:56" x14ac:dyDescent="0.2">
      <c r="A26" s="60"/>
      <c r="B26" s="60"/>
      <c r="C26" s="60"/>
      <c r="D26" s="60"/>
      <c r="E26" s="61"/>
      <c r="F26" s="60"/>
      <c r="G26" s="60"/>
      <c r="H26" s="60"/>
      <c r="I26" s="60"/>
      <c r="J26" s="60"/>
      <c r="K26" s="60"/>
      <c r="L26" s="62"/>
      <c r="M26" s="62"/>
      <c r="N26" s="62"/>
      <c r="O26" s="62"/>
      <c r="P26" s="62"/>
      <c r="Q26" s="62"/>
      <c r="R26" s="62"/>
      <c r="S26" s="62"/>
      <c r="T26" s="62"/>
      <c r="U26" s="62"/>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2"/>
      <c r="AW26" s="62"/>
      <c r="AX26" s="62"/>
      <c r="AY26" s="61"/>
      <c r="AZ26" s="60"/>
      <c r="BA26" s="60"/>
      <c r="BB26" s="60"/>
      <c r="BC26" s="61"/>
      <c r="BD26" s="87"/>
    </row>
    <row r="27" spans="1:56" x14ac:dyDescent="0.2">
      <c r="A27" s="60"/>
      <c r="B27" s="60"/>
      <c r="C27" s="60"/>
      <c r="D27" s="60"/>
      <c r="E27" s="61"/>
      <c r="F27" s="60"/>
      <c r="G27" s="60"/>
      <c r="H27" s="60"/>
      <c r="I27" s="60"/>
      <c r="J27" s="60"/>
      <c r="K27" s="60"/>
      <c r="L27" s="62"/>
      <c r="M27" s="62"/>
      <c r="N27" s="62"/>
      <c r="O27" s="62"/>
      <c r="P27" s="62"/>
      <c r="Q27" s="62"/>
      <c r="R27" s="62"/>
      <c r="S27" s="62"/>
      <c r="T27" s="62"/>
      <c r="U27" s="62"/>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2"/>
      <c r="AW27" s="62"/>
      <c r="AX27" s="62"/>
      <c r="AY27" s="61"/>
      <c r="AZ27" s="60"/>
      <c r="BA27" s="60"/>
      <c r="BB27" s="60"/>
      <c r="BC27" s="61"/>
      <c r="BD27" s="87"/>
    </row>
    <row r="28" spans="1:56" x14ac:dyDescent="0.2">
      <c r="A28" s="60"/>
      <c r="B28" s="60"/>
      <c r="C28" s="60"/>
      <c r="D28" s="60"/>
      <c r="E28" s="61"/>
      <c r="F28" s="60"/>
      <c r="G28" s="60"/>
      <c r="H28" s="60"/>
      <c r="I28" s="60"/>
      <c r="J28" s="60"/>
      <c r="K28" s="60"/>
      <c r="L28" s="62"/>
      <c r="M28" s="62"/>
      <c r="N28" s="62"/>
      <c r="O28" s="62"/>
      <c r="P28" s="62"/>
      <c r="Q28" s="62"/>
      <c r="R28" s="62"/>
      <c r="S28" s="62"/>
      <c r="T28" s="62"/>
      <c r="U28" s="62"/>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2"/>
      <c r="AW28" s="62"/>
      <c r="AX28" s="62"/>
      <c r="AY28" s="61"/>
      <c r="AZ28" s="60"/>
      <c r="BA28" s="60"/>
      <c r="BB28" s="60"/>
      <c r="BC28" s="61"/>
      <c r="BD28" s="87"/>
    </row>
    <row r="29" spans="1:56" x14ac:dyDescent="0.2">
      <c r="A29" s="60"/>
      <c r="B29" s="60"/>
      <c r="C29" s="60"/>
      <c r="D29" s="60"/>
      <c r="E29" s="61"/>
      <c r="F29" s="60"/>
      <c r="G29" s="60"/>
      <c r="H29" s="60"/>
      <c r="I29" s="60"/>
      <c r="J29" s="60"/>
      <c r="K29" s="60"/>
      <c r="L29" s="62"/>
      <c r="M29" s="62"/>
      <c r="N29" s="62"/>
      <c r="O29" s="62"/>
      <c r="P29" s="62"/>
      <c r="Q29" s="62"/>
      <c r="R29" s="62"/>
      <c r="S29" s="62"/>
      <c r="T29" s="62"/>
      <c r="U29" s="62"/>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2"/>
      <c r="AW29" s="62"/>
      <c r="AX29" s="62"/>
      <c r="AY29" s="61"/>
      <c r="AZ29" s="60"/>
      <c r="BA29" s="60"/>
      <c r="BB29" s="60"/>
      <c r="BC29" s="61"/>
      <c r="BD29" s="87"/>
    </row>
    <row r="30" spans="1:56" x14ac:dyDescent="0.2">
      <c r="A30" s="60"/>
      <c r="B30" s="60"/>
      <c r="C30" s="60"/>
      <c r="D30" s="60"/>
      <c r="E30" s="61"/>
      <c r="F30" s="60"/>
      <c r="G30" s="60"/>
      <c r="H30" s="60"/>
      <c r="I30" s="60"/>
      <c r="J30" s="60"/>
      <c r="K30" s="60"/>
      <c r="L30" s="62"/>
      <c r="M30" s="62"/>
      <c r="N30" s="62"/>
      <c r="O30" s="62"/>
      <c r="P30" s="62"/>
      <c r="Q30" s="62"/>
      <c r="R30" s="62"/>
      <c r="S30" s="62"/>
      <c r="T30" s="62"/>
      <c r="U30" s="62"/>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2"/>
      <c r="AW30" s="62"/>
      <c r="AX30" s="62"/>
      <c r="AY30" s="61"/>
      <c r="AZ30" s="60"/>
      <c r="BA30" s="60"/>
      <c r="BB30" s="60"/>
      <c r="BC30" s="61"/>
      <c r="BD30" s="87"/>
    </row>
    <row r="31" spans="1:56" x14ac:dyDescent="0.2">
      <c r="A31" s="60"/>
      <c r="B31" s="60"/>
      <c r="C31" s="60"/>
      <c r="D31" s="60"/>
      <c r="E31" s="61"/>
      <c r="F31" s="60"/>
      <c r="G31" s="60"/>
      <c r="H31" s="60"/>
      <c r="I31" s="60"/>
      <c r="J31" s="60"/>
      <c r="K31" s="60"/>
      <c r="L31" s="62"/>
      <c r="M31" s="62"/>
      <c r="N31" s="62"/>
      <c r="O31" s="62"/>
      <c r="P31" s="62"/>
      <c r="Q31" s="62"/>
      <c r="R31" s="62"/>
      <c r="S31" s="62"/>
      <c r="T31" s="62"/>
      <c r="U31" s="62"/>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2"/>
      <c r="AW31" s="62"/>
      <c r="AX31" s="62"/>
      <c r="AY31" s="61"/>
      <c r="AZ31" s="60"/>
      <c r="BA31" s="60"/>
      <c r="BB31" s="60"/>
      <c r="BC31" s="61"/>
      <c r="BD31" s="87"/>
    </row>
    <row r="32" spans="1:56" x14ac:dyDescent="0.2">
      <c r="A32" s="60"/>
      <c r="B32" s="60"/>
      <c r="C32" s="60"/>
      <c r="D32" s="60"/>
      <c r="E32" s="61"/>
      <c r="F32" s="60"/>
      <c r="G32" s="60"/>
      <c r="H32" s="60"/>
      <c r="I32" s="60"/>
      <c r="J32" s="60"/>
      <c r="K32" s="60"/>
      <c r="L32" s="62"/>
      <c r="M32" s="62"/>
      <c r="N32" s="62"/>
      <c r="O32" s="62"/>
      <c r="P32" s="62"/>
      <c r="Q32" s="62"/>
      <c r="R32" s="62"/>
      <c r="S32" s="62"/>
      <c r="T32" s="62"/>
      <c r="U32" s="62"/>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2"/>
      <c r="AW32" s="62"/>
      <c r="AX32" s="62"/>
      <c r="AY32" s="61"/>
      <c r="AZ32" s="60"/>
      <c r="BA32" s="60"/>
      <c r="BB32" s="60"/>
      <c r="BC32" s="61"/>
      <c r="BD32" s="87"/>
    </row>
    <row r="33" spans="1:56" x14ac:dyDescent="0.2">
      <c r="A33" s="60"/>
      <c r="B33" s="60"/>
      <c r="C33" s="60"/>
      <c r="D33" s="60"/>
      <c r="E33" s="61"/>
      <c r="F33" s="60"/>
      <c r="G33" s="60"/>
      <c r="H33" s="60"/>
      <c r="I33" s="60"/>
      <c r="J33" s="60"/>
      <c r="K33" s="60"/>
      <c r="L33" s="62"/>
      <c r="M33" s="62"/>
      <c r="N33" s="62"/>
      <c r="O33" s="62"/>
      <c r="P33" s="62"/>
      <c r="Q33" s="62"/>
      <c r="R33" s="62"/>
      <c r="S33" s="62"/>
      <c r="T33" s="62"/>
      <c r="U33" s="62"/>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2"/>
      <c r="AW33" s="62"/>
      <c r="AX33" s="62"/>
      <c r="AY33" s="61"/>
      <c r="AZ33" s="60"/>
      <c r="BA33" s="60"/>
      <c r="BB33" s="60"/>
      <c r="BC33" s="61"/>
      <c r="BD33" s="87"/>
    </row>
    <row r="34" spans="1:56" x14ac:dyDescent="0.2">
      <c r="A34" s="60"/>
      <c r="B34" s="60"/>
      <c r="C34" s="60"/>
      <c r="D34" s="60"/>
      <c r="E34" s="61"/>
      <c r="F34" s="60"/>
      <c r="G34" s="60"/>
      <c r="H34" s="60"/>
      <c r="I34" s="60"/>
      <c r="J34" s="60"/>
      <c r="K34" s="60"/>
      <c r="L34" s="62"/>
      <c r="M34" s="62"/>
      <c r="N34" s="62"/>
      <c r="O34" s="62"/>
      <c r="P34" s="62"/>
      <c r="Q34" s="62"/>
      <c r="R34" s="62"/>
      <c r="S34" s="62"/>
      <c r="T34" s="62"/>
      <c r="U34" s="62"/>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2"/>
      <c r="AW34" s="62"/>
      <c r="AX34" s="62"/>
      <c r="AY34" s="61"/>
      <c r="AZ34" s="60"/>
      <c r="BA34" s="60"/>
      <c r="BB34" s="60"/>
      <c r="BC34" s="61"/>
      <c r="BD34" s="87"/>
    </row>
    <row r="35" spans="1:56" x14ac:dyDescent="0.2">
      <c r="A35" s="60"/>
      <c r="B35" s="60"/>
      <c r="C35" s="60"/>
      <c r="D35" s="60"/>
      <c r="E35" s="61"/>
      <c r="F35" s="60"/>
      <c r="G35" s="60"/>
      <c r="H35" s="60"/>
      <c r="I35" s="60"/>
      <c r="J35" s="60"/>
      <c r="K35" s="60"/>
      <c r="L35" s="62"/>
      <c r="M35" s="62"/>
      <c r="N35" s="62"/>
      <c r="O35" s="62"/>
      <c r="P35" s="62"/>
      <c r="Q35" s="62"/>
      <c r="R35" s="62"/>
      <c r="S35" s="62"/>
      <c r="T35" s="62"/>
      <c r="U35" s="62"/>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2"/>
      <c r="AW35" s="62"/>
      <c r="AX35" s="62"/>
      <c r="AY35" s="61"/>
      <c r="AZ35" s="60"/>
      <c r="BA35" s="60"/>
      <c r="BB35" s="60"/>
      <c r="BC35" s="61"/>
      <c r="BD35" s="87"/>
    </row>
    <row r="36" spans="1:56" x14ac:dyDescent="0.2">
      <c r="A36" s="60"/>
      <c r="B36" s="60"/>
      <c r="C36" s="60"/>
      <c r="D36" s="60"/>
      <c r="E36" s="61"/>
      <c r="F36" s="60"/>
      <c r="G36" s="60"/>
      <c r="H36" s="60"/>
      <c r="I36" s="60"/>
      <c r="J36" s="60"/>
      <c r="K36" s="60"/>
      <c r="L36" s="62"/>
      <c r="M36" s="62"/>
      <c r="N36" s="62"/>
      <c r="O36" s="62"/>
      <c r="P36" s="62"/>
      <c r="Q36" s="62"/>
      <c r="R36" s="62"/>
      <c r="S36" s="62"/>
      <c r="T36" s="62"/>
      <c r="U36" s="62"/>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2"/>
      <c r="AW36" s="62"/>
      <c r="AX36" s="62"/>
      <c r="AY36" s="61"/>
      <c r="AZ36" s="60"/>
      <c r="BA36" s="60"/>
      <c r="BB36" s="60"/>
      <c r="BC36" s="61"/>
      <c r="BD36" s="87"/>
    </row>
    <row r="37" spans="1:56" x14ac:dyDescent="0.2">
      <c r="A37" s="60"/>
      <c r="B37" s="60"/>
      <c r="C37" s="60"/>
      <c r="D37" s="60"/>
      <c r="E37" s="61"/>
      <c r="F37" s="60"/>
      <c r="G37" s="60"/>
      <c r="H37" s="60"/>
      <c r="I37" s="60"/>
      <c r="J37" s="60"/>
      <c r="K37" s="60"/>
      <c r="L37" s="62"/>
      <c r="M37" s="62"/>
      <c r="N37" s="62"/>
      <c r="O37" s="62"/>
      <c r="P37" s="62"/>
      <c r="Q37" s="62"/>
      <c r="R37" s="62"/>
      <c r="S37" s="62"/>
      <c r="T37" s="62"/>
      <c r="U37" s="62"/>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2"/>
      <c r="AW37" s="62"/>
      <c r="AX37" s="62"/>
      <c r="AY37" s="61"/>
      <c r="AZ37" s="60"/>
      <c r="BA37" s="60"/>
      <c r="BB37" s="60"/>
      <c r="BC37" s="61"/>
      <c r="BD37" s="87"/>
    </row>
    <row r="38" spans="1:56" x14ac:dyDescent="0.2">
      <c r="A38" s="60"/>
      <c r="B38" s="60"/>
      <c r="C38" s="60"/>
      <c r="D38" s="60"/>
      <c r="E38" s="61"/>
      <c r="F38" s="60"/>
      <c r="G38" s="60"/>
      <c r="H38" s="60"/>
      <c r="I38" s="60"/>
      <c r="J38" s="60"/>
      <c r="K38" s="60"/>
      <c r="L38" s="62"/>
      <c r="M38" s="62"/>
      <c r="N38" s="62"/>
      <c r="O38" s="62"/>
      <c r="P38" s="62"/>
      <c r="Q38" s="62"/>
      <c r="R38" s="62"/>
      <c r="S38" s="62"/>
      <c r="T38" s="62"/>
      <c r="U38" s="62"/>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2"/>
      <c r="AW38" s="62"/>
      <c r="AX38" s="62"/>
      <c r="AY38" s="61"/>
      <c r="AZ38" s="60"/>
      <c r="BA38" s="60"/>
      <c r="BB38" s="60"/>
      <c r="BC38" s="61"/>
      <c r="BD38" s="87"/>
    </row>
    <row r="39" spans="1:56" x14ac:dyDescent="0.2">
      <c r="A39" s="60"/>
      <c r="B39" s="60"/>
      <c r="C39" s="60"/>
      <c r="D39" s="60"/>
      <c r="E39" s="61"/>
      <c r="F39" s="60"/>
      <c r="G39" s="60"/>
      <c r="H39" s="60"/>
      <c r="I39" s="60"/>
      <c r="J39" s="60"/>
      <c r="K39" s="60"/>
      <c r="L39" s="62"/>
      <c r="M39" s="62"/>
      <c r="N39" s="62"/>
      <c r="O39" s="62"/>
      <c r="P39" s="62"/>
      <c r="Q39" s="62"/>
      <c r="R39" s="62"/>
      <c r="S39" s="62"/>
      <c r="T39" s="62"/>
      <c r="U39" s="62"/>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2"/>
      <c r="AW39" s="62"/>
      <c r="AX39" s="62"/>
      <c r="AY39" s="61"/>
      <c r="AZ39" s="60"/>
      <c r="BA39" s="60"/>
      <c r="BB39" s="60"/>
      <c r="BC39" s="61"/>
      <c r="BD39" s="87"/>
    </row>
    <row r="40" spans="1:56" x14ac:dyDescent="0.2">
      <c r="A40" s="60"/>
      <c r="B40" s="60"/>
      <c r="C40" s="60"/>
      <c r="D40" s="60"/>
      <c r="E40" s="61"/>
      <c r="F40" s="60"/>
      <c r="G40" s="60"/>
      <c r="H40" s="60"/>
      <c r="I40" s="60"/>
      <c r="J40" s="60"/>
      <c r="K40" s="60"/>
      <c r="L40" s="62"/>
      <c r="M40" s="62"/>
      <c r="N40" s="62"/>
      <c r="O40" s="62"/>
      <c r="P40" s="62"/>
      <c r="Q40" s="62"/>
      <c r="R40" s="62"/>
      <c r="S40" s="62"/>
      <c r="T40" s="62"/>
      <c r="U40" s="62"/>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2"/>
      <c r="AW40" s="62"/>
      <c r="AX40" s="62"/>
      <c r="AY40" s="61"/>
      <c r="AZ40" s="60"/>
      <c r="BA40" s="60"/>
      <c r="BB40" s="60"/>
      <c r="BC40" s="61"/>
      <c r="BD40" s="87"/>
    </row>
    <row r="41" spans="1:56" x14ac:dyDescent="0.2">
      <c r="A41" s="60"/>
      <c r="B41" s="60"/>
      <c r="C41" s="60"/>
      <c r="D41" s="60"/>
      <c r="E41" s="61"/>
      <c r="F41" s="60"/>
      <c r="G41" s="60"/>
      <c r="H41" s="60"/>
      <c r="I41" s="60"/>
      <c r="J41" s="60"/>
      <c r="K41" s="60"/>
      <c r="L41" s="62"/>
      <c r="M41" s="62"/>
      <c r="N41" s="62"/>
      <c r="O41" s="62"/>
      <c r="P41" s="62"/>
      <c r="Q41" s="62"/>
      <c r="R41" s="62"/>
      <c r="S41" s="62"/>
      <c r="T41" s="62"/>
      <c r="U41" s="62"/>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2"/>
      <c r="AW41" s="62"/>
      <c r="AX41" s="62"/>
      <c r="AY41" s="61"/>
      <c r="AZ41" s="60"/>
      <c r="BA41" s="60"/>
      <c r="BB41" s="60"/>
      <c r="BC41" s="61"/>
      <c r="BD41" s="87"/>
    </row>
    <row r="42" spans="1:56" x14ac:dyDescent="0.2">
      <c r="A42" s="60"/>
      <c r="B42" s="60"/>
      <c r="C42" s="60"/>
      <c r="D42" s="60"/>
      <c r="E42" s="61"/>
      <c r="F42" s="60"/>
      <c r="G42" s="60"/>
      <c r="H42" s="60"/>
      <c r="I42" s="60"/>
      <c r="J42" s="60"/>
      <c r="K42" s="60"/>
      <c r="L42" s="62"/>
      <c r="M42" s="62"/>
      <c r="N42" s="62"/>
      <c r="O42" s="62"/>
      <c r="P42" s="62"/>
      <c r="Q42" s="62"/>
      <c r="R42" s="62"/>
      <c r="S42" s="62"/>
      <c r="T42" s="62"/>
      <c r="U42" s="62"/>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2"/>
      <c r="AW42" s="62"/>
      <c r="AX42" s="62"/>
      <c r="AY42" s="61"/>
      <c r="AZ42" s="60"/>
      <c r="BA42" s="60"/>
      <c r="BB42" s="60"/>
      <c r="BC42" s="61"/>
      <c r="BD42" s="87"/>
    </row>
    <row r="43" spans="1:56" x14ac:dyDescent="0.2">
      <c r="A43" s="60"/>
      <c r="B43" s="60"/>
      <c r="C43" s="60"/>
      <c r="D43" s="60"/>
      <c r="E43" s="61"/>
      <c r="F43" s="60"/>
      <c r="G43" s="60"/>
      <c r="H43" s="60"/>
      <c r="I43" s="60"/>
      <c r="J43" s="60"/>
      <c r="K43" s="60"/>
      <c r="L43" s="62"/>
      <c r="M43" s="62"/>
      <c r="N43" s="62"/>
      <c r="O43" s="62"/>
      <c r="P43" s="62"/>
      <c r="Q43" s="62"/>
      <c r="R43" s="62"/>
      <c r="S43" s="62"/>
      <c r="T43" s="62"/>
      <c r="U43" s="62"/>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2"/>
      <c r="AW43" s="62"/>
      <c r="AX43" s="62"/>
      <c r="AY43" s="61"/>
      <c r="AZ43" s="60"/>
      <c r="BA43" s="60"/>
      <c r="BB43" s="60"/>
      <c r="BC43" s="61"/>
      <c r="BD43" s="87"/>
    </row>
    <row r="44" spans="1:56" x14ac:dyDescent="0.2">
      <c r="A44" s="60"/>
      <c r="B44" s="60"/>
      <c r="C44" s="60"/>
      <c r="D44" s="60"/>
      <c r="E44" s="61"/>
      <c r="F44" s="60"/>
      <c r="G44" s="60"/>
      <c r="H44" s="60"/>
      <c r="I44" s="60"/>
      <c r="J44" s="60"/>
      <c r="K44" s="60"/>
      <c r="L44" s="62"/>
      <c r="M44" s="62"/>
      <c r="N44" s="62"/>
      <c r="O44" s="62"/>
      <c r="P44" s="62"/>
      <c r="Q44" s="62"/>
      <c r="R44" s="62"/>
      <c r="S44" s="62"/>
      <c r="T44" s="62"/>
      <c r="U44" s="62"/>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2"/>
      <c r="AW44" s="62"/>
      <c r="AX44" s="62"/>
      <c r="AY44" s="61"/>
      <c r="AZ44" s="60"/>
      <c r="BA44" s="60"/>
      <c r="BB44" s="60"/>
      <c r="BC44" s="61"/>
      <c r="BD44" s="87"/>
    </row>
    <row r="45" spans="1:56" x14ac:dyDescent="0.2">
      <c r="A45" s="60"/>
      <c r="B45" s="60"/>
      <c r="C45" s="60"/>
      <c r="D45" s="60"/>
      <c r="E45" s="61"/>
      <c r="F45" s="60"/>
      <c r="G45" s="60"/>
      <c r="H45" s="60"/>
      <c r="I45" s="60"/>
      <c r="J45" s="60"/>
      <c r="K45" s="60"/>
      <c r="L45" s="62"/>
      <c r="M45" s="62"/>
      <c r="N45" s="62"/>
      <c r="O45" s="62"/>
      <c r="P45" s="62"/>
      <c r="Q45" s="62"/>
      <c r="R45" s="62"/>
      <c r="S45" s="62"/>
      <c r="T45" s="62"/>
      <c r="U45" s="62"/>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2"/>
      <c r="AW45" s="62"/>
      <c r="AX45" s="62"/>
      <c r="AY45" s="61"/>
      <c r="AZ45" s="60"/>
      <c r="BA45" s="60"/>
      <c r="BB45" s="60"/>
      <c r="BC45" s="61"/>
      <c r="BD45" s="87"/>
    </row>
    <row r="46" spans="1:56" x14ac:dyDescent="0.2">
      <c r="A46" s="60"/>
      <c r="B46" s="60"/>
      <c r="C46" s="60"/>
      <c r="D46" s="60"/>
      <c r="E46" s="61"/>
      <c r="F46" s="60"/>
      <c r="G46" s="60"/>
      <c r="H46" s="60"/>
      <c r="I46" s="60"/>
      <c r="J46" s="60"/>
      <c r="K46" s="60"/>
      <c r="L46" s="62"/>
      <c r="M46" s="62"/>
      <c r="N46" s="62"/>
      <c r="O46" s="62"/>
      <c r="P46" s="62"/>
      <c r="Q46" s="62"/>
      <c r="R46" s="62"/>
      <c r="S46" s="62"/>
      <c r="T46" s="62"/>
      <c r="U46" s="62"/>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2"/>
      <c r="AW46" s="62"/>
      <c r="AX46" s="62"/>
      <c r="AY46" s="61"/>
      <c r="AZ46" s="60"/>
      <c r="BA46" s="60"/>
      <c r="BB46" s="60"/>
      <c r="BC46" s="61"/>
      <c r="BD46" s="87"/>
    </row>
    <row r="47" spans="1:56" x14ac:dyDescent="0.2">
      <c r="A47" s="60"/>
      <c r="B47" s="60"/>
      <c r="C47" s="60"/>
      <c r="D47" s="60"/>
      <c r="E47" s="61"/>
      <c r="F47" s="60"/>
      <c r="G47" s="60"/>
      <c r="H47" s="60"/>
      <c r="I47" s="60"/>
      <c r="J47" s="60"/>
      <c r="K47" s="60"/>
      <c r="L47" s="62"/>
      <c r="M47" s="62"/>
      <c r="N47" s="62"/>
      <c r="O47" s="62"/>
      <c r="P47" s="62"/>
      <c r="Q47" s="62"/>
      <c r="R47" s="62"/>
      <c r="S47" s="62"/>
      <c r="T47" s="62"/>
      <c r="U47" s="62"/>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2"/>
      <c r="AW47" s="62"/>
      <c r="AX47" s="62"/>
      <c r="AY47" s="61"/>
      <c r="AZ47" s="60"/>
      <c r="BA47" s="60"/>
      <c r="BB47" s="60"/>
      <c r="BC47" s="61"/>
      <c r="BD47" s="87"/>
    </row>
    <row r="48" spans="1:56" x14ac:dyDescent="0.2">
      <c r="A48" s="60"/>
      <c r="B48" s="60"/>
      <c r="C48" s="60"/>
      <c r="D48" s="60"/>
      <c r="E48" s="61"/>
      <c r="F48" s="60"/>
      <c r="G48" s="60"/>
      <c r="H48" s="60"/>
      <c r="I48" s="60"/>
      <c r="J48" s="60"/>
      <c r="K48" s="60"/>
      <c r="L48" s="62"/>
      <c r="M48" s="62"/>
      <c r="N48" s="62"/>
      <c r="O48" s="62"/>
      <c r="P48" s="62"/>
      <c r="Q48" s="62"/>
      <c r="R48" s="62"/>
      <c r="S48" s="62"/>
      <c r="T48" s="62"/>
      <c r="U48" s="62"/>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2"/>
      <c r="AW48" s="62"/>
      <c r="AX48" s="62"/>
      <c r="AY48" s="61"/>
      <c r="AZ48" s="60"/>
      <c r="BA48" s="60"/>
      <c r="BB48" s="60"/>
      <c r="BC48" s="61"/>
      <c r="BD48" s="87"/>
    </row>
    <row r="49" spans="1:56" x14ac:dyDescent="0.2">
      <c r="A49" s="60"/>
      <c r="B49" s="60"/>
      <c r="C49" s="60"/>
      <c r="D49" s="60"/>
      <c r="E49" s="61"/>
      <c r="F49" s="60"/>
      <c r="G49" s="60"/>
      <c r="H49" s="60"/>
      <c r="I49" s="60"/>
      <c r="J49" s="60"/>
      <c r="K49" s="60"/>
      <c r="L49" s="62"/>
      <c r="M49" s="62"/>
      <c r="N49" s="62"/>
      <c r="O49" s="62"/>
      <c r="P49" s="62"/>
      <c r="Q49" s="62"/>
      <c r="R49" s="62"/>
      <c r="S49" s="62"/>
      <c r="T49" s="62"/>
      <c r="U49" s="62"/>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2"/>
      <c r="AW49" s="62"/>
      <c r="AX49" s="62"/>
      <c r="AY49" s="61"/>
      <c r="AZ49" s="60"/>
      <c r="BA49" s="60"/>
      <c r="BB49" s="60"/>
      <c r="BC49" s="61"/>
      <c r="BD49" s="87"/>
    </row>
    <row r="50" spans="1:56" x14ac:dyDescent="0.2">
      <c r="A50" s="60"/>
      <c r="B50" s="60"/>
      <c r="C50" s="60"/>
      <c r="D50" s="60"/>
      <c r="E50" s="61"/>
      <c r="F50" s="60"/>
      <c r="G50" s="60"/>
      <c r="H50" s="60"/>
      <c r="I50" s="60"/>
      <c r="J50" s="60"/>
      <c r="K50" s="60"/>
      <c r="L50" s="62"/>
      <c r="M50" s="62"/>
      <c r="N50" s="62"/>
      <c r="O50" s="62"/>
      <c r="P50" s="62"/>
      <c r="Q50" s="62"/>
      <c r="R50" s="62"/>
      <c r="S50" s="62"/>
      <c r="T50" s="62"/>
      <c r="U50" s="62"/>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2"/>
      <c r="AW50" s="62"/>
      <c r="AX50" s="62"/>
      <c r="AY50" s="61"/>
      <c r="AZ50" s="60"/>
      <c r="BA50" s="60"/>
      <c r="BB50" s="60"/>
      <c r="BC50" s="61"/>
      <c r="BD50" s="87"/>
    </row>
    <row r="51" spans="1:56" x14ac:dyDescent="0.2">
      <c r="A51" s="60"/>
      <c r="B51" s="60"/>
      <c r="C51" s="60"/>
      <c r="D51" s="60"/>
      <c r="E51" s="61"/>
      <c r="F51" s="60"/>
      <c r="G51" s="60"/>
      <c r="H51" s="60"/>
      <c r="I51" s="60"/>
      <c r="J51" s="60"/>
      <c r="K51" s="60"/>
      <c r="L51" s="62"/>
      <c r="M51" s="62"/>
      <c r="N51" s="62"/>
      <c r="O51" s="62"/>
      <c r="P51" s="62"/>
      <c r="Q51" s="62"/>
      <c r="R51" s="62"/>
      <c r="S51" s="62"/>
      <c r="T51" s="62"/>
      <c r="U51" s="62"/>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2"/>
      <c r="AW51" s="62"/>
      <c r="AX51" s="62"/>
      <c r="AY51" s="61"/>
      <c r="AZ51" s="60"/>
      <c r="BA51" s="60"/>
      <c r="BB51" s="60"/>
      <c r="BC51" s="61"/>
      <c r="BD51" s="87"/>
    </row>
    <row r="52" spans="1:56" x14ac:dyDescent="0.2">
      <c r="A52" s="60"/>
      <c r="B52" s="60"/>
      <c r="C52" s="60"/>
      <c r="D52" s="60"/>
      <c r="E52" s="61"/>
      <c r="F52" s="60"/>
      <c r="G52" s="60"/>
      <c r="H52" s="60"/>
      <c r="I52" s="60"/>
      <c r="J52" s="60"/>
      <c r="K52" s="60"/>
      <c r="L52" s="62"/>
      <c r="M52" s="62"/>
      <c r="N52" s="62"/>
      <c r="O52" s="62"/>
      <c r="P52" s="62"/>
      <c r="Q52" s="62"/>
      <c r="R52" s="62"/>
      <c r="S52" s="62"/>
      <c r="T52" s="62"/>
      <c r="U52" s="62"/>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2"/>
      <c r="AW52" s="62"/>
      <c r="AX52" s="62"/>
      <c r="AY52" s="61"/>
      <c r="AZ52" s="60"/>
      <c r="BA52" s="60"/>
      <c r="BB52" s="60"/>
      <c r="BC52" s="61"/>
      <c r="BD52" s="87"/>
    </row>
    <row r="53" spans="1:56" x14ac:dyDescent="0.2">
      <c r="A53" s="60"/>
      <c r="B53" s="60"/>
      <c r="C53" s="60"/>
      <c r="D53" s="60"/>
      <c r="E53" s="61"/>
      <c r="F53" s="60"/>
      <c r="G53" s="60"/>
      <c r="H53" s="60"/>
      <c r="I53" s="60"/>
      <c r="J53" s="60"/>
      <c r="K53" s="60"/>
      <c r="L53" s="62"/>
      <c r="M53" s="62"/>
      <c r="N53" s="62"/>
      <c r="O53" s="62"/>
      <c r="P53" s="62"/>
      <c r="Q53" s="62"/>
      <c r="R53" s="62"/>
      <c r="S53" s="62"/>
      <c r="T53" s="62"/>
      <c r="U53" s="62"/>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2"/>
      <c r="AW53" s="62"/>
      <c r="AX53" s="62"/>
      <c r="AY53" s="61"/>
      <c r="AZ53" s="60"/>
      <c r="BA53" s="60"/>
      <c r="BB53" s="60"/>
      <c r="BC53" s="61"/>
      <c r="BD53" s="87"/>
    </row>
    <row r="54" spans="1:56" x14ac:dyDescent="0.2">
      <c r="A54" s="60"/>
      <c r="B54" s="60"/>
      <c r="C54" s="60"/>
      <c r="D54" s="60"/>
      <c r="E54" s="61"/>
      <c r="F54" s="60"/>
      <c r="G54" s="60"/>
      <c r="H54" s="60"/>
      <c r="I54" s="60"/>
      <c r="J54" s="60"/>
      <c r="K54" s="60"/>
      <c r="L54" s="62"/>
      <c r="M54" s="62"/>
      <c r="N54" s="62"/>
      <c r="O54" s="62"/>
      <c r="P54" s="62"/>
      <c r="Q54" s="62"/>
      <c r="R54" s="62"/>
      <c r="S54" s="62"/>
      <c r="T54" s="62"/>
      <c r="U54" s="62"/>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2"/>
      <c r="AW54" s="62"/>
      <c r="AX54" s="62"/>
      <c r="AY54" s="61"/>
      <c r="AZ54" s="60"/>
      <c r="BA54" s="60"/>
      <c r="BB54" s="60"/>
      <c r="BC54" s="61"/>
      <c r="BD54" s="87"/>
    </row>
    <row r="55" spans="1:56" x14ac:dyDescent="0.2">
      <c r="A55" s="60"/>
      <c r="B55" s="60"/>
      <c r="C55" s="60"/>
      <c r="D55" s="60"/>
      <c r="E55" s="61"/>
      <c r="F55" s="60"/>
      <c r="G55" s="60"/>
      <c r="H55" s="60"/>
      <c r="I55" s="60"/>
      <c r="J55" s="60"/>
      <c r="K55" s="60"/>
      <c r="L55" s="62"/>
      <c r="M55" s="62"/>
      <c r="N55" s="62"/>
      <c r="O55" s="62"/>
      <c r="P55" s="62"/>
      <c r="Q55" s="62"/>
      <c r="R55" s="62"/>
      <c r="S55" s="62"/>
      <c r="T55" s="62"/>
      <c r="U55" s="62"/>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2"/>
      <c r="AW55" s="62"/>
      <c r="AX55" s="62"/>
      <c r="AY55" s="61"/>
      <c r="AZ55" s="60"/>
      <c r="BA55" s="60"/>
      <c r="BB55" s="60"/>
      <c r="BC55" s="61"/>
      <c r="BD55" s="87"/>
    </row>
    <row r="56" spans="1:56" x14ac:dyDescent="0.2">
      <c r="A56" s="60"/>
      <c r="B56" s="60"/>
      <c r="C56" s="60"/>
      <c r="D56" s="60"/>
      <c r="E56" s="61"/>
      <c r="F56" s="60"/>
      <c r="G56" s="60"/>
      <c r="H56" s="60"/>
      <c r="I56" s="60"/>
      <c r="J56" s="60"/>
      <c r="K56" s="60"/>
      <c r="L56" s="62"/>
      <c r="M56" s="62"/>
      <c r="N56" s="62"/>
      <c r="O56" s="62"/>
      <c r="P56" s="62"/>
      <c r="Q56" s="62"/>
      <c r="R56" s="62"/>
      <c r="S56" s="62"/>
      <c r="T56" s="62"/>
      <c r="U56" s="62"/>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2"/>
      <c r="AW56" s="62"/>
      <c r="AX56" s="62"/>
      <c r="AY56" s="61"/>
      <c r="AZ56" s="60"/>
      <c r="BA56" s="60"/>
      <c r="BB56" s="60"/>
      <c r="BC56" s="61"/>
      <c r="BD56" s="87"/>
    </row>
    <row r="57" spans="1:56" x14ac:dyDescent="0.2">
      <c r="A57" s="60"/>
      <c r="B57" s="60"/>
      <c r="C57" s="60"/>
      <c r="D57" s="60"/>
      <c r="E57" s="61"/>
      <c r="F57" s="60"/>
      <c r="G57" s="60"/>
      <c r="H57" s="60"/>
      <c r="I57" s="60"/>
      <c r="J57" s="60"/>
      <c r="K57" s="60"/>
      <c r="L57" s="62"/>
      <c r="M57" s="62"/>
      <c r="N57" s="62"/>
      <c r="O57" s="62"/>
      <c r="P57" s="62"/>
      <c r="Q57" s="62"/>
      <c r="R57" s="62"/>
      <c r="S57" s="62"/>
      <c r="T57" s="62"/>
      <c r="U57" s="62"/>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2"/>
      <c r="AW57" s="62"/>
      <c r="AX57" s="62"/>
      <c r="AY57" s="61"/>
      <c r="AZ57" s="60"/>
      <c r="BA57" s="60"/>
      <c r="BB57" s="60"/>
      <c r="BC57" s="61"/>
      <c r="BD57" s="87"/>
    </row>
    <row r="58" spans="1:56" x14ac:dyDescent="0.2">
      <c r="A58" s="60"/>
      <c r="B58" s="60"/>
      <c r="C58" s="60"/>
      <c r="D58" s="60"/>
      <c r="E58" s="61"/>
      <c r="F58" s="60"/>
      <c r="G58" s="60"/>
      <c r="H58" s="60"/>
      <c r="I58" s="60"/>
      <c r="J58" s="60"/>
      <c r="K58" s="60"/>
      <c r="L58" s="62"/>
      <c r="M58" s="62"/>
      <c r="N58" s="62"/>
      <c r="O58" s="62"/>
      <c r="P58" s="62"/>
      <c r="Q58" s="62"/>
      <c r="R58" s="62"/>
      <c r="S58" s="62"/>
      <c r="T58" s="62"/>
      <c r="U58" s="62"/>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2"/>
      <c r="AW58" s="62"/>
      <c r="AX58" s="62"/>
      <c r="AY58" s="61"/>
      <c r="AZ58" s="60"/>
      <c r="BA58" s="60"/>
      <c r="BB58" s="60"/>
      <c r="BC58" s="61"/>
      <c r="BD58" s="87"/>
    </row>
    <row r="59" spans="1:56" x14ac:dyDescent="0.2">
      <c r="A59" s="60"/>
      <c r="B59" s="60"/>
      <c r="C59" s="60"/>
      <c r="D59" s="60"/>
      <c r="E59" s="61"/>
      <c r="F59" s="60"/>
      <c r="G59" s="60"/>
      <c r="H59" s="60"/>
      <c r="I59" s="60"/>
      <c r="J59" s="60"/>
      <c r="K59" s="60"/>
      <c r="L59" s="62"/>
      <c r="M59" s="62"/>
      <c r="N59" s="62"/>
      <c r="O59" s="62"/>
      <c r="P59" s="62"/>
      <c r="Q59" s="62"/>
      <c r="R59" s="62"/>
      <c r="S59" s="62"/>
      <c r="T59" s="62"/>
      <c r="U59" s="62"/>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2"/>
      <c r="AW59" s="62"/>
      <c r="AX59" s="62"/>
      <c r="AY59" s="61"/>
      <c r="AZ59" s="60"/>
      <c r="BA59" s="60"/>
      <c r="BB59" s="60"/>
      <c r="BC59" s="61"/>
      <c r="BD59" s="87"/>
    </row>
    <row r="60" spans="1:56" x14ac:dyDescent="0.2">
      <c r="A60" s="60"/>
      <c r="B60" s="60"/>
      <c r="C60" s="60"/>
      <c r="D60" s="60"/>
      <c r="E60" s="61"/>
      <c r="F60" s="60"/>
      <c r="G60" s="60"/>
      <c r="H60" s="60"/>
      <c r="I60" s="60"/>
      <c r="J60" s="60"/>
      <c r="K60" s="60"/>
      <c r="L60" s="62"/>
      <c r="M60" s="62"/>
      <c r="N60" s="62"/>
      <c r="O60" s="62"/>
      <c r="P60" s="62"/>
      <c r="Q60" s="62"/>
      <c r="R60" s="62"/>
      <c r="S60" s="62"/>
      <c r="T60" s="62"/>
      <c r="U60" s="62"/>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2"/>
      <c r="AW60" s="62"/>
      <c r="AX60" s="62"/>
      <c r="AY60" s="61"/>
      <c r="AZ60" s="60"/>
      <c r="BA60" s="60"/>
      <c r="BB60" s="60"/>
      <c r="BC60" s="61"/>
      <c r="BD60" s="87"/>
    </row>
    <row r="61" spans="1:56" x14ac:dyDescent="0.2">
      <c r="A61" s="60"/>
      <c r="B61" s="60"/>
      <c r="C61" s="60"/>
      <c r="D61" s="60"/>
      <c r="E61" s="61"/>
      <c r="F61" s="60"/>
      <c r="G61" s="60"/>
      <c r="H61" s="60"/>
      <c r="I61" s="60"/>
      <c r="J61" s="60"/>
      <c r="K61" s="60"/>
      <c r="L61" s="62"/>
      <c r="M61" s="62"/>
      <c r="N61" s="62"/>
      <c r="O61" s="62"/>
      <c r="P61" s="62"/>
      <c r="Q61" s="62"/>
      <c r="R61" s="62"/>
      <c r="S61" s="62"/>
      <c r="T61" s="62"/>
      <c r="U61" s="62"/>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2"/>
      <c r="AW61" s="62"/>
      <c r="AX61" s="62"/>
      <c r="AY61" s="61"/>
      <c r="AZ61" s="60"/>
      <c r="BA61" s="60"/>
      <c r="BB61" s="60"/>
      <c r="BC61" s="61"/>
      <c r="BD61" s="87"/>
    </row>
    <row r="62" spans="1:56" x14ac:dyDescent="0.2">
      <c r="A62" s="60"/>
      <c r="B62" s="60"/>
      <c r="C62" s="60"/>
      <c r="D62" s="60"/>
      <c r="E62" s="61"/>
      <c r="F62" s="60"/>
      <c r="G62" s="60"/>
      <c r="H62" s="60"/>
      <c r="I62" s="60"/>
      <c r="J62" s="60"/>
      <c r="K62" s="60"/>
      <c r="L62" s="62"/>
      <c r="M62" s="62"/>
      <c r="N62" s="62"/>
      <c r="O62" s="62"/>
      <c r="P62" s="62"/>
      <c r="Q62" s="62"/>
      <c r="R62" s="62"/>
      <c r="S62" s="62"/>
      <c r="T62" s="62"/>
      <c r="U62" s="62"/>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2"/>
      <c r="AW62" s="62"/>
      <c r="AX62" s="62"/>
      <c r="AY62" s="61"/>
      <c r="AZ62" s="60"/>
      <c r="BA62" s="60"/>
      <c r="BB62" s="60"/>
      <c r="BC62" s="61"/>
      <c r="BD62" s="87"/>
    </row>
    <row r="63" spans="1:56" x14ac:dyDescent="0.2">
      <c r="A63" s="60"/>
      <c r="B63" s="60"/>
      <c r="C63" s="60"/>
      <c r="D63" s="60"/>
      <c r="E63" s="61"/>
      <c r="F63" s="60"/>
      <c r="G63" s="60"/>
      <c r="H63" s="60"/>
      <c r="I63" s="60"/>
      <c r="J63" s="60"/>
      <c r="K63" s="60"/>
      <c r="L63" s="62"/>
      <c r="M63" s="62"/>
      <c r="N63" s="62"/>
      <c r="O63" s="62"/>
      <c r="P63" s="62"/>
      <c r="Q63" s="62"/>
      <c r="R63" s="62"/>
      <c r="S63" s="62"/>
      <c r="T63" s="62"/>
      <c r="U63" s="62"/>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2"/>
      <c r="AW63" s="62"/>
      <c r="AX63" s="62"/>
      <c r="AY63" s="61"/>
      <c r="AZ63" s="60"/>
      <c r="BA63" s="60"/>
      <c r="BB63" s="60"/>
      <c r="BC63" s="61"/>
      <c r="BD63" s="87"/>
    </row>
    <row r="64" spans="1:56" x14ac:dyDescent="0.2">
      <c r="A64" s="60"/>
      <c r="B64" s="60"/>
      <c r="C64" s="60"/>
      <c r="D64" s="60"/>
      <c r="E64" s="61"/>
      <c r="F64" s="60"/>
      <c r="G64" s="60"/>
      <c r="H64" s="60"/>
      <c r="I64" s="60"/>
      <c r="J64" s="60"/>
      <c r="K64" s="60"/>
      <c r="L64" s="62"/>
      <c r="M64" s="62"/>
      <c r="N64" s="62"/>
      <c r="O64" s="62"/>
      <c r="P64" s="62"/>
      <c r="Q64" s="62"/>
      <c r="R64" s="62"/>
      <c r="S64" s="62"/>
      <c r="T64" s="62"/>
      <c r="U64" s="62"/>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2"/>
      <c r="AW64" s="62"/>
      <c r="AX64" s="62"/>
      <c r="AY64" s="61"/>
      <c r="AZ64" s="60"/>
      <c r="BA64" s="60"/>
      <c r="BB64" s="60"/>
      <c r="BC64" s="61"/>
      <c r="BD64" s="87"/>
    </row>
    <row r="65" spans="1:56" x14ac:dyDescent="0.2">
      <c r="A65" s="60"/>
      <c r="B65" s="60"/>
      <c r="C65" s="60"/>
      <c r="D65" s="60"/>
      <c r="E65" s="61"/>
      <c r="F65" s="60"/>
      <c r="G65" s="60"/>
      <c r="H65" s="60"/>
      <c r="I65" s="60"/>
      <c r="J65" s="60"/>
      <c r="K65" s="60"/>
      <c r="L65" s="62"/>
      <c r="M65" s="62"/>
      <c r="N65" s="62"/>
      <c r="O65" s="62"/>
      <c r="P65" s="62"/>
      <c r="Q65" s="62"/>
      <c r="R65" s="62"/>
      <c r="S65" s="62"/>
      <c r="T65" s="62"/>
      <c r="U65" s="62"/>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2"/>
      <c r="AW65" s="62"/>
      <c r="AX65" s="62"/>
      <c r="AY65" s="61"/>
      <c r="AZ65" s="60"/>
      <c r="BA65" s="60"/>
      <c r="BB65" s="60"/>
      <c r="BC65" s="61"/>
      <c r="BD65" s="87"/>
    </row>
    <row r="66" spans="1:56" x14ac:dyDescent="0.2">
      <c r="A66" s="60"/>
      <c r="B66" s="60"/>
      <c r="C66" s="60"/>
      <c r="D66" s="60"/>
      <c r="E66" s="61"/>
      <c r="F66" s="60"/>
      <c r="G66" s="60"/>
      <c r="H66" s="60"/>
      <c r="I66" s="60"/>
      <c r="J66" s="60"/>
      <c r="K66" s="60"/>
      <c r="L66" s="62"/>
      <c r="M66" s="62"/>
      <c r="N66" s="62"/>
      <c r="O66" s="62"/>
      <c r="P66" s="62"/>
      <c r="Q66" s="62"/>
      <c r="R66" s="62"/>
      <c r="S66" s="62"/>
      <c r="T66" s="62"/>
      <c r="U66" s="62"/>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2"/>
      <c r="AW66" s="62"/>
      <c r="AX66" s="62"/>
      <c r="AY66" s="61"/>
      <c r="AZ66" s="60"/>
      <c r="BA66" s="60"/>
      <c r="BB66" s="60"/>
      <c r="BC66" s="61"/>
      <c r="BD66" s="87"/>
    </row>
    <row r="67" spans="1:56" x14ac:dyDescent="0.2">
      <c r="A67" s="60"/>
      <c r="B67" s="60"/>
      <c r="C67" s="60"/>
      <c r="D67" s="60"/>
      <c r="E67" s="61"/>
      <c r="F67" s="60"/>
      <c r="G67" s="60"/>
      <c r="H67" s="60"/>
      <c r="I67" s="60"/>
      <c r="J67" s="60"/>
      <c r="K67" s="60"/>
      <c r="L67" s="62"/>
      <c r="M67" s="62"/>
      <c r="N67" s="62"/>
      <c r="O67" s="62"/>
      <c r="P67" s="62"/>
      <c r="Q67" s="62"/>
      <c r="R67" s="62"/>
      <c r="S67" s="62"/>
      <c r="T67" s="62"/>
      <c r="U67" s="62"/>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2"/>
      <c r="AW67" s="62"/>
      <c r="AX67" s="62"/>
      <c r="AY67" s="61"/>
      <c r="AZ67" s="60"/>
      <c r="BA67" s="60"/>
      <c r="BB67" s="60"/>
      <c r="BC67" s="61"/>
      <c r="BD67" s="87"/>
    </row>
    <row r="68" spans="1:56" x14ac:dyDescent="0.2">
      <c r="A68" s="60"/>
      <c r="B68" s="60"/>
      <c r="C68" s="60"/>
      <c r="D68" s="60"/>
      <c r="E68" s="61"/>
      <c r="F68" s="60"/>
      <c r="G68" s="60"/>
      <c r="H68" s="60"/>
      <c r="I68" s="60"/>
      <c r="J68" s="60"/>
      <c r="K68" s="60"/>
      <c r="L68" s="62"/>
      <c r="M68" s="62"/>
      <c r="N68" s="62"/>
      <c r="O68" s="62"/>
      <c r="P68" s="62"/>
      <c r="Q68" s="62"/>
      <c r="R68" s="62"/>
      <c r="S68" s="62"/>
      <c r="T68" s="62"/>
      <c r="U68" s="62"/>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2"/>
      <c r="AW68" s="62"/>
      <c r="AX68" s="62"/>
      <c r="AY68" s="61"/>
      <c r="AZ68" s="60"/>
      <c r="BA68" s="60"/>
      <c r="BB68" s="60"/>
      <c r="BC68" s="61"/>
      <c r="BD68" s="87"/>
    </row>
    <row r="69" spans="1:56" x14ac:dyDescent="0.2">
      <c r="A69" s="60"/>
      <c r="B69" s="60"/>
      <c r="C69" s="60"/>
      <c r="D69" s="60"/>
      <c r="E69" s="61"/>
      <c r="F69" s="60"/>
      <c r="G69" s="60"/>
      <c r="H69" s="60"/>
      <c r="I69" s="60"/>
      <c r="J69" s="60"/>
      <c r="K69" s="60"/>
      <c r="L69" s="62"/>
      <c r="M69" s="62"/>
      <c r="N69" s="62"/>
      <c r="O69" s="62"/>
      <c r="P69" s="62"/>
      <c r="Q69" s="62"/>
      <c r="R69" s="62"/>
      <c r="S69" s="62"/>
      <c r="T69" s="62"/>
      <c r="U69" s="62"/>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2"/>
      <c r="AW69" s="62"/>
      <c r="AX69" s="62"/>
      <c r="AY69" s="61"/>
      <c r="AZ69" s="60"/>
      <c r="BA69" s="60"/>
      <c r="BB69" s="60"/>
      <c r="BC69" s="61"/>
      <c r="BD69" s="87"/>
    </row>
    <row r="70" spans="1:56" x14ac:dyDescent="0.2">
      <c r="A70" s="60"/>
      <c r="B70" s="60"/>
      <c r="C70" s="60"/>
      <c r="D70" s="60"/>
      <c r="E70" s="61"/>
      <c r="F70" s="60"/>
      <c r="G70" s="60"/>
      <c r="H70" s="60"/>
      <c r="I70" s="60"/>
      <c r="J70" s="60"/>
      <c r="K70" s="60"/>
      <c r="L70" s="62"/>
      <c r="M70" s="62"/>
      <c r="N70" s="62"/>
      <c r="O70" s="62"/>
      <c r="P70" s="62"/>
      <c r="Q70" s="62"/>
      <c r="R70" s="62"/>
      <c r="S70" s="62"/>
      <c r="T70" s="62"/>
      <c r="U70" s="62"/>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2"/>
      <c r="AW70" s="62"/>
      <c r="AX70" s="62"/>
      <c r="AY70" s="61"/>
      <c r="AZ70" s="60"/>
      <c r="BA70" s="60"/>
      <c r="BB70" s="60"/>
      <c r="BC70" s="61"/>
      <c r="BD70" s="87"/>
    </row>
    <row r="71" spans="1:56" x14ac:dyDescent="0.2">
      <c r="A71" s="60"/>
      <c r="B71" s="60"/>
      <c r="C71" s="60"/>
      <c r="D71" s="60"/>
      <c r="E71" s="61"/>
      <c r="F71" s="60"/>
      <c r="G71" s="60"/>
      <c r="H71" s="60"/>
      <c r="I71" s="60"/>
      <c r="J71" s="60"/>
      <c r="K71" s="60"/>
      <c r="L71" s="62"/>
      <c r="M71" s="62"/>
      <c r="N71" s="62"/>
      <c r="O71" s="62"/>
      <c r="P71" s="62"/>
      <c r="Q71" s="62"/>
      <c r="R71" s="62"/>
      <c r="S71" s="62"/>
      <c r="T71" s="62"/>
      <c r="U71" s="62"/>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2"/>
      <c r="AW71" s="62"/>
      <c r="AX71" s="62"/>
      <c r="AY71" s="61"/>
      <c r="AZ71" s="60"/>
      <c r="BA71" s="60"/>
      <c r="BB71" s="60"/>
      <c r="BC71" s="61"/>
      <c r="BD71" s="87"/>
    </row>
    <row r="72" spans="1:56" x14ac:dyDescent="0.2">
      <c r="A72" s="60"/>
      <c r="B72" s="60"/>
      <c r="C72" s="60"/>
      <c r="D72" s="60"/>
      <c r="E72" s="61"/>
      <c r="F72" s="60"/>
      <c r="G72" s="60"/>
      <c r="H72" s="60"/>
      <c r="I72" s="60"/>
      <c r="J72" s="60"/>
      <c r="K72" s="60"/>
      <c r="L72" s="62"/>
      <c r="M72" s="62"/>
      <c r="N72" s="62"/>
      <c r="O72" s="62"/>
      <c r="P72" s="62"/>
      <c r="Q72" s="62"/>
      <c r="R72" s="62"/>
      <c r="S72" s="62"/>
      <c r="T72" s="62"/>
      <c r="U72" s="62"/>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2"/>
      <c r="AW72" s="62"/>
      <c r="AX72" s="62"/>
      <c r="AY72" s="61"/>
      <c r="AZ72" s="60"/>
      <c r="BA72" s="60"/>
      <c r="BB72" s="60"/>
      <c r="BC72" s="61"/>
      <c r="BD72" s="87"/>
    </row>
    <row r="73" spans="1:56" x14ac:dyDescent="0.2">
      <c r="A73" s="60"/>
      <c r="B73" s="60"/>
      <c r="C73" s="60"/>
      <c r="D73" s="60"/>
      <c r="E73" s="61"/>
      <c r="F73" s="60"/>
      <c r="G73" s="60"/>
      <c r="H73" s="60"/>
      <c r="I73" s="60"/>
      <c r="J73" s="60"/>
      <c r="K73" s="60"/>
      <c r="L73" s="62"/>
      <c r="M73" s="62"/>
      <c r="N73" s="62"/>
      <c r="O73" s="62"/>
      <c r="P73" s="62"/>
      <c r="Q73" s="62"/>
      <c r="R73" s="62"/>
      <c r="S73" s="62"/>
      <c r="T73" s="62"/>
      <c r="U73" s="62"/>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2"/>
      <c r="AW73" s="62"/>
      <c r="AX73" s="62"/>
      <c r="AY73" s="61"/>
      <c r="AZ73" s="60"/>
      <c r="BA73" s="60"/>
      <c r="BB73" s="60"/>
      <c r="BC73" s="61"/>
      <c r="BD73" s="87"/>
    </row>
    <row r="74" spans="1:56" x14ac:dyDescent="0.2">
      <c r="A74" s="60"/>
      <c r="B74" s="60"/>
      <c r="C74" s="60"/>
      <c r="D74" s="60"/>
      <c r="E74" s="61"/>
      <c r="F74" s="60"/>
      <c r="G74" s="60"/>
      <c r="H74" s="60"/>
      <c r="I74" s="60"/>
      <c r="J74" s="60"/>
      <c r="K74" s="60"/>
      <c r="L74" s="62"/>
      <c r="M74" s="62"/>
      <c r="N74" s="62"/>
      <c r="O74" s="62"/>
      <c r="P74" s="62"/>
      <c r="Q74" s="62"/>
      <c r="R74" s="62"/>
      <c r="S74" s="62"/>
      <c r="T74" s="62"/>
      <c r="U74" s="62"/>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2"/>
      <c r="AW74" s="62"/>
      <c r="AX74" s="62"/>
      <c r="AY74" s="61"/>
      <c r="AZ74" s="60"/>
      <c r="BA74" s="60"/>
      <c r="BB74" s="60"/>
      <c r="BC74" s="61"/>
      <c r="BD74" s="87"/>
    </row>
    <row r="75" spans="1:56" x14ac:dyDescent="0.2">
      <c r="A75" s="60"/>
      <c r="B75" s="60"/>
      <c r="C75" s="60"/>
      <c r="D75" s="60"/>
      <c r="E75" s="61"/>
      <c r="F75" s="60"/>
      <c r="G75" s="60"/>
      <c r="H75" s="60"/>
      <c r="I75" s="60"/>
      <c r="J75" s="60"/>
      <c r="K75" s="60"/>
      <c r="L75" s="62"/>
      <c r="M75" s="62"/>
      <c r="N75" s="62"/>
      <c r="O75" s="62"/>
      <c r="P75" s="62"/>
      <c r="Q75" s="62"/>
      <c r="R75" s="62"/>
      <c r="S75" s="62"/>
      <c r="T75" s="62"/>
      <c r="U75" s="62"/>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2"/>
      <c r="AW75" s="62"/>
      <c r="AX75" s="62"/>
      <c r="AY75" s="61"/>
      <c r="AZ75" s="60"/>
      <c r="BA75" s="60"/>
      <c r="BB75" s="60"/>
      <c r="BC75" s="61"/>
      <c r="BD75" s="87"/>
    </row>
    <row r="76" spans="1:56" x14ac:dyDescent="0.2">
      <c r="A76" s="60"/>
      <c r="B76" s="60"/>
      <c r="C76" s="60"/>
      <c r="D76" s="60"/>
      <c r="E76" s="61"/>
      <c r="F76" s="60"/>
      <c r="G76" s="60"/>
      <c r="H76" s="60"/>
      <c r="I76" s="60"/>
      <c r="J76" s="60"/>
      <c r="K76" s="60"/>
      <c r="L76" s="62"/>
      <c r="M76" s="62"/>
      <c r="N76" s="62"/>
      <c r="O76" s="62"/>
      <c r="P76" s="62"/>
      <c r="Q76" s="62"/>
      <c r="R76" s="62"/>
      <c r="S76" s="62"/>
      <c r="T76" s="62"/>
      <c r="U76" s="62"/>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2"/>
      <c r="AW76" s="62"/>
      <c r="AX76" s="62"/>
      <c r="AY76" s="61"/>
      <c r="AZ76" s="60"/>
      <c r="BA76" s="60"/>
      <c r="BB76" s="60"/>
      <c r="BC76" s="61"/>
      <c r="BD76" s="87"/>
    </row>
    <row r="77" spans="1:56" x14ac:dyDescent="0.2">
      <c r="A77" s="60"/>
      <c r="B77" s="60"/>
      <c r="C77" s="60"/>
      <c r="D77" s="60"/>
      <c r="E77" s="61"/>
      <c r="F77" s="60"/>
      <c r="G77" s="60"/>
      <c r="H77" s="60"/>
      <c r="I77" s="60"/>
      <c r="J77" s="60"/>
      <c r="K77" s="60"/>
      <c r="L77" s="62"/>
      <c r="M77" s="62"/>
      <c r="N77" s="62"/>
      <c r="O77" s="62"/>
      <c r="P77" s="62"/>
      <c r="Q77" s="62"/>
      <c r="R77" s="62"/>
      <c r="S77" s="62"/>
      <c r="T77" s="62"/>
      <c r="U77" s="62"/>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2"/>
      <c r="AW77" s="62"/>
      <c r="AX77" s="62"/>
      <c r="AY77" s="61"/>
      <c r="AZ77" s="60"/>
      <c r="BA77" s="60"/>
      <c r="BB77" s="60"/>
      <c r="BC77" s="61"/>
      <c r="BD77" s="87"/>
    </row>
    <row r="78" spans="1:56" x14ac:dyDescent="0.2">
      <c r="A78" s="60"/>
      <c r="B78" s="60"/>
      <c r="C78" s="60"/>
      <c r="D78" s="60"/>
      <c r="E78" s="61"/>
      <c r="F78" s="60"/>
      <c r="G78" s="60"/>
      <c r="H78" s="60"/>
      <c r="I78" s="60"/>
      <c r="J78" s="60"/>
      <c r="K78" s="60"/>
      <c r="L78" s="62"/>
      <c r="M78" s="62"/>
      <c r="N78" s="62"/>
      <c r="O78" s="62"/>
      <c r="P78" s="62"/>
      <c r="Q78" s="62"/>
      <c r="R78" s="62"/>
      <c r="S78" s="62"/>
      <c r="T78" s="62"/>
      <c r="U78" s="62"/>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2"/>
      <c r="AW78" s="62"/>
      <c r="AX78" s="62"/>
      <c r="AY78" s="61"/>
      <c r="AZ78" s="60"/>
      <c r="BA78" s="60"/>
      <c r="BB78" s="60"/>
      <c r="BC78" s="61"/>
      <c r="BD78" s="87"/>
    </row>
    <row r="79" spans="1:56" x14ac:dyDescent="0.2">
      <c r="A79" s="60"/>
      <c r="B79" s="60"/>
      <c r="C79" s="60"/>
      <c r="D79" s="60"/>
      <c r="E79" s="61"/>
      <c r="F79" s="60"/>
      <c r="G79" s="60"/>
      <c r="H79" s="60"/>
      <c r="I79" s="60"/>
      <c r="J79" s="60"/>
      <c r="K79" s="60"/>
      <c r="L79" s="62"/>
      <c r="M79" s="62"/>
      <c r="N79" s="62"/>
      <c r="O79" s="62"/>
      <c r="P79" s="62"/>
      <c r="Q79" s="62"/>
      <c r="R79" s="62"/>
      <c r="S79" s="62"/>
      <c r="T79" s="62"/>
      <c r="U79" s="62"/>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2"/>
      <c r="AW79" s="62"/>
      <c r="AX79" s="62"/>
      <c r="AY79" s="61"/>
      <c r="AZ79" s="60"/>
      <c r="BA79" s="60"/>
      <c r="BB79" s="60"/>
      <c r="BC79" s="61"/>
      <c r="BD79" s="87"/>
    </row>
    <row r="80" spans="1:56" x14ac:dyDescent="0.2">
      <c r="A80" s="60"/>
      <c r="B80" s="60"/>
      <c r="C80" s="60"/>
      <c r="D80" s="60"/>
      <c r="E80" s="61"/>
      <c r="F80" s="60"/>
      <c r="G80" s="60"/>
      <c r="H80" s="60"/>
      <c r="I80" s="60"/>
      <c r="J80" s="60"/>
      <c r="K80" s="60"/>
      <c r="L80" s="62"/>
      <c r="M80" s="62"/>
      <c r="N80" s="62"/>
      <c r="O80" s="62"/>
      <c r="P80" s="62"/>
      <c r="Q80" s="62"/>
      <c r="R80" s="62"/>
      <c r="S80" s="62"/>
      <c r="T80" s="62"/>
      <c r="U80" s="62"/>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2"/>
      <c r="AW80" s="62"/>
      <c r="AX80" s="62"/>
      <c r="AY80" s="61"/>
      <c r="AZ80" s="60"/>
      <c r="BA80" s="60"/>
      <c r="BB80" s="60"/>
      <c r="BC80" s="61"/>
      <c r="BD80" s="87"/>
    </row>
    <row r="81" spans="1:56" x14ac:dyDescent="0.2">
      <c r="A81" s="60"/>
      <c r="B81" s="60"/>
      <c r="C81" s="60"/>
      <c r="D81" s="60"/>
      <c r="E81" s="61"/>
      <c r="F81" s="60"/>
      <c r="G81" s="60"/>
      <c r="H81" s="60"/>
      <c r="I81" s="60"/>
      <c r="J81" s="60"/>
      <c r="K81" s="60"/>
      <c r="L81" s="62"/>
      <c r="M81" s="62"/>
      <c r="N81" s="62"/>
      <c r="O81" s="62"/>
      <c r="P81" s="62"/>
      <c r="Q81" s="62"/>
      <c r="R81" s="62"/>
      <c r="S81" s="62"/>
      <c r="T81" s="62"/>
      <c r="U81" s="62"/>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2"/>
      <c r="AW81" s="62"/>
      <c r="AX81" s="62"/>
      <c r="AY81" s="61"/>
      <c r="AZ81" s="60"/>
      <c r="BA81" s="60"/>
      <c r="BB81" s="60"/>
      <c r="BC81" s="61"/>
      <c r="BD81" s="87"/>
    </row>
    <row r="82" spans="1:56" x14ac:dyDescent="0.2">
      <c r="A82" s="60"/>
      <c r="B82" s="60"/>
      <c r="C82" s="60"/>
      <c r="D82" s="60"/>
      <c r="E82" s="61"/>
      <c r="F82" s="60"/>
      <c r="G82" s="60"/>
      <c r="H82" s="60"/>
      <c r="I82" s="60"/>
      <c r="J82" s="60"/>
      <c r="K82" s="60"/>
      <c r="L82" s="62"/>
      <c r="M82" s="62"/>
      <c r="N82" s="62"/>
      <c r="O82" s="62"/>
      <c r="P82" s="62"/>
      <c r="Q82" s="62"/>
      <c r="R82" s="62"/>
      <c r="S82" s="62"/>
      <c r="T82" s="62"/>
      <c r="U82" s="62"/>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2"/>
      <c r="AW82" s="62"/>
      <c r="AX82" s="62"/>
      <c r="AY82" s="61"/>
      <c r="AZ82" s="60"/>
      <c r="BA82" s="60"/>
      <c r="BB82" s="60"/>
      <c r="BC82" s="61"/>
      <c r="BD82" s="87"/>
    </row>
    <row r="83" spans="1:56" x14ac:dyDescent="0.2">
      <c r="A83" s="60"/>
      <c r="B83" s="60"/>
      <c r="C83" s="60"/>
      <c r="D83" s="60"/>
      <c r="E83" s="61"/>
      <c r="F83" s="60"/>
      <c r="G83" s="60"/>
      <c r="H83" s="60"/>
      <c r="I83" s="60"/>
      <c r="J83" s="60"/>
      <c r="K83" s="60"/>
      <c r="L83" s="62"/>
      <c r="M83" s="62"/>
      <c r="N83" s="62"/>
      <c r="O83" s="62"/>
      <c r="P83" s="62"/>
      <c r="Q83" s="62"/>
      <c r="R83" s="62"/>
      <c r="S83" s="62"/>
      <c r="T83" s="62"/>
      <c r="U83" s="62"/>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2"/>
      <c r="AW83" s="62"/>
      <c r="AX83" s="62"/>
      <c r="AY83" s="61"/>
      <c r="AZ83" s="60"/>
      <c r="BA83" s="60"/>
      <c r="BB83" s="60"/>
      <c r="BC83" s="61"/>
      <c r="BD83" s="87"/>
    </row>
    <row r="84" spans="1:56" x14ac:dyDescent="0.2">
      <c r="A84" s="60"/>
      <c r="B84" s="60"/>
      <c r="C84" s="60"/>
      <c r="D84" s="60"/>
      <c r="E84" s="61"/>
      <c r="F84" s="60"/>
      <c r="G84" s="60"/>
      <c r="H84" s="60"/>
      <c r="I84" s="60"/>
      <c r="J84" s="60"/>
      <c r="K84" s="60"/>
      <c r="L84" s="62"/>
      <c r="M84" s="62"/>
      <c r="N84" s="62"/>
      <c r="O84" s="62"/>
      <c r="P84" s="62"/>
      <c r="Q84" s="62"/>
      <c r="R84" s="62"/>
      <c r="S84" s="62"/>
      <c r="T84" s="62"/>
      <c r="U84" s="62"/>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2"/>
      <c r="AW84" s="62"/>
      <c r="AX84" s="62"/>
      <c r="AY84" s="61"/>
      <c r="AZ84" s="60"/>
      <c r="BA84" s="60"/>
      <c r="BB84" s="60"/>
      <c r="BC84" s="61"/>
      <c r="BD84" s="87"/>
    </row>
    <row r="85" spans="1:56" x14ac:dyDescent="0.2">
      <c r="A85" s="60"/>
      <c r="B85" s="60"/>
      <c r="C85" s="60"/>
      <c r="D85" s="60"/>
      <c r="E85" s="61"/>
      <c r="F85" s="60"/>
      <c r="G85" s="60"/>
      <c r="H85" s="60"/>
      <c r="I85" s="60"/>
      <c r="J85" s="60"/>
      <c r="K85" s="60"/>
      <c r="L85" s="62"/>
      <c r="M85" s="62"/>
      <c r="N85" s="62"/>
      <c r="O85" s="62"/>
      <c r="P85" s="62"/>
      <c r="Q85" s="62"/>
      <c r="R85" s="62"/>
      <c r="S85" s="62"/>
      <c r="T85" s="62"/>
      <c r="U85" s="62"/>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2"/>
      <c r="AW85" s="62"/>
      <c r="AX85" s="62"/>
      <c r="AY85" s="61"/>
      <c r="AZ85" s="60"/>
      <c r="BA85" s="60"/>
      <c r="BB85" s="60"/>
      <c r="BC85" s="61"/>
      <c r="BD85" s="87"/>
    </row>
    <row r="86" spans="1:56" x14ac:dyDescent="0.2">
      <c r="A86" s="60"/>
      <c r="B86" s="60"/>
      <c r="C86" s="60"/>
      <c r="D86" s="60"/>
      <c r="E86" s="61"/>
      <c r="F86" s="60"/>
      <c r="G86" s="60"/>
      <c r="H86" s="60"/>
      <c r="I86" s="60"/>
      <c r="J86" s="60"/>
      <c r="K86" s="60"/>
      <c r="L86" s="62"/>
      <c r="M86" s="62"/>
      <c r="N86" s="62"/>
      <c r="O86" s="62"/>
      <c r="P86" s="62"/>
      <c r="Q86" s="62"/>
      <c r="R86" s="62"/>
      <c r="S86" s="62"/>
      <c r="T86" s="62"/>
      <c r="U86" s="62"/>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2"/>
      <c r="AW86" s="62"/>
      <c r="AX86" s="62"/>
      <c r="AY86" s="61"/>
      <c r="AZ86" s="60"/>
      <c r="BA86" s="60"/>
      <c r="BB86" s="60"/>
      <c r="BC86" s="61"/>
      <c r="BD86" s="87"/>
    </row>
    <row r="87" spans="1:56" x14ac:dyDescent="0.2">
      <c r="A87" s="60"/>
      <c r="B87" s="60"/>
      <c r="C87" s="60"/>
      <c r="D87" s="60"/>
      <c r="E87" s="61"/>
      <c r="F87" s="60"/>
      <c r="G87" s="60"/>
      <c r="H87" s="60"/>
      <c r="I87" s="60"/>
      <c r="J87" s="60"/>
      <c r="K87" s="60"/>
      <c r="L87" s="62"/>
      <c r="M87" s="62"/>
      <c r="N87" s="62"/>
      <c r="O87" s="62"/>
      <c r="P87" s="62"/>
      <c r="Q87" s="62"/>
      <c r="R87" s="62"/>
      <c r="S87" s="62"/>
      <c r="T87" s="62"/>
      <c r="U87" s="62"/>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2"/>
      <c r="AW87" s="62"/>
      <c r="AX87" s="62"/>
      <c r="AY87" s="61"/>
      <c r="AZ87" s="60"/>
      <c r="BA87" s="60"/>
      <c r="BB87" s="60"/>
      <c r="BC87" s="61"/>
      <c r="BD87" s="87"/>
    </row>
    <row r="88" spans="1:56" x14ac:dyDescent="0.2">
      <c r="A88" s="60"/>
      <c r="B88" s="60"/>
      <c r="C88" s="60"/>
      <c r="D88" s="60"/>
      <c r="E88" s="61"/>
      <c r="F88" s="60"/>
      <c r="G88" s="60"/>
      <c r="H88" s="60"/>
      <c r="I88" s="60"/>
      <c r="J88" s="60"/>
      <c r="K88" s="60"/>
      <c r="L88" s="62"/>
      <c r="M88" s="62"/>
      <c r="N88" s="62"/>
      <c r="O88" s="62"/>
      <c r="P88" s="62"/>
      <c r="Q88" s="62"/>
      <c r="R88" s="62"/>
      <c r="S88" s="62"/>
      <c r="T88" s="62"/>
      <c r="U88" s="62"/>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2"/>
      <c r="AW88" s="62"/>
      <c r="AX88" s="62"/>
      <c r="AY88" s="61"/>
      <c r="AZ88" s="60"/>
      <c r="BA88" s="60"/>
      <c r="BB88" s="60"/>
      <c r="BC88" s="61"/>
      <c r="BD88" s="87"/>
    </row>
    <row r="89" spans="1:56" x14ac:dyDescent="0.2">
      <c r="A89" s="60"/>
      <c r="B89" s="60"/>
      <c r="C89" s="60"/>
      <c r="D89" s="60"/>
      <c r="E89" s="61"/>
      <c r="F89" s="60"/>
      <c r="G89" s="60"/>
      <c r="H89" s="60"/>
      <c r="I89" s="60"/>
      <c r="J89" s="60"/>
      <c r="K89" s="60"/>
      <c r="L89" s="62"/>
      <c r="M89" s="62"/>
      <c r="N89" s="62"/>
      <c r="O89" s="62"/>
      <c r="P89" s="62"/>
      <c r="Q89" s="62"/>
      <c r="R89" s="62"/>
      <c r="S89" s="62"/>
      <c r="T89" s="62"/>
      <c r="U89" s="62"/>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2"/>
      <c r="AW89" s="62"/>
      <c r="AX89" s="62"/>
      <c r="AY89" s="61"/>
      <c r="AZ89" s="60"/>
      <c r="BA89" s="60"/>
      <c r="BB89" s="60"/>
      <c r="BC89" s="61"/>
      <c r="BD89" s="87"/>
    </row>
    <row r="90" spans="1:56" x14ac:dyDescent="0.2">
      <c r="A90" s="60"/>
      <c r="B90" s="60"/>
      <c r="C90" s="60"/>
      <c r="D90" s="60"/>
      <c r="E90" s="61"/>
      <c r="F90" s="60"/>
      <c r="G90" s="60"/>
      <c r="H90" s="60"/>
      <c r="I90" s="60"/>
      <c r="J90" s="60"/>
      <c r="K90" s="60"/>
      <c r="L90" s="62"/>
      <c r="M90" s="62"/>
      <c r="N90" s="62"/>
      <c r="O90" s="62"/>
      <c r="P90" s="62"/>
      <c r="Q90" s="62"/>
      <c r="R90" s="62"/>
      <c r="S90" s="62"/>
      <c r="T90" s="62"/>
      <c r="U90" s="62"/>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2"/>
      <c r="AW90" s="62"/>
      <c r="AX90" s="62"/>
      <c r="AY90" s="61"/>
      <c r="AZ90" s="60"/>
      <c r="BA90" s="60"/>
      <c r="BB90" s="60"/>
      <c r="BC90" s="61"/>
      <c r="BD90" s="87"/>
    </row>
    <row r="91" spans="1:56" x14ac:dyDescent="0.2">
      <c r="A91" s="60"/>
      <c r="B91" s="60"/>
      <c r="C91" s="60"/>
      <c r="D91" s="60"/>
      <c r="E91" s="61"/>
      <c r="F91" s="60"/>
      <c r="G91" s="60"/>
      <c r="H91" s="60"/>
      <c r="I91" s="60"/>
      <c r="J91" s="60"/>
      <c r="K91" s="60"/>
      <c r="L91" s="62"/>
      <c r="M91" s="62"/>
      <c r="N91" s="62"/>
      <c r="O91" s="62"/>
      <c r="P91" s="62"/>
      <c r="Q91" s="62"/>
      <c r="R91" s="62"/>
      <c r="S91" s="62"/>
      <c r="T91" s="62"/>
      <c r="U91" s="62"/>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2"/>
      <c r="AW91" s="62"/>
      <c r="AX91" s="62"/>
      <c r="AY91" s="61"/>
      <c r="AZ91" s="60"/>
      <c r="BA91" s="60"/>
      <c r="BB91" s="60"/>
      <c r="BC91" s="61"/>
      <c r="BD91" s="87"/>
    </row>
    <row r="92" spans="1:56" x14ac:dyDescent="0.2">
      <c r="A92" s="60"/>
      <c r="B92" s="60"/>
      <c r="C92" s="60"/>
      <c r="D92" s="60"/>
      <c r="E92" s="61"/>
      <c r="F92" s="60"/>
      <c r="G92" s="60"/>
      <c r="H92" s="60"/>
      <c r="I92" s="60"/>
      <c r="J92" s="60"/>
      <c r="K92" s="60"/>
      <c r="L92" s="62"/>
      <c r="M92" s="62"/>
      <c r="N92" s="62"/>
      <c r="O92" s="62"/>
      <c r="P92" s="62"/>
      <c r="Q92" s="62"/>
      <c r="R92" s="62"/>
      <c r="S92" s="62"/>
      <c r="T92" s="62"/>
      <c r="U92" s="62"/>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2"/>
      <c r="AW92" s="62"/>
      <c r="AX92" s="62"/>
      <c r="AY92" s="61"/>
      <c r="AZ92" s="60"/>
      <c r="BA92" s="60"/>
      <c r="BB92" s="60"/>
      <c r="BC92" s="61"/>
      <c r="BD92" s="87"/>
    </row>
    <row r="93" spans="1:56" x14ac:dyDescent="0.2">
      <c r="A93" s="60"/>
      <c r="B93" s="60"/>
      <c r="C93" s="60"/>
      <c r="D93" s="60"/>
      <c r="E93" s="61"/>
      <c r="F93" s="60"/>
      <c r="G93" s="60"/>
      <c r="H93" s="60"/>
      <c r="I93" s="60"/>
      <c r="J93" s="60"/>
      <c r="K93" s="60"/>
      <c r="L93" s="62"/>
      <c r="M93" s="62"/>
      <c r="N93" s="62"/>
      <c r="O93" s="62"/>
      <c r="P93" s="62"/>
      <c r="Q93" s="62"/>
      <c r="R93" s="62"/>
      <c r="S93" s="62"/>
      <c r="T93" s="62"/>
      <c r="U93" s="62"/>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2"/>
      <c r="AW93" s="62"/>
      <c r="AX93" s="62"/>
      <c r="AY93" s="61"/>
      <c r="AZ93" s="60"/>
      <c r="BA93" s="60"/>
      <c r="BB93" s="60"/>
      <c r="BC93" s="61"/>
      <c r="BD93" s="87"/>
    </row>
    <row r="94" spans="1:56" x14ac:dyDescent="0.2">
      <c r="A94" s="60"/>
      <c r="B94" s="60"/>
      <c r="C94" s="60"/>
      <c r="D94" s="60"/>
      <c r="E94" s="61"/>
      <c r="F94" s="60"/>
      <c r="G94" s="60"/>
      <c r="H94" s="60"/>
      <c r="I94" s="60"/>
      <c r="J94" s="60"/>
      <c r="K94" s="60"/>
      <c r="L94" s="62"/>
      <c r="M94" s="62"/>
      <c r="N94" s="62"/>
      <c r="O94" s="62"/>
      <c r="P94" s="62"/>
      <c r="Q94" s="62"/>
      <c r="R94" s="62"/>
      <c r="S94" s="62"/>
      <c r="T94" s="62"/>
      <c r="U94" s="62"/>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2"/>
      <c r="AW94" s="62"/>
      <c r="AX94" s="62"/>
      <c r="AY94" s="61"/>
      <c r="AZ94" s="60"/>
      <c r="BA94" s="60"/>
      <c r="BB94" s="60"/>
      <c r="BC94" s="61"/>
      <c r="BD94" s="87"/>
    </row>
    <row r="95" spans="1:56" x14ac:dyDescent="0.2">
      <c r="A95" s="60"/>
      <c r="B95" s="60"/>
      <c r="C95" s="60"/>
      <c r="D95" s="60"/>
      <c r="E95" s="61"/>
      <c r="F95" s="60"/>
      <c r="G95" s="60"/>
      <c r="H95" s="60"/>
      <c r="I95" s="60"/>
      <c r="J95" s="60"/>
      <c r="K95" s="60"/>
      <c r="L95" s="62"/>
      <c r="M95" s="62"/>
      <c r="N95" s="62"/>
      <c r="O95" s="62"/>
      <c r="P95" s="62"/>
      <c r="Q95" s="62"/>
      <c r="R95" s="62"/>
      <c r="S95" s="62"/>
      <c r="T95" s="62"/>
      <c r="U95" s="62"/>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2"/>
      <c r="AW95" s="62"/>
      <c r="AX95" s="62"/>
      <c r="AY95" s="61"/>
      <c r="AZ95" s="60"/>
      <c r="BA95" s="60"/>
      <c r="BB95" s="60"/>
      <c r="BC95" s="61"/>
      <c r="BD95" s="87"/>
    </row>
    <row r="96" spans="1:56" x14ac:dyDescent="0.2">
      <c r="A96" s="60"/>
      <c r="B96" s="60"/>
      <c r="C96" s="60"/>
      <c r="D96" s="60"/>
      <c r="E96" s="61"/>
      <c r="F96" s="60"/>
      <c r="G96" s="60"/>
      <c r="H96" s="60"/>
      <c r="I96" s="60"/>
      <c r="J96" s="60"/>
      <c r="K96" s="60"/>
      <c r="L96" s="62"/>
      <c r="M96" s="62"/>
      <c r="N96" s="62"/>
      <c r="O96" s="62"/>
      <c r="P96" s="62"/>
      <c r="Q96" s="62"/>
      <c r="R96" s="62"/>
      <c r="S96" s="62"/>
      <c r="T96" s="62"/>
      <c r="U96" s="62"/>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2"/>
      <c r="AW96" s="62"/>
      <c r="AX96" s="62"/>
      <c r="AY96" s="61"/>
      <c r="AZ96" s="60"/>
      <c r="BA96" s="60"/>
      <c r="BB96" s="60"/>
      <c r="BC96" s="61"/>
      <c r="BD96" s="87"/>
    </row>
    <row r="97" spans="1:56" x14ac:dyDescent="0.2">
      <c r="A97" s="60"/>
      <c r="B97" s="60"/>
      <c r="C97" s="60"/>
      <c r="D97" s="60"/>
      <c r="E97" s="61"/>
      <c r="F97" s="60"/>
      <c r="G97" s="60"/>
      <c r="H97" s="60"/>
      <c r="I97" s="60"/>
      <c r="J97" s="60"/>
      <c r="K97" s="60"/>
      <c r="L97" s="62"/>
      <c r="M97" s="62"/>
      <c r="N97" s="62"/>
      <c r="O97" s="62"/>
      <c r="P97" s="62"/>
      <c r="Q97" s="62"/>
      <c r="R97" s="62"/>
      <c r="S97" s="62"/>
      <c r="T97" s="62"/>
      <c r="U97" s="62"/>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2"/>
      <c r="AW97" s="62"/>
      <c r="AX97" s="62"/>
      <c r="AY97" s="61"/>
      <c r="AZ97" s="60"/>
      <c r="BA97" s="60"/>
      <c r="BB97" s="60"/>
      <c r="BC97" s="61"/>
      <c r="BD97" s="87"/>
    </row>
    <row r="98" spans="1:56" x14ac:dyDescent="0.2">
      <c r="A98" s="60"/>
      <c r="B98" s="60"/>
      <c r="C98" s="60"/>
      <c r="D98" s="60"/>
      <c r="E98" s="61"/>
      <c r="F98" s="60"/>
      <c r="G98" s="60"/>
      <c r="H98" s="60"/>
      <c r="I98" s="60"/>
      <c r="J98" s="60"/>
      <c r="K98" s="60"/>
      <c r="L98" s="62"/>
      <c r="M98" s="62"/>
      <c r="N98" s="62"/>
      <c r="O98" s="62"/>
      <c r="P98" s="62"/>
      <c r="Q98" s="62"/>
      <c r="R98" s="62"/>
      <c r="S98" s="62"/>
      <c r="T98" s="62"/>
      <c r="U98" s="62"/>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2"/>
      <c r="AW98" s="62"/>
      <c r="AX98" s="62"/>
      <c r="AY98" s="61"/>
      <c r="AZ98" s="60"/>
      <c r="BA98" s="60"/>
      <c r="BB98" s="60"/>
      <c r="BC98" s="61"/>
      <c r="BD98" s="87"/>
    </row>
    <row r="99" spans="1:56" x14ac:dyDescent="0.2">
      <c r="A99" s="60"/>
      <c r="B99" s="60"/>
      <c r="C99" s="60"/>
      <c r="D99" s="60"/>
      <c r="E99" s="61"/>
      <c r="F99" s="60"/>
      <c r="G99" s="60"/>
      <c r="H99" s="60"/>
      <c r="I99" s="60"/>
      <c r="J99" s="60"/>
      <c r="K99" s="60"/>
      <c r="L99" s="62"/>
      <c r="M99" s="62"/>
      <c r="N99" s="62"/>
      <c r="O99" s="62"/>
      <c r="P99" s="62"/>
      <c r="Q99" s="62"/>
      <c r="R99" s="62"/>
      <c r="S99" s="62"/>
      <c r="T99" s="62"/>
      <c r="U99" s="62"/>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2"/>
      <c r="AW99" s="62"/>
      <c r="AX99" s="62"/>
      <c r="AY99" s="61"/>
      <c r="AZ99" s="60"/>
      <c r="BA99" s="60"/>
      <c r="BB99" s="60"/>
      <c r="BC99" s="61"/>
      <c r="BD99" s="87"/>
    </row>
    <row r="100" spans="1:56" x14ac:dyDescent="0.2">
      <c r="A100" s="60"/>
      <c r="B100" s="60"/>
      <c r="C100" s="60"/>
      <c r="D100" s="60"/>
      <c r="E100" s="61"/>
      <c r="F100" s="60"/>
      <c r="G100" s="60"/>
      <c r="H100" s="60"/>
      <c r="I100" s="60"/>
      <c r="J100" s="60"/>
      <c r="K100" s="60"/>
      <c r="L100" s="62"/>
      <c r="M100" s="62"/>
      <c r="N100" s="62"/>
      <c r="O100" s="62"/>
      <c r="P100" s="62"/>
      <c r="Q100" s="62"/>
      <c r="R100" s="62"/>
      <c r="S100" s="62"/>
      <c r="T100" s="62"/>
      <c r="U100" s="62"/>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2"/>
      <c r="AW100" s="62"/>
      <c r="AX100" s="62"/>
      <c r="AY100" s="61"/>
      <c r="AZ100" s="60"/>
      <c r="BA100" s="60"/>
      <c r="BB100" s="60"/>
      <c r="BC100" s="61"/>
      <c r="BD100" s="87"/>
    </row>
    <row r="101" spans="1:56" x14ac:dyDescent="0.2">
      <c r="A101" s="60"/>
      <c r="B101" s="60"/>
      <c r="C101" s="60"/>
      <c r="D101" s="60"/>
      <c r="E101" s="61"/>
      <c r="F101" s="60"/>
      <c r="G101" s="60"/>
      <c r="H101" s="60"/>
      <c r="I101" s="60"/>
      <c r="J101" s="60"/>
      <c r="K101" s="60"/>
      <c r="L101" s="62"/>
      <c r="M101" s="62"/>
      <c r="N101" s="62"/>
      <c r="O101" s="62"/>
      <c r="P101" s="62"/>
      <c r="Q101" s="62"/>
      <c r="R101" s="62"/>
      <c r="S101" s="62"/>
      <c r="T101" s="62"/>
      <c r="U101" s="62"/>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2"/>
      <c r="AW101" s="62"/>
      <c r="AX101" s="62"/>
      <c r="AY101" s="61"/>
      <c r="AZ101" s="60"/>
      <c r="BA101" s="60"/>
      <c r="BB101" s="60"/>
      <c r="BC101" s="61"/>
      <c r="BD101" s="87"/>
    </row>
    <row r="102" spans="1:56" x14ac:dyDescent="0.2">
      <c r="A102" s="60"/>
      <c r="B102" s="60"/>
      <c r="C102" s="60"/>
      <c r="D102" s="60"/>
      <c r="E102" s="61"/>
      <c r="F102" s="60"/>
      <c r="G102" s="60"/>
      <c r="H102" s="60"/>
      <c r="I102" s="60"/>
      <c r="J102" s="60"/>
      <c r="K102" s="60"/>
      <c r="L102" s="62"/>
      <c r="M102" s="62"/>
      <c r="N102" s="62"/>
      <c r="O102" s="62"/>
      <c r="P102" s="62"/>
      <c r="Q102" s="62"/>
      <c r="R102" s="62"/>
      <c r="S102" s="62"/>
      <c r="T102" s="62"/>
      <c r="U102" s="62"/>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2"/>
      <c r="AW102" s="62"/>
      <c r="AX102" s="62"/>
      <c r="AY102" s="61"/>
      <c r="AZ102" s="60"/>
      <c r="BA102" s="60"/>
      <c r="BB102" s="60"/>
      <c r="BC102" s="61"/>
      <c r="BD102" s="87"/>
    </row>
    <row r="103" spans="1:56" x14ac:dyDescent="0.2">
      <c r="A103" s="60"/>
      <c r="B103" s="60"/>
      <c r="C103" s="60"/>
      <c r="D103" s="60"/>
      <c r="E103" s="61"/>
      <c r="F103" s="60"/>
      <c r="G103" s="60"/>
      <c r="H103" s="60"/>
      <c r="I103" s="60"/>
      <c r="J103" s="60"/>
      <c r="K103" s="60"/>
      <c r="L103" s="62"/>
      <c r="M103" s="62"/>
      <c r="N103" s="62"/>
      <c r="O103" s="62"/>
      <c r="P103" s="62"/>
      <c r="Q103" s="62"/>
      <c r="R103" s="62"/>
      <c r="S103" s="62"/>
      <c r="T103" s="62"/>
      <c r="U103" s="62"/>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2"/>
      <c r="AW103" s="62"/>
      <c r="AX103" s="62"/>
      <c r="AY103" s="61"/>
      <c r="AZ103" s="60"/>
      <c r="BA103" s="60"/>
      <c r="BB103" s="60"/>
      <c r="BC103" s="61"/>
      <c r="BD103" s="87"/>
    </row>
    <row r="104" spans="1:56" x14ac:dyDescent="0.2">
      <c r="A104" s="60"/>
      <c r="B104" s="60"/>
      <c r="C104" s="60"/>
      <c r="D104" s="60"/>
      <c r="E104" s="61"/>
      <c r="F104" s="60"/>
      <c r="G104" s="60"/>
      <c r="H104" s="60"/>
      <c r="I104" s="60"/>
      <c r="J104" s="60"/>
      <c r="K104" s="60"/>
      <c r="L104" s="62"/>
      <c r="M104" s="62"/>
      <c r="N104" s="62"/>
      <c r="O104" s="62"/>
      <c r="P104" s="62"/>
      <c r="Q104" s="62"/>
      <c r="R104" s="62"/>
      <c r="S104" s="62"/>
      <c r="T104" s="62"/>
      <c r="U104" s="62"/>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2"/>
      <c r="AW104" s="62"/>
      <c r="AX104" s="62"/>
      <c r="AY104" s="61"/>
      <c r="AZ104" s="60"/>
      <c r="BA104" s="60"/>
      <c r="BB104" s="60"/>
      <c r="BC104" s="61"/>
      <c r="BD104" s="87"/>
    </row>
    <row r="105" spans="1:56" x14ac:dyDescent="0.2">
      <c r="A105" s="60"/>
      <c r="B105" s="60"/>
      <c r="C105" s="60"/>
      <c r="D105" s="60"/>
      <c r="E105" s="61"/>
      <c r="F105" s="60"/>
      <c r="G105" s="60"/>
      <c r="H105" s="60"/>
      <c r="I105" s="60"/>
      <c r="J105" s="60"/>
      <c r="K105" s="60"/>
      <c r="L105" s="62"/>
      <c r="M105" s="62"/>
      <c r="N105" s="62"/>
      <c r="O105" s="62"/>
      <c r="P105" s="62"/>
      <c r="Q105" s="62"/>
      <c r="R105" s="62"/>
      <c r="S105" s="62"/>
      <c r="T105" s="62"/>
      <c r="U105" s="62"/>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2"/>
      <c r="AW105" s="62"/>
      <c r="AX105" s="62"/>
      <c r="AY105" s="61"/>
      <c r="AZ105" s="60"/>
      <c r="BA105" s="60"/>
      <c r="BB105" s="60"/>
      <c r="BC105" s="61"/>
      <c r="BD105" s="87"/>
    </row>
    <row r="106" spans="1:56" x14ac:dyDescent="0.2">
      <c r="A106" s="60"/>
      <c r="B106" s="60"/>
      <c r="C106" s="60"/>
      <c r="D106" s="60"/>
      <c r="E106" s="61"/>
      <c r="F106" s="60"/>
      <c r="G106" s="60"/>
      <c r="H106" s="60"/>
      <c r="I106" s="60"/>
      <c r="J106" s="60"/>
      <c r="K106" s="60"/>
      <c r="L106" s="62"/>
      <c r="M106" s="62"/>
      <c r="N106" s="62"/>
      <c r="O106" s="62"/>
      <c r="P106" s="62"/>
      <c r="Q106" s="62"/>
      <c r="R106" s="62"/>
      <c r="S106" s="62"/>
      <c r="T106" s="62"/>
      <c r="U106" s="62"/>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2"/>
      <c r="AW106" s="62"/>
      <c r="AX106" s="62"/>
      <c r="AY106" s="61"/>
      <c r="AZ106" s="60"/>
      <c r="BA106" s="60"/>
      <c r="BB106" s="60"/>
      <c r="BC106" s="61"/>
      <c r="BD106" s="87"/>
    </row>
    <row r="107" spans="1:56" x14ac:dyDescent="0.2">
      <c r="A107" s="60"/>
      <c r="B107" s="60"/>
      <c r="C107" s="60"/>
      <c r="D107" s="60"/>
      <c r="E107" s="61"/>
      <c r="F107" s="60"/>
      <c r="G107" s="60"/>
      <c r="H107" s="60"/>
      <c r="I107" s="60"/>
      <c r="J107" s="60"/>
      <c r="K107" s="60"/>
      <c r="L107" s="62"/>
      <c r="M107" s="62"/>
      <c r="N107" s="62"/>
      <c r="O107" s="62"/>
      <c r="P107" s="62"/>
      <c r="Q107" s="62"/>
      <c r="R107" s="62"/>
      <c r="S107" s="62"/>
      <c r="T107" s="62"/>
      <c r="U107" s="62"/>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2"/>
      <c r="AW107" s="62"/>
      <c r="AX107" s="62"/>
      <c r="AY107" s="61"/>
      <c r="AZ107" s="60"/>
      <c r="BA107" s="60"/>
      <c r="BB107" s="60"/>
      <c r="BC107" s="61"/>
      <c r="BD107" s="87"/>
    </row>
    <row r="108" spans="1:56" x14ac:dyDescent="0.2">
      <c r="A108" s="60"/>
      <c r="B108" s="60"/>
      <c r="C108" s="60"/>
      <c r="D108" s="60"/>
      <c r="E108" s="61"/>
      <c r="F108" s="60"/>
      <c r="G108" s="60"/>
      <c r="H108" s="60"/>
      <c r="I108" s="60"/>
      <c r="J108" s="60"/>
      <c r="K108" s="60"/>
      <c r="L108" s="62"/>
      <c r="M108" s="62"/>
      <c r="N108" s="62"/>
      <c r="O108" s="62"/>
      <c r="P108" s="62"/>
      <c r="Q108" s="62"/>
      <c r="R108" s="62"/>
      <c r="S108" s="62"/>
      <c r="T108" s="62"/>
      <c r="U108" s="62"/>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2"/>
      <c r="AW108" s="62"/>
      <c r="AX108" s="62"/>
      <c r="AY108" s="61"/>
      <c r="AZ108" s="60"/>
      <c r="BA108" s="60"/>
      <c r="BB108" s="60"/>
      <c r="BC108" s="61"/>
      <c r="BD108" s="87"/>
    </row>
    <row r="109" spans="1:56" x14ac:dyDescent="0.2">
      <c r="A109" s="60"/>
      <c r="B109" s="60"/>
      <c r="C109" s="60"/>
      <c r="D109" s="60"/>
      <c r="E109" s="61"/>
      <c r="F109" s="60"/>
      <c r="G109" s="60"/>
      <c r="H109" s="60"/>
      <c r="I109" s="60"/>
      <c r="J109" s="60"/>
      <c r="K109" s="60"/>
      <c r="L109" s="62"/>
      <c r="M109" s="62"/>
      <c r="N109" s="62"/>
      <c r="O109" s="62"/>
      <c r="P109" s="62"/>
      <c r="Q109" s="62"/>
      <c r="R109" s="62"/>
      <c r="S109" s="62"/>
      <c r="T109" s="62"/>
      <c r="U109" s="62"/>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2"/>
      <c r="AW109" s="62"/>
      <c r="AX109" s="62"/>
      <c r="AY109" s="61"/>
      <c r="AZ109" s="60"/>
      <c r="BA109" s="60"/>
      <c r="BB109" s="60"/>
      <c r="BC109" s="61"/>
      <c r="BD109" s="87"/>
    </row>
    <row r="110" spans="1:56" x14ac:dyDescent="0.2">
      <c r="A110" s="60"/>
      <c r="B110" s="60"/>
      <c r="C110" s="60"/>
      <c r="D110" s="60"/>
      <c r="E110" s="61"/>
      <c r="F110" s="60"/>
      <c r="G110" s="60"/>
      <c r="H110" s="60"/>
      <c r="I110" s="60"/>
      <c r="J110" s="60"/>
      <c r="K110" s="60"/>
      <c r="L110" s="62"/>
      <c r="M110" s="62"/>
      <c r="N110" s="62"/>
      <c r="O110" s="62"/>
      <c r="P110" s="62"/>
      <c r="Q110" s="62"/>
      <c r="R110" s="62"/>
      <c r="S110" s="62"/>
      <c r="T110" s="62"/>
      <c r="U110" s="62"/>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2"/>
      <c r="AW110" s="62"/>
      <c r="AX110" s="62"/>
      <c r="AY110" s="61"/>
      <c r="AZ110" s="60"/>
      <c r="BA110" s="60"/>
      <c r="BB110" s="60"/>
      <c r="BC110" s="61"/>
      <c r="BD110" s="87"/>
    </row>
    <row r="111" spans="1:56" x14ac:dyDescent="0.2">
      <c r="A111" s="60"/>
      <c r="B111" s="60"/>
      <c r="C111" s="60"/>
      <c r="D111" s="60"/>
      <c r="E111" s="61"/>
      <c r="F111" s="60"/>
      <c r="G111" s="60"/>
      <c r="H111" s="60"/>
      <c r="I111" s="60"/>
      <c r="J111" s="60"/>
      <c r="K111" s="60"/>
      <c r="L111" s="62"/>
      <c r="M111" s="62"/>
      <c r="N111" s="62"/>
      <c r="O111" s="62"/>
      <c r="P111" s="62"/>
      <c r="Q111" s="62"/>
      <c r="R111" s="62"/>
      <c r="S111" s="62"/>
      <c r="T111" s="62"/>
      <c r="U111" s="62"/>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2"/>
      <c r="AW111" s="62"/>
      <c r="AX111" s="62"/>
      <c r="AY111" s="61"/>
      <c r="AZ111" s="60"/>
      <c r="BA111" s="60"/>
      <c r="BB111" s="60"/>
      <c r="BC111" s="61"/>
      <c r="BD111" s="87"/>
    </row>
    <row r="112" spans="1:56" x14ac:dyDescent="0.2">
      <c r="A112" s="60"/>
      <c r="B112" s="60"/>
      <c r="C112" s="60"/>
      <c r="D112" s="60"/>
      <c r="E112" s="61"/>
      <c r="F112" s="60"/>
      <c r="G112" s="60"/>
      <c r="H112" s="60"/>
      <c r="I112" s="60"/>
      <c r="J112" s="60"/>
      <c r="K112" s="60"/>
      <c r="L112" s="62"/>
      <c r="M112" s="62"/>
      <c r="N112" s="62"/>
      <c r="O112" s="62"/>
      <c r="P112" s="62"/>
      <c r="Q112" s="62"/>
      <c r="R112" s="62"/>
      <c r="S112" s="62"/>
      <c r="T112" s="62"/>
      <c r="U112" s="62"/>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2"/>
      <c r="AW112" s="62"/>
      <c r="AX112" s="62"/>
      <c r="AY112" s="61"/>
      <c r="AZ112" s="60"/>
      <c r="BA112" s="60"/>
      <c r="BB112" s="60"/>
      <c r="BC112" s="61"/>
      <c r="BD112" s="87"/>
    </row>
    <row r="113" spans="1:56" x14ac:dyDescent="0.2">
      <c r="A113" s="60"/>
      <c r="B113" s="60"/>
      <c r="C113" s="60"/>
      <c r="D113" s="60"/>
      <c r="E113" s="61"/>
      <c r="F113" s="60"/>
      <c r="G113" s="60"/>
      <c r="H113" s="60"/>
      <c r="I113" s="60"/>
      <c r="J113" s="60"/>
      <c r="K113" s="60"/>
      <c r="L113" s="62"/>
      <c r="M113" s="62"/>
      <c r="N113" s="62"/>
      <c r="O113" s="62"/>
      <c r="P113" s="62"/>
      <c r="Q113" s="62"/>
      <c r="R113" s="62"/>
      <c r="S113" s="62"/>
      <c r="T113" s="62"/>
      <c r="U113" s="62"/>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2"/>
      <c r="AW113" s="62"/>
      <c r="AX113" s="62"/>
      <c r="AY113" s="61"/>
      <c r="AZ113" s="60"/>
      <c r="BA113" s="60"/>
      <c r="BB113" s="60"/>
      <c r="BC113" s="61"/>
      <c r="BD113" s="87"/>
    </row>
    <row r="114" spans="1:56" x14ac:dyDescent="0.2">
      <c r="A114" s="60"/>
      <c r="B114" s="60"/>
      <c r="C114" s="60"/>
      <c r="D114" s="60"/>
      <c r="E114" s="61"/>
      <c r="F114" s="60"/>
      <c r="G114" s="60"/>
      <c r="H114" s="60"/>
      <c r="I114" s="60"/>
      <c r="J114" s="60"/>
      <c r="K114" s="60"/>
      <c r="L114" s="62"/>
      <c r="M114" s="62"/>
      <c r="N114" s="62"/>
      <c r="O114" s="62"/>
      <c r="P114" s="62"/>
      <c r="Q114" s="62"/>
      <c r="R114" s="62"/>
      <c r="S114" s="62"/>
      <c r="T114" s="62"/>
      <c r="U114" s="62"/>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2"/>
      <c r="AW114" s="62"/>
      <c r="AX114" s="62"/>
      <c r="AY114" s="61"/>
      <c r="AZ114" s="60"/>
      <c r="BA114" s="60"/>
      <c r="BB114" s="60"/>
      <c r="BC114" s="61"/>
      <c r="BD114" s="87"/>
    </row>
    <row r="115" spans="1:56" x14ac:dyDescent="0.2">
      <c r="A115" s="60"/>
      <c r="B115" s="60"/>
      <c r="C115" s="60"/>
      <c r="D115" s="60"/>
      <c r="E115" s="61"/>
      <c r="F115" s="60"/>
      <c r="G115" s="60"/>
      <c r="H115" s="60"/>
      <c r="I115" s="60"/>
      <c r="J115" s="60"/>
      <c r="K115" s="60"/>
      <c r="L115" s="62"/>
      <c r="M115" s="62"/>
      <c r="N115" s="62"/>
      <c r="O115" s="62"/>
      <c r="P115" s="62"/>
      <c r="Q115" s="62"/>
      <c r="R115" s="62"/>
      <c r="S115" s="62"/>
      <c r="T115" s="62"/>
      <c r="U115" s="62"/>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2"/>
      <c r="AW115" s="62"/>
      <c r="AX115" s="62"/>
      <c r="AY115" s="61"/>
      <c r="AZ115" s="60"/>
      <c r="BA115" s="60"/>
      <c r="BB115" s="60"/>
      <c r="BC115" s="61"/>
      <c r="BD115" s="87"/>
    </row>
    <row r="116" spans="1:56" x14ac:dyDescent="0.2">
      <c r="A116" s="60"/>
      <c r="B116" s="60"/>
      <c r="C116" s="60"/>
      <c r="D116" s="60"/>
      <c r="E116" s="61"/>
      <c r="F116" s="60"/>
      <c r="G116" s="60"/>
      <c r="H116" s="60"/>
      <c r="I116" s="60"/>
      <c r="J116" s="60"/>
      <c r="K116" s="60"/>
      <c r="L116" s="62"/>
      <c r="M116" s="62"/>
      <c r="N116" s="62"/>
      <c r="O116" s="62"/>
      <c r="P116" s="62"/>
      <c r="Q116" s="62"/>
      <c r="R116" s="62"/>
      <c r="S116" s="62"/>
      <c r="T116" s="62"/>
      <c r="U116" s="62"/>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2"/>
      <c r="AW116" s="62"/>
      <c r="AX116" s="62"/>
      <c r="AY116" s="61"/>
      <c r="AZ116" s="60"/>
      <c r="BA116" s="60"/>
      <c r="BB116" s="60"/>
      <c r="BC116" s="61"/>
      <c r="BD116" s="87"/>
    </row>
    <row r="117" spans="1:56" x14ac:dyDescent="0.2">
      <c r="A117" s="60"/>
      <c r="B117" s="60"/>
      <c r="C117" s="60"/>
      <c r="D117" s="60"/>
      <c r="E117" s="61"/>
      <c r="F117" s="60"/>
      <c r="G117" s="60"/>
      <c r="H117" s="60"/>
      <c r="I117" s="60"/>
      <c r="J117" s="60"/>
      <c r="K117" s="60"/>
      <c r="L117" s="62"/>
      <c r="M117" s="62"/>
      <c r="N117" s="62"/>
      <c r="O117" s="62"/>
      <c r="P117" s="62"/>
      <c r="Q117" s="62"/>
      <c r="R117" s="62"/>
      <c r="S117" s="62"/>
      <c r="T117" s="62"/>
      <c r="U117" s="62"/>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2"/>
      <c r="AW117" s="62"/>
      <c r="AX117" s="62"/>
      <c r="AY117" s="61"/>
      <c r="AZ117" s="60"/>
      <c r="BA117" s="60"/>
      <c r="BB117" s="60"/>
      <c r="BC117" s="61"/>
      <c r="BD117" s="87"/>
    </row>
  </sheetData>
  <sheetProtection formatCells="0" formatColumns="0" formatRows="0" insertRows="0" deleteRows="0" sort="0" autoFilter="0" pivotTables="0"/>
  <mergeCells count="89">
    <mergeCell ref="B24:H24"/>
    <mergeCell ref="I24:U24"/>
    <mergeCell ref="V24:AP24"/>
    <mergeCell ref="AR24:AW24"/>
    <mergeCell ref="AR21:AW21"/>
    <mergeCell ref="B22:H22"/>
    <mergeCell ref="I22:U22"/>
    <mergeCell ref="V22:AP22"/>
    <mergeCell ref="AR22:AW22"/>
    <mergeCell ref="B23:H23"/>
    <mergeCell ref="I23:U23"/>
    <mergeCell ref="V23:AP23"/>
    <mergeCell ref="AR23:AW23"/>
    <mergeCell ref="B18:D18"/>
    <mergeCell ref="F18:H18"/>
    <mergeCell ref="I18:K18"/>
    <mergeCell ref="S18:U18"/>
    <mergeCell ref="AZ18:BB18"/>
    <mergeCell ref="B20:U20"/>
    <mergeCell ref="AY20:BD23"/>
    <mergeCell ref="B21:H21"/>
    <mergeCell ref="I21:U21"/>
    <mergeCell ref="V21:AP21"/>
    <mergeCell ref="B16:D16"/>
    <mergeCell ref="F16:H16"/>
    <mergeCell ref="I16:K16"/>
    <mergeCell ref="S16:U16"/>
    <mergeCell ref="AZ16:BB16"/>
    <mergeCell ref="B17:D17"/>
    <mergeCell ref="F17:H17"/>
    <mergeCell ref="I17:K17"/>
    <mergeCell ref="S17:U17"/>
    <mergeCell ref="AZ17:BB17"/>
    <mergeCell ref="B14:D14"/>
    <mergeCell ref="F14:H14"/>
    <mergeCell ref="I14:K14"/>
    <mergeCell ref="S14:U14"/>
    <mergeCell ref="AZ14:BB14"/>
    <mergeCell ref="B15:D15"/>
    <mergeCell ref="F15:H15"/>
    <mergeCell ref="I15:K15"/>
    <mergeCell ref="S15:U15"/>
    <mergeCell ref="AZ15:BB15"/>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9:D9"/>
    <mergeCell ref="F9:H9"/>
    <mergeCell ref="I9:K9"/>
    <mergeCell ref="S9:U9"/>
    <mergeCell ref="AZ9:BB9"/>
    <mergeCell ref="AA6:AX6"/>
    <mergeCell ref="B8:K8"/>
    <mergeCell ref="L8:R8"/>
    <mergeCell ref="S8:AX8"/>
    <mergeCell ref="AY8:BD8"/>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8">
      <formula1>Monitoreo</formula1>
    </dataValidation>
    <dataValidation type="list" allowBlank="1" showInputMessage="1" sqref="AV10:AV18">
      <formula1>Periodo</formula1>
    </dataValidation>
    <dataValidation type="list" showInputMessage="1" showErrorMessage="1" sqref="V10:AF18">
      <formula1>Efectividad</formula1>
    </dataValidation>
    <dataValidation showInputMessage="1" showErrorMessage="1" sqref="AG10:AT18"/>
    <dataValidation type="list" allowBlank="1" showInputMessage="1" showErrorMessage="1" sqref="M10:N18">
      <formula1>Impacto</formula1>
    </dataValidation>
    <dataValidation type="list" showInputMessage="1" showErrorMessage="1" sqref="L10:L18">
      <formula1>Probabilidad</formula1>
    </dataValidation>
    <dataValidation type="list" allowBlank="1" showInputMessage="1" showErrorMessage="1" sqref="L6">
      <formula1>Proceso</formula1>
    </dataValidation>
  </dataValidations>
  <printOptions horizontalCentered="1"/>
  <pageMargins left="0.23622047244094491" right="0.23622047244094491" top="0.78740157480314965" bottom="0.35433070866141736" header="0.11811023622047245" footer="0.11811023622047245"/>
  <pageSetup paperSize="14" scale="77" fitToHeight="0" orientation="landscape" r:id="rId1"/>
  <headerFooter>
    <oddFooter xml:space="preserve">&amp;L&amp;9Formato: FO-AC-07 Versión: 2&amp;C&amp;9Página &amp;P&amp;R&amp;9Vo.Bo: </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112"/>
  <sheetViews>
    <sheetView showGridLines="0" view="pageBreakPreview" zoomScaleNormal="100" zoomScaleSheetLayoutView="100" workbookViewId="0">
      <selection activeCell="Z10" sqref="Z10"/>
    </sheetView>
  </sheetViews>
  <sheetFormatPr baseColWidth="10" defaultRowHeight="11.25" x14ac:dyDescent="0.2"/>
  <cols>
    <col min="1" max="1" width="1.140625" style="90" customWidth="1"/>
    <col min="2" max="4" width="5.7109375" style="90" customWidth="1"/>
    <col min="5" max="5" width="4" style="91" customWidth="1"/>
    <col min="6" max="8" width="4.7109375" style="90" customWidth="1"/>
    <col min="9" max="11" width="4.5703125" style="90" customWidth="1"/>
    <col min="12" max="13" width="3.28515625" style="92" bestFit="1" customWidth="1"/>
    <col min="14" max="14" width="0.7109375" style="92" hidden="1" customWidth="1"/>
    <col min="15" max="15" width="3" style="92" hidden="1" customWidth="1"/>
    <col min="16" max="16" width="5.140625" style="92" hidden="1" customWidth="1"/>
    <col min="17" max="17" width="3" style="92" hidden="1" customWidth="1"/>
    <col min="18" max="18" width="4.28515625" style="92" customWidth="1"/>
    <col min="19" max="21" width="7.42578125" style="92" customWidth="1"/>
    <col min="22" max="24" width="2.7109375" style="91" customWidth="1"/>
    <col min="25" max="25" width="2.85546875" style="91" customWidth="1"/>
    <col min="26" max="31" width="2.7109375" style="91" customWidth="1"/>
    <col min="32" max="32" width="1.140625" style="91" hidden="1" customWidth="1"/>
    <col min="33" max="39" width="2.7109375" style="91" hidden="1" customWidth="1"/>
    <col min="40" max="41" width="5.140625" style="91" hidden="1" customWidth="1"/>
    <col min="42" max="42" width="4.28515625" style="91" customWidth="1"/>
    <col min="43" max="43" width="5.140625" style="91" hidden="1" customWidth="1"/>
    <col min="44" max="44" width="3.28515625" style="91" bestFit="1" customWidth="1"/>
    <col min="45" max="45" width="5.140625" style="91" hidden="1" customWidth="1"/>
    <col min="46" max="46" width="3.28515625" style="91" bestFit="1" customWidth="1"/>
    <col min="47" max="47" width="4.28515625" style="91" customWidth="1"/>
    <col min="48" max="48" width="4.28515625" style="92" customWidth="1"/>
    <col min="49" max="50" width="19.42578125" style="92" customWidth="1"/>
    <col min="51" max="51" width="4" style="91" customWidth="1"/>
    <col min="52" max="54" width="8.85546875" style="90" customWidth="1"/>
    <col min="55" max="55" width="3.85546875" style="91" customWidth="1"/>
    <col min="56" max="56" width="31.28515625" style="91" customWidth="1"/>
    <col min="57" max="16384" width="11.42578125" style="57"/>
  </cols>
  <sheetData>
    <row r="1" spans="1:56" ht="11.25" customHeight="1" x14ac:dyDescent="0.2">
      <c r="A1" s="72"/>
      <c r="B1" s="1705" t="s">
        <v>299</v>
      </c>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7"/>
      <c r="AV1" s="1705"/>
      <c r="AW1" s="1706"/>
      <c r="AX1" s="1707"/>
      <c r="AY1" s="73"/>
      <c r="AZ1" s="72"/>
      <c r="BA1" s="72"/>
      <c r="BB1" s="2182" t="s">
        <v>89</v>
      </c>
      <c r="BC1" s="2182"/>
      <c r="BD1" s="2182"/>
    </row>
    <row r="2" spans="1:56" ht="11.25" customHeight="1" x14ac:dyDescent="0.2">
      <c r="A2" s="72"/>
      <c r="B2" s="1715" t="s">
        <v>90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7"/>
      <c r="AV2" s="1708"/>
      <c r="AW2" s="1709"/>
      <c r="AX2" s="1710"/>
      <c r="AY2" s="73"/>
      <c r="AZ2" s="72"/>
      <c r="BA2" s="72"/>
      <c r="BB2" s="2182"/>
      <c r="BC2" s="2182"/>
      <c r="BD2" s="2182"/>
    </row>
    <row r="3" spans="1:56" ht="12" customHeight="1" x14ac:dyDescent="0.2">
      <c r="A3" s="72"/>
      <c r="B3" s="1705" t="s">
        <v>302</v>
      </c>
      <c r="C3" s="1706"/>
      <c r="D3" s="1707"/>
      <c r="E3" s="1705" t="s">
        <v>303</v>
      </c>
      <c r="F3" s="1706"/>
      <c r="G3" s="1706"/>
      <c r="H3" s="1706"/>
      <c r="I3" s="1706"/>
      <c r="J3" s="1706"/>
      <c r="K3" s="1706"/>
      <c r="L3" s="1706"/>
      <c r="M3" s="1706"/>
      <c r="N3" s="1706"/>
      <c r="O3" s="1706"/>
      <c r="P3" s="1706"/>
      <c r="Q3" s="1706"/>
      <c r="R3" s="1706"/>
      <c r="S3" s="1706"/>
      <c r="T3" s="1706"/>
      <c r="U3" s="1706"/>
      <c r="V3" s="1706"/>
      <c r="W3" s="1706"/>
      <c r="X3" s="1706"/>
      <c r="Y3" s="1706"/>
      <c r="Z3" s="1707"/>
      <c r="AA3" s="1705" t="s">
        <v>304</v>
      </c>
      <c r="AB3" s="1706"/>
      <c r="AC3" s="1706"/>
      <c r="AD3" s="1706"/>
      <c r="AE3" s="1706"/>
      <c r="AF3" s="1706"/>
      <c r="AG3" s="1706"/>
      <c r="AH3" s="1706"/>
      <c r="AI3" s="1706"/>
      <c r="AJ3" s="1706"/>
      <c r="AK3" s="1706"/>
      <c r="AL3" s="1706"/>
      <c r="AM3" s="1706"/>
      <c r="AN3" s="1706"/>
      <c r="AO3" s="1706"/>
      <c r="AP3" s="1706"/>
      <c r="AQ3" s="1706"/>
      <c r="AR3" s="1706"/>
      <c r="AS3" s="1706"/>
      <c r="AT3" s="1706"/>
      <c r="AU3" s="1707"/>
      <c r="AV3" s="1708"/>
      <c r="AW3" s="1709"/>
      <c r="AX3" s="1710"/>
      <c r="AY3" s="73"/>
      <c r="AZ3" s="72"/>
      <c r="BA3" s="72"/>
      <c r="BB3" s="2183">
        <v>43109</v>
      </c>
      <c r="BC3" s="2183"/>
      <c r="BD3" s="2183"/>
    </row>
    <row r="4" spans="1:56" ht="12" customHeight="1" x14ac:dyDescent="0.2">
      <c r="A4" s="72"/>
      <c r="B4" s="1715" t="s">
        <v>91</v>
      </c>
      <c r="C4" s="1716"/>
      <c r="D4" s="1717"/>
      <c r="E4" s="1715" t="s">
        <v>306</v>
      </c>
      <c r="F4" s="1716"/>
      <c r="G4" s="1716"/>
      <c r="H4" s="1716"/>
      <c r="I4" s="1716"/>
      <c r="J4" s="1716"/>
      <c r="K4" s="1716"/>
      <c r="L4" s="1716"/>
      <c r="M4" s="1716"/>
      <c r="N4" s="1716"/>
      <c r="O4" s="1716"/>
      <c r="P4" s="1716"/>
      <c r="Q4" s="1716"/>
      <c r="R4" s="1716"/>
      <c r="S4" s="1716"/>
      <c r="T4" s="1716"/>
      <c r="U4" s="1716"/>
      <c r="V4" s="1716"/>
      <c r="W4" s="1716"/>
      <c r="X4" s="1716"/>
      <c r="Y4" s="1716"/>
      <c r="Z4" s="1717"/>
      <c r="AA4" s="1715">
        <v>4</v>
      </c>
      <c r="AB4" s="1716"/>
      <c r="AC4" s="1716"/>
      <c r="AD4" s="1716"/>
      <c r="AE4" s="1716"/>
      <c r="AF4" s="1716"/>
      <c r="AG4" s="1716"/>
      <c r="AH4" s="1716"/>
      <c r="AI4" s="1716"/>
      <c r="AJ4" s="1716"/>
      <c r="AK4" s="1716"/>
      <c r="AL4" s="1716"/>
      <c r="AM4" s="1716"/>
      <c r="AN4" s="1716"/>
      <c r="AO4" s="1716"/>
      <c r="AP4" s="1716"/>
      <c r="AQ4" s="1716"/>
      <c r="AR4" s="1716"/>
      <c r="AS4" s="1716"/>
      <c r="AT4" s="1716"/>
      <c r="AU4" s="1717"/>
      <c r="AV4" s="1711"/>
      <c r="AW4" s="1712"/>
      <c r="AX4" s="1713"/>
      <c r="AY4" s="73"/>
      <c r="AZ4" s="72"/>
      <c r="BA4" s="72"/>
      <c r="BB4" s="2183"/>
      <c r="BC4" s="2183"/>
      <c r="BD4" s="2183"/>
    </row>
    <row r="5" spans="1:56" ht="6" customHeight="1" x14ac:dyDescent="0.2">
      <c r="A5" s="72"/>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677"/>
      <c r="AZ5" s="677"/>
      <c r="BA5" s="677"/>
      <c r="BB5" s="72"/>
      <c r="BC5" s="74"/>
      <c r="BD5" s="74"/>
    </row>
    <row r="6" spans="1:56" ht="34.5" customHeight="1" x14ac:dyDescent="0.2">
      <c r="A6" s="72"/>
      <c r="B6" s="2184" t="s">
        <v>92</v>
      </c>
      <c r="C6" s="2185"/>
      <c r="D6" s="2186" t="s">
        <v>93</v>
      </c>
      <c r="E6" s="2187"/>
      <c r="F6" s="2187"/>
      <c r="G6" s="2187"/>
      <c r="H6" s="2188"/>
      <c r="I6" s="2184" t="s">
        <v>300</v>
      </c>
      <c r="J6" s="2189"/>
      <c r="K6" s="2185"/>
      <c r="L6" s="2186" t="s">
        <v>76</v>
      </c>
      <c r="M6" s="2187"/>
      <c r="N6" s="2187"/>
      <c r="O6" s="2187"/>
      <c r="P6" s="2187"/>
      <c r="Q6" s="2187"/>
      <c r="R6" s="2187"/>
      <c r="S6" s="2187"/>
      <c r="T6" s="2187"/>
      <c r="U6" s="2188"/>
      <c r="V6" s="2184" t="s">
        <v>94</v>
      </c>
      <c r="W6" s="2189"/>
      <c r="X6" s="2189"/>
      <c r="Y6" s="2189"/>
      <c r="Z6" s="2189"/>
      <c r="AA6" s="2190" t="s">
        <v>1520</v>
      </c>
      <c r="AB6" s="2190"/>
      <c r="AC6" s="2190"/>
      <c r="AD6" s="2190"/>
      <c r="AE6" s="2190"/>
      <c r="AF6" s="2190"/>
      <c r="AG6" s="2190"/>
      <c r="AH6" s="2190"/>
      <c r="AI6" s="2190"/>
      <c r="AJ6" s="2190"/>
      <c r="AK6" s="2190"/>
      <c r="AL6" s="2190"/>
      <c r="AM6" s="2190"/>
      <c r="AN6" s="2190"/>
      <c r="AO6" s="2190"/>
      <c r="AP6" s="2190"/>
      <c r="AQ6" s="2190"/>
      <c r="AR6" s="2190"/>
      <c r="AS6" s="2190"/>
      <c r="AT6" s="2190"/>
      <c r="AU6" s="2190"/>
      <c r="AV6" s="2190"/>
      <c r="AW6" s="2190"/>
      <c r="AX6" s="2191"/>
      <c r="AY6" s="75"/>
      <c r="AZ6" s="75"/>
      <c r="BA6" s="75"/>
      <c r="BB6" s="75"/>
      <c r="BC6" s="75"/>
      <c r="BD6" s="75"/>
    </row>
    <row r="7" spans="1:56" ht="6" customHeight="1" x14ac:dyDescent="0.2">
      <c r="A7" s="72"/>
      <c r="B7" s="76"/>
      <c r="C7" s="76"/>
      <c r="D7" s="76"/>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2"/>
      <c r="AU7" s="662"/>
      <c r="AV7" s="662"/>
      <c r="AW7" s="662"/>
      <c r="AX7" s="662"/>
      <c r="AY7" s="661"/>
      <c r="AZ7" s="661"/>
      <c r="BA7" s="661"/>
      <c r="BB7" s="661"/>
      <c r="BC7" s="661"/>
      <c r="BD7" s="661"/>
    </row>
    <row r="8" spans="1:56" ht="40.5" customHeight="1" x14ac:dyDescent="0.2">
      <c r="A8" s="176"/>
      <c r="B8" s="2192" t="s">
        <v>307</v>
      </c>
      <c r="C8" s="2193"/>
      <c r="D8" s="2193"/>
      <c r="E8" s="2193"/>
      <c r="F8" s="2193"/>
      <c r="G8" s="2193"/>
      <c r="H8" s="2193"/>
      <c r="I8" s="2193"/>
      <c r="J8" s="2193"/>
      <c r="K8" s="2194"/>
      <c r="L8" s="2195" t="s">
        <v>605</v>
      </c>
      <c r="M8" s="2196"/>
      <c r="N8" s="2196"/>
      <c r="O8" s="2196"/>
      <c r="P8" s="2196"/>
      <c r="Q8" s="2196"/>
      <c r="R8" s="2197"/>
      <c r="S8" s="2198" t="s">
        <v>606</v>
      </c>
      <c r="T8" s="2199"/>
      <c r="U8" s="2199"/>
      <c r="V8" s="2199"/>
      <c r="W8" s="2199"/>
      <c r="X8" s="2199"/>
      <c r="Y8" s="2199"/>
      <c r="Z8" s="2199"/>
      <c r="AA8" s="2199"/>
      <c r="AB8" s="2199"/>
      <c r="AC8" s="2199"/>
      <c r="AD8" s="2199"/>
      <c r="AE8" s="2199"/>
      <c r="AF8" s="2199"/>
      <c r="AG8" s="2199"/>
      <c r="AH8" s="2199"/>
      <c r="AI8" s="2199"/>
      <c r="AJ8" s="2199"/>
      <c r="AK8" s="2199"/>
      <c r="AL8" s="2199"/>
      <c r="AM8" s="2199"/>
      <c r="AN8" s="2199"/>
      <c r="AO8" s="2199"/>
      <c r="AP8" s="2199"/>
      <c r="AQ8" s="2199"/>
      <c r="AR8" s="2199"/>
      <c r="AS8" s="2199"/>
      <c r="AT8" s="2199"/>
      <c r="AU8" s="2199"/>
      <c r="AV8" s="2199"/>
      <c r="AW8" s="2199"/>
      <c r="AX8" s="2200"/>
      <c r="AY8" s="2201" t="s">
        <v>607</v>
      </c>
      <c r="AZ8" s="2201"/>
      <c r="BA8" s="2201"/>
      <c r="BB8" s="2201"/>
      <c r="BC8" s="2201"/>
      <c r="BD8" s="2201"/>
    </row>
    <row r="9" spans="1:56" ht="69" customHeight="1" x14ac:dyDescent="0.2">
      <c r="A9" s="176"/>
      <c r="B9" s="2202" t="s">
        <v>96</v>
      </c>
      <c r="C9" s="2203"/>
      <c r="D9" s="2204"/>
      <c r="E9" s="177" t="s">
        <v>302</v>
      </c>
      <c r="F9" s="2202" t="s">
        <v>608</v>
      </c>
      <c r="G9" s="2203"/>
      <c r="H9" s="2204"/>
      <c r="I9" s="2202" t="s">
        <v>312</v>
      </c>
      <c r="J9" s="2203"/>
      <c r="K9" s="2204"/>
      <c r="L9" s="177" t="s">
        <v>609</v>
      </c>
      <c r="M9" s="177" t="s">
        <v>612</v>
      </c>
      <c r="N9" s="178"/>
      <c r="O9" s="179" t="s">
        <v>610</v>
      </c>
      <c r="P9" s="179" t="s">
        <v>611</v>
      </c>
      <c r="Q9" s="179" t="s">
        <v>613</v>
      </c>
      <c r="R9" s="177" t="s">
        <v>614</v>
      </c>
      <c r="S9" s="2202" t="s">
        <v>615</v>
      </c>
      <c r="T9" s="2203"/>
      <c r="U9" s="2204"/>
      <c r="V9" s="177" t="s">
        <v>616</v>
      </c>
      <c r="W9" s="177" t="s">
        <v>617</v>
      </c>
      <c r="X9" s="177" t="s">
        <v>618</v>
      </c>
      <c r="Y9" s="180" t="s">
        <v>619</v>
      </c>
      <c r="Z9" s="180" t="s">
        <v>621</v>
      </c>
      <c r="AA9" s="180" t="s">
        <v>623</v>
      </c>
      <c r="AB9" s="180" t="s">
        <v>625</v>
      </c>
      <c r="AC9" s="180" t="s">
        <v>627</v>
      </c>
      <c r="AD9" s="180" t="s">
        <v>629</v>
      </c>
      <c r="AE9" s="180" t="s">
        <v>99</v>
      </c>
      <c r="AF9" s="181"/>
      <c r="AG9" s="168" t="s">
        <v>620</v>
      </c>
      <c r="AH9" s="168" t="s">
        <v>622</v>
      </c>
      <c r="AI9" s="168" t="s">
        <v>624</v>
      </c>
      <c r="AJ9" s="168" t="s">
        <v>626</v>
      </c>
      <c r="AK9" s="168" t="s">
        <v>628</v>
      </c>
      <c r="AL9" s="168" t="s">
        <v>630</v>
      </c>
      <c r="AM9" s="168" t="s">
        <v>631</v>
      </c>
      <c r="AN9" s="168" t="s">
        <v>632</v>
      </c>
      <c r="AO9" s="168" t="s">
        <v>633</v>
      </c>
      <c r="AP9" s="177" t="s">
        <v>634</v>
      </c>
      <c r="AQ9" s="179" t="s">
        <v>635</v>
      </c>
      <c r="AR9" s="177" t="s">
        <v>609</v>
      </c>
      <c r="AS9" s="179" t="s">
        <v>636</v>
      </c>
      <c r="AT9" s="177" t="s">
        <v>612</v>
      </c>
      <c r="AU9" s="177" t="s">
        <v>637</v>
      </c>
      <c r="AV9" s="177" t="s">
        <v>638</v>
      </c>
      <c r="AW9" s="182" t="s">
        <v>639</v>
      </c>
      <c r="AX9" s="182" t="s">
        <v>640</v>
      </c>
      <c r="AY9" s="183" t="s">
        <v>641</v>
      </c>
      <c r="AZ9" s="2201" t="s">
        <v>642</v>
      </c>
      <c r="BA9" s="2201"/>
      <c r="BB9" s="2201"/>
      <c r="BC9" s="183" t="s">
        <v>97</v>
      </c>
      <c r="BD9" s="696" t="s">
        <v>98</v>
      </c>
    </row>
    <row r="10" spans="1:56" ht="314.25" customHeight="1" x14ac:dyDescent="0.2">
      <c r="A10" s="677"/>
      <c r="B10" s="1915" t="s">
        <v>1521</v>
      </c>
      <c r="C10" s="1915"/>
      <c r="D10" s="1915"/>
      <c r="E10" s="184" t="s">
        <v>49</v>
      </c>
      <c r="F10" s="2079" t="s">
        <v>1522</v>
      </c>
      <c r="G10" s="2080"/>
      <c r="H10" s="2081"/>
      <c r="I10" s="2079" t="s">
        <v>842</v>
      </c>
      <c r="J10" s="2080"/>
      <c r="K10" s="2081"/>
      <c r="L10" s="682" t="s">
        <v>667</v>
      </c>
      <c r="M10" s="682" t="s">
        <v>645</v>
      </c>
      <c r="N10" s="682"/>
      <c r="O10" s="138">
        <f>VLOOKUP(L10,[23]Listas!$M$69:$N$73,2,0)</f>
        <v>2</v>
      </c>
      <c r="P10" s="138"/>
      <c r="Q10" s="138">
        <f>HLOOKUP(M10,[23]Listas!$O$67:$Q$68,2,0)</f>
        <v>10</v>
      </c>
      <c r="R10" s="168" t="str">
        <f>INDEX([23]Listas!$O$69:$Q$73,MATCH(L10,[23]Listas!$M$69:$M$73,0),MATCH(M10,[23]Listas!$O$67:$Q$67,0))</f>
        <v>20
MODERADA</v>
      </c>
      <c r="S10" s="2079" t="s">
        <v>1523</v>
      </c>
      <c r="T10" s="2080"/>
      <c r="U10" s="2081"/>
      <c r="V10" s="680" t="s">
        <v>102</v>
      </c>
      <c r="W10" s="680" t="s">
        <v>102</v>
      </c>
      <c r="X10" s="680" t="s">
        <v>102</v>
      </c>
      <c r="Y10" s="680" t="s">
        <v>102</v>
      </c>
      <c r="Z10" s="680" t="s">
        <v>102</v>
      </c>
      <c r="AA10" s="680" t="s">
        <v>102</v>
      </c>
      <c r="AB10" s="680" t="s">
        <v>102</v>
      </c>
      <c r="AC10" s="680" t="s">
        <v>102</v>
      </c>
      <c r="AD10" s="680" t="s">
        <v>102</v>
      </c>
      <c r="AE10" s="680" t="s">
        <v>102</v>
      </c>
      <c r="AF10" s="680"/>
      <c r="AG10" s="138">
        <f>IF(Y10="SI",15,0)</f>
        <v>15</v>
      </c>
      <c r="AH10" s="138">
        <f>IF(Z10="SI",5,0)</f>
        <v>5</v>
      </c>
      <c r="AI10" s="138">
        <f>IF(AA10="SI",15,0)</f>
        <v>15</v>
      </c>
      <c r="AJ10" s="138">
        <f>IF(AB10="SI",10,0)</f>
        <v>10</v>
      </c>
      <c r="AK10" s="138">
        <f>IF(AC10="SI",15,0)</f>
        <v>15</v>
      </c>
      <c r="AL10" s="138">
        <f>IF(AD10="SI",10,0)</f>
        <v>10</v>
      </c>
      <c r="AM10" s="138">
        <f>IF(AE10="SI",30,0)</f>
        <v>30</v>
      </c>
      <c r="AN10" s="138">
        <f>SUM(AG10+AH10+AI10+AJ10+AK10+AL10+AM10)</f>
        <v>100</v>
      </c>
      <c r="AO10" s="138">
        <f>IF(AN10&lt;=50,0,IF(AN10&gt;=76,2,1))</f>
        <v>2</v>
      </c>
      <c r="AP10" s="168" t="str">
        <f>CONCATENATE(AN10,"- disminuye ",AO10)</f>
        <v>100- disminuye 2</v>
      </c>
      <c r="AQ10" s="78">
        <f>IF(V10="SI",O10-AO10,O10)</f>
        <v>0</v>
      </c>
      <c r="AR10" s="168" t="str">
        <f>IF(AQ10&lt;=1,"Rara vez",VLOOKUP(AQ10,[23]Listas!$L$69:$M$73,2,0))</f>
        <v>Rara vez</v>
      </c>
      <c r="AS10" s="78">
        <f>IF(W10="SI",Q10-AO10,Q10)</f>
        <v>8</v>
      </c>
      <c r="AT10" s="168" t="str">
        <f>IF(AS10&lt;=9,"Moderado",IF(AS10=20,"Catastrófico",IF(AS10=18,"Moderado","Mayor")))</f>
        <v>Moderado</v>
      </c>
      <c r="AU10" s="168" t="str">
        <f>INDEX([23]Listas!$O$69:$Q$73,MATCH(AR10,[23]Listas!$M$69:$M$73,0),MATCH(AT10,[23]Listas!$O$67:$Q$67,0))</f>
        <v>5
BAJA</v>
      </c>
      <c r="AV10" s="77" t="s">
        <v>647</v>
      </c>
      <c r="AW10" s="689" t="s">
        <v>1524</v>
      </c>
      <c r="AX10" s="171" t="s">
        <v>1525</v>
      </c>
      <c r="AY10" s="682" t="s">
        <v>1423</v>
      </c>
      <c r="AZ10" s="2079" t="s">
        <v>2687</v>
      </c>
      <c r="BA10" s="2080"/>
      <c r="BB10" s="2081"/>
      <c r="BC10" s="655" t="s">
        <v>1420</v>
      </c>
      <c r="BD10" s="185" t="s">
        <v>2998</v>
      </c>
    </row>
    <row r="11" spans="1:56" ht="198" customHeight="1" x14ac:dyDescent="0.2">
      <c r="A11" s="677"/>
      <c r="B11" s="1995" t="s">
        <v>1526</v>
      </c>
      <c r="C11" s="1995"/>
      <c r="D11" s="1995"/>
      <c r="E11" s="682" t="s">
        <v>1527</v>
      </c>
      <c r="F11" s="1995" t="s">
        <v>1528</v>
      </c>
      <c r="G11" s="1995"/>
      <c r="H11" s="1995"/>
      <c r="I11" s="1995" t="s">
        <v>2688</v>
      </c>
      <c r="J11" s="1995"/>
      <c r="K11" s="1995"/>
      <c r="L11" s="682" t="s">
        <v>663</v>
      </c>
      <c r="M11" s="682" t="s">
        <v>668</v>
      </c>
      <c r="N11" s="682"/>
      <c r="O11" s="138">
        <f>VLOOKUP(L11,[23]Listas!$M$69:$N$73,2,0)</f>
        <v>1</v>
      </c>
      <c r="P11" s="138"/>
      <c r="Q11" s="138">
        <f>HLOOKUP(M11,[23]Listas!$O$67:$Q$68,2,0)</f>
        <v>20</v>
      </c>
      <c r="R11" s="168" t="str">
        <f>INDEX([23]Listas!$O$69:$Q$73,MATCH(L11,[23]Listas!$M$69:$M$73,0),MATCH(M11,[23]Listas!$O$67:$Q$67,0))</f>
        <v>20
MODERADA</v>
      </c>
      <c r="S11" s="1995" t="s">
        <v>1529</v>
      </c>
      <c r="T11" s="1995"/>
      <c r="U11" s="1995"/>
      <c r="V11" s="680" t="s">
        <v>102</v>
      </c>
      <c r="W11" s="680" t="s">
        <v>102</v>
      </c>
      <c r="X11" s="680" t="s">
        <v>102</v>
      </c>
      <c r="Y11" s="680" t="s">
        <v>102</v>
      </c>
      <c r="Z11" s="680" t="s">
        <v>102</v>
      </c>
      <c r="AA11" s="680" t="s">
        <v>62</v>
      </c>
      <c r="AB11" s="680" t="s">
        <v>102</v>
      </c>
      <c r="AC11" s="680" t="s">
        <v>102</v>
      </c>
      <c r="AD11" s="680" t="s">
        <v>102</v>
      </c>
      <c r="AE11" s="680" t="s">
        <v>102</v>
      </c>
      <c r="AF11" s="680"/>
      <c r="AG11" s="138">
        <f>IF(Y11="SI",15,0)</f>
        <v>15</v>
      </c>
      <c r="AH11" s="138">
        <f>IF(Z11="SI",5,0)</f>
        <v>5</v>
      </c>
      <c r="AI11" s="138">
        <f>IF(AA11="SI",15,0)</f>
        <v>0</v>
      </c>
      <c r="AJ11" s="138">
        <f>IF(AB11="SI",10,0)</f>
        <v>10</v>
      </c>
      <c r="AK11" s="138">
        <f>IF(AC11="SI",15,0)</f>
        <v>15</v>
      </c>
      <c r="AL11" s="138">
        <f>IF(AD11="SI",10,0)</f>
        <v>10</v>
      </c>
      <c r="AM11" s="138">
        <f>IF(AE11="SI",30,0)</f>
        <v>30</v>
      </c>
      <c r="AN11" s="138">
        <f>SUM(AG11+AH11+AI11+AJ11+AK11+AL11+AM11)</f>
        <v>85</v>
      </c>
      <c r="AO11" s="138">
        <f>IF(AN11&lt;=50,0,IF(AN11&gt;=76,2,1))</f>
        <v>2</v>
      </c>
      <c r="AP11" s="168" t="str">
        <f>CONCATENATE(AN11,"- disminuye ",AO11)</f>
        <v>85- disminuye 2</v>
      </c>
      <c r="AQ11" s="78">
        <f>IF(V11="SI",O11-AO11,O11)</f>
        <v>-1</v>
      </c>
      <c r="AR11" s="168" t="str">
        <f>IF(AQ11&lt;=1,"Rara vez",VLOOKUP(AQ11,[23]Listas!$L$69:$M$73,2,0))</f>
        <v>Rara vez</v>
      </c>
      <c r="AS11" s="78">
        <f>IF(W11="SI",Q11-AO11,Q11)</f>
        <v>18</v>
      </c>
      <c r="AT11" s="168" t="str">
        <f>IF(AS11&lt;=9,"Moderado",IF(AS11=20,"Catastrófico",IF(AS11=18,"Moderado","Mayor")))</f>
        <v>Moderado</v>
      </c>
      <c r="AU11" s="168" t="str">
        <f>INDEX([23]Listas!$O$69:$Q$73,MATCH(AR11,[23]Listas!$M$69:$M$73,0),MATCH(AT11,[23]Listas!$O$67:$Q$67,0))</f>
        <v>5
BAJA</v>
      </c>
      <c r="AV11" s="77" t="s">
        <v>647</v>
      </c>
      <c r="AW11" s="680" t="s">
        <v>1530</v>
      </c>
      <c r="AX11" s="680" t="s">
        <v>1531</v>
      </c>
      <c r="AY11" s="682" t="s">
        <v>1423</v>
      </c>
      <c r="AZ11" s="2205" t="s">
        <v>2996</v>
      </c>
      <c r="BA11" s="2206"/>
      <c r="BB11" s="2207"/>
      <c r="BC11" s="682" t="s">
        <v>1532</v>
      </c>
      <c r="BD11" s="680" t="s">
        <v>1533</v>
      </c>
    </row>
    <row r="12" spans="1:56" ht="146.25" hidden="1" customHeight="1" x14ac:dyDescent="0.2">
      <c r="A12" s="677"/>
      <c r="B12" s="1771"/>
      <c r="C12" s="1771"/>
      <c r="D12" s="1771"/>
      <c r="E12" s="174"/>
      <c r="F12" s="1772"/>
      <c r="G12" s="1772"/>
      <c r="H12" s="1772"/>
      <c r="I12" s="1771"/>
      <c r="J12" s="1771"/>
      <c r="K12" s="1771"/>
      <c r="L12" s="682"/>
      <c r="M12" s="682"/>
      <c r="N12" s="682"/>
      <c r="O12" s="138" t="e">
        <f>VLOOKUP(L12,[23]Listas!$M$69:$N$73,2,0)</f>
        <v>#N/A</v>
      </c>
      <c r="P12" s="138"/>
      <c r="Q12" s="138" t="e">
        <f>HLOOKUP(M12,[23]Listas!$O$67:$Q$68,2,0)</f>
        <v>#N/A</v>
      </c>
      <c r="R12" s="681" t="e">
        <f>INDEX([23]Listas!$O$69:$Q$73,MATCH(L12,[23]Listas!$M$69:$M$73,0),MATCH(M12,[23]Listas!$O$67:$Q$67,0))</f>
        <v>#N/A</v>
      </c>
      <c r="S12" s="1771"/>
      <c r="T12" s="1771"/>
      <c r="U12" s="1771"/>
      <c r="V12" s="680"/>
      <c r="W12" s="680"/>
      <c r="X12" s="680"/>
      <c r="Y12" s="680"/>
      <c r="Z12" s="680"/>
      <c r="AA12" s="680"/>
      <c r="AB12" s="680"/>
      <c r="AC12" s="680"/>
      <c r="AD12" s="680"/>
      <c r="AE12" s="680"/>
      <c r="AF12" s="680"/>
      <c r="AG12" s="138">
        <f>IF(Y12="SI",15,0)</f>
        <v>0</v>
      </c>
      <c r="AH12" s="138">
        <f>IF(Z12="SI",5,0)</f>
        <v>0</v>
      </c>
      <c r="AI12" s="138">
        <f>IF(AA12="SI",15,0)</f>
        <v>0</v>
      </c>
      <c r="AJ12" s="138">
        <f>IF(AB12="SI",10,0)</f>
        <v>0</v>
      </c>
      <c r="AK12" s="138">
        <f>IF(AC12="SI",15,0)</f>
        <v>0</v>
      </c>
      <c r="AL12" s="138">
        <f>IF(AD12="SI",10,0)</f>
        <v>0</v>
      </c>
      <c r="AM12" s="138">
        <f>IF(AE12="SI",30,0)</f>
        <v>0</v>
      </c>
      <c r="AN12" s="138">
        <f>SUM(AG12+AH12+AI12+AJ12+AK12+AL12+AM12)</f>
        <v>0</v>
      </c>
      <c r="AO12" s="138">
        <f>IF(AN12&lt;=50,0,IF(AN12&gt;=76,2,1))</f>
        <v>0</v>
      </c>
      <c r="AP12" s="681" t="str">
        <f>CONCATENATE(AN12,"- disminuye ",AO12)</f>
        <v>0- disminuye 0</v>
      </c>
      <c r="AQ12" s="138" t="e">
        <f>IF(V12="SI",O12-AO12,O12)</f>
        <v>#N/A</v>
      </c>
      <c r="AR12" s="681" t="e">
        <f>IF(AQ12&lt;=1,"Rara vez",VLOOKUP(AQ12,[23]Listas!$L$69:$M$73,2,0))</f>
        <v>#N/A</v>
      </c>
      <c r="AS12" s="138" t="e">
        <f>IF(W12="SI",Q12-AO12,Q12)</f>
        <v>#N/A</v>
      </c>
      <c r="AT12" s="681" t="e">
        <f>IF(AS12&lt;=9,"Moderado",IF(AS12=20,"Catastrófico",IF(AS12=18,"Moderado","Mayor")))</f>
        <v>#N/A</v>
      </c>
      <c r="AU12" s="681" t="e">
        <f>INDEX([23]Listas!$O$69:$Q$73,MATCH(AR12,[23]Listas!$M$69:$M$73,0),MATCH(AT12,[23]Listas!$O$67:$Q$67,0))</f>
        <v>#N/A</v>
      </c>
      <c r="AV12" s="682" t="s">
        <v>653</v>
      </c>
      <c r="AW12" s="650"/>
      <c r="AX12" s="650"/>
      <c r="AY12" s="682" t="s">
        <v>763</v>
      </c>
      <c r="AZ12" s="1766"/>
      <c r="BA12" s="1767"/>
      <c r="BB12" s="1768"/>
      <c r="BC12" s="175"/>
      <c r="BD12" s="683"/>
    </row>
    <row r="13" spans="1:56" ht="59.25" hidden="1" customHeight="1" x14ac:dyDescent="0.2">
      <c r="A13" s="677"/>
      <c r="B13" s="2186"/>
      <c r="C13" s="2187"/>
      <c r="D13" s="2188"/>
      <c r="E13" s="649"/>
      <c r="F13" s="2208"/>
      <c r="G13" s="2209"/>
      <c r="H13" s="2210"/>
      <c r="I13" s="2186"/>
      <c r="J13" s="2187"/>
      <c r="K13" s="2188"/>
      <c r="L13" s="167"/>
      <c r="M13" s="682"/>
      <c r="N13" s="186"/>
      <c r="O13" s="78" t="e">
        <f>VLOOKUP(L13,[23]Listas!$M$69:$N$73,2,0)</f>
        <v>#N/A</v>
      </c>
      <c r="P13" s="78"/>
      <c r="Q13" s="78" t="e">
        <f>HLOOKUP(M13,[23]Listas!$O$67:$Q$68,2,0)</f>
        <v>#N/A</v>
      </c>
      <c r="R13" s="168" t="e">
        <f>INDEX([23]Listas!$O$69:$Q$73,MATCH(L13,[23]Listas!$M$69:$M$73,0),MATCH(M13,[23]Listas!$O$67:$Q$67,0))</f>
        <v>#N/A</v>
      </c>
      <c r="S13" s="2186"/>
      <c r="T13" s="2187"/>
      <c r="U13" s="2188"/>
      <c r="V13" s="649"/>
      <c r="W13" s="649"/>
      <c r="X13" s="649"/>
      <c r="Y13" s="649"/>
      <c r="Z13" s="649"/>
      <c r="AA13" s="649"/>
      <c r="AB13" s="649"/>
      <c r="AC13" s="649"/>
      <c r="AD13" s="649"/>
      <c r="AE13" s="649"/>
      <c r="AF13" s="141"/>
      <c r="AG13" s="78">
        <f>IF(Y13="SI",15,0)</f>
        <v>0</v>
      </c>
      <c r="AH13" s="78">
        <f>IF(Z13="SI",5,0)</f>
        <v>0</v>
      </c>
      <c r="AI13" s="78">
        <f>IF(AA13="SI",15,0)</f>
        <v>0</v>
      </c>
      <c r="AJ13" s="78">
        <f>IF(AB13="SI",10,0)</f>
        <v>0</v>
      </c>
      <c r="AK13" s="78">
        <f>IF(AC13="SI",15,0)</f>
        <v>0</v>
      </c>
      <c r="AL13" s="78">
        <f>IF(AD13="SI",10,0)</f>
        <v>0</v>
      </c>
      <c r="AM13" s="78">
        <f>IF(AE13="SI",30,0)</f>
        <v>0</v>
      </c>
      <c r="AN13" s="78">
        <f>SUM(AG13+AH13+AI13+AJ13+AK13+AL13+AM13)</f>
        <v>0</v>
      </c>
      <c r="AO13" s="78">
        <f>IF(AN13&lt;=50,0,IF(AN13&gt;=76,2,1))</f>
        <v>0</v>
      </c>
      <c r="AP13" s="168" t="str">
        <f>CONCATENATE(AN13,"- disminuye ",AO13)</f>
        <v>0- disminuye 0</v>
      </c>
      <c r="AQ13" s="78" t="e">
        <f>IF(V13="SI",O13-AO13,O13)</f>
        <v>#N/A</v>
      </c>
      <c r="AR13" s="168" t="e">
        <f>IF(AQ13&lt;=1,"Rara vez",VLOOKUP(AQ13,[23]Listas!$L$69:$M$73,2,0))</f>
        <v>#N/A</v>
      </c>
      <c r="AS13" s="78" t="e">
        <f>IF(W13="SI",Q13-AO13,Q13)</f>
        <v>#N/A</v>
      </c>
      <c r="AT13" s="168" t="e">
        <f>IF(AS13&lt;=9,"Moderado",IF(AS13=20,"Catastrófico",IF(AS13=18,"Moderado","Mayor")))</f>
        <v>#N/A</v>
      </c>
      <c r="AU13" s="168" t="e">
        <f>INDEX([23]Listas!$O$69:$Q$73,MATCH(AR13,[23]Listas!$M$69:$M$73,0),MATCH(AT13,[23]Listas!$O$67:$Q$67,0))</f>
        <v>#N/A</v>
      </c>
      <c r="AV13" s="167"/>
      <c r="AW13" s="649"/>
      <c r="AX13" s="649"/>
      <c r="AY13" s="167"/>
      <c r="AZ13" s="1754" t="s">
        <v>649</v>
      </c>
      <c r="BA13" s="1754"/>
      <c r="BB13" s="1754"/>
      <c r="BC13" s="649"/>
      <c r="BD13" s="649"/>
    </row>
    <row r="14" spans="1:56" ht="3.75" customHeight="1" x14ac:dyDescent="0.2">
      <c r="A14" s="72"/>
      <c r="B14" s="79"/>
      <c r="C14" s="79"/>
      <c r="D14" s="79"/>
      <c r="E14" s="74"/>
      <c r="F14" s="79"/>
      <c r="G14" s="79"/>
      <c r="H14" s="79"/>
      <c r="I14" s="79"/>
      <c r="J14" s="79"/>
      <c r="K14" s="79"/>
      <c r="L14" s="74"/>
      <c r="M14" s="74"/>
      <c r="N14" s="74"/>
      <c r="O14" s="74"/>
      <c r="P14" s="74"/>
      <c r="Q14" s="74"/>
      <c r="R14" s="74"/>
      <c r="S14" s="79"/>
      <c r="T14" s="79"/>
      <c r="U14" s="79"/>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9"/>
      <c r="AW14" s="79"/>
      <c r="AX14" s="79"/>
      <c r="AY14" s="74"/>
      <c r="AZ14" s="187"/>
      <c r="BA14" s="187"/>
      <c r="BB14" s="187"/>
      <c r="BC14" s="80"/>
      <c r="BD14" s="81"/>
    </row>
    <row r="15" spans="1:56" ht="15" customHeight="1" x14ac:dyDescent="0.2">
      <c r="A15" s="75"/>
      <c r="B15" s="2211" t="s">
        <v>655</v>
      </c>
      <c r="C15" s="2211"/>
      <c r="D15" s="2211"/>
      <c r="E15" s="2211"/>
      <c r="F15" s="2211"/>
      <c r="G15" s="2211"/>
      <c r="H15" s="2211"/>
      <c r="I15" s="2211"/>
      <c r="J15" s="2211"/>
      <c r="K15" s="2211"/>
      <c r="L15" s="2211"/>
      <c r="M15" s="2211"/>
      <c r="N15" s="2211"/>
      <c r="O15" s="2211"/>
      <c r="P15" s="2211"/>
      <c r="Q15" s="2211"/>
      <c r="R15" s="2211"/>
      <c r="S15" s="2211"/>
      <c r="T15" s="2211"/>
      <c r="U15" s="2211"/>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74"/>
      <c r="AV15" s="83"/>
      <c r="AW15" s="83"/>
      <c r="AX15" s="83"/>
      <c r="AY15" s="2212" t="s">
        <v>1534</v>
      </c>
      <c r="AZ15" s="1916"/>
      <c r="BA15" s="1916"/>
      <c r="BB15" s="1916"/>
      <c r="BC15" s="1916"/>
      <c r="BD15" s="1916"/>
    </row>
    <row r="16" spans="1:56" ht="19.5" customHeight="1" x14ac:dyDescent="0.2">
      <c r="A16" s="56"/>
      <c r="B16" s="1758" t="s">
        <v>656</v>
      </c>
      <c r="C16" s="1759"/>
      <c r="D16" s="1759"/>
      <c r="E16" s="1759"/>
      <c r="F16" s="1759"/>
      <c r="G16" s="1759"/>
      <c r="H16" s="1760"/>
      <c r="I16" s="1758" t="s">
        <v>657</v>
      </c>
      <c r="J16" s="1759"/>
      <c r="K16" s="1759"/>
      <c r="L16" s="1759"/>
      <c r="M16" s="1759"/>
      <c r="N16" s="1759"/>
      <c r="O16" s="1759"/>
      <c r="P16" s="1759"/>
      <c r="Q16" s="1759"/>
      <c r="R16" s="1759"/>
      <c r="S16" s="1759"/>
      <c r="T16" s="1759"/>
      <c r="U16" s="1760"/>
      <c r="V16" s="1758" t="s">
        <v>369</v>
      </c>
      <c r="W16" s="1759"/>
      <c r="X16" s="1759"/>
      <c r="Y16" s="1759"/>
      <c r="Z16" s="1759"/>
      <c r="AA16" s="1759"/>
      <c r="AB16" s="1759"/>
      <c r="AC16" s="1759"/>
      <c r="AD16" s="1759"/>
      <c r="AE16" s="1759"/>
      <c r="AF16" s="1759"/>
      <c r="AG16" s="1759"/>
      <c r="AH16" s="1759"/>
      <c r="AI16" s="1759"/>
      <c r="AJ16" s="1759"/>
      <c r="AK16" s="1759"/>
      <c r="AL16" s="1759"/>
      <c r="AM16" s="1759"/>
      <c r="AN16" s="1759"/>
      <c r="AO16" s="1759"/>
      <c r="AP16" s="1760"/>
      <c r="AQ16" s="142" t="s">
        <v>370</v>
      </c>
      <c r="AR16" s="1758" t="s">
        <v>370</v>
      </c>
      <c r="AS16" s="1759"/>
      <c r="AT16" s="1759"/>
      <c r="AU16" s="1759"/>
      <c r="AV16" s="1759"/>
      <c r="AW16" s="1760"/>
      <c r="AX16" s="83"/>
      <c r="AY16" s="1916"/>
      <c r="AZ16" s="1916"/>
      <c r="BA16" s="1916"/>
      <c r="BB16" s="1916"/>
      <c r="BC16" s="1916"/>
      <c r="BD16" s="1916"/>
    </row>
    <row r="17" spans="1:56" ht="41.25" customHeight="1" x14ac:dyDescent="0.2">
      <c r="A17" s="58"/>
      <c r="B17" s="1761" t="s">
        <v>839</v>
      </c>
      <c r="C17" s="1762"/>
      <c r="D17" s="1762"/>
      <c r="E17" s="1762"/>
      <c r="F17" s="1762"/>
      <c r="G17" s="1762"/>
      <c r="H17" s="1763"/>
      <c r="I17" s="1761" t="s">
        <v>1945</v>
      </c>
      <c r="J17" s="1762"/>
      <c r="K17" s="1762"/>
      <c r="L17" s="1762"/>
      <c r="M17" s="1762"/>
      <c r="N17" s="1762"/>
      <c r="O17" s="1762"/>
      <c r="P17" s="1762"/>
      <c r="Q17" s="1762"/>
      <c r="R17" s="1762"/>
      <c r="S17" s="1762"/>
      <c r="T17" s="1762"/>
      <c r="U17" s="1763"/>
      <c r="V17" s="1761" t="s">
        <v>2997</v>
      </c>
      <c r="W17" s="1762"/>
      <c r="X17" s="1762"/>
      <c r="Y17" s="1762"/>
      <c r="Z17" s="1762"/>
      <c r="AA17" s="1762"/>
      <c r="AB17" s="1762"/>
      <c r="AC17" s="1762"/>
      <c r="AD17" s="1762"/>
      <c r="AE17" s="1762"/>
      <c r="AF17" s="1762"/>
      <c r="AG17" s="1762"/>
      <c r="AH17" s="1762"/>
      <c r="AI17" s="1762"/>
      <c r="AJ17" s="1762"/>
      <c r="AK17" s="1762"/>
      <c r="AL17" s="1762"/>
      <c r="AM17" s="1762"/>
      <c r="AN17" s="1762"/>
      <c r="AO17" s="1762"/>
      <c r="AP17" s="1763"/>
      <c r="AQ17" s="59"/>
      <c r="AR17" s="1761"/>
      <c r="AS17" s="1762"/>
      <c r="AT17" s="1762"/>
      <c r="AU17" s="1762"/>
      <c r="AV17" s="1762"/>
      <c r="AW17" s="1763"/>
      <c r="AX17" s="83"/>
      <c r="AY17" s="1916"/>
      <c r="AZ17" s="1916"/>
      <c r="BA17" s="1916"/>
      <c r="BB17" s="1916"/>
      <c r="BC17" s="1916"/>
      <c r="BD17" s="1916"/>
    </row>
    <row r="18" spans="1:56" ht="41.25" customHeight="1" x14ac:dyDescent="0.2">
      <c r="A18" s="58"/>
      <c r="B18" s="1761" t="s">
        <v>841</v>
      </c>
      <c r="C18" s="1762"/>
      <c r="D18" s="1762"/>
      <c r="E18" s="1762"/>
      <c r="F18" s="1762"/>
      <c r="G18" s="1762"/>
      <c r="H18" s="1763"/>
      <c r="I18" s="1761" t="s">
        <v>2651</v>
      </c>
      <c r="J18" s="1762"/>
      <c r="K18" s="1762"/>
      <c r="L18" s="1762"/>
      <c r="M18" s="1762"/>
      <c r="N18" s="1762"/>
      <c r="O18" s="1762"/>
      <c r="P18" s="1762"/>
      <c r="Q18" s="1762"/>
      <c r="R18" s="1762"/>
      <c r="S18" s="1762"/>
      <c r="T18" s="1762"/>
      <c r="U18" s="1763"/>
      <c r="V18" s="1761" t="s">
        <v>840</v>
      </c>
      <c r="W18" s="1762"/>
      <c r="X18" s="1762"/>
      <c r="Y18" s="1762"/>
      <c r="Z18" s="1762"/>
      <c r="AA18" s="1762"/>
      <c r="AB18" s="1762"/>
      <c r="AC18" s="1762"/>
      <c r="AD18" s="1762"/>
      <c r="AE18" s="1762"/>
      <c r="AF18" s="1762"/>
      <c r="AG18" s="1762"/>
      <c r="AH18" s="1762"/>
      <c r="AI18" s="1762"/>
      <c r="AJ18" s="1762"/>
      <c r="AK18" s="1762"/>
      <c r="AL18" s="1762"/>
      <c r="AM18" s="1762"/>
      <c r="AN18" s="1762"/>
      <c r="AO18" s="1762"/>
      <c r="AP18" s="1763"/>
      <c r="AQ18" s="59"/>
      <c r="AR18" s="1761"/>
      <c r="AS18" s="1762"/>
      <c r="AT18" s="1762"/>
      <c r="AU18" s="1762"/>
      <c r="AV18" s="1762"/>
      <c r="AW18" s="1763"/>
      <c r="AX18" s="83"/>
      <c r="AY18" s="1916"/>
      <c r="AZ18" s="1916"/>
      <c r="BA18" s="1916"/>
      <c r="BB18" s="1916"/>
      <c r="BC18" s="1916"/>
      <c r="BD18" s="1916"/>
    </row>
    <row r="19" spans="1:56" ht="41.25" customHeight="1" x14ac:dyDescent="0.2">
      <c r="A19" s="58"/>
      <c r="B19" s="1761" t="s">
        <v>658</v>
      </c>
      <c r="C19" s="1762"/>
      <c r="D19" s="1762"/>
      <c r="E19" s="1762"/>
      <c r="F19" s="1762"/>
      <c r="G19" s="1762"/>
      <c r="H19" s="1763"/>
      <c r="I19" s="1761" t="s">
        <v>659</v>
      </c>
      <c r="J19" s="1762"/>
      <c r="K19" s="1762"/>
      <c r="L19" s="1762"/>
      <c r="M19" s="1762"/>
      <c r="N19" s="1762"/>
      <c r="O19" s="1762"/>
      <c r="P19" s="1762"/>
      <c r="Q19" s="1762"/>
      <c r="R19" s="1762"/>
      <c r="S19" s="1762"/>
      <c r="T19" s="1762"/>
      <c r="U19" s="1763"/>
      <c r="V19" s="1761" t="s">
        <v>840</v>
      </c>
      <c r="W19" s="1762"/>
      <c r="X19" s="1762"/>
      <c r="Y19" s="1762"/>
      <c r="Z19" s="1762"/>
      <c r="AA19" s="1762"/>
      <c r="AB19" s="1762"/>
      <c r="AC19" s="1762"/>
      <c r="AD19" s="1762"/>
      <c r="AE19" s="1762"/>
      <c r="AF19" s="1762"/>
      <c r="AG19" s="1762"/>
      <c r="AH19" s="1762"/>
      <c r="AI19" s="1762"/>
      <c r="AJ19" s="1762"/>
      <c r="AK19" s="1762"/>
      <c r="AL19" s="1762"/>
      <c r="AM19" s="1762"/>
      <c r="AN19" s="1762"/>
      <c r="AO19" s="1762"/>
      <c r="AP19" s="1763"/>
      <c r="AQ19" s="59"/>
      <c r="AR19" s="1761"/>
      <c r="AS19" s="1762"/>
      <c r="AT19" s="1762"/>
      <c r="AU19" s="1762"/>
      <c r="AV19" s="1762"/>
      <c r="AW19" s="1763"/>
      <c r="AX19" s="84"/>
      <c r="AY19" s="85"/>
      <c r="AZ19" s="86"/>
      <c r="BA19" s="86"/>
      <c r="BB19" s="86"/>
      <c r="BC19" s="85"/>
      <c r="BD19" s="87"/>
    </row>
    <row r="20" spans="1:56" x14ac:dyDescent="0.2">
      <c r="A20" s="88"/>
      <c r="B20" s="88"/>
      <c r="C20" s="88"/>
      <c r="D20" s="88"/>
      <c r="E20" s="87"/>
      <c r="F20" s="88"/>
      <c r="G20" s="88"/>
      <c r="H20" s="88"/>
      <c r="I20" s="88"/>
      <c r="J20" s="88"/>
      <c r="K20" s="88"/>
      <c r="L20" s="89"/>
      <c r="M20" s="89"/>
      <c r="N20" s="89"/>
      <c r="O20" s="89"/>
      <c r="P20" s="89"/>
      <c r="Q20" s="89"/>
      <c r="R20" s="89"/>
      <c r="S20" s="89"/>
      <c r="T20" s="89"/>
      <c r="U20" s="89"/>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9"/>
      <c r="AW20" s="89"/>
      <c r="AX20" s="89"/>
      <c r="AY20" s="87"/>
      <c r="AZ20" s="88"/>
      <c r="BA20" s="88"/>
      <c r="BB20" s="88"/>
      <c r="BC20" s="87"/>
      <c r="BD20" s="87"/>
    </row>
    <row r="21" spans="1:56" x14ac:dyDescent="0.2">
      <c r="A21" s="88"/>
      <c r="B21" s="88"/>
      <c r="C21" s="88"/>
      <c r="D21" s="88"/>
      <c r="E21" s="87"/>
      <c r="F21" s="88"/>
      <c r="G21" s="88"/>
      <c r="H21" s="88"/>
      <c r="I21" s="88"/>
      <c r="J21" s="88"/>
      <c r="K21" s="88"/>
      <c r="L21" s="89"/>
      <c r="M21" s="89"/>
      <c r="N21" s="89"/>
      <c r="O21" s="89"/>
      <c r="P21" s="89"/>
      <c r="Q21" s="89"/>
      <c r="R21" s="89"/>
      <c r="S21" s="89"/>
      <c r="T21" s="89"/>
      <c r="U21" s="89"/>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9"/>
      <c r="AW21" s="89"/>
      <c r="AX21" s="89"/>
      <c r="AY21" s="87"/>
      <c r="AZ21" s="88"/>
      <c r="BA21" s="88"/>
      <c r="BB21" s="88"/>
      <c r="BC21" s="87"/>
      <c r="BD21" s="87"/>
    </row>
    <row r="22" spans="1:56" x14ac:dyDescent="0.2">
      <c r="A22" s="88"/>
      <c r="B22" s="88"/>
      <c r="C22" s="88"/>
      <c r="D22" s="88"/>
      <c r="E22" s="87"/>
      <c r="F22" s="88"/>
      <c r="G22" s="88"/>
      <c r="H22" s="88"/>
      <c r="I22" s="88"/>
      <c r="J22" s="88"/>
      <c r="K22" s="88"/>
      <c r="L22" s="89"/>
      <c r="M22" s="89"/>
      <c r="N22" s="89"/>
      <c r="O22" s="89"/>
      <c r="P22" s="89"/>
      <c r="Q22" s="89"/>
      <c r="R22" s="89"/>
      <c r="S22" s="89"/>
      <c r="T22" s="89"/>
      <c r="U22" s="89"/>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9"/>
      <c r="AW22" s="89"/>
      <c r="AX22" s="89"/>
      <c r="AY22" s="87"/>
      <c r="AZ22" s="88"/>
      <c r="BA22" s="88"/>
      <c r="BB22" s="88"/>
      <c r="BC22" s="87"/>
      <c r="BD22" s="87"/>
    </row>
    <row r="23" spans="1:56" x14ac:dyDescent="0.2">
      <c r="A23" s="88"/>
      <c r="B23" s="88"/>
      <c r="C23" s="88"/>
      <c r="D23" s="88"/>
      <c r="E23" s="87"/>
      <c r="F23" s="88"/>
      <c r="G23" s="88"/>
      <c r="H23" s="88"/>
      <c r="I23" s="88"/>
      <c r="J23" s="88"/>
      <c r="K23" s="88"/>
      <c r="L23" s="89"/>
      <c r="M23" s="89"/>
      <c r="N23" s="89"/>
      <c r="O23" s="89"/>
      <c r="P23" s="89"/>
      <c r="Q23" s="89"/>
      <c r="R23" s="89"/>
      <c r="S23" s="89"/>
      <c r="T23" s="89"/>
      <c r="U23" s="89"/>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9"/>
      <c r="AW23" s="89"/>
      <c r="AX23" s="89"/>
      <c r="AY23" s="87"/>
      <c r="AZ23" s="88"/>
      <c r="BA23" s="88"/>
      <c r="BB23" s="88"/>
      <c r="BC23" s="87"/>
      <c r="BD23" s="87"/>
    </row>
    <row r="24" spans="1:56" x14ac:dyDescent="0.2">
      <c r="A24" s="88"/>
      <c r="B24" s="88"/>
      <c r="C24" s="88"/>
      <c r="D24" s="88"/>
      <c r="E24" s="87"/>
      <c r="F24" s="88"/>
      <c r="G24" s="88"/>
      <c r="H24" s="88"/>
      <c r="I24" s="88"/>
      <c r="J24" s="88"/>
      <c r="K24" s="88"/>
      <c r="L24" s="89"/>
      <c r="M24" s="89"/>
      <c r="N24" s="89"/>
      <c r="O24" s="89"/>
      <c r="P24" s="89"/>
      <c r="Q24" s="89"/>
      <c r="R24" s="89"/>
      <c r="S24" s="89"/>
      <c r="T24" s="89"/>
      <c r="U24" s="89"/>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9"/>
      <c r="AW24" s="89"/>
      <c r="AX24" s="89"/>
      <c r="AY24" s="87"/>
      <c r="AZ24" s="88"/>
      <c r="BA24" s="88"/>
      <c r="BB24" s="88"/>
      <c r="BC24" s="87"/>
      <c r="BD24" s="87"/>
    </row>
    <row r="25" spans="1:56" x14ac:dyDescent="0.2">
      <c r="A25" s="88"/>
      <c r="B25" s="88"/>
      <c r="C25" s="88"/>
      <c r="D25" s="88"/>
      <c r="E25" s="87"/>
      <c r="F25" s="88"/>
      <c r="G25" s="88"/>
      <c r="H25" s="88"/>
      <c r="I25" s="88"/>
      <c r="J25" s="88"/>
      <c r="K25" s="88"/>
      <c r="L25" s="89"/>
      <c r="M25" s="89"/>
      <c r="N25" s="89"/>
      <c r="O25" s="89"/>
      <c r="P25" s="89"/>
      <c r="Q25" s="89"/>
      <c r="R25" s="89"/>
      <c r="S25" s="89"/>
      <c r="T25" s="89"/>
      <c r="U25" s="89"/>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9"/>
      <c r="AW25" s="89"/>
      <c r="AX25" s="89"/>
      <c r="AY25" s="87"/>
      <c r="AZ25" s="88"/>
      <c r="BA25" s="88"/>
      <c r="BB25" s="88"/>
      <c r="BC25" s="87"/>
      <c r="BD25" s="87"/>
    </row>
    <row r="26" spans="1:56" x14ac:dyDescent="0.2">
      <c r="A26" s="88"/>
      <c r="B26" s="88"/>
      <c r="C26" s="88"/>
      <c r="D26" s="88"/>
      <c r="E26" s="87"/>
      <c r="F26" s="88"/>
      <c r="G26" s="88"/>
      <c r="H26" s="88"/>
      <c r="I26" s="88"/>
      <c r="J26" s="88"/>
      <c r="K26" s="88"/>
      <c r="L26" s="89"/>
      <c r="M26" s="89"/>
      <c r="N26" s="89"/>
      <c r="O26" s="89"/>
      <c r="P26" s="89"/>
      <c r="Q26" s="89"/>
      <c r="R26" s="89"/>
      <c r="S26" s="89"/>
      <c r="T26" s="89"/>
      <c r="U26" s="89"/>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9"/>
      <c r="AW26" s="89"/>
      <c r="AX26" s="89"/>
      <c r="AY26" s="87"/>
      <c r="AZ26" s="88"/>
      <c r="BA26" s="88"/>
      <c r="BB26" s="88"/>
      <c r="BC26" s="87"/>
      <c r="BD26" s="87"/>
    </row>
    <row r="27" spans="1:56" x14ac:dyDescent="0.2">
      <c r="A27" s="88"/>
      <c r="B27" s="88"/>
      <c r="C27" s="88"/>
      <c r="D27" s="88"/>
      <c r="E27" s="87"/>
      <c r="F27" s="88"/>
      <c r="G27" s="88"/>
      <c r="H27" s="88"/>
      <c r="I27" s="88"/>
      <c r="J27" s="88"/>
      <c r="K27" s="88"/>
      <c r="L27" s="89"/>
      <c r="M27" s="89"/>
      <c r="N27" s="89"/>
      <c r="O27" s="89"/>
      <c r="P27" s="89"/>
      <c r="Q27" s="89"/>
      <c r="R27" s="89"/>
      <c r="S27" s="89"/>
      <c r="T27" s="89"/>
      <c r="U27" s="89"/>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9"/>
      <c r="AW27" s="89"/>
      <c r="AX27" s="89"/>
      <c r="AY27" s="87"/>
      <c r="AZ27" s="88"/>
      <c r="BA27" s="88"/>
      <c r="BB27" s="88"/>
      <c r="BC27" s="87"/>
      <c r="BD27" s="87"/>
    </row>
    <row r="28" spans="1:56" x14ac:dyDescent="0.2">
      <c r="A28" s="88"/>
      <c r="B28" s="88"/>
      <c r="C28" s="88"/>
      <c r="D28" s="88"/>
      <c r="E28" s="87"/>
      <c r="F28" s="88"/>
      <c r="G28" s="88"/>
      <c r="H28" s="88"/>
      <c r="I28" s="88"/>
      <c r="J28" s="88"/>
      <c r="K28" s="88"/>
      <c r="L28" s="89"/>
      <c r="M28" s="89"/>
      <c r="N28" s="89"/>
      <c r="O28" s="89"/>
      <c r="P28" s="89"/>
      <c r="Q28" s="89"/>
      <c r="R28" s="89"/>
      <c r="S28" s="89"/>
      <c r="T28" s="89"/>
      <c r="U28" s="89"/>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9"/>
      <c r="AW28" s="89"/>
      <c r="AX28" s="89"/>
      <c r="AY28" s="87"/>
      <c r="AZ28" s="88"/>
      <c r="BA28" s="88"/>
      <c r="BB28" s="88"/>
      <c r="BC28" s="87"/>
      <c r="BD28" s="87"/>
    </row>
    <row r="29" spans="1:56" x14ac:dyDescent="0.2">
      <c r="A29" s="88"/>
      <c r="B29" s="88"/>
      <c r="C29" s="88"/>
      <c r="D29" s="88"/>
      <c r="E29" s="87"/>
      <c r="F29" s="88"/>
      <c r="G29" s="88"/>
      <c r="H29" s="88"/>
      <c r="I29" s="88"/>
      <c r="J29" s="88"/>
      <c r="K29" s="88"/>
      <c r="L29" s="89"/>
      <c r="M29" s="89"/>
      <c r="N29" s="89"/>
      <c r="O29" s="89"/>
      <c r="P29" s="89"/>
      <c r="Q29" s="89"/>
      <c r="R29" s="89"/>
      <c r="S29" s="89"/>
      <c r="T29" s="89"/>
      <c r="U29" s="89"/>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9"/>
      <c r="AW29" s="89"/>
      <c r="AX29" s="89"/>
      <c r="AY29" s="87"/>
      <c r="AZ29" s="88"/>
      <c r="BA29" s="88"/>
      <c r="BB29" s="88"/>
      <c r="BC29" s="87"/>
      <c r="BD29" s="87"/>
    </row>
    <row r="30" spans="1:56" x14ac:dyDescent="0.2">
      <c r="A30" s="88"/>
      <c r="B30" s="88"/>
      <c r="C30" s="88"/>
      <c r="D30" s="88"/>
      <c r="E30" s="87"/>
      <c r="F30" s="88"/>
      <c r="G30" s="88"/>
      <c r="H30" s="88"/>
      <c r="I30" s="88"/>
      <c r="J30" s="88"/>
      <c r="K30" s="88"/>
      <c r="L30" s="89"/>
      <c r="M30" s="89"/>
      <c r="N30" s="89"/>
      <c r="O30" s="89"/>
      <c r="P30" s="89"/>
      <c r="Q30" s="89"/>
      <c r="R30" s="89"/>
      <c r="S30" s="89"/>
      <c r="T30" s="89"/>
      <c r="U30" s="89"/>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9"/>
      <c r="AW30" s="89"/>
      <c r="AX30" s="89"/>
      <c r="AY30" s="87"/>
      <c r="AZ30" s="88"/>
      <c r="BA30" s="88"/>
      <c r="BB30" s="88"/>
      <c r="BC30" s="87"/>
      <c r="BD30" s="87"/>
    </row>
    <row r="31" spans="1:56" x14ac:dyDescent="0.2">
      <c r="A31" s="88"/>
      <c r="B31" s="88"/>
      <c r="C31" s="88"/>
      <c r="D31" s="88"/>
      <c r="E31" s="87"/>
      <c r="F31" s="88"/>
      <c r="G31" s="88"/>
      <c r="H31" s="88"/>
      <c r="I31" s="88"/>
      <c r="J31" s="88"/>
      <c r="K31" s="88"/>
      <c r="L31" s="89"/>
      <c r="M31" s="89"/>
      <c r="N31" s="89"/>
      <c r="O31" s="89"/>
      <c r="P31" s="89"/>
      <c r="Q31" s="89"/>
      <c r="R31" s="89"/>
      <c r="S31" s="89"/>
      <c r="T31" s="89"/>
      <c r="U31" s="89"/>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9"/>
      <c r="AW31" s="89"/>
      <c r="AX31" s="89"/>
      <c r="AY31" s="87"/>
      <c r="AZ31" s="88"/>
      <c r="BA31" s="88"/>
      <c r="BB31" s="88"/>
      <c r="BC31" s="87"/>
      <c r="BD31" s="87"/>
    </row>
    <row r="32" spans="1:56" x14ac:dyDescent="0.2">
      <c r="A32" s="88"/>
      <c r="B32" s="88"/>
      <c r="C32" s="88"/>
      <c r="D32" s="88"/>
      <c r="E32" s="87"/>
      <c r="F32" s="88"/>
      <c r="G32" s="88"/>
      <c r="H32" s="88"/>
      <c r="I32" s="88"/>
      <c r="J32" s="88"/>
      <c r="K32" s="88"/>
      <c r="L32" s="89"/>
      <c r="M32" s="89"/>
      <c r="N32" s="89"/>
      <c r="O32" s="89"/>
      <c r="P32" s="89"/>
      <c r="Q32" s="89"/>
      <c r="R32" s="89"/>
      <c r="S32" s="89"/>
      <c r="T32" s="89"/>
      <c r="U32" s="89"/>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9"/>
      <c r="AW32" s="89"/>
      <c r="AX32" s="89"/>
      <c r="AY32" s="87"/>
      <c r="AZ32" s="88"/>
      <c r="BA32" s="88"/>
      <c r="BB32" s="88"/>
      <c r="BC32" s="87"/>
      <c r="BD32" s="87"/>
    </row>
    <row r="33" spans="1:56" x14ac:dyDescent="0.2">
      <c r="A33" s="88"/>
      <c r="B33" s="88"/>
      <c r="C33" s="88"/>
      <c r="D33" s="88"/>
      <c r="E33" s="87"/>
      <c r="F33" s="88"/>
      <c r="G33" s="88"/>
      <c r="H33" s="88"/>
      <c r="I33" s="88"/>
      <c r="J33" s="88"/>
      <c r="K33" s="88"/>
      <c r="L33" s="89"/>
      <c r="M33" s="89"/>
      <c r="N33" s="89"/>
      <c r="O33" s="89"/>
      <c r="P33" s="89"/>
      <c r="Q33" s="89"/>
      <c r="R33" s="89"/>
      <c r="S33" s="89"/>
      <c r="T33" s="89"/>
      <c r="U33" s="89"/>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9"/>
      <c r="AW33" s="89"/>
      <c r="AX33" s="89"/>
      <c r="AY33" s="87"/>
      <c r="AZ33" s="88"/>
      <c r="BA33" s="88"/>
      <c r="BB33" s="88"/>
      <c r="BC33" s="87"/>
      <c r="BD33" s="87"/>
    </row>
    <row r="34" spans="1:56" x14ac:dyDescent="0.2">
      <c r="A34" s="88"/>
      <c r="B34" s="88"/>
      <c r="C34" s="88"/>
      <c r="D34" s="88"/>
      <c r="E34" s="87"/>
      <c r="F34" s="88"/>
      <c r="G34" s="88"/>
      <c r="H34" s="88"/>
      <c r="I34" s="88"/>
      <c r="J34" s="88"/>
      <c r="K34" s="88"/>
      <c r="L34" s="89"/>
      <c r="M34" s="89"/>
      <c r="N34" s="89"/>
      <c r="O34" s="89"/>
      <c r="P34" s="89"/>
      <c r="Q34" s="89"/>
      <c r="R34" s="89"/>
      <c r="S34" s="89"/>
      <c r="T34" s="89"/>
      <c r="U34" s="89"/>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9"/>
      <c r="AW34" s="89"/>
      <c r="AX34" s="89"/>
      <c r="AY34" s="87"/>
      <c r="AZ34" s="88"/>
      <c r="BA34" s="88"/>
      <c r="BB34" s="88"/>
      <c r="BC34" s="87"/>
      <c r="BD34" s="87"/>
    </row>
    <row r="35" spans="1:56" x14ac:dyDescent="0.2">
      <c r="A35" s="88"/>
      <c r="B35" s="88"/>
      <c r="C35" s="88"/>
      <c r="D35" s="88"/>
      <c r="E35" s="87"/>
      <c r="F35" s="88"/>
      <c r="G35" s="88"/>
      <c r="H35" s="88"/>
      <c r="I35" s="88"/>
      <c r="J35" s="88"/>
      <c r="K35" s="88"/>
      <c r="L35" s="89"/>
      <c r="M35" s="89"/>
      <c r="N35" s="89"/>
      <c r="O35" s="89"/>
      <c r="P35" s="89"/>
      <c r="Q35" s="89"/>
      <c r="R35" s="89"/>
      <c r="S35" s="89"/>
      <c r="T35" s="89"/>
      <c r="U35" s="89"/>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9"/>
      <c r="AW35" s="89"/>
      <c r="AX35" s="89"/>
      <c r="AY35" s="87"/>
      <c r="AZ35" s="88"/>
      <c r="BA35" s="88"/>
      <c r="BB35" s="88"/>
      <c r="BC35" s="87"/>
      <c r="BD35" s="87"/>
    </row>
    <row r="36" spans="1:56" x14ac:dyDescent="0.2">
      <c r="A36" s="88"/>
      <c r="B36" s="88"/>
      <c r="C36" s="88"/>
      <c r="D36" s="88"/>
      <c r="E36" s="87"/>
      <c r="F36" s="88"/>
      <c r="G36" s="88"/>
      <c r="H36" s="88"/>
      <c r="I36" s="88"/>
      <c r="J36" s="88"/>
      <c r="K36" s="88"/>
      <c r="L36" s="89"/>
      <c r="M36" s="89"/>
      <c r="N36" s="89"/>
      <c r="O36" s="89"/>
      <c r="P36" s="89"/>
      <c r="Q36" s="89"/>
      <c r="R36" s="89"/>
      <c r="S36" s="89"/>
      <c r="T36" s="89"/>
      <c r="U36" s="89"/>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9"/>
      <c r="AW36" s="89"/>
      <c r="AX36" s="89"/>
      <c r="AY36" s="87"/>
      <c r="AZ36" s="88"/>
      <c r="BA36" s="88"/>
      <c r="BB36" s="88"/>
      <c r="BC36" s="87"/>
      <c r="BD36" s="87"/>
    </row>
    <row r="37" spans="1:56" x14ac:dyDescent="0.2">
      <c r="A37" s="88"/>
      <c r="B37" s="88"/>
      <c r="C37" s="88"/>
      <c r="D37" s="88"/>
      <c r="E37" s="87"/>
      <c r="F37" s="88"/>
      <c r="G37" s="88"/>
      <c r="H37" s="88"/>
      <c r="I37" s="88"/>
      <c r="J37" s="88"/>
      <c r="K37" s="88"/>
      <c r="L37" s="89"/>
      <c r="M37" s="89"/>
      <c r="N37" s="89"/>
      <c r="O37" s="89"/>
      <c r="P37" s="89"/>
      <c r="Q37" s="89"/>
      <c r="R37" s="89"/>
      <c r="S37" s="89"/>
      <c r="T37" s="89"/>
      <c r="U37" s="89"/>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9"/>
      <c r="AW37" s="89"/>
      <c r="AX37" s="89"/>
      <c r="AY37" s="87"/>
      <c r="AZ37" s="88"/>
      <c r="BA37" s="88"/>
      <c r="BB37" s="88"/>
      <c r="BC37" s="87"/>
      <c r="BD37" s="87"/>
    </row>
    <row r="38" spans="1:56" x14ac:dyDescent="0.2">
      <c r="A38" s="88"/>
      <c r="B38" s="88"/>
      <c r="C38" s="88"/>
      <c r="D38" s="88"/>
      <c r="E38" s="87"/>
      <c r="F38" s="88"/>
      <c r="G38" s="88"/>
      <c r="H38" s="88"/>
      <c r="I38" s="88"/>
      <c r="J38" s="88"/>
      <c r="K38" s="88"/>
      <c r="L38" s="89"/>
      <c r="M38" s="89"/>
      <c r="N38" s="89"/>
      <c r="O38" s="89"/>
      <c r="P38" s="89"/>
      <c r="Q38" s="89"/>
      <c r="R38" s="89"/>
      <c r="S38" s="89"/>
      <c r="T38" s="89"/>
      <c r="U38" s="89"/>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9"/>
      <c r="AW38" s="89"/>
      <c r="AX38" s="89"/>
      <c r="AY38" s="87"/>
      <c r="AZ38" s="88"/>
      <c r="BA38" s="88"/>
      <c r="BB38" s="88"/>
      <c r="BC38" s="87"/>
      <c r="BD38" s="87"/>
    </row>
    <row r="39" spans="1:56" x14ac:dyDescent="0.2">
      <c r="A39" s="88"/>
      <c r="B39" s="88"/>
      <c r="C39" s="88"/>
      <c r="D39" s="88"/>
      <c r="E39" s="87"/>
      <c r="F39" s="88"/>
      <c r="G39" s="88"/>
      <c r="H39" s="88"/>
      <c r="I39" s="88"/>
      <c r="J39" s="88"/>
      <c r="K39" s="88"/>
      <c r="L39" s="89"/>
      <c r="M39" s="89"/>
      <c r="N39" s="89"/>
      <c r="O39" s="89"/>
      <c r="P39" s="89"/>
      <c r="Q39" s="89"/>
      <c r="R39" s="89"/>
      <c r="S39" s="89"/>
      <c r="T39" s="89"/>
      <c r="U39" s="89"/>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9"/>
      <c r="AW39" s="89"/>
      <c r="AX39" s="89"/>
      <c r="AY39" s="87"/>
      <c r="AZ39" s="88"/>
      <c r="BA39" s="88"/>
      <c r="BB39" s="88"/>
      <c r="BC39" s="87"/>
      <c r="BD39" s="87"/>
    </row>
    <row r="40" spans="1:56" x14ac:dyDescent="0.2">
      <c r="A40" s="88"/>
      <c r="B40" s="88"/>
      <c r="C40" s="88"/>
      <c r="D40" s="88"/>
      <c r="E40" s="87"/>
      <c r="F40" s="88"/>
      <c r="G40" s="88"/>
      <c r="H40" s="88"/>
      <c r="I40" s="88"/>
      <c r="J40" s="88"/>
      <c r="K40" s="88"/>
      <c r="L40" s="89"/>
      <c r="M40" s="89"/>
      <c r="N40" s="89"/>
      <c r="O40" s="89"/>
      <c r="P40" s="89"/>
      <c r="Q40" s="89"/>
      <c r="R40" s="89"/>
      <c r="S40" s="89"/>
      <c r="T40" s="89"/>
      <c r="U40" s="89"/>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9"/>
      <c r="AW40" s="89"/>
      <c r="AX40" s="89"/>
      <c r="AY40" s="87"/>
      <c r="AZ40" s="88"/>
      <c r="BA40" s="88"/>
      <c r="BB40" s="88"/>
      <c r="BC40" s="87"/>
      <c r="BD40" s="87"/>
    </row>
    <row r="41" spans="1:56" x14ac:dyDescent="0.2">
      <c r="A41" s="88"/>
      <c r="B41" s="88"/>
      <c r="C41" s="88"/>
      <c r="D41" s="88"/>
      <c r="E41" s="87"/>
      <c r="F41" s="88"/>
      <c r="G41" s="88"/>
      <c r="H41" s="88"/>
      <c r="I41" s="88"/>
      <c r="J41" s="88"/>
      <c r="K41" s="88"/>
      <c r="L41" s="89"/>
      <c r="M41" s="89"/>
      <c r="N41" s="89"/>
      <c r="O41" s="89"/>
      <c r="P41" s="89"/>
      <c r="Q41" s="89"/>
      <c r="R41" s="89"/>
      <c r="S41" s="89"/>
      <c r="T41" s="89"/>
      <c r="U41" s="89"/>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9"/>
      <c r="AW41" s="89"/>
      <c r="AX41" s="89"/>
      <c r="AY41" s="87"/>
      <c r="AZ41" s="88"/>
      <c r="BA41" s="88"/>
      <c r="BB41" s="88"/>
      <c r="BC41" s="87"/>
      <c r="BD41" s="87"/>
    </row>
    <row r="42" spans="1:56" x14ac:dyDescent="0.2">
      <c r="A42" s="88"/>
      <c r="B42" s="88"/>
      <c r="C42" s="88"/>
      <c r="D42" s="88"/>
      <c r="E42" s="87"/>
      <c r="F42" s="88"/>
      <c r="G42" s="88"/>
      <c r="H42" s="88"/>
      <c r="I42" s="88"/>
      <c r="J42" s="88"/>
      <c r="K42" s="88"/>
      <c r="L42" s="89"/>
      <c r="M42" s="89"/>
      <c r="N42" s="89"/>
      <c r="O42" s="89"/>
      <c r="P42" s="89"/>
      <c r="Q42" s="89"/>
      <c r="R42" s="89"/>
      <c r="S42" s="89"/>
      <c r="T42" s="89"/>
      <c r="U42" s="89"/>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9"/>
      <c r="AW42" s="89"/>
      <c r="AX42" s="89"/>
      <c r="AY42" s="87"/>
      <c r="AZ42" s="88"/>
      <c r="BA42" s="88"/>
      <c r="BB42" s="88"/>
      <c r="BC42" s="87"/>
      <c r="BD42" s="87"/>
    </row>
    <row r="43" spans="1:56" x14ac:dyDescent="0.2">
      <c r="A43" s="88"/>
      <c r="B43" s="88"/>
      <c r="C43" s="88"/>
      <c r="D43" s="88"/>
      <c r="E43" s="87"/>
      <c r="F43" s="88"/>
      <c r="G43" s="88"/>
      <c r="H43" s="88"/>
      <c r="I43" s="88"/>
      <c r="J43" s="88"/>
      <c r="K43" s="88"/>
      <c r="L43" s="89"/>
      <c r="M43" s="89"/>
      <c r="N43" s="89"/>
      <c r="O43" s="89"/>
      <c r="P43" s="89"/>
      <c r="Q43" s="89"/>
      <c r="R43" s="89"/>
      <c r="S43" s="89"/>
      <c r="T43" s="89"/>
      <c r="U43" s="89"/>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9"/>
      <c r="AW43" s="89"/>
      <c r="AX43" s="89"/>
      <c r="AY43" s="87"/>
      <c r="AZ43" s="88"/>
      <c r="BA43" s="88"/>
      <c r="BB43" s="88"/>
      <c r="BC43" s="87"/>
      <c r="BD43" s="87"/>
    </row>
    <row r="44" spans="1:56" x14ac:dyDescent="0.2">
      <c r="A44" s="88"/>
      <c r="B44" s="88"/>
      <c r="C44" s="88"/>
      <c r="D44" s="88"/>
      <c r="E44" s="87"/>
      <c r="F44" s="88"/>
      <c r="G44" s="88"/>
      <c r="H44" s="88"/>
      <c r="I44" s="88"/>
      <c r="J44" s="88"/>
      <c r="K44" s="88"/>
      <c r="L44" s="89"/>
      <c r="M44" s="89"/>
      <c r="N44" s="89"/>
      <c r="O44" s="89"/>
      <c r="P44" s="89"/>
      <c r="Q44" s="89"/>
      <c r="R44" s="89"/>
      <c r="S44" s="89"/>
      <c r="T44" s="89"/>
      <c r="U44" s="89"/>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9"/>
      <c r="AW44" s="89"/>
      <c r="AX44" s="89"/>
      <c r="AY44" s="87"/>
      <c r="AZ44" s="88"/>
      <c r="BA44" s="88"/>
      <c r="BB44" s="88"/>
      <c r="BC44" s="87"/>
      <c r="BD44" s="87"/>
    </row>
    <row r="45" spans="1:56" x14ac:dyDescent="0.2">
      <c r="A45" s="88"/>
      <c r="B45" s="88"/>
      <c r="C45" s="88"/>
      <c r="D45" s="88"/>
      <c r="E45" s="87"/>
      <c r="F45" s="88"/>
      <c r="G45" s="88"/>
      <c r="H45" s="88"/>
      <c r="I45" s="88"/>
      <c r="J45" s="88"/>
      <c r="K45" s="88"/>
      <c r="L45" s="89"/>
      <c r="M45" s="89"/>
      <c r="N45" s="89"/>
      <c r="O45" s="89"/>
      <c r="P45" s="89"/>
      <c r="Q45" s="89"/>
      <c r="R45" s="89"/>
      <c r="S45" s="89"/>
      <c r="T45" s="89"/>
      <c r="U45" s="89"/>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9"/>
      <c r="AW45" s="89"/>
      <c r="AX45" s="89"/>
      <c r="AY45" s="87"/>
      <c r="AZ45" s="88"/>
      <c r="BA45" s="88"/>
      <c r="BB45" s="88"/>
      <c r="BC45" s="87"/>
      <c r="BD45" s="87"/>
    </row>
    <row r="46" spans="1:56" x14ac:dyDescent="0.2">
      <c r="A46" s="88"/>
      <c r="B46" s="88"/>
      <c r="C46" s="88"/>
      <c r="D46" s="88"/>
      <c r="E46" s="87"/>
      <c r="F46" s="88"/>
      <c r="G46" s="88"/>
      <c r="H46" s="88"/>
      <c r="I46" s="88"/>
      <c r="J46" s="88"/>
      <c r="K46" s="88"/>
      <c r="L46" s="89"/>
      <c r="M46" s="89"/>
      <c r="N46" s="89"/>
      <c r="O46" s="89"/>
      <c r="P46" s="89"/>
      <c r="Q46" s="89"/>
      <c r="R46" s="89"/>
      <c r="S46" s="89"/>
      <c r="T46" s="89"/>
      <c r="U46" s="89"/>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9"/>
      <c r="AW46" s="89"/>
      <c r="AX46" s="89"/>
      <c r="AY46" s="87"/>
      <c r="AZ46" s="88"/>
      <c r="BA46" s="88"/>
      <c r="BB46" s="88"/>
      <c r="BC46" s="87"/>
      <c r="BD46" s="87"/>
    </row>
    <row r="47" spans="1:56" x14ac:dyDescent="0.2">
      <c r="A47" s="88"/>
      <c r="B47" s="88"/>
      <c r="C47" s="88"/>
      <c r="D47" s="88"/>
      <c r="E47" s="87"/>
      <c r="F47" s="88"/>
      <c r="G47" s="88"/>
      <c r="H47" s="88"/>
      <c r="I47" s="88"/>
      <c r="J47" s="88"/>
      <c r="K47" s="88"/>
      <c r="L47" s="89"/>
      <c r="M47" s="89"/>
      <c r="N47" s="89"/>
      <c r="O47" s="89"/>
      <c r="P47" s="89"/>
      <c r="Q47" s="89"/>
      <c r="R47" s="89"/>
      <c r="S47" s="89"/>
      <c r="T47" s="89"/>
      <c r="U47" s="89"/>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9"/>
      <c r="AW47" s="89"/>
      <c r="AX47" s="89"/>
      <c r="AY47" s="87"/>
      <c r="AZ47" s="88"/>
      <c r="BA47" s="88"/>
      <c r="BB47" s="88"/>
      <c r="BC47" s="87"/>
      <c r="BD47" s="87"/>
    </row>
    <row r="48" spans="1:56" x14ac:dyDescent="0.2">
      <c r="A48" s="88"/>
      <c r="B48" s="88"/>
      <c r="C48" s="88"/>
      <c r="D48" s="88"/>
      <c r="E48" s="87"/>
      <c r="F48" s="88"/>
      <c r="G48" s="88"/>
      <c r="H48" s="88"/>
      <c r="I48" s="88"/>
      <c r="J48" s="88"/>
      <c r="K48" s="88"/>
      <c r="L48" s="89"/>
      <c r="M48" s="89"/>
      <c r="N48" s="89"/>
      <c r="O48" s="89"/>
      <c r="P48" s="89"/>
      <c r="Q48" s="89"/>
      <c r="R48" s="89"/>
      <c r="S48" s="89"/>
      <c r="T48" s="89"/>
      <c r="U48" s="89"/>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9"/>
      <c r="AW48" s="89"/>
      <c r="AX48" s="89"/>
      <c r="AY48" s="87"/>
      <c r="AZ48" s="88"/>
      <c r="BA48" s="88"/>
      <c r="BB48" s="88"/>
      <c r="BC48" s="87"/>
      <c r="BD48" s="87"/>
    </row>
    <row r="49" spans="1:56" x14ac:dyDescent="0.2">
      <c r="A49" s="88"/>
      <c r="B49" s="88"/>
      <c r="C49" s="88"/>
      <c r="D49" s="88"/>
      <c r="E49" s="87"/>
      <c r="F49" s="88"/>
      <c r="G49" s="88"/>
      <c r="H49" s="88"/>
      <c r="I49" s="88"/>
      <c r="J49" s="88"/>
      <c r="K49" s="88"/>
      <c r="L49" s="89"/>
      <c r="M49" s="89"/>
      <c r="N49" s="89"/>
      <c r="O49" s="89"/>
      <c r="P49" s="89"/>
      <c r="Q49" s="89"/>
      <c r="R49" s="89"/>
      <c r="S49" s="89"/>
      <c r="T49" s="89"/>
      <c r="U49" s="89"/>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9"/>
      <c r="AW49" s="89"/>
      <c r="AX49" s="89"/>
      <c r="AY49" s="87"/>
      <c r="AZ49" s="88"/>
      <c r="BA49" s="88"/>
      <c r="BB49" s="88"/>
      <c r="BC49" s="87"/>
      <c r="BD49" s="87"/>
    </row>
    <row r="50" spans="1:56" x14ac:dyDescent="0.2">
      <c r="A50" s="88"/>
      <c r="B50" s="88"/>
      <c r="C50" s="88"/>
      <c r="D50" s="88"/>
      <c r="E50" s="87"/>
      <c r="F50" s="88"/>
      <c r="G50" s="88"/>
      <c r="H50" s="88"/>
      <c r="I50" s="88"/>
      <c r="J50" s="88"/>
      <c r="K50" s="88"/>
      <c r="L50" s="89"/>
      <c r="M50" s="89"/>
      <c r="N50" s="89"/>
      <c r="O50" s="89"/>
      <c r="P50" s="89"/>
      <c r="Q50" s="89"/>
      <c r="R50" s="89"/>
      <c r="S50" s="89"/>
      <c r="T50" s="89"/>
      <c r="U50" s="89"/>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9"/>
      <c r="AW50" s="89"/>
      <c r="AX50" s="89"/>
      <c r="AY50" s="87"/>
      <c r="AZ50" s="88"/>
      <c r="BA50" s="88"/>
      <c r="BB50" s="88"/>
      <c r="BC50" s="87"/>
      <c r="BD50" s="87"/>
    </row>
    <row r="51" spans="1:56" x14ac:dyDescent="0.2">
      <c r="A51" s="88"/>
      <c r="B51" s="88"/>
      <c r="C51" s="88"/>
      <c r="D51" s="88"/>
      <c r="E51" s="87"/>
      <c r="F51" s="88"/>
      <c r="G51" s="88"/>
      <c r="H51" s="88"/>
      <c r="I51" s="88"/>
      <c r="J51" s="88"/>
      <c r="K51" s="88"/>
      <c r="L51" s="89"/>
      <c r="M51" s="89"/>
      <c r="N51" s="89"/>
      <c r="O51" s="89"/>
      <c r="P51" s="89"/>
      <c r="Q51" s="89"/>
      <c r="R51" s="89"/>
      <c r="S51" s="89"/>
      <c r="T51" s="89"/>
      <c r="U51" s="89"/>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9"/>
      <c r="AW51" s="89"/>
      <c r="AX51" s="89"/>
      <c r="AY51" s="87"/>
      <c r="AZ51" s="88"/>
      <c r="BA51" s="88"/>
      <c r="BB51" s="88"/>
      <c r="BC51" s="87"/>
      <c r="BD51" s="87"/>
    </row>
    <row r="52" spans="1:56" x14ac:dyDescent="0.2">
      <c r="A52" s="88"/>
      <c r="B52" s="88"/>
      <c r="C52" s="88"/>
      <c r="D52" s="88"/>
      <c r="E52" s="87"/>
      <c r="F52" s="88"/>
      <c r="G52" s="88"/>
      <c r="H52" s="88"/>
      <c r="I52" s="88"/>
      <c r="J52" s="88"/>
      <c r="K52" s="88"/>
      <c r="L52" s="89"/>
      <c r="M52" s="89"/>
      <c r="N52" s="89"/>
      <c r="O52" s="89"/>
      <c r="P52" s="89"/>
      <c r="Q52" s="89"/>
      <c r="R52" s="89"/>
      <c r="S52" s="89"/>
      <c r="T52" s="89"/>
      <c r="U52" s="89"/>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9"/>
      <c r="AW52" s="89"/>
      <c r="AX52" s="89"/>
      <c r="AY52" s="87"/>
      <c r="AZ52" s="88"/>
      <c r="BA52" s="88"/>
      <c r="BB52" s="88"/>
      <c r="BC52" s="87"/>
      <c r="BD52" s="87"/>
    </row>
    <row r="53" spans="1:56" x14ac:dyDescent="0.2">
      <c r="A53" s="88"/>
      <c r="B53" s="88"/>
      <c r="C53" s="88"/>
      <c r="D53" s="88"/>
      <c r="E53" s="87"/>
      <c r="F53" s="88"/>
      <c r="G53" s="88"/>
      <c r="H53" s="88"/>
      <c r="I53" s="88"/>
      <c r="J53" s="88"/>
      <c r="K53" s="88"/>
      <c r="L53" s="89"/>
      <c r="M53" s="89"/>
      <c r="N53" s="89"/>
      <c r="O53" s="89"/>
      <c r="P53" s="89"/>
      <c r="Q53" s="89"/>
      <c r="R53" s="89"/>
      <c r="S53" s="89"/>
      <c r="T53" s="89"/>
      <c r="U53" s="89"/>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9"/>
      <c r="AW53" s="89"/>
      <c r="AX53" s="89"/>
      <c r="AY53" s="87"/>
      <c r="AZ53" s="88"/>
      <c r="BA53" s="88"/>
      <c r="BB53" s="88"/>
      <c r="BC53" s="87"/>
      <c r="BD53" s="87"/>
    </row>
    <row r="54" spans="1:56" x14ac:dyDescent="0.2">
      <c r="A54" s="88"/>
      <c r="B54" s="88"/>
      <c r="C54" s="88"/>
      <c r="D54" s="88"/>
      <c r="E54" s="87"/>
      <c r="F54" s="88"/>
      <c r="G54" s="88"/>
      <c r="H54" s="88"/>
      <c r="I54" s="88"/>
      <c r="J54" s="88"/>
      <c r="K54" s="88"/>
      <c r="L54" s="89"/>
      <c r="M54" s="89"/>
      <c r="N54" s="89"/>
      <c r="O54" s="89"/>
      <c r="P54" s="89"/>
      <c r="Q54" s="89"/>
      <c r="R54" s="89"/>
      <c r="S54" s="89"/>
      <c r="T54" s="89"/>
      <c r="U54" s="89"/>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9"/>
      <c r="AW54" s="89"/>
      <c r="AX54" s="89"/>
      <c r="AY54" s="87"/>
      <c r="AZ54" s="88"/>
      <c r="BA54" s="88"/>
      <c r="BB54" s="88"/>
      <c r="BC54" s="87"/>
      <c r="BD54" s="87"/>
    </row>
    <row r="55" spans="1:56" x14ac:dyDescent="0.2">
      <c r="A55" s="88"/>
      <c r="B55" s="88"/>
      <c r="C55" s="88"/>
      <c r="D55" s="88"/>
      <c r="E55" s="87"/>
      <c r="F55" s="88"/>
      <c r="G55" s="88"/>
      <c r="H55" s="88"/>
      <c r="I55" s="88"/>
      <c r="J55" s="88"/>
      <c r="K55" s="88"/>
      <c r="L55" s="89"/>
      <c r="M55" s="89"/>
      <c r="N55" s="89"/>
      <c r="O55" s="89"/>
      <c r="P55" s="89"/>
      <c r="Q55" s="89"/>
      <c r="R55" s="89"/>
      <c r="S55" s="89"/>
      <c r="T55" s="89"/>
      <c r="U55" s="89"/>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9"/>
      <c r="AW55" s="89"/>
      <c r="AX55" s="89"/>
      <c r="AY55" s="87"/>
      <c r="AZ55" s="88"/>
      <c r="BA55" s="88"/>
      <c r="BB55" s="88"/>
      <c r="BC55" s="87"/>
      <c r="BD55" s="87"/>
    </row>
    <row r="56" spans="1:56" x14ac:dyDescent="0.2">
      <c r="A56" s="88"/>
      <c r="B56" s="88"/>
      <c r="C56" s="88"/>
      <c r="D56" s="88"/>
      <c r="E56" s="87"/>
      <c r="F56" s="88"/>
      <c r="G56" s="88"/>
      <c r="H56" s="88"/>
      <c r="I56" s="88"/>
      <c r="J56" s="88"/>
      <c r="K56" s="88"/>
      <c r="L56" s="89"/>
      <c r="M56" s="89"/>
      <c r="N56" s="89"/>
      <c r="O56" s="89"/>
      <c r="P56" s="89"/>
      <c r="Q56" s="89"/>
      <c r="R56" s="89"/>
      <c r="S56" s="89"/>
      <c r="T56" s="89"/>
      <c r="U56" s="89"/>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9"/>
      <c r="AW56" s="89"/>
      <c r="AX56" s="89"/>
      <c r="AY56" s="87"/>
      <c r="AZ56" s="88"/>
      <c r="BA56" s="88"/>
      <c r="BB56" s="88"/>
      <c r="BC56" s="87"/>
      <c r="BD56" s="87"/>
    </row>
    <row r="57" spans="1:56" x14ac:dyDescent="0.2">
      <c r="A57" s="88"/>
      <c r="B57" s="88"/>
      <c r="C57" s="88"/>
      <c r="D57" s="88"/>
      <c r="E57" s="87"/>
      <c r="F57" s="88"/>
      <c r="G57" s="88"/>
      <c r="H57" s="88"/>
      <c r="I57" s="88"/>
      <c r="J57" s="88"/>
      <c r="K57" s="88"/>
      <c r="L57" s="89"/>
      <c r="M57" s="89"/>
      <c r="N57" s="89"/>
      <c r="O57" s="89"/>
      <c r="P57" s="89"/>
      <c r="Q57" s="89"/>
      <c r="R57" s="89"/>
      <c r="S57" s="89"/>
      <c r="T57" s="89"/>
      <c r="U57" s="89"/>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9"/>
      <c r="AW57" s="89"/>
      <c r="AX57" s="89"/>
      <c r="AY57" s="87"/>
      <c r="AZ57" s="88"/>
      <c r="BA57" s="88"/>
      <c r="BB57" s="88"/>
      <c r="BC57" s="87"/>
      <c r="BD57" s="87"/>
    </row>
    <row r="58" spans="1:56" x14ac:dyDescent="0.2">
      <c r="A58" s="88"/>
      <c r="B58" s="88"/>
      <c r="C58" s="88"/>
      <c r="D58" s="88"/>
      <c r="E58" s="87"/>
      <c r="F58" s="88"/>
      <c r="G58" s="88"/>
      <c r="H58" s="88"/>
      <c r="I58" s="88"/>
      <c r="J58" s="88"/>
      <c r="K58" s="88"/>
      <c r="L58" s="89"/>
      <c r="M58" s="89"/>
      <c r="N58" s="89"/>
      <c r="O58" s="89"/>
      <c r="P58" s="89"/>
      <c r="Q58" s="89"/>
      <c r="R58" s="89"/>
      <c r="S58" s="89"/>
      <c r="T58" s="89"/>
      <c r="U58" s="89"/>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9"/>
      <c r="AW58" s="89"/>
      <c r="AX58" s="89"/>
      <c r="AY58" s="87"/>
      <c r="AZ58" s="88"/>
      <c r="BA58" s="88"/>
      <c r="BB58" s="88"/>
      <c r="BC58" s="87"/>
      <c r="BD58" s="87"/>
    </row>
    <row r="59" spans="1:56" x14ac:dyDescent="0.2">
      <c r="A59" s="88"/>
      <c r="B59" s="88"/>
      <c r="C59" s="88"/>
      <c r="D59" s="88"/>
      <c r="E59" s="87"/>
      <c r="F59" s="88"/>
      <c r="G59" s="88"/>
      <c r="H59" s="88"/>
      <c r="I59" s="88"/>
      <c r="J59" s="88"/>
      <c r="K59" s="88"/>
      <c r="L59" s="89"/>
      <c r="M59" s="89"/>
      <c r="N59" s="89"/>
      <c r="O59" s="89"/>
      <c r="P59" s="89"/>
      <c r="Q59" s="89"/>
      <c r="R59" s="89"/>
      <c r="S59" s="89"/>
      <c r="T59" s="89"/>
      <c r="U59" s="89"/>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9"/>
      <c r="AW59" s="89"/>
      <c r="AX59" s="89"/>
      <c r="AY59" s="87"/>
      <c r="AZ59" s="88"/>
      <c r="BA59" s="88"/>
      <c r="BB59" s="88"/>
      <c r="BC59" s="87"/>
      <c r="BD59" s="87"/>
    </row>
    <row r="60" spans="1:56" x14ac:dyDescent="0.2">
      <c r="A60" s="88"/>
      <c r="B60" s="88"/>
      <c r="C60" s="88"/>
      <c r="D60" s="88"/>
      <c r="E60" s="87"/>
      <c r="F60" s="88"/>
      <c r="G60" s="88"/>
      <c r="H60" s="88"/>
      <c r="I60" s="88"/>
      <c r="J60" s="88"/>
      <c r="K60" s="88"/>
      <c r="L60" s="89"/>
      <c r="M60" s="89"/>
      <c r="N60" s="89"/>
      <c r="O60" s="89"/>
      <c r="P60" s="89"/>
      <c r="Q60" s="89"/>
      <c r="R60" s="89"/>
      <c r="S60" s="89"/>
      <c r="T60" s="89"/>
      <c r="U60" s="89"/>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9"/>
      <c r="AW60" s="89"/>
      <c r="AX60" s="89"/>
      <c r="AY60" s="87"/>
      <c r="AZ60" s="88"/>
      <c r="BA60" s="88"/>
      <c r="BB60" s="88"/>
      <c r="BC60" s="87"/>
      <c r="BD60" s="87"/>
    </row>
    <row r="61" spans="1:56" x14ac:dyDescent="0.2">
      <c r="A61" s="88"/>
      <c r="B61" s="88"/>
      <c r="C61" s="88"/>
      <c r="D61" s="88"/>
      <c r="E61" s="87"/>
      <c r="F61" s="88"/>
      <c r="G61" s="88"/>
      <c r="H61" s="88"/>
      <c r="I61" s="88"/>
      <c r="J61" s="88"/>
      <c r="K61" s="88"/>
      <c r="L61" s="89"/>
      <c r="M61" s="89"/>
      <c r="N61" s="89"/>
      <c r="O61" s="89"/>
      <c r="P61" s="89"/>
      <c r="Q61" s="89"/>
      <c r="R61" s="89"/>
      <c r="S61" s="89"/>
      <c r="T61" s="89"/>
      <c r="U61" s="89"/>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9"/>
      <c r="AW61" s="89"/>
      <c r="AX61" s="89"/>
      <c r="AY61" s="87"/>
      <c r="AZ61" s="88"/>
      <c r="BA61" s="88"/>
      <c r="BB61" s="88"/>
      <c r="BC61" s="87"/>
      <c r="BD61" s="87"/>
    </row>
    <row r="62" spans="1:56" x14ac:dyDescent="0.2">
      <c r="A62" s="88"/>
      <c r="B62" s="88"/>
      <c r="C62" s="88"/>
      <c r="D62" s="88"/>
      <c r="E62" s="87"/>
      <c r="F62" s="88"/>
      <c r="G62" s="88"/>
      <c r="H62" s="88"/>
      <c r="I62" s="88"/>
      <c r="J62" s="88"/>
      <c r="K62" s="88"/>
      <c r="L62" s="89"/>
      <c r="M62" s="89"/>
      <c r="N62" s="89"/>
      <c r="O62" s="89"/>
      <c r="P62" s="89"/>
      <c r="Q62" s="89"/>
      <c r="R62" s="89"/>
      <c r="S62" s="89"/>
      <c r="T62" s="89"/>
      <c r="U62" s="89"/>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9"/>
      <c r="AW62" s="89"/>
      <c r="AX62" s="89"/>
      <c r="AY62" s="87"/>
      <c r="AZ62" s="88"/>
      <c r="BA62" s="88"/>
      <c r="BB62" s="88"/>
      <c r="BC62" s="87"/>
      <c r="BD62" s="87"/>
    </row>
    <row r="63" spans="1:56" x14ac:dyDescent="0.2">
      <c r="A63" s="88"/>
      <c r="B63" s="88"/>
      <c r="C63" s="88"/>
      <c r="D63" s="88"/>
      <c r="E63" s="87"/>
      <c r="F63" s="88"/>
      <c r="G63" s="88"/>
      <c r="H63" s="88"/>
      <c r="I63" s="88"/>
      <c r="J63" s="88"/>
      <c r="K63" s="88"/>
      <c r="L63" s="89"/>
      <c r="M63" s="89"/>
      <c r="N63" s="89"/>
      <c r="O63" s="89"/>
      <c r="P63" s="89"/>
      <c r="Q63" s="89"/>
      <c r="R63" s="89"/>
      <c r="S63" s="89"/>
      <c r="T63" s="89"/>
      <c r="U63" s="89"/>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9"/>
      <c r="AW63" s="89"/>
      <c r="AX63" s="89"/>
      <c r="AY63" s="87"/>
      <c r="AZ63" s="88"/>
      <c r="BA63" s="88"/>
      <c r="BB63" s="88"/>
      <c r="BC63" s="87"/>
      <c r="BD63" s="87"/>
    </row>
    <row r="64" spans="1:56" x14ac:dyDescent="0.2">
      <c r="A64" s="88"/>
      <c r="B64" s="88"/>
      <c r="C64" s="88"/>
      <c r="D64" s="88"/>
      <c r="E64" s="87"/>
      <c r="F64" s="88"/>
      <c r="G64" s="88"/>
      <c r="H64" s="88"/>
      <c r="I64" s="88"/>
      <c r="J64" s="88"/>
      <c r="K64" s="88"/>
      <c r="L64" s="89"/>
      <c r="M64" s="89"/>
      <c r="N64" s="89"/>
      <c r="O64" s="89"/>
      <c r="P64" s="89"/>
      <c r="Q64" s="89"/>
      <c r="R64" s="89"/>
      <c r="S64" s="89"/>
      <c r="T64" s="89"/>
      <c r="U64" s="89"/>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9"/>
      <c r="AW64" s="89"/>
      <c r="AX64" s="89"/>
      <c r="AY64" s="87"/>
      <c r="AZ64" s="88"/>
      <c r="BA64" s="88"/>
      <c r="BB64" s="88"/>
      <c r="BC64" s="87"/>
      <c r="BD64" s="87"/>
    </row>
    <row r="65" spans="1:56" x14ac:dyDescent="0.2">
      <c r="A65" s="88"/>
      <c r="B65" s="88"/>
      <c r="C65" s="88"/>
      <c r="D65" s="88"/>
      <c r="E65" s="87"/>
      <c r="F65" s="88"/>
      <c r="G65" s="88"/>
      <c r="H65" s="88"/>
      <c r="I65" s="88"/>
      <c r="J65" s="88"/>
      <c r="K65" s="88"/>
      <c r="L65" s="89"/>
      <c r="M65" s="89"/>
      <c r="N65" s="89"/>
      <c r="O65" s="89"/>
      <c r="P65" s="89"/>
      <c r="Q65" s="89"/>
      <c r="R65" s="89"/>
      <c r="S65" s="89"/>
      <c r="T65" s="89"/>
      <c r="U65" s="89"/>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9"/>
      <c r="AW65" s="89"/>
      <c r="AX65" s="89"/>
      <c r="AY65" s="87"/>
      <c r="AZ65" s="88"/>
      <c r="BA65" s="88"/>
      <c r="BB65" s="88"/>
      <c r="BC65" s="87"/>
      <c r="BD65" s="87"/>
    </row>
    <row r="66" spans="1:56" x14ac:dyDescent="0.2">
      <c r="A66" s="88"/>
      <c r="B66" s="88"/>
      <c r="C66" s="88"/>
      <c r="D66" s="88"/>
      <c r="E66" s="87"/>
      <c r="F66" s="88"/>
      <c r="G66" s="88"/>
      <c r="H66" s="88"/>
      <c r="I66" s="88"/>
      <c r="J66" s="88"/>
      <c r="K66" s="88"/>
      <c r="L66" s="89"/>
      <c r="M66" s="89"/>
      <c r="N66" s="89"/>
      <c r="O66" s="89"/>
      <c r="P66" s="89"/>
      <c r="Q66" s="89"/>
      <c r="R66" s="89"/>
      <c r="S66" s="89"/>
      <c r="T66" s="89"/>
      <c r="U66" s="89"/>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9"/>
      <c r="AW66" s="89"/>
      <c r="AX66" s="89"/>
      <c r="AY66" s="87"/>
      <c r="AZ66" s="88"/>
      <c r="BA66" s="88"/>
      <c r="BB66" s="88"/>
      <c r="BC66" s="87"/>
      <c r="BD66" s="87"/>
    </row>
    <row r="67" spans="1:56" x14ac:dyDescent="0.2">
      <c r="A67" s="88"/>
      <c r="B67" s="88"/>
      <c r="C67" s="88"/>
      <c r="D67" s="88"/>
      <c r="E67" s="87"/>
      <c r="F67" s="88"/>
      <c r="G67" s="88"/>
      <c r="H67" s="88"/>
      <c r="I67" s="88"/>
      <c r="J67" s="88"/>
      <c r="K67" s="88"/>
      <c r="L67" s="89"/>
      <c r="M67" s="89"/>
      <c r="N67" s="89"/>
      <c r="O67" s="89"/>
      <c r="P67" s="89"/>
      <c r="Q67" s="89"/>
      <c r="R67" s="89"/>
      <c r="S67" s="89"/>
      <c r="T67" s="89"/>
      <c r="U67" s="89"/>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9"/>
      <c r="AW67" s="89"/>
      <c r="AX67" s="89"/>
      <c r="AY67" s="87"/>
      <c r="AZ67" s="88"/>
      <c r="BA67" s="88"/>
      <c r="BB67" s="88"/>
      <c r="BC67" s="87"/>
      <c r="BD67" s="87"/>
    </row>
    <row r="68" spans="1:56" x14ac:dyDescent="0.2">
      <c r="A68" s="88"/>
      <c r="B68" s="88"/>
      <c r="C68" s="88"/>
      <c r="D68" s="88"/>
      <c r="E68" s="87"/>
      <c r="F68" s="88"/>
      <c r="G68" s="88"/>
      <c r="H68" s="88"/>
      <c r="I68" s="88"/>
      <c r="J68" s="88"/>
      <c r="K68" s="88"/>
      <c r="L68" s="89"/>
      <c r="M68" s="89"/>
      <c r="N68" s="89"/>
      <c r="O68" s="89"/>
      <c r="P68" s="89"/>
      <c r="Q68" s="89"/>
      <c r="R68" s="89"/>
      <c r="S68" s="89"/>
      <c r="T68" s="89"/>
      <c r="U68" s="89"/>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9"/>
      <c r="AW68" s="89"/>
      <c r="AX68" s="89"/>
      <c r="AY68" s="87"/>
      <c r="AZ68" s="88"/>
      <c r="BA68" s="88"/>
      <c r="BB68" s="88"/>
      <c r="BC68" s="87"/>
      <c r="BD68" s="87"/>
    </row>
    <row r="69" spans="1:56" x14ac:dyDescent="0.2">
      <c r="A69" s="88"/>
      <c r="B69" s="88"/>
      <c r="C69" s="88"/>
      <c r="D69" s="88"/>
      <c r="E69" s="87"/>
      <c r="F69" s="88"/>
      <c r="G69" s="88"/>
      <c r="H69" s="88"/>
      <c r="I69" s="88"/>
      <c r="J69" s="88"/>
      <c r="K69" s="88"/>
      <c r="L69" s="89"/>
      <c r="M69" s="89"/>
      <c r="N69" s="89"/>
      <c r="O69" s="89"/>
      <c r="P69" s="89"/>
      <c r="Q69" s="89"/>
      <c r="R69" s="89"/>
      <c r="S69" s="89"/>
      <c r="T69" s="89"/>
      <c r="U69" s="89"/>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9"/>
      <c r="AW69" s="89"/>
      <c r="AX69" s="89"/>
      <c r="AY69" s="87"/>
      <c r="AZ69" s="88"/>
      <c r="BA69" s="88"/>
      <c r="BB69" s="88"/>
      <c r="BC69" s="87"/>
      <c r="BD69" s="87"/>
    </row>
    <row r="70" spans="1:56" x14ac:dyDescent="0.2">
      <c r="A70" s="88"/>
      <c r="B70" s="88"/>
      <c r="C70" s="88"/>
      <c r="D70" s="88"/>
      <c r="E70" s="87"/>
      <c r="F70" s="88"/>
      <c r="G70" s="88"/>
      <c r="H70" s="88"/>
      <c r="I70" s="88"/>
      <c r="J70" s="88"/>
      <c r="K70" s="88"/>
      <c r="L70" s="89"/>
      <c r="M70" s="89"/>
      <c r="N70" s="89"/>
      <c r="O70" s="89"/>
      <c r="P70" s="89"/>
      <c r="Q70" s="89"/>
      <c r="R70" s="89"/>
      <c r="S70" s="89"/>
      <c r="T70" s="89"/>
      <c r="U70" s="89"/>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9"/>
      <c r="AW70" s="89"/>
      <c r="AX70" s="89"/>
      <c r="AY70" s="87"/>
      <c r="AZ70" s="88"/>
      <c r="BA70" s="88"/>
      <c r="BB70" s="88"/>
      <c r="BC70" s="87"/>
      <c r="BD70" s="87"/>
    </row>
    <row r="71" spans="1:56" x14ac:dyDescent="0.2">
      <c r="A71" s="88"/>
      <c r="B71" s="88"/>
      <c r="C71" s="88"/>
      <c r="D71" s="88"/>
      <c r="E71" s="87"/>
      <c r="F71" s="88"/>
      <c r="G71" s="88"/>
      <c r="H71" s="88"/>
      <c r="I71" s="88"/>
      <c r="J71" s="88"/>
      <c r="K71" s="88"/>
      <c r="L71" s="89"/>
      <c r="M71" s="89"/>
      <c r="N71" s="89"/>
      <c r="O71" s="89"/>
      <c r="P71" s="89"/>
      <c r="Q71" s="89"/>
      <c r="R71" s="89"/>
      <c r="S71" s="89"/>
      <c r="T71" s="89"/>
      <c r="U71" s="89"/>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9"/>
      <c r="AW71" s="89"/>
      <c r="AX71" s="89"/>
      <c r="AY71" s="87"/>
      <c r="AZ71" s="88"/>
      <c r="BA71" s="88"/>
      <c r="BB71" s="88"/>
      <c r="BC71" s="87"/>
      <c r="BD71" s="87"/>
    </row>
    <row r="72" spans="1:56" x14ac:dyDescent="0.2">
      <c r="A72" s="88"/>
      <c r="B72" s="88"/>
      <c r="C72" s="88"/>
      <c r="D72" s="88"/>
      <c r="E72" s="87"/>
      <c r="F72" s="88"/>
      <c r="G72" s="88"/>
      <c r="H72" s="88"/>
      <c r="I72" s="88"/>
      <c r="J72" s="88"/>
      <c r="K72" s="88"/>
      <c r="L72" s="89"/>
      <c r="M72" s="89"/>
      <c r="N72" s="89"/>
      <c r="O72" s="89"/>
      <c r="P72" s="89"/>
      <c r="Q72" s="89"/>
      <c r="R72" s="89"/>
      <c r="S72" s="89"/>
      <c r="T72" s="89"/>
      <c r="U72" s="89"/>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9"/>
      <c r="AW72" s="89"/>
      <c r="AX72" s="89"/>
      <c r="AY72" s="87"/>
      <c r="AZ72" s="88"/>
      <c r="BA72" s="88"/>
      <c r="BB72" s="88"/>
      <c r="BC72" s="87"/>
      <c r="BD72" s="87"/>
    </row>
    <row r="73" spans="1:56" x14ac:dyDescent="0.2">
      <c r="A73" s="88"/>
      <c r="B73" s="88"/>
      <c r="C73" s="88"/>
      <c r="D73" s="88"/>
      <c r="E73" s="87"/>
      <c r="F73" s="88"/>
      <c r="G73" s="88"/>
      <c r="H73" s="88"/>
      <c r="I73" s="88"/>
      <c r="J73" s="88"/>
      <c r="K73" s="88"/>
      <c r="L73" s="89"/>
      <c r="M73" s="89"/>
      <c r="N73" s="89"/>
      <c r="O73" s="89"/>
      <c r="P73" s="89"/>
      <c r="Q73" s="89"/>
      <c r="R73" s="89"/>
      <c r="S73" s="89"/>
      <c r="T73" s="89"/>
      <c r="U73" s="89"/>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9"/>
      <c r="AW73" s="89"/>
      <c r="AX73" s="89"/>
      <c r="AY73" s="87"/>
      <c r="AZ73" s="88"/>
      <c r="BA73" s="88"/>
      <c r="BB73" s="88"/>
      <c r="BC73" s="87"/>
      <c r="BD73" s="87"/>
    </row>
    <row r="74" spans="1:56" x14ac:dyDescent="0.2">
      <c r="A74" s="88"/>
      <c r="B74" s="88"/>
      <c r="C74" s="88"/>
      <c r="D74" s="88"/>
      <c r="E74" s="87"/>
      <c r="F74" s="88"/>
      <c r="G74" s="88"/>
      <c r="H74" s="88"/>
      <c r="I74" s="88"/>
      <c r="J74" s="88"/>
      <c r="K74" s="88"/>
      <c r="L74" s="89"/>
      <c r="M74" s="89"/>
      <c r="N74" s="89"/>
      <c r="O74" s="89"/>
      <c r="P74" s="89"/>
      <c r="Q74" s="89"/>
      <c r="R74" s="89"/>
      <c r="S74" s="89"/>
      <c r="T74" s="89"/>
      <c r="U74" s="89"/>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9"/>
      <c r="AW74" s="89"/>
      <c r="AX74" s="89"/>
      <c r="AY74" s="87"/>
      <c r="AZ74" s="88"/>
      <c r="BA74" s="88"/>
      <c r="BB74" s="88"/>
      <c r="BC74" s="87"/>
      <c r="BD74" s="87"/>
    </row>
    <row r="75" spans="1:56" x14ac:dyDescent="0.2">
      <c r="A75" s="88"/>
      <c r="B75" s="88"/>
      <c r="C75" s="88"/>
      <c r="D75" s="88"/>
      <c r="E75" s="87"/>
      <c r="F75" s="88"/>
      <c r="G75" s="88"/>
      <c r="H75" s="88"/>
      <c r="I75" s="88"/>
      <c r="J75" s="88"/>
      <c r="K75" s="88"/>
      <c r="L75" s="89"/>
      <c r="M75" s="89"/>
      <c r="N75" s="89"/>
      <c r="O75" s="89"/>
      <c r="P75" s="89"/>
      <c r="Q75" s="89"/>
      <c r="R75" s="89"/>
      <c r="S75" s="89"/>
      <c r="T75" s="89"/>
      <c r="U75" s="89"/>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9"/>
      <c r="AW75" s="89"/>
      <c r="AX75" s="89"/>
      <c r="AY75" s="87"/>
      <c r="AZ75" s="88"/>
      <c r="BA75" s="88"/>
      <c r="BB75" s="88"/>
      <c r="BC75" s="87"/>
      <c r="BD75" s="87"/>
    </row>
    <row r="76" spans="1:56" x14ac:dyDescent="0.2">
      <c r="A76" s="88"/>
      <c r="B76" s="88"/>
      <c r="C76" s="88"/>
      <c r="D76" s="88"/>
      <c r="E76" s="87"/>
      <c r="F76" s="88"/>
      <c r="G76" s="88"/>
      <c r="H76" s="88"/>
      <c r="I76" s="88"/>
      <c r="J76" s="88"/>
      <c r="K76" s="88"/>
      <c r="L76" s="89"/>
      <c r="M76" s="89"/>
      <c r="N76" s="89"/>
      <c r="O76" s="89"/>
      <c r="P76" s="89"/>
      <c r="Q76" s="89"/>
      <c r="R76" s="89"/>
      <c r="S76" s="89"/>
      <c r="T76" s="89"/>
      <c r="U76" s="89"/>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9"/>
      <c r="AW76" s="89"/>
      <c r="AX76" s="89"/>
      <c r="AY76" s="87"/>
      <c r="AZ76" s="88"/>
      <c r="BA76" s="88"/>
      <c r="BB76" s="88"/>
      <c r="BC76" s="87"/>
      <c r="BD76" s="87"/>
    </row>
    <row r="77" spans="1:56" x14ac:dyDescent="0.2">
      <c r="A77" s="88"/>
      <c r="B77" s="88"/>
      <c r="C77" s="88"/>
      <c r="D77" s="88"/>
      <c r="E77" s="87"/>
      <c r="F77" s="88"/>
      <c r="G77" s="88"/>
      <c r="H77" s="88"/>
      <c r="I77" s="88"/>
      <c r="J77" s="88"/>
      <c r="K77" s="88"/>
      <c r="L77" s="89"/>
      <c r="M77" s="89"/>
      <c r="N77" s="89"/>
      <c r="O77" s="89"/>
      <c r="P77" s="89"/>
      <c r="Q77" s="89"/>
      <c r="R77" s="89"/>
      <c r="S77" s="89"/>
      <c r="T77" s="89"/>
      <c r="U77" s="89"/>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9"/>
      <c r="AW77" s="89"/>
      <c r="AX77" s="89"/>
      <c r="AY77" s="87"/>
      <c r="AZ77" s="88"/>
      <c r="BA77" s="88"/>
      <c r="BB77" s="88"/>
      <c r="BC77" s="87"/>
      <c r="BD77" s="87"/>
    </row>
    <row r="78" spans="1:56" x14ac:dyDescent="0.2">
      <c r="A78" s="88"/>
      <c r="B78" s="88"/>
      <c r="C78" s="88"/>
      <c r="D78" s="88"/>
      <c r="E78" s="87"/>
      <c r="F78" s="88"/>
      <c r="G78" s="88"/>
      <c r="H78" s="88"/>
      <c r="I78" s="88"/>
      <c r="J78" s="88"/>
      <c r="K78" s="88"/>
      <c r="L78" s="89"/>
      <c r="M78" s="89"/>
      <c r="N78" s="89"/>
      <c r="O78" s="89"/>
      <c r="P78" s="89"/>
      <c r="Q78" s="89"/>
      <c r="R78" s="89"/>
      <c r="S78" s="89"/>
      <c r="T78" s="89"/>
      <c r="U78" s="89"/>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9"/>
      <c r="AW78" s="89"/>
      <c r="AX78" s="89"/>
      <c r="AY78" s="87"/>
      <c r="AZ78" s="88"/>
      <c r="BA78" s="88"/>
      <c r="BB78" s="88"/>
      <c r="BC78" s="87"/>
      <c r="BD78" s="87"/>
    </row>
    <row r="79" spans="1:56" x14ac:dyDescent="0.2">
      <c r="A79" s="88"/>
      <c r="B79" s="88"/>
      <c r="C79" s="88"/>
      <c r="D79" s="88"/>
      <c r="E79" s="87"/>
      <c r="F79" s="88"/>
      <c r="G79" s="88"/>
      <c r="H79" s="88"/>
      <c r="I79" s="88"/>
      <c r="J79" s="88"/>
      <c r="K79" s="88"/>
      <c r="L79" s="89"/>
      <c r="M79" s="89"/>
      <c r="N79" s="89"/>
      <c r="O79" s="89"/>
      <c r="P79" s="89"/>
      <c r="Q79" s="89"/>
      <c r="R79" s="89"/>
      <c r="S79" s="89"/>
      <c r="T79" s="89"/>
      <c r="U79" s="89"/>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9"/>
      <c r="AW79" s="89"/>
      <c r="AX79" s="89"/>
      <c r="AY79" s="87"/>
      <c r="AZ79" s="88"/>
      <c r="BA79" s="88"/>
      <c r="BB79" s="88"/>
      <c r="BC79" s="87"/>
      <c r="BD79" s="87"/>
    </row>
    <row r="80" spans="1:56" x14ac:dyDescent="0.2">
      <c r="A80" s="88"/>
      <c r="B80" s="88"/>
      <c r="C80" s="88"/>
      <c r="D80" s="88"/>
      <c r="E80" s="87"/>
      <c r="F80" s="88"/>
      <c r="G80" s="88"/>
      <c r="H80" s="88"/>
      <c r="I80" s="88"/>
      <c r="J80" s="88"/>
      <c r="K80" s="88"/>
      <c r="L80" s="89"/>
      <c r="M80" s="89"/>
      <c r="N80" s="89"/>
      <c r="O80" s="89"/>
      <c r="P80" s="89"/>
      <c r="Q80" s="89"/>
      <c r="R80" s="89"/>
      <c r="S80" s="89"/>
      <c r="T80" s="89"/>
      <c r="U80" s="89"/>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9"/>
      <c r="AW80" s="89"/>
      <c r="AX80" s="89"/>
      <c r="AY80" s="87"/>
      <c r="AZ80" s="88"/>
      <c r="BA80" s="88"/>
      <c r="BB80" s="88"/>
      <c r="BC80" s="87"/>
      <c r="BD80" s="87"/>
    </row>
    <row r="81" spans="1:56" x14ac:dyDescent="0.2">
      <c r="A81" s="88"/>
      <c r="B81" s="88"/>
      <c r="C81" s="88"/>
      <c r="D81" s="88"/>
      <c r="E81" s="87"/>
      <c r="F81" s="88"/>
      <c r="G81" s="88"/>
      <c r="H81" s="88"/>
      <c r="I81" s="88"/>
      <c r="J81" s="88"/>
      <c r="K81" s="88"/>
      <c r="L81" s="89"/>
      <c r="M81" s="89"/>
      <c r="N81" s="89"/>
      <c r="O81" s="89"/>
      <c r="P81" s="89"/>
      <c r="Q81" s="89"/>
      <c r="R81" s="89"/>
      <c r="S81" s="89"/>
      <c r="T81" s="89"/>
      <c r="U81" s="89"/>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9"/>
      <c r="AW81" s="89"/>
      <c r="AX81" s="89"/>
      <c r="AY81" s="87"/>
      <c r="AZ81" s="88"/>
      <c r="BA81" s="88"/>
      <c r="BB81" s="88"/>
      <c r="BC81" s="87"/>
      <c r="BD81" s="87"/>
    </row>
    <row r="82" spans="1:56" x14ac:dyDescent="0.2">
      <c r="A82" s="88"/>
      <c r="B82" s="88"/>
      <c r="C82" s="88"/>
      <c r="D82" s="88"/>
      <c r="E82" s="87"/>
      <c r="F82" s="88"/>
      <c r="G82" s="88"/>
      <c r="H82" s="88"/>
      <c r="I82" s="88"/>
      <c r="J82" s="88"/>
      <c r="K82" s="88"/>
      <c r="L82" s="89"/>
      <c r="M82" s="89"/>
      <c r="N82" s="89"/>
      <c r="O82" s="89"/>
      <c r="P82" s="89"/>
      <c r="Q82" s="89"/>
      <c r="R82" s="89"/>
      <c r="S82" s="89"/>
      <c r="T82" s="89"/>
      <c r="U82" s="89"/>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9"/>
      <c r="AW82" s="89"/>
      <c r="AX82" s="89"/>
      <c r="AY82" s="87"/>
      <c r="AZ82" s="88"/>
      <c r="BA82" s="88"/>
      <c r="BB82" s="88"/>
      <c r="BC82" s="87"/>
      <c r="BD82" s="87"/>
    </row>
    <row r="83" spans="1:56" x14ac:dyDescent="0.2">
      <c r="A83" s="88"/>
      <c r="B83" s="88"/>
      <c r="C83" s="88"/>
      <c r="D83" s="88"/>
      <c r="E83" s="87"/>
      <c r="F83" s="88"/>
      <c r="G83" s="88"/>
      <c r="H83" s="88"/>
      <c r="I83" s="88"/>
      <c r="J83" s="88"/>
      <c r="K83" s="88"/>
      <c r="L83" s="89"/>
      <c r="M83" s="89"/>
      <c r="N83" s="89"/>
      <c r="O83" s="89"/>
      <c r="P83" s="89"/>
      <c r="Q83" s="89"/>
      <c r="R83" s="89"/>
      <c r="S83" s="89"/>
      <c r="T83" s="89"/>
      <c r="U83" s="89"/>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9"/>
      <c r="AW83" s="89"/>
      <c r="AX83" s="89"/>
      <c r="AY83" s="87"/>
      <c r="AZ83" s="88"/>
      <c r="BA83" s="88"/>
      <c r="BB83" s="88"/>
      <c r="BC83" s="87"/>
      <c r="BD83" s="87"/>
    </row>
    <row r="84" spans="1:56" x14ac:dyDescent="0.2">
      <c r="A84" s="88"/>
      <c r="B84" s="88"/>
      <c r="C84" s="88"/>
      <c r="D84" s="88"/>
      <c r="E84" s="87"/>
      <c r="F84" s="88"/>
      <c r="G84" s="88"/>
      <c r="H84" s="88"/>
      <c r="I84" s="88"/>
      <c r="J84" s="88"/>
      <c r="K84" s="88"/>
      <c r="L84" s="89"/>
      <c r="M84" s="89"/>
      <c r="N84" s="89"/>
      <c r="O84" s="89"/>
      <c r="P84" s="89"/>
      <c r="Q84" s="89"/>
      <c r="R84" s="89"/>
      <c r="S84" s="89"/>
      <c r="T84" s="89"/>
      <c r="U84" s="89"/>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9"/>
      <c r="AW84" s="89"/>
      <c r="AX84" s="89"/>
      <c r="AY84" s="87"/>
      <c r="AZ84" s="88"/>
      <c r="BA84" s="88"/>
      <c r="BB84" s="88"/>
      <c r="BC84" s="87"/>
      <c r="BD84" s="87"/>
    </row>
    <row r="85" spans="1:56" x14ac:dyDescent="0.2">
      <c r="A85" s="88"/>
      <c r="B85" s="88"/>
      <c r="C85" s="88"/>
      <c r="D85" s="88"/>
      <c r="E85" s="87"/>
      <c r="F85" s="88"/>
      <c r="G85" s="88"/>
      <c r="H85" s="88"/>
      <c r="I85" s="88"/>
      <c r="J85" s="88"/>
      <c r="K85" s="88"/>
      <c r="L85" s="89"/>
      <c r="M85" s="89"/>
      <c r="N85" s="89"/>
      <c r="O85" s="89"/>
      <c r="P85" s="89"/>
      <c r="Q85" s="89"/>
      <c r="R85" s="89"/>
      <c r="S85" s="89"/>
      <c r="T85" s="89"/>
      <c r="U85" s="89"/>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9"/>
      <c r="AW85" s="89"/>
      <c r="AX85" s="89"/>
      <c r="AY85" s="87"/>
      <c r="AZ85" s="88"/>
      <c r="BA85" s="88"/>
      <c r="BB85" s="88"/>
      <c r="BC85" s="87"/>
      <c r="BD85" s="87"/>
    </row>
    <row r="86" spans="1:56" x14ac:dyDescent="0.2">
      <c r="A86" s="88"/>
      <c r="B86" s="88"/>
      <c r="C86" s="88"/>
      <c r="D86" s="88"/>
      <c r="E86" s="87"/>
      <c r="F86" s="88"/>
      <c r="G86" s="88"/>
      <c r="H86" s="88"/>
      <c r="I86" s="88"/>
      <c r="J86" s="88"/>
      <c r="K86" s="88"/>
      <c r="L86" s="89"/>
      <c r="M86" s="89"/>
      <c r="N86" s="89"/>
      <c r="O86" s="89"/>
      <c r="P86" s="89"/>
      <c r="Q86" s="89"/>
      <c r="R86" s="89"/>
      <c r="S86" s="89"/>
      <c r="T86" s="89"/>
      <c r="U86" s="89"/>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9"/>
      <c r="AW86" s="89"/>
      <c r="AX86" s="89"/>
      <c r="AY86" s="87"/>
      <c r="AZ86" s="88"/>
      <c r="BA86" s="88"/>
      <c r="BB86" s="88"/>
      <c r="BC86" s="87"/>
      <c r="BD86" s="87"/>
    </row>
    <row r="87" spans="1:56" x14ac:dyDescent="0.2">
      <c r="A87" s="88"/>
      <c r="B87" s="88"/>
      <c r="C87" s="88"/>
      <c r="D87" s="88"/>
      <c r="E87" s="87"/>
      <c r="F87" s="88"/>
      <c r="G87" s="88"/>
      <c r="H87" s="88"/>
      <c r="I87" s="88"/>
      <c r="J87" s="88"/>
      <c r="K87" s="88"/>
      <c r="L87" s="89"/>
      <c r="M87" s="89"/>
      <c r="N87" s="89"/>
      <c r="O87" s="89"/>
      <c r="P87" s="89"/>
      <c r="Q87" s="89"/>
      <c r="R87" s="89"/>
      <c r="S87" s="89"/>
      <c r="T87" s="89"/>
      <c r="U87" s="89"/>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9"/>
      <c r="AW87" s="89"/>
      <c r="AX87" s="89"/>
      <c r="AY87" s="87"/>
      <c r="AZ87" s="88"/>
      <c r="BA87" s="88"/>
      <c r="BB87" s="88"/>
      <c r="BC87" s="87"/>
      <c r="BD87" s="87"/>
    </row>
    <row r="88" spans="1:56" x14ac:dyDescent="0.2">
      <c r="A88" s="88"/>
      <c r="B88" s="88"/>
      <c r="C88" s="88"/>
      <c r="D88" s="88"/>
      <c r="E88" s="87"/>
      <c r="F88" s="88"/>
      <c r="G88" s="88"/>
      <c r="H88" s="88"/>
      <c r="I88" s="88"/>
      <c r="J88" s="88"/>
      <c r="K88" s="88"/>
      <c r="L88" s="89"/>
      <c r="M88" s="89"/>
      <c r="N88" s="89"/>
      <c r="O88" s="89"/>
      <c r="P88" s="89"/>
      <c r="Q88" s="89"/>
      <c r="R88" s="89"/>
      <c r="S88" s="89"/>
      <c r="T88" s="89"/>
      <c r="U88" s="89"/>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9"/>
      <c r="AW88" s="89"/>
      <c r="AX88" s="89"/>
      <c r="AY88" s="87"/>
      <c r="AZ88" s="88"/>
      <c r="BA88" s="88"/>
      <c r="BB88" s="88"/>
      <c r="BC88" s="87"/>
      <c r="BD88" s="87"/>
    </row>
    <row r="89" spans="1:56" x14ac:dyDescent="0.2">
      <c r="A89" s="88"/>
      <c r="B89" s="88"/>
      <c r="C89" s="88"/>
      <c r="D89" s="88"/>
      <c r="E89" s="87"/>
      <c r="F89" s="88"/>
      <c r="G89" s="88"/>
      <c r="H89" s="88"/>
      <c r="I89" s="88"/>
      <c r="J89" s="88"/>
      <c r="K89" s="88"/>
      <c r="L89" s="89"/>
      <c r="M89" s="89"/>
      <c r="N89" s="89"/>
      <c r="O89" s="89"/>
      <c r="P89" s="89"/>
      <c r="Q89" s="89"/>
      <c r="R89" s="89"/>
      <c r="S89" s="89"/>
      <c r="T89" s="89"/>
      <c r="U89" s="89"/>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9"/>
      <c r="AW89" s="89"/>
      <c r="AX89" s="89"/>
      <c r="AY89" s="87"/>
      <c r="AZ89" s="88"/>
      <c r="BA89" s="88"/>
      <c r="BB89" s="88"/>
      <c r="BC89" s="87"/>
      <c r="BD89" s="87"/>
    </row>
    <row r="90" spans="1:56" x14ac:dyDescent="0.2">
      <c r="A90" s="88"/>
      <c r="B90" s="88"/>
      <c r="C90" s="88"/>
      <c r="D90" s="88"/>
      <c r="E90" s="87"/>
      <c r="F90" s="88"/>
      <c r="G90" s="88"/>
      <c r="H90" s="88"/>
      <c r="I90" s="88"/>
      <c r="J90" s="88"/>
      <c r="K90" s="88"/>
      <c r="L90" s="89"/>
      <c r="M90" s="89"/>
      <c r="N90" s="89"/>
      <c r="O90" s="89"/>
      <c r="P90" s="89"/>
      <c r="Q90" s="89"/>
      <c r="R90" s="89"/>
      <c r="S90" s="89"/>
      <c r="T90" s="89"/>
      <c r="U90" s="89"/>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9"/>
      <c r="AW90" s="89"/>
      <c r="AX90" s="89"/>
      <c r="AY90" s="87"/>
      <c r="AZ90" s="88"/>
      <c r="BA90" s="88"/>
      <c r="BB90" s="88"/>
      <c r="BC90" s="87"/>
      <c r="BD90" s="87"/>
    </row>
    <row r="91" spans="1:56" x14ac:dyDescent="0.2">
      <c r="A91" s="88"/>
      <c r="B91" s="88"/>
      <c r="C91" s="88"/>
      <c r="D91" s="88"/>
      <c r="E91" s="87"/>
      <c r="F91" s="88"/>
      <c r="G91" s="88"/>
      <c r="H91" s="88"/>
      <c r="I91" s="88"/>
      <c r="J91" s="88"/>
      <c r="K91" s="88"/>
      <c r="L91" s="89"/>
      <c r="M91" s="89"/>
      <c r="N91" s="89"/>
      <c r="O91" s="89"/>
      <c r="P91" s="89"/>
      <c r="Q91" s="89"/>
      <c r="R91" s="89"/>
      <c r="S91" s="89"/>
      <c r="T91" s="89"/>
      <c r="U91" s="89"/>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9"/>
      <c r="AW91" s="89"/>
      <c r="AX91" s="89"/>
      <c r="AY91" s="87"/>
      <c r="AZ91" s="88"/>
      <c r="BA91" s="88"/>
      <c r="BB91" s="88"/>
      <c r="BC91" s="87"/>
      <c r="BD91" s="87"/>
    </row>
    <row r="92" spans="1:56" x14ac:dyDescent="0.2">
      <c r="A92" s="88"/>
      <c r="B92" s="88"/>
      <c r="C92" s="88"/>
      <c r="D92" s="88"/>
      <c r="E92" s="87"/>
      <c r="F92" s="88"/>
      <c r="G92" s="88"/>
      <c r="H92" s="88"/>
      <c r="I92" s="88"/>
      <c r="J92" s="88"/>
      <c r="K92" s="88"/>
      <c r="L92" s="89"/>
      <c r="M92" s="89"/>
      <c r="N92" s="89"/>
      <c r="O92" s="89"/>
      <c r="P92" s="89"/>
      <c r="Q92" s="89"/>
      <c r="R92" s="89"/>
      <c r="S92" s="89"/>
      <c r="T92" s="89"/>
      <c r="U92" s="89"/>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9"/>
      <c r="AW92" s="89"/>
      <c r="AX92" s="89"/>
      <c r="AY92" s="87"/>
      <c r="AZ92" s="88"/>
      <c r="BA92" s="88"/>
      <c r="BB92" s="88"/>
      <c r="BC92" s="87"/>
      <c r="BD92" s="87"/>
    </row>
    <row r="93" spans="1:56" x14ac:dyDescent="0.2">
      <c r="A93" s="88"/>
      <c r="B93" s="88"/>
      <c r="C93" s="88"/>
      <c r="D93" s="88"/>
      <c r="E93" s="87"/>
      <c r="F93" s="88"/>
      <c r="G93" s="88"/>
      <c r="H93" s="88"/>
      <c r="I93" s="88"/>
      <c r="J93" s="88"/>
      <c r="K93" s="88"/>
      <c r="L93" s="89"/>
      <c r="M93" s="89"/>
      <c r="N93" s="89"/>
      <c r="O93" s="89"/>
      <c r="P93" s="89"/>
      <c r="Q93" s="89"/>
      <c r="R93" s="89"/>
      <c r="S93" s="89"/>
      <c r="T93" s="89"/>
      <c r="U93" s="89"/>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9"/>
      <c r="AW93" s="89"/>
      <c r="AX93" s="89"/>
      <c r="AY93" s="87"/>
      <c r="AZ93" s="88"/>
      <c r="BA93" s="88"/>
      <c r="BB93" s="88"/>
      <c r="BC93" s="87"/>
      <c r="BD93" s="87"/>
    </row>
    <row r="94" spans="1:56" x14ac:dyDescent="0.2">
      <c r="A94" s="88"/>
      <c r="B94" s="88"/>
      <c r="C94" s="88"/>
      <c r="D94" s="88"/>
      <c r="E94" s="87"/>
      <c r="F94" s="88"/>
      <c r="G94" s="88"/>
      <c r="H94" s="88"/>
      <c r="I94" s="88"/>
      <c r="J94" s="88"/>
      <c r="K94" s="88"/>
      <c r="L94" s="89"/>
      <c r="M94" s="89"/>
      <c r="N94" s="89"/>
      <c r="O94" s="89"/>
      <c r="P94" s="89"/>
      <c r="Q94" s="89"/>
      <c r="R94" s="89"/>
      <c r="S94" s="89"/>
      <c r="T94" s="89"/>
      <c r="U94" s="89"/>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9"/>
      <c r="AW94" s="89"/>
      <c r="AX94" s="89"/>
      <c r="AY94" s="87"/>
      <c r="AZ94" s="88"/>
      <c r="BA94" s="88"/>
      <c r="BB94" s="88"/>
      <c r="BC94" s="87"/>
      <c r="BD94" s="87"/>
    </row>
    <row r="95" spans="1:56" x14ac:dyDescent="0.2">
      <c r="A95" s="88"/>
      <c r="B95" s="88"/>
      <c r="C95" s="88"/>
      <c r="D95" s="88"/>
      <c r="E95" s="87"/>
      <c r="F95" s="88"/>
      <c r="G95" s="88"/>
      <c r="H95" s="88"/>
      <c r="I95" s="88"/>
      <c r="J95" s="88"/>
      <c r="K95" s="88"/>
      <c r="L95" s="89"/>
      <c r="M95" s="89"/>
      <c r="N95" s="89"/>
      <c r="O95" s="89"/>
      <c r="P95" s="89"/>
      <c r="Q95" s="89"/>
      <c r="R95" s="89"/>
      <c r="S95" s="89"/>
      <c r="T95" s="89"/>
      <c r="U95" s="89"/>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9"/>
      <c r="AW95" s="89"/>
      <c r="AX95" s="89"/>
      <c r="AY95" s="87"/>
      <c r="AZ95" s="88"/>
      <c r="BA95" s="88"/>
      <c r="BB95" s="88"/>
      <c r="BC95" s="87"/>
      <c r="BD95" s="87"/>
    </row>
    <row r="96" spans="1:56" x14ac:dyDescent="0.2">
      <c r="A96" s="88"/>
      <c r="B96" s="88"/>
      <c r="C96" s="88"/>
      <c r="D96" s="88"/>
      <c r="E96" s="87"/>
      <c r="F96" s="88"/>
      <c r="G96" s="88"/>
      <c r="H96" s="88"/>
      <c r="I96" s="88"/>
      <c r="J96" s="88"/>
      <c r="K96" s="88"/>
      <c r="L96" s="89"/>
      <c r="M96" s="89"/>
      <c r="N96" s="89"/>
      <c r="O96" s="89"/>
      <c r="P96" s="89"/>
      <c r="Q96" s="89"/>
      <c r="R96" s="89"/>
      <c r="S96" s="89"/>
      <c r="T96" s="89"/>
      <c r="U96" s="89"/>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9"/>
      <c r="AW96" s="89"/>
      <c r="AX96" s="89"/>
      <c r="AY96" s="87"/>
      <c r="AZ96" s="88"/>
      <c r="BA96" s="88"/>
      <c r="BB96" s="88"/>
      <c r="BC96" s="87"/>
      <c r="BD96" s="87"/>
    </row>
    <row r="97" spans="1:56" x14ac:dyDescent="0.2">
      <c r="A97" s="88"/>
      <c r="B97" s="88"/>
      <c r="C97" s="88"/>
      <c r="D97" s="88"/>
      <c r="E97" s="87"/>
      <c r="F97" s="88"/>
      <c r="G97" s="88"/>
      <c r="H97" s="88"/>
      <c r="I97" s="88"/>
      <c r="J97" s="88"/>
      <c r="K97" s="88"/>
      <c r="L97" s="89"/>
      <c r="M97" s="89"/>
      <c r="N97" s="89"/>
      <c r="O97" s="89"/>
      <c r="P97" s="89"/>
      <c r="Q97" s="89"/>
      <c r="R97" s="89"/>
      <c r="S97" s="89"/>
      <c r="T97" s="89"/>
      <c r="U97" s="89"/>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9"/>
      <c r="AW97" s="89"/>
      <c r="AX97" s="89"/>
      <c r="AY97" s="87"/>
      <c r="AZ97" s="88"/>
      <c r="BA97" s="88"/>
      <c r="BB97" s="88"/>
      <c r="BC97" s="87"/>
      <c r="BD97" s="87"/>
    </row>
    <row r="98" spans="1:56" x14ac:dyDescent="0.2">
      <c r="A98" s="88"/>
      <c r="B98" s="88"/>
      <c r="C98" s="88"/>
      <c r="D98" s="88"/>
      <c r="E98" s="87"/>
      <c r="F98" s="88"/>
      <c r="G98" s="88"/>
      <c r="H98" s="88"/>
      <c r="I98" s="88"/>
      <c r="J98" s="88"/>
      <c r="K98" s="88"/>
      <c r="L98" s="89"/>
      <c r="M98" s="89"/>
      <c r="N98" s="89"/>
      <c r="O98" s="89"/>
      <c r="P98" s="89"/>
      <c r="Q98" s="89"/>
      <c r="R98" s="89"/>
      <c r="S98" s="89"/>
      <c r="T98" s="89"/>
      <c r="U98" s="89"/>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9"/>
      <c r="AW98" s="89"/>
      <c r="AX98" s="89"/>
      <c r="AY98" s="87"/>
      <c r="AZ98" s="88"/>
      <c r="BA98" s="88"/>
      <c r="BB98" s="88"/>
      <c r="BC98" s="87"/>
      <c r="BD98" s="87"/>
    </row>
    <row r="99" spans="1:56" x14ac:dyDescent="0.2">
      <c r="A99" s="88"/>
      <c r="B99" s="88"/>
      <c r="C99" s="88"/>
      <c r="D99" s="88"/>
      <c r="E99" s="87"/>
      <c r="F99" s="88"/>
      <c r="G99" s="88"/>
      <c r="H99" s="88"/>
      <c r="I99" s="88"/>
      <c r="J99" s="88"/>
      <c r="K99" s="88"/>
      <c r="L99" s="89"/>
      <c r="M99" s="89"/>
      <c r="N99" s="89"/>
      <c r="O99" s="89"/>
      <c r="P99" s="89"/>
      <c r="Q99" s="89"/>
      <c r="R99" s="89"/>
      <c r="S99" s="89"/>
      <c r="T99" s="89"/>
      <c r="U99" s="89"/>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9"/>
      <c r="AW99" s="89"/>
      <c r="AX99" s="89"/>
      <c r="AY99" s="87"/>
      <c r="AZ99" s="88"/>
      <c r="BA99" s="88"/>
      <c r="BB99" s="88"/>
      <c r="BC99" s="87"/>
      <c r="BD99" s="87"/>
    </row>
    <row r="100" spans="1:56" x14ac:dyDescent="0.2">
      <c r="A100" s="88"/>
      <c r="B100" s="88"/>
      <c r="C100" s="88"/>
      <c r="D100" s="88"/>
      <c r="E100" s="87"/>
      <c r="F100" s="88"/>
      <c r="G100" s="88"/>
      <c r="H100" s="88"/>
      <c r="I100" s="88"/>
      <c r="J100" s="88"/>
      <c r="K100" s="88"/>
      <c r="L100" s="89"/>
      <c r="M100" s="89"/>
      <c r="N100" s="89"/>
      <c r="O100" s="89"/>
      <c r="P100" s="89"/>
      <c r="Q100" s="89"/>
      <c r="R100" s="89"/>
      <c r="S100" s="89"/>
      <c r="T100" s="89"/>
      <c r="U100" s="89"/>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9"/>
      <c r="AW100" s="89"/>
      <c r="AX100" s="89"/>
      <c r="AY100" s="87"/>
      <c r="AZ100" s="88"/>
      <c r="BA100" s="88"/>
      <c r="BB100" s="88"/>
      <c r="BC100" s="87"/>
      <c r="BD100" s="87"/>
    </row>
    <row r="101" spans="1:56" x14ac:dyDescent="0.2">
      <c r="A101" s="88"/>
      <c r="B101" s="88"/>
      <c r="C101" s="88"/>
      <c r="D101" s="88"/>
      <c r="E101" s="87"/>
      <c r="F101" s="88"/>
      <c r="G101" s="88"/>
      <c r="H101" s="88"/>
      <c r="I101" s="88"/>
      <c r="J101" s="88"/>
      <c r="K101" s="88"/>
      <c r="L101" s="89"/>
      <c r="M101" s="89"/>
      <c r="N101" s="89"/>
      <c r="O101" s="89"/>
      <c r="P101" s="89"/>
      <c r="Q101" s="89"/>
      <c r="R101" s="89"/>
      <c r="S101" s="89"/>
      <c r="T101" s="89"/>
      <c r="U101" s="89"/>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9"/>
      <c r="AW101" s="89"/>
      <c r="AX101" s="89"/>
      <c r="AY101" s="87"/>
      <c r="AZ101" s="88"/>
      <c r="BA101" s="88"/>
      <c r="BB101" s="88"/>
      <c r="BC101" s="87"/>
      <c r="BD101" s="87"/>
    </row>
    <row r="102" spans="1:56" x14ac:dyDescent="0.2">
      <c r="A102" s="88"/>
      <c r="B102" s="88"/>
      <c r="C102" s="88"/>
      <c r="D102" s="88"/>
      <c r="E102" s="87"/>
      <c r="F102" s="88"/>
      <c r="G102" s="88"/>
      <c r="H102" s="88"/>
      <c r="I102" s="88"/>
      <c r="J102" s="88"/>
      <c r="K102" s="88"/>
      <c r="L102" s="89"/>
      <c r="M102" s="89"/>
      <c r="N102" s="89"/>
      <c r="O102" s="89"/>
      <c r="P102" s="89"/>
      <c r="Q102" s="89"/>
      <c r="R102" s="89"/>
      <c r="S102" s="89"/>
      <c r="T102" s="89"/>
      <c r="U102" s="89"/>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9"/>
      <c r="AW102" s="89"/>
      <c r="AX102" s="89"/>
      <c r="AY102" s="87"/>
      <c r="AZ102" s="88"/>
      <c r="BA102" s="88"/>
      <c r="BB102" s="88"/>
      <c r="BC102" s="87"/>
      <c r="BD102" s="87"/>
    </row>
    <row r="103" spans="1:56" x14ac:dyDescent="0.2">
      <c r="A103" s="88"/>
      <c r="B103" s="88"/>
      <c r="C103" s="88"/>
      <c r="D103" s="88"/>
      <c r="E103" s="87"/>
      <c r="F103" s="88"/>
      <c r="G103" s="88"/>
      <c r="H103" s="88"/>
      <c r="I103" s="88"/>
      <c r="J103" s="88"/>
      <c r="K103" s="88"/>
      <c r="L103" s="89"/>
      <c r="M103" s="89"/>
      <c r="N103" s="89"/>
      <c r="O103" s="89"/>
      <c r="P103" s="89"/>
      <c r="Q103" s="89"/>
      <c r="R103" s="89"/>
      <c r="S103" s="89"/>
      <c r="T103" s="89"/>
      <c r="U103" s="89"/>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9"/>
      <c r="AW103" s="89"/>
      <c r="AX103" s="89"/>
      <c r="AY103" s="87"/>
      <c r="AZ103" s="88"/>
      <c r="BA103" s="88"/>
      <c r="BB103" s="88"/>
      <c r="BC103" s="87"/>
      <c r="BD103" s="87"/>
    </row>
    <row r="104" spans="1:56" x14ac:dyDescent="0.2">
      <c r="A104" s="88"/>
      <c r="B104" s="88"/>
      <c r="C104" s="88"/>
      <c r="D104" s="88"/>
      <c r="E104" s="87"/>
      <c r="F104" s="88"/>
      <c r="G104" s="88"/>
      <c r="H104" s="88"/>
      <c r="I104" s="88"/>
      <c r="J104" s="88"/>
      <c r="K104" s="88"/>
      <c r="L104" s="89"/>
      <c r="M104" s="89"/>
      <c r="N104" s="89"/>
      <c r="O104" s="89"/>
      <c r="P104" s="89"/>
      <c r="Q104" s="89"/>
      <c r="R104" s="89"/>
      <c r="S104" s="89"/>
      <c r="T104" s="89"/>
      <c r="U104" s="89"/>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9"/>
      <c r="AW104" s="89"/>
      <c r="AX104" s="89"/>
      <c r="AY104" s="87"/>
      <c r="AZ104" s="88"/>
      <c r="BA104" s="88"/>
      <c r="BB104" s="88"/>
      <c r="BC104" s="87"/>
      <c r="BD104" s="87"/>
    </row>
    <row r="105" spans="1:56" x14ac:dyDescent="0.2">
      <c r="A105" s="88"/>
      <c r="B105" s="88"/>
      <c r="C105" s="88"/>
      <c r="D105" s="88"/>
      <c r="E105" s="87"/>
      <c r="F105" s="88"/>
      <c r="G105" s="88"/>
      <c r="H105" s="88"/>
      <c r="I105" s="88"/>
      <c r="J105" s="88"/>
      <c r="K105" s="88"/>
      <c r="L105" s="89"/>
      <c r="M105" s="89"/>
      <c r="N105" s="89"/>
      <c r="O105" s="89"/>
      <c r="P105" s="89"/>
      <c r="Q105" s="89"/>
      <c r="R105" s="89"/>
      <c r="S105" s="89"/>
      <c r="T105" s="89"/>
      <c r="U105" s="89"/>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9"/>
      <c r="AW105" s="89"/>
      <c r="AX105" s="89"/>
      <c r="AY105" s="87"/>
      <c r="AZ105" s="88"/>
      <c r="BA105" s="88"/>
      <c r="BB105" s="88"/>
      <c r="BC105" s="87"/>
      <c r="BD105" s="87"/>
    </row>
    <row r="106" spans="1:56" x14ac:dyDescent="0.2">
      <c r="A106" s="88"/>
      <c r="B106" s="88"/>
      <c r="C106" s="88"/>
      <c r="D106" s="88"/>
      <c r="E106" s="87"/>
      <c r="F106" s="88"/>
      <c r="G106" s="88"/>
      <c r="H106" s="88"/>
      <c r="I106" s="88"/>
      <c r="J106" s="88"/>
      <c r="K106" s="88"/>
      <c r="L106" s="89"/>
      <c r="M106" s="89"/>
      <c r="N106" s="89"/>
      <c r="O106" s="89"/>
      <c r="P106" s="89"/>
      <c r="Q106" s="89"/>
      <c r="R106" s="89"/>
      <c r="S106" s="89"/>
      <c r="T106" s="89"/>
      <c r="U106" s="89"/>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9"/>
      <c r="AW106" s="89"/>
      <c r="AX106" s="89"/>
      <c r="AY106" s="87"/>
      <c r="AZ106" s="88"/>
      <c r="BA106" s="88"/>
      <c r="BB106" s="88"/>
      <c r="BC106" s="87"/>
      <c r="BD106" s="87"/>
    </row>
    <row r="107" spans="1:56" x14ac:dyDescent="0.2">
      <c r="A107" s="88"/>
      <c r="B107" s="88"/>
      <c r="C107" s="88"/>
      <c r="D107" s="88"/>
      <c r="E107" s="87"/>
      <c r="F107" s="88"/>
      <c r="G107" s="88"/>
      <c r="H107" s="88"/>
      <c r="I107" s="88"/>
      <c r="J107" s="88"/>
      <c r="K107" s="88"/>
      <c r="L107" s="89"/>
      <c r="M107" s="89"/>
      <c r="N107" s="89"/>
      <c r="O107" s="89"/>
      <c r="P107" s="89"/>
      <c r="Q107" s="89"/>
      <c r="R107" s="89"/>
      <c r="S107" s="89"/>
      <c r="T107" s="89"/>
      <c r="U107" s="89"/>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9"/>
      <c r="AW107" s="89"/>
      <c r="AX107" s="89"/>
      <c r="AY107" s="87"/>
      <c r="AZ107" s="88"/>
      <c r="BA107" s="88"/>
      <c r="BB107" s="88"/>
      <c r="BC107" s="87"/>
      <c r="BD107" s="87"/>
    </row>
    <row r="108" spans="1:56" x14ac:dyDescent="0.2">
      <c r="A108" s="88"/>
      <c r="B108" s="88"/>
      <c r="C108" s="88"/>
      <c r="D108" s="88"/>
      <c r="E108" s="87"/>
      <c r="F108" s="88"/>
      <c r="G108" s="88"/>
      <c r="H108" s="88"/>
      <c r="I108" s="88"/>
      <c r="J108" s="88"/>
      <c r="K108" s="88"/>
      <c r="L108" s="89"/>
      <c r="M108" s="89"/>
      <c r="N108" s="89"/>
      <c r="O108" s="89"/>
      <c r="P108" s="89"/>
      <c r="Q108" s="89"/>
      <c r="R108" s="89"/>
      <c r="S108" s="89"/>
      <c r="T108" s="89"/>
      <c r="U108" s="89"/>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9"/>
      <c r="AW108" s="89"/>
      <c r="AX108" s="89"/>
      <c r="AY108" s="87"/>
      <c r="AZ108" s="88"/>
      <c r="BA108" s="88"/>
      <c r="BB108" s="88"/>
      <c r="BC108" s="87"/>
      <c r="BD108" s="87"/>
    </row>
    <row r="109" spans="1:56" x14ac:dyDescent="0.2">
      <c r="A109" s="88"/>
      <c r="B109" s="88"/>
      <c r="C109" s="88"/>
      <c r="D109" s="88"/>
      <c r="E109" s="87"/>
      <c r="F109" s="88"/>
      <c r="G109" s="88"/>
      <c r="H109" s="88"/>
      <c r="I109" s="88"/>
      <c r="J109" s="88"/>
      <c r="K109" s="88"/>
      <c r="L109" s="89"/>
      <c r="M109" s="89"/>
      <c r="N109" s="89"/>
      <c r="O109" s="89"/>
      <c r="P109" s="89"/>
      <c r="Q109" s="89"/>
      <c r="R109" s="89"/>
      <c r="S109" s="89"/>
      <c r="T109" s="89"/>
      <c r="U109" s="89"/>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9"/>
      <c r="AW109" s="89"/>
      <c r="AX109" s="89"/>
      <c r="AY109" s="87"/>
      <c r="AZ109" s="88"/>
      <c r="BA109" s="88"/>
      <c r="BB109" s="88"/>
      <c r="BC109" s="87"/>
      <c r="BD109" s="87"/>
    </row>
    <row r="110" spans="1:56" x14ac:dyDescent="0.2">
      <c r="A110" s="88"/>
      <c r="B110" s="88"/>
      <c r="C110" s="88"/>
      <c r="D110" s="88"/>
      <c r="E110" s="87"/>
      <c r="F110" s="88"/>
      <c r="G110" s="88"/>
      <c r="H110" s="88"/>
      <c r="I110" s="88"/>
      <c r="J110" s="88"/>
      <c r="K110" s="88"/>
      <c r="L110" s="89"/>
      <c r="M110" s="89"/>
      <c r="N110" s="89"/>
      <c r="O110" s="89"/>
      <c r="P110" s="89"/>
      <c r="Q110" s="89"/>
      <c r="R110" s="89"/>
      <c r="S110" s="89"/>
      <c r="T110" s="89"/>
      <c r="U110" s="89"/>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9"/>
      <c r="AW110" s="89"/>
      <c r="AX110" s="89"/>
      <c r="AY110" s="87"/>
      <c r="AZ110" s="88"/>
      <c r="BA110" s="88"/>
      <c r="BB110" s="88"/>
      <c r="BC110" s="87"/>
      <c r="BD110" s="87"/>
    </row>
    <row r="111" spans="1:56" x14ac:dyDescent="0.2">
      <c r="A111" s="88"/>
      <c r="B111" s="88"/>
      <c r="C111" s="88"/>
      <c r="D111" s="88"/>
      <c r="E111" s="87"/>
      <c r="F111" s="88"/>
      <c r="G111" s="88"/>
      <c r="H111" s="88"/>
      <c r="I111" s="88"/>
      <c r="J111" s="88"/>
      <c r="K111" s="88"/>
      <c r="L111" s="89"/>
      <c r="M111" s="89"/>
      <c r="N111" s="89"/>
      <c r="O111" s="89"/>
      <c r="P111" s="89"/>
      <c r="Q111" s="89"/>
      <c r="R111" s="89"/>
      <c r="S111" s="89"/>
      <c r="T111" s="89"/>
      <c r="U111" s="89"/>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9"/>
      <c r="AW111" s="89"/>
      <c r="AX111" s="89"/>
      <c r="AY111" s="87"/>
      <c r="AZ111" s="88"/>
      <c r="BA111" s="88"/>
      <c r="BB111" s="88"/>
      <c r="BC111" s="87"/>
      <c r="BD111" s="87"/>
    </row>
    <row r="112" spans="1:56" x14ac:dyDescent="0.2">
      <c r="A112" s="88"/>
      <c r="B112" s="88"/>
      <c r="C112" s="88"/>
      <c r="D112" s="88"/>
      <c r="E112" s="87"/>
      <c r="F112" s="88"/>
      <c r="G112" s="88"/>
      <c r="H112" s="88"/>
      <c r="I112" s="88"/>
      <c r="J112" s="88"/>
      <c r="K112" s="88"/>
      <c r="L112" s="89"/>
      <c r="M112" s="89"/>
      <c r="N112" s="89"/>
      <c r="O112" s="89"/>
      <c r="P112" s="89"/>
      <c r="Q112" s="89"/>
      <c r="R112" s="89"/>
      <c r="S112" s="89"/>
      <c r="T112" s="89"/>
      <c r="U112" s="89"/>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9"/>
      <c r="AW112" s="89"/>
      <c r="AX112" s="89"/>
      <c r="AY112" s="87"/>
      <c r="AZ112" s="88"/>
      <c r="BA112" s="88"/>
      <c r="BB112" s="88"/>
      <c r="BC112" s="87"/>
      <c r="BD112" s="87"/>
    </row>
  </sheetData>
  <sheetProtection sheet="1" formatCells="0" formatColumns="0" formatRows="0" insertRows="0" deleteRows="0" sort="0" autoFilter="0" pivotTables="0"/>
  <mergeCells count="64">
    <mergeCell ref="B19:H19"/>
    <mergeCell ref="I19:U19"/>
    <mergeCell ref="V19:AP19"/>
    <mergeCell ref="AR19:AW19"/>
    <mergeCell ref="B15:U15"/>
    <mergeCell ref="AY15:BD18"/>
    <mergeCell ref="B16:H16"/>
    <mergeCell ref="I16:U16"/>
    <mergeCell ref="V16:AP16"/>
    <mergeCell ref="AR16:AW16"/>
    <mergeCell ref="B17:H17"/>
    <mergeCell ref="I17:U17"/>
    <mergeCell ref="V17:AP17"/>
    <mergeCell ref="AR17:AW17"/>
    <mergeCell ref="B18:H18"/>
    <mergeCell ref="I18:U18"/>
    <mergeCell ref="V18:AP18"/>
    <mergeCell ref="AR18:AW18"/>
    <mergeCell ref="B12:D12"/>
    <mergeCell ref="F12:H12"/>
    <mergeCell ref="I12:K12"/>
    <mergeCell ref="S12:U12"/>
    <mergeCell ref="AZ12:BB12"/>
    <mergeCell ref="B13:D13"/>
    <mergeCell ref="F13:H13"/>
    <mergeCell ref="I13:K13"/>
    <mergeCell ref="S13:U13"/>
    <mergeCell ref="AZ13:BB13"/>
    <mergeCell ref="B10:D10"/>
    <mergeCell ref="F10:H10"/>
    <mergeCell ref="I10:K10"/>
    <mergeCell ref="S10:U10"/>
    <mergeCell ref="AZ10:BB10"/>
    <mergeCell ref="B11:D11"/>
    <mergeCell ref="F11:H11"/>
    <mergeCell ref="I11:K11"/>
    <mergeCell ref="S11:U11"/>
    <mergeCell ref="AZ11:BB11"/>
    <mergeCell ref="B9:D9"/>
    <mergeCell ref="F9:H9"/>
    <mergeCell ref="I9:K9"/>
    <mergeCell ref="S9:U9"/>
    <mergeCell ref="AZ9:BB9"/>
    <mergeCell ref="AA6:AX6"/>
    <mergeCell ref="B8:K8"/>
    <mergeCell ref="L8:R8"/>
    <mergeCell ref="S8:AX8"/>
    <mergeCell ref="AY8:BD8"/>
    <mergeCell ref="B6:C6"/>
    <mergeCell ref="D6:H6"/>
    <mergeCell ref="I6:K6"/>
    <mergeCell ref="L6:U6"/>
    <mergeCell ref="V6:Z6"/>
    <mergeCell ref="B1:AU1"/>
    <mergeCell ref="AV1:AX4"/>
    <mergeCell ref="BB1:BD2"/>
    <mergeCell ref="B2:AU2"/>
    <mergeCell ref="B3:D3"/>
    <mergeCell ref="E3:Z3"/>
    <mergeCell ref="AA3:AU3"/>
    <mergeCell ref="BB3:BD4"/>
    <mergeCell ref="B4:D4"/>
    <mergeCell ref="E4:Z4"/>
    <mergeCell ref="AA4:AU4"/>
  </mergeCells>
  <dataValidations count="7">
    <dataValidation type="list" allowBlank="1" showInputMessage="1" showErrorMessage="1" sqref="AY10:AY13">
      <formula1>Monitoreo</formula1>
    </dataValidation>
    <dataValidation type="list" allowBlank="1" showInputMessage="1" sqref="AV10:AV13">
      <formula1>Periodo</formula1>
    </dataValidation>
    <dataValidation type="list" showInputMessage="1" showErrorMessage="1" sqref="V10:AF13">
      <formula1>Efectividad</formula1>
    </dataValidation>
    <dataValidation showInputMessage="1" showErrorMessage="1" sqref="AG10:AT13"/>
    <dataValidation type="list" allowBlank="1" showInputMessage="1" showErrorMessage="1" sqref="M10:N13">
      <formula1>Impacto</formula1>
    </dataValidation>
    <dataValidation type="list" showInputMessage="1" showErrorMessage="1" sqref="L10:L13">
      <formula1>Probabilidad</formula1>
    </dataValidation>
    <dataValidation type="list" allowBlank="1" showInputMessage="1" showErrorMessage="1" sqref="L6">
      <formula1>Proceso</formula1>
    </dataValidation>
  </dataValidations>
  <printOptions horizontalCentered="1" verticalCentered="1"/>
  <pageMargins left="0.23622047244094491" right="0.23622047244094491" top="0.35433070866141736" bottom="0.15748031496062992" header="0.31496062992125984" footer="0.11811023622047245"/>
  <pageSetup paperSize="14" scale="60" orientation="landscape" r:id="rId1"/>
  <headerFooter>
    <oddFooter xml:space="preserve">&amp;L&amp;9Formato: FO-AC-07 Versión: 2&amp;C&amp;9Página &amp;P&amp;R&amp;9Vo.Bo: </oddFooter>
  </headerFooter>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S32"/>
  <sheetViews>
    <sheetView workbookViewId="0">
      <selection activeCell="Q30" sqref="Q30"/>
    </sheetView>
  </sheetViews>
  <sheetFormatPr baseColWidth="10" defaultRowHeight="15" x14ac:dyDescent="0.25"/>
  <cols>
    <col min="6" max="7" width="14.28515625" customWidth="1"/>
    <col min="9" max="9" width="24.140625" customWidth="1"/>
    <col min="16" max="16" width="5.5703125" customWidth="1"/>
    <col min="262" max="263" width="14.28515625" customWidth="1"/>
    <col min="265" max="265" width="24.140625" customWidth="1"/>
    <col min="272" max="272" width="5.5703125" customWidth="1"/>
    <col min="518" max="519" width="14.28515625" customWidth="1"/>
    <col min="521" max="521" width="24.140625" customWidth="1"/>
    <col min="528" max="528" width="5.5703125" customWidth="1"/>
    <col min="774" max="775" width="14.28515625" customWidth="1"/>
    <col min="777" max="777" width="24.140625" customWidth="1"/>
    <col min="784" max="784" width="5.5703125" customWidth="1"/>
    <col min="1030" max="1031" width="14.28515625" customWidth="1"/>
    <col min="1033" max="1033" width="24.140625" customWidth="1"/>
    <col min="1040" max="1040" width="5.5703125" customWidth="1"/>
    <col min="1286" max="1287" width="14.28515625" customWidth="1"/>
    <col min="1289" max="1289" width="24.140625" customWidth="1"/>
    <col min="1296" max="1296" width="5.5703125" customWidth="1"/>
    <col min="1542" max="1543" width="14.28515625" customWidth="1"/>
    <col min="1545" max="1545" width="24.140625" customWidth="1"/>
    <col min="1552" max="1552" width="5.5703125" customWidth="1"/>
    <col min="1798" max="1799" width="14.28515625" customWidth="1"/>
    <col min="1801" max="1801" width="24.140625" customWidth="1"/>
    <col min="1808" max="1808" width="5.5703125" customWidth="1"/>
    <col min="2054" max="2055" width="14.28515625" customWidth="1"/>
    <col min="2057" max="2057" width="24.140625" customWidth="1"/>
    <col min="2064" max="2064" width="5.5703125" customWidth="1"/>
    <col min="2310" max="2311" width="14.28515625" customWidth="1"/>
    <col min="2313" max="2313" width="24.140625" customWidth="1"/>
    <col min="2320" max="2320" width="5.5703125" customWidth="1"/>
    <col min="2566" max="2567" width="14.28515625" customWidth="1"/>
    <col min="2569" max="2569" width="24.140625" customWidth="1"/>
    <col min="2576" max="2576" width="5.5703125" customWidth="1"/>
    <col min="2822" max="2823" width="14.28515625" customWidth="1"/>
    <col min="2825" max="2825" width="24.140625" customWidth="1"/>
    <col min="2832" max="2832" width="5.5703125" customWidth="1"/>
    <col min="3078" max="3079" width="14.28515625" customWidth="1"/>
    <col min="3081" max="3081" width="24.140625" customWidth="1"/>
    <col min="3088" max="3088" width="5.5703125" customWidth="1"/>
    <col min="3334" max="3335" width="14.28515625" customWidth="1"/>
    <col min="3337" max="3337" width="24.140625" customWidth="1"/>
    <col min="3344" max="3344" width="5.5703125" customWidth="1"/>
    <col min="3590" max="3591" width="14.28515625" customWidth="1"/>
    <col min="3593" max="3593" width="24.140625" customWidth="1"/>
    <col min="3600" max="3600" width="5.5703125" customWidth="1"/>
    <col min="3846" max="3847" width="14.28515625" customWidth="1"/>
    <col min="3849" max="3849" width="24.140625" customWidth="1"/>
    <col min="3856" max="3856" width="5.5703125" customWidth="1"/>
    <col min="4102" max="4103" width="14.28515625" customWidth="1"/>
    <col min="4105" max="4105" width="24.140625" customWidth="1"/>
    <col min="4112" max="4112" width="5.5703125" customWidth="1"/>
    <col min="4358" max="4359" width="14.28515625" customWidth="1"/>
    <col min="4361" max="4361" width="24.140625" customWidth="1"/>
    <col min="4368" max="4368" width="5.5703125" customWidth="1"/>
    <col min="4614" max="4615" width="14.28515625" customWidth="1"/>
    <col min="4617" max="4617" width="24.140625" customWidth="1"/>
    <col min="4624" max="4624" width="5.5703125" customWidth="1"/>
    <col min="4870" max="4871" width="14.28515625" customWidth="1"/>
    <col min="4873" max="4873" width="24.140625" customWidth="1"/>
    <col min="4880" max="4880" width="5.5703125" customWidth="1"/>
    <col min="5126" max="5127" width="14.28515625" customWidth="1"/>
    <col min="5129" max="5129" width="24.140625" customWidth="1"/>
    <col min="5136" max="5136" width="5.5703125" customWidth="1"/>
    <col min="5382" max="5383" width="14.28515625" customWidth="1"/>
    <col min="5385" max="5385" width="24.140625" customWidth="1"/>
    <col min="5392" max="5392" width="5.5703125" customWidth="1"/>
    <col min="5638" max="5639" width="14.28515625" customWidth="1"/>
    <col min="5641" max="5641" width="24.140625" customWidth="1"/>
    <col min="5648" max="5648" width="5.5703125" customWidth="1"/>
    <col min="5894" max="5895" width="14.28515625" customWidth="1"/>
    <col min="5897" max="5897" width="24.140625" customWidth="1"/>
    <col min="5904" max="5904" width="5.5703125" customWidth="1"/>
    <col min="6150" max="6151" width="14.28515625" customWidth="1"/>
    <col min="6153" max="6153" width="24.140625" customWidth="1"/>
    <col min="6160" max="6160" width="5.5703125" customWidth="1"/>
    <col min="6406" max="6407" width="14.28515625" customWidth="1"/>
    <col min="6409" max="6409" width="24.140625" customWidth="1"/>
    <col min="6416" max="6416" width="5.5703125" customWidth="1"/>
    <col min="6662" max="6663" width="14.28515625" customWidth="1"/>
    <col min="6665" max="6665" width="24.140625" customWidth="1"/>
    <col min="6672" max="6672" width="5.5703125" customWidth="1"/>
    <col min="6918" max="6919" width="14.28515625" customWidth="1"/>
    <col min="6921" max="6921" width="24.140625" customWidth="1"/>
    <col min="6928" max="6928" width="5.5703125" customWidth="1"/>
    <col min="7174" max="7175" width="14.28515625" customWidth="1"/>
    <col min="7177" max="7177" width="24.140625" customWidth="1"/>
    <col min="7184" max="7184" width="5.5703125" customWidth="1"/>
    <col min="7430" max="7431" width="14.28515625" customWidth="1"/>
    <col min="7433" max="7433" width="24.140625" customWidth="1"/>
    <col min="7440" max="7440" width="5.5703125" customWidth="1"/>
    <col min="7686" max="7687" width="14.28515625" customWidth="1"/>
    <col min="7689" max="7689" width="24.140625" customWidth="1"/>
    <col min="7696" max="7696" width="5.5703125" customWidth="1"/>
    <col min="7942" max="7943" width="14.28515625" customWidth="1"/>
    <col min="7945" max="7945" width="24.140625" customWidth="1"/>
    <col min="7952" max="7952" width="5.5703125" customWidth="1"/>
    <col min="8198" max="8199" width="14.28515625" customWidth="1"/>
    <col min="8201" max="8201" width="24.140625" customWidth="1"/>
    <col min="8208" max="8208" width="5.5703125" customWidth="1"/>
    <col min="8454" max="8455" width="14.28515625" customWidth="1"/>
    <col min="8457" max="8457" width="24.140625" customWidth="1"/>
    <col min="8464" max="8464" width="5.5703125" customWidth="1"/>
    <col min="8710" max="8711" width="14.28515625" customWidth="1"/>
    <col min="8713" max="8713" width="24.140625" customWidth="1"/>
    <col min="8720" max="8720" width="5.5703125" customWidth="1"/>
    <col min="8966" max="8967" width="14.28515625" customWidth="1"/>
    <col min="8969" max="8969" width="24.140625" customWidth="1"/>
    <col min="8976" max="8976" width="5.5703125" customWidth="1"/>
    <col min="9222" max="9223" width="14.28515625" customWidth="1"/>
    <col min="9225" max="9225" width="24.140625" customWidth="1"/>
    <col min="9232" max="9232" width="5.5703125" customWidth="1"/>
    <col min="9478" max="9479" width="14.28515625" customWidth="1"/>
    <col min="9481" max="9481" width="24.140625" customWidth="1"/>
    <col min="9488" max="9488" width="5.5703125" customWidth="1"/>
    <col min="9734" max="9735" width="14.28515625" customWidth="1"/>
    <col min="9737" max="9737" width="24.140625" customWidth="1"/>
    <col min="9744" max="9744" width="5.5703125" customWidth="1"/>
    <col min="9990" max="9991" width="14.28515625" customWidth="1"/>
    <col min="9993" max="9993" width="24.140625" customWidth="1"/>
    <col min="10000" max="10000" width="5.5703125" customWidth="1"/>
    <col min="10246" max="10247" width="14.28515625" customWidth="1"/>
    <col min="10249" max="10249" width="24.140625" customWidth="1"/>
    <col min="10256" max="10256" width="5.5703125" customWidth="1"/>
    <col min="10502" max="10503" width="14.28515625" customWidth="1"/>
    <col min="10505" max="10505" width="24.140625" customWidth="1"/>
    <col min="10512" max="10512" width="5.5703125" customWidth="1"/>
    <col min="10758" max="10759" width="14.28515625" customWidth="1"/>
    <col min="10761" max="10761" width="24.140625" customWidth="1"/>
    <col min="10768" max="10768" width="5.5703125" customWidth="1"/>
    <col min="11014" max="11015" width="14.28515625" customWidth="1"/>
    <col min="11017" max="11017" width="24.140625" customWidth="1"/>
    <col min="11024" max="11024" width="5.5703125" customWidth="1"/>
    <col min="11270" max="11271" width="14.28515625" customWidth="1"/>
    <col min="11273" max="11273" width="24.140625" customWidth="1"/>
    <col min="11280" max="11280" width="5.5703125" customWidth="1"/>
    <col min="11526" max="11527" width="14.28515625" customWidth="1"/>
    <col min="11529" max="11529" width="24.140625" customWidth="1"/>
    <col min="11536" max="11536" width="5.5703125" customWidth="1"/>
    <col min="11782" max="11783" width="14.28515625" customWidth="1"/>
    <col min="11785" max="11785" width="24.140625" customWidth="1"/>
    <col min="11792" max="11792" width="5.5703125" customWidth="1"/>
    <col min="12038" max="12039" width="14.28515625" customWidth="1"/>
    <col min="12041" max="12041" width="24.140625" customWidth="1"/>
    <col min="12048" max="12048" width="5.5703125" customWidth="1"/>
    <col min="12294" max="12295" width="14.28515625" customWidth="1"/>
    <col min="12297" max="12297" width="24.140625" customWidth="1"/>
    <col min="12304" max="12304" width="5.5703125" customWidth="1"/>
    <col min="12550" max="12551" width="14.28515625" customWidth="1"/>
    <col min="12553" max="12553" width="24.140625" customWidth="1"/>
    <col min="12560" max="12560" width="5.5703125" customWidth="1"/>
    <col min="12806" max="12807" width="14.28515625" customWidth="1"/>
    <col min="12809" max="12809" width="24.140625" customWidth="1"/>
    <col min="12816" max="12816" width="5.5703125" customWidth="1"/>
    <col min="13062" max="13063" width="14.28515625" customWidth="1"/>
    <col min="13065" max="13065" width="24.140625" customWidth="1"/>
    <col min="13072" max="13072" width="5.5703125" customWidth="1"/>
    <col min="13318" max="13319" width="14.28515625" customWidth="1"/>
    <col min="13321" max="13321" width="24.140625" customWidth="1"/>
    <col min="13328" max="13328" width="5.5703125" customWidth="1"/>
    <col min="13574" max="13575" width="14.28515625" customWidth="1"/>
    <col min="13577" max="13577" width="24.140625" customWidth="1"/>
    <col min="13584" max="13584" width="5.5703125" customWidth="1"/>
    <col min="13830" max="13831" width="14.28515625" customWidth="1"/>
    <col min="13833" max="13833" width="24.140625" customWidth="1"/>
    <col min="13840" max="13840" width="5.5703125" customWidth="1"/>
    <col min="14086" max="14087" width="14.28515625" customWidth="1"/>
    <col min="14089" max="14089" width="24.140625" customWidth="1"/>
    <col min="14096" max="14096" width="5.5703125" customWidth="1"/>
    <col min="14342" max="14343" width="14.28515625" customWidth="1"/>
    <col min="14345" max="14345" width="24.140625" customWidth="1"/>
    <col min="14352" max="14352" width="5.5703125" customWidth="1"/>
    <col min="14598" max="14599" width="14.28515625" customWidth="1"/>
    <col min="14601" max="14601" width="24.140625" customWidth="1"/>
    <col min="14608" max="14608" width="5.5703125" customWidth="1"/>
    <col min="14854" max="14855" width="14.28515625" customWidth="1"/>
    <col min="14857" max="14857" width="24.140625" customWidth="1"/>
    <col min="14864" max="14864" width="5.5703125" customWidth="1"/>
    <col min="15110" max="15111" width="14.28515625" customWidth="1"/>
    <col min="15113" max="15113" width="24.140625" customWidth="1"/>
    <col min="15120" max="15120" width="5.5703125" customWidth="1"/>
    <col min="15366" max="15367" width="14.28515625" customWidth="1"/>
    <col min="15369" max="15369" width="24.140625" customWidth="1"/>
    <col min="15376" max="15376" width="5.5703125" customWidth="1"/>
    <col min="15622" max="15623" width="14.28515625" customWidth="1"/>
    <col min="15625" max="15625" width="24.140625" customWidth="1"/>
    <col min="15632" max="15632" width="5.5703125" customWidth="1"/>
    <col min="15878" max="15879" width="14.28515625" customWidth="1"/>
    <col min="15881" max="15881" width="24.140625" customWidth="1"/>
    <col min="15888" max="15888" width="5.5703125" customWidth="1"/>
    <col min="16134" max="16135" width="14.28515625" customWidth="1"/>
    <col min="16137" max="16137" width="24.140625" customWidth="1"/>
    <col min="16144" max="16144" width="5.5703125" customWidth="1"/>
  </cols>
  <sheetData>
    <row r="2" spans="2:19" x14ac:dyDescent="0.25">
      <c r="B2" s="2213" t="s">
        <v>609</v>
      </c>
      <c r="C2" s="2213"/>
      <c r="D2" s="2213"/>
      <c r="E2" s="2213"/>
      <c r="F2" s="2213"/>
      <c r="G2" s="2213"/>
      <c r="H2" s="2213"/>
    </row>
    <row r="3" spans="2:19" x14ac:dyDescent="0.25">
      <c r="B3" s="2214" t="s">
        <v>1442</v>
      </c>
      <c r="C3" s="2214"/>
      <c r="D3" s="2215" t="s">
        <v>1443</v>
      </c>
      <c r="E3" s="2216"/>
      <c r="F3" s="2214" t="s">
        <v>627</v>
      </c>
      <c r="G3" s="2214"/>
      <c r="H3" s="143" t="s">
        <v>1444</v>
      </c>
    </row>
    <row r="4" spans="2:19" ht="19.5" customHeight="1" x14ac:dyDescent="0.25">
      <c r="B4" s="2140" t="s">
        <v>663</v>
      </c>
      <c r="C4" s="2140"/>
      <c r="D4" s="2217" t="s">
        <v>1445</v>
      </c>
      <c r="E4" s="2218"/>
      <c r="F4" s="2140" t="s">
        <v>1446</v>
      </c>
      <c r="G4" s="2140"/>
      <c r="H4" s="123">
        <v>1</v>
      </c>
      <c r="P4" s="144"/>
    </row>
    <row r="5" spans="2:19" ht="19.5" customHeight="1" x14ac:dyDescent="0.25">
      <c r="B5" s="2140" t="s">
        <v>667</v>
      </c>
      <c r="C5" s="2140"/>
      <c r="D5" s="2217" t="s">
        <v>1447</v>
      </c>
      <c r="E5" s="2218"/>
      <c r="F5" s="2140" t="s">
        <v>1448</v>
      </c>
      <c r="G5" s="2140"/>
      <c r="H5" s="123">
        <v>2</v>
      </c>
      <c r="P5" s="144"/>
      <c r="Q5" s="2219" t="s">
        <v>612</v>
      </c>
      <c r="R5" s="2219"/>
      <c r="S5" s="2219"/>
    </row>
    <row r="6" spans="2:19" ht="19.5" customHeight="1" x14ac:dyDescent="0.25">
      <c r="B6" s="2140" t="s">
        <v>101</v>
      </c>
      <c r="C6" s="2140"/>
      <c r="D6" s="2217" t="s">
        <v>1449</v>
      </c>
      <c r="E6" s="2218"/>
      <c r="F6" s="2140" t="s">
        <v>1450</v>
      </c>
      <c r="G6" s="2140"/>
      <c r="H6" s="123">
        <v>3</v>
      </c>
      <c r="Q6" s="145" t="s">
        <v>652</v>
      </c>
      <c r="R6" s="145" t="s">
        <v>645</v>
      </c>
      <c r="S6" s="145" t="s">
        <v>668</v>
      </c>
    </row>
    <row r="7" spans="2:19" ht="19.5" customHeight="1" x14ac:dyDescent="0.25">
      <c r="B7" s="2140" t="s">
        <v>701</v>
      </c>
      <c r="C7" s="2140"/>
      <c r="D7" s="2217" t="s">
        <v>1451</v>
      </c>
      <c r="E7" s="2218"/>
      <c r="F7" s="2140" t="s">
        <v>1452</v>
      </c>
      <c r="G7" s="2140"/>
      <c r="H7" s="123">
        <v>4</v>
      </c>
      <c r="Q7" s="124">
        <v>5</v>
      </c>
      <c r="R7" s="124">
        <v>10</v>
      </c>
      <c r="S7" s="124">
        <v>20</v>
      </c>
    </row>
    <row r="8" spans="2:19" ht="28.5" customHeight="1" x14ac:dyDescent="0.25">
      <c r="B8" s="2140" t="s">
        <v>1453</v>
      </c>
      <c r="C8" s="2140"/>
      <c r="D8" s="2222" t="s">
        <v>1454</v>
      </c>
      <c r="E8" s="2223"/>
      <c r="F8" s="2140" t="s">
        <v>1455</v>
      </c>
      <c r="G8" s="2140"/>
      <c r="H8" s="123">
        <v>5</v>
      </c>
      <c r="N8" s="2224" t="s">
        <v>609</v>
      </c>
      <c r="O8" s="145" t="s">
        <v>63</v>
      </c>
      <c r="P8" s="124">
        <v>5</v>
      </c>
      <c r="Q8" s="146" t="s">
        <v>1456</v>
      </c>
      <c r="R8" s="147" t="s">
        <v>1457</v>
      </c>
      <c r="S8" s="148" t="s">
        <v>1458</v>
      </c>
    </row>
    <row r="9" spans="2:19" ht="22.5" x14ac:dyDescent="0.25">
      <c r="N9" s="2224"/>
      <c r="O9" s="145" t="s">
        <v>701</v>
      </c>
      <c r="P9" s="124">
        <v>4</v>
      </c>
      <c r="Q9" s="146" t="s">
        <v>1398</v>
      </c>
      <c r="R9" s="147" t="s">
        <v>1403</v>
      </c>
      <c r="S9" s="148" t="s">
        <v>1459</v>
      </c>
    </row>
    <row r="10" spans="2:19" ht="22.5" x14ac:dyDescent="0.25">
      <c r="N10" s="2224"/>
      <c r="O10" s="145" t="s">
        <v>101</v>
      </c>
      <c r="P10" s="124">
        <v>3</v>
      </c>
      <c r="Q10" s="146" t="s">
        <v>1460</v>
      </c>
      <c r="R10" s="147" t="s">
        <v>1461</v>
      </c>
      <c r="S10" s="148" t="s">
        <v>1462</v>
      </c>
    </row>
    <row r="11" spans="2:19" ht="22.5" x14ac:dyDescent="0.25">
      <c r="B11" s="2225" t="s">
        <v>612</v>
      </c>
      <c r="C11" s="2225"/>
      <c r="D11" s="2225"/>
      <c r="E11" s="2225"/>
      <c r="F11" s="2225"/>
      <c r="G11" s="2225"/>
      <c r="N11" s="2224"/>
      <c r="O11" s="145" t="s">
        <v>667</v>
      </c>
      <c r="P11" s="124">
        <v>2</v>
      </c>
      <c r="Q11" s="149" t="s">
        <v>919</v>
      </c>
      <c r="R11" s="146" t="s">
        <v>1398</v>
      </c>
      <c r="S11" s="147" t="s">
        <v>1403</v>
      </c>
    </row>
    <row r="12" spans="2:19" ht="22.5" x14ac:dyDescent="0.25">
      <c r="B12" s="2225" t="s">
        <v>1463</v>
      </c>
      <c r="C12" s="2225"/>
      <c r="D12" s="2225" t="s">
        <v>1443</v>
      </c>
      <c r="E12" s="2225"/>
      <c r="F12" s="2225" t="s">
        <v>1444</v>
      </c>
      <c r="G12" s="2225"/>
      <c r="N12" s="2224"/>
      <c r="O12" s="145" t="s">
        <v>663</v>
      </c>
      <c r="P12" s="124">
        <v>1</v>
      </c>
      <c r="Q12" s="149" t="s">
        <v>923</v>
      </c>
      <c r="R12" s="149" t="s">
        <v>919</v>
      </c>
      <c r="S12" s="146" t="s">
        <v>1398</v>
      </c>
    </row>
    <row r="13" spans="2:19" x14ac:dyDescent="0.25">
      <c r="B13" s="2220" t="s">
        <v>1464</v>
      </c>
      <c r="C13" s="2220"/>
      <c r="D13" s="2221" t="s">
        <v>652</v>
      </c>
      <c r="E13" s="2221"/>
      <c r="F13" s="2221">
        <v>5</v>
      </c>
      <c r="G13" s="2221"/>
    </row>
    <row r="14" spans="2:19" x14ac:dyDescent="0.25">
      <c r="B14" s="2220" t="s">
        <v>1465</v>
      </c>
      <c r="C14" s="2220"/>
      <c r="D14" s="2221" t="s">
        <v>645</v>
      </c>
      <c r="E14" s="2221"/>
      <c r="F14" s="2221">
        <v>10</v>
      </c>
      <c r="G14" s="2221"/>
    </row>
    <row r="15" spans="2:19" x14ac:dyDescent="0.25">
      <c r="B15" s="2220" t="s">
        <v>1466</v>
      </c>
      <c r="C15" s="2220"/>
      <c r="D15" s="2221" t="s">
        <v>668</v>
      </c>
      <c r="E15" s="2221"/>
      <c r="F15" s="2221">
        <v>20</v>
      </c>
      <c r="G15" s="2221"/>
    </row>
    <row r="18" spans="2:10" ht="15" customHeight="1" x14ac:dyDescent="0.25">
      <c r="B18" s="2214" t="s">
        <v>1467</v>
      </c>
      <c r="C18" s="2214"/>
      <c r="D18" s="2214"/>
      <c r="E18" s="2214"/>
      <c r="F18" s="2214"/>
      <c r="G18" s="2214"/>
      <c r="H18" s="2214"/>
      <c r="I18" s="2214"/>
      <c r="J18" s="2214"/>
    </row>
    <row r="19" spans="2:10" ht="15" customHeight="1" x14ac:dyDescent="0.25">
      <c r="B19" s="2214" t="s">
        <v>320</v>
      </c>
      <c r="C19" s="2214"/>
      <c r="D19" s="2214" t="s">
        <v>1468</v>
      </c>
      <c r="E19" s="2214"/>
      <c r="F19" s="2214" t="s">
        <v>1469</v>
      </c>
      <c r="G19" s="2214"/>
      <c r="H19" s="2214"/>
      <c r="I19" s="2214"/>
      <c r="J19" s="150" t="s">
        <v>1470</v>
      </c>
    </row>
    <row r="20" spans="2:10" x14ac:dyDescent="0.25">
      <c r="B20" s="2226">
        <v>1</v>
      </c>
      <c r="C20" s="2226"/>
      <c r="D20" s="2219" t="s">
        <v>318</v>
      </c>
      <c r="E20" s="2219"/>
      <c r="F20" s="2227" t="s">
        <v>1471</v>
      </c>
      <c r="G20" s="2227"/>
      <c r="H20" s="2227"/>
      <c r="I20" s="2227"/>
      <c r="J20" s="151">
        <v>15</v>
      </c>
    </row>
    <row r="21" spans="2:10" x14ac:dyDescent="0.25">
      <c r="B21" s="2226">
        <v>2</v>
      </c>
      <c r="C21" s="2226"/>
      <c r="D21" s="2219" t="s">
        <v>621</v>
      </c>
      <c r="E21" s="2219"/>
      <c r="F21" s="2227" t="s">
        <v>1472</v>
      </c>
      <c r="G21" s="2227"/>
      <c r="H21" s="2227"/>
      <c r="I21" s="2227"/>
      <c r="J21" s="151">
        <v>5</v>
      </c>
    </row>
    <row r="22" spans="2:10" x14ac:dyDescent="0.25">
      <c r="B22" s="2226">
        <v>3</v>
      </c>
      <c r="C22" s="2226"/>
      <c r="D22" s="2219" t="s">
        <v>623</v>
      </c>
      <c r="E22" s="2219"/>
      <c r="F22" s="2227" t="s">
        <v>1473</v>
      </c>
      <c r="G22" s="2227"/>
      <c r="H22" s="2227"/>
      <c r="I22" s="2227"/>
      <c r="J22" s="151">
        <v>15</v>
      </c>
    </row>
    <row r="23" spans="2:10" x14ac:dyDescent="0.25">
      <c r="B23" s="2226">
        <v>4</v>
      </c>
      <c r="C23" s="2226"/>
      <c r="D23" s="2219" t="s">
        <v>625</v>
      </c>
      <c r="E23" s="2219"/>
      <c r="F23" s="2227" t="s">
        <v>1474</v>
      </c>
      <c r="G23" s="2227"/>
      <c r="H23" s="2227"/>
      <c r="I23" s="2227"/>
      <c r="J23" s="151">
        <v>10</v>
      </c>
    </row>
    <row r="24" spans="2:10" x14ac:dyDescent="0.25">
      <c r="B24" s="2226">
        <v>5</v>
      </c>
      <c r="C24" s="2226"/>
      <c r="D24" s="2219" t="s">
        <v>627</v>
      </c>
      <c r="E24" s="2219"/>
      <c r="F24" s="2228" t="s">
        <v>1475</v>
      </c>
      <c r="G24" s="2227"/>
      <c r="H24" s="2227"/>
      <c r="I24" s="2227"/>
      <c r="J24" s="151">
        <v>15</v>
      </c>
    </row>
    <row r="25" spans="2:10" x14ac:dyDescent="0.25">
      <c r="B25" s="2226">
        <v>6</v>
      </c>
      <c r="C25" s="2226"/>
      <c r="D25" s="2219" t="s">
        <v>1476</v>
      </c>
      <c r="E25" s="2219"/>
      <c r="F25" s="2227" t="s">
        <v>1477</v>
      </c>
      <c r="G25" s="2227"/>
      <c r="H25" s="2227"/>
      <c r="I25" s="2227"/>
      <c r="J25" s="151">
        <v>10</v>
      </c>
    </row>
    <row r="26" spans="2:10" x14ac:dyDescent="0.25">
      <c r="B26" s="2226">
        <v>7</v>
      </c>
      <c r="C26" s="2226"/>
      <c r="D26" s="2219" t="s">
        <v>99</v>
      </c>
      <c r="E26" s="2219"/>
      <c r="F26" s="2227" t="s">
        <v>1478</v>
      </c>
      <c r="G26" s="2227"/>
      <c r="H26" s="2227"/>
      <c r="I26" s="2227"/>
      <c r="J26" s="151">
        <v>30</v>
      </c>
    </row>
    <row r="27" spans="2:10" x14ac:dyDescent="0.25">
      <c r="J27" s="152"/>
    </row>
    <row r="29" spans="2:10" x14ac:dyDescent="0.25">
      <c r="B29" s="2230" t="s">
        <v>1479</v>
      </c>
      <c r="C29" s="2230"/>
      <c r="D29" s="2230"/>
      <c r="E29" s="2230" t="s">
        <v>1480</v>
      </c>
      <c r="F29" s="2230"/>
    </row>
    <row r="30" spans="2:10" x14ac:dyDescent="0.25">
      <c r="B30" s="2221" t="s">
        <v>1481</v>
      </c>
      <c r="C30" s="2221"/>
      <c r="D30" s="2221"/>
      <c r="E30" s="2229">
        <v>0</v>
      </c>
      <c r="F30" s="2229"/>
    </row>
    <row r="31" spans="2:10" x14ac:dyDescent="0.25">
      <c r="B31" s="2221" t="s">
        <v>1482</v>
      </c>
      <c r="C31" s="2221"/>
      <c r="D31" s="2221"/>
      <c r="E31" s="2229">
        <v>1</v>
      </c>
      <c r="F31" s="2229"/>
    </row>
    <row r="32" spans="2:10" x14ac:dyDescent="0.25">
      <c r="B32" s="2221" t="s">
        <v>1483</v>
      </c>
      <c r="C32" s="2221"/>
      <c r="D32" s="2221"/>
      <c r="E32" s="2229">
        <v>2</v>
      </c>
      <c r="F32" s="2229"/>
    </row>
  </sheetData>
  <mergeCells count="67">
    <mergeCell ref="B32:D32"/>
    <mergeCell ref="E32:F32"/>
    <mergeCell ref="B29:D29"/>
    <mergeCell ref="E29:F29"/>
    <mergeCell ref="B30:D30"/>
    <mergeCell ref="E30:F30"/>
    <mergeCell ref="B31:D31"/>
    <mergeCell ref="E31:F31"/>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8:J18"/>
    <mergeCell ref="B19:C19"/>
    <mergeCell ref="D19:E19"/>
    <mergeCell ref="F19:I19"/>
    <mergeCell ref="B20:C20"/>
    <mergeCell ref="D20:E20"/>
    <mergeCell ref="F20:I20"/>
    <mergeCell ref="B14:C14"/>
    <mergeCell ref="D14:E14"/>
    <mergeCell ref="F14:G14"/>
    <mergeCell ref="B15:C15"/>
    <mergeCell ref="D15:E15"/>
    <mergeCell ref="F15:G15"/>
    <mergeCell ref="N8:N12"/>
    <mergeCell ref="B11:G11"/>
    <mergeCell ref="B12:C12"/>
    <mergeCell ref="D12:E12"/>
    <mergeCell ref="F12:G12"/>
    <mergeCell ref="B13:C13"/>
    <mergeCell ref="D13:E13"/>
    <mergeCell ref="F13:G13"/>
    <mergeCell ref="B7:C7"/>
    <mergeCell ref="D7:E7"/>
    <mergeCell ref="F7:G7"/>
    <mergeCell ref="B8:C8"/>
    <mergeCell ref="D8:E8"/>
    <mergeCell ref="F8:G8"/>
    <mergeCell ref="B5:C5"/>
    <mergeCell ref="D5:E5"/>
    <mergeCell ref="F5:G5"/>
    <mergeCell ref="Q5:S5"/>
    <mergeCell ref="B6:C6"/>
    <mergeCell ref="D6:E6"/>
    <mergeCell ref="F6:G6"/>
    <mergeCell ref="B2:H2"/>
    <mergeCell ref="B3:C3"/>
    <mergeCell ref="D3:E3"/>
    <mergeCell ref="F3:G3"/>
    <mergeCell ref="B4:C4"/>
    <mergeCell ref="D4:E4"/>
    <mergeCell ref="F4:G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WVI50"/>
  <sheetViews>
    <sheetView showGridLines="0" view="pageBreakPreview" zoomScaleNormal="100" zoomScaleSheetLayoutView="100" workbookViewId="0">
      <selection activeCell="J19" sqref="J19"/>
    </sheetView>
  </sheetViews>
  <sheetFormatPr baseColWidth="10" defaultColWidth="0" defaultRowHeight="11.25" zeroHeight="1" x14ac:dyDescent="0.2"/>
  <cols>
    <col min="1" max="1" width="8.85546875" style="19" customWidth="1"/>
    <col min="2" max="10" width="8" style="19" customWidth="1"/>
    <col min="11" max="11" width="10.28515625" style="19" customWidth="1"/>
    <col min="12" max="13" width="0" style="19" hidden="1" customWidth="1"/>
    <col min="14" max="16384" width="11.42578125" style="19" hidden="1"/>
  </cols>
  <sheetData>
    <row r="1" spans="1:11" ht="11.25" customHeight="1" x14ac:dyDescent="0.2">
      <c r="A1" s="2231" t="s">
        <v>299</v>
      </c>
      <c r="B1" s="2232"/>
      <c r="C1" s="2232"/>
      <c r="D1" s="2232"/>
      <c r="E1" s="2232"/>
      <c r="F1" s="2232"/>
      <c r="G1" s="2232"/>
      <c r="H1" s="2232"/>
      <c r="I1" s="2233"/>
      <c r="J1" s="2234"/>
      <c r="K1" s="2235"/>
    </row>
    <row r="2" spans="1:11" ht="14.25" customHeight="1" x14ac:dyDescent="0.2">
      <c r="A2" s="2240" t="s">
        <v>592</v>
      </c>
      <c r="B2" s="2241"/>
      <c r="C2" s="2241"/>
      <c r="D2" s="2241"/>
      <c r="E2" s="2241"/>
      <c r="F2" s="2241"/>
      <c r="G2" s="2241"/>
      <c r="H2" s="2241"/>
      <c r="I2" s="2242"/>
      <c r="J2" s="2236"/>
      <c r="K2" s="2237"/>
    </row>
    <row r="3" spans="1:11" ht="11.25" customHeight="1" x14ac:dyDescent="0.2">
      <c r="A3" s="2231" t="s">
        <v>302</v>
      </c>
      <c r="B3" s="2233"/>
      <c r="C3" s="2232" t="s">
        <v>303</v>
      </c>
      <c r="D3" s="2232"/>
      <c r="E3" s="2232"/>
      <c r="F3" s="2232"/>
      <c r="G3" s="2232"/>
      <c r="H3" s="2231" t="s">
        <v>304</v>
      </c>
      <c r="I3" s="2233"/>
      <c r="J3" s="2236"/>
      <c r="K3" s="2237"/>
    </row>
    <row r="4" spans="1:11" ht="14.25" customHeight="1" x14ac:dyDescent="0.2">
      <c r="A4" s="2240" t="s">
        <v>582</v>
      </c>
      <c r="B4" s="2242"/>
      <c r="C4" s="2241" t="s">
        <v>107</v>
      </c>
      <c r="D4" s="2241"/>
      <c r="E4" s="2241"/>
      <c r="F4" s="2241"/>
      <c r="G4" s="2241"/>
      <c r="H4" s="2240">
        <v>1</v>
      </c>
      <c r="I4" s="2242"/>
      <c r="J4" s="2238"/>
      <c r="K4" s="2239"/>
    </row>
    <row r="5" spans="1:11" ht="6" customHeight="1" x14ac:dyDescent="0.2"/>
    <row r="6" spans="1:11" ht="15.75" x14ac:dyDescent="0.25">
      <c r="A6" s="2243" t="s">
        <v>583</v>
      </c>
      <c r="B6" s="2243"/>
      <c r="C6" s="2243"/>
      <c r="D6" s="2243"/>
      <c r="E6" s="2243"/>
      <c r="F6" s="2243"/>
      <c r="G6" s="2243"/>
      <c r="H6" s="2243"/>
      <c r="I6" s="2243"/>
      <c r="J6" s="2243"/>
      <c r="K6" s="2243"/>
    </row>
    <row r="7" spans="1:11" x14ac:dyDescent="0.2"/>
    <row r="8" spans="1:11" x14ac:dyDescent="0.2"/>
    <row r="9" spans="1:11" x14ac:dyDescent="0.2"/>
    <row r="10" spans="1:11" x14ac:dyDescent="0.2"/>
    <row r="11" spans="1:11" x14ac:dyDescent="0.2"/>
    <row r="12" spans="1:11" x14ac:dyDescent="0.2"/>
    <row r="13" spans="1:11" ht="12.75" customHeight="1" x14ac:dyDescent="0.2">
      <c r="A13" s="2244" t="s">
        <v>584</v>
      </c>
      <c r="B13" s="2244"/>
      <c r="C13" s="2244"/>
      <c r="D13" s="2244"/>
      <c r="E13" s="2244"/>
      <c r="F13" s="2244"/>
      <c r="G13" s="2244"/>
      <c r="H13" s="2244"/>
      <c r="I13" s="2244"/>
      <c r="J13" s="2244"/>
      <c r="K13" s="2244"/>
    </row>
    <row r="14" spans="1:11" ht="12.75" customHeight="1" x14ac:dyDescent="0.2">
      <c r="A14" s="2244" t="s">
        <v>593</v>
      </c>
      <c r="B14" s="2244"/>
      <c r="C14" s="2244"/>
      <c r="D14" s="2244"/>
      <c r="E14" s="2244"/>
      <c r="F14" s="2244"/>
      <c r="G14" s="2244"/>
      <c r="H14" s="2244"/>
      <c r="I14" s="2244"/>
      <c r="J14" s="2244"/>
      <c r="K14" s="2244"/>
    </row>
    <row r="15" spans="1:11" ht="12.75" customHeight="1" x14ac:dyDescent="0.2">
      <c r="A15" s="2244" t="s">
        <v>594</v>
      </c>
      <c r="B15" s="2244"/>
      <c r="C15" s="2244"/>
      <c r="D15" s="2244"/>
      <c r="E15" s="2244"/>
      <c r="F15" s="2244"/>
      <c r="G15" s="2244"/>
      <c r="H15" s="2244"/>
      <c r="I15" s="2244"/>
      <c r="J15" s="2244"/>
      <c r="K15" s="2244"/>
    </row>
    <row r="16" spans="1:11" ht="12.75" customHeight="1" x14ac:dyDescent="0.2">
      <c r="A16" s="2244"/>
      <c r="B16" s="2244"/>
      <c r="C16" s="2244"/>
      <c r="D16" s="2244"/>
      <c r="E16" s="2244"/>
      <c r="F16" s="2244"/>
      <c r="G16" s="2244"/>
      <c r="H16" s="2244"/>
      <c r="I16" s="2244"/>
      <c r="J16" s="2244"/>
      <c r="K16" s="2244"/>
    </row>
    <row r="17" spans="1:11" ht="12.75" customHeight="1" x14ac:dyDescent="0.2">
      <c r="A17" s="2244" t="s">
        <v>585</v>
      </c>
      <c r="B17" s="2244"/>
      <c r="C17" s="2244"/>
      <c r="D17" s="2244"/>
      <c r="E17" s="2244"/>
      <c r="F17" s="2244"/>
      <c r="G17" s="2244"/>
      <c r="H17" s="2244"/>
      <c r="I17" s="2244"/>
      <c r="J17" s="2244"/>
      <c r="K17" s="2244"/>
    </row>
    <row r="18" spans="1:11" ht="12" x14ac:dyDescent="0.2">
      <c r="A18" s="2244" t="s">
        <v>586</v>
      </c>
      <c r="B18" s="2244"/>
      <c r="C18" s="2244"/>
      <c r="D18" s="2244"/>
      <c r="E18" s="2244"/>
      <c r="F18" s="2244"/>
      <c r="G18" s="2244"/>
      <c r="H18" s="2244"/>
      <c r="I18" s="2244"/>
      <c r="J18" s="2244"/>
      <c r="K18" s="2244"/>
    </row>
    <row r="19" spans="1:11" ht="12" x14ac:dyDescent="0.2">
      <c r="A19" s="30"/>
      <c r="B19" s="30"/>
      <c r="C19" s="30"/>
      <c r="D19" s="30"/>
      <c r="E19" s="30"/>
      <c r="F19" s="30"/>
      <c r="G19" s="30"/>
      <c r="H19" s="30"/>
      <c r="I19" s="30"/>
      <c r="J19" s="30"/>
      <c r="K19" s="30"/>
    </row>
    <row r="20" spans="1:11" ht="12" x14ac:dyDescent="0.2">
      <c r="A20" s="30"/>
      <c r="B20" s="30"/>
      <c r="C20" s="30"/>
      <c r="D20" s="30"/>
      <c r="E20" s="30"/>
      <c r="F20" s="30"/>
      <c r="G20" s="30"/>
      <c r="H20" s="30"/>
      <c r="I20" s="30"/>
      <c r="J20" s="30"/>
      <c r="K20" s="30"/>
    </row>
    <row r="21" spans="1:11" ht="14.25" customHeight="1" x14ac:dyDescent="0.25">
      <c r="A21" s="2252" t="s">
        <v>587</v>
      </c>
      <c r="B21" s="2252"/>
      <c r="C21" s="2252"/>
      <c r="D21" s="2252"/>
      <c r="E21" s="2252"/>
      <c r="F21" s="2252"/>
      <c r="G21" s="2252"/>
      <c r="H21" s="2252"/>
      <c r="I21" s="2252"/>
      <c r="J21" s="2252"/>
      <c r="K21" s="2252"/>
    </row>
    <row r="22" spans="1:11" ht="14.25" customHeight="1" x14ac:dyDescent="0.2">
      <c r="A22" s="31" t="s">
        <v>588</v>
      </c>
      <c r="B22" s="2253" t="s">
        <v>589</v>
      </c>
      <c r="C22" s="2253"/>
      <c r="D22" s="2253" t="s">
        <v>590</v>
      </c>
      <c r="E22" s="2253"/>
      <c r="F22" s="2253"/>
      <c r="G22" s="2253"/>
      <c r="H22" s="2253"/>
      <c r="I22" s="2253"/>
      <c r="J22" s="2253"/>
      <c r="K22" s="31" t="s">
        <v>591</v>
      </c>
    </row>
    <row r="23" spans="1:11" ht="30.75" customHeight="1" x14ac:dyDescent="0.2">
      <c r="A23" s="28">
        <v>1</v>
      </c>
      <c r="B23" s="2249">
        <v>42124</v>
      </c>
      <c r="C23" s="2250"/>
      <c r="D23" s="2246" t="s">
        <v>595</v>
      </c>
      <c r="E23" s="2247"/>
      <c r="F23" s="2247"/>
      <c r="G23" s="2247"/>
      <c r="H23" s="2247"/>
      <c r="I23" s="2247"/>
      <c r="J23" s="2248"/>
      <c r="K23" s="28" t="s">
        <v>1343</v>
      </c>
    </row>
    <row r="24" spans="1:11" ht="27.75" customHeight="1" x14ac:dyDescent="0.2">
      <c r="A24" s="28">
        <v>2</v>
      </c>
      <c r="B24" s="2249">
        <v>42246</v>
      </c>
      <c r="C24" s="2250"/>
      <c r="D24" s="2246" t="s">
        <v>596</v>
      </c>
      <c r="E24" s="2247"/>
      <c r="F24" s="2247"/>
      <c r="G24" s="2247"/>
      <c r="H24" s="2247"/>
      <c r="I24" s="2247"/>
      <c r="J24" s="2248"/>
      <c r="K24" s="66" t="s">
        <v>1343</v>
      </c>
    </row>
    <row r="25" spans="1:11" ht="19.5" customHeight="1" x14ac:dyDescent="0.2">
      <c r="A25" s="28">
        <v>3</v>
      </c>
      <c r="B25" s="2249">
        <v>42263</v>
      </c>
      <c r="C25" s="2250"/>
      <c r="D25" s="2246" t="s">
        <v>597</v>
      </c>
      <c r="E25" s="2247"/>
      <c r="F25" s="2247"/>
      <c r="G25" s="2247"/>
      <c r="H25" s="2247"/>
      <c r="I25" s="2247"/>
      <c r="J25" s="2248"/>
      <c r="K25" s="66" t="s">
        <v>1343</v>
      </c>
    </row>
    <row r="26" spans="1:11" ht="35.25" customHeight="1" x14ac:dyDescent="0.2">
      <c r="A26" s="29">
        <v>4</v>
      </c>
      <c r="B26" s="2249">
        <v>42352</v>
      </c>
      <c r="C26" s="2250"/>
      <c r="D26" s="2246" t="s">
        <v>599</v>
      </c>
      <c r="E26" s="2247"/>
      <c r="F26" s="2247"/>
      <c r="G26" s="2247"/>
      <c r="H26" s="2247"/>
      <c r="I26" s="2247"/>
      <c r="J26" s="2248"/>
      <c r="K26" s="66" t="s">
        <v>1343</v>
      </c>
    </row>
    <row r="27" spans="1:11" ht="34.5" customHeight="1" x14ac:dyDescent="0.2">
      <c r="A27" s="37">
        <v>5</v>
      </c>
      <c r="B27" s="2249">
        <v>42362</v>
      </c>
      <c r="C27" s="2250"/>
      <c r="D27" s="2246" t="s">
        <v>604</v>
      </c>
      <c r="E27" s="2247"/>
      <c r="F27" s="2247"/>
      <c r="G27" s="2247"/>
      <c r="H27" s="2247"/>
      <c r="I27" s="2247"/>
      <c r="J27" s="2248"/>
      <c r="K27" s="66" t="s">
        <v>1343</v>
      </c>
    </row>
    <row r="28" spans="1:11" ht="96" customHeight="1" x14ac:dyDescent="0.2">
      <c r="A28" s="66">
        <v>6</v>
      </c>
      <c r="B28" s="2249">
        <v>42401</v>
      </c>
      <c r="C28" s="2250"/>
      <c r="D28" s="2246" t="s">
        <v>843</v>
      </c>
      <c r="E28" s="2247"/>
      <c r="F28" s="2247"/>
      <c r="G28" s="2247"/>
      <c r="H28" s="2247"/>
      <c r="I28" s="2247"/>
      <c r="J28" s="2248"/>
      <c r="K28" s="66" t="s">
        <v>1343</v>
      </c>
    </row>
    <row r="29" spans="1:11" ht="62.25" customHeight="1" x14ac:dyDescent="0.2">
      <c r="A29" s="66">
        <v>7</v>
      </c>
      <c r="B29" s="2249">
        <v>42566</v>
      </c>
      <c r="C29" s="2250"/>
      <c r="D29" s="2246" t="s">
        <v>1340</v>
      </c>
      <c r="E29" s="2247"/>
      <c r="F29" s="2247"/>
      <c r="G29" s="2247"/>
      <c r="H29" s="2247"/>
      <c r="I29" s="2247"/>
      <c r="J29" s="2248"/>
      <c r="K29" s="66" t="s">
        <v>1343</v>
      </c>
    </row>
    <row r="30" spans="1:11" ht="104.25" customHeight="1" x14ac:dyDescent="0.2">
      <c r="A30" s="66">
        <v>8</v>
      </c>
      <c r="B30" s="2249">
        <v>42583</v>
      </c>
      <c r="C30" s="2250"/>
      <c r="D30" s="2246" t="s">
        <v>1342</v>
      </c>
      <c r="E30" s="2247"/>
      <c r="F30" s="2247"/>
      <c r="G30" s="2247"/>
      <c r="H30" s="2247"/>
      <c r="I30" s="2247"/>
      <c r="J30" s="2248"/>
      <c r="K30" s="66" t="s">
        <v>1343</v>
      </c>
    </row>
    <row r="31" spans="1:11" x14ac:dyDescent="0.2"/>
    <row r="32" spans="1:11" x14ac:dyDescent="0.2">
      <c r="A32" s="2245" t="s">
        <v>598</v>
      </c>
      <c r="B32" s="2245"/>
      <c r="C32" s="2245"/>
      <c r="D32" s="2245"/>
      <c r="E32" s="2245"/>
      <c r="F32" s="2245"/>
      <c r="G32" s="2245"/>
      <c r="H32" s="2245"/>
      <c r="I32" s="2245"/>
      <c r="J32" s="2245"/>
      <c r="K32" s="2245"/>
    </row>
    <row r="33" spans="1:11 16129:16129" x14ac:dyDescent="0.2">
      <c r="A33" s="2245"/>
      <c r="B33" s="2245"/>
      <c r="C33" s="2245"/>
      <c r="D33" s="2245"/>
      <c r="E33" s="2245"/>
      <c r="F33" s="2245"/>
      <c r="G33" s="2245"/>
      <c r="H33" s="2245"/>
      <c r="I33" s="2245"/>
      <c r="J33" s="2245"/>
      <c r="K33" s="2245"/>
    </row>
    <row r="34" spans="1:11 16129:16129" x14ac:dyDescent="0.2">
      <c r="A34" s="2245"/>
      <c r="B34" s="2245"/>
      <c r="C34" s="2245"/>
      <c r="D34" s="2245"/>
      <c r="E34" s="2245"/>
      <c r="F34" s="2245"/>
      <c r="G34" s="2245"/>
      <c r="H34" s="2245"/>
      <c r="I34" s="2245"/>
      <c r="J34" s="2245"/>
      <c r="K34" s="2245"/>
    </row>
    <row r="35" spans="1:11 16129:16129" x14ac:dyDescent="0.2">
      <c r="A35" s="2245"/>
      <c r="B35" s="2245"/>
      <c r="C35" s="2245"/>
      <c r="D35" s="2245"/>
      <c r="E35" s="2245"/>
      <c r="F35" s="2245"/>
      <c r="G35" s="2245"/>
      <c r="H35" s="2245"/>
      <c r="I35" s="2245"/>
      <c r="J35" s="2245"/>
      <c r="K35" s="2245"/>
    </row>
    <row r="36" spans="1:11 16129:16129" x14ac:dyDescent="0.2">
      <c r="A36" s="2245" t="s">
        <v>324</v>
      </c>
      <c r="B36" s="2245"/>
      <c r="C36" s="2245"/>
      <c r="D36" s="2245"/>
      <c r="E36" s="2245"/>
      <c r="F36" s="2245"/>
      <c r="G36" s="2245"/>
      <c r="H36" s="2245"/>
      <c r="I36" s="2245"/>
      <c r="J36" s="2245"/>
      <c r="K36" s="2245"/>
    </row>
    <row r="37" spans="1:11 16129:16129" x14ac:dyDescent="0.2">
      <c r="A37" s="2251" t="s">
        <v>492</v>
      </c>
      <c r="B37" s="2251"/>
      <c r="C37" s="2251"/>
      <c r="D37" s="2251"/>
      <c r="E37" s="2251"/>
      <c r="F37" s="2251"/>
      <c r="G37" s="2251"/>
      <c r="H37" s="2251"/>
      <c r="I37" s="2251"/>
      <c r="J37" s="2251"/>
      <c r="K37" s="2251"/>
    </row>
    <row r="38" spans="1:11 16129:16129" x14ac:dyDescent="0.2">
      <c r="A38" s="33"/>
      <c r="B38" s="33"/>
      <c r="C38" s="33"/>
      <c r="D38" s="33"/>
      <c r="E38" s="33"/>
      <c r="F38" s="32"/>
      <c r="G38" s="34"/>
      <c r="H38" s="34"/>
      <c r="I38" s="34"/>
      <c r="J38" s="34"/>
      <c r="K38" s="34"/>
    </row>
    <row r="39" spans="1:11 16129:16129" x14ac:dyDescent="0.2">
      <c r="F39" s="32"/>
      <c r="G39" s="35"/>
      <c r="H39" s="35"/>
      <c r="I39" s="35"/>
      <c r="J39" s="35"/>
      <c r="K39" s="35"/>
      <c r="WVI39" s="36"/>
    </row>
    <row r="40" spans="1:11 16129:16129" x14ac:dyDescent="0.2"/>
    <row r="41" spans="1:11 16129:16129" x14ac:dyDescent="0.2"/>
    <row r="42" spans="1:11 16129:16129" x14ac:dyDescent="0.2"/>
    <row r="43" spans="1:11 16129:16129" x14ac:dyDescent="0.2"/>
    <row r="44" spans="1:11 16129:16129" x14ac:dyDescent="0.2"/>
    <row r="45" spans="1:11 16129:16129" x14ac:dyDescent="0.2"/>
    <row r="46" spans="1:11 16129:16129" x14ac:dyDescent="0.2"/>
    <row r="47" spans="1:11 16129:16129" x14ac:dyDescent="0.2"/>
    <row r="48" spans="1:11 16129:16129" x14ac:dyDescent="0.2"/>
    <row r="49" x14ac:dyDescent="0.2"/>
    <row r="50" x14ac:dyDescent="0.2"/>
  </sheetData>
  <mergeCells count="39">
    <mergeCell ref="A33:K35"/>
    <mergeCell ref="A37:K37"/>
    <mergeCell ref="A36:K36"/>
    <mergeCell ref="A18:K18"/>
    <mergeCell ref="A21:K21"/>
    <mergeCell ref="B22:C22"/>
    <mergeCell ref="D22:J22"/>
    <mergeCell ref="B23:C23"/>
    <mergeCell ref="D23:J23"/>
    <mergeCell ref="B26:C26"/>
    <mergeCell ref="D26:J26"/>
    <mergeCell ref="B24:C24"/>
    <mergeCell ref="D24:J24"/>
    <mergeCell ref="B25:C25"/>
    <mergeCell ref="B28:C28"/>
    <mergeCell ref="D28:J28"/>
    <mergeCell ref="A6:K6"/>
    <mergeCell ref="A13:K13"/>
    <mergeCell ref="A14:K14"/>
    <mergeCell ref="A32:K32"/>
    <mergeCell ref="A16:K16"/>
    <mergeCell ref="A15:K15"/>
    <mergeCell ref="D25:J25"/>
    <mergeCell ref="B27:C27"/>
    <mergeCell ref="D27:J27"/>
    <mergeCell ref="A17:K17"/>
    <mergeCell ref="B29:C29"/>
    <mergeCell ref="D29:J29"/>
    <mergeCell ref="B30:C30"/>
    <mergeCell ref="D30:J30"/>
    <mergeCell ref="A1:I1"/>
    <mergeCell ref="J1:K4"/>
    <mergeCell ref="A2:I2"/>
    <mergeCell ref="A3:B3"/>
    <mergeCell ref="C3:G3"/>
    <mergeCell ref="H3:I3"/>
    <mergeCell ref="A4:B4"/>
    <mergeCell ref="C4:G4"/>
    <mergeCell ref="H4:I4"/>
  </mergeCells>
  <printOptions horizontalCentered="1" verticalCentered="1"/>
  <pageMargins left="0.78740157480314965" right="0.78740157480314965" top="0.59055118110236227" bottom="0.59055118110236227" header="0" footer="0.27559055118110237"/>
  <pageSetup scale="91" orientation="portrait" r:id="rId1"/>
  <headerFooter alignWithMargins="0">
    <oddFooter>&amp;L&amp;9Formato: FO-AC-07 Versión: 2&amp;C&amp;9Página &amp;P&amp;R&amp;9Vo. Bo.:</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Q97"/>
  <sheetViews>
    <sheetView zoomScale="115" zoomScaleNormal="115" workbookViewId="0">
      <selection activeCell="H47" sqref="H47"/>
    </sheetView>
  </sheetViews>
  <sheetFormatPr baseColWidth="10" defaultRowHeight="15" x14ac:dyDescent="0.25"/>
  <cols>
    <col min="1" max="1" width="12.28515625" style="152" bestFit="1" customWidth="1"/>
    <col min="2" max="2" width="11.42578125" style="152"/>
    <col min="3" max="3" width="10.7109375" style="152" bestFit="1" customWidth="1"/>
    <col min="4" max="4" width="10.85546875" style="152" bestFit="1" customWidth="1"/>
    <col min="5" max="5" width="14.42578125" bestFit="1" customWidth="1"/>
    <col min="6" max="8" width="22.28515625" customWidth="1"/>
    <col min="9" max="9" width="47.140625" customWidth="1"/>
    <col min="10" max="10" width="3.28515625" customWidth="1"/>
    <col min="12" max="12" width="1.85546875" bestFit="1" customWidth="1"/>
    <col min="14" max="14" width="1.85546875" bestFit="1" customWidth="1"/>
  </cols>
  <sheetData>
    <row r="1" spans="1:3" x14ac:dyDescent="0.25">
      <c r="A1" s="163" t="s">
        <v>323</v>
      </c>
    </row>
    <row r="2" spans="1:3" x14ac:dyDescent="0.25">
      <c r="A2" s="144" t="s">
        <v>663</v>
      </c>
    </row>
    <row r="3" spans="1:3" x14ac:dyDescent="0.25">
      <c r="A3" s="144" t="s">
        <v>667</v>
      </c>
    </row>
    <row r="4" spans="1:3" x14ac:dyDescent="0.25">
      <c r="A4" s="144" t="s">
        <v>101</v>
      </c>
    </row>
    <row r="5" spans="1:3" x14ac:dyDescent="0.25">
      <c r="A5" s="144" t="s">
        <v>701</v>
      </c>
    </row>
    <row r="6" spans="1:3" x14ac:dyDescent="0.25">
      <c r="A6" s="144" t="s">
        <v>63</v>
      </c>
    </row>
    <row r="8" spans="1:3" x14ac:dyDescent="0.25">
      <c r="B8" s="163" t="s">
        <v>321</v>
      </c>
    </row>
    <row r="9" spans="1:3" x14ac:dyDescent="0.25">
      <c r="B9" s="144" t="s">
        <v>652</v>
      </c>
    </row>
    <row r="10" spans="1:3" x14ac:dyDescent="0.25">
      <c r="B10" s="144" t="s">
        <v>645</v>
      </c>
    </row>
    <row r="11" spans="1:3" x14ac:dyDescent="0.25">
      <c r="B11" s="144" t="s">
        <v>668</v>
      </c>
    </row>
    <row r="12" spans="1:3" x14ac:dyDescent="0.25">
      <c r="B12" s="144"/>
      <c r="C12" s="163"/>
    </row>
    <row r="13" spans="1:3" x14ac:dyDescent="0.25">
      <c r="C13" s="163" t="s">
        <v>1515</v>
      </c>
    </row>
    <row r="14" spans="1:3" x14ac:dyDescent="0.25">
      <c r="C14" s="152" t="s">
        <v>1514</v>
      </c>
    </row>
    <row r="15" spans="1:3" x14ac:dyDescent="0.25">
      <c r="C15" s="144" t="s">
        <v>1513</v>
      </c>
    </row>
    <row r="16" spans="1:3" x14ac:dyDescent="0.25">
      <c r="C16" s="144" t="s">
        <v>1512</v>
      </c>
    </row>
    <row r="17" spans="4:14" x14ac:dyDescent="0.25">
      <c r="D17" s="163"/>
    </row>
    <row r="18" spans="4:14" x14ac:dyDescent="0.25">
      <c r="D18" s="163" t="s">
        <v>99</v>
      </c>
    </row>
    <row r="19" spans="4:14" x14ac:dyDescent="0.25">
      <c r="D19" s="144" t="s">
        <v>102</v>
      </c>
    </row>
    <row r="20" spans="4:14" x14ac:dyDescent="0.25">
      <c r="D20" s="144" t="s">
        <v>62</v>
      </c>
    </row>
    <row r="22" spans="4:14" x14ac:dyDescent="0.25">
      <c r="E22" s="163" t="s">
        <v>1511</v>
      </c>
      <c r="F22" s="163"/>
      <c r="G22" s="163"/>
      <c r="H22" s="163"/>
      <c r="I22" s="163"/>
      <c r="J22" s="163"/>
      <c r="N22" s="163"/>
    </row>
    <row r="23" spans="4:14" x14ac:dyDescent="0.25">
      <c r="E23" s="144" t="s">
        <v>1510</v>
      </c>
      <c r="F23" s="144"/>
      <c r="G23" s="144"/>
      <c r="H23" s="144"/>
      <c r="I23" s="144"/>
      <c r="J23" s="144"/>
      <c r="N23" s="144"/>
    </row>
    <row r="24" spans="4:14" x14ac:dyDescent="0.25">
      <c r="E24" s="144" t="s">
        <v>1509</v>
      </c>
      <c r="F24" s="144"/>
      <c r="G24" s="144"/>
      <c r="H24" s="144"/>
      <c r="I24" s="144"/>
      <c r="J24" s="144"/>
      <c r="N24" s="144"/>
    </row>
    <row r="25" spans="4:14" x14ac:dyDescent="0.25">
      <c r="E25" s="144"/>
      <c r="F25" s="144"/>
      <c r="G25" s="144"/>
      <c r="H25" s="144"/>
      <c r="I25" s="144"/>
      <c r="J25" s="144"/>
      <c r="N25" s="144"/>
    </row>
    <row r="26" spans="4:14" x14ac:dyDescent="0.25">
      <c r="E26" s="144"/>
      <c r="F26" s="162" t="s">
        <v>1508</v>
      </c>
      <c r="G26" s="162"/>
      <c r="H26" s="162"/>
      <c r="I26" s="162"/>
      <c r="J26" s="162"/>
      <c r="N26" s="144"/>
    </row>
    <row r="27" spans="4:14" x14ac:dyDescent="0.25">
      <c r="E27" s="144"/>
      <c r="F27" s="144" t="s">
        <v>837</v>
      </c>
      <c r="G27" s="144"/>
      <c r="H27" s="144"/>
      <c r="I27" s="144"/>
      <c r="J27" s="144"/>
      <c r="N27" s="144"/>
    </row>
    <row r="28" spans="4:14" x14ac:dyDescent="0.25">
      <c r="E28" s="144"/>
      <c r="F28" s="144" t="s">
        <v>793</v>
      </c>
      <c r="G28" s="144"/>
      <c r="H28" s="144"/>
      <c r="I28" s="144"/>
      <c r="J28" s="144"/>
      <c r="N28" s="144"/>
    </row>
    <row r="29" spans="4:14" x14ac:dyDescent="0.25">
      <c r="E29" s="144"/>
      <c r="F29" s="144" t="s">
        <v>827</v>
      </c>
      <c r="G29" s="144"/>
      <c r="H29" s="144"/>
      <c r="I29" s="144"/>
      <c r="J29" s="144"/>
      <c r="N29" s="144"/>
    </row>
    <row r="30" spans="4:14" x14ac:dyDescent="0.25">
      <c r="E30" s="144"/>
      <c r="F30" s="144" t="s">
        <v>653</v>
      </c>
      <c r="G30" s="144"/>
      <c r="H30" s="144"/>
      <c r="I30" s="144"/>
      <c r="J30" s="144"/>
      <c r="N30" s="144"/>
    </row>
    <row r="31" spans="4:14" x14ac:dyDescent="0.25">
      <c r="E31" s="144"/>
      <c r="F31" s="144" t="s">
        <v>1507</v>
      </c>
      <c r="G31" s="144"/>
      <c r="H31" s="144"/>
      <c r="I31" s="144"/>
      <c r="J31" s="144"/>
      <c r="N31" s="144"/>
    </row>
    <row r="32" spans="4:14" x14ac:dyDescent="0.25">
      <c r="E32" s="144"/>
      <c r="F32" s="144" t="s">
        <v>1506</v>
      </c>
      <c r="G32" s="144"/>
      <c r="H32" s="144"/>
      <c r="I32" s="144"/>
      <c r="J32" s="144"/>
      <c r="N32" s="144"/>
    </row>
    <row r="33" spans="5:14" x14ac:dyDescent="0.25">
      <c r="E33" s="144"/>
      <c r="F33" s="144" t="s">
        <v>1505</v>
      </c>
      <c r="G33" s="144"/>
      <c r="H33" s="144"/>
      <c r="I33" s="144"/>
      <c r="J33" s="144"/>
      <c r="N33" s="144"/>
    </row>
    <row r="34" spans="5:14" x14ac:dyDescent="0.25">
      <c r="E34" s="144"/>
      <c r="F34" s="144" t="s">
        <v>647</v>
      </c>
      <c r="G34" s="144"/>
      <c r="H34" s="144"/>
      <c r="I34" s="144"/>
      <c r="J34" s="144"/>
      <c r="N34" s="144"/>
    </row>
    <row r="35" spans="5:14" x14ac:dyDescent="0.25">
      <c r="E35" s="144"/>
      <c r="F35" s="144"/>
      <c r="G35" s="144"/>
      <c r="H35" s="144"/>
      <c r="I35" s="144"/>
      <c r="J35" s="144"/>
      <c r="N35" s="144"/>
    </row>
    <row r="36" spans="5:14" x14ac:dyDescent="0.25">
      <c r="E36" s="144"/>
      <c r="G36" s="162" t="s">
        <v>1504</v>
      </c>
      <c r="H36" s="162"/>
      <c r="I36" s="162"/>
      <c r="J36" s="162"/>
      <c r="N36" s="144"/>
    </row>
    <row r="37" spans="5:14" x14ac:dyDescent="0.25">
      <c r="E37" s="144"/>
      <c r="G37" s="144" t="s">
        <v>763</v>
      </c>
      <c r="H37" s="144"/>
      <c r="I37" s="144"/>
      <c r="J37" s="144"/>
    </row>
    <row r="38" spans="5:14" x14ac:dyDescent="0.25">
      <c r="E38" s="144"/>
      <c r="G38" s="144" t="s">
        <v>1352</v>
      </c>
      <c r="H38" s="144"/>
      <c r="I38" s="144"/>
      <c r="J38" s="144"/>
    </row>
    <row r="39" spans="5:14" x14ac:dyDescent="0.25">
      <c r="G39" s="144" t="s">
        <v>1423</v>
      </c>
      <c r="H39" s="144"/>
      <c r="I39" s="144"/>
      <c r="J39" s="144"/>
    </row>
    <row r="41" spans="5:14" x14ac:dyDescent="0.25">
      <c r="H41" s="159" t="s">
        <v>1503</v>
      </c>
      <c r="I41" s="159"/>
      <c r="J41" s="159"/>
    </row>
    <row r="42" spans="5:14" x14ac:dyDescent="0.25">
      <c r="H42" s="161" t="s">
        <v>250</v>
      </c>
    </row>
    <row r="43" spans="5:14" ht="22.5" x14ac:dyDescent="0.25">
      <c r="H43" s="161" t="s">
        <v>260</v>
      </c>
    </row>
    <row r="44" spans="5:14" x14ac:dyDescent="0.25">
      <c r="H44" s="161" t="s">
        <v>284</v>
      </c>
    </row>
    <row r="45" spans="5:14" x14ac:dyDescent="0.25">
      <c r="H45" s="161" t="s">
        <v>61</v>
      </c>
    </row>
    <row r="46" spans="5:14" x14ac:dyDescent="0.25">
      <c r="H46" s="161" t="s">
        <v>130</v>
      </c>
      <c r="M46" s="144"/>
    </row>
    <row r="47" spans="5:14" ht="22.5" x14ac:dyDescent="0.25">
      <c r="H47" s="161" t="s">
        <v>326</v>
      </c>
      <c r="M47" s="144"/>
    </row>
    <row r="48" spans="5:14" ht="22.5" x14ac:dyDescent="0.25">
      <c r="H48" s="161" t="s">
        <v>760</v>
      </c>
      <c r="M48" s="144"/>
    </row>
    <row r="49" spans="8:13" x14ac:dyDescent="0.25">
      <c r="H49" s="161" t="s">
        <v>191</v>
      </c>
      <c r="M49" s="144"/>
    </row>
    <row r="50" spans="8:13" ht="33.75" x14ac:dyDescent="0.25">
      <c r="H50" s="161" t="s">
        <v>327</v>
      </c>
    </row>
    <row r="51" spans="8:13" ht="22.5" x14ac:dyDescent="0.25">
      <c r="H51" s="161" t="s">
        <v>171</v>
      </c>
    </row>
    <row r="52" spans="8:13" x14ac:dyDescent="0.25">
      <c r="H52" s="161" t="s">
        <v>122</v>
      </c>
    </row>
    <row r="53" spans="8:13" x14ac:dyDescent="0.25">
      <c r="H53" s="161" t="s">
        <v>168</v>
      </c>
    </row>
    <row r="54" spans="8:13" ht="22.5" x14ac:dyDescent="0.25">
      <c r="H54" s="161" t="s">
        <v>825</v>
      </c>
    </row>
    <row r="55" spans="8:13" ht="22.5" x14ac:dyDescent="0.25">
      <c r="H55" s="161" t="s">
        <v>246</v>
      </c>
    </row>
    <row r="56" spans="8:13" x14ac:dyDescent="0.25">
      <c r="H56" s="161" t="s">
        <v>201</v>
      </c>
    </row>
    <row r="57" spans="8:13" x14ac:dyDescent="0.25">
      <c r="H57" s="161" t="s">
        <v>288</v>
      </c>
    </row>
    <row r="58" spans="8:13" ht="22.5" x14ac:dyDescent="0.25">
      <c r="H58" s="161" t="s">
        <v>245</v>
      </c>
    </row>
    <row r="59" spans="8:13" ht="33.75" x14ac:dyDescent="0.25">
      <c r="H59" s="161" t="s">
        <v>790</v>
      </c>
    </row>
    <row r="60" spans="8:13" ht="22.5" x14ac:dyDescent="0.25">
      <c r="H60" s="161" t="s">
        <v>105</v>
      </c>
    </row>
    <row r="61" spans="8:13" x14ac:dyDescent="0.25">
      <c r="H61" s="161" t="s">
        <v>76</v>
      </c>
    </row>
    <row r="62" spans="8:13" x14ac:dyDescent="0.25">
      <c r="H62" s="161" t="s">
        <v>306</v>
      </c>
    </row>
    <row r="63" spans="8:13" x14ac:dyDescent="0.25">
      <c r="H63" s="161" t="s">
        <v>213</v>
      </c>
    </row>
    <row r="64" spans="8:13" x14ac:dyDescent="0.25">
      <c r="H64" s="160"/>
      <c r="I64" s="159" t="s">
        <v>656</v>
      </c>
      <c r="J64" s="159"/>
    </row>
    <row r="65" spans="9:17" x14ac:dyDescent="0.25">
      <c r="I65" s="153" t="s">
        <v>1502</v>
      </c>
      <c r="J65" s="153"/>
      <c r="N65" s="144"/>
      <c r="O65" s="2219" t="s">
        <v>612</v>
      </c>
      <c r="P65" s="2219"/>
      <c r="Q65" s="2219"/>
    </row>
    <row r="66" spans="9:17" x14ac:dyDescent="0.25">
      <c r="I66" s="153" t="s">
        <v>658</v>
      </c>
      <c r="J66" s="153"/>
      <c r="N66" s="144"/>
      <c r="O66" s="158">
        <v>5</v>
      </c>
      <c r="P66" s="158">
        <v>10</v>
      </c>
      <c r="Q66" s="158">
        <v>20</v>
      </c>
    </row>
    <row r="67" spans="9:17" x14ac:dyDescent="0.25">
      <c r="I67" s="153" t="s">
        <v>388</v>
      </c>
      <c r="J67" s="153"/>
      <c r="O67" s="145" t="s">
        <v>652</v>
      </c>
      <c r="P67" s="145" t="s">
        <v>645</v>
      </c>
      <c r="Q67" s="145" t="s">
        <v>668</v>
      </c>
    </row>
    <row r="68" spans="9:17" x14ac:dyDescent="0.25">
      <c r="I68" s="153" t="s">
        <v>1501</v>
      </c>
      <c r="J68" s="153"/>
      <c r="O68" s="124">
        <v>5</v>
      </c>
      <c r="P68" s="124">
        <v>10</v>
      </c>
      <c r="Q68" s="124">
        <v>20</v>
      </c>
    </row>
    <row r="69" spans="9:17" ht="22.5" x14ac:dyDescent="0.25">
      <c r="I69" s="153" t="s">
        <v>841</v>
      </c>
      <c r="J69" s="153"/>
      <c r="K69" s="2224" t="s">
        <v>609</v>
      </c>
      <c r="L69" s="124">
        <v>5</v>
      </c>
      <c r="M69" s="145" t="s">
        <v>63</v>
      </c>
      <c r="N69" s="124">
        <v>5</v>
      </c>
      <c r="O69" s="154" t="s">
        <v>1456</v>
      </c>
      <c r="P69" s="156" t="s">
        <v>1457</v>
      </c>
      <c r="Q69" s="157" t="s">
        <v>1458</v>
      </c>
    </row>
    <row r="70" spans="9:17" ht="22.5" x14ac:dyDescent="0.25">
      <c r="I70" s="153" t="s">
        <v>374</v>
      </c>
      <c r="J70" s="153"/>
      <c r="K70" s="2224"/>
      <c r="L70" s="124">
        <v>4</v>
      </c>
      <c r="M70" s="145" t="s">
        <v>701</v>
      </c>
      <c r="N70" s="124">
        <v>4</v>
      </c>
      <c r="O70" s="154" t="s">
        <v>1398</v>
      </c>
      <c r="P70" s="156" t="s">
        <v>1403</v>
      </c>
      <c r="Q70" s="157" t="s">
        <v>1459</v>
      </c>
    </row>
    <row r="71" spans="9:17" ht="22.5" x14ac:dyDescent="0.25">
      <c r="I71" s="153" t="s">
        <v>682</v>
      </c>
      <c r="J71" s="153"/>
      <c r="K71" s="2224"/>
      <c r="L71" s="124">
        <v>3</v>
      </c>
      <c r="M71" s="145" t="s">
        <v>101</v>
      </c>
      <c r="N71" s="124">
        <v>3</v>
      </c>
      <c r="O71" s="154" t="s">
        <v>1460</v>
      </c>
      <c r="P71" s="156" t="s">
        <v>1461</v>
      </c>
      <c r="Q71" s="157" t="s">
        <v>1462</v>
      </c>
    </row>
    <row r="72" spans="9:17" ht="22.5" x14ac:dyDescent="0.25">
      <c r="I72" s="153" t="s">
        <v>1500</v>
      </c>
      <c r="J72" s="153"/>
      <c r="K72" s="2224"/>
      <c r="L72" s="124">
        <v>2</v>
      </c>
      <c r="M72" s="145" t="s">
        <v>667</v>
      </c>
      <c r="N72" s="124">
        <v>2</v>
      </c>
      <c r="O72" s="155" t="s">
        <v>919</v>
      </c>
      <c r="P72" s="154" t="s">
        <v>1398</v>
      </c>
      <c r="Q72" s="156" t="s">
        <v>1403</v>
      </c>
    </row>
    <row r="73" spans="9:17" ht="22.5" x14ac:dyDescent="0.25">
      <c r="I73" s="153" t="s">
        <v>1499</v>
      </c>
      <c r="J73" s="153"/>
      <c r="K73" s="2224"/>
      <c r="L73" s="124">
        <v>1</v>
      </c>
      <c r="M73" s="145" t="s">
        <v>663</v>
      </c>
      <c r="N73" s="124">
        <v>1</v>
      </c>
      <c r="O73" s="155" t="s">
        <v>923</v>
      </c>
      <c r="P73" s="155" t="s">
        <v>919</v>
      </c>
      <c r="Q73" s="154" t="s">
        <v>1398</v>
      </c>
    </row>
    <row r="74" spans="9:17" x14ac:dyDescent="0.25">
      <c r="I74" s="153" t="s">
        <v>764</v>
      </c>
      <c r="J74" s="153"/>
    </row>
    <row r="75" spans="9:17" x14ac:dyDescent="0.25">
      <c r="I75" s="153" t="s">
        <v>1498</v>
      </c>
      <c r="J75" s="153"/>
    </row>
    <row r="76" spans="9:17" x14ac:dyDescent="0.25">
      <c r="I76" s="153" t="s">
        <v>683</v>
      </c>
      <c r="J76" s="153"/>
    </row>
    <row r="77" spans="9:17" x14ac:dyDescent="0.25">
      <c r="I77" s="153" t="s">
        <v>1497</v>
      </c>
      <c r="J77" s="153"/>
    </row>
    <row r="78" spans="9:17" x14ac:dyDescent="0.25">
      <c r="I78" s="153" t="s">
        <v>289</v>
      </c>
      <c r="J78" s="153"/>
    </row>
    <row r="79" spans="9:17" x14ac:dyDescent="0.25">
      <c r="I79" s="153" t="s">
        <v>568</v>
      </c>
      <c r="J79" s="153"/>
    </row>
    <row r="80" spans="9:17" x14ac:dyDescent="0.25">
      <c r="I80" s="153" t="s">
        <v>1496</v>
      </c>
      <c r="J80" s="153"/>
    </row>
    <row r="81" spans="9:10" x14ac:dyDescent="0.25">
      <c r="I81" s="153" t="s">
        <v>1495</v>
      </c>
      <c r="J81" s="153"/>
    </row>
    <row r="82" spans="9:10" x14ac:dyDescent="0.25">
      <c r="I82" s="153" t="s">
        <v>1494</v>
      </c>
      <c r="J82" s="153"/>
    </row>
    <row r="83" spans="9:10" x14ac:dyDescent="0.25">
      <c r="I83" s="153" t="s">
        <v>891</v>
      </c>
      <c r="J83" s="153"/>
    </row>
    <row r="84" spans="9:10" x14ac:dyDescent="0.25">
      <c r="I84" s="153" t="s">
        <v>1493</v>
      </c>
      <c r="J84" s="153"/>
    </row>
    <row r="85" spans="9:10" x14ac:dyDescent="0.25">
      <c r="I85" s="153" t="s">
        <v>785</v>
      </c>
      <c r="J85" s="153"/>
    </row>
    <row r="86" spans="9:10" x14ac:dyDescent="0.25">
      <c r="I86" s="153" t="s">
        <v>1492</v>
      </c>
      <c r="J86" s="153"/>
    </row>
    <row r="87" spans="9:10" x14ac:dyDescent="0.25">
      <c r="I87" s="153" t="s">
        <v>1491</v>
      </c>
      <c r="J87" s="153"/>
    </row>
    <row r="88" spans="9:10" x14ac:dyDescent="0.25">
      <c r="I88" s="153" t="s">
        <v>1490</v>
      </c>
      <c r="J88" s="153"/>
    </row>
    <row r="89" spans="9:10" x14ac:dyDescent="0.25">
      <c r="I89" s="153" t="s">
        <v>1489</v>
      </c>
      <c r="J89" s="153"/>
    </row>
    <row r="90" spans="9:10" x14ac:dyDescent="0.25">
      <c r="I90" s="153" t="s">
        <v>1488</v>
      </c>
      <c r="J90" s="153"/>
    </row>
    <row r="91" spans="9:10" x14ac:dyDescent="0.25">
      <c r="I91" s="153" t="s">
        <v>172</v>
      </c>
      <c r="J91" s="153"/>
    </row>
    <row r="92" spans="9:10" x14ac:dyDescent="0.25">
      <c r="I92" s="153" t="s">
        <v>467</v>
      </c>
      <c r="J92" s="153"/>
    </row>
    <row r="93" spans="9:10" x14ac:dyDescent="0.25">
      <c r="I93" s="153" t="s">
        <v>1487</v>
      </c>
      <c r="J93" s="153"/>
    </row>
    <row r="94" spans="9:10" x14ac:dyDescent="0.25">
      <c r="I94" s="153" t="s">
        <v>823</v>
      </c>
      <c r="J94" s="153"/>
    </row>
    <row r="95" spans="9:10" x14ac:dyDescent="0.25">
      <c r="I95" s="153" t="s">
        <v>1486</v>
      </c>
      <c r="J95" s="153"/>
    </row>
    <row r="96" spans="9:10" x14ac:dyDescent="0.25">
      <c r="I96" s="153" t="s">
        <v>1485</v>
      </c>
      <c r="J96" s="153"/>
    </row>
    <row r="97" spans="9:10" x14ac:dyDescent="0.25">
      <c r="I97" s="153" t="s">
        <v>1484</v>
      </c>
      <c r="J97" s="153"/>
    </row>
  </sheetData>
  <sheetProtection sheet="1"/>
  <mergeCells count="2">
    <mergeCell ref="O65:Q65"/>
    <mergeCell ref="K69:K7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6"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6"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6"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6"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6"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6"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6"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6"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6"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6"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6"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6"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6"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6"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6"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6"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6"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6"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6"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6"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6"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6"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6"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6"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6"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6"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6"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6"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6"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6"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6"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6"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6"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6"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6"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6"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6"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6"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6"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6"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6"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6"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6"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6"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6"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6"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6"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6"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6"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6"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6"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6"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6"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6"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6"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6"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6"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6"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6"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6"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6"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6"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6"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288</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42886</v>
      </c>
      <c r="O3" s="796"/>
      <c r="P3" s="796"/>
      <c r="Q3" s="796"/>
      <c r="R3" s="796"/>
      <c r="S3" s="796"/>
      <c r="T3" s="796"/>
      <c r="U3" s="797"/>
      <c r="V3" s="307"/>
      <c r="W3" s="801" t="s">
        <v>1708</v>
      </c>
      <c r="X3" s="1080" t="s">
        <v>2513</v>
      </c>
      <c r="Y3" s="1081"/>
      <c r="Z3" s="1081"/>
      <c r="AA3" s="1081"/>
      <c r="AB3" s="1082"/>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1083"/>
      <c r="Y4" s="861"/>
      <c r="Z4" s="861"/>
      <c r="AA4" s="861"/>
      <c r="AB4" s="862"/>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210" customHeight="1" x14ac:dyDescent="0.2">
      <c r="A9" s="445" t="s">
        <v>974</v>
      </c>
      <c r="B9" s="408" t="s">
        <v>290</v>
      </c>
      <c r="C9" s="854" t="s">
        <v>975</v>
      </c>
      <c r="D9" s="855"/>
      <c r="E9" s="856"/>
      <c r="F9" s="344"/>
      <c r="G9" s="877" t="s">
        <v>2514</v>
      </c>
      <c r="H9" s="878"/>
      <c r="I9" s="879"/>
      <c r="J9" s="854" t="s">
        <v>2515</v>
      </c>
      <c r="K9" s="855"/>
      <c r="L9" s="856"/>
      <c r="M9" s="445" t="s">
        <v>23</v>
      </c>
      <c r="N9" s="445"/>
      <c r="O9" s="344"/>
      <c r="P9" s="446" t="s">
        <v>101</v>
      </c>
      <c r="Q9" s="446" t="s">
        <v>652</v>
      </c>
      <c r="R9" s="402"/>
      <c r="S9" s="415">
        <f>VLOOKUP(P9,[50]Listas!$D$6:$E$10,2,0)</f>
        <v>3</v>
      </c>
      <c r="T9" s="415">
        <f>HLOOKUP(Q9,[50]Listas!$F$4:$J$5,2,0)</f>
        <v>3</v>
      </c>
      <c r="U9" s="447" t="str">
        <f>INDEX([50]Listas!$F$6:$J$10,MATCH(P9,[50]Listas!$D$6:$D$10,0),MATCH(Q9,[50]Listas!$F$4:$J$4,0))</f>
        <v>9
MODERADO</v>
      </c>
      <c r="V9" s="402"/>
      <c r="W9" s="885" t="s">
        <v>2516</v>
      </c>
      <c r="X9" s="885"/>
      <c r="Y9" s="885"/>
      <c r="Z9" s="344" t="s">
        <v>2517</v>
      </c>
      <c r="AA9" s="408" t="s">
        <v>322</v>
      </c>
      <c r="AB9" s="445">
        <v>87</v>
      </c>
      <c r="AC9" s="346"/>
      <c r="AD9" s="347">
        <f>IF(AB9&lt;=33,0,IF(AB9&gt;81,2,1))</f>
        <v>2</v>
      </c>
      <c r="AE9" s="348">
        <f>IF(OR(AA9="Probabilidad",AA9="Ambos"),S9-AD9,S9)</f>
        <v>1</v>
      </c>
      <c r="AF9" s="448" t="str">
        <f>IF(AE9&lt;=1,"Remota",VLOOKUP(AE9,[50]Listas!$C$6:$D$10,2,0))</f>
        <v>Remota</v>
      </c>
      <c r="AG9" s="348">
        <f>IF(OR(AA9="Impacto",AA9="Ambos"),T9-AD9,T9)</f>
        <v>1</v>
      </c>
      <c r="AH9" s="448" t="str">
        <f>IF(AG9&lt;=1,"Insignificante",HLOOKUP(AG9,[50]Listas!$F$3:$J$4,2,0))</f>
        <v>Insignificante</v>
      </c>
      <c r="AI9" s="349">
        <f>AE9*AG9</f>
        <v>1</v>
      </c>
      <c r="AJ9" s="449" t="str">
        <f>INDEX([50]Listas!$F$6:$J$10,MATCH(AF9,[50]Listas!$D$6:$D$10,0),MATCH(AH9,[50]Listas!$F$4:$J$4,0))</f>
        <v>1
INFERIOR</v>
      </c>
    </row>
    <row r="10" spans="1:45" s="340" customFormat="1" ht="409.5" customHeight="1" x14ac:dyDescent="0.2">
      <c r="A10" s="341" t="s">
        <v>976</v>
      </c>
      <c r="B10" s="408" t="s">
        <v>291</v>
      </c>
      <c r="C10" s="1084" t="s">
        <v>2518</v>
      </c>
      <c r="D10" s="1085"/>
      <c r="E10" s="1086"/>
      <c r="F10" s="330"/>
      <c r="G10" s="815" t="s">
        <v>2519</v>
      </c>
      <c r="H10" s="816"/>
      <c r="I10" s="817"/>
      <c r="J10" s="1084" t="s">
        <v>977</v>
      </c>
      <c r="K10" s="1085"/>
      <c r="L10" s="1086"/>
      <c r="M10" s="341" t="s">
        <v>23</v>
      </c>
      <c r="N10" s="341"/>
      <c r="O10" s="330"/>
      <c r="P10" s="450" t="s">
        <v>101</v>
      </c>
      <c r="Q10" s="450" t="s">
        <v>652</v>
      </c>
      <c r="R10" s="346"/>
      <c r="S10" s="347">
        <f>VLOOKUP(P10,[50]Listas!$D$6:$E$10,2,0)</f>
        <v>3</v>
      </c>
      <c r="T10" s="347">
        <f>HLOOKUP(Q10,[50]Listas!$F$4:$J$5,2,0)</f>
        <v>3</v>
      </c>
      <c r="U10" s="449" t="str">
        <f>INDEX([50]Listas!$F$6:$J$10,MATCH(P10,[50]Listas!$D$6:$D$10,0),MATCH(Q10,[50]Listas!$F$4:$J$4,0))</f>
        <v>9
MODERADO</v>
      </c>
      <c r="V10" s="346"/>
      <c r="W10" s="818" t="s">
        <v>2520</v>
      </c>
      <c r="X10" s="818"/>
      <c r="Y10" s="818"/>
      <c r="Z10" s="330" t="s">
        <v>2521</v>
      </c>
      <c r="AA10" s="342" t="s">
        <v>322</v>
      </c>
      <c r="AB10" s="341">
        <v>87</v>
      </c>
      <c r="AC10" s="346"/>
      <c r="AD10" s="347">
        <f t="shared" ref="AD10:AD11" si="0">IF(AB10&lt;=33,0,IF(AB10&gt;81,2,1))</f>
        <v>2</v>
      </c>
      <c r="AE10" s="348">
        <f t="shared" ref="AE10:AE11" si="1">IF(OR(AA10="Probabilidad",AA10="Ambos"),S10-AD10,S10)</f>
        <v>1</v>
      </c>
      <c r="AF10" s="448" t="str">
        <f>IF(AE10&lt;=1,"Remota",VLOOKUP(AE10,[50]Listas!$C$6:$D$10,2,0))</f>
        <v>Remota</v>
      </c>
      <c r="AG10" s="348">
        <f t="shared" ref="AG10:AG11" si="2">IF(OR(AA10="Impacto",AA10="Ambos"),T10-AD10,T10)</f>
        <v>1</v>
      </c>
      <c r="AH10" s="448" t="str">
        <f>IF(AG10&lt;=1,"Insignificante",HLOOKUP(AG10,[50]Listas!$F$3:$J$4,2,0))</f>
        <v>Insignificante</v>
      </c>
      <c r="AI10" s="349">
        <f t="shared" ref="AI10:AI11" si="3">AE10*AG10</f>
        <v>1</v>
      </c>
      <c r="AJ10" s="449" t="str">
        <f>INDEX([50]Listas!$F$6:$J$10,MATCH(AF10,[50]Listas!$D$6:$D$10,0),MATCH(AH10,[50]Listas!$F$4:$J$4,0))</f>
        <v>1
INFERIOR</v>
      </c>
    </row>
    <row r="11" spans="1:45" s="340" customFormat="1" ht="333" customHeight="1" x14ac:dyDescent="0.2">
      <c r="A11" s="341" t="s">
        <v>976</v>
      </c>
      <c r="B11" s="408" t="s">
        <v>292</v>
      </c>
      <c r="C11" s="1084" t="s">
        <v>978</v>
      </c>
      <c r="D11" s="1085"/>
      <c r="E11" s="1086"/>
      <c r="F11" s="330"/>
      <c r="G11" s="815" t="s">
        <v>2522</v>
      </c>
      <c r="H11" s="816"/>
      <c r="I11" s="817"/>
      <c r="J11" s="1084" t="s">
        <v>979</v>
      </c>
      <c r="K11" s="1085"/>
      <c r="L11" s="1086"/>
      <c r="M11" s="341" t="s">
        <v>23</v>
      </c>
      <c r="N11" s="341"/>
      <c r="O11" s="330"/>
      <c r="P11" s="450" t="s">
        <v>101</v>
      </c>
      <c r="Q11" s="450" t="s">
        <v>645</v>
      </c>
      <c r="R11" s="346"/>
      <c r="S11" s="347">
        <f>VLOOKUP(P11,[50]Listas!$D$6:$E$10,2,0)</f>
        <v>3</v>
      </c>
      <c r="T11" s="347">
        <f>HLOOKUP(Q11,[50]Listas!$F$4:$J$5,2,0)</f>
        <v>4</v>
      </c>
      <c r="U11" s="449" t="str">
        <f>INDEX([50]Listas!$F$6:$J$10,MATCH(P11,[50]Listas!$D$6:$D$10,0),MATCH(Q11,[50]Listas!$F$4:$J$4,0))</f>
        <v>12
ALTO</v>
      </c>
      <c r="V11" s="346"/>
      <c r="W11" s="1087" t="s">
        <v>2523</v>
      </c>
      <c r="X11" s="1088"/>
      <c r="Y11" s="1089"/>
      <c r="Z11" s="330" t="s">
        <v>2524</v>
      </c>
      <c r="AA11" s="331" t="s">
        <v>322</v>
      </c>
      <c r="AB11" s="330">
        <v>87</v>
      </c>
      <c r="AC11" s="346"/>
      <c r="AD11" s="347">
        <f t="shared" si="0"/>
        <v>2</v>
      </c>
      <c r="AE11" s="348">
        <f t="shared" si="1"/>
        <v>1</v>
      </c>
      <c r="AF11" s="336" t="str">
        <f>IF(AE11&lt;=1,"Remota",VLOOKUP(AE11,[50]Listas!$C$6:$D$10,2,0))</f>
        <v>Remota</v>
      </c>
      <c r="AG11" s="348">
        <f t="shared" si="2"/>
        <v>2</v>
      </c>
      <c r="AH11" s="336" t="str">
        <f>IF(AG11&lt;=1,"Insignificante",HLOOKUP(AG11,[50]Listas!$F$3:$J$4,2,0))</f>
        <v>Menor</v>
      </c>
      <c r="AI11" s="349">
        <f t="shared" si="3"/>
        <v>2</v>
      </c>
      <c r="AJ11" s="339" t="str">
        <f>INDEX([50]Listas!$F$6:$J$10,MATCH(AF11,[50]Listas!$D$6:$D$10,0),MATCH(AH11,[50]Listas!$F$4:$J$4,0))</f>
        <v>2
INFERIOR</v>
      </c>
    </row>
    <row r="12" spans="1:45" s="340" customFormat="1" ht="186.75" customHeight="1" x14ac:dyDescent="0.2">
      <c r="A12" s="330" t="s">
        <v>2525</v>
      </c>
      <c r="B12" s="388" t="s">
        <v>293</v>
      </c>
      <c r="C12" s="814" t="s">
        <v>980</v>
      </c>
      <c r="D12" s="814"/>
      <c r="E12" s="814"/>
      <c r="F12" s="330"/>
      <c r="G12" s="815" t="s">
        <v>2526</v>
      </c>
      <c r="H12" s="816"/>
      <c r="I12" s="817"/>
      <c r="J12" s="814" t="s">
        <v>981</v>
      </c>
      <c r="K12" s="814"/>
      <c r="L12" s="814"/>
      <c r="M12" s="330"/>
      <c r="N12" s="330"/>
      <c r="O12" s="330"/>
      <c r="P12" s="332" t="s">
        <v>101</v>
      </c>
      <c r="Q12" s="332" t="s">
        <v>652</v>
      </c>
      <c r="R12" s="346"/>
      <c r="S12" s="347">
        <f>VLOOKUP(P12,[50]Listas!$D$6:$E$10,2,0)</f>
        <v>3</v>
      </c>
      <c r="T12" s="347">
        <f>HLOOKUP(Q12,[50]Listas!$F$4:$J$5,2,0)</f>
        <v>3</v>
      </c>
      <c r="U12" s="339" t="str">
        <f>INDEX([50]Listas!$F$6:$J$10,MATCH(P12,[50]Listas!$D$6:$D$10,0),MATCH(Q12,[50]Listas!$F$4:$J$4,0))</f>
        <v>9
MODERADO</v>
      </c>
      <c r="V12" s="346"/>
      <c r="W12" s="818" t="s">
        <v>2527</v>
      </c>
      <c r="X12" s="818"/>
      <c r="Y12" s="818"/>
      <c r="Z12" s="330" t="s">
        <v>2528</v>
      </c>
      <c r="AA12" s="331" t="s">
        <v>323</v>
      </c>
      <c r="AB12" s="330">
        <v>84</v>
      </c>
      <c r="AC12" s="346"/>
      <c r="AD12" s="347">
        <f>IF(AB12&lt;=33,0,IF(AB12&gt;81,2,1))</f>
        <v>2</v>
      </c>
      <c r="AE12" s="348">
        <f>IF(OR(AA12="Probabilidad",AA12="Ambos"),S12-AD12,S12)</f>
        <v>1</v>
      </c>
      <c r="AF12" s="336" t="str">
        <f>IF(AE12&lt;=1,"Remota",VLOOKUP(AE12,[50]Listas!$C$6:$D$10,2,0))</f>
        <v>Remota</v>
      </c>
      <c r="AG12" s="348">
        <f>IF(OR(AA12="Impacto",AA12="Ambos"),T12-AD12,T12)</f>
        <v>3</v>
      </c>
      <c r="AH12" s="336" t="str">
        <f>IF(AG12&lt;=1,"Insignificante",HLOOKUP(AG12,[50]Listas!$F$3:$J$4,2,0))</f>
        <v>Moderado</v>
      </c>
      <c r="AI12" s="349">
        <f>AE12*AG12</f>
        <v>3</v>
      </c>
      <c r="AJ12" s="339" t="str">
        <f>INDEX([50]Listas!$F$6:$J$10,MATCH(AF12,[50]Listas!$D$6:$D$10,0),MATCH(AH12,[50]Listas!$F$4:$J$4,0))</f>
        <v>3
INFERIOR</v>
      </c>
    </row>
    <row r="13" spans="1:45" s="340" customFormat="1" ht="108" customHeight="1" x14ac:dyDescent="0.2">
      <c r="A13" s="330" t="s">
        <v>982</v>
      </c>
      <c r="B13" s="388" t="s">
        <v>294</v>
      </c>
      <c r="C13" s="814" t="s">
        <v>2529</v>
      </c>
      <c r="D13" s="814"/>
      <c r="E13" s="814"/>
      <c r="F13" s="330"/>
      <c r="G13" s="815" t="s">
        <v>2530</v>
      </c>
      <c r="H13" s="816"/>
      <c r="I13" s="817"/>
      <c r="J13" s="814" t="s">
        <v>2531</v>
      </c>
      <c r="K13" s="814"/>
      <c r="L13" s="814"/>
      <c r="M13" s="330"/>
      <c r="N13" s="330"/>
      <c r="O13" s="330"/>
      <c r="P13" s="332" t="s">
        <v>101</v>
      </c>
      <c r="Q13" s="332" t="s">
        <v>652</v>
      </c>
      <c r="R13" s="346"/>
      <c r="S13" s="347">
        <f>VLOOKUP(P13,[50]Listas!$D$6:$E$10,2,0)</f>
        <v>3</v>
      </c>
      <c r="T13" s="347">
        <f>HLOOKUP(Q13,[50]Listas!$F$4:$J$5,2,0)</f>
        <v>3</v>
      </c>
      <c r="U13" s="339" t="str">
        <f>INDEX([50]Listas!$F$6:$J$10,MATCH(P13,[50]Listas!$D$6:$D$10,0),MATCH(Q13,[50]Listas!$F$4:$J$4,0))</f>
        <v>9
MODERADO</v>
      </c>
      <c r="V13" s="346"/>
      <c r="W13" s="818" t="s">
        <v>2532</v>
      </c>
      <c r="X13" s="818"/>
      <c r="Y13" s="818"/>
      <c r="Z13" s="330" t="s">
        <v>2533</v>
      </c>
      <c r="AA13" s="331" t="s">
        <v>323</v>
      </c>
      <c r="AB13" s="330">
        <v>87</v>
      </c>
      <c r="AC13" s="346"/>
      <c r="AD13" s="347">
        <f>IF(AB13&lt;=33,0,IF(AB13&gt;81,2,1))</f>
        <v>2</v>
      </c>
      <c r="AE13" s="348">
        <f>IF(OR(AA13="Probabilidad",AA13="Ambos"),S13-AD13,S13)</f>
        <v>1</v>
      </c>
      <c r="AF13" s="336" t="str">
        <f>IF(AE13&lt;=1,"Remota",VLOOKUP(AE13,[50]Listas!$C$6:$D$10,2,0))</f>
        <v>Remota</v>
      </c>
      <c r="AG13" s="348">
        <f>IF(OR(AA13="Impacto",AA13="Ambos"),T13-AD13,T13)</f>
        <v>3</v>
      </c>
      <c r="AH13" s="336" t="str">
        <f>IF(AG13&lt;=1,"Insignificante",HLOOKUP(AG13,[50]Listas!$F$3:$J$4,2,0))</f>
        <v>Moderado</v>
      </c>
      <c r="AI13" s="349">
        <f>AE13*AG13</f>
        <v>3</v>
      </c>
      <c r="AJ13" s="339" t="str">
        <f>INDEX([50]Listas!$F$6:$J$10,MATCH(AF13,[50]Listas!$D$6:$D$10,0),MATCH(AH13,[50]Listas!$F$4:$J$4,0))</f>
        <v>3
INFERIOR</v>
      </c>
    </row>
    <row r="14" spans="1:45" s="340" customFormat="1" ht="297" customHeight="1" x14ac:dyDescent="0.2">
      <c r="A14" s="330" t="s">
        <v>2534</v>
      </c>
      <c r="B14" s="388" t="s">
        <v>295</v>
      </c>
      <c r="C14" s="814" t="s">
        <v>2535</v>
      </c>
      <c r="D14" s="814"/>
      <c r="E14" s="814"/>
      <c r="F14" s="330"/>
      <c r="G14" s="815" t="s">
        <v>2536</v>
      </c>
      <c r="H14" s="816"/>
      <c r="I14" s="817"/>
      <c r="J14" s="814" t="s">
        <v>2537</v>
      </c>
      <c r="K14" s="814"/>
      <c r="L14" s="814"/>
      <c r="M14" s="330"/>
      <c r="N14" s="330"/>
      <c r="O14" s="330"/>
      <c r="P14" s="332" t="s">
        <v>101</v>
      </c>
      <c r="Q14" s="332" t="s">
        <v>652</v>
      </c>
      <c r="R14" s="346"/>
      <c r="S14" s="347">
        <f>VLOOKUP(P14,[50]Listas!$D$6:$E$10,2,0)</f>
        <v>3</v>
      </c>
      <c r="T14" s="347">
        <f>HLOOKUP(Q14,[50]Listas!$F$4:$J$5,2,0)</f>
        <v>3</v>
      </c>
      <c r="U14" s="339" t="str">
        <f>INDEX([50]Listas!$F$6:$J$10,MATCH(P14,[50]Listas!$D$6:$D$10,0),MATCH(Q14,[50]Listas!$F$4:$J$4,0))</f>
        <v>9
MODERADO</v>
      </c>
      <c r="V14" s="346"/>
      <c r="W14" s="818" t="s">
        <v>2538</v>
      </c>
      <c r="X14" s="818"/>
      <c r="Y14" s="818"/>
      <c r="Z14" s="330" t="s">
        <v>2539</v>
      </c>
      <c r="AA14" s="331" t="s">
        <v>322</v>
      </c>
      <c r="AB14" s="330">
        <v>87</v>
      </c>
      <c r="AC14" s="346"/>
      <c r="AD14" s="347">
        <f t="shared" ref="AD14:AD24" si="4">IF(AB14&lt;=33,0,IF(AB14&gt;81,2,1))</f>
        <v>2</v>
      </c>
      <c r="AE14" s="348">
        <f t="shared" ref="AE14:AE24" si="5">IF(OR(AA14="Probabilidad",AA14="Ambos"),S14-AD14,S14)</f>
        <v>1</v>
      </c>
      <c r="AF14" s="336" t="str">
        <f>IF(AE14&lt;=1,"Remota",VLOOKUP(AE14,[50]Listas!$C$6:$D$10,2,0))</f>
        <v>Remota</v>
      </c>
      <c r="AG14" s="348">
        <f t="shared" ref="AG14:AG24" si="6">IF(OR(AA14="Impacto",AA14="Ambos"),T14-AD14,T14)</f>
        <v>1</v>
      </c>
      <c r="AH14" s="336" t="str">
        <f>IF(AG14&lt;=1,"Insignificante",HLOOKUP(AG14,[50]Listas!$F$3:$J$4,2,0))</f>
        <v>Insignificante</v>
      </c>
      <c r="AI14" s="349">
        <f t="shared" ref="AI14:AI24" si="7">AE14*AG14</f>
        <v>1</v>
      </c>
      <c r="AJ14" s="339" t="str">
        <f>INDEX([50]Listas!$F$6:$J$10,MATCH(AF14,[50]Listas!$D$6:$D$10,0),MATCH(AH14,[50]Listas!$F$4:$J$4,0))</f>
        <v>1
INFERIOR</v>
      </c>
    </row>
    <row r="15" spans="1:45" s="340" customFormat="1" ht="204.75" customHeight="1" x14ac:dyDescent="0.2">
      <c r="A15" s="330" t="s">
        <v>2525</v>
      </c>
      <c r="B15" s="388" t="s">
        <v>539</v>
      </c>
      <c r="C15" s="814" t="s">
        <v>2540</v>
      </c>
      <c r="D15" s="814"/>
      <c r="E15" s="814"/>
      <c r="F15" s="330"/>
      <c r="G15" s="815" t="s">
        <v>2541</v>
      </c>
      <c r="H15" s="816"/>
      <c r="I15" s="817"/>
      <c r="J15" s="814" t="s">
        <v>983</v>
      </c>
      <c r="K15" s="814"/>
      <c r="L15" s="814"/>
      <c r="M15" s="330"/>
      <c r="N15" s="330" t="s">
        <v>23</v>
      </c>
      <c r="O15" s="330"/>
      <c r="P15" s="332" t="s">
        <v>101</v>
      </c>
      <c r="Q15" s="332" t="s">
        <v>652</v>
      </c>
      <c r="R15" s="346"/>
      <c r="S15" s="347">
        <f>VLOOKUP(P15,[50]Listas!$D$6:$E$10,2,0)</f>
        <v>3</v>
      </c>
      <c r="T15" s="347">
        <f>HLOOKUP(Q15,[50]Listas!$F$4:$J$5,2,0)</f>
        <v>3</v>
      </c>
      <c r="U15" s="339" t="str">
        <f>INDEX([50]Listas!$F$6:$J$10,MATCH(P15,[50]Listas!$D$6:$D$10,0),MATCH(Q15,[50]Listas!$F$4:$J$4,0))</f>
        <v>9
MODERADO</v>
      </c>
      <c r="V15" s="346"/>
      <c r="W15" s="818" t="s">
        <v>2542</v>
      </c>
      <c r="X15" s="818"/>
      <c r="Y15" s="818"/>
      <c r="Z15" s="330" t="s">
        <v>2543</v>
      </c>
      <c r="AA15" s="331" t="s">
        <v>323</v>
      </c>
      <c r="AB15" s="330">
        <v>87</v>
      </c>
      <c r="AC15" s="346"/>
      <c r="AD15" s="347">
        <f t="shared" si="4"/>
        <v>2</v>
      </c>
      <c r="AE15" s="348">
        <f t="shared" si="5"/>
        <v>1</v>
      </c>
      <c r="AF15" s="336" t="str">
        <f>IF(AE15&lt;=1,"Remota",VLOOKUP(AE15,[50]Listas!$C$6:$D$10,2,0))</f>
        <v>Remota</v>
      </c>
      <c r="AG15" s="348">
        <f t="shared" si="6"/>
        <v>3</v>
      </c>
      <c r="AH15" s="336" t="str">
        <f>IF(AG15&lt;=1,"Insignificante",HLOOKUP(AG15,[50]Listas!$F$3:$J$4,2,0))</f>
        <v>Moderado</v>
      </c>
      <c r="AI15" s="349">
        <f t="shared" si="7"/>
        <v>3</v>
      </c>
      <c r="AJ15" s="339" t="str">
        <f>INDEX([50]Listas!$F$6:$J$10,MATCH(AF15,[50]Listas!$D$6:$D$10,0),MATCH(AH15,[50]Listas!$F$4:$J$4,0))</f>
        <v>3
INFERIOR</v>
      </c>
    </row>
    <row r="16" spans="1:45" s="340" customFormat="1" ht="78" hidden="1" customHeight="1" x14ac:dyDescent="0.2">
      <c r="A16" s="330"/>
      <c r="B16" s="331" t="s">
        <v>1230</v>
      </c>
      <c r="C16" s="814"/>
      <c r="D16" s="814"/>
      <c r="E16" s="814"/>
      <c r="F16" s="330"/>
      <c r="G16" s="815"/>
      <c r="H16" s="816"/>
      <c r="I16" s="817"/>
      <c r="J16" s="814"/>
      <c r="K16" s="814"/>
      <c r="L16" s="814"/>
      <c r="M16" s="330"/>
      <c r="N16" s="330"/>
      <c r="O16" s="330"/>
      <c r="P16" s="332"/>
      <c r="Q16" s="332"/>
      <c r="R16" s="346"/>
      <c r="S16" s="347" t="e">
        <f>VLOOKUP(P16,[50]Listas!$D$6:$E$10,2,0)</f>
        <v>#N/A</v>
      </c>
      <c r="T16" s="347" t="e">
        <f>HLOOKUP(Q16,[50]Listas!$F$4:$J$5,2,0)</f>
        <v>#N/A</v>
      </c>
      <c r="U16" s="339" t="e">
        <f>INDEX([50]Listas!$F$6:$J$10,MATCH(P16,[50]Listas!$D$6:$D$10,0),MATCH(Q16,[50]Listas!$F$4:$J$4,0))</f>
        <v>#N/A</v>
      </c>
      <c r="V16" s="346"/>
      <c r="W16" s="818"/>
      <c r="X16" s="818"/>
      <c r="Y16" s="818"/>
      <c r="Z16" s="330"/>
      <c r="AA16" s="331"/>
      <c r="AB16" s="330"/>
      <c r="AC16" s="346"/>
      <c r="AD16" s="347">
        <f t="shared" si="4"/>
        <v>0</v>
      </c>
      <c r="AE16" s="348" t="e">
        <f t="shared" si="5"/>
        <v>#N/A</v>
      </c>
      <c r="AF16" s="336" t="e">
        <f>IF(AE16&lt;=1,"Remota",VLOOKUP(AE16,[50]Listas!$C$6:$D$10,2,0))</f>
        <v>#N/A</v>
      </c>
      <c r="AG16" s="348" t="e">
        <f t="shared" si="6"/>
        <v>#N/A</v>
      </c>
      <c r="AH16" s="336" t="e">
        <f>IF(AG16&lt;=1,"Insignificante",HLOOKUP(AG16,[50]Listas!$F$3:$J$4,2,0))</f>
        <v>#N/A</v>
      </c>
      <c r="AI16" s="349" t="e">
        <f t="shared" si="7"/>
        <v>#N/A</v>
      </c>
      <c r="AJ16" s="339" t="e">
        <f>INDEX([50]Listas!$F$6:$J$10,MATCH(AF16,[50]Listas!$D$6:$D$10,0),MATCH(AH16,[50]Listas!$F$4:$J$4,0))</f>
        <v>#N/A</v>
      </c>
    </row>
    <row r="17" spans="1:36" s="340" customFormat="1" ht="78" hidden="1" customHeight="1" x14ac:dyDescent="0.2">
      <c r="A17" s="330"/>
      <c r="B17" s="331" t="s">
        <v>1230</v>
      </c>
      <c r="C17" s="814"/>
      <c r="D17" s="814"/>
      <c r="E17" s="814"/>
      <c r="F17" s="330"/>
      <c r="G17" s="815"/>
      <c r="H17" s="816"/>
      <c r="I17" s="817"/>
      <c r="J17" s="814"/>
      <c r="K17" s="814"/>
      <c r="L17" s="814"/>
      <c r="M17" s="330"/>
      <c r="N17" s="330"/>
      <c r="O17" s="330"/>
      <c r="P17" s="332"/>
      <c r="Q17" s="332"/>
      <c r="R17" s="346"/>
      <c r="S17" s="347" t="e">
        <f>VLOOKUP(P17,[50]Listas!$D$6:$E$10,2,0)</f>
        <v>#N/A</v>
      </c>
      <c r="T17" s="347" t="e">
        <f>HLOOKUP(Q17,[50]Listas!$F$4:$J$5,2,0)</f>
        <v>#N/A</v>
      </c>
      <c r="U17" s="339" t="e">
        <f>INDEX([50]Listas!$F$6:$J$10,MATCH(P17,[50]Listas!$D$6:$D$10,0),MATCH(Q17,[50]Listas!$F$4:$J$4,0))</f>
        <v>#N/A</v>
      </c>
      <c r="V17" s="346"/>
      <c r="W17" s="818"/>
      <c r="X17" s="818"/>
      <c r="Y17" s="818"/>
      <c r="Z17" s="330"/>
      <c r="AA17" s="331"/>
      <c r="AB17" s="330"/>
      <c r="AC17" s="346"/>
      <c r="AD17" s="347">
        <f t="shared" si="4"/>
        <v>0</v>
      </c>
      <c r="AE17" s="348" t="e">
        <f t="shared" si="5"/>
        <v>#N/A</v>
      </c>
      <c r="AF17" s="336" t="e">
        <f>IF(AE17&lt;=1,"Remota",VLOOKUP(AE17,[50]Listas!$C$6:$D$10,2,0))</f>
        <v>#N/A</v>
      </c>
      <c r="AG17" s="348" t="e">
        <f t="shared" si="6"/>
        <v>#N/A</v>
      </c>
      <c r="AH17" s="336" t="e">
        <f>IF(AG17&lt;=1,"Insignificante",HLOOKUP(AG17,[50]Listas!$F$3:$J$4,2,0))</f>
        <v>#N/A</v>
      </c>
      <c r="AI17" s="349" t="e">
        <f t="shared" si="7"/>
        <v>#N/A</v>
      </c>
      <c r="AJ17" s="339" t="e">
        <f>INDEX([50]Listas!$F$6:$J$10,MATCH(AF17,[50]Listas!$D$6:$D$10,0),MATCH(AH17,[50]Listas!$F$4:$J$4,0))</f>
        <v>#N/A</v>
      </c>
    </row>
    <row r="18" spans="1:36" s="340" customFormat="1" ht="78" hidden="1" customHeight="1" x14ac:dyDescent="0.2">
      <c r="A18" s="330"/>
      <c r="B18" s="331" t="s">
        <v>1230</v>
      </c>
      <c r="C18" s="814"/>
      <c r="D18" s="814"/>
      <c r="E18" s="814"/>
      <c r="F18" s="330"/>
      <c r="G18" s="815"/>
      <c r="H18" s="816"/>
      <c r="I18" s="817"/>
      <c r="J18" s="814"/>
      <c r="K18" s="814"/>
      <c r="L18" s="814"/>
      <c r="M18" s="330"/>
      <c r="N18" s="330"/>
      <c r="O18" s="330"/>
      <c r="P18" s="332"/>
      <c r="Q18" s="332"/>
      <c r="R18" s="346"/>
      <c r="S18" s="347" t="e">
        <f>VLOOKUP(P18,[50]Listas!$D$6:$E$10,2,0)</f>
        <v>#N/A</v>
      </c>
      <c r="T18" s="347" t="e">
        <f>HLOOKUP(Q18,[50]Listas!$F$4:$J$5,2,0)</f>
        <v>#N/A</v>
      </c>
      <c r="U18" s="339" t="e">
        <f>INDEX([50]Listas!$F$6:$J$10,MATCH(P18,[50]Listas!$D$6:$D$10,0),MATCH(Q18,[50]Listas!$F$4:$J$4,0))</f>
        <v>#N/A</v>
      </c>
      <c r="V18" s="346"/>
      <c r="W18" s="818"/>
      <c r="X18" s="818"/>
      <c r="Y18" s="818"/>
      <c r="Z18" s="330"/>
      <c r="AA18" s="331"/>
      <c r="AB18" s="330"/>
      <c r="AC18" s="346"/>
      <c r="AD18" s="347">
        <f t="shared" si="4"/>
        <v>0</v>
      </c>
      <c r="AE18" s="348" t="e">
        <f t="shared" si="5"/>
        <v>#N/A</v>
      </c>
      <c r="AF18" s="336" t="e">
        <f>IF(AE18&lt;=1,"Remota",VLOOKUP(AE18,[50]Listas!$C$6:$D$10,2,0))</f>
        <v>#N/A</v>
      </c>
      <c r="AG18" s="348" t="e">
        <f t="shared" si="6"/>
        <v>#N/A</v>
      </c>
      <c r="AH18" s="336" t="e">
        <f>IF(AG18&lt;=1,"Insignificante",HLOOKUP(AG18,[50]Listas!$F$3:$J$4,2,0))</f>
        <v>#N/A</v>
      </c>
      <c r="AI18" s="349" t="e">
        <f t="shared" si="7"/>
        <v>#N/A</v>
      </c>
      <c r="AJ18" s="339" t="e">
        <f>INDEX([50]Listas!$F$6:$J$10,MATCH(AF18,[50]Listas!$D$6:$D$10,0),MATCH(AH18,[50]Listas!$F$4:$J$4,0))</f>
        <v>#N/A</v>
      </c>
    </row>
    <row r="19" spans="1:36" s="340" customFormat="1" ht="78" hidden="1" customHeight="1" x14ac:dyDescent="0.2">
      <c r="A19" s="330"/>
      <c r="B19" s="331" t="s">
        <v>1230</v>
      </c>
      <c r="C19" s="814"/>
      <c r="D19" s="814"/>
      <c r="E19" s="814"/>
      <c r="F19" s="330"/>
      <c r="G19" s="815"/>
      <c r="H19" s="816"/>
      <c r="I19" s="817"/>
      <c r="J19" s="814"/>
      <c r="K19" s="814"/>
      <c r="L19" s="814"/>
      <c r="M19" s="330"/>
      <c r="N19" s="330"/>
      <c r="O19" s="330"/>
      <c r="P19" s="332"/>
      <c r="Q19" s="332"/>
      <c r="R19" s="346"/>
      <c r="S19" s="347" t="e">
        <f>VLOOKUP(P19,[50]Listas!$D$6:$E$10,2,0)</f>
        <v>#N/A</v>
      </c>
      <c r="T19" s="347" t="e">
        <f>HLOOKUP(Q19,[50]Listas!$F$4:$J$5,2,0)</f>
        <v>#N/A</v>
      </c>
      <c r="U19" s="339" t="e">
        <f>INDEX([50]Listas!$F$6:$J$10,MATCH(P19,[50]Listas!$D$6:$D$10,0),MATCH(Q19,[50]Listas!$F$4:$J$4,0))</f>
        <v>#N/A</v>
      </c>
      <c r="V19" s="346"/>
      <c r="W19" s="818"/>
      <c r="X19" s="818"/>
      <c r="Y19" s="818"/>
      <c r="Z19" s="330"/>
      <c r="AA19" s="331"/>
      <c r="AB19" s="330"/>
      <c r="AC19" s="346"/>
      <c r="AD19" s="347">
        <f t="shared" si="4"/>
        <v>0</v>
      </c>
      <c r="AE19" s="348" t="e">
        <f t="shared" si="5"/>
        <v>#N/A</v>
      </c>
      <c r="AF19" s="336" t="e">
        <f>IF(AE19&lt;=1,"Remota",VLOOKUP(AE19,[50]Listas!$C$6:$D$10,2,0))</f>
        <v>#N/A</v>
      </c>
      <c r="AG19" s="348" t="e">
        <f t="shared" si="6"/>
        <v>#N/A</v>
      </c>
      <c r="AH19" s="336" t="e">
        <f>IF(AG19&lt;=1,"Insignificante",HLOOKUP(AG19,[50]Listas!$F$3:$J$4,2,0))</f>
        <v>#N/A</v>
      </c>
      <c r="AI19" s="349" t="e">
        <f t="shared" si="7"/>
        <v>#N/A</v>
      </c>
      <c r="AJ19" s="339" t="e">
        <f>INDEX([50]Listas!$F$6:$J$10,MATCH(AF19,[50]Listas!$D$6:$D$10,0),MATCH(AH19,[50]Listas!$F$4:$J$4,0))</f>
        <v>#N/A</v>
      </c>
    </row>
    <row r="20" spans="1:36" s="340" customFormat="1" ht="78" hidden="1" customHeight="1" x14ac:dyDescent="0.2">
      <c r="A20" s="330"/>
      <c r="B20" s="331" t="s">
        <v>1230</v>
      </c>
      <c r="C20" s="814"/>
      <c r="D20" s="814"/>
      <c r="E20" s="814"/>
      <c r="F20" s="330"/>
      <c r="G20" s="815"/>
      <c r="H20" s="816"/>
      <c r="I20" s="817"/>
      <c r="J20" s="814"/>
      <c r="K20" s="814"/>
      <c r="L20" s="814"/>
      <c r="M20" s="330"/>
      <c r="N20" s="330"/>
      <c r="O20" s="330"/>
      <c r="P20" s="332"/>
      <c r="Q20" s="332"/>
      <c r="R20" s="346"/>
      <c r="S20" s="347" t="e">
        <f>VLOOKUP(P20,[50]Listas!$D$6:$E$10,2,0)</f>
        <v>#N/A</v>
      </c>
      <c r="T20" s="347" t="e">
        <f>HLOOKUP(Q20,[50]Listas!$F$4:$J$5,2,0)</f>
        <v>#N/A</v>
      </c>
      <c r="U20" s="339" t="e">
        <f>INDEX([50]Listas!$F$6:$J$10,MATCH(P20,[50]Listas!$D$6:$D$10,0),MATCH(Q20,[50]Listas!$F$4:$J$4,0))</f>
        <v>#N/A</v>
      </c>
      <c r="V20" s="346"/>
      <c r="W20" s="818"/>
      <c r="X20" s="818"/>
      <c r="Y20" s="818"/>
      <c r="Z20" s="330"/>
      <c r="AA20" s="331"/>
      <c r="AB20" s="330"/>
      <c r="AC20" s="346"/>
      <c r="AD20" s="347">
        <f t="shared" si="4"/>
        <v>0</v>
      </c>
      <c r="AE20" s="348" t="e">
        <f t="shared" si="5"/>
        <v>#N/A</v>
      </c>
      <c r="AF20" s="336" t="e">
        <f>IF(AE20&lt;=1,"Remota",VLOOKUP(AE20,[50]Listas!$C$6:$D$10,2,0))</f>
        <v>#N/A</v>
      </c>
      <c r="AG20" s="348" t="e">
        <f t="shared" si="6"/>
        <v>#N/A</v>
      </c>
      <c r="AH20" s="336" t="e">
        <f>IF(AG20&lt;=1,"Insignificante",HLOOKUP(AG20,[50]Listas!$F$3:$J$4,2,0))</f>
        <v>#N/A</v>
      </c>
      <c r="AI20" s="349" t="e">
        <f t="shared" si="7"/>
        <v>#N/A</v>
      </c>
      <c r="AJ20" s="339" t="e">
        <f>INDEX([50]Listas!$F$6:$J$10,MATCH(AF20,[50]Listas!$D$6:$D$10,0),MATCH(AH20,[50]Listas!$F$4:$J$4,0))</f>
        <v>#N/A</v>
      </c>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VLOOKUP(P21,[50]Listas!$D$6:$E$10,2,0)</f>
        <v>#N/A</v>
      </c>
      <c r="T21" s="347" t="e">
        <f>HLOOKUP(Q21,[50]Listas!$F$4:$J$5,2,0)</f>
        <v>#N/A</v>
      </c>
      <c r="U21" s="339" t="e">
        <f>INDEX([50]Listas!$F$6:$J$10,MATCH(P21,[50]Listas!$D$6:$D$10,0),MATCH(Q21,[50]Listas!$F$4:$J$4,0))</f>
        <v>#N/A</v>
      </c>
      <c r="V21" s="346"/>
      <c r="W21" s="818"/>
      <c r="X21" s="818"/>
      <c r="Y21" s="818"/>
      <c r="Z21" s="330"/>
      <c r="AA21" s="331"/>
      <c r="AB21" s="330"/>
      <c r="AC21" s="346"/>
      <c r="AD21" s="347">
        <f t="shared" si="4"/>
        <v>0</v>
      </c>
      <c r="AE21" s="348" t="e">
        <f t="shared" si="5"/>
        <v>#N/A</v>
      </c>
      <c r="AF21" s="336" t="e">
        <f>IF(AE21&lt;=1,"Remota",VLOOKUP(AE21,[50]Listas!$C$6:$D$10,2,0))</f>
        <v>#N/A</v>
      </c>
      <c r="AG21" s="348" t="e">
        <f t="shared" si="6"/>
        <v>#N/A</v>
      </c>
      <c r="AH21" s="336" t="e">
        <f>IF(AG21&lt;=1,"Insignificante",HLOOKUP(AG21,[50]Listas!$F$3:$J$4,2,0))</f>
        <v>#N/A</v>
      </c>
      <c r="AI21" s="349" t="e">
        <f t="shared" si="7"/>
        <v>#N/A</v>
      </c>
      <c r="AJ21" s="339" t="e">
        <f>INDEX([50]Listas!$F$6:$J$10,MATCH(AF21,[50]Listas!$D$6:$D$10,0),MATCH(AH21,[50]Listas!$F$4:$J$4,0))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VLOOKUP(P22,[50]Listas!$D$6:$E$10,2,0)</f>
        <v>#N/A</v>
      </c>
      <c r="T22" s="347" t="e">
        <f>HLOOKUP(Q22,[50]Listas!$F$4:$J$5,2,0)</f>
        <v>#N/A</v>
      </c>
      <c r="U22" s="339" t="e">
        <f>INDEX([50]Listas!$F$6:$J$10,MATCH(P22,[50]Listas!$D$6:$D$10,0),MATCH(Q22,[50]Listas!$F$4:$J$4,0))</f>
        <v>#N/A</v>
      </c>
      <c r="V22" s="346"/>
      <c r="W22" s="818"/>
      <c r="X22" s="818"/>
      <c r="Y22" s="818"/>
      <c r="Z22" s="330"/>
      <c r="AA22" s="331"/>
      <c r="AB22" s="330"/>
      <c r="AC22" s="346"/>
      <c r="AD22" s="347">
        <f t="shared" si="4"/>
        <v>0</v>
      </c>
      <c r="AE22" s="348" t="e">
        <f t="shared" si="5"/>
        <v>#N/A</v>
      </c>
      <c r="AF22" s="336" t="e">
        <f>IF(AE22&lt;=1,"Remota",VLOOKUP(AE22,[50]Listas!$C$6:$D$10,2,0))</f>
        <v>#N/A</v>
      </c>
      <c r="AG22" s="348" t="e">
        <f t="shared" si="6"/>
        <v>#N/A</v>
      </c>
      <c r="AH22" s="336" t="e">
        <f>IF(AG22&lt;=1,"Insignificante",HLOOKUP(AG22,[50]Listas!$F$3:$J$4,2,0))</f>
        <v>#N/A</v>
      </c>
      <c r="AI22" s="349" t="e">
        <f t="shared" si="7"/>
        <v>#N/A</v>
      </c>
      <c r="AJ22" s="339" t="e">
        <f>INDEX([50]Listas!$F$6:$J$10,MATCH(AF22,[50]Listas!$D$6:$D$10,0),MATCH(AH22,[50]Listas!$F$4:$J$4,0))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VLOOKUP(P23,[50]Listas!$D$6:$E$10,2,0)</f>
        <v>#N/A</v>
      </c>
      <c r="T23" s="347" t="e">
        <f>HLOOKUP(Q23,[50]Listas!$F$4:$J$5,2,0)</f>
        <v>#N/A</v>
      </c>
      <c r="U23" s="339" t="e">
        <f>INDEX([50]Listas!$F$6:$J$10,MATCH(P23,[50]Listas!$D$6:$D$10,0),MATCH(Q23,[50]Listas!$F$4:$J$4,0))</f>
        <v>#N/A</v>
      </c>
      <c r="V23" s="346"/>
      <c r="W23" s="818"/>
      <c r="X23" s="818"/>
      <c r="Y23" s="818"/>
      <c r="Z23" s="330"/>
      <c r="AA23" s="331"/>
      <c r="AB23" s="330"/>
      <c r="AC23" s="346"/>
      <c r="AD23" s="347">
        <f t="shared" si="4"/>
        <v>0</v>
      </c>
      <c r="AE23" s="348" t="e">
        <f t="shared" si="5"/>
        <v>#N/A</v>
      </c>
      <c r="AF23" s="336" t="e">
        <f>IF(AE23&lt;=1,"Remota",VLOOKUP(AE23,[50]Listas!$C$6:$D$10,2,0))</f>
        <v>#N/A</v>
      </c>
      <c r="AG23" s="348" t="e">
        <f t="shared" si="6"/>
        <v>#N/A</v>
      </c>
      <c r="AH23" s="336" t="e">
        <f>IF(AG23&lt;=1,"Insignificante",HLOOKUP(AG23,[50]Listas!$F$3:$J$4,2,0))</f>
        <v>#N/A</v>
      </c>
      <c r="AI23" s="349" t="e">
        <f t="shared" si="7"/>
        <v>#N/A</v>
      </c>
      <c r="AJ23" s="339" t="e">
        <f>INDEX([50]Listas!$F$6:$J$10,MATCH(AF23,[50]Listas!$D$6:$D$10,0),MATCH(AH23,[50]Listas!$F$4:$J$4,0))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VLOOKUP(P24,[50]Listas!$D$6:$E$10,2,0)</f>
        <v>#N/A</v>
      </c>
      <c r="T24" s="347" t="e">
        <f>HLOOKUP(Q24,[50]Listas!$F$4:$J$5,2,0)</f>
        <v>#N/A</v>
      </c>
      <c r="U24" s="339" t="e">
        <f>INDEX([50]Listas!$F$6:$J$10,MATCH(P24,[50]Listas!$D$6:$D$10,0),MATCH(Q24,[50]Listas!$F$4:$J$4,0))</f>
        <v>#N/A</v>
      </c>
      <c r="V24" s="346"/>
      <c r="W24" s="818"/>
      <c r="X24" s="818"/>
      <c r="Y24" s="818"/>
      <c r="Z24" s="330"/>
      <c r="AA24" s="331"/>
      <c r="AB24" s="330"/>
      <c r="AC24" s="346"/>
      <c r="AD24" s="347">
        <f t="shared" si="4"/>
        <v>0</v>
      </c>
      <c r="AE24" s="348" t="e">
        <f t="shared" si="5"/>
        <v>#N/A</v>
      </c>
      <c r="AF24" s="336" t="e">
        <f>IF(AE24&lt;=1,"Remota",VLOOKUP(AE24,[50]Listas!$C$6:$D$10,2,0))</f>
        <v>#N/A</v>
      </c>
      <c r="AG24" s="348" t="e">
        <f t="shared" si="6"/>
        <v>#N/A</v>
      </c>
      <c r="AH24" s="336" t="e">
        <f>IF(AG24&lt;=1,"Insignificante",HLOOKUP(AG24,[50]Listas!$F$3:$J$4,2,0))</f>
        <v>#N/A</v>
      </c>
      <c r="AI24" s="349" t="e">
        <f t="shared" si="7"/>
        <v>#N/A</v>
      </c>
      <c r="AJ24" s="339" t="e">
        <f>INDEX([50]Listas!$F$6:$J$10,MATCH(AF24,[50]Listas!$D$6:$D$10,0),MATCH(AH24,[50]Listas!$F$4:$J$4,0))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VLOOKUP(P25,[50]Listas!$D$6:$E$10,2,0)</f>
        <v>#N/A</v>
      </c>
      <c r="T25" s="347" t="e">
        <f>HLOOKUP(Q25,[50]Listas!$F$4:$J$5,2,0)</f>
        <v>#N/A</v>
      </c>
      <c r="U25" s="339" t="e">
        <f>INDEX([50]Listas!$F$6:$J$10,MATCH(P25,[50]Listas!$D$6:$D$10,0),MATCH(Q25,[50]Listas!$F$4:$J$4,0))</f>
        <v>#N/A</v>
      </c>
      <c r="V25" s="346"/>
      <c r="W25" s="818"/>
      <c r="X25" s="818"/>
      <c r="Y25" s="818"/>
      <c r="Z25" s="330"/>
      <c r="AA25" s="331"/>
      <c r="AB25" s="330"/>
      <c r="AC25" s="346"/>
      <c r="AD25" s="347">
        <f>IF(AB25&lt;=33,0,IF(AB25&gt;81,2,1))</f>
        <v>0</v>
      </c>
      <c r="AE25" s="348" t="e">
        <f>IF(OR(AA25="Probabilidad",AA25="Ambos"),S25-AD25,S25)</f>
        <v>#N/A</v>
      </c>
      <c r="AF25" s="336" t="e">
        <f>IF(AE25&lt;=1,"Remota",VLOOKUP(AE25,[50]Listas!$C$6:$D$10,2,0))</f>
        <v>#N/A</v>
      </c>
      <c r="AG25" s="348" t="e">
        <f>IF(OR(AA25="Impacto",AA25="Ambos"),T25-AD25,T25)</f>
        <v>#N/A</v>
      </c>
      <c r="AH25" s="336" t="e">
        <f>IF(AG25&lt;=1,"Insignificante",HLOOKUP(AG25,[50]Listas!$F$3:$J$4,2,0))</f>
        <v>#N/A</v>
      </c>
      <c r="AI25" s="349" t="e">
        <f>AE25*AG25</f>
        <v>#N/A</v>
      </c>
      <c r="AJ25" s="339" t="e">
        <f>INDEX([50]Listas!$F$6:$J$10,MATCH(AF25,[50]Listas!$D$6:$D$10,0),MATCH(AH25,[50]Listas!$F$4:$J$4,0))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VLOOKUP(P26,[50]Listas!$D$6:$E$10,2,0)</f>
        <v>#N/A</v>
      </c>
      <c r="T26" s="347" t="e">
        <f>HLOOKUP(Q26,[50]Listas!$F$4:$J$5,2,0)</f>
        <v>#N/A</v>
      </c>
      <c r="U26" s="339" t="e">
        <f>INDEX([50]Listas!$F$6:$J$10,MATCH(P26,[50]Listas!$D$6:$D$10,0),MATCH(Q26,[50]Listas!$F$4:$J$4,0))</f>
        <v>#N/A</v>
      </c>
      <c r="V26" s="346"/>
      <c r="W26" s="818"/>
      <c r="X26" s="818"/>
      <c r="Y26" s="818"/>
      <c r="Z26" s="330"/>
      <c r="AA26" s="331"/>
      <c r="AB26" s="330"/>
      <c r="AC26" s="346"/>
      <c r="AD26" s="347">
        <f>IF(AB26&lt;=33,0,IF(AB26&gt;81,2,1))</f>
        <v>0</v>
      </c>
      <c r="AE26" s="348" t="e">
        <f>IF(OR(AA26="Probabilidad",AA26="Ambos"),S26-AD26,S26)</f>
        <v>#N/A</v>
      </c>
      <c r="AF26" s="336" t="e">
        <f>IF(AE26&lt;=1,"Remota",VLOOKUP(AE26,[50]Listas!$C$6:$D$10,2,0))</f>
        <v>#N/A</v>
      </c>
      <c r="AG26" s="348" t="e">
        <f>IF(OR(AA26="Impacto",AA26="Ambos"),T26-AD26,T26)</f>
        <v>#N/A</v>
      </c>
      <c r="AH26" s="336" t="e">
        <f>IF(AG26&lt;=1,"Insignificante",HLOOKUP(AG26,[50]Listas!$F$3:$J$4,2,0))</f>
        <v>#N/A</v>
      </c>
      <c r="AI26" s="349" t="e">
        <f>AE26*AG26</f>
        <v>#N/A</v>
      </c>
      <c r="AJ26" s="339" t="e">
        <f>INDEX([50]Listas!$F$6:$J$10,MATCH(AF26,[50]Listas!$D$6:$D$10,0),MATCH(AH26,[50]Listas!$F$4:$J$4,0))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VLOOKUP(P27,[50]Listas!$D$6:$E$10,2,0)</f>
        <v>#N/A</v>
      </c>
      <c r="T27" s="347" t="e">
        <f>HLOOKUP(Q27,[50]Listas!$F$4:$J$5,2,0)</f>
        <v>#N/A</v>
      </c>
      <c r="U27" s="339" t="e">
        <f>INDEX([50]Listas!$F$6:$J$10,MATCH(P27,[50]Listas!$D$6:$D$10,0),MATCH(Q27,[50]Listas!$F$4:$J$4,0))</f>
        <v>#N/A</v>
      </c>
      <c r="V27" s="346"/>
      <c r="W27" s="818"/>
      <c r="X27" s="818"/>
      <c r="Y27" s="818"/>
      <c r="Z27" s="330"/>
      <c r="AA27" s="331"/>
      <c r="AB27" s="330"/>
      <c r="AC27" s="346"/>
      <c r="AD27" s="347">
        <f t="shared" ref="AD27:AD35" si="8">IF(AB27&lt;=33,0,IF(AB27&gt;81,2,1))</f>
        <v>0</v>
      </c>
      <c r="AE27" s="348" t="e">
        <f t="shared" ref="AE27:AE35" si="9">IF(OR(AA27="Probabilidad",AA27="Ambos"),S27-AD27,S27)</f>
        <v>#N/A</v>
      </c>
      <c r="AF27" s="336" t="e">
        <f>IF(AE27&lt;=1,"Remota",VLOOKUP(AE27,[50]Listas!$C$6:$D$10,2,0))</f>
        <v>#N/A</v>
      </c>
      <c r="AG27" s="348" t="e">
        <f t="shared" ref="AG27:AG35" si="10">IF(OR(AA27="Impacto",AA27="Ambos"),T27-AD27,T27)</f>
        <v>#N/A</v>
      </c>
      <c r="AH27" s="336" t="e">
        <f>IF(AG27&lt;=1,"Insignificante",HLOOKUP(AG27,[50]Listas!$F$3:$J$4,2,0))</f>
        <v>#N/A</v>
      </c>
      <c r="AI27" s="349" t="e">
        <f t="shared" ref="AI27:AI35" si="11">AE27*AG27</f>
        <v>#N/A</v>
      </c>
      <c r="AJ27" s="339" t="e">
        <f>INDEX([50]Listas!$F$6:$J$10,MATCH(AF27,[50]Listas!$D$6:$D$10,0),MATCH(AH27,[50]Listas!$F$4:$J$4,0))</f>
        <v>#N/A</v>
      </c>
    </row>
    <row r="28" spans="1:36" s="340" customFormat="1" ht="78"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VLOOKUP(P28,[50]Listas!$D$6:$E$10,2,0)</f>
        <v>#N/A</v>
      </c>
      <c r="T28" s="347" t="e">
        <f>HLOOKUP(Q28,[50]Listas!$F$4:$J$5,2,0)</f>
        <v>#N/A</v>
      </c>
      <c r="U28" s="339" t="e">
        <f>INDEX([50]Listas!$F$6:$J$10,MATCH(P28,[50]Listas!$D$6:$D$10,0),MATCH(Q28,[50]Listas!$F$4:$J$4,0))</f>
        <v>#N/A</v>
      </c>
      <c r="V28" s="346"/>
      <c r="W28" s="818"/>
      <c r="X28" s="818"/>
      <c r="Y28" s="818"/>
      <c r="Z28" s="330"/>
      <c r="AA28" s="331"/>
      <c r="AB28" s="330"/>
      <c r="AC28" s="346"/>
      <c r="AD28" s="347">
        <f>IF(AB28&lt;=33,0,IF(AB28&gt;81,2,1))</f>
        <v>0</v>
      </c>
      <c r="AE28" s="348" t="e">
        <f>IF(OR(AA28="Probabilidad",AA28="Ambos"),S28-AD28,S28)</f>
        <v>#N/A</v>
      </c>
      <c r="AF28" s="336" t="e">
        <f>IF(AE28&lt;=1,"Remota",VLOOKUP(AE28,[50]Listas!$C$6:$D$10,2,0))</f>
        <v>#N/A</v>
      </c>
      <c r="AG28" s="348" t="e">
        <f>IF(OR(AA28="Impacto",AA28="Ambos"),T28-AD28,T28)</f>
        <v>#N/A</v>
      </c>
      <c r="AH28" s="336" t="e">
        <f>IF(AG28&lt;=1,"Insignificante",HLOOKUP(AG28,[50]Listas!$F$3:$J$4,2,0))</f>
        <v>#N/A</v>
      </c>
      <c r="AI28" s="349" t="e">
        <f>AE28*AG28</f>
        <v>#N/A</v>
      </c>
      <c r="AJ28" s="339" t="e">
        <f>INDEX([50]Listas!$F$6:$J$10,MATCH(AF28,[50]Listas!$D$6:$D$10,0),MATCH(AH28,[50]Listas!$F$4:$J$4,0))</f>
        <v>#N/A</v>
      </c>
    </row>
    <row r="29" spans="1:36" s="340" customFormat="1" ht="78"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VLOOKUP(P29,[50]Listas!$D$6:$E$10,2,0)</f>
        <v>#N/A</v>
      </c>
      <c r="T29" s="347" t="e">
        <f>HLOOKUP(Q29,[50]Listas!$F$4:$J$5,2,0)</f>
        <v>#N/A</v>
      </c>
      <c r="U29" s="339" t="e">
        <f>INDEX([50]Listas!$F$6:$J$10,MATCH(P29,[50]Listas!$D$6:$D$10,0),MATCH(Q29,[50]Listas!$F$4:$J$4,0))</f>
        <v>#N/A</v>
      </c>
      <c r="V29" s="346"/>
      <c r="W29" s="818"/>
      <c r="X29" s="818"/>
      <c r="Y29" s="818"/>
      <c r="Z29" s="330"/>
      <c r="AA29" s="331"/>
      <c r="AB29" s="330"/>
      <c r="AC29" s="346"/>
      <c r="AD29" s="347">
        <f>IF(AB29&lt;=33,0,IF(AB29&gt;81,2,1))</f>
        <v>0</v>
      </c>
      <c r="AE29" s="348" t="e">
        <f>IF(OR(AA29="Probabilidad",AA29="Ambos"),S29-AD29,S29)</f>
        <v>#N/A</v>
      </c>
      <c r="AF29" s="336" t="e">
        <f>IF(AE29&lt;=1,"Remota",VLOOKUP(AE29,[50]Listas!$C$6:$D$10,2,0))</f>
        <v>#N/A</v>
      </c>
      <c r="AG29" s="348" t="e">
        <f>IF(OR(AA29="Impacto",AA29="Ambos"),T29-AD29,T29)</f>
        <v>#N/A</v>
      </c>
      <c r="AH29" s="336" t="e">
        <f>IF(AG29&lt;=1,"Insignificante",HLOOKUP(AG29,[50]Listas!$F$3:$J$4,2,0))</f>
        <v>#N/A</v>
      </c>
      <c r="AI29" s="349" t="e">
        <f>AE29*AG29</f>
        <v>#N/A</v>
      </c>
      <c r="AJ29" s="339" t="e">
        <f>INDEX([50]Listas!$F$6:$J$10,MATCH(AF29,[50]Listas!$D$6:$D$10,0),MATCH(AH29,[50]Listas!$F$4:$J$4,0))</f>
        <v>#N/A</v>
      </c>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VLOOKUP(P30,[50]Listas!$D$6:$E$10,2,0)</f>
        <v>#N/A</v>
      </c>
      <c r="T30" s="347" t="e">
        <f>HLOOKUP(Q30,[50]Listas!$F$4:$J$5,2,0)</f>
        <v>#N/A</v>
      </c>
      <c r="U30" s="339" t="e">
        <f>INDEX([50]Listas!$F$6:$J$10,MATCH(P30,[50]Listas!$D$6:$D$10,0),MATCH(Q30,[50]Listas!$F$4:$J$4,0))</f>
        <v>#N/A</v>
      </c>
      <c r="V30" s="346"/>
      <c r="W30" s="818"/>
      <c r="X30" s="818"/>
      <c r="Y30" s="818"/>
      <c r="Z30" s="330"/>
      <c r="AA30" s="331"/>
      <c r="AB30" s="330"/>
      <c r="AC30" s="346"/>
      <c r="AD30" s="347">
        <f>IF(AB30&lt;=33,0,IF(AB30&gt;81,2,1))</f>
        <v>0</v>
      </c>
      <c r="AE30" s="348" t="e">
        <f>IF(OR(AA30="Probabilidad",AA30="Ambos"),S30-AD30,S30)</f>
        <v>#N/A</v>
      </c>
      <c r="AF30" s="336" t="e">
        <f>IF(AE30&lt;=1,"Remota",VLOOKUP(AE30,[50]Listas!$C$6:$D$10,2,0))</f>
        <v>#N/A</v>
      </c>
      <c r="AG30" s="348" t="e">
        <f>IF(OR(AA30="Impacto",AA30="Ambos"),T30-AD30,T30)</f>
        <v>#N/A</v>
      </c>
      <c r="AH30" s="336" t="e">
        <f>IF(AG30&lt;=1,"Insignificante",HLOOKUP(AG30,[50]Listas!$F$3:$J$4,2,0))</f>
        <v>#N/A</v>
      </c>
      <c r="AI30" s="349" t="e">
        <f>AE30*AG30</f>
        <v>#N/A</v>
      </c>
      <c r="AJ30" s="339" t="e">
        <f>INDEX([50]Listas!$F$6:$J$10,MATCH(AF30,[50]Listas!$D$6:$D$10,0),MATCH(AH30,[50]Listas!$F$4:$J$4,0))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VLOOKUP(P31,[50]Listas!$D$6:$E$10,2,0)</f>
        <v>#N/A</v>
      </c>
      <c r="T31" s="347" t="e">
        <f>HLOOKUP(Q31,[50]Listas!$F$4:$J$5,2,0)</f>
        <v>#N/A</v>
      </c>
      <c r="U31" s="339" t="e">
        <f>INDEX([50]Listas!$F$6:$J$10,MATCH(P31,[50]Listas!$D$6:$D$10,0),MATCH(Q31,[50]Listas!$F$4:$J$4,0))</f>
        <v>#N/A</v>
      </c>
      <c r="V31" s="346"/>
      <c r="W31" s="818"/>
      <c r="X31" s="818"/>
      <c r="Y31" s="818"/>
      <c r="Z31" s="330"/>
      <c r="AA31" s="331"/>
      <c r="AB31" s="330"/>
      <c r="AC31" s="346"/>
      <c r="AD31" s="347">
        <f>IF(AB31&lt;=33,0,IF(AB31&gt;81,2,1))</f>
        <v>0</v>
      </c>
      <c r="AE31" s="348" t="e">
        <f>IF(OR(AA31="Probabilidad",AA31="Ambos"),S31-AD31,S31)</f>
        <v>#N/A</v>
      </c>
      <c r="AF31" s="336" t="e">
        <f>IF(AE31&lt;=1,"Remota",VLOOKUP(AE31,[50]Listas!$C$6:$D$10,2,0))</f>
        <v>#N/A</v>
      </c>
      <c r="AG31" s="348" t="e">
        <f>IF(OR(AA31="Impacto",AA31="Ambos"),T31-AD31,T31)</f>
        <v>#N/A</v>
      </c>
      <c r="AH31" s="336" t="e">
        <f>IF(AG31&lt;=1,"Insignificante",HLOOKUP(AG31,[50]Listas!$F$3:$J$4,2,0))</f>
        <v>#N/A</v>
      </c>
      <c r="AI31" s="349" t="e">
        <f>AE31*AG31</f>
        <v>#N/A</v>
      </c>
      <c r="AJ31" s="339" t="e">
        <f>INDEX([50]Listas!$F$6:$J$10,MATCH(AF31,[50]Listas!$D$6:$D$10,0),MATCH(AH31,[50]Listas!$F$4:$J$4,0))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VLOOKUP(P32,[50]Listas!$D$6:$E$10,2,0)</f>
        <v>#N/A</v>
      </c>
      <c r="T32" s="347" t="e">
        <f>HLOOKUP(Q32,[50]Listas!$F$4:$J$5,2,0)</f>
        <v>#N/A</v>
      </c>
      <c r="U32" s="339" t="e">
        <f>INDEX([50]Listas!$F$6:$J$10,MATCH(P32,[50]Listas!$D$6:$D$10,0),MATCH(Q32,[50]Listas!$F$4:$J$4,0))</f>
        <v>#N/A</v>
      </c>
      <c r="V32" s="346"/>
      <c r="W32" s="818"/>
      <c r="X32" s="818"/>
      <c r="Y32" s="818"/>
      <c r="Z32" s="330"/>
      <c r="AA32" s="331"/>
      <c r="AB32" s="330"/>
      <c r="AC32" s="346"/>
      <c r="AD32" s="347">
        <f t="shared" si="8"/>
        <v>0</v>
      </c>
      <c r="AE32" s="348" t="e">
        <f t="shared" si="9"/>
        <v>#N/A</v>
      </c>
      <c r="AF32" s="336" t="e">
        <f>IF(AE32&lt;=1,"Remota",VLOOKUP(AE32,[50]Listas!$C$6:$D$10,2,0))</f>
        <v>#N/A</v>
      </c>
      <c r="AG32" s="348" t="e">
        <f t="shared" si="10"/>
        <v>#N/A</v>
      </c>
      <c r="AH32" s="336" t="e">
        <f>IF(AG32&lt;=1,"Insignificante",HLOOKUP(AG32,[50]Listas!$F$3:$J$4,2,0))</f>
        <v>#N/A</v>
      </c>
      <c r="AI32" s="349" t="e">
        <f t="shared" si="11"/>
        <v>#N/A</v>
      </c>
      <c r="AJ32" s="339" t="e">
        <f>INDEX([50]Listas!$F$6:$J$10,MATCH(AF32,[50]Listas!$D$6:$D$10,0),MATCH(AH32,[50]Listas!$F$4:$J$4,0))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VLOOKUP(P33,[50]Listas!$D$6:$E$10,2,0)</f>
        <v>#N/A</v>
      </c>
      <c r="T33" s="347" t="e">
        <f>HLOOKUP(Q33,[50]Listas!$F$4:$J$5,2,0)</f>
        <v>#N/A</v>
      </c>
      <c r="U33" s="339" t="e">
        <f>INDEX([50]Listas!$F$6:$J$10,MATCH(P33,[50]Listas!$D$6:$D$10,0),MATCH(Q33,[50]Listas!$F$4:$J$4,0))</f>
        <v>#N/A</v>
      </c>
      <c r="V33" s="346"/>
      <c r="W33" s="818"/>
      <c r="X33" s="818"/>
      <c r="Y33" s="818"/>
      <c r="Z33" s="330"/>
      <c r="AA33" s="331"/>
      <c r="AB33" s="330"/>
      <c r="AC33" s="346"/>
      <c r="AD33" s="347">
        <f t="shared" si="8"/>
        <v>0</v>
      </c>
      <c r="AE33" s="348" t="e">
        <f t="shared" si="9"/>
        <v>#N/A</v>
      </c>
      <c r="AF33" s="336" t="e">
        <f>IF(AE33&lt;=1,"Remota",VLOOKUP(AE33,[50]Listas!$C$6:$D$10,2,0))</f>
        <v>#N/A</v>
      </c>
      <c r="AG33" s="348" t="e">
        <f t="shared" si="10"/>
        <v>#N/A</v>
      </c>
      <c r="AH33" s="336" t="e">
        <f>IF(AG33&lt;=1,"Insignificante",HLOOKUP(AG33,[50]Listas!$F$3:$J$4,2,0))</f>
        <v>#N/A</v>
      </c>
      <c r="AI33" s="349" t="e">
        <f t="shared" si="11"/>
        <v>#N/A</v>
      </c>
      <c r="AJ33" s="339" t="e">
        <f>INDEX([50]Listas!$F$6:$J$10,MATCH(AF33,[50]Listas!$D$6:$D$10,0),MATCH(AH33,[50]Listas!$F$4:$J$4,0))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VLOOKUP(P34,[50]Listas!$D$6:$E$10,2,0)</f>
        <v>#N/A</v>
      </c>
      <c r="T34" s="347" t="e">
        <f>HLOOKUP(Q34,[50]Listas!$F$4:$J$5,2,0)</f>
        <v>#N/A</v>
      </c>
      <c r="U34" s="339" t="e">
        <f>INDEX([50]Listas!$F$6:$J$10,MATCH(P34,[50]Listas!$D$6:$D$10,0),MATCH(Q34,[50]Listas!$F$4:$J$4,0))</f>
        <v>#N/A</v>
      </c>
      <c r="V34" s="346"/>
      <c r="W34" s="818"/>
      <c r="X34" s="818"/>
      <c r="Y34" s="818"/>
      <c r="Z34" s="330"/>
      <c r="AA34" s="331"/>
      <c r="AB34" s="330"/>
      <c r="AC34" s="346"/>
      <c r="AD34" s="347">
        <f t="shared" si="8"/>
        <v>0</v>
      </c>
      <c r="AE34" s="348" t="e">
        <f t="shared" si="9"/>
        <v>#N/A</v>
      </c>
      <c r="AF34" s="336" t="e">
        <f>IF(AE34&lt;=1,"Remota",VLOOKUP(AE34,[50]Listas!$C$6:$D$10,2,0))</f>
        <v>#N/A</v>
      </c>
      <c r="AG34" s="348" t="e">
        <f t="shared" si="10"/>
        <v>#N/A</v>
      </c>
      <c r="AH34" s="336" t="e">
        <f>IF(AG34&lt;=1,"Insignificante",HLOOKUP(AG34,[50]Listas!$F$3:$J$4,2,0))</f>
        <v>#N/A</v>
      </c>
      <c r="AI34" s="349" t="e">
        <f t="shared" si="11"/>
        <v>#N/A</v>
      </c>
      <c r="AJ34" s="339" t="e">
        <f>INDEX([50]Listas!$F$6:$J$10,MATCH(AF34,[50]Listas!$D$6:$D$10,0),MATCH(AH34,[50]Listas!$F$4:$J$4,0))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VLOOKUP(P35,[50]Listas!$D$6:$E$10,2,0)</f>
        <v>#N/A</v>
      </c>
      <c r="T35" s="347" t="e">
        <f>HLOOKUP(Q35,[50]Listas!$F$4:$J$5,2,0)</f>
        <v>#N/A</v>
      </c>
      <c r="U35" s="339" t="e">
        <f>INDEX([50]Listas!$F$6:$J$10,MATCH(P35,[50]Listas!$D$6:$D$10,0),MATCH(Q35,[50]Listas!$F$4:$J$4,0))</f>
        <v>#N/A</v>
      </c>
      <c r="V35" s="346"/>
      <c r="W35" s="818"/>
      <c r="X35" s="818"/>
      <c r="Y35" s="818"/>
      <c r="Z35" s="330"/>
      <c r="AA35" s="331"/>
      <c r="AB35" s="330"/>
      <c r="AC35" s="346"/>
      <c r="AD35" s="347">
        <f t="shared" si="8"/>
        <v>0</v>
      </c>
      <c r="AE35" s="348" t="e">
        <f t="shared" si="9"/>
        <v>#N/A</v>
      </c>
      <c r="AF35" s="336" t="e">
        <f>IF(AE35&lt;=1,"Remota",VLOOKUP(AE35,[50]Listas!$C$6:$D$10,2,0))</f>
        <v>#N/A</v>
      </c>
      <c r="AG35" s="348" t="e">
        <f t="shared" si="10"/>
        <v>#N/A</v>
      </c>
      <c r="AH35" s="336" t="e">
        <f>IF(AG35&lt;=1,"Insignificante",HLOOKUP(AG35,[50]Listas!$F$3:$J$4,2,0))</f>
        <v>#N/A</v>
      </c>
      <c r="AI35" s="349" t="e">
        <f t="shared" si="11"/>
        <v>#N/A</v>
      </c>
      <c r="AJ35" s="339" t="e">
        <f>INDEX([50]Listas!$F$6:$J$10,MATCH(AF35,[50]Listas!$D$6:$D$10,0),MATCH(AH35,[50]Listas!$F$4:$J$4,0))</f>
        <v>#N/A</v>
      </c>
    </row>
    <row r="36" spans="1:36" ht="5.25" customHeight="1" x14ac:dyDescent="0.2">
      <c r="A36" s="350"/>
      <c r="B36" s="350"/>
      <c r="C36" s="351"/>
      <c r="D36" s="351"/>
      <c r="E36" s="351"/>
      <c r="F36" s="350"/>
      <c r="G36" s="352"/>
      <c r="H36" s="352"/>
      <c r="I36" s="352"/>
      <c r="J36" s="350"/>
      <c r="L36" s="354"/>
      <c r="M36" s="354"/>
      <c r="N36" s="354"/>
      <c r="O36" s="354"/>
      <c r="P36" s="354"/>
      <c r="Q36" s="354"/>
      <c r="R36" s="354"/>
      <c r="S36" s="354"/>
      <c r="T36" s="354"/>
      <c r="U36" s="350"/>
      <c r="V36" s="350"/>
      <c r="W36" s="352"/>
      <c r="X36" s="352"/>
      <c r="Y36" s="352"/>
      <c r="Z36" s="352"/>
      <c r="AA36" s="350"/>
      <c r="AB36" s="350"/>
      <c r="AC36" s="350"/>
      <c r="AD36" s="350"/>
      <c r="AE36" s="350"/>
      <c r="AF36" s="350"/>
      <c r="AG36" s="350"/>
      <c r="AH36" s="350"/>
      <c r="AI36" s="350"/>
      <c r="AJ36" s="355"/>
    </row>
    <row r="37" spans="1:36" ht="11.25" customHeight="1" x14ac:dyDescent="0.2">
      <c r="A37" s="819" t="s">
        <v>1726</v>
      </c>
      <c r="B37" s="820"/>
      <c r="C37" s="820"/>
      <c r="D37" s="820"/>
      <c r="E37" s="820"/>
      <c r="F37" s="820"/>
      <c r="G37" s="820"/>
      <c r="H37" s="820"/>
      <c r="I37" s="820"/>
      <c r="J37" s="820"/>
      <c r="K37" s="820"/>
      <c r="L37" s="821"/>
      <c r="N37" s="354" t="s">
        <v>1727</v>
      </c>
      <c r="AG37" s="350"/>
      <c r="AH37" s="350"/>
      <c r="AI37" s="350"/>
      <c r="AJ37" s="355"/>
    </row>
    <row r="38" spans="1:36" x14ac:dyDescent="0.2">
      <c r="A38" s="822"/>
      <c r="B38" s="823"/>
      <c r="C38" s="823"/>
      <c r="D38" s="823"/>
      <c r="E38" s="823"/>
      <c r="F38" s="823"/>
      <c r="G38" s="823"/>
      <c r="H38" s="823"/>
      <c r="I38" s="823"/>
      <c r="J38" s="823"/>
      <c r="K38" s="823"/>
      <c r="L38" s="824"/>
      <c r="M38" s="357"/>
      <c r="N38" s="825" t="s">
        <v>656</v>
      </c>
      <c r="O38" s="826"/>
      <c r="P38" s="826"/>
      <c r="Q38" s="827"/>
      <c r="R38" s="358"/>
      <c r="S38" s="358"/>
      <c r="T38" s="358"/>
      <c r="U38" s="825" t="s">
        <v>368</v>
      </c>
      <c r="V38" s="826"/>
      <c r="W38" s="826"/>
      <c r="X38" s="827"/>
      <c r="Y38" s="828" t="s">
        <v>369</v>
      </c>
      <c r="Z38" s="828"/>
      <c r="AA38" s="828" t="s">
        <v>370</v>
      </c>
      <c r="AB38" s="828"/>
      <c r="AC38" s="828"/>
      <c r="AD38" s="828"/>
      <c r="AE38" s="828"/>
      <c r="AF38" s="828"/>
      <c r="AG38" s="828"/>
      <c r="AH38" s="828"/>
      <c r="AI38" s="828"/>
      <c r="AJ38" s="828"/>
    </row>
    <row r="39" spans="1:36" s="325" customFormat="1" ht="30" customHeight="1" x14ac:dyDescent="0.2">
      <c r="A39" s="1090" t="s">
        <v>2544</v>
      </c>
      <c r="B39" s="1091"/>
      <c r="C39" s="1091"/>
      <c r="D39" s="1091"/>
      <c r="E39" s="1091"/>
      <c r="F39" s="1091"/>
      <c r="G39" s="1091"/>
      <c r="H39" s="1091"/>
      <c r="I39" s="1091"/>
      <c r="J39" s="1091"/>
      <c r="K39" s="1091"/>
      <c r="L39" s="1092"/>
      <c r="M39" s="359"/>
      <c r="N39" s="835" t="s">
        <v>540</v>
      </c>
      <c r="O39" s="836"/>
      <c r="P39" s="836"/>
      <c r="Q39" s="837"/>
      <c r="R39" s="360"/>
      <c r="S39" s="360"/>
      <c r="T39" s="360"/>
      <c r="U39" s="835" t="s">
        <v>2545</v>
      </c>
      <c r="V39" s="836"/>
      <c r="W39" s="836"/>
      <c r="X39" s="837"/>
      <c r="Y39" s="838" t="s">
        <v>2546</v>
      </c>
      <c r="Z39" s="838"/>
      <c r="AA39" s="838"/>
      <c r="AB39" s="838"/>
      <c r="AC39" s="838"/>
      <c r="AD39" s="838"/>
      <c r="AE39" s="838"/>
      <c r="AF39" s="838"/>
      <c r="AG39" s="838"/>
      <c r="AH39" s="838"/>
      <c r="AI39" s="838"/>
      <c r="AJ39" s="838"/>
    </row>
    <row r="40" spans="1:36" s="325" customFormat="1" ht="30" customHeight="1" x14ac:dyDescent="0.2">
      <c r="A40" s="1093"/>
      <c r="B40" s="1091"/>
      <c r="C40" s="1091"/>
      <c r="D40" s="1091"/>
      <c r="E40" s="1091"/>
      <c r="F40" s="1091"/>
      <c r="G40" s="1091"/>
      <c r="H40" s="1091"/>
      <c r="I40" s="1091"/>
      <c r="J40" s="1091"/>
      <c r="K40" s="1091"/>
      <c r="L40" s="1092"/>
      <c r="M40" s="359"/>
      <c r="N40" s="835" t="s">
        <v>373</v>
      </c>
      <c r="O40" s="836"/>
      <c r="P40" s="836"/>
      <c r="Q40" s="837"/>
      <c r="R40" s="360"/>
      <c r="S40" s="360"/>
      <c r="T40" s="360"/>
      <c r="U40" s="835" t="s">
        <v>1589</v>
      </c>
      <c r="V40" s="836"/>
      <c r="W40" s="836"/>
      <c r="X40" s="837"/>
      <c r="Y40" s="814" t="s">
        <v>2547</v>
      </c>
      <c r="Z40" s="838"/>
      <c r="AA40" s="838"/>
      <c r="AB40" s="838"/>
      <c r="AC40" s="838"/>
      <c r="AD40" s="838"/>
      <c r="AE40" s="838"/>
      <c r="AF40" s="838"/>
      <c r="AG40" s="838"/>
      <c r="AH40" s="838"/>
      <c r="AI40" s="838"/>
      <c r="AJ40" s="838"/>
    </row>
    <row r="41" spans="1:36" s="325" customFormat="1" ht="30" customHeight="1" x14ac:dyDescent="0.2">
      <c r="A41" s="1093"/>
      <c r="B41" s="1091"/>
      <c r="C41" s="1091"/>
      <c r="D41" s="1091"/>
      <c r="E41" s="1091"/>
      <c r="F41" s="1091"/>
      <c r="G41" s="1091"/>
      <c r="H41" s="1091"/>
      <c r="I41" s="1091"/>
      <c r="J41" s="1091"/>
      <c r="K41" s="1091"/>
      <c r="L41" s="1092"/>
      <c r="M41" s="359"/>
      <c r="N41" s="835"/>
      <c r="O41" s="836"/>
      <c r="P41" s="836"/>
      <c r="Q41" s="837"/>
      <c r="R41" s="360"/>
      <c r="S41" s="360"/>
      <c r="T41" s="360"/>
      <c r="U41" s="835"/>
      <c r="V41" s="836"/>
      <c r="W41" s="836"/>
      <c r="X41" s="837"/>
      <c r="Y41" s="838"/>
      <c r="Z41" s="838"/>
      <c r="AA41" s="838"/>
      <c r="AB41" s="838"/>
      <c r="AC41" s="838"/>
      <c r="AD41" s="838"/>
      <c r="AE41" s="838"/>
      <c r="AF41" s="838"/>
      <c r="AG41" s="838"/>
      <c r="AH41" s="838"/>
      <c r="AI41" s="838"/>
      <c r="AJ41" s="838"/>
    </row>
    <row r="42" spans="1:36" s="325" customFormat="1" ht="30" customHeight="1" x14ac:dyDescent="0.2">
      <c r="A42" s="1094"/>
      <c r="B42" s="1095"/>
      <c r="C42" s="1095"/>
      <c r="D42" s="1095"/>
      <c r="E42" s="1095"/>
      <c r="F42" s="1095"/>
      <c r="G42" s="1095"/>
      <c r="H42" s="1095"/>
      <c r="I42" s="1095"/>
      <c r="J42" s="1095"/>
      <c r="K42" s="1095"/>
      <c r="L42" s="1096"/>
      <c r="M42" s="359"/>
      <c r="N42" s="835"/>
      <c r="O42" s="836"/>
      <c r="P42" s="836"/>
      <c r="Q42" s="837"/>
      <c r="R42" s="360"/>
      <c r="S42" s="360"/>
      <c r="T42" s="360"/>
      <c r="U42" s="835"/>
      <c r="V42" s="836"/>
      <c r="W42" s="836"/>
      <c r="X42" s="837"/>
      <c r="Y42" s="838"/>
      <c r="Z42" s="838"/>
      <c r="AA42" s="838"/>
      <c r="AB42" s="838"/>
      <c r="AC42" s="838"/>
      <c r="AD42" s="838"/>
      <c r="AE42" s="838"/>
      <c r="AF42" s="838"/>
      <c r="AG42" s="838"/>
      <c r="AH42" s="838"/>
      <c r="AI42" s="838"/>
      <c r="AJ42" s="838"/>
    </row>
    <row r="43" spans="1:36" s="325" customFormat="1" ht="30" customHeight="1" x14ac:dyDescent="0.2">
      <c r="A43" s="361"/>
      <c r="B43" s="361"/>
      <c r="C43" s="361"/>
      <c r="D43" s="361"/>
      <c r="E43" s="361"/>
      <c r="F43" s="361"/>
      <c r="G43" s="361"/>
      <c r="H43" s="361"/>
      <c r="I43" s="361"/>
      <c r="J43" s="361"/>
      <c r="K43" s="361"/>
      <c r="L43" s="361"/>
      <c r="M43" s="359"/>
      <c r="N43" s="839"/>
      <c r="O43" s="839"/>
      <c r="P43" s="839"/>
      <c r="Q43" s="839"/>
      <c r="R43" s="362"/>
      <c r="S43" s="362"/>
      <c r="T43" s="362"/>
      <c r="U43" s="839"/>
      <c r="V43" s="839"/>
      <c r="W43" s="839"/>
      <c r="X43" s="839"/>
      <c r="Y43" s="839"/>
      <c r="Z43" s="839"/>
      <c r="AA43" s="839"/>
      <c r="AB43" s="839"/>
      <c r="AC43" s="839"/>
      <c r="AD43" s="839"/>
      <c r="AE43" s="839"/>
      <c r="AF43" s="839"/>
      <c r="AG43" s="839"/>
      <c r="AH43" s="839"/>
      <c r="AI43" s="839"/>
      <c r="AJ43" s="839"/>
    </row>
    <row r="44" spans="1:36" s="325" customFormat="1" ht="30" customHeight="1" x14ac:dyDescent="0.2">
      <c r="A44" s="361"/>
      <c r="B44" s="361"/>
      <c r="C44" s="361"/>
      <c r="D44" s="361"/>
      <c r="E44" s="361"/>
      <c r="F44" s="361"/>
      <c r="G44" s="361"/>
      <c r="H44" s="361"/>
      <c r="I44" s="361"/>
      <c r="J44" s="361"/>
      <c r="K44" s="361"/>
      <c r="L44" s="361"/>
      <c r="M44" s="359"/>
      <c r="N44" s="840"/>
      <c r="O44" s="840"/>
      <c r="P44" s="840"/>
      <c r="Q44" s="840"/>
      <c r="R44" s="359"/>
      <c r="S44" s="359"/>
      <c r="T44" s="359"/>
      <c r="U44" s="840"/>
      <c r="V44" s="840"/>
      <c r="W44" s="840"/>
      <c r="X44" s="840"/>
      <c r="Y44" s="840"/>
      <c r="Z44" s="840"/>
      <c r="AA44" s="840"/>
      <c r="AB44" s="840"/>
      <c r="AC44" s="840"/>
      <c r="AD44" s="840"/>
      <c r="AE44" s="840"/>
      <c r="AF44" s="840"/>
      <c r="AG44" s="840"/>
      <c r="AH44" s="840"/>
      <c r="AI44" s="840"/>
      <c r="AJ44" s="840"/>
    </row>
    <row r="45" spans="1:36" s="325" customFormat="1" ht="30" customHeight="1" x14ac:dyDescent="0.2">
      <c r="A45" s="361"/>
      <c r="B45" s="361"/>
      <c r="C45" s="361"/>
      <c r="D45" s="361"/>
      <c r="E45" s="361"/>
      <c r="F45" s="361"/>
      <c r="G45" s="361"/>
      <c r="H45" s="361"/>
      <c r="I45" s="361"/>
      <c r="J45" s="361"/>
      <c r="K45" s="361"/>
      <c r="L45" s="361"/>
      <c r="M45" s="359"/>
      <c r="N45" s="840"/>
      <c r="O45" s="840"/>
      <c r="P45" s="840"/>
      <c r="Q45" s="840"/>
      <c r="R45" s="359"/>
      <c r="S45" s="359"/>
      <c r="T45" s="359"/>
      <c r="U45" s="840"/>
      <c r="V45" s="840"/>
      <c r="W45" s="840"/>
      <c r="X45" s="840"/>
      <c r="Y45" s="840"/>
      <c r="Z45" s="840"/>
      <c r="AA45" s="840"/>
      <c r="AB45" s="840"/>
      <c r="AC45" s="840"/>
      <c r="AD45" s="840"/>
      <c r="AE45" s="840"/>
      <c r="AF45" s="840"/>
      <c r="AG45" s="840"/>
      <c r="AH45" s="840"/>
      <c r="AI45" s="840"/>
      <c r="AJ45" s="840"/>
    </row>
    <row r="46" spans="1:36" s="325" customFormat="1" ht="30" customHeight="1" x14ac:dyDescent="0.2">
      <c r="A46" s="363"/>
      <c r="B46" s="363"/>
      <c r="C46" s="363"/>
      <c r="D46" s="363"/>
      <c r="E46" s="363"/>
      <c r="F46" s="364"/>
      <c r="G46" s="364"/>
      <c r="H46" s="364"/>
      <c r="I46" s="364"/>
      <c r="J46" s="364"/>
      <c r="K46" s="365"/>
      <c r="L46" s="365"/>
      <c r="M46" s="359"/>
      <c r="N46" s="840"/>
      <c r="O46" s="840"/>
      <c r="P46" s="840"/>
      <c r="Q46" s="840"/>
      <c r="R46" s="359"/>
      <c r="S46" s="359"/>
      <c r="T46" s="359"/>
      <c r="U46" s="840"/>
      <c r="V46" s="840"/>
      <c r="W46" s="840"/>
      <c r="X46" s="840"/>
      <c r="Y46" s="840"/>
      <c r="Z46" s="840"/>
      <c r="AA46" s="840"/>
      <c r="AB46" s="840"/>
      <c r="AC46" s="840"/>
      <c r="AD46" s="840"/>
      <c r="AE46" s="840"/>
      <c r="AF46" s="840"/>
      <c r="AG46" s="840"/>
      <c r="AH46" s="840"/>
      <c r="AI46" s="840"/>
      <c r="AJ46" s="840"/>
    </row>
    <row r="47" spans="1:36" x14ac:dyDescent="0.2">
      <c r="A47" s="366"/>
      <c r="B47" s="366"/>
      <c r="C47" s="367"/>
      <c r="D47" s="367"/>
      <c r="E47" s="367"/>
      <c r="F47" s="366"/>
      <c r="G47" s="368"/>
      <c r="H47" s="368"/>
      <c r="I47" s="368"/>
      <c r="J47" s="366"/>
      <c r="K47" s="366"/>
      <c r="L47" s="366"/>
      <c r="M47" s="366"/>
      <c r="N47" s="366"/>
      <c r="O47" s="366"/>
      <c r="P47" s="366"/>
      <c r="Q47" s="366"/>
      <c r="R47" s="366"/>
      <c r="S47" s="366"/>
      <c r="T47" s="366"/>
      <c r="U47" s="366"/>
      <c r="V47" s="366"/>
      <c r="W47" s="368"/>
      <c r="X47" s="368"/>
      <c r="Y47" s="368"/>
      <c r="Z47" s="366"/>
      <c r="AA47" s="366"/>
      <c r="AB47" s="366"/>
      <c r="AC47" s="366"/>
      <c r="AD47" s="366"/>
      <c r="AE47" s="366"/>
      <c r="AF47" s="366"/>
      <c r="AG47" s="366"/>
      <c r="AH47" s="366"/>
      <c r="AI47" s="366"/>
      <c r="AJ47" s="369"/>
    </row>
    <row r="48" spans="1:36" x14ac:dyDescent="0.2">
      <c r="A48" s="366"/>
      <c r="B48" s="366"/>
      <c r="C48" s="367"/>
      <c r="D48" s="367"/>
      <c r="E48" s="367"/>
      <c r="F48" s="366"/>
      <c r="G48" s="368"/>
      <c r="H48" s="368"/>
      <c r="I48" s="368"/>
      <c r="J48" s="366"/>
      <c r="K48" s="366"/>
      <c r="L48" s="366"/>
      <c r="M48" s="366"/>
      <c r="N48" s="366"/>
      <c r="O48" s="366"/>
      <c r="P48" s="366"/>
      <c r="Q48" s="366"/>
      <c r="R48" s="366"/>
      <c r="S48" s="366"/>
      <c r="T48" s="366"/>
      <c r="U48" s="366"/>
      <c r="V48" s="366"/>
      <c r="W48" s="368"/>
      <c r="X48" s="368"/>
      <c r="Y48" s="368"/>
      <c r="Z48" s="366"/>
      <c r="AA48" s="366"/>
      <c r="AB48" s="366"/>
      <c r="AC48" s="366"/>
      <c r="AD48" s="366"/>
      <c r="AE48" s="366"/>
      <c r="AF48" s="366"/>
      <c r="AG48" s="366"/>
      <c r="AH48" s="366"/>
      <c r="AI48" s="366"/>
      <c r="AJ48" s="369"/>
    </row>
    <row r="49" spans="1:36" x14ac:dyDescent="0.2">
      <c r="A49" s="366"/>
      <c r="B49" s="366"/>
      <c r="C49" s="367"/>
      <c r="D49" s="367"/>
      <c r="E49" s="367"/>
      <c r="F49" s="366"/>
      <c r="G49" s="368"/>
      <c r="H49" s="368"/>
      <c r="I49" s="368"/>
      <c r="J49" s="366"/>
      <c r="K49" s="366"/>
      <c r="L49" s="366"/>
      <c r="M49" s="366"/>
      <c r="N49" s="366"/>
      <c r="O49" s="366"/>
      <c r="P49" s="366"/>
      <c r="Q49" s="366"/>
      <c r="R49" s="366"/>
      <c r="S49" s="366"/>
      <c r="T49" s="366"/>
      <c r="U49" s="366"/>
      <c r="V49" s="366"/>
      <c r="W49" s="368"/>
      <c r="X49" s="368"/>
      <c r="Y49" s="368"/>
      <c r="Z49" s="366"/>
      <c r="AA49" s="366"/>
      <c r="AB49" s="366"/>
      <c r="AC49" s="366"/>
      <c r="AD49" s="366"/>
      <c r="AE49" s="366"/>
      <c r="AF49" s="366"/>
      <c r="AG49" s="366"/>
      <c r="AH49" s="366"/>
      <c r="AI49" s="366"/>
      <c r="AJ49" s="369"/>
    </row>
    <row r="50" spans="1:36" x14ac:dyDescent="0.2">
      <c r="A50" s="366"/>
      <c r="B50" s="366"/>
      <c r="C50" s="367"/>
      <c r="D50" s="367"/>
      <c r="E50" s="367"/>
      <c r="F50" s="366"/>
      <c r="G50" s="368"/>
      <c r="H50" s="368"/>
      <c r="I50" s="368"/>
      <c r="J50" s="366"/>
      <c r="K50" s="366"/>
      <c r="L50" s="366"/>
      <c r="M50" s="366"/>
      <c r="N50" s="366"/>
      <c r="O50" s="366"/>
      <c r="P50" s="366"/>
      <c r="Q50" s="366"/>
      <c r="R50" s="366"/>
      <c r="S50" s="366"/>
      <c r="T50" s="366"/>
      <c r="U50" s="366"/>
      <c r="V50" s="366"/>
      <c r="W50" s="368"/>
      <c r="X50" s="368"/>
      <c r="Y50" s="368"/>
      <c r="Z50" s="366"/>
      <c r="AA50" s="366"/>
      <c r="AB50" s="366"/>
      <c r="AC50" s="366"/>
      <c r="AD50" s="366"/>
      <c r="AE50" s="366"/>
      <c r="AF50" s="366"/>
      <c r="AG50" s="366"/>
      <c r="AH50" s="366"/>
      <c r="AI50" s="366"/>
      <c r="AJ50" s="369"/>
    </row>
    <row r="51" spans="1:36" x14ac:dyDescent="0.2">
      <c r="A51" s="366"/>
      <c r="B51" s="366"/>
      <c r="C51" s="367"/>
      <c r="D51" s="367"/>
      <c r="E51" s="367"/>
      <c r="F51" s="366"/>
      <c r="G51" s="368"/>
      <c r="H51" s="368"/>
      <c r="I51" s="368"/>
      <c r="J51" s="366"/>
      <c r="K51" s="366"/>
      <c r="L51" s="366"/>
      <c r="M51" s="366"/>
      <c r="N51" s="366"/>
      <c r="O51" s="366"/>
      <c r="P51" s="366"/>
      <c r="Q51" s="366"/>
      <c r="R51" s="366"/>
      <c r="S51" s="366"/>
      <c r="T51" s="366"/>
      <c r="U51" s="366"/>
      <c r="V51" s="366"/>
      <c r="W51" s="368"/>
      <c r="X51" s="368"/>
      <c r="Y51" s="368"/>
      <c r="Z51" s="366"/>
      <c r="AA51" s="366"/>
      <c r="AB51" s="366"/>
      <c r="AC51" s="366"/>
      <c r="AD51" s="366"/>
      <c r="AE51" s="366"/>
      <c r="AF51" s="366"/>
      <c r="AG51" s="366"/>
      <c r="AH51" s="366"/>
      <c r="AI51" s="366"/>
      <c r="AJ51" s="369"/>
    </row>
  </sheetData>
  <sheetProtection formatCells="0" formatColumns="0" formatRows="0" insertRows="0" sort="0" autoFilter="0" pivotTables="0"/>
  <mergeCells count="173">
    <mergeCell ref="AA38:AJ38"/>
    <mergeCell ref="N45:Q45"/>
    <mergeCell ref="U45:X45"/>
    <mergeCell ref="Y45:Z45"/>
    <mergeCell ref="AA45:AJ45"/>
    <mergeCell ref="N46:Q46"/>
    <mergeCell ref="U46:X46"/>
    <mergeCell ref="Y46:Z46"/>
    <mergeCell ref="AA46:AJ46"/>
    <mergeCell ref="N43:Q43"/>
    <mergeCell ref="U43:X43"/>
    <mergeCell ref="Y43:Z43"/>
    <mergeCell ref="AA43:AJ43"/>
    <mergeCell ref="N44:Q44"/>
    <mergeCell ref="U44:X44"/>
    <mergeCell ref="Y44:Z44"/>
    <mergeCell ref="AA44:AJ44"/>
    <mergeCell ref="A39:L42"/>
    <mergeCell ref="N39:Q39"/>
    <mergeCell ref="U39:X39"/>
    <mergeCell ref="Y39:Z39"/>
    <mergeCell ref="AA39:AJ39"/>
    <mergeCell ref="N40:Q40"/>
    <mergeCell ref="U40:X40"/>
    <mergeCell ref="Y40:Z40"/>
    <mergeCell ref="AA40:AJ40"/>
    <mergeCell ref="N41:Q41"/>
    <mergeCell ref="U41:X41"/>
    <mergeCell ref="Y41:Z41"/>
    <mergeCell ref="AA41:AJ41"/>
    <mergeCell ref="N42:Q42"/>
    <mergeCell ref="U42:X42"/>
    <mergeCell ref="Y42:Z42"/>
    <mergeCell ref="AA42:AJ42"/>
    <mergeCell ref="C35:E35"/>
    <mergeCell ref="G35:I35"/>
    <mergeCell ref="J35:L35"/>
    <mergeCell ref="W35:Y35"/>
    <mergeCell ref="A37:L38"/>
    <mergeCell ref="N38:Q38"/>
    <mergeCell ref="U38:X38"/>
    <mergeCell ref="Y38:Z38"/>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P35 JL9:JL35 TH9:TH35 ADD9:ADD35 AMZ9:AMZ35 AWV9:AWV35 BGR9:BGR35 BQN9:BQN35 CAJ9:CAJ35 CKF9:CKF35 CUB9:CUB35 DDX9:DDX35 DNT9:DNT35 DXP9:DXP35 EHL9:EHL35 ERH9:ERH35 FBD9:FBD35 FKZ9:FKZ35 FUV9:FUV35 GER9:GER35 GON9:GON35 GYJ9:GYJ35 HIF9:HIF35 HSB9:HSB35 IBX9:IBX35 ILT9:ILT35 IVP9:IVP35 JFL9:JFL35 JPH9:JPH35 JZD9:JZD35 KIZ9:KIZ35 KSV9:KSV35 LCR9:LCR35 LMN9:LMN35 LWJ9:LWJ35 MGF9:MGF35 MQB9:MQB35 MZX9:MZX35 NJT9:NJT35 NTP9:NTP35 ODL9:ODL35 ONH9:ONH35 OXD9:OXD35 PGZ9:PGZ35 PQV9:PQV35 QAR9:QAR35 QKN9:QKN35 QUJ9:QUJ35 REF9:REF35 ROB9:ROB35 RXX9:RXX35 SHT9:SHT35 SRP9:SRP35 TBL9:TBL35 TLH9:TLH35 TVD9:TVD35 UEZ9:UEZ35 UOV9:UOV35 UYR9:UYR35 VIN9:VIN35 VSJ9:VSJ35 WCF9:WCF35 WMB9:WMB35 WVX9:WVX35 P65545:P65571 JL65545:JL65571 TH65545:TH65571 ADD65545:ADD65571 AMZ65545:AMZ65571 AWV65545:AWV65571 BGR65545:BGR65571 BQN65545:BQN65571 CAJ65545:CAJ65571 CKF65545:CKF65571 CUB65545:CUB65571 DDX65545:DDX65571 DNT65545:DNT65571 DXP65545:DXP65571 EHL65545:EHL65571 ERH65545:ERH65571 FBD65545:FBD65571 FKZ65545:FKZ65571 FUV65545:FUV65571 GER65545:GER65571 GON65545:GON65571 GYJ65545:GYJ65571 HIF65545:HIF65571 HSB65545:HSB65571 IBX65545:IBX65571 ILT65545:ILT65571 IVP65545:IVP65571 JFL65545:JFL65571 JPH65545:JPH65571 JZD65545:JZD65571 KIZ65545:KIZ65571 KSV65545:KSV65571 LCR65545:LCR65571 LMN65545:LMN65571 LWJ65545:LWJ65571 MGF65545:MGF65571 MQB65545:MQB65571 MZX65545:MZX65571 NJT65545:NJT65571 NTP65545:NTP65571 ODL65545:ODL65571 ONH65545:ONH65571 OXD65545:OXD65571 PGZ65545:PGZ65571 PQV65545:PQV65571 QAR65545:QAR65571 QKN65545:QKN65571 QUJ65545:QUJ65571 REF65545:REF65571 ROB65545:ROB65571 RXX65545:RXX65571 SHT65545:SHT65571 SRP65545:SRP65571 TBL65545:TBL65571 TLH65545:TLH65571 TVD65545:TVD65571 UEZ65545:UEZ65571 UOV65545:UOV65571 UYR65545:UYR65571 VIN65545:VIN65571 VSJ65545:VSJ65571 WCF65545:WCF65571 WMB65545:WMB65571 WVX65545:WVX65571 P131081:P131107 JL131081:JL131107 TH131081:TH131107 ADD131081:ADD131107 AMZ131081:AMZ131107 AWV131081:AWV131107 BGR131081:BGR131107 BQN131081:BQN131107 CAJ131081:CAJ131107 CKF131081:CKF131107 CUB131081:CUB131107 DDX131081:DDX131107 DNT131081:DNT131107 DXP131081:DXP131107 EHL131081:EHL131107 ERH131081:ERH131107 FBD131081:FBD131107 FKZ131081:FKZ131107 FUV131081:FUV131107 GER131081:GER131107 GON131081:GON131107 GYJ131081:GYJ131107 HIF131081:HIF131107 HSB131081:HSB131107 IBX131081:IBX131107 ILT131081:ILT131107 IVP131081:IVP131107 JFL131081:JFL131107 JPH131081:JPH131107 JZD131081:JZD131107 KIZ131081:KIZ131107 KSV131081:KSV131107 LCR131081:LCR131107 LMN131081:LMN131107 LWJ131081:LWJ131107 MGF131081:MGF131107 MQB131081:MQB131107 MZX131081:MZX131107 NJT131081:NJT131107 NTP131081:NTP131107 ODL131081:ODL131107 ONH131081:ONH131107 OXD131081:OXD131107 PGZ131081:PGZ131107 PQV131081:PQV131107 QAR131081:QAR131107 QKN131081:QKN131107 QUJ131081:QUJ131107 REF131081:REF131107 ROB131081:ROB131107 RXX131081:RXX131107 SHT131081:SHT131107 SRP131081:SRP131107 TBL131081:TBL131107 TLH131081:TLH131107 TVD131081:TVD131107 UEZ131081:UEZ131107 UOV131081:UOV131107 UYR131081:UYR131107 VIN131081:VIN131107 VSJ131081:VSJ131107 WCF131081:WCF131107 WMB131081:WMB131107 WVX131081:WVX131107 P196617:P196643 JL196617:JL196643 TH196617:TH196643 ADD196617:ADD196643 AMZ196617:AMZ196643 AWV196617:AWV196643 BGR196617:BGR196643 BQN196617:BQN196643 CAJ196617:CAJ196643 CKF196617:CKF196643 CUB196617:CUB196643 DDX196617:DDX196643 DNT196617:DNT196643 DXP196617:DXP196643 EHL196617:EHL196643 ERH196617:ERH196643 FBD196617:FBD196643 FKZ196617:FKZ196643 FUV196617:FUV196643 GER196617:GER196643 GON196617:GON196643 GYJ196617:GYJ196643 HIF196617:HIF196643 HSB196617:HSB196643 IBX196617:IBX196643 ILT196617:ILT196643 IVP196617:IVP196643 JFL196617:JFL196643 JPH196617:JPH196643 JZD196617:JZD196643 KIZ196617:KIZ196643 KSV196617:KSV196643 LCR196617:LCR196643 LMN196617:LMN196643 LWJ196617:LWJ196643 MGF196617:MGF196643 MQB196617:MQB196643 MZX196617:MZX196643 NJT196617:NJT196643 NTP196617:NTP196643 ODL196617:ODL196643 ONH196617:ONH196643 OXD196617:OXD196643 PGZ196617:PGZ196643 PQV196617:PQV196643 QAR196617:QAR196643 QKN196617:QKN196643 QUJ196617:QUJ196643 REF196617:REF196643 ROB196617:ROB196643 RXX196617:RXX196643 SHT196617:SHT196643 SRP196617:SRP196643 TBL196617:TBL196643 TLH196617:TLH196643 TVD196617:TVD196643 UEZ196617:UEZ196643 UOV196617:UOV196643 UYR196617:UYR196643 VIN196617:VIN196643 VSJ196617:VSJ196643 WCF196617:WCF196643 WMB196617:WMB196643 WVX196617:WVX196643 P262153:P262179 JL262153:JL262179 TH262153:TH262179 ADD262153:ADD262179 AMZ262153:AMZ262179 AWV262153:AWV262179 BGR262153:BGR262179 BQN262153:BQN262179 CAJ262153:CAJ262179 CKF262153:CKF262179 CUB262153:CUB262179 DDX262153:DDX262179 DNT262153:DNT262179 DXP262153:DXP262179 EHL262153:EHL262179 ERH262153:ERH262179 FBD262153:FBD262179 FKZ262153:FKZ262179 FUV262153:FUV262179 GER262153:GER262179 GON262153:GON262179 GYJ262153:GYJ262179 HIF262153:HIF262179 HSB262153:HSB262179 IBX262153:IBX262179 ILT262153:ILT262179 IVP262153:IVP262179 JFL262153:JFL262179 JPH262153:JPH262179 JZD262153:JZD262179 KIZ262153:KIZ262179 KSV262153:KSV262179 LCR262153:LCR262179 LMN262153:LMN262179 LWJ262153:LWJ262179 MGF262153:MGF262179 MQB262153:MQB262179 MZX262153:MZX262179 NJT262153:NJT262179 NTP262153:NTP262179 ODL262153:ODL262179 ONH262153:ONH262179 OXD262153:OXD262179 PGZ262153:PGZ262179 PQV262153:PQV262179 QAR262153:QAR262179 QKN262153:QKN262179 QUJ262153:QUJ262179 REF262153:REF262179 ROB262153:ROB262179 RXX262153:RXX262179 SHT262153:SHT262179 SRP262153:SRP262179 TBL262153:TBL262179 TLH262153:TLH262179 TVD262153:TVD262179 UEZ262153:UEZ262179 UOV262153:UOV262179 UYR262153:UYR262179 VIN262153:VIN262179 VSJ262153:VSJ262179 WCF262153:WCF262179 WMB262153:WMB262179 WVX262153:WVX262179 P327689:P327715 JL327689:JL327715 TH327689:TH327715 ADD327689:ADD327715 AMZ327689:AMZ327715 AWV327689:AWV327715 BGR327689:BGR327715 BQN327689:BQN327715 CAJ327689:CAJ327715 CKF327689:CKF327715 CUB327689:CUB327715 DDX327689:DDX327715 DNT327689:DNT327715 DXP327689:DXP327715 EHL327689:EHL327715 ERH327689:ERH327715 FBD327689:FBD327715 FKZ327689:FKZ327715 FUV327689:FUV327715 GER327689:GER327715 GON327689:GON327715 GYJ327689:GYJ327715 HIF327689:HIF327715 HSB327689:HSB327715 IBX327689:IBX327715 ILT327689:ILT327715 IVP327689:IVP327715 JFL327689:JFL327715 JPH327689:JPH327715 JZD327689:JZD327715 KIZ327689:KIZ327715 KSV327689:KSV327715 LCR327689:LCR327715 LMN327689:LMN327715 LWJ327689:LWJ327715 MGF327689:MGF327715 MQB327689:MQB327715 MZX327689:MZX327715 NJT327689:NJT327715 NTP327689:NTP327715 ODL327689:ODL327715 ONH327689:ONH327715 OXD327689:OXD327715 PGZ327689:PGZ327715 PQV327689:PQV327715 QAR327689:QAR327715 QKN327689:QKN327715 QUJ327689:QUJ327715 REF327689:REF327715 ROB327689:ROB327715 RXX327689:RXX327715 SHT327689:SHT327715 SRP327689:SRP327715 TBL327689:TBL327715 TLH327689:TLH327715 TVD327689:TVD327715 UEZ327689:UEZ327715 UOV327689:UOV327715 UYR327689:UYR327715 VIN327689:VIN327715 VSJ327689:VSJ327715 WCF327689:WCF327715 WMB327689:WMB327715 WVX327689:WVX327715 P393225:P393251 JL393225:JL393251 TH393225:TH393251 ADD393225:ADD393251 AMZ393225:AMZ393251 AWV393225:AWV393251 BGR393225:BGR393251 BQN393225:BQN393251 CAJ393225:CAJ393251 CKF393225:CKF393251 CUB393225:CUB393251 DDX393225:DDX393251 DNT393225:DNT393251 DXP393225:DXP393251 EHL393225:EHL393251 ERH393225:ERH393251 FBD393225:FBD393251 FKZ393225:FKZ393251 FUV393225:FUV393251 GER393225:GER393251 GON393225:GON393251 GYJ393225:GYJ393251 HIF393225:HIF393251 HSB393225:HSB393251 IBX393225:IBX393251 ILT393225:ILT393251 IVP393225:IVP393251 JFL393225:JFL393251 JPH393225:JPH393251 JZD393225:JZD393251 KIZ393225:KIZ393251 KSV393225:KSV393251 LCR393225:LCR393251 LMN393225:LMN393251 LWJ393225:LWJ393251 MGF393225:MGF393251 MQB393225:MQB393251 MZX393225:MZX393251 NJT393225:NJT393251 NTP393225:NTP393251 ODL393225:ODL393251 ONH393225:ONH393251 OXD393225:OXD393251 PGZ393225:PGZ393251 PQV393225:PQV393251 QAR393225:QAR393251 QKN393225:QKN393251 QUJ393225:QUJ393251 REF393225:REF393251 ROB393225:ROB393251 RXX393225:RXX393251 SHT393225:SHT393251 SRP393225:SRP393251 TBL393225:TBL393251 TLH393225:TLH393251 TVD393225:TVD393251 UEZ393225:UEZ393251 UOV393225:UOV393251 UYR393225:UYR393251 VIN393225:VIN393251 VSJ393225:VSJ393251 WCF393225:WCF393251 WMB393225:WMB393251 WVX393225:WVX393251 P458761:P458787 JL458761:JL458787 TH458761:TH458787 ADD458761:ADD458787 AMZ458761:AMZ458787 AWV458761:AWV458787 BGR458761:BGR458787 BQN458761:BQN458787 CAJ458761:CAJ458787 CKF458761:CKF458787 CUB458761:CUB458787 DDX458761:DDX458787 DNT458761:DNT458787 DXP458761:DXP458787 EHL458761:EHL458787 ERH458761:ERH458787 FBD458761:FBD458787 FKZ458761:FKZ458787 FUV458761:FUV458787 GER458761:GER458787 GON458761:GON458787 GYJ458761:GYJ458787 HIF458761:HIF458787 HSB458761:HSB458787 IBX458761:IBX458787 ILT458761:ILT458787 IVP458761:IVP458787 JFL458761:JFL458787 JPH458761:JPH458787 JZD458761:JZD458787 KIZ458761:KIZ458787 KSV458761:KSV458787 LCR458761:LCR458787 LMN458761:LMN458787 LWJ458761:LWJ458787 MGF458761:MGF458787 MQB458761:MQB458787 MZX458761:MZX458787 NJT458761:NJT458787 NTP458761:NTP458787 ODL458761:ODL458787 ONH458761:ONH458787 OXD458761:OXD458787 PGZ458761:PGZ458787 PQV458761:PQV458787 QAR458761:QAR458787 QKN458761:QKN458787 QUJ458761:QUJ458787 REF458761:REF458787 ROB458761:ROB458787 RXX458761:RXX458787 SHT458761:SHT458787 SRP458761:SRP458787 TBL458761:TBL458787 TLH458761:TLH458787 TVD458761:TVD458787 UEZ458761:UEZ458787 UOV458761:UOV458787 UYR458761:UYR458787 VIN458761:VIN458787 VSJ458761:VSJ458787 WCF458761:WCF458787 WMB458761:WMB458787 WVX458761:WVX458787 P524297:P524323 JL524297:JL524323 TH524297:TH524323 ADD524297:ADD524323 AMZ524297:AMZ524323 AWV524297:AWV524323 BGR524297:BGR524323 BQN524297:BQN524323 CAJ524297:CAJ524323 CKF524297:CKF524323 CUB524297:CUB524323 DDX524297:DDX524323 DNT524297:DNT524323 DXP524297:DXP524323 EHL524297:EHL524323 ERH524297:ERH524323 FBD524297:FBD524323 FKZ524297:FKZ524323 FUV524297:FUV524323 GER524297:GER524323 GON524297:GON524323 GYJ524297:GYJ524323 HIF524297:HIF524323 HSB524297:HSB524323 IBX524297:IBX524323 ILT524297:ILT524323 IVP524297:IVP524323 JFL524297:JFL524323 JPH524297:JPH524323 JZD524297:JZD524323 KIZ524297:KIZ524323 KSV524297:KSV524323 LCR524297:LCR524323 LMN524297:LMN524323 LWJ524297:LWJ524323 MGF524297:MGF524323 MQB524297:MQB524323 MZX524297:MZX524323 NJT524297:NJT524323 NTP524297:NTP524323 ODL524297:ODL524323 ONH524297:ONH524323 OXD524297:OXD524323 PGZ524297:PGZ524323 PQV524297:PQV524323 QAR524297:QAR524323 QKN524297:QKN524323 QUJ524297:QUJ524323 REF524297:REF524323 ROB524297:ROB524323 RXX524297:RXX524323 SHT524297:SHT524323 SRP524297:SRP524323 TBL524297:TBL524323 TLH524297:TLH524323 TVD524297:TVD524323 UEZ524297:UEZ524323 UOV524297:UOV524323 UYR524297:UYR524323 VIN524297:VIN524323 VSJ524297:VSJ524323 WCF524297:WCF524323 WMB524297:WMB524323 WVX524297:WVX524323 P589833:P589859 JL589833:JL589859 TH589833:TH589859 ADD589833:ADD589859 AMZ589833:AMZ589859 AWV589833:AWV589859 BGR589833:BGR589859 BQN589833:BQN589859 CAJ589833:CAJ589859 CKF589833:CKF589859 CUB589833:CUB589859 DDX589833:DDX589859 DNT589833:DNT589859 DXP589833:DXP589859 EHL589833:EHL589859 ERH589833:ERH589859 FBD589833:FBD589859 FKZ589833:FKZ589859 FUV589833:FUV589859 GER589833:GER589859 GON589833:GON589859 GYJ589833:GYJ589859 HIF589833:HIF589859 HSB589833:HSB589859 IBX589833:IBX589859 ILT589833:ILT589859 IVP589833:IVP589859 JFL589833:JFL589859 JPH589833:JPH589859 JZD589833:JZD589859 KIZ589833:KIZ589859 KSV589833:KSV589859 LCR589833:LCR589859 LMN589833:LMN589859 LWJ589833:LWJ589859 MGF589833:MGF589859 MQB589833:MQB589859 MZX589833:MZX589859 NJT589833:NJT589859 NTP589833:NTP589859 ODL589833:ODL589859 ONH589833:ONH589859 OXD589833:OXD589859 PGZ589833:PGZ589859 PQV589833:PQV589859 QAR589833:QAR589859 QKN589833:QKN589859 QUJ589833:QUJ589859 REF589833:REF589859 ROB589833:ROB589859 RXX589833:RXX589859 SHT589833:SHT589859 SRP589833:SRP589859 TBL589833:TBL589859 TLH589833:TLH589859 TVD589833:TVD589859 UEZ589833:UEZ589859 UOV589833:UOV589859 UYR589833:UYR589859 VIN589833:VIN589859 VSJ589833:VSJ589859 WCF589833:WCF589859 WMB589833:WMB589859 WVX589833:WVX589859 P655369:P655395 JL655369:JL655395 TH655369:TH655395 ADD655369:ADD655395 AMZ655369:AMZ655395 AWV655369:AWV655395 BGR655369:BGR655395 BQN655369:BQN655395 CAJ655369:CAJ655395 CKF655369:CKF655395 CUB655369:CUB655395 DDX655369:DDX655395 DNT655369:DNT655395 DXP655369:DXP655395 EHL655369:EHL655395 ERH655369:ERH655395 FBD655369:FBD655395 FKZ655369:FKZ655395 FUV655369:FUV655395 GER655369:GER655395 GON655369:GON655395 GYJ655369:GYJ655395 HIF655369:HIF655395 HSB655369:HSB655395 IBX655369:IBX655395 ILT655369:ILT655395 IVP655369:IVP655395 JFL655369:JFL655395 JPH655369:JPH655395 JZD655369:JZD655395 KIZ655369:KIZ655395 KSV655369:KSV655395 LCR655369:LCR655395 LMN655369:LMN655395 LWJ655369:LWJ655395 MGF655369:MGF655395 MQB655369:MQB655395 MZX655369:MZX655395 NJT655369:NJT655395 NTP655369:NTP655395 ODL655369:ODL655395 ONH655369:ONH655395 OXD655369:OXD655395 PGZ655369:PGZ655395 PQV655369:PQV655395 QAR655369:QAR655395 QKN655369:QKN655395 QUJ655369:QUJ655395 REF655369:REF655395 ROB655369:ROB655395 RXX655369:RXX655395 SHT655369:SHT655395 SRP655369:SRP655395 TBL655369:TBL655395 TLH655369:TLH655395 TVD655369:TVD655395 UEZ655369:UEZ655395 UOV655369:UOV655395 UYR655369:UYR655395 VIN655369:VIN655395 VSJ655369:VSJ655395 WCF655369:WCF655395 WMB655369:WMB655395 WVX655369:WVX655395 P720905:P720931 JL720905:JL720931 TH720905:TH720931 ADD720905:ADD720931 AMZ720905:AMZ720931 AWV720905:AWV720931 BGR720905:BGR720931 BQN720905:BQN720931 CAJ720905:CAJ720931 CKF720905:CKF720931 CUB720905:CUB720931 DDX720905:DDX720931 DNT720905:DNT720931 DXP720905:DXP720931 EHL720905:EHL720931 ERH720905:ERH720931 FBD720905:FBD720931 FKZ720905:FKZ720931 FUV720905:FUV720931 GER720905:GER720931 GON720905:GON720931 GYJ720905:GYJ720931 HIF720905:HIF720931 HSB720905:HSB720931 IBX720905:IBX720931 ILT720905:ILT720931 IVP720905:IVP720931 JFL720905:JFL720931 JPH720905:JPH720931 JZD720905:JZD720931 KIZ720905:KIZ720931 KSV720905:KSV720931 LCR720905:LCR720931 LMN720905:LMN720931 LWJ720905:LWJ720931 MGF720905:MGF720931 MQB720905:MQB720931 MZX720905:MZX720931 NJT720905:NJT720931 NTP720905:NTP720931 ODL720905:ODL720931 ONH720905:ONH720931 OXD720905:OXD720931 PGZ720905:PGZ720931 PQV720905:PQV720931 QAR720905:QAR720931 QKN720905:QKN720931 QUJ720905:QUJ720931 REF720905:REF720931 ROB720905:ROB720931 RXX720905:RXX720931 SHT720905:SHT720931 SRP720905:SRP720931 TBL720905:TBL720931 TLH720905:TLH720931 TVD720905:TVD720931 UEZ720905:UEZ720931 UOV720905:UOV720931 UYR720905:UYR720931 VIN720905:VIN720931 VSJ720905:VSJ720931 WCF720905:WCF720931 WMB720905:WMB720931 WVX720905:WVX720931 P786441:P786467 JL786441:JL786467 TH786441:TH786467 ADD786441:ADD786467 AMZ786441:AMZ786467 AWV786441:AWV786467 BGR786441:BGR786467 BQN786441:BQN786467 CAJ786441:CAJ786467 CKF786441:CKF786467 CUB786441:CUB786467 DDX786441:DDX786467 DNT786441:DNT786467 DXP786441:DXP786467 EHL786441:EHL786467 ERH786441:ERH786467 FBD786441:FBD786467 FKZ786441:FKZ786467 FUV786441:FUV786467 GER786441:GER786467 GON786441:GON786467 GYJ786441:GYJ786467 HIF786441:HIF786467 HSB786441:HSB786467 IBX786441:IBX786467 ILT786441:ILT786467 IVP786441:IVP786467 JFL786441:JFL786467 JPH786441:JPH786467 JZD786441:JZD786467 KIZ786441:KIZ786467 KSV786441:KSV786467 LCR786441:LCR786467 LMN786441:LMN786467 LWJ786441:LWJ786467 MGF786441:MGF786467 MQB786441:MQB786467 MZX786441:MZX786467 NJT786441:NJT786467 NTP786441:NTP786467 ODL786441:ODL786467 ONH786441:ONH786467 OXD786441:OXD786467 PGZ786441:PGZ786467 PQV786441:PQV786467 QAR786441:QAR786467 QKN786441:QKN786467 QUJ786441:QUJ786467 REF786441:REF786467 ROB786441:ROB786467 RXX786441:RXX786467 SHT786441:SHT786467 SRP786441:SRP786467 TBL786441:TBL786467 TLH786441:TLH786467 TVD786441:TVD786467 UEZ786441:UEZ786467 UOV786441:UOV786467 UYR786441:UYR786467 VIN786441:VIN786467 VSJ786441:VSJ786467 WCF786441:WCF786467 WMB786441:WMB786467 WVX786441:WVX786467 P851977:P852003 JL851977:JL852003 TH851977:TH852003 ADD851977:ADD852003 AMZ851977:AMZ852003 AWV851977:AWV852003 BGR851977:BGR852003 BQN851977:BQN852003 CAJ851977:CAJ852003 CKF851977:CKF852003 CUB851977:CUB852003 DDX851977:DDX852003 DNT851977:DNT852003 DXP851977:DXP852003 EHL851977:EHL852003 ERH851977:ERH852003 FBD851977:FBD852003 FKZ851977:FKZ852003 FUV851977:FUV852003 GER851977:GER852003 GON851977:GON852003 GYJ851977:GYJ852003 HIF851977:HIF852003 HSB851977:HSB852003 IBX851977:IBX852003 ILT851977:ILT852003 IVP851977:IVP852003 JFL851977:JFL852003 JPH851977:JPH852003 JZD851977:JZD852003 KIZ851977:KIZ852003 KSV851977:KSV852003 LCR851977:LCR852003 LMN851977:LMN852003 LWJ851977:LWJ852003 MGF851977:MGF852003 MQB851977:MQB852003 MZX851977:MZX852003 NJT851977:NJT852003 NTP851977:NTP852003 ODL851977:ODL852003 ONH851977:ONH852003 OXD851977:OXD852003 PGZ851977:PGZ852003 PQV851977:PQV852003 QAR851977:QAR852003 QKN851977:QKN852003 QUJ851977:QUJ852003 REF851977:REF852003 ROB851977:ROB852003 RXX851977:RXX852003 SHT851977:SHT852003 SRP851977:SRP852003 TBL851977:TBL852003 TLH851977:TLH852003 TVD851977:TVD852003 UEZ851977:UEZ852003 UOV851977:UOV852003 UYR851977:UYR852003 VIN851977:VIN852003 VSJ851977:VSJ852003 WCF851977:WCF852003 WMB851977:WMB852003 WVX851977:WVX852003 P917513:P917539 JL917513:JL917539 TH917513:TH917539 ADD917513:ADD917539 AMZ917513:AMZ917539 AWV917513:AWV917539 BGR917513:BGR917539 BQN917513:BQN917539 CAJ917513:CAJ917539 CKF917513:CKF917539 CUB917513:CUB917539 DDX917513:DDX917539 DNT917513:DNT917539 DXP917513:DXP917539 EHL917513:EHL917539 ERH917513:ERH917539 FBD917513:FBD917539 FKZ917513:FKZ917539 FUV917513:FUV917539 GER917513:GER917539 GON917513:GON917539 GYJ917513:GYJ917539 HIF917513:HIF917539 HSB917513:HSB917539 IBX917513:IBX917539 ILT917513:ILT917539 IVP917513:IVP917539 JFL917513:JFL917539 JPH917513:JPH917539 JZD917513:JZD917539 KIZ917513:KIZ917539 KSV917513:KSV917539 LCR917513:LCR917539 LMN917513:LMN917539 LWJ917513:LWJ917539 MGF917513:MGF917539 MQB917513:MQB917539 MZX917513:MZX917539 NJT917513:NJT917539 NTP917513:NTP917539 ODL917513:ODL917539 ONH917513:ONH917539 OXD917513:OXD917539 PGZ917513:PGZ917539 PQV917513:PQV917539 QAR917513:QAR917539 QKN917513:QKN917539 QUJ917513:QUJ917539 REF917513:REF917539 ROB917513:ROB917539 RXX917513:RXX917539 SHT917513:SHT917539 SRP917513:SRP917539 TBL917513:TBL917539 TLH917513:TLH917539 TVD917513:TVD917539 UEZ917513:UEZ917539 UOV917513:UOV917539 UYR917513:UYR917539 VIN917513:VIN917539 VSJ917513:VSJ917539 WCF917513:WCF917539 WMB917513:WMB917539 WVX917513:WVX917539 P983049:P983075 JL983049:JL983075 TH983049:TH983075 ADD983049:ADD983075 AMZ983049:AMZ983075 AWV983049:AWV983075 BGR983049:BGR983075 BQN983049:BQN983075 CAJ983049:CAJ983075 CKF983049:CKF983075 CUB983049:CUB983075 DDX983049:DDX983075 DNT983049:DNT983075 DXP983049:DXP983075 EHL983049:EHL983075 ERH983049:ERH983075 FBD983049:FBD983075 FKZ983049:FKZ983075 FUV983049:FUV983075 GER983049:GER983075 GON983049:GON983075 GYJ983049:GYJ983075 HIF983049:HIF983075 HSB983049:HSB983075 IBX983049:IBX983075 ILT983049:ILT983075 IVP983049:IVP983075 JFL983049:JFL983075 JPH983049:JPH983075 JZD983049:JZD983075 KIZ983049:KIZ983075 KSV983049:KSV983075 LCR983049:LCR983075 LMN983049:LMN983075 LWJ983049:LWJ983075 MGF983049:MGF983075 MQB983049:MQB983075 MZX983049:MZX983075 NJT983049:NJT983075 NTP983049:NTP983075 ODL983049:ODL983075 ONH983049:ONH983075 OXD983049:OXD983075 PGZ983049:PGZ983075 PQV983049:PQV983075 QAR983049:QAR983075 QKN983049:QKN983075 QUJ983049:QUJ983075 REF983049:REF983075 ROB983049:ROB983075 RXX983049:RXX983075 SHT983049:SHT983075 SRP983049:SRP983075 TBL983049:TBL983075 TLH983049:TLH983075 TVD983049:TVD983075 UEZ983049:UEZ983075 UOV983049:UOV983075 UYR983049:UYR983075 VIN983049:VIN983075 VSJ983049:VSJ983075 WCF983049:WCF983075 WMB983049:WMB983075 WVX983049:WVX983075">
      <formula1>PROBAB</formula1>
    </dataValidation>
    <dataValidation type="list" allowBlank="1" showInputMessage="1" showErrorMessage="1" sqref="Q9:Q35 JM9:JM35 TI9:TI35 ADE9:ADE35 ANA9:ANA35 AWW9:AWW35 BGS9:BGS35 BQO9:BQO35 CAK9:CAK35 CKG9:CKG35 CUC9:CUC35 DDY9:DDY35 DNU9:DNU35 DXQ9:DXQ35 EHM9:EHM35 ERI9:ERI35 FBE9:FBE35 FLA9:FLA35 FUW9:FUW35 GES9:GES35 GOO9:GOO35 GYK9:GYK35 HIG9:HIG35 HSC9:HSC35 IBY9:IBY35 ILU9:ILU35 IVQ9:IVQ35 JFM9:JFM35 JPI9:JPI35 JZE9:JZE35 KJA9:KJA35 KSW9:KSW35 LCS9:LCS35 LMO9:LMO35 LWK9:LWK35 MGG9:MGG35 MQC9:MQC35 MZY9:MZY35 NJU9:NJU35 NTQ9:NTQ35 ODM9:ODM35 ONI9:ONI35 OXE9:OXE35 PHA9:PHA35 PQW9:PQW35 QAS9:QAS35 QKO9:QKO35 QUK9:QUK35 REG9:REG35 ROC9:ROC35 RXY9:RXY35 SHU9:SHU35 SRQ9:SRQ35 TBM9:TBM35 TLI9:TLI35 TVE9:TVE35 UFA9:UFA35 UOW9:UOW35 UYS9:UYS35 VIO9:VIO35 VSK9:VSK35 WCG9:WCG35 WMC9:WMC35 WVY9:WVY35 Q65545:Q65571 JM65545:JM65571 TI65545:TI65571 ADE65545:ADE65571 ANA65545:ANA65571 AWW65545:AWW65571 BGS65545:BGS65571 BQO65545:BQO65571 CAK65545:CAK65571 CKG65545:CKG65571 CUC65545:CUC65571 DDY65545:DDY65571 DNU65545:DNU65571 DXQ65545:DXQ65571 EHM65545:EHM65571 ERI65545:ERI65571 FBE65545:FBE65571 FLA65545:FLA65571 FUW65545:FUW65571 GES65545:GES65571 GOO65545:GOO65571 GYK65545:GYK65571 HIG65545:HIG65571 HSC65545:HSC65571 IBY65545:IBY65571 ILU65545:ILU65571 IVQ65545:IVQ65571 JFM65545:JFM65571 JPI65545:JPI65571 JZE65545:JZE65571 KJA65545:KJA65571 KSW65545:KSW65571 LCS65545:LCS65571 LMO65545:LMO65571 LWK65545:LWK65571 MGG65545:MGG65571 MQC65545:MQC65571 MZY65545:MZY65571 NJU65545:NJU65571 NTQ65545:NTQ65571 ODM65545:ODM65571 ONI65545:ONI65571 OXE65545:OXE65571 PHA65545:PHA65571 PQW65545:PQW65571 QAS65545:QAS65571 QKO65545:QKO65571 QUK65545:QUK65571 REG65545:REG65571 ROC65545:ROC65571 RXY65545:RXY65571 SHU65545:SHU65571 SRQ65545:SRQ65571 TBM65545:TBM65571 TLI65545:TLI65571 TVE65545:TVE65571 UFA65545:UFA65571 UOW65545:UOW65571 UYS65545:UYS65571 VIO65545:VIO65571 VSK65545:VSK65571 WCG65545:WCG65571 WMC65545:WMC65571 WVY65545:WVY65571 Q131081:Q131107 JM131081:JM131107 TI131081:TI131107 ADE131081:ADE131107 ANA131081:ANA131107 AWW131081:AWW131107 BGS131081:BGS131107 BQO131081:BQO131107 CAK131081:CAK131107 CKG131081:CKG131107 CUC131081:CUC131107 DDY131081:DDY131107 DNU131081:DNU131107 DXQ131081:DXQ131107 EHM131081:EHM131107 ERI131081:ERI131107 FBE131081:FBE131107 FLA131081:FLA131107 FUW131081:FUW131107 GES131081:GES131107 GOO131081:GOO131107 GYK131081:GYK131107 HIG131081:HIG131107 HSC131081:HSC131107 IBY131081:IBY131107 ILU131081:ILU131107 IVQ131081:IVQ131107 JFM131081:JFM131107 JPI131081:JPI131107 JZE131081:JZE131107 KJA131081:KJA131107 KSW131081:KSW131107 LCS131081:LCS131107 LMO131081:LMO131107 LWK131081:LWK131107 MGG131081:MGG131107 MQC131081:MQC131107 MZY131081:MZY131107 NJU131081:NJU131107 NTQ131081:NTQ131107 ODM131081:ODM131107 ONI131081:ONI131107 OXE131081:OXE131107 PHA131081:PHA131107 PQW131081:PQW131107 QAS131081:QAS131107 QKO131081:QKO131107 QUK131081:QUK131107 REG131081:REG131107 ROC131081:ROC131107 RXY131081:RXY131107 SHU131081:SHU131107 SRQ131081:SRQ131107 TBM131081:TBM131107 TLI131081:TLI131107 TVE131081:TVE131107 UFA131081:UFA131107 UOW131081:UOW131107 UYS131081:UYS131107 VIO131081:VIO131107 VSK131081:VSK131107 WCG131081:WCG131107 WMC131081:WMC131107 WVY131081:WVY131107 Q196617:Q196643 JM196617:JM196643 TI196617:TI196643 ADE196617:ADE196643 ANA196617:ANA196643 AWW196617:AWW196643 BGS196617:BGS196643 BQO196617:BQO196643 CAK196617:CAK196643 CKG196617:CKG196643 CUC196617:CUC196643 DDY196617:DDY196643 DNU196617:DNU196643 DXQ196617:DXQ196643 EHM196617:EHM196643 ERI196617:ERI196643 FBE196617:FBE196643 FLA196617:FLA196643 FUW196617:FUW196643 GES196617:GES196643 GOO196617:GOO196643 GYK196617:GYK196643 HIG196617:HIG196643 HSC196617:HSC196643 IBY196617:IBY196643 ILU196617:ILU196643 IVQ196617:IVQ196643 JFM196617:JFM196643 JPI196617:JPI196643 JZE196617:JZE196643 KJA196617:KJA196643 KSW196617:KSW196643 LCS196617:LCS196643 LMO196617:LMO196643 LWK196617:LWK196643 MGG196617:MGG196643 MQC196617:MQC196643 MZY196617:MZY196643 NJU196617:NJU196643 NTQ196617:NTQ196643 ODM196617:ODM196643 ONI196617:ONI196643 OXE196617:OXE196643 PHA196617:PHA196643 PQW196617:PQW196643 QAS196617:QAS196643 QKO196617:QKO196643 QUK196617:QUK196643 REG196617:REG196643 ROC196617:ROC196643 RXY196617:RXY196643 SHU196617:SHU196643 SRQ196617:SRQ196643 TBM196617:TBM196643 TLI196617:TLI196643 TVE196617:TVE196643 UFA196617:UFA196643 UOW196617:UOW196643 UYS196617:UYS196643 VIO196617:VIO196643 VSK196617:VSK196643 WCG196617:WCG196643 WMC196617:WMC196643 WVY196617:WVY196643 Q262153:Q262179 JM262153:JM262179 TI262153:TI262179 ADE262153:ADE262179 ANA262153:ANA262179 AWW262153:AWW262179 BGS262153:BGS262179 BQO262153:BQO262179 CAK262153:CAK262179 CKG262153:CKG262179 CUC262153:CUC262179 DDY262153:DDY262179 DNU262153:DNU262179 DXQ262153:DXQ262179 EHM262153:EHM262179 ERI262153:ERI262179 FBE262153:FBE262179 FLA262153:FLA262179 FUW262153:FUW262179 GES262153:GES262179 GOO262153:GOO262179 GYK262153:GYK262179 HIG262153:HIG262179 HSC262153:HSC262179 IBY262153:IBY262179 ILU262153:ILU262179 IVQ262153:IVQ262179 JFM262153:JFM262179 JPI262153:JPI262179 JZE262153:JZE262179 KJA262153:KJA262179 KSW262153:KSW262179 LCS262153:LCS262179 LMO262153:LMO262179 LWK262153:LWK262179 MGG262153:MGG262179 MQC262153:MQC262179 MZY262153:MZY262179 NJU262153:NJU262179 NTQ262153:NTQ262179 ODM262153:ODM262179 ONI262153:ONI262179 OXE262153:OXE262179 PHA262153:PHA262179 PQW262153:PQW262179 QAS262153:QAS262179 QKO262153:QKO262179 QUK262153:QUK262179 REG262153:REG262179 ROC262153:ROC262179 RXY262153:RXY262179 SHU262153:SHU262179 SRQ262153:SRQ262179 TBM262153:TBM262179 TLI262153:TLI262179 TVE262153:TVE262179 UFA262153:UFA262179 UOW262153:UOW262179 UYS262153:UYS262179 VIO262153:VIO262179 VSK262153:VSK262179 WCG262153:WCG262179 WMC262153:WMC262179 WVY262153:WVY262179 Q327689:Q327715 JM327689:JM327715 TI327689:TI327715 ADE327689:ADE327715 ANA327689:ANA327715 AWW327689:AWW327715 BGS327689:BGS327715 BQO327689:BQO327715 CAK327689:CAK327715 CKG327689:CKG327715 CUC327689:CUC327715 DDY327689:DDY327715 DNU327689:DNU327715 DXQ327689:DXQ327715 EHM327689:EHM327715 ERI327689:ERI327715 FBE327689:FBE327715 FLA327689:FLA327715 FUW327689:FUW327715 GES327689:GES327715 GOO327689:GOO327715 GYK327689:GYK327715 HIG327689:HIG327715 HSC327689:HSC327715 IBY327689:IBY327715 ILU327689:ILU327715 IVQ327689:IVQ327715 JFM327689:JFM327715 JPI327689:JPI327715 JZE327689:JZE327715 KJA327689:KJA327715 KSW327689:KSW327715 LCS327689:LCS327715 LMO327689:LMO327715 LWK327689:LWK327715 MGG327689:MGG327715 MQC327689:MQC327715 MZY327689:MZY327715 NJU327689:NJU327715 NTQ327689:NTQ327715 ODM327689:ODM327715 ONI327689:ONI327715 OXE327689:OXE327715 PHA327689:PHA327715 PQW327689:PQW327715 QAS327689:QAS327715 QKO327689:QKO327715 QUK327689:QUK327715 REG327689:REG327715 ROC327689:ROC327715 RXY327689:RXY327715 SHU327689:SHU327715 SRQ327689:SRQ327715 TBM327689:TBM327715 TLI327689:TLI327715 TVE327689:TVE327715 UFA327689:UFA327715 UOW327689:UOW327715 UYS327689:UYS327715 VIO327689:VIO327715 VSK327689:VSK327715 WCG327689:WCG327715 WMC327689:WMC327715 WVY327689:WVY327715 Q393225:Q393251 JM393225:JM393251 TI393225:TI393251 ADE393225:ADE393251 ANA393225:ANA393251 AWW393225:AWW393251 BGS393225:BGS393251 BQO393225:BQO393251 CAK393225:CAK393251 CKG393225:CKG393251 CUC393225:CUC393251 DDY393225:DDY393251 DNU393225:DNU393251 DXQ393225:DXQ393251 EHM393225:EHM393251 ERI393225:ERI393251 FBE393225:FBE393251 FLA393225:FLA393251 FUW393225:FUW393251 GES393225:GES393251 GOO393225:GOO393251 GYK393225:GYK393251 HIG393225:HIG393251 HSC393225:HSC393251 IBY393225:IBY393251 ILU393225:ILU393251 IVQ393225:IVQ393251 JFM393225:JFM393251 JPI393225:JPI393251 JZE393225:JZE393251 KJA393225:KJA393251 KSW393225:KSW393251 LCS393225:LCS393251 LMO393225:LMO393251 LWK393225:LWK393251 MGG393225:MGG393251 MQC393225:MQC393251 MZY393225:MZY393251 NJU393225:NJU393251 NTQ393225:NTQ393251 ODM393225:ODM393251 ONI393225:ONI393251 OXE393225:OXE393251 PHA393225:PHA393251 PQW393225:PQW393251 QAS393225:QAS393251 QKO393225:QKO393251 QUK393225:QUK393251 REG393225:REG393251 ROC393225:ROC393251 RXY393225:RXY393251 SHU393225:SHU393251 SRQ393225:SRQ393251 TBM393225:TBM393251 TLI393225:TLI393251 TVE393225:TVE393251 UFA393225:UFA393251 UOW393225:UOW393251 UYS393225:UYS393251 VIO393225:VIO393251 VSK393225:VSK393251 WCG393225:WCG393251 WMC393225:WMC393251 WVY393225:WVY393251 Q458761:Q458787 JM458761:JM458787 TI458761:TI458787 ADE458761:ADE458787 ANA458761:ANA458787 AWW458761:AWW458787 BGS458761:BGS458787 BQO458761:BQO458787 CAK458761:CAK458787 CKG458761:CKG458787 CUC458761:CUC458787 DDY458761:DDY458787 DNU458761:DNU458787 DXQ458761:DXQ458787 EHM458761:EHM458787 ERI458761:ERI458787 FBE458761:FBE458787 FLA458761:FLA458787 FUW458761:FUW458787 GES458761:GES458787 GOO458761:GOO458787 GYK458761:GYK458787 HIG458761:HIG458787 HSC458761:HSC458787 IBY458761:IBY458787 ILU458761:ILU458787 IVQ458761:IVQ458787 JFM458761:JFM458787 JPI458761:JPI458787 JZE458761:JZE458787 KJA458761:KJA458787 KSW458761:KSW458787 LCS458761:LCS458787 LMO458761:LMO458787 LWK458761:LWK458787 MGG458761:MGG458787 MQC458761:MQC458787 MZY458761:MZY458787 NJU458761:NJU458787 NTQ458761:NTQ458787 ODM458761:ODM458787 ONI458761:ONI458787 OXE458761:OXE458787 PHA458761:PHA458787 PQW458761:PQW458787 QAS458761:QAS458787 QKO458761:QKO458787 QUK458761:QUK458787 REG458761:REG458787 ROC458761:ROC458787 RXY458761:RXY458787 SHU458761:SHU458787 SRQ458761:SRQ458787 TBM458761:TBM458787 TLI458761:TLI458787 TVE458761:TVE458787 UFA458761:UFA458787 UOW458761:UOW458787 UYS458761:UYS458787 VIO458761:VIO458787 VSK458761:VSK458787 WCG458761:WCG458787 WMC458761:WMC458787 WVY458761:WVY458787 Q524297:Q524323 JM524297:JM524323 TI524297:TI524323 ADE524297:ADE524323 ANA524297:ANA524323 AWW524297:AWW524323 BGS524297:BGS524323 BQO524297:BQO524323 CAK524297:CAK524323 CKG524297:CKG524323 CUC524297:CUC524323 DDY524297:DDY524323 DNU524297:DNU524323 DXQ524297:DXQ524323 EHM524297:EHM524323 ERI524297:ERI524323 FBE524297:FBE524323 FLA524297:FLA524323 FUW524297:FUW524323 GES524297:GES524323 GOO524297:GOO524323 GYK524297:GYK524323 HIG524297:HIG524323 HSC524297:HSC524323 IBY524297:IBY524323 ILU524297:ILU524323 IVQ524297:IVQ524323 JFM524297:JFM524323 JPI524297:JPI524323 JZE524297:JZE524323 KJA524297:KJA524323 KSW524297:KSW524323 LCS524297:LCS524323 LMO524297:LMO524323 LWK524297:LWK524323 MGG524297:MGG524323 MQC524297:MQC524323 MZY524297:MZY524323 NJU524297:NJU524323 NTQ524297:NTQ524323 ODM524297:ODM524323 ONI524297:ONI524323 OXE524297:OXE524323 PHA524297:PHA524323 PQW524297:PQW524323 QAS524297:QAS524323 QKO524297:QKO524323 QUK524297:QUK524323 REG524297:REG524323 ROC524297:ROC524323 RXY524297:RXY524323 SHU524297:SHU524323 SRQ524297:SRQ524323 TBM524297:TBM524323 TLI524297:TLI524323 TVE524297:TVE524323 UFA524297:UFA524323 UOW524297:UOW524323 UYS524297:UYS524323 VIO524297:VIO524323 VSK524297:VSK524323 WCG524297:WCG524323 WMC524297:WMC524323 WVY524297:WVY524323 Q589833:Q589859 JM589833:JM589859 TI589833:TI589859 ADE589833:ADE589859 ANA589833:ANA589859 AWW589833:AWW589859 BGS589833:BGS589859 BQO589833:BQO589859 CAK589833:CAK589859 CKG589833:CKG589859 CUC589833:CUC589859 DDY589833:DDY589859 DNU589833:DNU589859 DXQ589833:DXQ589859 EHM589833:EHM589859 ERI589833:ERI589859 FBE589833:FBE589859 FLA589833:FLA589859 FUW589833:FUW589859 GES589833:GES589859 GOO589833:GOO589859 GYK589833:GYK589859 HIG589833:HIG589859 HSC589833:HSC589859 IBY589833:IBY589859 ILU589833:ILU589859 IVQ589833:IVQ589859 JFM589833:JFM589859 JPI589833:JPI589859 JZE589833:JZE589859 KJA589833:KJA589859 KSW589833:KSW589859 LCS589833:LCS589859 LMO589833:LMO589859 LWK589833:LWK589859 MGG589833:MGG589859 MQC589833:MQC589859 MZY589833:MZY589859 NJU589833:NJU589859 NTQ589833:NTQ589859 ODM589833:ODM589859 ONI589833:ONI589859 OXE589833:OXE589859 PHA589833:PHA589859 PQW589833:PQW589859 QAS589833:QAS589859 QKO589833:QKO589859 QUK589833:QUK589859 REG589833:REG589859 ROC589833:ROC589859 RXY589833:RXY589859 SHU589833:SHU589859 SRQ589833:SRQ589859 TBM589833:TBM589859 TLI589833:TLI589859 TVE589833:TVE589859 UFA589833:UFA589859 UOW589833:UOW589859 UYS589833:UYS589859 VIO589833:VIO589859 VSK589833:VSK589859 WCG589833:WCG589859 WMC589833:WMC589859 WVY589833:WVY589859 Q655369:Q655395 JM655369:JM655395 TI655369:TI655395 ADE655369:ADE655395 ANA655369:ANA655395 AWW655369:AWW655395 BGS655369:BGS655395 BQO655369:BQO655395 CAK655369:CAK655395 CKG655369:CKG655395 CUC655369:CUC655395 DDY655369:DDY655395 DNU655369:DNU655395 DXQ655369:DXQ655395 EHM655369:EHM655395 ERI655369:ERI655395 FBE655369:FBE655395 FLA655369:FLA655395 FUW655369:FUW655395 GES655369:GES655395 GOO655369:GOO655395 GYK655369:GYK655395 HIG655369:HIG655395 HSC655369:HSC655395 IBY655369:IBY655395 ILU655369:ILU655395 IVQ655369:IVQ655395 JFM655369:JFM655395 JPI655369:JPI655395 JZE655369:JZE655395 KJA655369:KJA655395 KSW655369:KSW655395 LCS655369:LCS655395 LMO655369:LMO655395 LWK655369:LWK655395 MGG655369:MGG655395 MQC655369:MQC655395 MZY655369:MZY655395 NJU655369:NJU655395 NTQ655369:NTQ655395 ODM655369:ODM655395 ONI655369:ONI655395 OXE655369:OXE655395 PHA655369:PHA655395 PQW655369:PQW655395 QAS655369:QAS655395 QKO655369:QKO655395 QUK655369:QUK655395 REG655369:REG655395 ROC655369:ROC655395 RXY655369:RXY655395 SHU655369:SHU655395 SRQ655369:SRQ655395 TBM655369:TBM655395 TLI655369:TLI655395 TVE655369:TVE655395 UFA655369:UFA655395 UOW655369:UOW655395 UYS655369:UYS655395 VIO655369:VIO655395 VSK655369:VSK655395 WCG655369:WCG655395 WMC655369:WMC655395 WVY655369:WVY655395 Q720905:Q720931 JM720905:JM720931 TI720905:TI720931 ADE720905:ADE720931 ANA720905:ANA720931 AWW720905:AWW720931 BGS720905:BGS720931 BQO720905:BQO720931 CAK720905:CAK720931 CKG720905:CKG720931 CUC720905:CUC720931 DDY720905:DDY720931 DNU720905:DNU720931 DXQ720905:DXQ720931 EHM720905:EHM720931 ERI720905:ERI720931 FBE720905:FBE720931 FLA720905:FLA720931 FUW720905:FUW720931 GES720905:GES720931 GOO720905:GOO720931 GYK720905:GYK720931 HIG720905:HIG720931 HSC720905:HSC720931 IBY720905:IBY720931 ILU720905:ILU720931 IVQ720905:IVQ720931 JFM720905:JFM720931 JPI720905:JPI720931 JZE720905:JZE720931 KJA720905:KJA720931 KSW720905:KSW720931 LCS720905:LCS720931 LMO720905:LMO720931 LWK720905:LWK720931 MGG720905:MGG720931 MQC720905:MQC720931 MZY720905:MZY720931 NJU720905:NJU720931 NTQ720905:NTQ720931 ODM720905:ODM720931 ONI720905:ONI720931 OXE720905:OXE720931 PHA720905:PHA720931 PQW720905:PQW720931 QAS720905:QAS720931 QKO720905:QKO720931 QUK720905:QUK720931 REG720905:REG720931 ROC720905:ROC720931 RXY720905:RXY720931 SHU720905:SHU720931 SRQ720905:SRQ720931 TBM720905:TBM720931 TLI720905:TLI720931 TVE720905:TVE720931 UFA720905:UFA720931 UOW720905:UOW720931 UYS720905:UYS720931 VIO720905:VIO720931 VSK720905:VSK720931 WCG720905:WCG720931 WMC720905:WMC720931 WVY720905:WVY720931 Q786441:Q786467 JM786441:JM786467 TI786441:TI786467 ADE786441:ADE786467 ANA786441:ANA786467 AWW786441:AWW786467 BGS786441:BGS786467 BQO786441:BQO786467 CAK786441:CAK786467 CKG786441:CKG786467 CUC786441:CUC786467 DDY786441:DDY786467 DNU786441:DNU786467 DXQ786441:DXQ786467 EHM786441:EHM786467 ERI786441:ERI786467 FBE786441:FBE786467 FLA786441:FLA786467 FUW786441:FUW786467 GES786441:GES786467 GOO786441:GOO786467 GYK786441:GYK786467 HIG786441:HIG786467 HSC786441:HSC786467 IBY786441:IBY786467 ILU786441:ILU786467 IVQ786441:IVQ786467 JFM786441:JFM786467 JPI786441:JPI786467 JZE786441:JZE786467 KJA786441:KJA786467 KSW786441:KSW786467 LCS786441:LCS786467 LMO786441:LMO786467 LWK786441:LWK786467 MGG786441:MGG786467 MQC786441:MQC786467 MZY786441:MZY786467 NJU786441:NJU786467 NTQ786441:NTQ786467 ODM786441:ODM786467 ONI786441:ONI786467 OXE786441:OXE786467 PHA786441:PHA786467 PQW786441:PQW786467 QAS786441:QAS786467 QKO786441:QKO786467 QUK786441:QUK786467 REG786441:REG786467 ROC786441:ROC786467 RXY786441:RXY786467 SHU786441:SHU786467 SRQ786441:SRQ786467 TBM786441:TBM786467 TLI786441:TLI786467 TVE786441:TVE786467 UFA786441:UFA786467 UOW786441:UOW786467 UYS786441:UYS786467 VIO786441:VIO786467 VSK786441:VSK786467 WCG786441:WCG786467 WMC786441:WMC786467 WVY786441:WVY786467 Q851977:Q852003 JM851977:JM852003 TI851977:TI852003 ADE851977:ADE852003 ANA851977:ANA852003 AWW851977:AWW852003 BGS851977:BGS852003 BQO851977:BQO852003 CAK851977:CAK852003 CKG851977:CKG852003 CUC851977:CUC852003 DDY851977:DDY852003 DNU851977:DNU852003 DXQ851977:DXQ852003 EHM851977:EHM852003 ERI851977:ERI852003 FBE851977:FBE852003 FLA851977:FLA852003 FUW851977:FUW852003 GES851977:GES852003 GOO851977:GOO852003 GYK851977:GYK852003 HIG851977:HIG852003 HSC851977:HSC852003 IBY851977:IBY852003 ILU851977:ILU852003 IVQ851977:IVQ852003 JFM851977:JFM852003 JPI851977:JPI852003 JZE851977:JZE852003 KJA851977:KJA852003 KSW851977:KSW852003 LCS851977:LCS852003 LMO851977:LMO852003 LWK851977:LWK852003 MGG851977:MGG852003 MQC851977:MQC852003 MZY851977:MZY852003 NJU851977:NJU852003 NTQ851977:NTQ852003 ODM851977:ODM852003 ONI851977:ONI852003 OXE851977:OXE852003 PHA851977:PHA852003 PQW851977:PQW852003 QAS851977:QAS852003 QKO851977:QKO852003 QUK851977:QUK852003 REG851977:REG852003 ROC851977:ROC852003 RXY851977:RXY852003 SHU851977:SHU852003 SRQ851977:SRQ852003 TBM851977:TBM852003 TLI851977:TLI852003 TVE851977:TVE852003 UFA851977:UFA852003 UOW851977:UOW852003 UYS851977:UYS852003 VIO851977:VIO852003 VSK851977:VSK852003 WCG851977:WCG852003 WMC851977:WMC852003 WVY851977:WVY852003 Q917513:Q917539 JM917513:JM917539 TI917513:TI917539 ADE917513:ADE917539 ANA917513:ANA917539 AWW917513:AWW917539 BGS917513:BGS917539 BQO917513:BQO917539 CAK917513:CAK917539 CKG917513:CKG917539 CUC917513:CUC917539 DDY917513:DDY917539 DNU917513:DNU917539 DXQ917513:DXQ917539 EHM917513:EHM917539 ERI917513:ERI917539 FBE917513:FBE917539 FLA917513:FLA917539 FUW917513:FUW917539 GES917513:GES917539 GOO917513:GOO917539 GYK917513:GYK917539 HIG917513:HIG917539 HSC917513:HSC917539 IBY917513:IBY917539 ILU917513:ILU917539 IVQ917513:IVQ917539 JFM917513:JFM917539 JPI917513:JPI917539 JZE917513:JZE917539 KJA917513:KJA917539 KSW917513:KSW917539 LCS917513:LCS917539 LMO917513:LMO917539 LWK917513:LWK917539 MGG917513:MGG917539 MQC917513:MQC917539 MZY917513:MZY917539 NJU917513:NJU917539 NTQ917513:NTQ917539 ODM917513:ODM917539 ONI917513:ONI917539 OXE917513:OXE917539 PHA917513:PHA917539 PQW917513:PQW917539 QAS917513:QAS917539 QKO917513:QKO917539 QUK917513:QUK917539 REG917513:REG917539 ROC917513:ROC917539 RXY917513:RXY917539 SHU917513:SHU917539 SRQ917513:SRQ917539 TBM917513:TBM917539 TLI917513:TLI917539 TVE917513:TVE917539 UFA917513:UFA917539 UOW917513:UOW917539 UYS917513:UYS917539 VIO917513:VIO917539 VSK917513:VSK917539 WCG917513:WCG917539 WMC917513:WMC917539 WVY917513:WVY917539 Q983049:Q983075 JM983049:JM983075 TI983049:TI983075 ADE983049:ADE983075 ANA983049:ANA983075 AWW983049:AWW983075 BGS983049:BGS983075 BQO983049:BQO983075 CAK983049:CAK983075 CKG983049:CKG983075 CUC983049:CUC983075 DDY983049:DDY983075 DNU983049:DNU983075 DXQ983049:DXQ983075 EHM983049:EHM983075 ERI983049:ERI983075 FBE983049:FBE983075 FLA983049:FLA983075 FUW983049:FUW983075 GES983049:GES983075 GOO983049:GOO983075 GYK983049:GYK983075 HIG983049:HIG983075 HSC983049:HSC983075 IBY983049:IBY983075 ILU983049:ILU983075 IVQ983049:IVQ983075 JFM983049:JFM983075 JPI983049:JPI983075 JZE983049:JZE983075 KJA983049:KJA983075 KSW983049:KSW983075 LCS983049:LCS983075 LMO983049:LMO983075 LWK983049:LWK983075 MGG983049:MGG983075 MQC983049:MQC983075 MZY983049:MZY983075 NJU983049:NJU983075 NTQ983049:NTQ983075 ODM983049:ODM983075 ONI983049:ONI983075 OXE983049:OXE983075 PHA983049:PHA983075 PQW983049:PQW983075 QAS983049:QAS983075 QKO983049:QKO983075 QUK983049:QUK983075 REG983049:REG983075 ROC983049:ROC983075 RXY983049:RXY983075 SHU983049:SHU983075 SRQ983049:SRQ983075 TBM983049:TBM983075 TLI983049:TLI983075 TVE983049:TVE983075 UFA983049:UFA983075 UOW983049:UOW983075 UYS983049:UYS983075 VIO983049:VIO983075 VSK983049:VSK983075 WCG983049:WCG983075 WMC983049:WMC983075 WVY983049:WVY983075">
      <formula1>IMPACTO</formula1>
    </dataValidation>
    <dataValidation type="list" showInputMessage="1" showErrorMessage="1" errorTitle="Rechazado" error="Solo son validadas las opciones de la lista" sqref="AA9:AA35 JW9:JW35 TS9:TS35 ADO9:ADO35 ANK9:ANK35 AXG9:AXG35 BHC9:BHC35 BQY9:BQY35 CAU9:CAU35 CKQ9:CKQ35 CUM9:CUM35 DEI9:DEI35 DOE9:DOE35 DYA9:DYA35 EHW9:EHW35 ERS9:ERS35 FBO9:FBO35 FLK9:FLK35 FVG9:FVG35 GFC9:GFC35 GOY9:GOY35 GYU9:GYU35 HIQ9:HIQ35 HSM9:HSM35 ICI9:ICI35 IME9:IME35 IWA9:IWA35 JFW9:JFW35 JPS9:JPS35 JZO9:JZO35 KJK9:KJK35 KTG9:KTG35 LDC9:LDC35 LMY9:LMY35 LWU9:LWU35 MGQ9:MGQ35 MQM9:MQM35 NAI9:NAI35 NKE9:NKE35 NUA9:NUA35 ODW9:ODW35 ONS9:ONS35 OXO9:OXO35 PHK9:PHK35 PRG9:PRG35 QBC9:QBC35 QKY9:QKY35 QUU9:QUU35 REQ9:REQ35 ROM9:ROM35 RYI9:RYI35 SIE9:SIE35 SSA9:SSA35 TBW9:TBW35 TLS9:TLS35 TVO9:TVO35 UFK9:UFK35 UPG9:UPG35 UZC9:UZC35 VIY9:VIY35 VSU9:VSU35 WCQ9:WCQ35 WMM9:WMM35 WWI9:WWI35 AA65545:AA65571 JW65545:JW65571 TS65545:TS65571 ADO65545:ADO65571 ANK65545:ANK65571 AXG65545:AXG65571 BHC65545:BHC65571 BQY65545:BQY65571 CAU65545:CAU65571 CKQ65545:CKQ65571 CUM65545:CUM65571 DEI65545:DEI65571 DOE65545:DOE65571 DYA65545:DYA65571 EHW65545:EHW65571 ERS65545:ERS65571 FBO65545:FBO65571 FLK65545:FLK65571 FVG65545:FVG65571 GFC65545:GFC65571 GOY65545:GOY65571 GYU65545:GYU65571 HIQ65545:HIQ65571 HSM65545:HSM65571 ICI65545:ICI65571 IME65545:IME65571 IWA65545:IWA65571 JFW65545:JFW65571 JPS65545:JPS65571 JZO65545:JZO65571 KJK65545:KJK65571 KTG65545:KTG65571 LDC65545:LDC65571 LMY65545:LMY65571 LWU65545:LWU65571 MGQ65545:MGQ65571 MQM65545:MQM65571 NAI65545:NAI65571 NKE65545:NKE65571 NUA65545:NUA65571 ODW65545:ODW65571 ONS65545:ONS65571 OXO65545:OXO65571 PHK65545:PHK65571 PRG65545:PRG65571 QBC65545:QBC65571 QKY65545:QKY65571 QUU65545:QUU65571 REQ65545:REQ65571 ROM65545:ROM65571 RYI65545:RYI65571 SIE65545:SIE65571 SSA65545:SSA65571 TBW65545:TBW65571 TLS65545:TLS65571 TVO65545:TVO65571 UFK65545:UFK65571 UPG65545:UPG65571 UZC65545:UZC65571 VIY65545:VIY65571 VSU65545:VSU65571 WCQ65545:WCQ65571 WMM65545:WMM65571 WWI65545:WWI65571 AA131081:AA131107 JW131081:JW131107 TS131081:TS131107 ADO131081:ADO131107 ANK131081:ANK131107 AXG131081:AXG131107 BHC131081:BHC131107 BQY131081:BQY131107 CAU131081:CAU131107 CKQ131081:CKQ131107 CUM131081:CUM131107 DEI131081:DEI131107 DOE131081:DOE131107 DYA131081:DYA131107 EHW131081:EHW131107 ERS131081:ERS131107 FBO131081:FBO131107 FLK131081:FLK131107 FVG131081:FVG131107 GFC131081:GFC131107 GOY131081:GOY131107 GYU131081:GYU131107 HIQ131081:HIQ131107 HSM131081:HSM131107 ICI131081:ICI131107 IME131081:IME131107 IWA131081:IWA131107 JFW131081:JFW131107 JPS131081:JPS131107 JZO131081:JZO131107 KJK131081:KJK131107 KTG131081:KTG131107 LDC131081:LDC131107 LMY131081:LMY131107 LWU131081:LWU131107 MGQ131081:MGQ131107 MQM131081:MQM131107 NAI131081:NAI131107 NKE131081:NKE131107 NUA131081:NUA131107 ODW131081:ODW131107 ONS131081:ONS131107 OXO131081:OXO131107 PHK131081:PHK131107 PRG131081:PRG131107 QBC131081:QBC131107 QKY131081:QKY131107 QUU131081:QUU131107 REQ131081:REQ131107 ROM131081:ROM131107 RYI131081:RYI131107 SIE131081:SIE131107 SSA131081:SSA131107 TBW131081:TBW131107 TLS131081:TLS131107 TVO131081:TVO131107 UFK131081:UFK131107 UPG131081:UPG131107 UZC131081:UZC131107 VIY131081:VIY131107 VSU131081:VSU131107 WCQ131081:WCQ131107 WMM131081:WMM131107 WWI131081:WWI131107 AA196617:AA196643 JW196617:JW196643 TS196617:TS196643 ADO196617:ADO196643 ANK196617:ANK196643 AXG196617:AXG196643 BHC196617:BHC196643 BQY196617:BQY196643 CAU196617:CAU196643 CKQ196617:CKQ196643 CUM196617:CUM196643 DEI196617:DEI196643 DOE196617:DOE196643 DYA196617:DYA196643 EHW196617:EHW196643 ERS196617:ERS196643 FBO196617:FBO196643 FLK196617:FLK196643 FVG196617:FVG196643 GFC196617:GFC196643 GOY196617:GOY196643 GYU196617:GYU196643 HIQ196617:HIQ196643 HSM196617:HSM196643 ICI196617:ICI196643 IME196617:IME196643 IWA196617:IWA196643 JFW196617:JFW196643 JPS196617:JPS196643 JZO196617:JZO196643 KJK196617:KJK196643 KTG196617:KTG196643 LDC196617:LDC196643 LMY196617:LMY196643 LWU196617:LWU196643 MGQ196617:MGQ196643 MQM196617:MQM196643 NAI196617:NAI196643 NKE196617:NKE196643 NUA196617:NUA196643 ODW196617:ODW196643 ONS196617:ONS196643 OXO196617:OXO196643 PHK196617:PHK196643 PRG196617:PRG196643 QBC196617:QBC196643 QKY196617:QKY196643 QUU196617:QUU196643 REQ196617:REQ196643 ROM196617:ROM196643 RYI196617:RYI196643 SIE196617:SIE196643 SSA196617:SSA196643 TBW196617:TBW196643 TLS196617:TLS196643 TVO196617:TVO196643 UFK196617:UFK196643 UPG196617:UPG196643 UZC196617:UZC196643 VIY196617:VIY196643 VSU196617:VSU196643 WCQ196617:WCQ196643 WMM196617:WMM196643 WWI196617:WWI196643 AA262153:AA262179 JW262153:JW262179 TS262153:TS262179 ADO262153:ADO262179 ANK262153:ANK262179 AXG262153:AXG262179 BHC262153:BHC262179 BQY262153:BQY262179 CAU262153:CAU262179 CKQ262153:CKQ262179 CUM262153:CUM262179 DEI262153:DEI262179 DOE262153:DOE262179 DYA262153:DYA262179 EHW262153:EHW262179 ERS262153:ERS262179 FBO262153:FBO262179 FLK262153:FLK262179 FVG262153:FVG262179 GFC262153:GFC262179 GOY262153:GOY262179 GYU262153:GYU262179 HIQ262153:HIQ262179 HSM262153:HSM262179 ICI262153:ICI262179 IME262153:IME262179 IWA262153:IWA262179 JFW262153:JFW262179 JPS262153:JPS262179 JZO262153:JZO262179 KJK262153:KJK262179 KTG262153:KTG262179 LDC262153:LDC262179 LMY262153:LMY262179 LWU262153:LWU262179 MGQ262153:MGQ262179 MQM262153:MQM262179 NAI262153:NAI262179 NKE262153:NKE262179 NUA262153:NUA262179 ODW262153:ODW262179 ONS262153:ONS262179 OXO262153:OXO262179 PHK262153:PHK262179 PRG262153:PRG262179 QBC262153:QBC262179 QKY262153:QKY262179 QUU262153:QUU262179 REQ262153:REQ262179 ROM262153:ROM262179 RYI262153:RYI262179 SIE262153:SIE262179 SSA262153:SSA262179 TBW262153:TBW262179 TLS262153:TLS262179 TVO262153:TVO262179 UFK262153:UFK262179 UPG262153:UPG262179 UZC262153:UZC262179 VIY262153:VIY262179 VSU262153:VSU262179 WCQ262153:WCQ262179 WMM262153:WMM262179 WWI262153:WWI262179 AA327689:AA327715 JW327689:JW327715 TS327689:TS327715 ADO327689:ADO327715 ANK327689:ANK327715 AXG327689:AXG327715 BHC327689:BHC327715 BQY327689:BQY327715 CAU327689:CAU327715 CKQ327689:CKQ327715 CUM327689:CUM327715 DEI327689:DEI327715 DOE327689:DOE327715 DYA327689:DYA327715 EHW327689:EHW327715 ERS327689:ERS327715 FBO327689:FBO327715 FLK327689:FLK327715 FVG327689:FVG327715 GFC327689:GFC327715 GOY327689:GOY327715 GYU327689:GYU327715 HIQ327689:HIQ327715 HSM327689:HSM327715 ICI327689:ICI327715 IME327689:IME327715 IWA327689:IWA327715 JFW327689:JFW327715 JPS327689:JPS327715 JZO327689:JZO327715 KJK327689:KJK327715 KTG327689:KTG327715 LDC327689:LDC327715 LMY327689:LMY327715 LWU327689:LWU327715 MGQ327689:MGQ327715 MQM327689:MQM327715 NAI327689:NAI327715 NKE327689:NKE327715 NUA327689:NUA327715 ODW327689:ODW327715 ONS327689:ONS327715 OXO327689:OXO327715 PHK327689:PHK327715 PRG327689:PRG327715 QBC327689:QBC327715 QKY327689:QKY327715 QUU327689:QUU327715 REQ327689:REQ327715 ROM327689:ROM327715 RYI327689:RYI327715 SIE327689:SIE327715 SSA327689:SSA327715 TBW327689:TBW327715 TLS327689:TLS327715 TVO327689:TVO327715 UFK327689:UFK327715 UPG327689:UPG327715 UZC327689:UZC327715 VIY327689:VIY327715 VSU327689:VSU327715 WCQ327689:WCQ327715 WMM327689:WMM327715 WWI327689:WWI327715 AA393225:AA393251 JW393225:JW393251 TS393225:TS393251 ADO393225:ADO393251 ANK393225:ANK393251 AXG393225:AXG393251 BHC393225:BHC393251 BQY393225:BQY393251 CAU393225:CAU393251 CKQ393225:CKQ393251 CUM393225:CUM393251 DEI393225:DEI393251 DOE393225:DOE393251 DYA393225:DYA393251 EHW393225:EHW393251 ERS393225:ERS393251 FBO393225:FBO393251 FLK393225:FLK393251 FVG393225:FVG393251 GFC393225:GFC393251 GOY393225:GOY393251 GYU393225:GYU393251 HIQ393225:HIQ393251 HSM393225:HSM393251 ICI393225:ICI393251 IME393225:IME393251 IWA393225:IWA393251 JFW393225:JFW393251 JPS393225:JPS393251 JZO393225:JZO393251 KJK393225:KJK393251 KTG393225:KTG393251 LDC393225:LDC393251 LMY393225:LMY393251 LWU393225:LWU393251 MGQ393225:MGQ393251 MQM393225:MQM393251 NAI393225:NAI393251 NKE393225:NKE393251 NUA393225:NUA393251 ODW393225:ODW393251 ONS393225:ONS393251 OXO393225:OXO393251 PHK393225:PHK393251 PRG393225:PRG393251 QBC393225:QBC393251 QKY393225:QKY393251 QUU393225:QUU393251 REQ393225:REQ393251 ROM393225:ROM393251 RYI393225:RYI393251 SIE393225:SIE393251 SSA393225:SSA393251 TBW393225:TBW393251 TLS393225:TLS393251 TVO393225:TVO393251 UFK393225:UFK393251 UPG393225:UPG393251 UZC393225:UZC393251 VIY393225:VIY393251 VSU393225:VSU393251 WCQ393225:WCQ393251 WMM393225:WMM393251 WWI393225:WWI393251 AA458761:AA458787 JW458761:JW458787 TS458761:TS458787 ADO458761:ADO458787 ANK458761:ANK458787 AXG458761:AXG458787 BHC458761:BHC458787 BQY458761:BQY458787 CAU458761:CAU458787 CKQ458761:CKQ458787 CUM458761:CUM458787 DEI458761:DEI458787 DOE458761:DOE458787 DYA458761:DYA458787 EHW458761:EHW458787 ERS458761:ERS458787 FBO458761:FBO458787 FLK458761:FLK458787 FVG458761:FVG458787 GFC458761:GFC458787 GOY458761:GOY458787 GYU458761:GYU458787 HIQ458761:HIQ458787 HSM458761:HSM458787 ICI458761:ICI458787 IME458761:IME458787 IWA458761:IWA458787 JFW458761:JFW458787 JPS458761:JPS458787 JZO458761:JZO458787 KJK458761:KJK458787 KTG458761:KTG458787 LDC458761:LDC458787 LMY458761:LMY458787 LWU458761:LWU458787 MGQ458761:MGQ458787 MQM458761:MQM458787 NAI458761:NAI458787 NKE458761:NKE458787 NUA458761:NUA458787 ODW458761:ODW458787 ONS458761:ONS458787 OXO458761:OXO458787 PHK458761:PHK458787 PRG458761:PRG458787 QBC458761:QBC458787 QKY458761:QKY458787 QUU458761:QUU458787 REQ458761:REQ458787 ROM458761:ROM458787 RYI458761:RYI458787 SIE458761:SIE458787 SSA458761:SSA458787 TBW458761:TBW458787 TLS458761:TLS458787 TVO458761:TVO458787 UFK458761:UFK458787 UPG458761:UPG458787 UZC458761:UZC458787 VIY458761:VIY458787 VSU458761:VSU458787 WCQ458761:WCQ458787 WMM458761:WMM458787 WWI458761:WWI458787 AA524297:AA524323 JW524297:JW524323 TS524297:TS524323 ADO524297:ADO524323 ANK524297:ANK524323 AXG524297:AXG524323 BHC524297:BHC524323 BQY524297:BQY524323 CAU524297:CAU524323 CKQ524297:CKQ524323 CUM524297:CUM524323 DEI524297:DEI524323 DOE524297:DOE524323 DYA524297:DYA524323 EHW524297:EHW524323 ERS524297:ERS524323 FBO524297:FBO524323 FLK524297:FLK524323 FVG524297:FVG524323 GFC524297:GFC524323 GOY524297:GOY524323 GYU524297:GYU524323 HIQ524297:HIQ524323 HSM524297:HSM524323 ICI524297:ICI524323 IME524297:IME524323 IWA524297:IWA524323 JFW524297:JFW524323 JPS524297:JPS524323 JZO524297:JZO524323 KJK524297:KJK524323 KTG524297:KTG524323 LDC524297:LDC524323 LMY524297:LMY524323 LWU524297:LWU524323 MGQ524297:MGQ524323 MQM524297:MQM524323 NAI524297:NAI524323 NKE524297:NKE524323 NUA524297:NUA524323 ODW524297:ODW524323 ONS524297:ONS524323 OXO524297:OXO524323 PHK524297:PHK524323 PRG524297:PRG524323 QBC524297:QBC524323 QKY524297:QKY524323 QUU524297:QUU524323 REQ524297:REQ524323 ROM524297:ROM524323 RYI524297:RYI524323 SIE524297:SIE524323 SSA524297:SSA524323 TBW524297:TBW524323 TLS524297:TLS524323 TVO524297:TVO524323 UFK524297:UFK524323 UPG524297:UPG524323 UZC524297:UZC524323 VIY524297:VIY524323 VSU524297:VSU524323 WCQ524297:WCQ524323 WMM524297:WMM524323 WWI524297:WWI524323 AA589833:AA589859 JW589833:JW589859 TS589833:TS589859 ADO589833:ADO589859 ANK589833:ANK589859 AXG589833:AXG589859 BHC589833:BHC589859 BQY589833:BQY589859 CAU589833:CAU589859 CKQ589833:CKQ589859 CUM589833:CUM589859 DEI589833:DEI589859 DOE589833:DOE589859 DYA589833:DYA589859 EHW589833:EHW589859 ERS589833:ERS589859 FBO589833:FBO589859 FLK589833:FLK589859 FVG589833:FVG589859 GFC589833:GFC589859 GOY589833:GOY589859 GYU589833:GYU589859 HIQ589833:HIQ589859 HSM589833:HSM589859 ICI589833:ICI589859 IME589833:IME589859 IWA589833:IWA589859 JFW589833:JFW589859 JPS589833:JPS589859 JZO589833:JZO589859 KJK589833:KJK589859 KTG589833:KTG589859 LDC589833:LDC589859 LMY589833:LMY589859 LWU589833:LWU589859 MGQ589833:MGQ589859 MQM589833:MQM589859 NAI589833:NAI589859 NKE589833:NKE589859 NUA589833:NUA589859 ODW589833:ODW589859 ONS589833:ONS589859 OXO589833:OXO589859 PHK589833:PHK589859 PRG589833:PRG589859 QBC589833:QBC589859 QKY589833:QKY589859 QUU589833:QUU589859 REQ589833:REQ589859 ROM589833:ROM589859 RYI589833:RYI589859 SIE589833:SIE589859 SSA589833:SSA589859 TBW589833:TBW589859 TLS589833:TLS589859 TVO589833:TVO589859 UFK589833:UFK589859 UPG589833:UPG589859 UZC589833:UZC589859 VIY589833:VIY589859 VSU589833:VSU589859 WCQ589833:WCQ589859 WMM589833:WMM589859 WWI589833:WWI589859 AA655369:AA655395 JW655369:JW655395 TS655369:TS655395 ADO655369:ADO655395 ANK655369:ANK655395 AXG655369:AXG655395 BHC655369:BHC655395 BQY655369:BQY655395 CAU655369:CAU655395 CKQ655369:CKQ655395 CUM655369:CUM655395 DEI655369:DEI655395 DOE655369:DOE655395 DYA655369:DYA655395 EHW655369:EHW655395 ERS655369:ERS655395 FBO655369:FBO655395 FLK655369:FLK655395 FVG655369:FVG655395 GFC655369:GFC655395 GOY655369:GOY655395 GYU655369:GYU655395 HIQ655369:HIQ655395 HSM655369:HSM655395 ICI655369:ICI655395 IME655369:IME655395 IWA655369:IWA655395 JFW655369:JFW655395 JPS655369:JPS655395 JZO655369:JZO655395 KJK655369:KJK655395 KTG655369:KTG655395 LDC655369:LDC655395 LMY655369:LMY655395 LWU655369:LWU655395 MGQ655369:MGQ655395 MQM655369:MQM655395 NAI655369:NAI655395 NKE655369:NKE655395 NUA655369:NUA655395 ODW655369:ODW655395 ONS655369:ONS655395 OXO655369:OXO655395 PHK655369:PHK655395 PRG655369:PRG655395 QBC655369:QBC655395 QKY655369:QKY655395 QUU655369:QUU655395 REQ655369:REQ655395 ROM655369:ROM655395 RYI655369:RYI655395 SIE655369:SIE655395 SSA655369:SSA655395 TBW655369:TBW655395 TLS655369:TLS655395 TVO655369:TVO655395 UFK655369:UFK655395 UPG655369:UPG655395 UZC655369:UZC655395 VIY655369:VIY655395 VSU655369:VSU655395 WCQ655369:WCQ655395 WMM655369:WMM655395 WWI655369:WWI655395 AA720905:AA720931 JW720905:JW720931 TS720905:TS720931 ADO720905:ADO720931 ANK720905:ANK720931 AXG720905:AXG720931 BHC720905:BHC720931 BQY720905:BQY720931 CAU720905:CAU720931 CKQ720905:CKQ720931 CUM720905:CUM720931 DEI720905:DEI720931 DOE720905:DOE720931 DYA720905:DYA720931 EHW720905:EHW720931 ERS720905:ERS720931 FBO720905:FBO720931 FLK720905:FLK720931 FVG720905:FVG720931 GFC720905:GFC720931 GOY720905:GOY720931 GYU720905:GYU720931 HIQ720905:HIQ720931 HSM720905:HSM720931 ICI720905:ICI720931 IME720905:IME720931 IWA720905:IWA720931 JFW720905:JFW720931 JPS720905:JPS720931 JZO720905:JZO720931 KJK720905:KJK720931 KTG720905:KTG720931 LDC720905:LDC720931 LMY720905:LMY720931 LWU720905:LWU720931 MGQ720905:MGQ720931 MQM720905:MQM720931 NAI720905:NAI720931 NKE720905:NKE720931 NUA720905:NUA720931 ODW720905:ODW720931 ONS720905:ONS720931 OXO720905:OXO720931 PHK720905:PHK720931 PRG720905:PRG720931 QBC720905:QBC720931 QKY720905:QKY720931 QUU720905:QUU720931 REQ720905:REQ720931 ROM720905:ROM720931 RYI720905:RYI720931 SIE720905:SIE720931 SSA720905:SSA720931 TBW720905:TBW720931 TLS720905:TLS720931 TVO720905:TVO720931 UFK720905:UFK720931 UPG720905:UPG720931 UZC720905:UZC720931 VIY720905:VIY720931 VSU720905:VSU720931 WCQ720905:WCQ720931 WMM720905:WMM720931 WWI720905:WWI720931 AA786441:AA786467 JW786441:JW786467 TS786441:TS786467 ADO786441:ADO786467 ANK786441:ANK786467 AXG786441:AXG786467 BHC786441:BHC786467 BQY786441:BQY786467 CAU786441:CAU786467 CKQ786441:CKQ786467 CUM786441:CUM786467 DEI786441:DEI786467 DOE786441:DOE786467 DYA786441:DYA786467 EHW786441:EHW786467 ERS786441:ERS786467 FBO786441:FBO786467 FLK786441:FLK786467 FVG786441:FVG786467 GFC786441:GFC786467 GOY786441:GOY786467 GYU786441:GYU786467 HIQ786441:HIQ786467 HSM786441:HSM786467 ICI786441:ICI786467 IME786441:IME786467 IWA786441:IWA786467 JFW786441:JFW786467 JPS786441:JPS786467 JZO786441:JZO786467 KJK786441:KJK786467 KTG786441:KTG786467 LDC786441:LDC786467 LMY786441:LMY786467 LWU786441:LWU786467 MGQ786441:MGQ786467 MQM786441:MQM786467 NAI786441:NAI786467 NKE786441:NKE786467 NUA786441:NUA786467 ODW786441:ODW786467 ONS786441:ONS786467 OXO786441:OXO786467 PHK786441:PHK786467 PRG786441:PRG786467 QBC786441:QBC786467 QKY786441:QKY786467 QUU786441:QUU786467 REQ786441:REQ786467 ROM786441:ROM786467 RYI786441:RYI786467 SIE786441:SIE786467 SSA786441:SSA786467 TBW786441:TBW786467 TLS786441:TLS786467 TVO786441:TVO786467 UFK786441:UFK786467 UPG786441:UPG786467 UZC786441:UZC786467 VIY786441:VIY786467 VSU786441:VSU786467 WCQ786441:WCQ786467 WMM786441:WMM786467 WWI786441:WWI786467 AA851977:AA852003 JW851977:JW852003 TS851977:TS852003 ADO851977:ADO852003 ANK851977:ANK852003 AXG851977:AXG852003 BHC851977:BHC852003 BQY851977:BQY852003 CAU851977:CAU852003 CKQ851977:CKQ852003 CUM851977:CUM852003 DEI851977:DEI852003 DOE851977:DOE852003 DYA851977:DYA852003 EHW851977:EHW852003 ERS851977:ERS852003 FBO851977:FBO852003 FLK851977:FLK852003 FVG851977:FVG852003 GFC851977:GFC852003 GOY851977:GOY852003 GYU851977:GYU852003 HIQ851977:HIQ852003 HSM851977:HSM852003 ICI851977:ICI852003 IME851977:IME852003 IWA851977:IWA852003 JFW851977:JFW852003 JPS851977:JPS852003 JZO851977:JZO852003 KJK851977:KJK852003 KTG851977:KTG852003 LDC851977:LDC852003 LMY851977:LMY852003 LWU851977:LWU852003 MGQ851977:MGQ852003 MQM851977:MQM852003 NAI851977:NAI852003 NKE851977:NKE852003 NUA851977:NUA852003 ODW851977:ODW852003 ONS851977:ONS852003 OXO851977:OXO852003 PHK851977:PHK852003 PRG851977:PRG852003 QBC851977:QBC852003 QKY851977:QKY852003 QUU851977:QUU852003 REQ851977:REQ852003 ROM851977:ROM852003 RYI851977:RYI852003 SIE851977:SIE852003 SSA851977:SSA852003 TBW851977:TBW852003 TLS851977:TLS852003 TVO851977:TVO852003 UFK851977:UFK852003 UPG851977:UPG852003 UZC851977:UZC852003 VIY851977:VIY852003 VSU851977:VSU852003 WCQ851977:WCQ852003 WMM851977:WMM852003 WWI851977:WWI852003 AA917513:AA917539 JW917513:JW917539 TS917513:TS917539 ADO917513:ADO917539 ANK917513:ANK917539 AXG917513:AXG917539 BHC917513:BHC917539 BQY917513:BQY917539 CAU917513:CAU917539 CKQ917513:CKQ917539 CUM917513:CUM917539 DEI917513:DEI917539 DOE917513:DOE917539 DYA917513:DYA917539 EHW917513:EHW917539 ERS917513:ERS917539 FBO917513:FBO917539 FLK917513:FLK917539 FVG917513:FVG917539 GFC917513:GFC917539 GOY917513:GOY917539 GYU917513:GYU917539 HIQ917513:HIQ917539 HSM917513:HSM917539 ICI917513:ICI917539 IME917513:IME917539 IWA917513:IWA917539 JFW917513:JFW917539 JPS917513:JPS917539 JZO917513:JZO917539 KJK917513:KJK917539 KTG917513:KTG917539 LDC917513:LDC917539 LMY917513:LMY917539 LWU917513:LWU917539 MGQ917513:MGQ917539 MQM917513:MQM917539 NAI917513:NAI917539 NKE917513:NKE917539 NUA917513:NUA917539 ODW917513:ODW917539 ONS917513:ONS917539 OXO917513:OXO917539 PHK917513:PHK917539 PRG917513:PRG917539 QBC917513:QBC917539 QKY917513:QKY917539 QUU917513:QUU917539 REQ917513:REQ917539 ROM917513:ROM917539 RYI917513:RYI917539 SIE917513:SIE917539 SSA917513:SSA917539 TBW917513:TBW917539 TLS917513:TLS917539 TVO917513:TVO917539 UFK917513:UFK917539 UPG917513:UPG917539 UZC917513:UZC917539 VIY917513:VIY917539 VSU917513:VSU917539 WCQ917513:WCQ917539 WMM917513:WMM917539 WWI917513:WWI917539 AA983049:AA983075 JW983049:JW983075 TS983049:TS983075 ADO983049:ADO983075 ANK983049:ANK983075 AXG983049:AXG983075 BHC983049:BHC983075 BQY983049:BQY983075 CAU983049:CAU983075 CKQ983049:CKQ983075 CUM983049:CUM983075 DEI983049:DEI983075 DOE983049:DOE983075 DYA983049:DYA983075 EHW983049:EHW983075 ERS983049:ERS983075 FBO983049:FBO983075 FLK983049:FLK983075 FVG983049:FVG983075 GFC983049:GFC983075 GOY983049:GOY983075 GYU983049:GYU983075 HIQ983049:HIQ983075 HSM983049:HSM983075 ICI983049:ICI983075 IME983049:IME983075 IWA983049:IWA983075 JFW983049:JFW983075 JPS983049:JPS983075 JZO983049:JZO983075 KJK983049:KJK983075 KTG983049:KTG983075 LDC983049:LDC983075 LMY983049:LMY983075 LWU983049:LWU983075 MGQ983049:MGQ983075 MQM983049:MQM983075 NAI983049:NAI983075 NKE983049:NKE983075 NUA983049:NUA983075 ODW983049:ODW983075 ONS983049:ONS983075 OXO983049:OXO983075 PHK983049:PHK983075 PRG983049:PRG983075 QBC983049:QBC983075 QKY983049:QKY983075 QUU983049:QUU983075 REQ983049:REQ983075 ROM983049:ROM983075 RYI983049:RYI983075 SIE983049:SIE983075 SSA983049:SSA983075 TBW983049:TBW983075 TLS983049:TLS983075 TVO983049:TVO983075 UFK983049:UFK983075 UPG983049:UPG983075 UZC983049:UZC983075 VIY983049:VIY983075 VSU983049:VSU983075 WCQ983049:WCQ983075 WMM983049:WMM983075 WWI983049:WWI983075">
      <formula1>Efecto</formula1>
    </dataValidation>
    <dataValidation type="whole" allowBlank="1" showInputMessage="1" showErrorMessage="1" sqref="AB9:AB35 JX9:JX35 TT9:TT35 ADP9:ADP35 ANL9:ANL35 AXH9:AXH35 BHD9:BHD35 BQZ9:BQZ35 CAV9:CAV35 CKR9:CKR35 CUN9:CUN35 DEJ9:DEJ35 DOF9:DOF35 DYB9:DYB35 EHX9:EHX35 ERT9:ERT35 FBP9:FBP35 FLL9:FLL35 FVH9:FVH35 GFD9:GFD35 GOZ9:GOZ35 GYV9:GYV35 HIR9:HIR35 HSN9:HSN35 ICJ9:ICJ35 IMF9:IMF35 IWB9:IWB35 JFX9:JFX35 JPT9:JPT35 JZP9:JZP35 KJL9:KJL35 KTH9:KTH35 LDD9:LDD35 LMZ9:LMZ35 LWV9:LWV35 MGR9:MGR35 MQN9:MQN35 NAJ9:NAJ35 NKF9:NKF35 NUB9:NUB35 ODX9:ODX35 ONT9:ONT35 OXP9:OXP35 PHL9:PHL35 PRH9:PRH35 QBD9:QBD35 QKZ9:QKZ35 QUV9:QUV35 RER9:RER35 RON9:RON35 RYJ9:RYJ35 SIF9:SIF35 SSB9:SSB35 TBX9:TBX35 TLT9:TLT35 TVP9:TVP35 UFL9:UFL35 UPH9:UPH35 UZD9:UZD35 VIZ9:VIZ35 VSV9:VSV35 WCR9:WCR35 WMN9:WMN35 WWJ9:WWJ35 AB65545:AB65571 JX65545:JX65571 TT65545:TT65571 ADP65545:ADP65571 ANL65545:ANL65571 AXH65545:AXH65571 BHD65545:BHD65571 BQZ65545:BQZ65571 CAV65545:CAV65571 CKR65545:CKR65571 CUN65545:CUN65571 DEJ65545:DEJ65571 DOF65545:DOF65571 DYB65545:DYB65571 EHX65545:EHX65571 ERT65545:ERT65571 FBP65545:FBP65571 FLL65545:FLL65571 FVH65545:FVH65571 GFD65545:GFD65571 GOZ65545:GOZ65571 GYV65545:GYV65571 HIR65545:HIR65571 HSN65545:HSN65571 ICJ65545:ICJ65571 IMF65545:IMF65571 IWB65545:IWB65571 JFX65545:JFX65571 JPT65545:JPT65571 JZP65545:JZP65571 KJL65545:KJL65571 KTH65545:KTH65571 LDD65545:LDD65571 LMZ65545:LMZ65571 LWV65545:LWV65571 MGR65545:MGR65571 MQN65545:MQN65571 NAJ65545:NAJ65571 NKF65545:NKF65571 NUB65545:NUB65571 ODX65545:ODX65571 ONT65545:ONT65571 OXP65545:OXP65571 PHL65545:PHL65571 PRH65545:PRH65571 QBD65545:QBD65571 QKZ65545:QKZ65571 QUV65545:QUV65571 RER65545:RER65571 RON65545:RON65571 RYJ65545:RYJ65571 SIF65545:SIF65571 SSB65545:SSB65571 TBX65545:TBX65571 TLT65545:TLT65571 TVP65545:TVP65571 UFL65545:UFL65571 UPH65545:UPH65571 UZD65545:UZD65571 VIZ65545:VIZ65571 VSV65545:VSV65571 WCR65545:WCR65571 WMN65545:WMN65571 WWJ65545:WWJ65571 AB131081:AB131107 JX131081:JX131107 TT131081:TT131107 ADP131081:ADP131107 ANL131081:ANL131107 AXH131081:AXH131107 BHD131081:BHD131107 BQZ131081:BQZ131107 CAV131081:CAV131107 CKR131081:CKR131107 CUN131081:CUN131107 DEJ131081:DEJ131107 DOF131081:DOF131107 DYB131081:DYB131107 EHX131081:EHX131107 ERT131081:ERT131107 FBP131081:FBP131107 FLL131081:FLL131107 FVH131081:FVH131107 GFD131081:GFD131107 GOZ131081:GOZ131107 GYV131081:GYV131107 HIR131081:HIR131107 HSN131081:HSN131107 ICJ131081:ICJ131107 IMF131081:IMF131107 IWB131081:IWB131107 JFX131081:JFX131107 JPT131081:JPT131107 JZP131081:JZP131107 KJL131081:KJL131107 KTH131081:KTH131107 LDD131081:LDD131107 LMZ131081:LMZ131107 LWV131081:LWV131107 MGR131081:MGR131107 MQN131081:MQN131107 NAJ131081:NAJ131107 NKF131081:NKF131107 NUB131081:NUB131107 ODX131081:ODX131107 ONT131081:ONT131107 OXP131081:OXP131107 PHL131081:PHL131107 PRH131081:PRH131107 QBD131081:QBD131107 QKZ131081:QKZ131107 QUV131081:QUV131107 RER131081:RER131107 RON131081:RON131107 RYJ131081:RYJ131107 SIF131081:SIF131107 SSB131081:SSB131107 TBX131081:TBX131107 TLT131081:TLT131107 TVP131081:TVP131107 UFL131081:UFL131107 UPH131081:UPH131107 UZD131081:UZD131107 VIZ131081:VIZ131107 VSV131081:VSV131107 WCR131081:WCR131107 WMN131081:WMN131107 WWJ131081:WWJ131107 AB196617:AB196643 JX196617:JX196643 TT196617:TT196643 ADP196617:ADP196643 ANL196617:ANL196643 AXH196617:AXH196643 BHD196617:BHD196643 BQZ196617:BQZ196643 CAV196617:CAV196643 CKR196617:CKR196643 CUN196617:CUN196643 DEJ196617:DEJ196643 DOF196617:DOF196643 DYB196617:DYB196643 EHX196617:EHX196643 ERT196617:ERT196643 FBP196617:FBP196643 FLL196617:FLL196643 FVH196617:FVH196643 GFD196617:GFD196643 GOZ196617:GOZ196643 GYV196617:GYV196643 HIR196617:HIR196643 HSN196617:HSN196643 ICJ196617:ICJ196643 IMF196617:IMF196643 IWB196617:IWB196643 JFX196617:JFX196643 JPT196617:JPT196643 JZP196617:JZP196643 KJL196617:KJL196643 KTH196617:KTH196643 LDD196617:LDD196643 LMZ196617:LMZ196643 LWV196617:LWV196643 MGR196617:MGR196643 MQN196617:MQN196643 NAJ196617:NAJ196643 NKF196617:NKF196643 NUB196617:NUB196643 ODX196617:ODX196643 ONT196617:ONT196643 OXP196617:OXP196643 PHL196617:PHL196643 PRH196617:PRH196643 QBD196617:QBD196643 QKZ196617:QKZ196643 QUV196617:QUV196643 RER196617:RER196643 RON196617:RON196643 RYJ196617:RYJ196643 SIF196617:SIF196643 SSB196617:SSB196643 TBX196617:TBX196643 TLT196617:TLT196643 TVP196617:TVP196643 UFL196617:UFL196643 UPH196617:UPH196643 UZD196617:UZD196643 VIZ196617:VIZ196643 VSV196617:VSV196643 WCR196617:WCR196643 WMN196617:WMN196643 WWJ196617:WWJ196643 AB262153:AB262179 JX262153:JX262179 TT262153:TT262179 ADP262153:ADP262179 ANL262153:ANL262179 AXH262153:AXH262179 BHD262153:BHD262179 BQZ262153:BQZ262179 CAV262153:CAV262179 CKR262153:CKR262179 CUN262153:CUN262179 DEJ262153:DEJ262179 DOF262153:DOF262179 DYB262153:DYB262179 EHX262153:EHX262179 ERT262153:ERT262179 FBP262153:FBP262179 FLL262153:FLL262179 FVH262153:FVH262179 GFD262153:GFD262179 GOZ262153:GOZ262179 GYV262153:GYV262179 HIR262153:HIR262179 HSN262153:HSN262179 ICJ262153:ICJ262179 IMF262153:IMF262179 IWB262153:IWB262179 JFX262153:JFX262179 JPT262153:JPT262179 JZP262153:JZP262179 KJL262153:KJL262179 KTH262153:KTH262179 LDD262153:LDD262179 LMZ262153:LMZ262179 LWV262153:LWV262179 MGR262153:MGR262179 MQN262153:MQN262179 NAJ262153:NAJ262179 NKF262153:NKF262179 NUB262153:NUB262179 ODX262153:ODX262179 ONT262153:ONT262179 OXP262153:OXP262179 PHL262153:PHL262179 PRH262153:PRH262179 QBD262153:QBD262179 QKZ262153:QKZ262179 QUV262153:QUV262179 RER262153:RER262179 RON262153:RON262179 RYJ262153:RYJ262179 SIF262153:SIF262179 SSB262153:SSB262179 TBX262153:TBX262179 TLT262153:TLT262179 TVP262153:TVP262179 UFL262153:UFL262179 UPH262153:UPH262179 UZD262153:UZD262179 VIZ262153:VIZ262179 VSV262153:VSV262179 WCR262153:WCR262179 WMN262153:WMN262179 WWJ262153:WWJ262179 AB327689:AB327715 JX327689:JX327715 TT327689:TT327715 ADP327689:ADP327715 ANL327689:ANL327715 AXH327689:AXH327715 BHD327689:BHD327715 BQZ327689:BQZ327715 CAV327689:CAV327715 CKR327689:CKR327715 CUN327689:CUN327715 DEJ327689:DEJ327715 DOF327689:DOF327715 DYB327689:DYB327715 EHX327689:EHX327715 ERT327689:ERT327715 FBP327689:FBP327715 FLL327689:FLL327715 FVH327689:FVH327715 GFD327689:GFD327715 GOZ327689:GOZ327715 GYV327689:GYV327715 HIR327689:HIR327715 HSN327689:HSN327715 ICJ327689:ICJ327715 IMF327689:IMF327715 IWB327689:IWB327715 JFX327689:JFX327715 JPT327689:JPT327715 JZP327689:JZP327715 KJL327689:KJL327715 KTH327689:KTH327715 LDD327689:LDD327715 LMZ327689:LMZ327715 LWV327689:LWV327715 MGR327689:MGR327715 MQN327689:MQN327715 NAJ327689:NAJ327715 NKF327689:NKF327715 NUB327689:NUB327715 ODX327689:ODX327715 ONT327689:ONT327715 OXP327689:OXP327715 PHL327689:PHL327715 PRH327689:PRH327715 QBD327689:QBD327715 QKZ327689:QKZ327715 QUV327689:QUV327715 RER327689:RER327715 RON327689:RON327715 RYJ327689:RYJ327715 SIF327689:SIF327715 SSB327689:SSB327715 TBX327689:TBX327715 TLT327689:TLT327715 TVP327689:TVP327715 UFL327689:UFL327715 UPH327689:UPH327715 UZD327689:UZD327715 VIZ327689:VIZ327715 VSV327689:VSV327715 WCR327689:WCR327715 WMN327689:WMN327715 WWJ327689:WWJ327715 AB393225:AB393251 JX393225:JX393251 TT393225:TT393251 ADP393225:ADP393251 ANL393225:ANL393251 AXH393225:AXH393251 BHD393225:BHD393251 BQZ393225:BQZ393251 CAV393225:CAV393251 CKR393225:CKR393251 CUN393225:CUN393251 DEJ393225:DEJ393251 DOF393225:DOF393251 DYB393225:DYB393251 EHX393225:EHX393251 ERT393225:ERT393251 FBP393225:FBP393251 FLL393225:FLL393251 FVH393225:FVH393251 GFD393225:GFD393251 GOZ393225:GOZ393251 GYV393225:GYV393251 HIR393225:HIR393251 HSN393225:HSN393251 ICJ393225:ICJ393251 IMF393225:IMF393251 IWB393225:IWB393251 JFX393225:JFX393251 JPT393225:JPT393251 JZP393225:JZP393251 KJL393225:KJL393251 KTH393225:KTH393251 LDD393225:LDD393251 LMZ393225:LMZ393251 LWV393225:LWV393251 MGR393225:MGR393251 MQN393225:MQN393251 NAJ393225:NAJ393251 NKF393225:NKF393251 NUB393225:NUB393251 ODX393225:ODX393251 ONT393225:ONT393251 OXP393225:OXP393251 PHL393225:PHL393251 PRH393225:PRH393251 QBD393225:QBD393251 QKZ393225:QKZ393251 QUV393225:QUV393251 RER393225:RER393251 RON393225:RON393251 RYJ393225:RYJ393251 SIF393225:SIF393251 SSB393225:SSB393251 TBX393225:TBX393251 TLT393225:TLT393251 TVP393225:TVP393251 UFL393225:UFL393251 UPH393225:UPH393251 UZD393225:UZD393251 VIZ393225:VIZ393251 VSV393225:VSV393251 WCR393225:WCR393251 WMN393225:WMN393251 WWJ393225:WWJ393251 AB458761:AB458787 JX458761:JX458787 TT458761:TT458787 ADP458761:ADP458787 ANL458761:ANL458787 AXH458761:AXH458787 BHD458761:BHD458787 BQZ458761:BQZ458787 CAV458761:CAV458787 CKR458761:CKR458787 CUN458761:CUN458787 DEJ458761:DEJ458787 DOF458761:DOF458787 DYB458761:DYB458787 EHX458761:EHX458787 ERT458761:ERT458787 FBP458761:FBP458787 FLL458761:FLL458787 FVH458761:FVH458787 GFD458761:GFD458787 GOZ458761:GOZ458787 GYV458761:GYV458787 HIR458761:HIR458787 HSN458761:HSN458787 ICJ458761:ICJ458787 IMF458761:IMF458787 IWB458761:IWB458787 JFX458761:JFX458787 JPT458761:JPT458787 JZP458761:JZP458787 KJL458761:KJL458787 KTH458761:KTH458787 LDD458761:LDD458787 LMZ458761:LMZ458787 LWV458761:LWV458787 MGR458761:MGR458787 MQN458761:MQN458787 NAJ458761:NAJ458787 NKF458761:NKF458787 NUB458761:NUB458787 ODX458761:ODX458787 ONT458761:ONT458787 OXP458761:OXP458787 PHL458761:PHL458787 PRH458761:PRH458787 QBD458761:QBD458787 QKZ458761:QKZ458787 QUV458761:QUV458787 RER458761:RER458787 RON458761:RON458787 RYJ458761:RYJ458787 SIF458761:SIF458787 SSB458761:SSB458787 TBX458761:TBX458787 TLT458761:TLT458787 TVP458761:TVP458787 UFL458761:UFL458787 UPH458761:UPH458787 UZD458761:UZD458787 VIZ458761:VIZ458787 VSV458761:VSV458787 WCR458761:WCR458787 WMN458761:WMN458787 WWJ458761:WWJ458787 AB524297:AB524323 JX524297:JX524323 TT524297:TT524323 ADP524297:ADP524323 ANL524297:ANL524323 AXH524297:AXH524323 BHD524297:BHD524323 BQZ524297:BQZ524323 CAV524297:CAV524323 CKR524297:CKR524323 CUN524297:CUN524323 DEJ524297:DEJ524323 DOF524297:DOF524323 DYB524297:DYB524323 EHX524297:EHX524323 ERT524297:ERT524323 FBP524297:FBP524323 FLL524297:FLL524323 FVH524297:FVH524323 GFD524297:GFD524323 GOZ524297:GOZ524323 GYV524297:GYV524323 HIR524297:HIR524323 HSN524297:HSN524323 ICJ524297:ICJ524323 IMF524297:IMF524323 IWB524297:IWB524323 JFX524297:JFX524323 JPT524297:JPT524323 JZP524297:JZP524323 KJL524297:KJL524323 KTH524297:KTH524323 LDD524297:LDD524323 LMZ524297:LMZ524323 LWV524297:LWV524323 MGR524297:MGR524323 MQN524297:MQN524323 NAJ524297:NAJ524323 NKF524297:NKF524323 NUB524297:NUB524323 ODX524297:ODX524323 ONT524297:ONT524323 OXP524297:OXP524323 PHL524297:PHL524323 PRH524297:PRH524323 QBD524297:QBD524323 QKZ524297:QKZ524323 QUV524297:QUV524323 RER524297:RER524323 RON524297:RON524323 RYJ524297:RYJ524323 SIF524297:SIF524323 SSB524297:SSB524323 TBX524297:TBX524323 TLT524297:TLT524323 TVP524297:TVP524323 UFL524297:UFL524323 UPH524297:UPH524323 UZD524297:UZD524323 VIZ524297:VIZ524323 VSV524297:VSV524323 WCR524297:WCR524323 WMN524297:WMN524323 WWJ524297:WWJ524323 AB589833:AB589859 JX589833:JX589859 TT589833:TT589859 ADP589833:ADP589859 ANL589833:ANL589859 AXH589833:AXH589859 BHD589833:BHD589859 BQZ589833:BQZ589859 CAV589833:CAV589859 CKR589833:CKR589859 CUN589833:CUN589859 DEJ589833:DEJ589859 DOF589833:DOF589859 DYB589833:DYB589859 EHX589833:EHX589859 ERT589833:ERT589859 FBP589833:FBP589859 FLL589833:FLL589859 FVH589833:FVH589859 GFD589833:GFD589859 GOZ589833:GOZ589859 GYV589833:GYV589859 HIR589833:HIR589859 HSN589833:HSN589859 ICJ589833:ICJ589859 IMF589833:IMF589859 IWB589833:IWB589859 JFX589833:JFX589859 JPT589833:JPT589859 JZP589833:JZP589859 KJL589833:KJL589859 KTH589833:KTH589859 LDD589833:LDD589859 LMZ589833:LMZ589859 LWV589833:LWV589859 MGR589833:MGR589859 MQN589833:MQN589859 NAJ589833:NAJ589859 NKF589833:NKF589859 NUB589833:NUB589859 ODX589833:ODX589859 ONT589833:ONT589859 OXP589833:OXP589859 PHL589833:PHL589859 PRH589833:PRH589859 QBD589833:QBD589859 QKZ589833:QKZ589859 QUV589833:QUV589859 RER589833:RER589859 RON589833:RON589859 RYJ589833:RYJ589859 SIF589833:SIF589859 SSB589833:SSB589859 TBX589833:TBX589859 TLT589833:TLT589859 TVP589833:TVP589859 UFL589833:UFL589859 UPH589833:UPH589859 UZD589833:UZD589859 VIZ589833:VIZ589859 VSV589833:VSV589859 WCR589833:WCR589859 WMN589833:WMN589859 WWJ589833:WWJ589859 AB655369:AB655395 JX655369:JX655395 TT655369:TT655395 ADP655369:ADP655395 ANL655369:ANL655395 AXH655369:AXH655395 BHD655369:BHD655395 BQZ655369:BQZ655395 CAV655369:CAV655395 CKR655369:CKR655395 CUN655369:CUN655395 DEJ655369:DEJ655395 DOF655369:DOF655395 DYB655369:DYB655395 EHX655369:EHX655395 ERT655369:ERT655395 FBP655369:FBP655395 FLL655369:FLL655395 FVH655369:FVH655395 GFD655369:GFD655395 GOZ655369:GOZ655395 GYV655369:GYV655395 HIR655369:HIR655395 HSN655369:HSN655395 ICJ655369:ICJ655395 IMF655369:IMF655395 IWB655369:IWB655395 JFX655369:JFX655395 JPT655369:JPT655395 JZP655369:JZP655395 KJL655369:KJL655395 KTH655369:KTH655395 LDD655369:LDD655395 LMZ655369:LMZ655395 LWV655369:LWV655395 MGR655369:MGR655395 MQN655369:MQN655395 NAJ655369:NAJ655395 NKF655369:NKF655395 NUB655369:NUB655395 ODX655369:ODX655395 ONT655369:ONT655395 OXP655369:OXP655395 PHL655369:PHL655395 PRH655369:PRH655395 QBD655369:QBD655395 QKZ655369:QKZ655395 QUV655369:QUV655395 RER655369:RER655395 RON655369:RON655395 RYJ655369:RYJ655395 SIF655369:SIF655395 SSB655369:SSB655395 TBX655369:TBX655395 TLT655369:TLT655395 TVP655369:TVP655395 UFL655369:UFL655395 UPH655369:UPH655395 UZD655369:UZD655395 VIZ655369:VIZ655395 VSV655369:VSV655395 WCR655369:WCR655395 WMN655369:WMN655395 WWJ655369:WWJ655395 AB720905:AB720931 JX720905:JX720931 TT720905:TT720931 ADP720905:ADP720931 ANL720905:ANL720931 AXH720905:AXH720931 BHD720905:BHD720931 BQZ720905:BQZ720931 CAV720905:CAV720931 CKR720905:CKR720931 CUN720905:CUN720931 DEJ720905:DEJ720931 DOF720905:DOF720931 DYB720905:DYB720931 EHX720905:EHX720931 ERT720905:ERT720931 FBP720905:FBP720931 FLL720905:FLL720931 FVH720905:FVH720931 GFD720905:GFD720931 GOZ720905:GOZ720931 GYV720905:GYV720931 HIR720905:HIR720931 HSN720905:HSN720931 ICJ720905:ICJ720931 IMF720905:IMF720931 IWB720905:IWB720931 JFX720905:JFX720931 JPT720905:JPT720931 JZP720905:JZP720931 KJL720905:KJL720931 KTH720905:KTH720931 LDD720905:LDD720931 LMZ720905:LMZ720931 LWV720905:LWV720931 MGR720905:MGR720931 MQN720905:MQN720931 NAJ720905:NAJ720931 NKF720905:NKF720931 NUB720905:NUB720931 ODX720905:ODX720931 ONT720905:ONT720931 OXP720905:OXP720931 PHL720905:PHL720931 PRH720905:PRH720931 QBD720905:QBD720931 QKZ720905:QKZ720931 QUV720905:QUV720931 RER720905:RER720931 RON720905:RON720931 RYJ720905:RYJ720931 SIF720905:SIF720931 SSB720905:SSB720931 TBX720905:TBX720931 TLT720905:TLT720931 TVP720905:TVP720931 UFL720905:UFL720931 UPH720905:UPH720931 UZD720905:UZD720931 VIZ720905:VIZ720931 VSV720905:VSV720931 WCR720905:WCR720931 WMN720905:WMN720931 WWJ720905:WWJ720931 AB786441:AB786467 JX786441:JX786467 TT786441:TT786467 ADP786441:ADP786467 ANL786441:ANL786467 AXH786441:AXH786467 BHD786441:BHD786467 BQZ786441:BQZ786467 CAV786441:CAV786467 CKR786441:CKR786467 CUN786441:CUN786467 DEJ786441:DEJ786467 DOF786441:DOF786467 DYB786441:DYB786467 EHX786441:EHX786467 ERT786441:ERT786467 FBP786441:FBP786467 FLL786441:FLL786467 FVH786441:FVH786467 GFD786441:GFD786467 GOZ786441:GOZ786467 GYV786441:GYV786467 HIR786441:HIR786467 HSN786441:HSN786467 ICJ786441:ICJ786467 IMF786441:IMF786467 IWB786441:IWB786467 JFX786441:JFX786467 JPT786441:JPT786467 JZP786441:JZP786467 KJL786441:KJL786467 KTH786441:KTH786467 LDD786441:LDD786467 LMZ786441:LMZ786467 LWV786441:LWV786467 MGR786441:MGR786467 MQN786441:MQN786467 NAJ786441:NAJ786467 NKF786441:NKF786467 NUB786441:NUB786467 ODX786441:ODX786467 ONT786441:ONT786467 OXP786441:OXP786467 PHL786441:PHL786467 PRH786441:PRH786467 QBD786441:QBD786467 QKZ786441:QKZ786467 QUV786441:QUV786467 RER786441:RER786467 RON786441:RON786467 RYJ786441:RYJ786467 SIF786441:SIF786467 SSB786441:SSB786467 TBX786441:TBX786467 TLT786441:TLT786467 TVP786441:TVP786467 UFL786441:UFL786467 UPH786441:UPH786467 UZD786441:UZD786467 VIZ786441:VIZ786467 VSV786441:VSV786467 WCR786441:WCR786467 WMN786441:WMN786467 WWJ786441:WWJ786467 AB851977:AB852003 JX851977:JX852003 TT851977:TT852003 ADP851977:ADP852003 ANL851977:ANL852003 AXH851977:AXH852003 BHD851977:BHD852003 BQZ851977:BQZ852003 CAV851977:CAV852003 CKR851977:CKR852003 CUN851977:CUN852003 DEJ851977:DEJ852003 DOF851977:DOF852003 DYB851977:DYB852003 EHX851977:EHX852003 ERT851977:ERT852003 FBP851977:FBP852003 FLL851977:FLL852003 FVH851977:FVH852003 GFD851977:GFD852003 GOZ851977:GOZ852003 GYV851977:GYV852003 HIR851977:HIR852003 HSN851977:HSN852003 ICJ851977:ICJ852003 IMF851977:IMF852003 IWB851977:IWB852003 JFX851977:JFX852003 JPT851977:JPT852003 JZP851977:JZP852003 KJL851977:KJL852003 KTH851977:KTH852003 LDD851977:LDD852003 LMZ851977:LMZ852003 LWV851977:LWV852003 MGR851977:MGR852003 MQN851977:MQN852003 NAJ851977:NAJ852003 NKF851977:NKF852003 NUB851977:NUB852003 ODX851977:ODX852003 ONT851977:ONT852003 OXP851977:OXP852003 PHL851977:PHL852003 PRH851977:PRH852003 QBD851977:QBD852003 QKZ851977:QKZ852003 QUV851977:QUV852003 RER851977:RER852003 RON851977:RON852003 RYJ851977:RYJ852003 SIF851977:SIF852003 SSB851977:SSB852003 TBX851977:TBX852003 TLT851977:TLT852003 TVP851977:TVP852003 UFL851977:UFL852003 UPH851977:UPH852003 UZD851977:UZD852003 VIZ851977:VIZ852003 VSV851977:VSV852003 WCR851977:WCR852003 WMN851977:WMN852003 WWJ851977:WWJ852003 AB917513:AB917539 JX917513:JX917539 TT917513:TT917539 ADP917513:ADP917539 ANL917513:ANL917539 AXH917513:AXH917539 BHD917513:BHD917539 BQZ917513:BQZ917539 CAV917513:CAV917539 CKR917513:CKR917539 CUN917513:CUN917539 DEJ917513:DEJ917539 DOF917513:DOF917539 DYB917513:DYB917539 EHX917513:EHX917539 ERT917513:ERT917539 FBP917513:FBP917539 FLL917513:FLL917539 FVH917513:FVH917539 GFD917513:GFD917539 GOZ917513:GOZ917539 GYV917513:GYV917539 HIR917513:HIR917539 HSN917513:HSN917539 ICJ917513:ICJ917539 IMF917513:IMF917539 IWB917513:IWB917539 JFX917513:JFX917539 JPT917513:JPT917539 JZP917513:JZP917539 KJL917513:KJL917539 KTH917513:KTH917539 LDD917513:LDD917539 LMZ917513:LMZ917539 LWV917513:LWV917539 MGR917513:MGR917539 MQN917513:MQN917539 NAJ917513:NAJ917539 NKF917513:NKF917539 NUB917513:NUB917539 ODX917513:ODX917539 ONT917513:ONT917539 OXP917513:OXP917539 PHL917513:PHL917539 PRH917513:PRH917539 QBD917513:QBD917539 QKZ917513:QKZ917539 QUV917513:QUV917539 RER917513:RER917539 RON917513:RON917539 RYJ917513:RYJ917539 SIF917513:SIF917539 SSB917513:SSB917539 TBX917513:TBX917539 TLT917513:TLT917539 TVP917513:TVP917539 UFL917513:UFL917539 UPH917513:UPH917539 UZD917513:UZD917539 VIZ917513:VIZ917539 VSV917513:VSV917539 WCR917513:WCR917539 WMN917513:WMN917539 WWJ917513:WWJ917539 AB983049:AB983075 JX983049:JX983075 TT983049:TT983075 ADP983049:ADP983075 ANL983049:ANL983075 AXH983049:AXH983075 BHD983049:BHD983075 BQZ983049:BQZ983075 CAV983049:CAV983075 CKR983049:CKR983075 CUN983049:CUN983075 DEJ983049:DEJ983075 DOF983049:DOF983075 DYB983049:DYB983075 EHX983049:EHX983075 ERT983049:ERT983075 FBP983049:FBP983075 FLL983049:FLL983075 FVH983049:FVH983075 GFD983049:GFD983075 GOZ983049:GOZ983075 GYV983049:GYV983075 HIR983049:HIR983075 HSN983049:HSN983075 ICJ983049:ICJ983075 IMF983049:IMF983075 IWB983049:IWB983075 JFX983049:JFX983075 JPT983049:JPT983075 JZP983049:JZP983075 KJL983049:KJL983075 KTH983049:KTH983075 LDD983049:LDD983075 LMZ983049:LMZ983075 LWV983049:LWV983075 MGR983049:MGR983075 MQN983049:MQN983075 NAJ983049:NAJ983075 NKF983049:NKF983075 NUB983049:NUB983075 ODX983049:ODX983075 ONT983049:ONT983075 OXP983049:OXP983075 PHL983049:PHL983075 PRH983049:PRH983075 QBD983049:QBD983075 QKZ983049:QKZ983075 QUV983049:QUV983075 RER983049:RER983075 RON983049:RON983075 RYJ983049:RYJ983075 SIF983049:SIF983075 SSB983049:SSB983075 TBX983049:TBX983075 TLT983049:TLT983075 TVP983049:TVP983075 UFL983049:UFL983075 UPH983049:UPH983075 UZD983049:UZD983075 VIZ983049:VIZ983075 VSV983049:VSV983075 WCR983049:WCR983075 WMN983049:WMN983075 WWJ983049:WWJ983075">
      <formula1>0</formula1>
      <formula2>100</formula2>
    </dataValidation>
    <dataValidation showInputMessage="1" showErrorMessage="1" sqref="AD9:AH35 JZ9:KD35 TV9:TZ35 ADR9:ADV35 ANN9:ANR35 AXJ9:AXN35 BHF9:BHJ35 BRB9:BRF35 CAX9:CBB35 CKT9:CKX35 CUP9:CUT35 DEL9:DEP35 DOH9:DOL35 DYD9:DYH35 EHZ9:EID35 ERV9:ERZ35 FBR9:FBV35 FLN9:FLR35 FVJ9:FVN35 GFF9:GFJ35 GPB9:GPF35 GYX9:GZB35 HIT9:HIX35 HSP9:HST35 ICL9:ICP35 IMH9:IML35 IWD9:IWH35 JFZ9:JGD35 JPV9:JPZ35 JZR9:JZV35 KJN9:KJR35 KTJ9:KTN35 LDF9:LDJ35 LNB9:LNF35 LWX9:LXB35 MGT9:MGX35 MQP9:MQT35 NAL9:NAP35 NKH9:NKL35 NUD9:NUH35 ODZ9:OED35 ONV9:ONZ35 OXR9:OXV35 PHN9:PHR35 PRJ9:PRN35 QBF9:QBJ35 QLB9:QLF35 QUX9:QVB35 RET9:REX35 ROP9:ROT35 RYL9:RYP35 SIH9:SIL35 SSD9:SSH35 TBZ9:TCD35 TLV9:TLZ35 TVR9:TVV35 UFN9:UFR35 UPJ9:UPN35 UZF9:UZJ35 VJB9:VJF35 VSX9:VTB35 WCT9:WCX35 WMP9:WMT35 WWL9:WWP35 AD65545:AH65571 JZ65545:KD65571 TV65545:TZ65571 ADR65545:ADV65571 ANN65545:ANR65571 AXJ65545:AXN65571 BHF65545:BHJ65571 BRB65545:BRF65571 CAX65545:CBB65571 CKT65545:CKX65571 CUP65545:CUT65571 DEL65545:DEP65571 DOH65545:DOL65571 DYD65545:DYH65571 EHZ65545:EID65571 ERV65545:ERZ65571 FBR65545:FBV65571 FLN65545:FLR65571 FVJ65545:FVN65571 GFF65545:GFJ65571 GPB65545:GPF65571 GYX65545:GZB65571 HIT65545:HIX65571 HSP65545:HST65571 ICL65545:ICP65571 IMH65545:IML65571 IWD65545:IWH65571 JFZ65545:JGD65571 JPV65545:JPZ65571 JZR65545:JZV65571 KJN65545:KJR65571 KTJ65545:KTN65571 LDF65545:LDJ65571 LNB65545:LNF65571 LWX65545:LXB65571 MGT65545:MGX65571 MQP65545:MQT65571 NAL65545:NAP65571 NKH65545:NKL65571 NUD65545:NUH65571 ODZ65545:OED65571 ONV65545:ONZ65571 OXR65545:OXV65571 PHN65545:PHR65571 PRJ65545:PRN65571 QBF65545:QBJ65571 QLB65545:QLF65571 QUX65545:QVB65571 RET65545:REX65571 ROP65545:ROT65571 RYL65545:RYP65571 SIH65545:SIL65571 SSD65545:SSH65571 TBZ65545:TCD65571 TLV65545:TLZ65571 TVR65545:TVV65571 UFN65545:UFR65571 UPJ65545:UPN65571 UZF65545:UZJ65571 VJB65545:VJF65571 VSX65545:VTB65571 WCT65545:WCX65571 WMP65545:WMT65571 WWL65545:WWP65571 AD131081:AH131107 JZ131081:KD131107 TV131081:TZ131107 ADR131081:ADV131107 ANN131081:ANR131107 AXJ131081:AXN131107 BHF131081:BHJ131107 BRB131081:BRF131107 CAX131081:CBB131107 CKT131081:CKX131107 CUP131081:CUT131107 DEL131081:DEP131107 DOH131081:DOL131107 DYD131081:DYH131107 EHZ131081:EID131107 ERV131081:ERZ131107 FBR131081:FBV131107 FLN131081:FLR131107 FVJ131081:FVN131107 GFF131081:GFJ131107 GPB131081:GPF131107 GYX131081:GZB131107 HIT131081:HIX131107 HSP131081:HST131107 ICL131081:ICP131107 IMH131081:IML131107 IWD131081:IWH131107 JFZ131081:JGD131107 JPV131081:JPZ131107 JZR131081:JZV131107 KJN131081:KJR131107 KTJ131081:KTN131107 LDF131081:LDJ131107 LNB131081:LNF131107 LWX131081:LXB131107 MGT131081:MGX131107 MQP131081:MQT131107 NAL131081:NAP131107 NKH131081:NKL131107 NUD131081:NUH131107 ODZ131081:OED131107 ONV131081:ONZ131107 OXR131081:OXV131107 PHN131081:PHR131107 PRJ131081:PRN131107 QBF131081:QBJ131107 QLB131081:QLF131107 QUX131081:QVB131107 RET131081:REX131107 ROP131081:ROT131107 RYL131081:RYP131107 SIH131081:SIL131107 SSD131081:SSH131107 TBZ131081:TCD131107 TLV131081:TLZ131107 TVR131081:TVV131107 UFN131081:UFR131107 UPJ131081:UPN131107 UZF131081:UZJ131107 VJB131081:VJF131107 VSX131081:VTB131107 WCT131081:WCX131107 WMP131081:WMT131107 WWL131081:WWP131107 AD196617:AH196643 JZ196617:KD196643 TV196617:TZ196643 ADR196617:ADV196643 ANN196617:ANR196643 AXJ196617:AXN196643 BHF196617:BHJ196643 BRB196617:BRF196643 CAX196617:CBB196643 CKT196617:CKX196643 CUP196617:CUT196643 DEL196617:DEP196643 DOH196617:DOL196643 DYD196617:DYH196643 EHZ196617:EID196643 ERV196617:ERZ196643 FBR196617:FBV196643 FLN196617:FLR196643 FVJ196617:FVN196643 GFF196617:GFJ196643 GPB196617:GPF196643 GYX196617:GZB196643 HIT196617:HIX196643 HSP196617:HST196643 ICL196617:ICP196643 IMH196617:IML196643 IWD196617:IWH196643 JFZ196617:JGD196643 JPV196617:JPZ196643 JZR196617:JZV196643 KJN196617:KJR196643 KTJ196617:KTN196643 LDF196617:LDJ196643 LNB196617:LNF196643 LWX196617:LXB196643 MGT196617:MGX196643 MQP196617:MQT196643 NAL196617:NAP196643 NKH196617:NKL196643 NUD196617:NUH196643 ODZ196617:OED196643 ONV196617:ONZ196643 OXR196617:OXV196643 PHN196617:PHR196643 PRJ196617:PRN196643 QBF196617:QBJ196643 QLB196617:QLF196643 QUX196617:QVB196643 RET196617:REX196643 ROP196617:ROT196643 RYL196617:RYP196643 SIH196617:SIL196643 SSD196617:SSH196643 TBZ196617:TCD196643 TLV196617:TLZ196643 TVR196617:TVV196643 UFN196617:UFR196643 UPJ196617:UPN196643 UZF196617:UZJ196643 VJB196617:VJF196643 VSX196617:VTB196643 WCT196617:WCX196643 WMP196617:WMT196643 WWL196617:WWP196643 AD262153:AH262179 JZ262153:KD262179 TV262153:TZ262179 ADR262153:ADV262179 ANN262153:ANR262179 AXJ262153:AXN262179 BHF262153:BHJ262179 BRB262153:BRF262179 CAX262153:CBB262179 CKT262153:CKX262179 CUP262153:CUT262179 DEL262153:DEP262179 DOH262153:DOL262179 DYD262153:DYH262179 EHZ262153:EID262179 ERV262153:ERZ262179 FBR262153:FBV262179 FLN262153:FLR262179 FVJ262153:FVN262179 GFF262153:GFJ262179 GPB262153:GPF262179 GYX262153:GZB262179 HIT262153:HIX262179 HSP262153:HST262179 ICL262153:ICP262179 IMH262153:IML262179 IWD262153:IWH262179 JFZ262153:JGD262179 JPV262153:JPZ262179 JZR262153:JZV262179 KJN262153:KJR262179 KTJ262153:KTN262179 LDF262153:LDJ262179 LNB262153:LNF262179 LWX262153:LXB262179 MGT262153:MGX262179 MQP262153:MQT262179 NAL262153:NAP262179 NKH262153:NKL262179 NUD262153:NUH262179 ODZ262153:OED262179 ONV262153:ONZ262179 OXR262153:OXV262179 PHN262153:PHR262179 PRJ262153:PRN262179 QBF262153:QBJ262179 QLB262153:QLF262179 QUX262153:QVB262179 RET262153:REX262179 ROP262153:ROT262179 RYL262153:RYP262179 SIH262153:SIL262179 SSD262153:SSH262179 TBZ262153:TCD262179 TLV262153:TLZ262179 TVR262153:TVV262179 UFN262153:UFR262179 UPJ262153:UPN262179 UZF262153:UZJ262179 VJB262153:VJF262179 VSX262153:VTB262179 WCT262153:WCX262179 WMP262153:WMT262179 WWL262153:WWP262179 AD327689:AH327715 JZ327689:KD327715 TV327689:TZ327715 ADR327689:ADV327715 ANN327689:ANR327715 AXJ327689:AXN327715 BHF327689:BHJ327715 BRB327689:BRF327715 CAX327689:CBB327715 CKT327689:CKX327715 CUP327689:CUT327715 DEL327689:DEP327715 DOH327689:DOL327715 DYD327689:DYH327715 EHZ327689:EID327715 ERV327689:ERZ327715 FBR327689:FBV327715 FLN327689:FLR327715 FVJ327689:FVN327715 GFF327689:GFJ327715 GPB327689:GPF327715 GYX327689:GZB327715 HIT327689:HIX327715 HSP327689:HST327715 ICL327689:ICP327715 IMH327689:IML327715 IWD327689:IWH327715 JFZ327689:JGD327715 JPV327689:JPZ327715 JZR327689:JZV327715 KJN327689:KJR327715 KTJ327689:KTN327715 LDF327689:LDJ327715 LNB327689:LNF327715 LWX327689:LXB327715 MGT327689:MGX327715 MQP327689:MQT327715 NAL327689:NAP327715 NKH327689:NKL327715 NUD327689:NUH327715 ODZ327689:OED327715 ONV327689:ONZ327715 OXR327689:OXV327715 PHN327689:PHR327715 PRJ327689:PRN327715 QBF327689:QBJ327715 QLB327689:QLF327715 QUX327689:QVB327715 RET327689:REX327715 ROP327689:ROT327715 RYL327689:RYP327715 SIH327689:SIL327715 SSD327689:SSH327715 TBZ327689:TCD327715 TLV327689:TLZ327715 TVR327689:TVV327715 UFN327689:UFR327715 UPJ327689:UPN327715 UZF327689:UZJ327715 VJB327689:VJF327715 VSX327689:VTB327715 WCT327689:WCX327715 WMP327689:WMT327715 WWL327689:WWP327715 AD393225:AH393251 JZ393225:KD393251 TV393225:TZ393251 ADR393225:ADV393251 ANN393225:ANR393251 AXJ393225:AXN393251 BHF393225:BHJ393251 BRB393225:BRF393251 CAX393225:CBB393251 CKT393225:CKX393251 CUP393225:CUT393251 DEL393225:DEP393251 DOH393225:DOL393251 DYD393225:DYH393251 EHZ393225:EID393251 ERV393225:ERZ393251 FBR393225:FBV393251 FLN393225:FLR393251 FVJ393225:FVN393251 GFF393225:GFJ393251 GPB393225:GPF393251 GYX393225:GZB393251 HIT393225:HIX393251 HSP393225:HST393251 ICL393225:ICP393251 IMH393225:IML393251 IWD393225:IWH393251 JFZ393225:JGD393251 JPV393225:JPZ393251 JZR393225:JZV393251 KJN393225:KJR393251 KTJ393225:KTN393251 LDF393225:LDJ393251 LNB393225:LNF393251 LWX393225:LXB393251 MGT393225:MGX393251 MQP393225:MQT393251 NAL393225:NAP393251 NKH393225:NKL393251 NUD393225:NUH393251 ODZ393225:OED393251 ONV393225:ONZ393251 OXR393225:OXV393251 PHN393225:PHR393251 PRJ393225:PRN393251 QBF393225:QBJ393251 QLB393225:QLF393251 QUX393225:QVB393251 RET393225:REX393251 ROP393225:ROT393251 RYL393225:RYP393251 SIH393225:SIL393251 SSD393225:SSH393251 TBZ393225:TCD393251 TLV393225:TLZ393251 TVR393225:TVV393251 UFN393225:UFR393251 UPJ393225:UPN393251 UZF393225:UZJ393251 VJB393225:VJF393251 VSX393225:VTB393251 WCT393225:WCX393251 WMP393225:WMT393251 WWL393225:WWP393251 AD458761:AH458787 JZ458761:KD458787 TV458761:TZ458787 ADR458761:ADV458787 ANN458761:ANR458787 AXJ458761:AXN458787 BHF458761:BHJ458787 BRB458761:BRF458787 CAX458761:CBB458787 CKT458761:CKX458787 CUP458761:CUT458787 DEL458761:DEP458787 DOH458761:DOL458787 DYD458761:DYH458787 EHZ458761:EID458787 ERV458761:ERZ458787 FBR458761:FBV458787 FLN458761:FLR458787 FVJ458761:FVN458787 GFF458761:GFJ458787 GPB458761:GPF458787 GYX458761:GZB458787 HIT458761:HIX458787 HSP458761:HST458787 ICL458761:ICP458787 IMH458761:IML458787 IWD458761:IWH458787 JFZ458761:JGD458787 JPV458761:JPZ458787 JZR458761:JZV458787 KJN458761:KJR458787 KTJ458761:KTN458787 LDF458761:LDJ458787 LNB458761:LNF458787 LWX458761:LXB458787 MGT458761:MGX458787 MQP458761:MQT458787 NAL458761:NAP458787 NKH458761:NKL458787 NUD458761:NUH458787 ODZ458761:OED458787 ONV458761:ONZ458787 OXR458761:OXV458787 PHN458761:PHR458787 PRJ458761:PRN458787 QBF458761:QBJ458787 QLB458761:QLF458787 QUX458761:QVB458787 RET458761:REX458787 ROP458761:ROT458787 RYL458761:RYP458787 SIH458761:SIL458787 SSD458761:SSH458787 TBZ458761:TCD458787 TLV458761:TLZ458787 TVR458761:TVV458787 UFN458761:UFR458787 UPJ458761:UPN458787 UZF458761:UZJ458787 VJB458761:VJF458787 VSX458761:VTB458787 WCT458761:WCX458787 WMP458761:WMT458787 WWL458761:WWP458787 AD524297:AH524323 JZ524297:KD524323 TV524297:TZ524323 ADR524297:ADV524323 ANN524297:ANR524323 AXJ524297:AXN524323 BHF524297:BHJ524323 BRB524297:BRF524323 CAX524297:CBB524323 CKT524297:CKX524323 CUP524297:CUT524323 DEL524297:DEP524323 DOH524297:DOL524323 DYD524297:DYH524323 EHZ524297:EID524323 ERV524297:ERZ524323 FBR524297:FBV524323 FLN524297:FLR524323 FVJ524297:FVN524323 GFF524297:GFJ524323 GPB524297:GPF524323 GYX524297:GZB524323 HIT524297:HIX524323 HSP524297:HST524323 ICL524297:ICP524323 IMH524297:IML524323 IWD524297:IWH524323 JFZ524297:JGD524323 JPV524297:JPZ524323 JZR524297:JZV524323 KJN524297:KJR524323 KTJ524297:KTN524323 LDF524297:LDJ524323 LNB524297:LNF524323 LWX524297:LXB524323 MGT524297:MGX524323 MQP524297:MQT524323 NAL524297:NAP524323 NKH524297:NKL524323 NUD524297:NUH524323 ODZ524297:OED524323 ONV524297:ONZ524323 OXR524297:OXV524323 PHN524297:PHR524323 PRJ524297:PRN524323 QBF524297:QBJ524323 QLB524297:QLF524323 QUX524297:QVB524323 RET524297:REX524323 ROP524297:ROT524323 RYL524297:RYP524323 SIH524297:SIL524323 SSD524297:SSH524323 TBZ524297:TCD524323 TLV524297:TLZ524323 TVR524297:TVV524323 UFN524297:UFR524323 UPJ524297:UPN524323 UZF524297:UZJ524323 VJB524297:VJF524323 VSX524297:VTB524323 WCT524297:WCX524323 WMP524297:WMT524323 WWL524297:WWP524323 AD589833:AH589859 JZ589833:KD589859 TV589833:TZ589859 ADR589833:ADV589859 ANN589833:ANR589859 AXJ589833:AXN589859 BHF589833:BHJ589859 BRB589833:BRF589859 CAX589833:CBB589859 CKT589833:CKX589859 CUP589833:CUT589859 DEL589833:DEP589859 DOH589833:DOL589859 DYD589833:DYH589859 EHZ589833:EID589859 ERV589833:ERZ589859 FBR589833:FBV589859 FLN589833:FLR589859 FVJ589833:FVN589859 GFF589833:GFJ589859 GPB589833:GPF589859 GYX589833:GZB589859 HIT589833:HIX589859 HSP589833:HST589859 ICL589833:ICP589859 IMH589833:IML589859 IWD589833:IWH589859 JFZ589833:JGD589859 JPV589833:JPZ589859 JZR589833:JZV589859 KJN589833:KJR589859 KTJ589833:KTN589859 LDF589833:LDJ589859 LNB589833:LNF589859 LWX589833:LXB589859 MGT589833:MGX589859 MQP589833:MQT589859 NAL589833:NAP589859 NKH589833:NKL589859 NUD589833:NUH589859 ODZ589833:OED589859 ONV589833:ONZ589859 OXR589833:OXV589859 PHN589833:PHR589859 PRJ589833:PRN589859 QBF589833:QBJ589859 QLB589833:QLF589859 QUX589833:QVB589859 RET589833:REX589859 ROP589833:ROT589859 RYL589833:RYP589859 SIH589833:SIL589859 SSD589833:SSH589859 TBZ589833:TCD589859 TLV589833:TLZ589859 TVR589833:TVV589859 UFN589833:UFR589859 UPJ589833:UPN589859 UZF589833:UZJ589859 VJB589833:VJF589859 VSX589833:VTB589859 WCT589833:WCX589859 WMP589833:WMT589859 WWL589833:WWP589859 AD655369:AH655395 JZ655369:KD655395 TV655369:TZ655395 ADR655369:ADV655395 ANN655369:ANR655395 AXJ655369:AXN655395 BHF655369:BHJ655395 BRB655369:BRF655395 CAX655369:CBB655395 CKT655369:CKX655395 CUP655369:CUT655395 DEL655369:DEP655395 DOH655369:DOL655395 DYD655369:DYH655395 EHZ655369:EID655395 ERV655369:ERZ655395 FBR655369:FBV655395 FLN655369:FLR655395 FVJ655369:FVN655395 GFF655369:GFJ655395 GPB655369:GPF655395 GYX655369:GZB655395 HIT655369:HIX655395 HSP655369:HST655395 ICL655369:ICP655395 IMH655369:IML655395 IWD655369:IWH655395 JFZ655369:JGD655395 JPV655369:JPZ655395 JZR655369:JZV655395 KJN655369:KJR655395 KTJ655369:KTN655395 LDF655369:LDJ655395 LNB655369:LNF655395 LWX655369:LXB655395 MGT655369:MGX655395 MQP655369:MQT655395 NAL655369:NAP655395 NKH655369:NKL655395 NUD655369:NUH655395 ODZ655369:OED655395 ONV655369:ONZ655395 OXR655369:OXV655395 PHN655369:PHR655395 PRJ655369:PRN655395 QBF655369:QBJ655395 QLB655369:QLF655395 QUX655369:QVB655395 RET655369:REX655395 ROP655369:ROT655395 RYL655369:RYP655395 SIH655369:SIL655395 SSD655369:SSH655395 TBZ655369:TCD655395 TLV655369:TLZ655395 TVR655369:TVV655395 UFN655369:UFR655395 UPJ655369:UPN655395 UZF655369:UZJ655395 VJB655369:VJF655395 VSX655369:VTB655395 WCT655369:WCX655395 WMP655369:WMT655395 WWL655369:WWP655395 AD720905:AH720931 JZ720905:KD720931 TV720905:TZ720931 ADR720905:ADV720931 ANN720905:ANR720931 AXJ720905:AXN720931 BHF720905:BHJ720931 BRB720905:BRF720931 CAX720905:CBB720931 CKT720905:CKX720931 CUP720905:CUT720931 DEL720905:DEP720931 DOH720905:DOL720931 DYD720905:DYH720931 EHZ720905:EID720931 ERV720905:ERZ720931 FBR720905:FBV720931 FLN720905:FLR720931 FVJ720905:FVN720931 GFF720905:GFJ720931 GPB720905:GPF720931 GYX720905:GZB720931 HIT720905:HIX720931 HSP720905:HST720931 ICL720905:ICP720931 IMH720905:IML720931 IWD720905:IWH720931 JFZ720905:JGD720931 JPV720905:JPZ720931 JZR720905:JZV720931 KJN720905:KJR720931 KTJ720905:KTN720931 LDF720905:LDJ720931 LNB720905:LNF720931 LWX720905:LXB720931 MGT720905:MGX720931 MQP720905:MQT720931 NAL720905:NAP720931 NKH720905:NKL720931 NUD720905:NUH720931 ODZ720905:OED720931 ONV720905:ONZ720931 OXR720905:OXV720931 PHN720905:PHR720931 PRJ720905:PRN720931 QBF720905:QBJ720931 QLB720905:QLF720931 QUX720905:QVB720931 RET720905:REX720931 ROP720905:ROT720931 RYL720905:RYP720931 SIH720905:SIL720931 SSD720905:SSH720931 TBZ720905:TCD720931 TLV720905:TLZ720931 TVR720905:TVV720931 UFN720905:UFR720931 UPJ720905:UPN720931 UZF720905:UZJ720931 VJB720905:VJF720931 VSX720905:VTB720931 WCT720905:WCX720931 WMP720905:WMT720931 WWL720905:WWP720931 AD786441:AH786467 JZ786441:KD786467 TV786441:TZ786467 ADR786441:ADV786467 ANN786441:ANR786467 AXJ786441:AXN786467 BHF786441:BHJ786467 BRB786441:BRF786467 CAX786441:CBB786467 CKT786441:CKX786467 CUP786441:CUT786467 DEL786441:DEP786467 DOH786441:DOL786467 DYD786441:DYH786467 EHZ786441:EID786467 ERV786441:ERZ786467 FBR786441:FBV786467 FLN786441:FLR786467 FVJ786441:FVN786467 GFF786441:GFJ786467 GPB786441:GPF786467 GYX786441:GZB786467 HIT786441:HIX786467 HSP786441:HST786467 ICL786441:ICP786467 IMH786441:IML786467 IWD786441:IWH786467 JFZ786441:JGD786467 JPV786441:JPZ786467 JZR786441:JZV786467 KJN786441:KJR786467 KTJ786441:KTN786467 LDF786441:LDJ786467 LNB786441:LNF786467 LWX786441:LXB786467 MGT786441:MGX786467 MQP786441:MQT786467 NAL786441:NAP786467 NKH786441:NKL786467 NUD786441:NUH786467 ODZ786441:OED786467 ONV786441:ONZ786467 OXR786441:OXV786467 PHN786441:PHR786467 PRJ786441:PRN786467 QBF786441:QBJ786467 QLB786441:QLF786467 QUX786441:QVB786467 RET786441:REX786467 ROP786441:ROT786467 RYL786441:RYP786467 SIH786441:SIL786467 SSD786441:SSH786467 TBZ786441:TCD786467 TLV786441:TLZ786467 TVR786441:TVV786467 UFN786441:UFR786467 UPJ786441:UPN786467 UZF786441:UZJ786467 VJB786441:VJF786467 VSX786441:VTB786467 WCT786441:WCX786467 WMP786441:WMT786467 WWL786441:WWP786467 AD851977:AH852003 JZ851977:KD852003 TV851977:TZ852003 ADR851977:ADV852003 ANN851977:ANR852003 AXJ851977:AXN852003 BHF851977:BHJ852003 BRB851977:BRF852003 CAX851977:CBB852003 CKT851977:CKX852003 CUP851977:CUT852003 DEL851977:DEP852003 DOH851977:DOL852003 DYD851977:DYH852003 EHZ851977:EID852003 ERV851977:ERZ852003 FBR851977:FBV852003 FLN851977:FLR852003 FVJ851977:FVN852003 GFF851977:GFJ852003 GPB851977:GPF852003 GYX851977:GZB852003 HIT851977:HIX852003 HSP851977:HST852003 ICL851977:ICP852003 IMH851977:IML852003 IWD851977:IWH852003 JFZ851977:JGD852003 JPV851977:JPZ852003 JZR851977:JZV852003 KJN851977:KJR852003 KTJ851977:KTN852003 LDF851977:LDJ852003 LNB851977:LNF852003 LWX851977:LXB852003 MGT851977:MGX852003 MQP851977:MQT852003 NAL851977:NAP852003 NKH851977:NKL852003 NUD851977:NUH852003 ODZ851977:OED852003 ONV851977:ONZ852003 OXR851977:OXV852003 PHN851977:PHR852003 PRJ851977:PRN852003 QBF851977:QBJ852003 QLB851977:QLF852003 QUX851977:QVB852003 RET851977:REX852003 ROP851977:ROT852003 RYL851977:RYP852003 SIH851977:SIL852003 SSD851977:SSH852003 TBZ851977:TCD852003 TLV851977:TLZ852003 TVR851977:TVV852003 UFN851977:UFR852003 UPJ851977:UPN852003 UZF851977:UZJ852003 VJB851977:VJF852003 VSX851977:VTB852003 WCT851977:WCX852003 WMP851977:WMT852003 WWL851977:WWP852003 AD917513:AH917539 JZ917513:KD917539 TV917513:TZ917539 ADR917513:ADV917539 ANN917513:ANR917539 AXJ917513:AXN917539 BHF917513:BHJ917539 BRB917513:BRF917539 CAX917513:CBB917539 CKT917513:CKX917539 CUP917513:CUT917539 DEL917513:DEP917539 DOH917513:DOL917539 DYD917513:DYH917539 EHZ917513:EID917539 ERV917513:ERZ917539 FBR917513:FBV917539 FLN917513:FLR917539 FVJ917513:FVN917539 GFF917513:GFJ917539 GPB917513:GPF917539 GYX917513:GZB917539 HIT917513:HIX917539 HSP917513:HST917539 ICL917513:ICP917539 IMH917513:IML917539 IWD917513:IWH917539 JFZ917513:JGD917539 JPV917513:JPZ917539 JZR917513:JZV917539 KJN917513:KJR917539 KTJ917513:KTN917539 LDF917513:LDJ917539 LNB917513:LNF917539 LWX917513:LXB917539 MGT917513:MGX917539 MQP917513:MQT917539 NAL917513:NAP917539 NKH917513:NKL917539 NUD917513:NUH917539 ODZ917513:OED917539 ONV917513:ONZ917539 OXR917513:OXV917539 PHN917513:PHR917539 PRJ917513:PRN917539 QBF917513:QBJ917539 QLB917513:QLF917539 QUX917513:QVB917539 RET917513:REX917539 ROP917513:ROT917539 RYL917513:RYP917539 SIH917513:SIL917539 SSD917513:SSH917539 TBZ917513:TCD917539 TLV917513:TLZ917539 TVR917513:TVV917539 UFN917513:UFR917539 UPJ917513:UPN917539 UZF917513:UZJ917539 VJB917513:VJF917539 VSX917513:VTB917539 WCT917513:WCX917539 WMP917513:WMT917539 WWL917513:WWP917539 AD983049:AH983075 JZ983049:KD983075 TV983049:TZ983075 ADR983049:ADV983075 ANN983049:ANR983075 AXJ983049:AXN983075 BHF983049:BHJ983075 BRB983049:BRF983075 CAX983049:CBB983075 CKT983049:CKX983075 CUP983049:CUT983075 DEL983049:DEP983075 DOH983049:DOL983075 DYD983049:DYH983075 EHZ983049:EID983075 ERV983049:ERZ983075 FBR983049:FBV983075 FLN983049:FLR983075 FVJ983049:FVN983075 GFF983049:GFJ983075 GPB983049:GPF983075 GYX983049:GZB983075 HIT983049:HIX983075 HSP983049:HST983075 ICL983049:ICP983075 IMH983049:IML983075 IWD983049:IWH983075 JFZ983049:JGD983075 JPV983049:JPZ983075 JZR983049:JZV983075 KJN983049:KJR983075 KTJ983049:KTN983075 LDF983049:LDJ983075 LNB983049:LNF983075 LWX983049:LXB983075 MGT983049:MGX983075 MQP983049:MQT983075 NAL983049:NAP983075 NKH983049:NKL983075 NUD983049:NUH983075 ODZ983049:OED983075 ONV983049:ONZ983075 OXR983049:OXV983075 PHN983049:PHR983075 PRJ983049:PRN983075 QBF983049:QBJ983075 QLB983049:QLF983075 QUX983049:QVB983075 RET983049:REX983075 ROP983049:ROT983075 RYL983049:RYP983075 SIH983049:SIL983075 SSD983049:SSH983075 TBZ983049:TCD983075 TLV983049:TLZ983075 TVR983049:TVV983075 UFN983049:UFR983075 UPJ983049:UPN983075 UZF983049:UZJ983075 VJB983049:VJF983075 VSX983049:VTB983075 WCT983049:WCX983075 WMP983049:WMT983075 WWL983049:WWP983075"/>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43" max="3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7"/>
  <sheetViews>
    <sheetView showGridLines="0" view="pageBreakPreview" zoomScaleNormal="70" zoomScaleSheetLayoutView="100" workbookViewId="0">
      <pane xSplit="9" ySplit="8" topLeftCell="J26" activePane="bottomRight" state="frozen"/>
      <selection pane="topRight" activeCell="L1" sqref="L1"/>
      <selection pane="bottomLeft" activeCell="A9" sqref="A9"/>
      <selection pane="bottomRight" activeCell="C20" sqref="C20:E27"/>
    </sheetView>
  </sheetViews>
  <sheetFormatPr baseColWidth="10" defaultRowHeight="12.75" x14ac:dyDescent="0.2"/>
  <cols>
    <col min="1" max="1" width="10.140625" style="353" customWidth="1"/>
    <col min="2" max="2" width="3.42578125" style="353" customWidth="1"/>
    <col min="3" max="5" width="6" style="370" customWidth="1"/>
    <col min="6" max="6" width="2.7109375" style="353" bestFit="1" customWidth="1"/>
    <col min="7" max="8" width="10.5703125" style="356" customWidth="1"/>
    <col min="9" max="9" width="8" style="356" customWidth="1"/>
    <col min="10" max="10" width="2.5703125" style="353" customWidth="1"/>
    <col min="11" max="12" width="8.28515625"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5" width="19.42578125" style="356" customWidth="1"/>
    <col min="26" max="26" width="48.28515625"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 style="329" customWidth="1"/>
    <col min="262" max="262" width="2.7109375" style="329" bestFit="1" customWidth="1"/>
    <col min="263" max="264" width="10.5703125" style="329" customWidth="1"/>
    <col min="265" max="265" width="8" style="329" customWidth="1"/>
    <col min="266" max="266" width="2.5703125" style="329" customWidth="1"/>
    <col min="267" max="268" width="8.28515625"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81" width="19.42578125" style="329" customWidth="1"/>
    <col min="282" max="282" width="48.28515625"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 style="329" customWidth="1"/>
    <col min="518" max="518" width="2.7109375" style="329" bestFit="1" customWidth="1"/>
    <col min="519" max="520" width="10.5703125" style="329" customWidth="1"/>
    <col min="521" max="521" width="8" style="329" customWidth="1"/>
    <col min="522" max="522" width="2.5703125" style="329" customWidth="1"/>
    <col min="523" max="524" width="8.28515625"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7" width="19.42578125" style="329" customWidth="1"/>
    <col min="538" max="538" width="48.28515625"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 style="329" customWidth="1"/>
    <col min="774" max="774" width="2.7109375" style="329" bestFit="1" customWidth="1"/>
    <col min="775" max="776" width="10.5703125" style="329" customWidth="1"/>
    <col min="777" max="777" width="8" style="329" customWidth="1"/>
    <col min="778" max="778" width="2.5703125" style="329" customWidth="1"/>
    <col min="779" max="780" width="8.28515625"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3" width="19.42578125" style="329" customWidth="1"/>
    <col min="794" max="794" width="48.28515625"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 style="329" customWidth="1"/>
    <col min="1030" max="1030" width="2.7109375" style="329" bestFit="1" customWidth="1"/>
    <col min="1031" max="1032" width="10.5703125" style="329" customWidth="1"/>
    <col min="1033" max="1033" width="8" style="329" customWidth="1"/>
    <col min="1034" max="1034" width="2.5703125" style="329" customWidth="1"/>
    <col min="1035" max="1036" width="8.28515625"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9" width="19.42578125" style="329" customWidth="1"/>
    <col min="1050" max="1050" width="48.28515625"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 style="329" customWidth="1"/>
    <col min="1286" max="1286" width="2.7109375" style="329" bestFit="1" customWidth="1"/>
    <col min="1287" max="1288" width="10.5703125" style="329" customWidth="1"/>
    <col min="1289" max="1289" width="8" style="329" customWidth="1"/>
    <col min="1290" max="1290" width="2.5703125" style="329" customWidth="1"/>
    <col min="1291" max="1292" width="8.28515625"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5" width="19.42578125" style="329" customWidth="1"/>
    <col min="1306" max="1306" width="48.28515625"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 style="329" customWidth="1"/>
    <col min="1542" max="1542" width="2.7109375" style="329" bestFit="1" customWidth="1"/>
    <col min="1543" max="1544" width="10.5703125" style="329" customWidth="1"/>
    <col min="1545" max="1545" width="8" style="329" customWidth="1"/>
    <col min="1546" max="1546" width="2.5703125" style="329" customWidth="1"/>
    <col min="1547" max="1548" width="8.28515625"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61" width="19.42578125" style="329" customWidth="1"/>
    <col min="1562" max="1562" width="48.28515625"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 style="329" customWidth="1"/>
    <col min="1798" max="1798" width="2.7109375" style="329" bestFit="1" customWidth="1"/>
    <col min="1799" max="1800" width="10.5703125" style="329" customWidth="1"/>
    <col min="1801" max="1801" width="8" style="329" customWidth="1"/>
    <col min="1802" max="1802" width="2.5703125" style="329" customWidth="1"/>
    <col min="1803" max="1804" width="8.28515625"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7" width="19.42578125" style="329" customWidth="1"/>
    <col min="1818" max="1818" width="48.28515625"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 style="329" customWidth="1"/>
    <col min="2054" max="2054" width="2.7109375" style="329" bestFit="1" customWidth="1"/>
    <col min="2055" max="2056" width="10.5703125" style="329" customWidth="1"/>
    <col min="2057" max="2057" width="8" style="329" customWidth="1"/>
    <col min="2058" max="2058" width="2.5703125" style="329" customWidth="1"/>
    <col min="2059" max="2060" width="8.28515625"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3" width="19.42578125" style="329" customWidth="1"/>
    <col min="2074" max="2074" width="48.28515625"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 style="329" customWidth="1"/>
    <col min="2310" max="2310" width="2.7109375" style="329" bestFit="1" customWidth="1"/>
    <col min="2311" max="2312" width="10.5703125" style="329" customWidth="1"/>
    <col min="2313" max="2313" width="8" style="329" customWidth="1"/>
    <col min="2314" max="2314" width="2.5703125" style="329" customWidth="1"/>
    <col min="2315" max="2316" width="8.28515625"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9" width="19.42578125" style="329" customWidth="1"/>
    <col min="2330" max="2330" width="48.28515625"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 style="329" customWidth="1"/>
    <col min="2566" max="2566" width="2.7109375" style="329" bestFit="1" customWidth="1"/>
    <col min="2567" max="2568" width="10.5703125" style="329" customWidth="1"/>
    <col min="2569" max="2569" width="8" style="329" customWidth="1"/>
    <col min="2570" max="2570" width="2.5703125" style="329" customWidth="1"/>
    <col min="2571" max="2572" width="8.28515625"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5" width="19.42578125" style="329" customWidth="1"/>
    <col min="2586" max="2586" width="48.28515625"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 style="329" customWidth="1"/>
    <col min="2822" max="2822" width="2.7109375" style="329" bestFit="1" customWidth="1"/>
    <col min="2823" max="2824" width="10.5703125" style="329" customWidth="1"/>
    <col min="2825" max="2825" width="8" style="329" customWidth="1"/>
    <col min="2826" max="2826" width="2.5703125" style="329" customWidth="1"/>
    <col min="2827" max="2828" width="8.28515625"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41" width="19.42578125" style="329" customWidth="1"/>
    <col min="2842" max="2842" width="48.28515625"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 style="329" customWidth="1"/>
    <col min="3078" max="3078" width="2.7109375" style="329" bestFit="1" customWidth="1"/>
    <col min="3079" max="3080" width="10.5703125" style="329" customWidth="1"/>
    <col min="3081" max="3081" width="8" style="329" customWidth="1"/>
    <col min="3082" max="3082" width="2.5703125" style="329" customWidth="1"/>
    <col min="3083" max="3084" width="8.28515625"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7" width="19.42578125" style="329" customWidth="1"/>
    <col min="3098" max="3098" width="48.28515625"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 style="329" customWidth="1"/>
    <col min="3334" max="3334" width="2.7109375" style="329" bestFit="1" customWidth="1"/>
    <col min="3335" max="3336" width="10.5703125" style="329" customWidth="1"/>
    <col min="3337" max="3337" width="8" style="329" customWidth="1"/>
    <col min="3338" max="3338" width="2.5703125" style="329" customWidth="1"/>
    <col min="3339" max="3340" width="8.28515625"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3" width="19.42578125" style="329" customWidth="1"/>
    <col min="3354" max="3354" width="48.28515625"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 style="329" customWidth="1"/>
    <col min="3590" max="3590" width="2.7109375" style="329" bestFit="1" customWidth="1"/>
    <col min="3591" max="3592" width="10.5703125" style="329" customWidth="1"/>
    <col min="3593" max="3593" width="8" style="329" customWidth="1"/>
    <col min="3594" max="3594" width="2.5703125" style="329" customWidth="1"/>
    <col min="3595" max="3596" width="8.28515625"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9" width="19.42578125" style="329" customWidth="1"/>
    <col min="3610" max="3610" width="48.28515625"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 style="329" customWidth="1"/>
    <col min="3846" max="3846" width="2.7109375" style="329" bestFit="1" customWidth="1"/>
    <col min="3847" max="3848" width="10.5703125" style="329" customWidth="1"/>
    <col min="3849" max="3849" width="8" style="329" customWidth="1"/>
    <col min="3850" max="3850" width="2.5703125" style="329" customWidth="1"/>
    <col min="3851" max="3852" width="8.28515625"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5" width="19.42578125" style="329" customWidth="1"/>
    <col min="3866" max="3866" width="48.28515625"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 style="329" customWidth="1"/>
    <col min="4102" max="4102" width="2.7109375" style="329" bestFit="1" customWidth="1"/>
    <col min="4103" max="4104" width="10.5703125" style="329" customWidth="1"/>
    <col min="4105" max="4105" width="8" style="329" customWidth="1"/>
    <col min="4106" max="4106" width="2.5703125" style="329" customWidth="1"/>
    <col min="4107" max="4108" width="8.28515625"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21" width="19.42578125" style="329" customWidth="1"/>
    <col min="4122" max="4122" width="48.28515625"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 style="329" customWidth="1"/>
    <col min="4358" max="4358" width="2.7109375" style="329" bestFit="1" customWidth="1"/>
    <col min="4359" max="4360" width="10.5703125" style="329" customWidth="1"/>
    <col min="4361" max="4361" width="8" style="329" customWidth="1"/>
    <col min="4362" max="4362" width="2.5703125" style="329" customWidth="1"/>
    <col min="4363" max="4364" width="8.28515625"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7" width="19.42578125" style="329" customWidth="1"/>
    <col min="4378" max="4378" width="48.28515625"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 style="329" customWidth="1"/>
    <col min="4614" max="4614" width="2.7109375" style="329" bestFit="1" customWidth="1"/>
    <col min="4615" max="4616" width="10.5703125" style="329" customWidth="1"/>
    <col min="4617" max="4617" width="8" style="329" customWidth="1"/>
    <col min="4618" max="4618" width="2.5703125" style="329" customWidth="1"/>
    <col min="4619" max="4620" width="8.28515625"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3" width="19.42578125" style="329" customWidth="1"/>
    <col min="4634" max="4634" width="48.28515625"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 style="329" customWidth="1"/>
    <col min="4870" max="4870" width="2.7109375" style="329" bestFit="1" customWidth="1"/>
    <col min="4871" max="4872" width="10.5703125" style="329" customWidth="1"/>
    <col min="4873" max="4873" width="8" style="329" customWidth="1"/>
    <col min="4874" max="4874" width="2.5703125" style="329" customWidth="1"/>
    <col min="4875" max="4876" width="8.28515625"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9" width="19.42578125" style="329" customWidth="1"/>
    <col min="4890" max="4890" width="48.28515625"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 style="329" customWidth="1"/>
    <col min="5126" max="5126" width="2.7109375" style="329" bestFit="1" customWidth="1"/>
    <col min="5127" max="5128" width="10.5703125" style="329" customWidth="1"/>
    <col min="5129" max="5129" width="8" style="329" customWidth="1"/>
    <col min="5130" max="5130" width="2.5703125" style="329" customWidth="1"/>
    <col min="5131" max="5132" width="8.28515625"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5" width="19.42578125" style="329" customWidth="1"/>
    <col min="5146" max="5146" width="48.28515625"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 style="329" customWidth="1"/>
    <col min="5382" max="5382" width="2.7109375" style="329" bestFit="1" customWidth="1"/>
    <col min="5383" max="5384" width="10.5703125" style="329" customWidth="1"/>
    <col min="5385" max="5385" width="8" style="329" customWidth="1"/>
    <col min="5386" max="5386" width="2.5703125" style="329" customWidth="1"/>
    <col min="5387" max="5388" width="8.28515625"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401" width="19.42578125" style="329" customWidth="1"/>
    <col min="5402" max="5402" width="48.28515625"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 style="329" customWidth="1"/>
    <col min="5638" max="5638" width="2.7109375" style="329" bestFit="1" customWidth="1"/>
    <col min="5639" max="5640" width="10.5703125" style="329" customWidth="1"/>
    <col min="5641" max="5641" width="8" style="329" customWidth="1"/>
    <col min="5642" max="5642" width="2.5703125" style="329" customWidth="1"/>
    <col min="5643" max="5644" width="8.28515625"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7" width="19.42578125" style="329" customWidth="1"/>
    <col min="5658" max="5658" width="48.28515625"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 style="329" customWidth="1"/>
    <col min="5894" max="5894" width="2.7109375" style="329" bestFit="1" customWidth="1"/>
    <col min="5895" max="5896" width="10.5703125" style="329" customWidth="1"/>
    <col min="5897" max="5897" width="8" style="329" customWidth="1"/>
    <col min="5898" max="5898" width="2.5703125" style="329" customWidth="1"/>
    <col min="5899" max="5900" width="8.28515625"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3" width="19.42578125" style="329" customWidth="1"/>
    <col min="5914" max="5914" width="48.28515625"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 style="329" customWidth="1"/>
    <col min="6150" max="6150" width="2.7109375" style="329" bestFit="1" customWidth="1"/>
    <col min="6151" max="6152" width="10.5703125" style="329" customWidth="1"/>
    <col min="6153" max="6153" width="8" style="329" customWidth="1"/>
    <col min="6154" max="6154" width="2.5703125" style="329" customWidth="1"/>
    <col min="6155" max="6156" width="8.28515625"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9" width="19.42578125" style="329" customWidth="1"/>
    <col min="6170" max="6170" width="48.28515625"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 style="329" customWidth="1"/>
    <col min="6406" max="6406" width="2.7109375" style="329" bestFit="1" customWidth="1"/>
    <col min="6407" max="6408" width="10.5703125" style="329" customWidth="1"/>
    <col min="6409" max="6409" width="8" style="329" customWidth="1"/>
    <col min="6410" max="6410" width="2.5703125" style="329" customWidth="1"/>
    <col min="6411" max="6412" width="8.28515625"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5" width="19.42578125" style="329" customWidth="1"/>
    <col min="6426" max="6426" width="48.28515625"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 style="329" customWidth="1"/>
    <col min="6662" max="6662" width="2.7109375" style="329" bestFit="1" customWidth="1"/>
    <col min="6663" max="6664" width="10.5703125" style="329" customWidth="1"/>
    <col min="6665" max="6665" width="8" style="329" customWidth="1"/>
    <col min="6666" max="6666" width="2.5703125" style="329" customWidth="1"/>
    <col min="6667" max="6668" width="8.28515625"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81" width="19.42578125" style="329" customWidth="1"/>
    <col min="6682" max="6682" width="48.28515625"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 style="329" customWidth="1"/>
    <col min="6918" max="6918" width="2.7109375" style="329" bestFit="1" customWidth="1"/>
    <col min="6919" max="6920" width="10.5703125" style="329" customWidth="1"/>
    <col min="6921" max="6921" width="8" style="329" customWidth="1"/>
    <col min="6922" max="6922" width="2.5703125" style="329" customWidth="1"/>
    <col min="6923" max="6924" width="8.28515625"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7" width="19.42578125" style="329" customWidth="1"/>
    <col min="6938" max="6938" width="48.28515625"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 style="329" customWidth="1"/>
    <col min="7174" max="7174" width="2.7109375" style="329" bestFit="1" customWidth="1"/>
    <col min="7175" max="7176" width="10.5703125" style="329" customWidth="1"/>
    <col min="7177" max="7177" width="8" style="329" customWidth="1"/>
    <col min="7178" max="7178" width="2.5703125" style="329" customWidth="1"/>
    <col min="7179" max="7180" width="8.28515625"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3" width="19.42578125" style="329" customWidth="1"/>
    <col min="7194" max="7194" width="48.28515625"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 style="329" customWidth="1"/>
    <col min="7430" max="7430" width="2.7109375" style="329" bestFit="1" customWidth="1"/>
    <col min="7431" max="7432" width="10.5703125" style="329" customWidth="1"/>
    <col min="7433" max="7433" width="8" style="329" customWidth="1"/>
    <col min="7434" max="7434" width="2.5703125" style="329" customWidth="1"/>
    <col min="7435" max="7436" width="8.28515625"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9" width="19.42578125" style="329" customWidth="1"/>
    <col min="7450" max="7450" width="48.28515625"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 style="329" customWidth="1"/>
    <col min="7686" max="7686" width="2.7109375" style="329" bestFit="1" customWidth="1"/>
    <col min="7687" max="7688" width="10.5703125" style="329" customWidth="1"/>
    <col min="7689" max="7689" width="8" style="329" customWidth="1"/>
    <col min="7690" max="7690" width="2.5703125" style="329" customWidth="1"/>
    <col min="7691" max="7692" width="8.28515625"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5" width="19.42578125" style="329" customWidth="1"/>
    <col min="7706" max="7706" width="48.28515625"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 style="329" customWidth="1"/>
    <col min="7942" max="7942" width="2.7109375" style="329" bestFit="1" customWidth="1"/>
    <col min="7943" max="7944" width="10.5703125" style="329" customWidth="1"/>
    <col min="7945" max="7945" width="8" style="329" customWidth="1"/>
    <col min="7946" max="7946" width="2.5703125" style="329" customWidth="1"/>
    <col min="7947" max="7948" width="8.28515625"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61" width="19.42578125" style="329" customWidth="1"/>
    <col min="7962" max="7962" width="48.28515625"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 style="329" customWidth="1"/>
    <col min="8198" max="8198" width="2.7109375" style="329" bestFit="1" customWidth="1"/>
    <col min="8199" max="8200" width="10.5703125" style="329" customWidth="1"/>
    <col min="8201" max="8201" width="8" style="329" customWidth="1"/>
    <col min="8202" max="8202" width="2.5703125" style="329" customWidth="1"/>
    <col min="8203" max="8204" width="8.28515625"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7" width="19.42578125" style="329" customWidth="1"/>
    <col min="8218" max="8218" width="48.28515625"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 style="329" customWidth="1"/>
    <col min="8454" max="8454" width="2.7109375" style="329" bestFit="1" customWidth="1"/>
    <col min="8455" max="8456" width="10.5703125" style="329" customWidth="1"/>
    <col min="8457" max="8457" width="8" style="329" customWidth="1"/>
    <col min="8458" max="8458" width="2.5703125" style="329" customWidth="1"/>
    <col min="8459" max="8460" width="8.28515625"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3" width="19.42578125" style="329" customWidth="1"/>
    <col min="8474" max="8474" width="48.28515625"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 style="329" customWidth="1"/>
    <col min="8710" max="8710" width="2.7109375" style="329" bestFit="1" customWidth="1"/>
    <col min="8711" max="8712" width="10.5703125" style="329" customWidth="1"/>
    <col min="8713" max="8713" width="8" style="329" customWidth="1"/>
    <col min="8714" max="8714" width="2.5703125" style="329" customWidth="1"/>
    <col min="8715" max="8716" width="8.28515625"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9" width="19.42578125" style="329" customWidth="1"/>
    <col min="8730" max="8730" width="48.28515625"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 style="329" customWidth="1"/>
    <col min="8966" max="8966" width="2.7109375" style="329" bestFit="1" customWidth="1"/>
    <col min="8967" max="8968" width="10.5703125" style="329" customWidth="1"/>
    <col min="8969" max="8969" width="8" style="329" customWidth="1"/>
    <col min="8970" max="8970" width="2.5703125" style="329" customWidth="1"/>
    <col min="8971" max="8972" width="8.28515625"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5" width="19.42578125" style="329" customWidth="1"/>
    <col min="8986" max="8986" width="48.28515625"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 style="329" customWidth="1"/>
    <col min="9222" max="9222" width="2.7109375" style="329" bestFit="1" customWidth="1"/>
    <col min="9223" max="9224" width="10.5703125" style="329" customWidth="1"/>
    <col min="9225" max="9225" width="8" style="329" customWidth="1"/>
    <col min="9226" max="9226" width="2.5703125" style="329" customWidth="1"/>
    <col min="9227" max="9228" width="8.28515625"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41" width="19.42578125" style="329" customWidth="1"/>
    <col min="9242" max="9242" width="48.28515625"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 style="329" customWidth="1"/>
    <col min="9478" max="9478" width="2.7109375" style="329" bestFit="1" customWidth="1"/>
    <col min="9479" max="9480" width="10.5703125" style="329" customWidth="1"/>
    <col min="9481" max="9481" width="8" style="329" customWidth="1"/>
    <col min="9482" max="9482" width="2.5703125" style="329" customWidth="1"/>
    <col min="9483" max="9484" width="8.28515625"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7" width="19.42578125" style="329" customWidth="1"/>
    <col min="9498" max="9498" width="48.28515625"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 style="329" customWidth="1"/>
    <col min="9734" max="9734" width="2.7109375" style="329" bestFit="1" customWidth="1"/>
    <col min="9735" max="9736" width="10.5703125" style="329" customWidth="1"/>
    <col min="9737" max="9737" width="8" style="329" customWidth="1"/>
    <col min="9738" max="9738" width="2.5703125" style="329" customWidth="1"/>
    <col min="9739" max="9740" width="8.28515625"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3" width="19.42578125" style="329" customWidth="1"/>
    <col min="9754" max="9754" width="48.28515625"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 style="329" customWidth="1"/>
    <col min="9990" max="9990" width="2.7109375" style="329" bestFit="1" customWidth="1"/>
    <col min="9991" max="9992" width="10.5703125" style="329" customWidth="1"/>
    <col min="9993" max="9993" width="8" style="329" customWidth="1"/>
    <col min="9994" max="9994" width="2.5703125" style="329" customWidth="1"/>
    <col min="9995" max="9996" width="8.28515625"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9" width="19.42578125" style="329" customWidth="1"/>
    <col min="10010" max="10010" width="48.28515625"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 style="329" customWidth="1"/>
    <col min="10246" max="10246" width="2.7109375" style="329" bestFit="1" customWidth="1"/>
    <col min="10247" max="10248" width="10.5703125" style="329" customWidth="1"/>
    <col min="10249" max="10249" width="8" style="329" customWidth="1"/>
    <col min="10250" max="10250" width="2.5703125" style="329" customWidth="1"/>
    <col min="10251" max="10252" width="8.28515625"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5" width="19.42578125" style="329" customWidth="1"/>
    <col min="10266" max="10266" width="48.28515625"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 style="329" customWidth="1"/>
    <col min="10502" max="10502" width="2.7109375" style="329" bestFit="1" customWidth="1"/>
    <col min="10503" max="10504" width="10.5703125" style="329" customWidth="1"/>
    <col min="10505" max="10505" width="8" style="329" customWidth="1"/>
    <col min="10506" max="10506" width="2.5703125" style="329" customWidth="1"/>
    <col min="10507" max="10508" width="8.28515625"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21" width="19.42578125" style="329" customWidth="1"/>
    <col min="10522" max="10522" width="48.28515625"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 style="329" customWidth="1"/>
    <col min="10758" max="10758" width="2.7109375" style="329" bestFit="1" customWidth="1"/>
    <col min="10759" max="10760" width="10.5703125" style="329" customWidth="1"/>
    <col min="10761" max="10761" width="8" style="329" customWidth="1"/>
    <col min="10762" max="10762" width="2.5703125" style="329" customWidth="1"/>
    <col min="10763" max="10764" width="8.28515625"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7" width="19.42578125" style="329" customWidth="1"/>
    <col min="10778" max="10778" width="48.28515625"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 style="329" customWidth="1"/>
    <col min="11014" max="11014" width="2.7109375" style="329" bestFit="1" customWidth="1"/>
    <col min="11015" max="11016" width="10.5703125" style="329" customWidth="1"/>
    <col min="11017" max="11017" width="8" style="329" customWidth="1"/>
    <col min="11018" max="11018" width="2.5703125" style="329" customWidth="1"/>
    <col min="11019" max="11020" width="8.28515625"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3" width="19.42578125" style="329" customWidth="1"/>
    <col min="11034" max="11034" width="48.28515625"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 style="329" customWidth="1"/>
    <col min="11270" max="11270" width="2.7109375" style="329" bestFit="1" customWidth="1"/>
    <col min="11271" max="11272" width="10.5703125" style="329" customWidth="1"/>
    <col min="11273" max="11273" width="8" style="329" customWidth="1"/>
    <col min="11274" max="11274" width="2.5703125" style="329" customWidth="1"/>
    <col min="11275" max="11276" width="8.28515625"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9" width="19.42578125" style="329" customWidth="1"/>
    <col min="11290" max="11290" width="48.28515625"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 style="329" customWidth="1"/>
    <col min="11526" max="11526" width="2.7109375" style="329" bestFit="1" customWidth="1"/>
    <col min="11527" max="11528" width="10.5703125" style="329" customWidth="1"/>
    <col min="11529" max="11529" width="8" style="329" customWidth="1"/>
    <col min="11530" max="11530" width="2.5703125" style="329" customWidth="1"/>
    <col min="11531" max="11532" width="8.28515625"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5" width="19.42578125" style="329" customWidth="1"/>
    <col min="11546" max="11546" width="48.28515625"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 style="329" customWidth="1"/>
    <col min="11782" max="11782" width="2.7109375" style="329" bestFit="1" customWidth="1"/>
    <col min="11783" max="11784" width="10.5703125" style="329" customWidth="1"/>
    <col min="11785" max="11785" width="8" style="329" customWidth="1"/>
    <col min="11786" max="11786" width="2.5703125" style="329" customWidth="1"/>
    <col min="11787" max="11788" width="8.28515625"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801" width="19.42578125" style="329" customWidth="1"/>
    <col min="11802" max="11802" width="48.28515625"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 style="329" customWidth="1"/>
    <col min="12038" max="12038" width="2.7109375" style="329" bestFit="1" customWidth="1"/>
    <col min="12039" max="12040" width="10.5703125" style="329" customWidth="1"/>
    <col min="12041" max="12041" width="8" style="329" customWidth="1"/>
    <col min="12042" max="12042" width="2.5703125" style="329" customWidth="1"/>
    <col min="12043" max="12044" width="8.28515625"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7" width="19.42578125" style="329" customWidth="1"/>
    <col min="12058" max="12058" width="48.28515625"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 style="329" customWidth="1"/>
    <col min="12294" max="12294" width="2.7109375" style="329" bestFit="1" customWidth="1"/>
    <col min="12295" max="12296" width="10.5703125" style="329" customWidth="1"/>
    <col min="12297" max="12297" width="8" style="329" customWidth="1"/>
    <col min="12298" max="12298" width="2.5703125" style="329" customWidth="1"/>
    <col min="12299" max="12300" width="8.28515625"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3" width="19.42578125" style="329" customWidth="1"/>
    <col min="12314" max="12314" width="48.28515625"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 style="329" customWidth="1"/>
    <col min="12550" max="12550" width="2.7109375" style="329" bestFit="1" customWidth="1"/>
    <col min="12551" max="12552" width="10.5703125" style="329" customWidth="1"/>
    <col min="12553" max="12553" width="8" style="329" customWidth="1"/>
    <col min="12554" max="12554" width="2.5703125" style="329" customWidth="1"/>
    <col min="12555" max="12556" width="8.28515625"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9" width="19.42578125" style="329" customWidth="1"/>
    <col min="12570" max="12570" width="48.28515625"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 style="329" customWidth="1"/>
    <col min="12806" max="12806" width="2.7109375" style="329" bestFit="1" customWidth="1"/>
    <col min="12807" max="12808" width="10.5703125" style="329" customWidth="1"/>
    <col min="12809" max="12809" width="8" style="329" customWidth="1"/>
    <col min="12810" max="12810" width="2.5703125" style="329" customWidth="1"/>
    <col min="12811" max="12812" width="8.28515625"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5" width="19.42578125" style="329" customWidth="1"/>
    <col min="12826" max="12826" width="48.28515625"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 style="329" customWidth="1"/>
    <col min="13062" max="13062" width="2.7109375" style="329" bestFit="1" customWidth="1"/>
    <col min="13063" max="13064" width="10.5703125" style="329" customWidth="1"/>
    <col min="13065" max="13065" width="8" style="329" customWidth="1"/>
    <col min="13066" max="13066" width="2.5703125" style="329" customWidth="1"/>
    <col min="13067" max="13068" width="8.28515625"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81" width="19.42578125" style="329" customWidth="1"/>
    <col min="13082" max="13082" width="48.28515625"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 style="329" customWidth="1"/>
    <col min="13318" max="13318" width="2.7109375" style="329" bestFit="1" customWidth="1"/>
    <col min="13319" max="13320" width="10.5703125" style="329" customWidth="1"/>
    <col min="13321" max="13321" width="8" style="329" customWidth="1"/>
    <col min="13322" max="13322" width="2.5703125" style="329" customWidth="1"/>
    <col min="13323" max="13324" width="8.28515625"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7" width="19.42578125" style="329" customWidth="1"/>
    <col min="13338" max="13338" width="48.28515625"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 style="329" customWidth="1"/>
    <col min="13574" max="13574" width="2.7109375" style="329" bestFit="1" customWidth="1"/>
    <col min="13575" max="13576" width="10.5703125" style="329" customWidth="1"/>
    <col min="13577" max="13577" width="8" style="329" customWidth="1"/>
    <col min="13578" max="13578" width="2.5703125" style="329" customWidth="1"/>
    <col min="13579" max="13580" width="8.28515625"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3" width="19.42578125" style="329" customWidth="1"/>
    <col min="13594" max="13594" width="48.28515625"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 style="329" customWidth="1"/>
    <col min="13830" max="13830" width="2.7109375" style="329" bestFit="1" customWidth="1"/>
    <col min="13831" max="13832" width="10.5703125" style="329" customWidth="1"/>
    <col min="13833" max="13833" width="8" style="329" customWidth="1"/>
    <col min="13834" max="13834" width="2.5703125" style="329" customWidth="1"/>
    <col min="13835" max="13836" width="8.28515625"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9" width="19.42578125" style="329" customWidth="1"/>
    <col min="13850" max="13850" width="48.28515625"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 style="329" customWidth="1"/>
    <col min="14086" max="14086" width="2.7109375" style="329" bestFit="1" customWidth="1"/>
    <col min="14087" max="14088" width="10.5703125" style="329" customWidth="1"/>
    <col min="14089" max="14089" width="8" style="329" customWidth="1"/>
    <col min="14090" max="14090" width="2.5703125" style="329" customWidth="1"/>
    <col min="14091" max="14092" width="8.28515625"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5" width="19.42578125" style="329" customWidth="1"/>
    <col min="14106" max="14106" width="48.28515625"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 style="329" customWidth="1"/>
    <col min="14342" max="14342" width="2.7109375" style="329" bestFit="1" customWidth="1"/>
    <col min="14343" max="14344" width="10.5703125" style="329" customWidth="1"/>
    <col min="14345" max="14345" width="8" style="329" customWidth="1"/>
    <col min="14346" max="14346" width="2.5703125" style="329" customWidth="1"/>
    <col min="14347" max="14348" width="8.28515625"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61" width="19.42578125" style="329" customWidth="1"/>
    <col min="14362" max="14362" width="48.28515625"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 style="329" customWidth="1"/>
    <col min="14598" max="14598" width="2.7109375" style="329" bestFit="1" customWidth="1"/>
    <col min="14599" max="14600" width="10.5703125" style="329" customWidth="1"/>
    <col min="14601" max="14601" width="8" style="329" customWidth="1"/>
    <col min="14602" max="14602" width="2.5703125" style="329" customWidth="1"/>
    <col min="14603" max="14604" width="8.28515625"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7" width="19.42578125" style="329" customWidth="1"/>
    <col min="14618" max="14618" width="48.28515625"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 style="329" customWidth="1"/>
    <col min="14854" max="14854" width="2.7109375" style="329" bestFit="1" customWidth="1"/>
    <col min="14855" max="14856" width="10.5703125" style="329" customWidth="1"/>
    <col min="14857" max="14857" width="8" style="329" customWidth="1"/>
    <col min="14858" max="14858" width="2.5703125" style="329" customWidth="1"/>
    <col min="14859" max="14860" width="8.28515625"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3" width="19.42578125" style="329" customWidth="1"/>
    <col min="14874" max="14874" width="48.28515625"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 style="329" customWidth="1"/>
    <col min="15110" max="15110" width="2.7109375" style="329" bestFit="1" customWidth="1"/>
    <col min="15111" max="15112" width="10.5703125" style="329" customWidth="1"/>
    <col min="15113" max="15113" width="8" style="329" customWidth="1"/>
    <col min="15114" max="15114" width="2.5703125" style="329" customWidth="1"/>
    <col min="15115" max="15116" width="8.28515625"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9" width="19.42578125" style="329" customWidth="1"/>
    <col min="15130" max="15130" width="48.28515625"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 style="329" customWidth="1"/>
    <col min="15366" max="15366" width="2.7109375" style="329" bestFit="1" customWidth="1"/>
    <col min="15367" max="15368" width="10.5703125" style="329" customWidth="1"/>
    <col min="15369" max="15369" width="8" style="329" customWidth="1"/>
    <col min="15370" max="15370" width="2.5703125" style="329" customWidth="1"/>
    <col min="15371" max="15372" width="8.28515625"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5" width="19.42578125" style="329" customWidth="1"/>
    <col min="15386" max="15386" width="48.28515625"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 style="329" customWidth="1"/>
    <col min="15622" max="15622" width="2.7109375" style="329" bestFit="1" customWidth="1"/>
    <col min="15623" max="15624" width="10.5703125" style="329" customWidth="1"/>
    <col min="15625" max="15625" width="8" style="329" customWidth="1"/>
    <col min="15626" max="15626" width="2.5703125" style="329" customWidth="1"/>
    <col min="15627" max="15628" width="8.28515625"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41" width="19.42578125" style="329" customWidth="1"/>
    <col min="15642" max="15642" width="48.28515625"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 style="329" customWidth="1"/>
    <col min="15878" max="15878" width="2.7109375" style="329" bestFit="1" customWidth="1"/>
    <col min="15879" max="15880" width="10.5703125" style="329" customWidth="1"/>
    <col min="15881" max="15881" width="8" style="329" customWidth="1"/>
    <col min="15882" max="15882" width="2.5703125" style="329" customWidth="1"/>
    <col min="15883" max="15884" width="8.28515625"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7" width="19.42578125" style="329" customWidth="1"/>
    <col min="15898" max="15898" width="48.28515625"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 style="329" customWidth="1"/>
    <col min="16134" max="16134" width="2.7109375" style="329" bestFit="1" customWidth="1"/>
    <col min="16135" max="16136" width="10.5703125" style="329" customWidth="1"/>
    <col min="16137" max="16137" width="8" style="329" customWidth="1"/>
    <col min="16138" max="16138" width="2.5703125" style="329" customWidth="1"/>
    <col min="16139" max="16140" width="8.28515625"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3" width="19.42578125" style="329" customWidth="1"/>
    <col min="16154" max="16154" width="48.28515625"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1822</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42899</v>
      </c>
      <c r="O3" s="796"/>
      <c r="P3" s="796"/>
      <c r="Q3" s="796"/>
      <c r="R3" s="796"/>
      <c r="S3" s="796"/>
      <c r="T3" s="796"/>
      <c r="U3" s="797"/>
      <c r="V3" s="307"/>
      <c r="W3" s="801" t="s">
        <v>1708</v>
      </c>
      <c r="X3" s="751" t="s">
        <v>1823</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25.25" customHeight="1" x14ac:dyDescent="0.2">
      <c r="A9" s="1128" t="s">
        <v>296</v>
      </c>
      <c r="B9" s="1102" t="s">
        <v>297</v>
      </c>
      <c r="C9" s="1131" t="s">
        <v>1824</v>
      </c>
      <c r="D9" s="1132"/>
      <c r="E9" s="1133"/>
      <c r="F9" s="330">
        <v>1</v>
      </c>
      <c r="G9" s="910" t="s">
        <v>1825</v>
      </c>
      <c r="H9" s="910"/>
      <c r="I9" s="910"/>
      <c r="J9" s="1128" t="s">
        <v>298</v>
      </c>
      <c r="K9" s="1140"/>
      <c r="L9" s="1141"/>
      <c r="M9" s="1102" t="s">
        <v>23</v>
      </c>
      <c r="N9" s="1102"/>
      <c r="O9" s="330"/>
      <c r="P9" s="1102" t="s">
        <v>1723</v>
      </c>
      <c r="Q9" s="1102" t="s">
        <v>652</v>
      </c>
      <c r="R9" s="346"/>
      <c r="S9" s="1105">
        <f>VLOOKUP(P9,[48]Listas!$D$6:$E$10,2,0)</f>
        <v>4</v>
      </c>
      <c r="T9" s="1105">
        <f>HLOOKUP(Q9,[48]Listas!$F$4:$J$5,2,0)</f>
        <v>3</v>
      </c>
      <c r="U9" s="1097" t="str">
        <f>INDEX([48]Listas!$F$6:$J$10,MATCH(P9,[48]Listas!$D$6:$D$10,0),MATCH(Q9,[48]Listas!$F$4:$J$4,0))</f>
        <v>12
ALTO</v>
      </c>
      <c r="V9" s="346"/>
      <c r="W9" s="1100" t="s">
        <v>1826</v>
      </c>
      <c r="X9" s="1100"/>
      <c r="Y9" s="1100"/>
      <c r="Z9" s="382" t="s">
        <v>1030</v>
      </c>
      <c r="AA9" s="1102" t="s">
        <v>322</v>
      </c>
      <c r="AB9" s="1102">
        <v>84</v>
      </c>
      <c r="AC9" s="346"/>
      <c r="AD9" s="1105">
        <f>IF(AB9&lt;=33,0,IF(AB9&gt;81,2,1))</f>
        <v>2</v>
      </c>
      <c r="AE9" s="1105">
        <f>IF(OR(AA9="Probabilidad",AA9="Ambos"),S9-AD9,S9)</f>
        <v>2</v>
      </c>
      <c r="AF9" s="1097" t="str">
        <f>IF(AE9&lt;=1,"Remota",VLOOKUP(AE9,[48]Listas!$C$6:$D$10,2,0))</f>
        <v>Baja</v>
      </c>
      <c r="AG9" s="1105">
        <f>IF(OR(AA9="Impacto",AA9="Ambos"),T9-AD9,T9)</f>
        <v>1</v>
      </c>
      <c r="AH9" s="1097" t="str">
        <f>IF(AG9&lt;=1,"Insignificante",HLOOKUP(AG9,[48]Listas!$F$3:$J$4,2,0))</f>
        <v>Insignificante</v>
      </c>
      <c r="AI9" s="1105">
        <f>AE9*AG9</f>
        <v>2</v>
      </c>
      <c r="AJ9" s="1097" t="str">
        <f>INDEX([48]Listas!$F$6:$J$10,MATCH(AF9,[48]Listas!$D$6:$D$10,0),MATCH(AH9,[48]Listas!$F$4:$J$4,0))</f>
        <v>2
INFERIOR</v>
      </c>
    </row>
    <row r="10" spans="1:45" s="340" customFormat="1" ht="85.5" customHeight="1" x14ac:dyDescent="0.2">
      <c r="A10" s="1129"/>
      <c r="B10" s="1103"/>
      <c r="C10" s="1134"/>
      <c r="D10" s="1135"/>
      <c r="E10" s="1136"/>
      <c r="F10" s="330">
        <v>2</v>
      </c>
      <c r="G10" s="910" t="s">
        <v>1827</v>
      </c>
      <c r="H10" s="910"/>
      <c r="I10" s="910"/>
      <c r="J10" s="1129"/>
      <c r="K10" s="1142"/>
      <c r="L10" s="1143"/>
      <c r="M10" s="1103"/>
      <c r="N10" s="1103"/>
      <c r="O10" s="330"/>
      <c r="P10" s="1103"/>
      <c r="Q10" s="1103"/>
      <c r="R10" s="346"/>
      <c r="S10" s="1106" t="e">
        <f>VLOOKUP(P10,[48]Listas!$D$6:$E$10,2,0)</f>
        <v>#N/A</v>
      </c>
      <c r="T10" s="1106" t="e">
        <f>HLOOKUP(Q10,[48]Listas!$F$4:$J$5,2,0)</f>
        <v>#N/A</v>
      </c>
      <c r="U10" s="1098" t="e">
        <f>INDEX([48]Listas!$F$6:$J$10,MATCH(P10,[48]Listas!$D$6:$D$10,0),MATCH(Q10,[48]Listas!$F$4:$J$4,0))</f>
        <v>#N/A</v>
      </c>
      <c r="V10" s="346"/>
      <c r="W10" s="1100" t="s">
        <v>1828</v>
      </c>
      <c r="X10" s="1100"/>
      <c r="Y10" s="1100"/>
      <c r="Z10" s="382" t="s">
        <v>1031</v>
      </c>
      <c r="AA10" s="1103"/>
      <c r="AB10" s="1103"/>
      <c r="AC10" s="346"/>
      <c r="AD10" s="1106">
        <f>IF(AB10&lt;=33,0,IF(AB10&gt;81,2,1))</f>
        <v>0</v>
      </c>
      <c r="AE10" s="1106" t="e">
        <f>IF(OR(AA10="Probabilidad",AA10="Ambos"),S10-AD10,S10)</f>
        <v>#N/A</v>
      </c>
      <c r="AF10" s="1098" t="e">
        <f>IF(AE10&lt;=1,"Remota",VLOOKUP(AE10,[48]Listas!$C$6:$D$10,2,0))</f>
        <v>#N/A</v>
      </c>
      <c r="AG10" s="1106" t="e">
        <f>IF(OR(AA10="Impacto",AA10="Ambos"),T10-AD10,T10)</f>
        <v>#N/A</v>
      </c>
      <c r="AH10" s="1098" t="e">
        <f>IF(AG10&lt;=1,"Insignificante",HLOOKUP(AG10,[48]Listas!$F$3:$J$4,2,0))</f>
        <v>#N/A</v>
      </c>
      <c r="AI10" s="1106" t="e">
        <f>AE10*AG10</f>
        <v>#N/A</v>
      </c>
      <c r="AJ10" s="1098" t="e">
        <f>INDEX([48]Listas!$F$6:$J$10,MATCH(AF10,[48]Listas!$D$6:$D$10,0),MATCH(AH10,[48]Listas!$F$4:$J$4,0))</f>
        <v>#N/A</v>
      </c>
    </row>
    <row r="11" spans="1:45" s="340" customFormat="1" ht="83.25" customHeight="1" x14ac:dyDescent="0.2">
      <c r="A11" s="1129"/>
      <c r="B11" s="1103"/>
      <c r="C11" s="1134"/>
      <c r="D11" s="1135"/>
      <c r="E11" s="1136"/>
      <c r="F11" s="330">
        <v>3</v>
      </c>
      <c r="G11" s="910" t="s">
        <v>1829</v>
      </c>
      <c r="H11" s="910"/>
      <c r="I11" s="910"/>
      <c r="J11" s="1129"/>
      <c r="K11" s="1142"/>
      <c r="L11" s="1143"/>
      <c r="M11" s="1103"/>
      <c r="N11" s="1103"/>
      <c r="O11" s="330"/>
      <c r="P11" s="1103"/>
      <c r="Q11" s="1103"/>
      <c r="R11" s="346"/>
      <c r="S11" s="1106" t="e">
        <f>VLOOKUP(P11,[48]Listas!$D$6:$E$10,2,0)</f>
        <v>#N/A</v>
      </c>
      <c r="T11" s="1106" t="e">
        <f>HLOOKUP(Q11,[48]Listas!$F$4:$J$5,2,0)</f>
        <v>#N/A</v>
      </c>
      <c r="U11" s="1098" t="e">
        <f>INDEX([48]Listas!$F$6:$J$10,MATCH(P11,[48]Listas!$D$6:$D$10,0),MATCH(Q11,[48]Listas!$F$4:$J$4,0))</f>
        <v>#N/A</v>
      </c>
      <c r="V11" s="346"/>
      <c r="W11" s="1100" t="s">
        <v>1830</v>
      </c>
      <c r="X11" s="1100"/>
      <c r="Y11" s="1100"/>
      <c r="Z11" s="382" t="s">
        <v>1831</v>
      </c>
      <c r="AA11" s="1103"/>
      <c r="AB11" s="1103"/>
      <c r="AC11" s="346"/>
      <c r="AD11" s="1106">
        <f t="shared" ref="AD11:AD18" si="0">IF(AB11&lt;=33,0,IF(AB11&gt;81,2,1))</f>
        <v>0</v>
      </c>
      <c r="AE11" s="1106" t="e">
        <f t="shared" ref="AE11:AE18" si="1">IF(OR(AA11="Probabilidad",AA11="Ambos"),S11-AD11,S11)</f>
        <v>#N/A</v>
      </c>
      <c r="AF11" s="1098" t="e">
        <f>IF(AE11&lt;=1,"Remota",VLOOKUP(AE11,[48]Listas!$C$6:$D$10,2,0))</f>
        <v>#N/A</v>
      </c>
      <c r="AG11" s="1106" t="e">
        <f t="shared" ref="AG11:AG18" si="2">IF(OR(AA11="Impacto",AA11="Ambos"),T11-AD11,T11)</f>
        <v>#N/A</v>
      </c>
      <c r="AH11" s="1098" t="e">
        <f>IF(AG11&lt;=1,"Insignificante",HLOOKUP(AG11,[48]Listas!$F$3:$J$4,2,0))</f>
        <v>#N/A</v>
      </c>
      <c r="AI11" s="1106" t="e">
        <f t="shared" ref="AI11:AI18" si="3">AE11*AG11</f>
        <v>#N/A</v>
      </c>
      <c r="AJ11" s="1098" t="e">
        <f>INDEX([48]Listas!$F$6:$J$10,MATCH(AF11,[48]Listas!$D$6:$D$10,0),MATCH(AH11,[48]Listas!$F$4:$J$4,0))</f>
        <v>#N/A</v>
      </c>
    </row>
    <row r="12" spans="1:45" s="340" customFormat="1" ht="72.75" customHeight="1" x14ac:dyDescent="0.2">
      <c r="A12" s="1129"/>
      <c r="B12" s="1103"/>
      <c r="C12" s="1134"/>
      <c r="D12" s="1135"/>
      <c r="E12" s="1136"/>
      <c r="F12" s="341">
        <v>4</v>
      </c>
      <c r="G12" s="1101" t="s">
        <v>1032</v>
      </c>
      <c r="H12" s="1101"/>
      <c r="I12" s="1101"/>
      <c r="J12" s="1129"/>
      <c r="K12" s="1142"/>
      <c r="L12" s="1143"/>
      <c r="M12" s="1103"/>
      <c r="N12" s="1103"/>
      <c r="O12" s="330"/>
      <c r="P12" s="1103"/>
      <c r="Q12" s="1103"/>
      <c r="R12" s="346"/>
      <c r="S12" s="1106" t="e">
        <f>VLOOKUP(P12,[48]Listas!$D$6:$E$10,2,0)</f>
        <v>#N/A</v>
      </c>
      <c r="T12" s="1106" t="e">
        <f>HLOOKUP(Q12,[48]Listas!$F$4:$J$5,2,0)</f>
        <v>#N/A</v>
      </c>
      <c r="U12" s="1098" t="e">
        <f>INDEX([48]Listas!$F$6:$J$10,MATCH(P12,[48]Listas!$D$6:$D$10,0),MATCH(Q12,[48]Listas!$F$4:$J$4,0))</f>
        <v>#N/A</v>
      </c>
      <c r="V12" s="346"/>
      <c r="W12" s="1100" t="s">
        <v>1033</v>
      </c>
      <c r="X12" s="1100" t="s">
        <v>262</v>
      </c>
      <c r="Y12" s="1100" t="s">
        <v>262</v>
      </c>
      <c r="Z12" s="382" t="s">
        <v>1034</v>
      </c>
      <c r="AA12" s="1103"/>
      <c r="AB12" s="1103"/>
      <c r="AC12" s="346"/>
      <c r="AD12" s="1106">
        <f t="shared" si="0"/>
        <v>0</v>
      </c>
      <c r="AE12" s="1106" t="e">
        <f t="shared" si="1"/>
        <v>#N/A</v>
      </c>
      <c r="AF12" s="1098" t="e">
        <f>IF(AE12&lt;=1,"Remota",VLOOKUP(AE12,[48]Listas!$C$6:$D$10,2,0))</f>
        <v>#N/A</v>
      </c>
      <c r="AG12" s="1106" t="e">
        <f t="shared" si="2"/>
        <v>#N/A</v>
      </c>
      <c r="AH12" s="1098" t="e">
        <f>IF(AG12&lt;=1,"Insignificante",HLOOKUP(AG12,[48]Listas!$F$3:$J$4,2,0))</f>
        <v>#N/A</v>
      </c>
      <c r="AI12" s="1106" t="e">
        <f t="shared" si="3"/>
        <v>#N/A</v>
      </c>
      <c r="AJ12" s="1098" t="e">
        <f>INDEX([48]Listas!$F$6:$J$10,MATCH(AF12,[48]Listas!$D$6:$D$10,0),MATCH(AH12,[48]Listas!$F$4:$J$4,0))</f>
        <v>#N/A</v>
      </c>
    </row>
    <row r="13" spans="1:45" s="340" customFormat="1" ht="93" customHeight="1" x14ac:dyDescent="0.2">
      <c r="A13" s="1129"/>
      <c r="B13" s="1103"/>
      <c r="C13" s="1134"/>
      <c r="D13" s="1135"/>
      <c r="E13" s="1136"/>
      <c r="F13" s="330">
        <v>5</v>
      </c>
      <c r="G13" s="910" t="s">
        <v>569</v>
      </c>
      <c r="H13" s="910"/>
      <c r="I13" s="910"/>
      <c r="J13" s="1129"/>
      <c r="K13" s="1142"/>
      <c r="L13" s="1143"/>
      <c r="M13" s="1103"/>
      <c r="N13" s="1103"/>
      <c r="O13" s="330"/>
      <c r="P13" s="1103"/>
      <c r="Q13" s="1103"/>
      <c r="R13" s="346"/>
      <c r="S13" s="1106" t="e">
        <f>VLOOKUP(P13,[48]Listas!$D$6:$E$10,2,0)</f>
        <v>#N/A</v>
      </c>
      <c r="T13" s="1106" t="e">
        <f>HLOOKUP(Q13,[48]Listas!$F$4:$J$5,2,0)</f>
        <v>#N/A</v>
      </c>
      <c r="U13" s="1098" t="e">
        <f>INDEX([48]Listas!$F$6:$J$10,MATCH(P13,[48]Listas!$D$6:$D$10,0),MATCH(Q13,[48]Listas!$F$4:$J$4,0))</f>
        <v>#N/A</v>
      </c>
      <c r="V13" s="346"/>
      <c r="W13" s="1100" t="s">
        <v>1832</v>
      </c>
      <c r="X13" s="1100"/>
      <c r="Y13" s="1100"/>
      <c r="Z13" s="382" t="s">
        <v>1833</v>
      </c>
      <c r="AA13" s="1103"/>
      <c r="AB13" s="1103"/>
      <c r="AC13" s="346"/>
      <c r="AD13" s="1106">
        <f t="shared" si="0"/>
        <v>0</v>
      </c>
      <c r="AE13" s="1106" t="e">
        <f t="shared" si="1"/>
        <v>#N/A</v>
      </c>
      <c r="AF13" s="1098" t="e">
        <f>IF(AE13&lt;=1,"Remota",VLOOKUP(AE13,[48]Listas!$C$6:$D$10,2,0))</f>
        <v>#N/A</v>
      </c>
      <c r="AG13" s="1106" t="e">
        <f t="shared" si="2"/>
        <v>#N/A</v>
      </c>
      <c r="AH13" s="1098" t="e">
        <f>IF(AG13&lt;=1,"Insignificante",HLOOKUP(AG13,[48]Listas!$F$3:$J$4,2,0))</f>
        <v>#N/A</v>
      </c>
      <c r="AI13" s="1106" t="e">
        <f t="shared" si="3"/>
        <v>#N/A</v>
      </c>
      <c r="AJ13" s="1098" t="e">
        <f>INDEX([48]Listas!$F$6:$J$10,MATCH(AF13,[48]Listas!$D$6:$D$10,0),MATCH(AH13,[48]Listas!$F$4:$J$4,0))</f>
        <v>#N/A</v>
      </c>
    </row>
    <row r="14" spans="1:45" s="340" customFormat="1" ht="56.25" customHeight="1" x14ac:dyDescent="0.2">
      <c r="A14" s="1129"/>
      <c r="B14" s="1103"/>
      <c r="C14" s="1134"/>
      <c r="D14" s="1135"/>
      <c r="E14" s="1136"/>
      <c r="F14" s="330">
        <v>6</v>
      </c>
      <c r="G14" s="910" t="s">
        <v>1834</v>
      </c>
      <c r="H14" s="910"/>
      <c r="I14" s="910"/>
      <c r="J14" s="1129"/>
      <c r="K14" s="1142"/>
      <c r="L14" s="1143"/>
      <c r="M14" s="1103"/>
      <c r="N14" s="1103"/>
      <c r="O14" s="330"/>
      <c r="P14" s="1103"/>
      <c r="Q14" s="1103"/>
      <c r="R14" s="346"/>
      <c r="S14" s="1106" t="e">
        <f>VLOOKUP(P14,[48]Listas!$D$6:$E$10,2,0)</f>
        <v>#N/A</v>
      </c>
      <c r="T14" s="1106" t="e">
        <f>HLOOKUP(Q14,[48]Listas!$F$4:$J$5,2,0)</f>
        <v>#N/A</v>
      </c>
      <c r="U14" s="1098" t="e">
        <f>INDEX([48]Listas!$F$6:$J$10,MATCH(P14,[48]Listas!$D$6:$D$10,0),MATCH(Q14,[48]Listas!$F$4:$J$4,0))</f>
        <v>#N/A</v>
      </c>
      <c r="V14" s="346"/>
      <c r="W14" s="1100" t="s">
        <v>1835</v>
      </c>
      <c r="X14" s="1108" t="s">
        <v>263</v>
      </c>
      <c r="Y14" s="1108" t="s">
        <v>263</v>
      </c>
      <c r="Z14" s="382" t="s">
        <v>1036</v>
      </c>
      <c r="AA14" s="1103"/>
      <c r="AB14" s="1103"/>
      <c r="AC14" s="346"/>
      <c r="AD14" s="1106">
        <f t="shared" si="0"/>
        <v>0</v>
      </c>
      <c r="AE14" s="1106" t="e">
        <f t="shared" si="1"/>
        <v>#N/A</v>
      </c>
      <c r="AF14" s="1098" t="e">
        <f>IF(AE14&lt;=1,"Remota",VLOOKUP(AE14,[48]Listas!$C$6:$D$10,2,0))</f>
        <v>#N/A</v>
      </c>
      <c r="AG14" s="1106" t="e">
        <f t="shared" si="2"/>
        <v>#N/A</v>
      </c>
      <c r="AH14" s="1098" t="e">
        <f>IF(AG14&lt;=1,"Insignificante",HLOOKUP(AG14,[48]Listas!$F$3:$J$4,2,0))</f>
        <v>#N/A</v>
      </c>
      <c r="AI14" s="1106" t="e">
        <f t="shared" si="3"/>
        <v>#N/A</v>
      </c>
      <c r="AJ14" s="1098" t="e">
        <f>INDEX([48]Listas!$F$6:$J$10,MATCH(AF14,[48]Listas!$D$6:$D$10,0),MATCH(AH14,[48]Listas!$F$4:$J$4,0))</f>
        <v>#N/A</v>
      </c>
    </row>
    <row r="15" spans="1:45" s="340" customFormat="1" ht="93.75" customHeight="1" x14ac:dyDescent="0.2">
      <c r="A15" s="1129"/>
      <c r="B15" s="1103"/>
      <c r="C15" s="1134"/>
      <c r="D15" s="1135"/>
      <c r="E15" s="1136"/>
      <c r="F15" s="330">
        <v>7</v>
      </c>
      <c r="G15" s="910" t="s">
        <v>1037</v>
      </c>
      <c r="H15" s="910"/>
      <c r="I15" s="910"/>
      <c r="J15" s="1129"/>
      <c r="K15" s="1142"/>
      <c r="L15" s="1143"/>
      <c r="M15" s="1103"/>
      <c r="N15" s="1103"/>
      <c r="O15" s="330"/>
      <c r="P15" s="1103"/>
      <c r="Q15" s="1103"/>
      <c r="R15" s="346"/>
      <c r="S15" s="1106" t="e">
        <f>VLOOKUP(P15,[48]Listas!$D$6:$E$10,2,0)</f>
        <v>#N/A</v>
      </c>
      <c r="T15" s="1106" t="e">
        <f>HLOOKUP(Q15,[48]Listas!$F$4:$J$5,2,0)</f>
        <v>#N/A</v>
      </c>
      <c r="U15" s="1098" t="e">
        <f>INDEX([48]Listas!$F$6:$J$10,MATCH(P15,[48]Listas!$D$6:$D$10,0),MATCH(Q15,[48]Listas!$F$4:$J$4,0))</f>
        <v>#N/A</v>
      </c>
      <c r="V15" s="346"/>
      <c r="W15" s="1100" t="s">
        <v>1038</v>
      </c>
      <c r="X15" s="1100" t="s">
        <v>264</v>
      </c>
      <c r="Y15" s="1100" t="s">
        <v>264</v>
      </c>
      <c r="Z15" s="382" t="s">
        <v>1039</v>
      </c>
      <c r="AA15" s="1103"/>
      <c r="AB15" s="1103"/>
      <c r="AC15" s="346"/>
      <c r="AD15" s="1106">
        <f t="shared" si="0"/>
        <v>0</v>
      </c>
      <c r="AE15" s="1106" t="e">
        <f t="shared" si="1"/>
        <v>#N/A</v>
      </c>
      <c r="AF15" s="1098" t="e">
        <f>IF(AE15&lt;=1,"Remota",VLOOKUP(AE15,[48]Listas!$C$6:$D$10,2,0))</f>
        <v>#N/A</v>
      </c>
      <c r="AG15" s="1106" t="e">
        <f t="shared" si="2"/>
        <v>#N/A</v>
      </c>
      <c r="AH15" s="1098" t="e">
        <f>IF(AG15&lt;=1,"Insignificante",HLOOKUP(AG15,[48]Listas!$F$3:$J$4,2,0))</f>
        <v>#N/A</v>
      </c>
      <c r="AI15" s="1106" t="e">
        <f t="shared" si="3"/>
        <v>#N/A</v>
      </c>
      <c r="AJ15" s="1098" t="e">
        <f>INDEX([48]Listas!$F$6:$J$10,MATCH(AF15,[48]Listas!$D$6:$D$10,0),MATCH(AH15,[48]Listas!$F$4:$J$4,0))</f>
        <v>#N/A</v>
      </c>
    </row>
    <row r="16" spans="1:45" s="340" customFormat="1" ht="54.75" customHeight="1" x14ac:dyDescent="0.2">
      <c r="A16" s="1130"/>
      <c r="B16" s="1104"/>
      <c r="C16" s="1137"/>
      <c r="D16" s="1138"/>
      <c r="E16" s="1139"/>
      <c r="F16" s="330">
        <v>8</v>
      </c>
      <c r="G16" s="910" t="s">
        <v>265</v>
      </c>
      <c r="H16" s="910"/>
      <c r="I16" s="910"/>
      <c r="J16" s="1130"/>
      <c r="K16" s="1144"/>
      <c r="L16" s="1145"/>
      <c r="M16" s="1104"/>
      <c r="N16" s="1104"/>
      <c r="O16" s="330"/>
      <c r="P16" s="1104"/>
      <c r="Q16" s="1104"/>
      <c r="R16" s="346"/>
      <c r="S16" s="1107" t="e">
        <f>VLOOKUP(P16,[48]Listas!$D$6:$E$10,2,0)</f>
        <v>#N/A</v>
      </c>
      <c r="T16" s="1107" t="e">
        <f>HLOOKUP(Q16,[48]Listas!$F$4:$J$5,2,0)</f>
        <v>#N/A</v>
      </c>
      <c r="U16" s="1099" t="e">
        <f>INDEX([48]Listas!$F$6:$J$10,MATCH(P16,[48]Listas!$D$6:$D$10,0),MATCH(Q16,[48]Listas!$F$4:$J$4,0))</f>
        <v>#N/A</v>
      </c>
      <c r="V16" s="346"/>
      <c r="W16" s="1100" t="s">
        <v>1040</v>
      </c>
      <c r="X16" s="1100" t="s">
        <v>266</v>
      </c>
      <c r="Y16" s="1100" t="s">
        <v>266</v>
      </c>
      <c r="Z16" s="382" t="s">
        <v>1041</v>
      </c>
      <c r="AA16" s="1104"/>
      <c r="AB16" s="1104"/>
      <c r="AC16" s="346"/>
      <c r="AD16" s="1107">
        <f t="shared" si="0"/>
        <v>0</v>
      </c>
      <c r="AE16" s="1107" t="e">
        <f t="shared" si="1"/>
        <v>#N/A</v>
      </c>
      <c r="AF16" s="1099" t="e">
        <f>IF(AE16&lt;=1,"Remota",VLOOKUP(AE16,[48]Listas!$C$6:$D$10,2,0))</f>
        <v>#N/A</v>
      </c>
      <c r="AG16" s="1107" t="e">
        <f t="shared" si="2"/>
        <v>#N/A</v>
      </c>
      <c r="AH16" s="1099" t="e">
        <f>IF(AG16&lt;=1,"Insignificante",HLOOKUP(AG16,[48]Listas!$F$3:$J$4,2,0))</f>
        <v>#N/A</v>
      </c>
      <c r="AI16" s="1107" t="e">
        <f t="shared" si="3"/>
        <v>#N/A</v>
      </c>
      <c r="AJ16" s="1099" t="e">
        <f>INDEX([48]Listas!$F$6:$J$10,MATCH(AF16,[48]Listas!$D$6:$D$10,0),MATCH(AH16,[48]Listas!$F$4:$J$4,0))</f>
        <v>#N/A</v>
      </c>
    </row>
    <row r="17" spans="1:36" s="340" customFormat="1" ht="147" customHeight="1" x14ac:dyDescent="0.2">
      <c r="A17" s="1109" t="s">
        <v>296</v>
      </c>
      <c r="B17" s="1102" t="s">
        <v>268</v>
      </c>
      <c r="C17" s="1112" t="s">
        <v>1836</v>
      </c>
      <c r="D17" s="1113"/>
      <c r="E17" s="1114"/>
      <c r="F17" s="383">
        <v>1</v>
      </c>
      <c r="G17" s="1121" t="s">
        <v>269</v>
      </c>
      <c r="H17" s="1121"/>
      <c r="I17" s="1121"/>
      <c r="J17" s="1084" t="s">
        <v>1042</v>
      </c>
      <c r="K17" s="1085"/>
      <c r="L17" s="1086"/>
      <c r="M17" s="1102" t="s">
        <v>23</v>
      </c>
      <c r="N17" s="1102"/>
      <c r="O17" s="330"/>
      <c r="P17" s="1102" t="s">
        <v>101</v>
      </c>
      <c r="Q17" s="1102" t="s">
        <v>645</v>
      </c>
      <c r="R17" s="346"/>
      <c r="S17" s="1146">
        <f>VLOOKUP(P17,[48]Listas!$D$6:$E$10,2,0)</f>
        <v>3</v>
      </c>
      <c r="T17" s="1146">
        <f>HLOOKUP(Q17,[48]Listas!$F$4:$J$5,2,0)</f>
        <v>4</v>
      </c>
      <c r="U17" s="1146" t="str">
        <f>INDEX([48]Listas!$F$6:$J$10,MATCH(P17,[48]Listas!$D$6:$D$10,0),MATCH(Q17,[48]Listas!$F$4:$J$4,0))</f>
        <v>12
ALTO</v>
      </c>
      <c r="V17" s="346"/>
      <c r="W17" s="1100" t="s">
        <v>1837</v>
      </c>
      <c r="X17" s="1100" t="s">
        <v>263</v>
      </c>
      <c r="Y17" s="1100" t="s">
        <v>263</v>
      </c>
      <c r="Z17" s="382" t="s">
        <v>1043</v>
      </c>
      <c r="AA17" s="1102" t="s">
        <v>322</v>
      </c>
      <c r="AB17" s="1102">
        <v>72</v>
      </c>
      <c r="AC17" s="346"/>
      <c r="AD17" s="1146">
        <f t="shared" si="0"/>
        <v>1</v>
      </c>
      <c r="AE17" s="1146">
        <f t="shared" si="1"/>
        <v>2</v>
      </c>
      <c r="AF17" s="1146" t="str">
        <f>IF(AE17&lt;=1,"Remota",VLOOKUP(AE17,[48]Listas!$C$6:$D$10,2,0))</f>
        <v>Baja</v>
      </c>
      <c r="AG17" s="1146">
        <f t="shared" si="2"/>
        <v>3</v>
      </c>
      <c r="AH17" s="1146" t="str">
        <f>IF(AG17&lt;=1,"Insignificante",HLOOKUP(AG17,[48]Listas!$F$3:$J$4,2,0))</f>
        <v>Moderado</v>
      </c>
      <c r="AI17" s="1146">
        <f t="shared" si="3"/>
        <v>6</v>
      </c>
      <c r="AJ17" s="1097" t="str">
        <f>INDEX([48]Listas!$F$6:$J$10,MATCH(AF17,[48]Listas!$D$6:$D$10,0),MATCH(AH17,[48]Listas!$F$4:$J$4,0))</f>
        <v>6
MODERADO</v>
      </c>
    </row>
    <row r="18" spans="1:36" s="340" customFormat="1" ht="147" customHeight="1" x14ac:dyDescent="0.2">
      <c r="A18" s="1110"/>
      <c r="B18" s="1103"/>
      <c r="C18" s="1115"/>
      <c r="D18" s="1116"/>
      <c r="E18" s="1117"/>
      <c r="F18" s="383">
        <v>2</v>
      </c>
      <c r="G18" s="1121" t="s">
        <v>1838</v>
      </c>
      <c r="H18" s="1121"/>
      <c r="I18" s="1121"/>
      <c r="J18" s="1122"/>
      <c r="K18" s="1123"/>
      <c r="L18" s="1124"/>
      <c r="M18" s="1103"/>
      <c r="N18" s="1103"/>
      <c r="O18" s="330"/>
      <c r="P18" s="1103"/>
      <c r="Q18" s="1103"/>
      <c r="R18" s="346"/>
      <c r="S18" s="1147" t="e">
        <f>VLOOKUP(P18,[48]Listas!$D$6:$E$10,2,0)</f>
        <v>#N/A</v>
      </c>
      <c r="T18" s="1147" t="e">
        <f>HLOOKUP(Q18,[48]Listas!$F$4:$J$5,2,0)</f>
        <v>#N/A</v>
      </c>
      <c r="U18" s="1147" t="e">
        <f>INDEX([48]Listas!$F$6:$J$10,MATCH(P18,[48]Listas!$D$6:$D$10,0),MATCH(Q18,[48]Listas!$F$4:$J$4,0))</f>
        <v>#N/A</v>
      </c>
      <c r="V18" s="346"/>
      <c r="W18" s="1100" t="s">
        <v>1839</v>
      </c>
      <c r="X18" s="1100" t="s">
        <v>270</v>
      </c>
      <c r="Y18" s="1100" t="s">
        <v>270</v>
      </c>
      <c r="Z18" s="382" t="s">
        <v>1044</v>
      </c>
      <c r="AA18" s="1103"/>
      <c r="AB18" s="1103"/>
      <c r="AC18" s="346"/>
      <c r="AD18" s="1147">
        <f t="shared" si="0"/>
        <v>0</v>
      </c>
      <c r="AE18" s="1147" t="e">
        <f t="shared" si="1"/>
        <v>#N/A</v>
      </c>
      <c r="AF18" s="1147" t="e">
        <f>IF(AE18&lt;=1,"Remota",VLOOKUP(AE18,[48]Listas!$C$6:$D$10,2,0))</f>
        <v>#N/A</v>
      </c>
      <c r="AG18" s="1147" t="e">
        <f t="shared" si="2"/>
        <v>#N/A</v>
      </c>
      <c r="AH18" s="1147" t="e">
        <f>IF(AG18&lt;=1,"Insignificante",HLOOKUP(AG18,[48]Listas!$F$3:$J$4,2,0))</f>
        <v>#N/A</v>
      </c>
      <c r="AI18" s="1147" t="e">
        <f t="shared" si="3"/>
        <v>#N/A</v>
      </c>
      <c r="AJ18" s="1098" t="e">
        <f>INDEX([48]Listas!$F$6:$J$10,MATCH(AF18,[48]Listas!$D$6:$D$10,0),MATCH(AH18,[48]Listas!$F$4:$J$4,0))</f>
        <v>#N/A</v>
      </c>
    </row>
    <row r="19" spans="1:36" s="340" customFormat="1" ht="147" customHeight="1" x14ac:dyDescent="0.2">
      <c r="A19" s="1111"/>
      <c r="B19" s="1104"/>
      <c r="C19" s="1118"/>
      <c r="D19" s="1119"/>
      <c r="E19" s="1120"/>
      <c r="F19" s="383">
        <v>3</v>
      </c>
      <c r="G19" s="910" t="s">
        <v>1840</v>
      </c>
      <c r="H19" s="910"/>
      <c r="I19" s="910"/>
      <c r="J19" s="1125"/>
      <c r="K19" s="1126"/>
      <c r="L19" s="1127"/>
      <c r="M19" s="1104"/>
      <c r="N19" s="1104"/>
      <c r="O19" s="330"/>
      <c r="P19" s="1104"/>
      <c r="Q19" s="1104"/>
      <c r="R19" s="345"/>
      <c r="S19" s="1148" t="e">
        <f>VLOOKUP(P19,[48]Listas!$D$6:$E$10,2,0)</f>
        <v>#N/A</v>
      </c>
      <c r="T19" s="1148" t="e">
        <f>HLOOKUP(Q19,[48]Listas!$F$4:$J$5,2,0)</f>
        <v>#N/A</v>
      </c>
      <c r="U19" s="1148" t="e">
        <f>INDEX([48]Listas!$F$6:$J$10,MATCH(P19,[48]Listas!$D$6:$D$10,0),MATCH(Q19,[48]Listas!$F$4:$J$4,0))</f>
        <v>#N/A</v>
      </c>
      <c r="V19" s="345"/>
      <c r="W19" s="1100" t="s">
        <v>1045</v>
      </c>
      <c r="X19" s="1100"/>
      <c r="Y19" s="1100"/>
      <c r="Z19" s="382" t="s">
        <v>1046</v>
      </c>
      <c r="AA19" s="1104"/>
      <c r="AB19" s="1104"/>
      <c r="AC19" s="345"/>
      <c r="AD19" s="1148">
        <f>IF(AB19&lt;=33,0,IF(AB19&gt;81,2,1))</f>
        <v>0</v>
      </c>
      <c r="AE19" s="1148" t="e">
        <f>IF(OR(AA19="Probabilidad",AA19="Ambos"),S19-AD19,S19)</f>
        <v>#N/A</v>
      </c>
      <c r="AF19" s="1148" t="e">
        <f>IF(AE19&lt;=1,"Remota",VLOOKUP(AE19,[48]Listas!$C$6:$D$10,2,0))</f>
        <v>#N/A</v>
      </c>
      <c r="AG19" s="1148" t="e">
        <f>IF(OR(AA19="Impacto",AA19="Ambos"),T19-AD19,T19)</f>
        <v>#N/A</v>
      </c>
      <c r="AH19" s="1148" t="e">
        <f>IF(AG19&lt;=1,"Insignificante",HLOOKUP(AG19,[48]Listas!$F$3:$J$4,2,0))</f>
        <v>#N/A</v>
      </c>
      <c r="AI19" s="1148" t="e">
        <f>AE19*AG19</f>
        <v>#N/A</v>
      </c>
      <c r="AJ19" s="1099" t="e">
        <f>INDEX([48]Listas!$F$6:$J$10,MATCH(AF19,[48]Listas!$D$6:$D$10,0),MATCH(AH19,[48]Listas!$F$4:$J$4,0))</f>
        <v>#N/A</v>
      </c>
    </row>
    <row r="20" spans="1:36" s="340" customFormat="1" ht="111.75" customHeight="1" x14ac:dyDescent="0.2">
      <c r="A20" s="1164" t="s">
        <v>296</v>
      </c>
      <c r="B20" s="1152" t="s">
        <v>271</v>
      </c>
      <c r="C20" s="1167" t="s">
        <v>272</v>
      </c>
      <c r="D20" s="1168"/>
      <c r="E20" s="1169"/>
      <c r="F20" s="330">
        <v>1</v>
      </c>
      <c r="G20" s="910" t="s">
        <v>1841</v>
      </c>
      <c r="H20" s="910"/>
      <c r="I20" s="910"/>
      <c r="J20" s="1084" t="s">
        <v>1842</v>
      </c>
      <c r="K20" s="1085"/>
      <c r="L20" s="1086"/>
      <c r="M20" s="1152" t="s">
        <v>23</v>
      </c>
      <c r="N20" s="1152"/>
      <c r="O20" s="330"/>
      <c r="P20" s="1152" t="s">
        <v>63</v>
      </c>
      <c r="Q20" s="1152" t="s">
        <v>645</v>
      </c>
      <c r="R20" s="346"/>
      <c r="S20" s="1155">
        <f>VLOOKUP(P20,[48]Listas!$D$6:$E$10,2,0)</f>
        <v>5</v>
      </c>
      <c r="T20" s="1155">
        <f>HLOOKUP(Q20,[48]Listas!$F$4:$J$5,2,0)</f>
        <v>4</v>
      </c>
      <c r="U20" s="1155" t="str">
        <f>INDEX([48]Listas!$F$6:$J$10,MATCH(P20,[48]Listas!$D$6:$D$10,0),MATCH(Q20,[48]Listas!$F$4:$J$4,0))</f>
        <v>20
EXTREMO</v>
      </c>
      <c r="V20" s="346"/>
      <c r="W20" s="1100" t="s">
        <v>1843</v>
      </c>
      <c r="X20" s="1100" t="s">
        <v>264</v>
      </c>
      <c r="Y20" s="1100" t="s">
        <v>264</v>
      </c>
      <c r="Z20" s="382" t="s">
        <v>1844</v>
      </c>
      <c r="AA20" s="1152" t="s">
        <v>322</v>
      </c>
      <c r="AB20" s="1152">
        <v>64</v>
      </c>
      <c r="AC20" s="346"/>
      <c r="AD20" s="1155">
        <f t="shared" ref="AD20:AD27" si="4">IF(AB20&lt;=33,0,IF(AB20&gt;81,2,1))</f>
        <v>1</v>
      </c>
      <c r="AE20" s="1155">
        <f t="shared" ref="AE20:AE27" si="5">IF(OR(AA20="Probabilidad",AA20="Ambos"),S20-AD20,S20)</f>
        <v>4</v>
      </c>
      <c r="AF20" s="1155" t="str">
        <f>IF(AE20&lt;=1,"Remota",VLOOKUP(AE20,[48]Listas!$C$6:$D$10,2,0))</f>
        <v>Alta</v>
      </c>
      <c r="AG20" s="1155">
        <f t="shared" ref="AG20:AG27" si="6">IF(OR(AA20="Impacto",AA20="Ambos"),T20-AD20,T20)</f>
        <v>3</v>
      </c>
      <c r="AH20" s="1155" t="str">
        <f>IF(AG20&lt;=1,"Insignificante",HLOOKUP(AG20,[48]Listas!$F$3:$J$4,2,0))</f>
        <v>Moderado</v>
      </c>
      <c r="AI20" s="1155">
        <f t="shared" ref="AI20:AI27" si="7">AE20*AG20</f>
        <v>12</v>
      </c>
      <c r="AJ20" s="1149" t="str">
        <f>INDEX([48]Listas!$F$6:$J$10,MATCH(AF20,[48]Listas!$D$6:$D$10,0),MATCH(AH20,[48]Listas!$F$4:$J$4,0))</f>
        <v>12
ALTO</v>
      </c>
    </row>
    <row r="21" spans="1:36" s="340" customFormat="1" ht="123.75" customHeight="1" x14ac:dyDescent="0.2">
      <c r="A21" s="1165"/>
      <c r="B21" s="1153"/>
      <c r="C21" s="1170"/>
      <c r="D21" s="1171"/>
      <c r="E21" s="1172"/>
      <c r="F21" s="330">
        <v>2</v>
      </c>
      <c r="G21" s="910" t="s">
        <v>267</v>
      </c>
      <c r="H21" s="910"/>
      <c r="I21" s="910"/>
      <c r="J21" s="1122"/>
      <c r="K21" s="1123"/>
      <c r="L21" s="1124"/>
      <c r="M21" s="1153"/>
      <c r="N21" s="1153"/>
      <c r="O21" s="330"/>
      <c r="P21" s="1153"/>
      <c r="Q21" s="1153"/>
      <c r="R21" s="346"/>
      <c r="S21" s="1156" t="e">
        <f>VLOOKUP(P21,[48]Listas!$D$6:$E$10,2,0)</f>
        <v>#N/A</v>
      </c>
      <c r="T21" s="1156" t="e">
        <f>HLOOKUP(Q21,[48]Listas!$F$4:$J$5,2,0)</f>
        <v>#N/A</v>
      </c>
      <c r="U21" s="1156" t="e">
        <f>INDEX([48]Listas!$F$6:$J$10,MATCH(P21,[48]Listas!$D$6:$D$10,0),MATCH(Q21,[48]Listas!$F$4:$J$4,0))</f>
        <v>#N/A</v>
      </c>
      <c r="V21" s="346"/>
      <c r="W21" s="1100" t="s">
        <v>1035</v>
      </c>
      <c r="X21" s="1108" t="s">
        <v>263</v>
      </c>
      <c r="Y21" s="1108" t="s">
        <v>263</v>
      </c>
      <c r="Z21" s="382" t="s">
        <v>1036</v>
      </c>
      <c r="AA21" s="1153"/>
      <c r="AB21" s="1153"/>
      <c r="AC21" s="346"/>
      <c r="AD21" s="1156">
        <f t="shared" si="4"/>
        <v>0</v>
      </c>
      <c r="AE21" s="1156" t="e">
        <f t="shared" si="5"/>
        <v>#N/A</v>
      </c>
      <c r="AF21" s="1156" t="e">
        <f>IF(AE21&lt;=1,"Remota",VLOOKUP(AE21,[48]Listas!$C$6:$D$10,2,0))</f>
        <v>#N/A</v>
      </c>
      <c r="AG21" s="1156" t="e">
        <f t="shared" si="6"/>
        <v>#N/A</v>
      </c>
      <c r="AH21" s="1156" t="e">
        <f>IF(AG21&lt;=1,"Insignificante",HLOOKUP(AG21,[48]Listas!$F$3:$J$4,2,0))</f>
        <v>#N/A</v>
      </c>
      <c r="AI21" s="1156" t="e">
        <f t="shared" si="7"/>
        <v>#N/A</v>
      </c>
      <c r="AJ21" s="1150" t="e">
        <f>INDEX([48]Listas!$F$6:$J$10,MATCH(AF21,[48]Listas!$D$6:$D$10,0),MATCH(AH21,[48]Listas!$F$4:$J$4,0))</f>
        <v>#N/A</v>
      </c>
    </row>
    <row r="22" spans="1:36" s="340" customFormat="1" ht="165" customHeight="1" x14ac:dyDescent="0.2">
      <c r="A22" s="1165"/>
      <c r="B22" s="1153"/>
      <c r="C22" s="1170"/>
      <c r="D22" s="1171"/>
      <c r="E22" s="1172"/>
      <c r="F22" s="384">
        <v>3</v>
      </c>
      <c r="G22" s="910" t="s">
        <v>265</v>
      </c>
      <c r="H22" s="910"/>
      <c r="I22" s="910"/>
      <c r="J22" s="1122"/>
      <c r="K22" s="1123"/>
      <c r="L22" s="1124"/>
      <c r="M22" s="1153"/>
      <c r="N22" s="1153"/>
      <c r="O22" s="330"/>
      <c r="P22" s="1153"/>
      <c r="Q22" s="1153"/>
      <c r="R22" s="346"/>
      <c r="S22" s="1156" t="e">
        <f>VLOOKUP(P22,[48]Listas!$D$6:$E$10,2,0)</f>
        <v>#N/A</v>
      </c>
      <c r="T22" s="1156" t="e">
        <f>HLOOKUP(Q22,[48]Listas!$F$4:$J$5,2,0)</f>
        <v>#N/A</v>
      </c>
      <c r="U22" s="1156" t="e">
        <f>INDEX([48]Listas!$F$6:$J$10,MATCH(P22,[48]Listas!$D$6:$D$10,0),MATCH(Q22,[48]Listas!$F$4:$J$4,0))</f>
        <v>#N/A</v>
      </c>
      <c r="V22" s="346"/>
      <c r="W22" s="1121" t="s">
        <v>1845</v>
      </c>
      <c r="X22" s="1121"/>
      <c r="Y22" s="1121"/>
      <c r="Z22" s="385" t="s">
        <v>1047</v>
      </c>
      <c r="AA22" s="1153"/>
      <c r="AB22" s="1153"/>
      <c r="AC22" s="346"/>
      <c r="AD22" s="1156">
        <f t="shared" si="4"/>
        <v>0</v>
      </c>
      <c r="AE22" s="1156" t="e">
        <f t="shared" si="5"/>
        <v>#N/A</v>
      </c>
      <c r="AF22" s="1156" t="e">
        <f>IF(AE22&lt;=1,"Remota",VLOOKUP(AE22,[48]Listas!$C$6:$D$10,2,0))</f>
        <v>#N/A</v>
      </c>
      <c r="AG22" s="1156" t="e">
        <f t="shared" si="6"/>
        <v>#N/A</v>
      </c>
      <c r="AH22" s="1156" t="e">
        <f>IF(AG22&lt;=1,"Insignificante",HLOOKUP(AG22,[48]Listas!$F$3:$J$4,2,0))</f>
        <v>#N/A</v>
      </c>
      <c r="AI22" s="1156" t="e">
        <f t="shared" si="7"/>
        <v>#N/A</v>
      </c>
      <c r="AJ22" s="1150" t="e">
        <f>INDEX([48]Listas!$F$6:$J$10,MATCH(AF22,[48]Listas!$D$6:$D$10,0),MATCH(AH22,[48]Listas!$F$4:$J$4,0))</f>
        <v>#N/A</v>
      </c>
    </row>
    <row r="23" spans="1:36" s="340" customFormat="1" ht="32.25" customHeight="1" x14ac:dyDescent="0.2">
      <c r="A23" s="1165"/>
      <c r="B23" s="1153"/>
      <c r="C23" s="1170"/>
      <c r="D23" s="1171"/>
      <c r="E23" s="1172"/>
      <c r="F23" s="330">
        <v>4</v>
      </c>
      <c r="G23" s="910" t="s">
        <v>1048</v>
      </c>
      <c r="H23" s="910"/>
      <c r="I23" s="910"/>
      <c r="J23" s="1122"/>
      <c r="K23" s="1123"/>
      <c r="L23" s="1124"/>
      <c r="M23" s="1153"/>
      <c r="N23" s="1153"/>
      <c r="O23" s="330"/>
      <c r="P23" s="1153"/>
      <c r="Q23" s="1153"/>
      <c r="R23" s="346"/>
      <c r="S23" s="1156" t="e">
        <f>VLOOKUP(P23,[48]Listas!$D$6:$E$10,2,0)</f>
        <v>#N/A</v>
      </c>
      <c r="T23" s="1156" t="e">
        <f>HLOOKUP(Q23,[48]Listas!$F$4:$J$5,2,0)</f>
        <v>#N/A</v>
      </c>
      <c r="U23" s="1156" t="e">
        <f>INDEX([48]Listas!$F$6:$J$10,MATCH(P23,[48]Listas!$D$6:$D$10,0),MATCH(Q23,[48]Listas!$F$4:$J$4,0))</f>
        <v>#N/A</v>
      </c>
      <c r="V23" s="346"/>
      <c r="W23" s="1121" t="s">
        <v>1049</v>
      </c>
      <c r="X23" s="1121" t="s">
        <v>263</v>
      </c>
      <c r="Y23" s="1121" t="s">
        <v>263</v>
      </c>
      <c r="Z23" s="382" t="s">
        <v>1050</v>
      </c>
      <c r="AA23" s="1153"/>
      <c r="AB23" s="1153"/>
      <c r="AC23" s="346"/>
      <c r="AD23" s="1156">
        <f t="shared" si="4"/>
        <v>0</v>
      </c>
      <c r="AE23" s="1156" t="e">
        <f t="shared" si="5"/>
        <v>#N/A</v>
      </c>
      <c r="AF23" s="1156" t="e">
        <f>IF(AE23&lt;=1,"Remota",VLOOKUP(AE23,[48]Listas!$C$6:$D$10,2,0))</f>
        <v>#N/A</v>
      </c>
      <c r="AG23" s="1156" t="e">
        <f t="shared" si="6"/>
        <v>#N/A</v>
      </c>
      <c r="AH23" s="1156" t="e">
        <f>IF(AG23&lt;=1,"Insignificante",HLOOKUP(AG23,[48]Listas!$F$3:$J$4,2,0))</f>
        <v>#N/A</v>
      </c>
      <c r="AI23" s="1156" t="e">
        <f t="shared" si="7"/>
        <v>#N/A</v>
      </c>
      <c r="AJ23" s="1150" t="e">
        <f>INDEX([48]Listas!$F$6:$J$10,MATCH(AF23,[48]Listas!$D$6:$D$10,0),MATCH(AH23,[48]Listas!$F$4:$J$4,0))</f>
        <v>#N/A</v>
      </c>
    </row>
    <row r="24" spans="1:36" s="340" customFormat="1" ht="57.75" customHeight="1" x14ac:dyDescent="0.2">
      <c r="A24" s="1165"/>
      <c r="B24" s="1153"/>
      <c r="C24" s="1170"/>
      <c r="D24" s="1171"/>
      <c r="E24" s="1172"/>
      <c r="F24" s="330">
        <v>5</v>
      </c>
      <c r="G24" s="910" t="s">
        <v>1051</v>
      </c>
      <c r="H24" s="910"/>
      <c r="I24" s="910"/>
      <c r="J24" s="1122"/>
      <c r="K24" s="1123"/>
      <c r="L24" s="1124"/>
      <c r="M24" s="1153"/>
      <c r="N24" s="1153"/>
      <c r="O24" s="330"/>
      <c r="P24" s="1153"/>
      <c r="Q24" s="1153"/>
      <c r="R24" s="346"/>
      <c r="S24" s="1156" t="e">
        <f>VLOOKUP(P24,[48]Listas!$D$6:$E$10,2,0)</f>
        <v>#N/A</v>
      </c>
      <c r="T24" s="1156" t="e">
        <f>HLOOKUP(Q24,[48]Listas!$F$4:$J$5,2,0)</f>
        <v>#N/A</v>
      </c>
      <c r="U24" s="1156" t="e">
        <f>INDEX([48]Listas!$F$6:$J$10,MATCH(P24,[48]Listas!$D$6:$D$10,0),MATCH(Q24,[48]Listas!$F$4:$J$4,0))</f>
        <v>#N/A</v>
      </c>
      <c r="V24" s="346"/>
      <c r="W24" s="1121" t="s">
        <v>1052</v>
      </c>
      <c r="X24" s="1121" t="s">
        <v>273</v>
      </c>
      <c r="Y24" s="1121" t="s">
        <v>273</v>
      </c>
      <c r="Z24" s="382" t="s">
        <v>1053</v>
      </c>
      <c r="AA24" s="1153"/>
      <c r="AB24" s="1153"/>
      <c r="AC24" s="346"/>
      <c r="AD24" s="1156">
        <f t="shared" si="4"/>
        <v>0</v>
      </c>
      <c r="AE24" s="1156" t="e">
        <f t="shared" si="5"/>
        <v>#N/A</v>
      </c>
      <c r="AF24" s="1156" t="e">
        <f>IF(AE24&lt;=1,"Remota",VLOOKUP(AE24,[48]Listas!$C$6:$D$10,2,0))</f>
        <v>#N/A</v>
      </c>
      <c r="AG24" s="1156" t="e">
        <f t="shared" si="6"/>
        <v>#N/A</v>
      </c>
      <c r="AH24" s="1156" t="e">
        <f>IF(AG24&lt;=1,"Insignificante",HLOOKUP(AG24,[48]Listas!$F$3:$J$4,2,0))</f>
        <v>#N/A</v>
      </c>
      <c r="AI24" s="1156" t="e">
        <f t="shared" si="7"/>
        <v>#N/A</v>
      </c>
      <c r="AJ24" s="1150" t="e">
        <f>INDEX([48]Listas!$F$6:$J$10,MATCH(AF24,[48]Listas!$D$6:$D$10,0),MATCH(AH24,[48]Listas!$F$4:$J$4,0))</f>
        <v>#N/A</v>
      </c>
    </row>
    <row r="25" spans="1:36" s="340" customFormat="1" ht="87.75" customHeight="1" x14ac:dyDescent="0.2">
      <c r="A25" s="1165"/>
      <c r="B25" s="1153"/>
      <c r="C25" s="1170"/>
      <c r="D25" s="1171"/>
      <c r="E25" s="1172"/>
      <c r="F25" s="330">
        <v>6</v>
      </c>
      <c r="G25" s="815" t="s">
        <v>1846</v>
      </c>
      <c r="H25" s="816"/>
      <c r="I25" s="817"/>
      <c r="J25" s="1122"/>
      <c r="K25" s="1123"/>
      <c r="L25" s="1124"/>
      <c r="M25" s="1153"/>
      <c r="N25" s="1153"/>
      <c r="O25" s="330"/>
      <c r="P25" s="1153"/>
      <c r="Q25" s="1153"/>
      <c r="R25" s="346"/>
      <c r="S25" s="1156" t="e">
        <f>VLOOKUP(P25,[48]Listas!$D$6:$E$10,2,0)</f>
        <v>#N/A</v>
      </c>
      <c r="T25" s="1156" t="e">
        <f>HLOOKUP(Q25,[48]Listas!$F$4:$J$5,2,0)</f>
        <v>#N/A</v>
      </c>
      <c r="U25" s="1156" t="e">
        <f>INDEX([48]Listas!$F$6:$J$10,MATCH(P25,[48]Listas!$D$6:$D$10,0),MATCH(Q25,[48]Listas!$F$4:$J$4,0))</f>
        <v>#N/A</v>
      </c>
      <c r="V25" s="346"/>
      <c r="W25" s="1158" t="s">
        <v>1054</v>
      </c>
      <c r="X25" s="1159"/>
      <c r="Y25" s="1160"/>
      <c r="Z25" s="386" t="s">
        <v>1055</v>
      </c>
      <c r="AA25" s="1153"/>
      <c r="AB25" s="1153"/>
      <c r="AC25" s="346"/>
      <c r="AD25" s="1156">
        <f t="shared" si="4"/>
        <v>0</v>
      </c>
      <c r="AE25" s="1156" t="e">
        <f t="shared" si="5"/>
        <v>#N/A</v>
      </c>
      <c r="AF25" s="1156" t="e">
        <f>IF(AE25&lt;=1,"Remota",VLOOKUP(AE25,[48]Listas!$C$6:$D$10,2,0))</f>
        <v>#N/A</v>
      </c>
      <c r="AG25" s="1156" t="e">
        <f t="shared" si="6"/>
        <v>#N/A</v>
      </c>
      <c r="AH25" s="1156" t="e">
        <f>IF(AG25&lt;=1,"Insignificante",HLOOKUP(AG25,[48]Listas!$F$3:$J$4,2,0))</f>
        <v>#N/A</v>
      </c>
      <c r="AI25" s="1156" t="e">
        <f t="shared" si="7"/>
        <v>#N/A</v>
      </c>
      <c r="AJ25" s="1150" t="e">
        <f>INDEX([48]Listas!$F$6:$J$10,MATCH(AF25,[48]Listas!$D$6:$D$10,0),MATCH(AH25,[48]Listas!$F$4:$J$4,0))</f>
        <v>#N/A</v>
      </c>
    </row>
    <row r="26" spans="1:36" s="340" customFormat="1" ht="165" customHeight="1" x14ac:dyDescent="0.2">
      <c r="A26" s="1165"/>
      <c r="B26" s="1153"/>
      <c r="C26" s="1170"/>
      <c r="D26" s="1171"/>
      <c r="E26" s="1172"/>
      <c r="F26" s="330">
        <v>7</v>
      </c>
      <c r="G26" s="815" t="s">
        <v>278</v>
      </c>
      <c r="H26" s="816"/>
      <c r="I26" s="817"/>
      <c r="J26" s="1122"/>
      <c r="K26" s="1123"/>
      <c r="L26" s="1124"/>
      <c r="M26" s="1153"/>
      <c r="N26" s="1153"/>
      <c r="O26" s="330"/>
      <c r="P26" s="1153"/>
      <c r="Q26" s="1153"/>
      <c r="R26" s="346"/>
      <c r="S26" s="1156" t="e">
        <f>VLOOKUP(P26,[48]Listas!$D$6:$E$10,2,0)</f>
        <v>#N/A</v>
      </c>
      <c r="T26" s="1156" t="e">
        <f>HLOOKUP(Q26,[48]Listas!$F$4:$J$5,2,0)</f>
        <v>#N/A</v>
      </c>
      <c r="U26" s="1156" t="e">
        <f>INDEX([48]Listas!$F$6:$J$10,MATCH(P26,[48]Listas!$D$6:$D$10,0),MATCH(Q26,[48]Listas!$F$4:$J$4,0))</f>
        <v>#N/A</v>
      </c>
      <c r="V26" s="346"/>
      <c r="W26" s="1121" t="s">
        <v>1057</v>
      </c>
      <c r="X26" s="1121" t="s">
        <v>277</v>
      </c>
      <c r="Y26" s="1121" t="s">
        <v>277</v>
      </c>
      <c r="Z26" s="382" t="s">
        <v>1847</v>
      </c>
      <c r="AA26" s="1153"/>
      <c r="AB26" s="1153"/>
      <c r="AC26" s="346"/>
      <c r="AD26" s="1156">
        <f t="shared" si="4"/>
        <v>0</v>
      </c>
      <c r="AE26" s="1156" t="e">
        <f t="shared" si="5"/>
        <v>#N/A</v>
      </c>
      <c r="AF26" s="1156" t="e">
        <f>IF(AE26&lt;=1,"Remota",VLOOKUP(AE26,[48]Listas!$C$6:$D$10,2,0))</f>
        <v>#N/A</v>
      </c>
      <c r="AG26" s="1156" t="e">
        <f t="shared" si="6"/>
        <v>#N/A</v>
      </c>
      <c r="AH26" s="1156" t="e">
        <f>IF(AG26&lt;=1,"Insignificante",HLOOKUP(AG26,[48]Listas!$F$3:$J$4,2,0))</f>
        <v>#N/A</v>
      </c>
      <c r="AI26" s="1156" t="e">
        <f t="shared" si="7"/>
        <v>#N/A</v>
      </c>
      <c r="AJ26" s="1150" t="e">
        <f>INDEX([48]Listas!$F$6:$J$10,MATCH(AF26,[48]Listas!$D$6:$D$10,0),MATCH(AH26,[48]Listas!$F$4:$J$4,0))</f>
        <v>#N/A</v>
      </c>
    </row>
    <row r="27" spans="1:36" s="340" customFormat="1" ht="28.5" customHeight="1" x14ac:dyDescent="0.2">
      <c r="A27" s="1166"/>
      <c r="B27" s="1154"/>
      <c r="C27" s="1173"/>
      <c r="D27" s="1174"/>
      <c r="E27" s="1175"/>
      <c r="F27" s="330">
        <v>8</v>
      </c>
      <c r="G27" s="815" t="s">
        <v>1848</v>
      </c>
      <c r="H27" s="816"/>
      <c r="I27" s="817"/>
      <c r="J27" s="1125"/>
      <c r="K27" s="1126"/>
      <c r="L27" s="1127"/>
      <c r="M27" s="1154"/>
      <c r="N27" s="1154"/>
      <c r="O27" s="330"/>
      <c r="P27" s="1154"/>
      <c r="Q27" s="1154"/>
      <c r="R27" s="345"/>
      <c r="S27" s="1157" t="e">
        <f>VLOOKUP(P27,[48]Listas!$D$6:$E$10,2,0)</f>
        <v>#N/A</v>
      </c>
      <c r="T27" s="1157" t="e">
        <f>HLOOKUP(Q27,[48]Listas!$F$4:$J$5,2,0)</f>
        <v>#N/A</v>
      </c>
      <c r="U27" s="1157" t="e">
        <f>INDEX([48]Listas!$F$6:$J$10,MATCH(P27,[48]Listas!$D$6:$D$10,0),MATCH(Q27,[48]Listas!$F$4:$J$4,0))</f>
        <v>#N/A</v>
      </c>
      <c r="V27" s="345"/>
      <c r="W27" s="1158" t="s">
        <v>1849</v>
      </c>
      <c r="X27" s="1159"/>
      <c r="Y27" s="1160"/>
      <c r="Z27" s="386"/>
      <c r="AA27" s="1154"/>
      <c r="AB27" s="1154"/>
      <c r="AC27" s="345"/>
      <c r="AD27" s="1157">
        <f t="shared" si="4"/>
        <v>0</v>
      </c>
      <c r="AE27" s="1157" t="e">
        <f t="shared" si="5"/>
        <v>#N/A</v>
      </c>
      <c r="AF27" s="1157" t="e">
        <f>IF(AE27&lt;=1,"Remota",VLOOKUP(AE27,[48]Listas!$C$6:$D$10,2,0))</f>
        <v>#N/A</v>
      </c>
      <c r="AG27" s="1157" t="e">
        <f t="shared" si="6"/>
        <v>#N/A</v>
      </c>
      <c r="AH27" s="1157" t="e">
        <f>IF(AG27&lt;=1,"Insignificante",HLOOKUP(AG27,[48]Listas!$F$3:$J$4,2,0))</f>
        <v>#N/A</v>
      </c>
      <c r="AI27" s="1157" t="e">
        <f t="shared" si="7"/>
        <v>#N/A</v>
      </c>
      <c r="AJ27" s="1151" t="e">
        <f>INDEX([48]Listas!$F$6:$J$10,MATCH(AF27,[48]Listas!$D$6:$D$10,0),MATCH(AH27,[48]Listas!$F$4:$J$4,0))</f>
        <v>#N/A</v>
      </c>
    </row>
    <row r="28" spans="1:36" s="340" customFormat="1" ht="98.25" customHeight="1" x14ac:dyDescent="0.2">
      <c r="A28" s="1161" t="s">
        <v>296</v>
      </c>
      <c r="B28" s="1162" t="s">
        <v>274</v>
      </c>
      <c r="C28" s="1163" t="s">
        <v>275</v>
      </c>
      <c r="D28" s="1163"/>
      <c r="E28" s="1163"/>
      <c r="F28" s="330">
        <v>1</v>
      </c>
      <c r="G28" s="910" t="s">
        <v>570</v>
      </c>
      <c r="H28" s="910"/>
      <c r="I28" s="910"/>
      <c r="J28" s="1084" t="s">
        <v>1850</v>
      </c>
      <c r="K28" s="1085"/>
      <c r="L28" s="1086"/>
      <c r="M28" s="1162" t="s">
        <v>23</v>
      </c>
      <c r="N28" s="1162"/>
      <c r="O28" s="330"/>
      <c r="P28" s="1162" t="s">
        <v>63</v>
      </c>
      <c r="Q28" s="1162" t="s">
        <v>645</v>
      </c>
      <c r="R28" s="346"/>
      <c r="S28" s="1176">
        <f>VLOOKUP(P28,[48]Listas!$D$6:$E$10,2,0)</f>
        <v>5</v>
      </c>
      <c r="T28" s="1176">
        <f>HLOOKUP(Q28,[48]Listas!$F$4:$J$5,2,0)</f>
        <v>4</v>
      </c>
      <c r="U28" s="1176" t="str">
        <f>INDEX([48]Listas!$F$6:$J$10,MATCH(P28,[48]Listas!$D$6:$D$10,0),MATCH(Q28,[48]Listas!$F$4:$J$4,0))</f>
        <v>20
EXTREMO</v>
      </c>
      <c r="V28" s="346"/>
      <c r="W28" s="1100" t="s">
        <v>1851</v>
      </c>
      <c r="X28" s="1100"/>
      <c r="Y28" s="1100"/>
      <c r="Z28" s="382" t="s">
        <v>1056</v>
      </c>
      <c r="AA28" s="1162" t="s">
        <v>322</v>
      </c>
      <c r="AB28" s="1162">
        <v>72</v>
      </c>
      <c r="AC28" s="346"/>
      <c r="AD28" s="1176">
        <f>IF(AB28&lt;=33,0,IF(AB28&gt;81,2,1))</f>
        <v>1</v>
      </c>
      <c r="AE28" s="1176">
        <f>IF(OR(AA28="Probabilidad",AA28="Ambos"),S28-AD28,S28)</f>
        <v>4</v>
      </c>
      <c r="AF28" s="1176" t="str">
        <f>IF(AE28&lt;=1,"Remota",VLOOKUP(AE28,[48]Listas!$C$6:$D$10,2,0))</f>
        <v>Alta</v>
      </c>
      <c r="AG28" s="1176">
        <f>IF(OR(AA28="Impacto",AA28="Ambos"),T28-AD28,T28)</f>
        <v>3</v>
      </c>
      <c r="AH28" s="1176" t="str">
        <f>IF(AG28&lt;=1,"Insignificante",HLOOKUP(AG28,[48]Listas!$F$3:$J$4,2,0))</f>
        <v>Moderado</v>
      </c>
      <c r="AI28" s="1176">
        <f>AE28*AG28</f>
        <v>12</v>
      </c>
      <c r="AJ28" s="1177" t="str">
        <f>INDEX([48]Listas!$F$6:$J$10,MATCH(AF28,[48]Listas!$D$6:$D$10,0),MATCH(AH28,[48]Listas!$F$4:$J$4,0))</f>
        <v>12
ALTO</v>
      </c>
    </row>
    <row r="29" spans="1:36" s="340" customFormat="1" ht="226.5" customHeight="1" x14ac:dyDescent="0.2">
      <c r="A29" s="1161"/>
      <c r="B29" s="1162"/>
      <c r="C29" s="1163"/>
      <c r="D29" s="1163"/>
      <c r="E29" s="1163"/>
      <c r="F29" s="341">
        <v>2</v>
      </c>
      <c r="G29" s="1101" t="s">
        <v>276</v>
      </c>
      <c r="H29" s="1101"/>
      <c r="I29" s="1101"/>
      <c r="J29" s="1122"/>
      <c r="K29" s="1123"/>
      <c r="L29" s="1124"/>
      <c r="M29" s="1162"/>
      <c r="N29" s="1162"/>
      <c r="O29" s="330"/>
      <c r="P29" s="1162"/>
      <c r="Q29" s="1162"/>
      <c r="R29" s="346"/>
      <c r="S29" s="1176" t="e">
        <f>VLOOKUP(P29,[48]Listas!$D$6:$E$10,2,0)</f>
        <v>#N/A</v>
      </c>
      <c r="T29" s="1176" t="e">
        <f>HLOOKUP(Q29,[48]Listas!$F$4:$J$5,2,0)</f>
        <v>#N/A</v>
      </c>
      <c r="U29" s="1176" t="e">
        <f>INDEX([48]Listas!$F$6:$J$10,MATCH(P29,[48]Listas!$D$6:$D$10,0),MATCH(Q29,[48]Listas!$F$4:$J$4,0))</f>
        <v>#N/A</v>
      </c>
      <c r="V29" s="346"/>
      <c r="W29" s="1100" t="s">
        <v>1852</v>
      </c>
      <c r="X29" s="1100"/>
      <c r="Y29" s="1100"/>
      <c r="Z29" s="382" t="s">
        <v>1853</v>
      </c>
      <c r="AA29" s="1162"/>
      <c r="AB29" s="1162"/>
      <c r="AC29" s="346"/>
      <c r="AD29" s="1176">
        <f>IF(AB29&lt;=33,0,IF(AB29&gt;81,2,1))</f>
        <v>0</v>
      </c>
      <c r="AE29" s="1176" t="e">
        <f>IF(OR(AA29="Probabilidad",AA29="Ambos"),S29-AD29,S29)</f>
        <v>#N/A</v>
      </c>
      <c r="AF29" s="1176" t="e">
        <f>IF(AE29&lt;=1,"Remota",VLOOKUP(AE29,[48]Listas!$C$6:$D$10,2,0))</f>
        <v>#N/A</v>
      </c>
      <c r="AG29" s="1176" t="e">
        <f>IF(OR(AA29="Impacto",AA29="Ambos"),T29-AD29,T29)</f>
        <v>#N/A</v>
      </c>
      <c r="AH29" s="1176" t="e">
        <f>IF(AG29&lt;=1,"Insignificante",HLOOKUP(AG29,[48]Listas!$F$3:$J$4,2,0))</f>
        <v>#N/A</v>
      </c>
      <c r="AI29" s="1176" t="e">
        <f>AE29*AG29</f>
        <v>#N/A</v>
      </c>
      <c r="AJ29" s="1177" t="e">
        <f>INDEX([48]Listas!$F$6:$J$10,MATCH(AF29,[48]Listas!$D$6:$D$10,0),MATCH(AH29,[48]Listas!$F$4:$J$4,0))</f>
        <v>#N/A</v>
      </c>
    </row>
    <row r="30" spans="1:36" s="340" customFormat="1" ht="90.75" customHeight="1" x14ac:dyDescent="0.2">
      <c r="A30" s="1161" t="s">
        <v>1059</v>
      </c>
      <c r="B30" s="1162" t="s">
        <v>254</v>
      </c>
      <c r="C30" s="1162" t="s">
        <v>1854</v>
      </c>
      <c r="D30" s="1162"/>
      <c r="E30" s="1162"/>
      <c r="F30" s="330">
        <v>1</v>
      </c>
      <c r="G30" s="910" t="s">
        <v>1855</v>
      </c>
      <c r="H30" s="910"/>
      <c r="I30" s="910"/>
      <c r="J30" s="818" t="s">
        <v>1856</v>
      </c>
      <c r="K30" s="818"/>
      <c r="L30" s="818"/>
      <c r="M30" s="1162" t="s">
        <v>23</v>
      </c>
      <c r="N30" s="1162"/>
      <c r="O30" s="330"/>
      <c r="P30" s="1162" t="s">
        <v>1723</v>
      </c>
      <c r="Q30" s="1162" t="s">
        <v>645</v>
      </c>
      <c r="R30" s="346"/>
      <c r="S30" s="1176">
        <f>VLOOKUP(P30,[48]Listas!$D$6:$E$10,2,0)</f>
        <v>4</v>
      </c>
      <c r="T30" s="1176">
        <f>HLOOKUP(Q30,[48]Listas!$F$4:$J$5,2,0)</f>
        <v>4</v>
      </c>
      <c r="U30" s="1176" t="str">
        <f>INDEX([48]Listas!$F$6:$J$10,MATCH(P30,[48]Listas!$D$6:$D$10,0),MATCH(Q30,[48]Listas!$F$4:$J$4,0))</f>
        <v>16
EXTREMO</v>
      </c>
      <c r="V30" s="346"/>
      <c r="W30" s="1100" t="s">
        <v>1857</v>
      </c>
      <c r="X30" s="1100" t="s">
        <v>264</v>
      </c>
      <c r="Y30" s="1100" t="s">
        <v>264</v>
      </c>
      <c r="Z30" s="382" t="s">
        <v>1041</v>
      </c>
      <c r="AA30" s="1162" t="s">
        <v>322</v>
      </c>
      <c r="AB30" s="1162">
        <v>64</v>
      </c>
      <c r="AC30" s="346"/>
      <c r="AD30" s="1176">
        <f>IF(AB30&lt;=33,0,IF(AB30&gt;81,2,1))</f>
        <v>1</v>
      </c>
      <c r="AE30" s="1176">
        <f>IF(OR(AA30="Probabilidad",AA30="Ambos"),S30-AD30,S30)</f>
        <v>3</v>
      </c>
      <c r="AF30" s="1176" t="str">
        <f>IF(AE30&lt;=1,"Remota",VLOOKUP(AE30,[48]Listas!$C$6:$D$10,2,0))</f>
        <v>Posible</v>
      </c>
      <c r="AG30" s="1176">
        <f>IF(OR(AA30="Impacto",AA30="Ambos"),T30-AD30,T30)</f>
        <v>3</v>
      </c>
      <c r="AH30" s="1176" t="str">
        <f>IF(AG30&lt;=1,"Insignificante",HLOOKUP(AG30,[48]Listas!$F$3:$J$4,2,0))</f>
        <v>Moderado</v>
      </c>
      <c r="AI30" s="1176">
        <f>AE30*AG30</f>
        <v>9</v>
      </c>
      <c r="AJ30" s="1177" t="str">
        <f>INDEX([48]Listas!$F$6:$J$10,MATCH(AF30,[48]Listas!$D$6:$D$10,0),MATCH(AH30,[48]Listas!$F$4:$J$4,0))</f>
        <v>9
MODERADO</v>
      </c>
    </row>
    <row r="31" spans="1:36" s="340" customFormat="1" ht="87" customHeight="1" x14ac:dyDescent="0.2">
      <c r="A31" s="1161"/>
      <c r="B31" s="1162"/>
      <c r="C31" s="1162"/>
      <c r="D31" s="1162"/>
      <c r="E31" s="1162"/>
      <c r="F31" s="330">
        <v>2</v>
      </c>
      <c r="G31" s="818" t="s">
        <v>1858</v>
      </c>
      <c r="H31" s="818"/>
      <c r="I31" s="818"/>
      <c r="J31" s="818"/>
      <c r="K31" s="818"/>
      <c r="L31" s="818"/>
      <c r="M31" s="1162"/>
      <c r="N31" s="1162"/>
      <c r="O31" s="330"/>
      <c r="P31" s="1162"/>
      <c r="Q31" s="1162"/>
      <c r="R31" s="346"/>
      <c r="S31" s="1176" t="e">
        <f>VLOOKUP(P31,[48]Listas!$D$6:$E$10,2,0)</f>
        <v>#N/A</v>
      </c>
      <c r="T31" s="1176" t="e">
        <f>HLOOKUP(Q31,[48]Listas!$F$4:$J$5,2,0)</f>
        <v>#N/A</v>
      </c>
      <c r="U31" s="1176" t="e">
        <f>INDEX([48]Listas!$F$6:$J$10,MATCH(P31,[48]Listas!$D$6:$D$10,0),MATCH(Q31,[48]Listas!$F$4:$J$4,0))</f>
        <v>#N/A</v>
      </c>
      <c r="V31" s="346"/>
      <c r="W31" s="1121" t="s">
        <v>1060</v>
      </c>
      <c r="X31" s="1121"/>
      <c r="Y31" s="1121"/>
      <c r="Z31" s="387" t="s">
        <v>1061</v>
      </c>
      <c r="AA31" s="1162"/>
      <c r="AB31" s="1162"/>
      <c r="AC31" s="346"/>
      <c r="AD31" s="1176">
        <f>IF(AB31&lt;=33,0,IF(AB31&gt;81,2,1))</f>
        <v>0</v>
      </c>
      <c r="AE31" s="1176" t="e">
        <f>IF(OR(AA31="Probabilidad",AA31="Ambos"),S31-AD31,S31)</f>
        <v>#N/A</v>
      </c>
      <c r="AF31" s="1176" t="e">
        <f>IF(AE31&lt;=1,"Remota",VLOOKUP(AE31,[48]Listas!$C$6:$D$10,2,0))</f>
        <v>#N/A</v>
      </c>
      <c r="AG31" s="1176" t="e">
        <f>IF(OR(AA31="Impacto",AA31="Ambos"),T31-AD31,T31)</f>
        <v>#N/A</v>
      </c>
      <c r="AH31" s="1176" t="e">
        <f>IF(AG31&lt;=1,"Insignificante",HLOOKUP(AG31,[48]Listas!$F$3:$J$4,2,0))</f>
        <v>#N/A</v>
      </c>
      <c r="AI31" s="1176" t="e">
        <f>AE31*AG31</f>
        <v>#N/A</v>
      </c>
      <c r="AJ31" s="1177" t="e">
        <f>INDEX([48]Listas!$F$6:$J$10,MATCH(AF31,[48]Listas!$D$6:$D$10,0),MATCH(AH31,[48]Listas!$F$4:$J$4,0))</f>
        <v>#N/A</v>
      </c>
    </row>
    <row r="32" spans="1:36" s="340" customFormat="1" ht="85.5" customHeight="1" x14ac:dyDescent="0.2">
      <c r="A32" s="1161"/>
      <c r="B32" s="1162"/>
      <c r="C32" s="1162"/>
      <c r="D32" s="1162"/>
      <c r="E32" s="1162"/>
      <c r="F32" s="330">
        <v>3</v>
      </c>
      <c r="G32" s="818" t="s">
        <v>1859</v>
      </c>
      <c r="H32" s="818"/>
      <c r="I32" s="818"/>
      <c r="J32" s="818"/>
      <c r="K32" s="818"/>
      <c r="L32" s="818"/>
      <c r="M32" s="1162"/>
      <c r="N32" s="1162"/>
      <c r="O32" s="330"/>
      <c r="P32" s="1162"/>
      <c r="Q32" s="1162"/>
      <c r="R32" s="345"/>
      <c r="S32" s="1176" t="e">
        <f>VLOOKUP(P32,[48]Listas!$D$6:$E$10,2,0)</f>
        <v>#N/A</v>
      </c>
      <c r="T32" s="1176" t="e">
        <f>HLOOKUP(Q32,[48]Listas!$F$4:$J$5,2,0)</f>
        <v>#N/A</v>
      </c>
      <c r="U32" s="1176" t="e">
        <f>INDEX([48]Listas!$F$6:$J$10,MATCH(P32,[48]Listas!$D$6:$D$10,0),MATCH(Q32,[48]Listas!$F$4:$J$4,0))</f>
        <v>#N/A</v>
      </c>
      <c r="V32" s="345"/>
      <c r="W32" s="1121" t="s">
        <v>1062</v>
      </c>
      <c r="X32" s="1121"/>
      <c r="Y32" s="1121"/>
      <c r="Z32" s="382" t="s">
        <v>1063</v>
      </c>
      <c r="AA32" s="1162"/>
      <c r="AB32" s="1162"/>
      <c r="AC32" s="345"/>
      <c r="AD32" s="1176">
        <f t="shared" ref="AD32:AD39" si="8">IF(AB32&lt;=33,0,IF(AB32&gt;81,2,1))</f>
        <v>0</v>
      </c>
      <c r="AE32" s="1176" t="e">
        <f t="shared" ref="AE32:AE39" si="9">IF(OR(AA32="Probabilidad",AA32="Ambos"),S32-AD32,S32)</f>
        <v>#N/A</v>
      </c>
      <c r="AF32" s="1176" t="e">
        <f>IF(AE32&lt;=1,"Remota",VLOOKUP(AE32,[48]Listas!$C$6:$D$10,2,0))</f>
        <v>#N/A</v>
      </c>
      <c r="AG32" s="1176" t="e">
        <f t="shared" ref="AG32:AG39" si="10">IF(OR(AA32="Impacto",AA32="Ambos"),T32-AD32,T32)</f>
        <v>#N/A</v>
      </c>
      <c r="AH32" s="1176" t="e">
        <f>IF(AG32&lt;=1,"Insignificante",HLOOKUP(AG32,[48]Listas!$F$3:$J$4,2,0))</f>
        <v>#N/A</v>
      </c>
      <c r="AI32" s="1176" t="e">
        <f t="shared" ref="AI32:AI39" si="11">AE32*AG32</f>
        <v>#N/A</v>
      </c>
      <c r="AJ32" s="1177" t="e">
        <f>INDEX([48]Listas!$F$6:$J$10,MATCH(AF32,[48]Listas!$D$6:$D$10,0),MATCH(AH32,[48]Listas!$F$4:$J$4,0))</f>
        <v>#N/A</v>
      </c>
    </row>
    <row r="33" spans="1:36" s="340" customFormat="1" ht="134.25" customHeight="1" x14ac:dyDescent="0.2">
      <c r="A33" s="1178" t="s">
        <v>255</v>
      </c>
      <c r="B33" s="1181" t="s">
        <v>256</v>
      </c>
      <c r="C33" s="1184" t="s">
        <v>571</v>
      </c>
      <c r="D33" s="1185"/>
      <c r="E33" s="1186"/>
      <c r="F33" s="330">
        <v>1</v>
      </c>
      <c r="G33" s="910" t="s">
        <v>1064</v>
      </c>
      <c r="H33" s="910"/>
      <c r="I33" s="910"/>
      <c r="J33" s="1084" t="s">
        <v>572</v>
      </c>
      <c r="K33" s="1085"/>
      <c r="L33" s="1086"/>
      <c r="M33" s="1181" t="s">
        <v>23</v>
      </c>
      <c r="N33" s="1181"/>
      <c r="O33" s="330"/>
      <c r="P33" s="1181" t="s">
        <v>1723</v>
      </c>
      <c r="Q33" s="1181" t="s">
        <v>645</v>
      </c>
      <c r="R33" s="346"/>
      <c r="S33" s="1193">
        <f>VLOOKUP(P33,[48]Listas!$D$6:$E$10,2,0)</f>
        <v>4</v>
      </c>
      <c r="T33" s="1193">
        <f>HLOOKUP(Q33,[48]Listas!$F$4:$J$5,2,0)</f>
        <v>4</v>
      </c>
      <c r="U33" s="1193" t="str">
        <f>INDEX([48]Listas!$F$6:$J$10,MATCH(P33,[48]Listas!$D$6:$D$10,0),MATCH(Q33,[48]Listas!$F$4:$J$4,0))</f>
        <v>16
EXTREMO</v>
      </c>
      <c r="V33" s="346"/>
      <c r="W33" s="1121" t="s">
        <v>1065</v>
      </c>
      <c r="X33" s="1121"/>
      <c r="Y33" s="1121"/>
      <c r="Z33" s="385" t="s">
        <v>1066</v>
      </c>
      <c r="AA33" s="1181" t="s">
        <v>322</v>
      </c>
      <c r="AB33" s="1181">
        <v>76</v>
      </c>
      <c r="AC33" s="346"/>
      <c r="AD33" s="1193">
        <f t="shared" si="8"/>
        <v>1</v>
      </c>
      <c r="AE33" s="1193">
        <f t="shared" si="9"/>
        <v>3</v>
      </c>
      <c r="AF33" s="1193" t="str">
        <f>IF(AE33&lt;=1,"Remota",VLOOKUP(AE33,[48]Listas!$C$6:$D$10,2,0))</f>
        <v>Posible</v>
      </c>
      <c r="AG33" s="1193">
        <f t="shared" si="10"/>
        <v>3</v>
      </c>
      <c r="AH33" s="1193" t="str">
        <f>IF(AG33&lt;=1,"Insignificante",HLOOKUP(AG33,[48]Listas!$F$3:$J$4,2,0))</f>
        <v>Moderado</v>
      </c>
      <c r="AI33" s="1193">
        <f t="shared" si="11"/>
        <v>9</v>
      </c>
      <c r="AJ33" s="1196" t="str">
        <f>INDEX([48]Listas!$F$6:$J$10,MATCH(AF33,[48]Listas!$D$6:$D$10,0),MATCH(AH33,[48]Listas!$F$4:$J$4,0))</f>
        <v>9
MODERADO</v>
      </c>
    </row>
    <row r="34" spans="1:36" s="340" customFormat="1" ht="82.5" customHeight="1" x14ac:dyDescent="0.2">
      <c r="A34" s="1179"/>
      <c r="B34" s="1182"/>
      <c r="C34" s="1187"/>
      <c r="D34" s="1188"/>
      <c r="E34" s="1189"/>
      <c r="F34" s="330">
        <v>2</v>
      </c>
      <c r="G34" s="1199" t="s">
        <v>573</v>
      </c>
      <c r="H34" s="910"/>
      <c r="I34" s="910"/>
      <c r="J34" s="1122"/>
      <c r="K34" s="1123"/>
      <c r="L34" s="1124"/>
      <c r="M34" s="1182"/>
      <c r="N34" s="1182"/>
      <c r="O34" s="330"/>
      <c r="P34" s="1182"/>
      <c r="Q34" s="1182"/>
      <c r="R34" s="346"/>
      <c r="S34" s="1194" t="e">
        <f>VLOOKUP(P34,[48]Listas!$D$6:$E$10,2,0)</f>
        <v>#N/A</v>
      </c>
      <c r="T34" s="1194" t="e">
        <f>HLOOKUP(Q34,[48]Listas!$F$4:$J$5,2,0)</f>
        <v>#N/A</v>
      </c>
      <c r="U34" s="1194" t="e">
        <f>INDEX([48]Listas!$F$6:$J$10,MATCH(P34,[48]Listas!$D$6:$D$10,0),MATCH(Q34,[48]Listas!$F$4:$J$4,0))</f>
        <v>#N/A</v>
      </c>
      <c r="V34" s="346"/>
      <c r="W34" s="1121" t="s">
        <v>1067</v>
      </c>
      <c r="X34" s="1121" t="s">
        <v>257</v>
      </c>
      <c r="Y34" s="1121" t="s">
        <v>257</v>
      </c>
      <c r="Z34" s="385" t="s">
        <v>1860</v>
      </c>
      <c r="AA34" s="1182"/>
      <c r="AB34" s="1182"/>
      <c r="AC34" s="346"/>
      <c r="AD34" s="1194">
        <f t="shared" si="8"/>
        <v>0</v>
      </c>
      <c r="AE34" s="1194" t="e">
        <f t="shared" si="9"/>
        <v>#N/A</v>
      </c>
      <c r="AF34" s="1194" t="e">
        <f>IF(AE34&lt;=1,"Remota",VLOOKUP(AE34,[48]Listas!$C$6:$D$10,2,0))</f>
        <v>#N/A</v>
      </c>
      <c r="AG34" s="1194" t="e">
        <f t="shared" si="10"/>
        <v>#N/A</v>
      </c>
      <c r="AH34" s="1194" t="e">
        <f>IF(AG34&lt;=1,"Insignificante",HLOOKUP(AG34,[48]Listas!$F$3:$J$4,2,0))</f>
        <v>#N/A</v>
      </c>
      <c r="AI34" s="1194" t="e">
        <f t="shared" si="11"/>
        <v>#N/A</v>
      </c>
      <c r="AJ34" s="1197" t="e">
        <f>INDEX([48]Listas!$F$6:$J$10,MATCH(AF34,[48]Listas!$D$6:$D$10,0),MATCH(AH34,[48]Listas!$F$4:$J$4,0))</f>
        <v>#N/A</v>
      </c>
    </row>
    <row r="35" spans="1:36" s="340" customFormat="1" ht="115.5" customHeight="1" x14ac:dyDescent="0.2">
      <c r="A35" s="1179"/>
      <c r="B35" s="1182"/>
      <c r="C35" s="1187"/>
      <c r="D35" s="1188"/>
      <c r="E35" s="1189"/>
      <c r="F35" s="330">
        <v>3</v>
      </c>
      <c r="G35" s="815" t="s">
        <v>1068</v>
      </c>
      <c r="H35" s="816"/>
      <c r="I35" s="817"/>
      <c r="J35" s="1122"/>
      <c r="K35" s="1123"/>
      <c r="L35" s="1124"/>
      <c r="M35" s="1182"/>
      <c r="N35" s="1182"/>
      <c r="O35" s="330"/>
      <c r="P35" s="1182"/>
      <c r="Q35" s="1182"/>
      <c r="R35" s="346"/>
      <c r="S35" s="1194" t="e">
        <f>VLOOKUP(P35,[48]Listas!$D$6:$E$10,2,0)</f>
        <v>#N/A</v>
      </c>
      <c r="T35" s="1194" t="e">
        <f>HLOOKUP(Q35,[48]Listas!$F$4:$J$5,2,0)</f>
        <v>#N/A</v>
      </c>
      <c r="U35" s="1194" t="e">
        <f>INDEX([48]Listas!$F$6:$J$10,MATCH(P35,[48]Listas!$D$6:$D$10,0),MATCH(Q35,[48]Listas!$F$4:$J$4,0))</f>
        <v>#N/A</v>
      </c>
      <c r="V35" s="346"/>
      <c r="W35" s="1100" t="s">
        <v>1069</v>
      </c>
      <c r="X35" s="1100" t="s">
        <v>263</v>
      </c>
      <c r="Y35" s="1100" t="s">
        <v>263</v>
      </c>
      <c r="Z35" s="385" t="s">
        <v>1070</v>
      </c>
      <c r="AA35" s="1182"/>
      <c r="AB35" s="1182"/>
      <c r="AC35" s="346"/>
      <c r="AD35" s="1194">
        <f t="shared" si="8"/>
        <v>0</v>
      </c>
      <c r="AE35" s="1194" t="e">
        <f t="shared" si="9"/>
        <v>#N/A</v>
      </c>
      <c r="AF35" s="1194" t="e">
        <f>IF(AE35&lt;=1,"Remota",VLOOKUP(AE35,[48]Listas!$C$6:$D$10,2,0))</f>
        <v>#N/A</v>
      </c>
      <c r="AG35" s="1194" t="e">
        <f t="shared" si="10"/>
        <v>#N/A</v>
      </c>
      <c r="AH35" s="1194" t="e">
        <f>IF(AG35&lt;=1,"Insignificante",HLOOKUP(AG35,[48]Listas!$F$3:$J$4,2,0))</f>
        <v>#N/A</v>
      </c>
      <c r="AI35" s="1194" t="e">
        <f t="shared" si="11"/>
        <v>#N/A</v>
      </c>
      <c r="AJ35" s="1197" t="e">
        <f>INDEX([48]Listas!$F$6:$J$10,MATCH(AF35,[48]Listas!$D$6:$D$10,0),MATCH(AH35,[48]Listas!$F$4:$J$4,0))</f>
        <v>#N/A</v>
      </c>
    </row>
    <row r="36" spans="1:36" s="340" customFormat="1" ht="123.75" customHeight="1" x14ac:dyDescent="0.2">
      <c r="A36" s="1179"/>
      <c r="B36" s="1182"/>
      <c r="C36" s="1187"/>
      <c r="D36" s="1188"/>
      <c r="E36" s="1189"/>
      <c r="F36" s="382">
        <v>4</v>
      </c>
      <c r="G36" s="1121" t="s">
        <v>1861</v>
      </c>
      <c r="H36" s="1121"/>
      <c r="I36" s="1121"/>
      <c r="J36" s="1122"/>
      <c r="K36" s="1123"/>
      <c r="L36" s="1124"/>
      <c r="M36" s="1182"/>
      <c r="N36" s="1182"/>
      <c r="O36" s="330"/>
      <c r="P36" s="1182"/>
      <c r="Q36" s="1182"/>
      <c r="R36" s="346"/>
      <c r="S36" s="1194" t="e">
        <f>VLOOKUP(P36,[48]Listas!$D$6:$E$10,2,0)</f>
        <v>#N/A</v>
      </c>
      <c r="T36" s="1194" t="e">
        <f>HLOOKUP(Q36,[48]Listas!$F$4:$J$5,2,0)</f>
        <v>#N/A</v>
      </c>
      <c r="U36" s="1194" t="e">
        <f>INDEX([48]Listas!$F$6:$J$10,MATCH(P36,[48]Listas!$D$6:$D$10,0),MATCH(Q36,[48]Listas!$F$4:$J$4,0))</f>
        <v>#N/A</v>
      </c>
      <c r="V36" s="346"/>
      <c r="W36" s="1200" t="s">
        <v>1071</v>
      </c>
      <c r="X36" s="1201" t="s">
        <v>258</v>
      </c>
      <c r="Y36" s="1202" t="s">
        <v>258</v>
      </c>
      <c r="Z36" s="385" t="s">
        <v>1072</v>
      </c>
      <c r="AA36" s="1182"/>
      <c r="AB36" s="1182"/>
      <c r="AC36" s="346"/>
      <c r="AD36" s="1194">
        <f t="shared" si="8"/>
        <v>0</v>
      </c>
      <c r="AE36" s="1194" t="e">
        <f t="shared" si="9"/>
        <v>#N/A</v>
      </c>
      <c r="AF36" s="1194" t="e">
        <f>IF(AE36&lt;=1,"Remota",VLOOKUP(AE36,[48]Listas!$C$6:$D$10,2,0))</f>
        <v>#N/A</v>
      </c>
      <c r="AG36" s="1194" t="e">
        <f t="shared" si="10"/>
        <v>#N/A</v>
      </c>
      <c r="AH36" s="1194" t="e">
        <f>IF(AG36&lt;=1,"Insignificante",HLOOKUP(AG36,[48]Listas!$F$3:$J$4,2,0))</f>
        <v>#N/A</v>
      </c>
      <c r="AI36" s="1194" t="e">
        <f t="shared" si="11"/>
        <v>#N/A</v>
      </c>
      <c r="AJ36" s="1197" t="e">
        <f>INDEX([48]Listas!$F$6:$J$10,MATCH(AF36,[48]Listas!$D$6:$D$10,0),MATCH(AH36,[48]Listas!$F$4:$J$4,0))</f>
        <v>#N/A</v>
      </c>
    </row>
    <row r="37" spans="1:36" s="340" customFormat="1" ht="60" customHeight="1" x14ac:dyDescent="0.2">
      <c r="A37" s="1179"/>
      <c r="B37" s="1182"/>
      <c r="C37" s="1187"/>
      <c r="D37" s="1188"/>
      <c r="E37" s="1189"/>
      <c r="F37" s="330">
        <v>5</v>
      </c>
      <c r="G37" s="910" t="s">
        <v>1073</v>
      </c>
      <c r="H37" s="910"/>
      <c r="I37" s="910"/>
      <c r="J37" s="1122"/>
      <c r="K37" s="1123"/>
      <c r="L37" s="1124"/>
      <c r="M37" s="1182"/>
      <c r="N37" s="1182"/>
      <c r="O37" s="330"/>
      <c r="P37" s="1182"/>
      <c r="Q37" s="1182"/>
      <c r="R37" s="346"/>
      <c r="S37" s="1194" t="e">
        <f>VLOOKUP(P37,[48]Listas!$D$6:$E$10,2,0)</f>
        <v>#N/A</v>
      </c>
      <c r="T37" s="1194" t="e">
        <f>HLOOKUP(Q37,[48]Listas!$F$4:$J$5,2,0)</f>
        <v>#N/A</v>
      </c>
      <c r="U37" s="1194" t="e">
        <f>INDEX([48]Listas!$F$6:$J$10,MATCH(P37,[48]Listas!$D$6:$D$10,0),MATCH(Q37,[48]Listas!$F$4:$J$4,0))</f>
        <v>#N/A</v>
      </c>
      <c r="V37" s="346"/>
      <c r="W37" s="1121" t="s">
        <v>1862</v>
      </c>
      <c r="X37" s="1121" t="s">
        <v>259</v>
      </c>
      <c r="Y37" s="1121" t="s">
        <v>259</v>
      </c>
      <c r="Z37" s="385" t="s">
        <v>1074</v>
      </c>
      <c r="AA37" s="1182"/>
      <c r="AB37" s="1182"/>
      <c r="AC37" s="346"/>
      <c r="AD37" s="1194">
        <f t="shared" si="8"/>
        <v>0</v>
      </c>
      <c r="AE37" s="1194" t="e">
        <f t="shared" si="9"/>
        <v>#N/A</v>
      </c>
      <c r="AF37" s="1194" t="e">
        <f>IF(AE37&lt;=1,"Remota",VLOOKUP(AE37,[48]Listas!$C$6:$D$10,2,0))</f>
        <v>#N/A</v>
      </c>
      <c r="AG37" s="1194" t="e">
        <f t="shared" si="10"/>
        <v>#N/A</v>
      </c>
      <c r="AH37" s="1194" t="e">
        <f>IF(AG37&lt;=1,"Insignificante",HLOOKUP(AG37,[48]Listas!$F$3:$J$4,2,0))</f>
        <v>#N/A</v>
      </c>
      <c r="AI37" s="1194" t="e">
        <f t="shared" si="11"/>
        <v>#N/A</v>
      </c>
      <c r="AJ37" s="1197" t="e">
        <f>INDEX([48]Listas!$F$6:$J$10,MATCH(AF37,[48]Listas!$D$6:$D$10,0),MATCH(AH37,[48]Listas!$F$4:$J$4,0))</f>
        <v>#N/A</v>
      </c>
    </row>
    <row r="38" spans="1:36" s="340" customFormat="1" ht="127.5" customHeight="1" x14ac:dyDescent="0.2">
      <c r="A38" s="1180"/>
      <c r="B38" s="1183"/>
      <c r="C38" s="1190"/>
      <c r="D38" s="1191"/>
      <c r="E38" s="1192"/>
      <c r="F38" s="330">
        <v>6</v>
      </c>
      <c r="G38" s="910" t="s">
        <v>1863</v>
      </c>
      <c r="H38" s="910"/>
      <c r="I38" s="910"/>
      <c r="J38" s="1125"/>
      <c r="K38" s="1126"/>
      <c r="L38" s="1127"/>
      <c r="M38" s="1183"/>
      <c r="N38" s="1183"/>
      <c r="O38" s="330"/>
      <c r="P38" s="1183"/>
      <c r="Q38" s="1183"/>
      <c r="R38" s="345"/>
      <c r="S38" s="1195" t="e">
        <f>VLOOKUP(P38,[48]Listas!$D$6:$E$10,2,0)</f>
        <v>#N/A</v>
      </c>
      <c r="T38" s="1195" t="e">
        <f>HLOOKUP(Q38,[48]Listas!$F$4:$J$5,2,0)</f>
        <v>#N/A</v>
      </c>
      <c r="U38" s="1195" t="e">
        <f>INDEX([48]Listas!$F$6:$J$10,MATCH(P38,[48]Listas!$D$6:$D$10,0),MATCH(Q38,[48]Listas!$F$4:$J$4,0))</f>
        <v>#N/A</v>
      </c>
      <c r="V38" s="345"/>
      <c r="W38" s="1121" t="s">
        <v>1864</v>
      </c>
      <c r="X38" s="1121"/>
      <c r="Y38" s="1121"/>
      <c r="Z38" s="385" t="s">
        <v>1058</v>
      </c>
      <c r="AA38" s="1183"/>
      <c r="AB38" s="1183"/>
      <c r="AC38" s="345"/>
      <c r="AD38" s="1195">
        <f t="shared" si="8"/>
        <v>0</v>
      </c>
      <c r="AE38" s="1195" t="e">
        <f t="shared" si="9"/>
        <v>#N/A</v>
      </c>
      <c r="AF38" s="1195" t="e">
        <f>IF(AE38&lt;=1,"Remota",VLOOKUP(AE38,[48]Listas!$C$6:$D$10,2,0))</f>
        <v>#N/A</v>
      </c>
      <c r="AG38" s="1195" t="e">
        <f t="shared" si="10"/>
        <v>#N/A</v>
      </c>
      <c r="AH38" s="1195" t="e">
        <f>IF(AG38&lt;=1,"Insignificante",HLOOKUP(AG38,[48]Listas!$F$3:$J$4,2,0))</f>
        <v>#N/A</v>
      </c>
      <c r="AI38" s="1195" t="e">
        <f t="shared" si="11"/>
        <v>#N/A</v>
      </c>
      <c r="AJ38" s="1198" t="e">
        <f>INDEX([48]Listas!$F$6:$J$10,MATCH(AF38,[48]Listas!$D$6:$D$10,0),MATCH(AH38,[48]Listas!$F$4:$J$4,0))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VLOOKUP(P39,[48]Listas!$D$6:$E$10,2,0)</f>
        <v>#N/A</v>
      </c>
      <c r="T39" s="347" t="e">
        <f>HLOOKUP(Q39,[48]Listas!$F$4:$J$5,2,0)</f>
        <v>#N/A</v>
      </c>
      <c r="U39" s="339" t="e">
        <f>INDEX([48]Listas!$F$6:$J$10,MATCH(P39,[48]Listas!$D$6:$D$10,0),MATCH(Q39,[48]Listas!$F$4:$J$4,0))</f>
        <v>#N/A</v>
      </c>
      <c r="V39" s="346"/>
      <c r="W39" s="818"/>
      <c r="X39" s="818"/>
      <c r="Y39" s="818"/>
      <c r="Z39" s="330"/>
      <c r="AA39" s="331"/>
      <c r="AB39" s="330"/>
      <c r="AC39" s="346"/>
      <c r="AD39" s="347">
        <f t="shared" si="8"/>
        <v>0</v>
      </c>
      <c r="AE39" s="348" t="e">
        <f t="shared" si="9"/>
        <v>#N/A</v>
      </c>
      <c r="AF39" s="336" t="e">
        <f>IF(AE39&lt;=1,"Remota",VLOOKUP(AE39,[48]Listas!$C$6:$D$10,2,0))</f>
        <v>#N/A</v>
      </c>
      <c r="AG39" s="348" t="e">
        <f t="shared" si="10"/>
        <v>#N/A</v>
      </c>
      <c r="AH39" s="336" t="e">
        <f>IF(AG39&lt;=1,"Insignificante",HLOOKUP(AG39,[48]Listas!$F$3:$J$4,2,0))</f>
        <v>#N/A</v>
      </c>
      <c r="AI39" s="349" t="e">
        <f t="shared" si="11"/>
        <v>#N/A</v>
      </c>
      <c r="AJ39" s="339" t="e">
        <f>INDEX([48]Listas!$F$6:$J$10,MATCH(AF39,[48]Listas!$D$6:$D$10,0),MATCH(AH39,[48]Listas!$F$4:$J$4,0))</f>
        <v>#N/A</v>
      </c>
    </row>
    <row r="40" spans="1:36" s="340" customFormat="1" ht="124.5"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VLOOKUP(P40,[48]Listas!$D$6:$E$10,2,0)</f>
        <v>#N/A</v>
      </c>
      <c r="T40" s="347" t="e">
        <f>HLOOKUP(Q40,[48]Listas!$F$4:$J$5,2,0)</f>
        <v>#N/A</v>
      </c>
      <c r="U40" s="339" t="e">
        <f>INDEX([48]Listas!$F$6:$J$10,MATCH(P40,[48]Listas!$D$6:$D$10,0),MATCH(Q40,[48]Listas!$F$4:$J$4,0))</f>
        <v>#N/A</v>
      </c>
      <c r="V40" s="346"/>
      <c r="W40" s="818"/>
      <c r="X40" s="818"/>
      <c r="Y40" s="818"/>
      <c r="Z40" s="330"/>
      <c r="AA40" s="331"/>
      <c r="AB40" s="330"/>
      <c r="AC40" s="346"/>
      <c r="AD40" s="347">
        <f>IF(AB40&lt;=33,0,IF(AB40&gt;81,2,1))</f>
        <v>0</v>
      </c>
      <c r="AE40" s="348" t="e">
        <f>IF(OR(AA40="Probabilidad",AA40="Ambos"),S40-AD40,S40)</f>
        <v>#N/A</v>
      </c>
      <c r="AF40" s="336" t="e">
        <f>IF(AE40&lt;=1,"Remota",VLOOKUP(AE40,[48]Listas!$C$6:$D$10,2,0))</f>
        <v>#N/A</v>
      </c>
      <c r="AG40" s="348" t="e">
        <f>IF(OR(AA40="Impacto",AA40="Ambos"),T40-AD40,T40)</f>
        <v>#N/A</v>
      </c>
      <c r="AH40" s="336" t="e">
        <f>IF(AG40&lt;=1,"Insignificante",HLOOKUP(AG40,[48]Listas!$F$3:$J$4,2,0))</f>
        <v>#N/A</v>
      </c>
      <c r="AI40" s="349" t="e">
        <f>AE40*AG40</f>
        <v>#N/A</v>
      </c>
      <c r="AJ40" s="339" t="e">
        <f>INDEX([48]Listas!$F$6:$J$10,MATCH(AF40,[48]Listas!$D$6:$D$10,0),MATCH(AH40,[48]Listas!$F$4:$J$4,0))</f>
        <v>#N/A</v>
      </c>
    </row>
    <row r="41" spans="1:36" s="340" customFormat="1" ht="124.5"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VLOOKUP(P41,[48]Listas!$D$6:$E$10,2,0)</f>
        <v>#N/A</v>
      </c>
      <c r="T41" s="347" t="e">
        <f>HLOOKUP(Q41,[48]Listas!$F$4:$J$5,2,0)</f>
        <v>#N/A</v>
      </c>
      <c r="U41" s="339" t="e">
        <f>INDEX([48]Listas!$F$6:$J$10,MATCH(P41,[48]Listas!$D$6:$D$10,0),MATCH(Q41,[48]Listas!$F$4:$J$4,0))</f>
        <v>#N/A</v>
      </c>
      <c r="V41" s="346"/>
      <c r="W41" s="818"/>
      <c r="X41" s="818"/>
      <c r="Y41" s="818"/>
      <c r="Z41" s="330"/>
      <c r="AA41" s="331"/>
      <c r="AB41" s="330"/>
      <c r="AC41" s="346"/>
      <c r="AD41" s="347">
        <f>IF(AB41&lt;=33,0,IF(AB41&gt;81,2,1))</f>
        <v>0</v>
      </c>
      <c r="AE41" s="348" t="e">
        <f>IF(OR(AA41="Probabilidad",AA41="Ambos"),S41-AD41,S41)</f>
        <v>#N/A</v>
      </c>
      <c r="AF41" s="336" t="e">
        <f>IF(AE41&lt;=1,"Remota",VLOOKUP(AE41,[48]Listas!$C$6:$D$10,2,0))</f>
        <v>#N/A</v>
      </c>
      <c r="AG41" s="348" t="e">
        <f>IF(OR(AA41="Impacto",AA41="Ambos"),T41-AD41,T41)</f>
        <v>#N/A</v>
      </c>
      <c r="AH41" s="336" t="e">
        <f>IF(AG41&lt;=1,"Insignificante",HLOOKUP(AG41,[48]Listas!$F$3:$J$4,2,0))</f>
        <v>#N/A</v>
      </c>
      <c r="AI41" s="349" t="e">
        <f>AE41*AG41</f>
        <v>#N/A</v>
      </c>
      <c r="AJ41" s="339" t="e">
        <f>INDEX([48]Listas!$F$6:$J$10,MATCH(AF41,[48]Listas!$D$6:$D$10,0),MATCH(AH41,[48]Listas!$F$4:$J$4,0))</f>
        <v>#N/A</v>
      </c>
    </row>
    <row r="42" spans="1:36" s="340" customFormat="1" ht="124.5"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VLOOKUP(P42,[48]Listas!$D$6:$E$10,2,0)</f>
        <v>#N/A</v>
      </c>
      <c r="T42" s="347" t="e">
        <f>HLOOKUP(Q42,[48]Listas!$F$4:$J$5,2,0)</f>
        <v>#N/A</v>
      </c>
      <c r="U42" s="339" t="e">
        <f>INDEX([48]Listas!$F$6:$J$10,MATCH(P42,[48]Listas!$D$6:$D$10,0),MATCH(Q42,[48]Listas!$F$4:$J$4,0))</f>
        <v>#N/A</v>
      </c>
      <c r="V42" s="346"/>
      <c r="W42" s="818"/>
      <c r="X42" s="818"/>
      <c r="Y42" s="818"/>
      <c r="Z42" s="330"/>
      <c r="AA42" s="331"/>
      <c r="AB42" s="330"/>
      <c r="AC42" s="346"/>
      <c r="AD42" s="347">
        <f t="shared" ref="AD42:AD70" si="12">IF(AB42&lt;=33,0,IF(AB42&gt;81,2,1))</f>
        <v>0</v>
      </c>
      <c r="AE42" s="348" t="e">
        <f t="shared" ref="AE42:AE70" si="13">IF(OR(AA42="Probabilidad",AA42="Ambos"),S42-AD42,S42)</f>
        <v>#N/A</v>
      </c>
      <c r="AF42" s="336" t="e">
        <f>IF(AE42&lt;=1,"Remota",VLOOKUP(AE42,[48]Listas!$C$6:$D$10,2,0))</f>
        <v>#N/A</v>
      </c>
      <c r="AG42" s="348" t="e">
        <f t="shared" ref="AG42:AG70" si="14">IF(OR(AA42="Impacto",AA42="Ambos"),T42-AD42,T42)</f>
        <v>#N/A</v>
      </c>
      <c r="AH42" s="336" t="e">
        <f>IF(AG42&lt;=1,"Insignificante",HLOOKUP(AG42,[48]Listas!$F$3:$J$4,2,0))</f>
        <v>#N/A</v>
      </c>
      <c r="AI42" s="349" t="e">
        <f t="shared" ref="AI42:AI70" si="15">AE42*AG42</f>
        <v>#N/A</v>
      </c>
      <c r="AJ42" s="339" t="e">
        <f>INDEX([48]Listas!$F$6:$J$10,MATCH(AF42,[48]Listas!$D$6:$D$10,0),MATCH(AH42,[48]Listas!$F$4:$J$4,0))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VLOOKUP(P43,[48]Listas!$D$6:$E$10,2,0)</f>
        <v>#N/A</v>
      </c>
      <c r="T43" s="347" t="e">
        <f>HLOOKUP(Q43,[48]Listas!$F$4:$J$5,2,0)</f>
        <v>#N/A</v>
      </c>
      <c r="U43" s="339" t="e">
        <f>INDEX([48]Listas!$F$6:$J$10,MATCH(P43,[48]Listas!$D$6:$D$10,0),MATCH(Q43,[48]Listas!$F$4:$J$4,0))</f>
        <v>#N/A</v>
      </c>
      <c r="V43" s="346"/>
      <c r="W43" s="818"/>
      <c r="X43" s="818"/>
      <c r="Y43" s="818"/>
      <c r="Z43" s="330"/>
      <c r="AA43" s="331"/>
      <c r="AB43" s="330"/>
      <c r="AC43" s="346"/>
      <c r="AD43" s="347">
        <f t="shared" si="12"/>
        <v>0</v>
      </c>
      <c r="AE43" s="348" t="e">
        <f t="shared" si="13"/>
        <v>#N/A</v>
      </c>
      <c r="AF43" s="336" t="e">
        <f>IF(AE43&lt;=1,"Remota",VLOOKUP(AE43,[48]Listas!$C$6:$D$10,2,0))</f>
        <v>#N/A</v>
      </c>
      <c r="AG43" s="348" t="e">
        <f t="shared" si="14"/>
        <v>#N/A</v>
      </c>
      <c r="AH43" s="336" t="e">
        <f>IF(AG43&lt;=1,"Insignificante",HLOOKUP(AG43,[48]Listas!$F$3:$J$4,2,0))</f>
        <v>#N/A</v>
      </c>
      <c r="AI43" s="349" t="e">
        <f t="shared" si="15"/>
        <v>#N/A</v>
      </c>
      <c r="AJ43" s="339" t="e">
        <f>INDEX([48]Listas!$F$6:$J$10,MATCH(AF43,[48]Listas!$D$6:$D$10,0),MATCH(AH43,[48]Listas!$F$4:$J$4,0))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VLOOKUP(P44,[48]Listas!$D$6:$E$10,2,0)</f>
        <v>#N/A</v>
      </c>
      <c r="T44" s="347" t="e">
        <f>HLOOKUP(Q44,[48]Listas!$F$4:$J$5,2,0)</f>
        <v>#N/A</v>
      </c>
      <c r="U44" s="339" t="e">
        <f>INDEX([48]Listas!$F$6:$J$10,MATCH(P44,[48]Listas!$D$6:$D$10,0),MATCH(Q44,[48]Listas!$F$4:$J$4,0))</f>
        <v>#N/A</v>
      </c>
      <c r="V44" s="346"/>
      <c r="W44" s="818"/>
      <c r="X44" s="818"/>
      <c r="Y44" s="818"/>
      <c r="Z44" s="330"/>
      <c r="AA44" s="331"/>
      <c r="AB44" s="330"/>
      <c r="AC44" s="346"/>
      <c r="AD44" s="347">
        <f t="shared" si="12"/>
        <v>0</v>
      </c>
      <c r="AE44" s="348" t="e">
        <f t="shared" si="13"/>
        <v>#N/A</v>
      </c>
      <c r="AF44" s="336" t="e">
        <f>IF(AE44&lt;=1,"Remota",VLOOKUP(AE44,[48]Listas!$C$6:$D$10,2,0))</f>
        <v>#N/A</v>
      </c>
      <c r="AG44" s="348" t="e">
        <f t="shared" si="14"/>
        <v>#N/A</v>
      </c>
      <c r="AH44" s="336" t="e">
        <f>IF(AG44&lt;=1,"Insignificante",HLOOKUP(AG44,[48]Listas!$F$3:$J$4,2,0))</f>
        <v>#N/A</v>
      </c>
      <c r="AI44" s="349" t="e">
        <f t="shared" si="15"/>
        <v>#N/A</v>
      </c>
      <c r="AJ44" s="339" t="e">
        <f>INDEX([48]Listas!$F$6:$J$10,MATCH(AF44,[48]Listas!$D$6:$D$10,0),MATCH(AH44,[48]Listas!$F$4:$J$4,0))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VLOOKUP(P45,[48]Listas!$D$6:$E$10,2,0)</f>
        <v>#N/A</v>
      </c>
      <c r="T45" s="347" t="e">
        <f>HLOOKUP(Q45,[48]Listas!$F$4:$J$5,2,0)</f>
        <v>#N/A</v>
      </c>
      <c r="U45" s="339" t="e">
        <f>INDEX([48]Listas!$F$6:$J$10,MATCH(P45,[48]Listas!$D$6:$D$10,0),MATCH(Q45,[48]Listas!$F$4:$J$4,0))</f>
        <v>#N/A</v>
      </c>
      <c r="V45" s="346"/>
      <c r="W45" s="818"/>
      <c r="X45" s="818"/>
      <c r="Y45" s="818"/>
      <c r="Z45" s="330"/>
      <c r="AA45" s="331"/>
      <c r="AB45" s="330"/>
      <c r="AC45" s="346"/>
      <c r="AD45" s="347">
        <f t="shared" si="12"/>
        <v>0</v>
      </c>
      <c r="AE45" s="348" t="e">
        <f t="shared" si="13"/>
        <v>#N/A</v>
      </c>
      <c r="AF45" s="336" t="e">
        <f>IF(AE45&lt;=1,"Remota",VLOOKUP(AE45,[48]Listas!$C$6:$D$10,2,0))</f>
        <v>#N/A</v>
      </c>
      <c r="AG45" s="348" t="e">
        <f t="shared" si="14"/>
        <v>#N/A</v>
      </c>
      <c r="AH45" s="336" t="e">
        <f>IF(AG45&lt;=1,"Insignificante",HLOOKUP(AG45,[48]Listas!$F$3:$J$4,2,0))</f>
        <v>#N/A</v>
      </c>
      <c r="AI45" s="349" t="e">
        <f t="shared" si="15"/>
        <v>#N/A</v>
      </c>
      <c r="AJ45" s="339" t="e">
        <f>INDEX([48]Listas!$F$6:$J$10,MATCH(AF45,[48]Listas!$D$6:$D$10,0),MATCH(AH45,[48]Listas!$F$4:$J$4,0))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VLOOKUP(P46,[48]Listas!$D$6:$E$10,2,0)</f>
        <v>#N/A</v>
      </c>
      <c r="T46" s="347" t="e">
        <f>HLOOKUP(Q46,[48]Listas!$F$4:$J$5,2,0)</f>
        <v>#N/A</v>
      </c>
      <c r="U46" s="339" t="e">
        <f>INDEX([48]Listas!$F$6:$J$10,MATCH(P46,[48]Listas!$D$6:$D$10,0),MATCH(Q46,[48]Listas!$F$4:$J$4,0))</f>
        <v>#N/A</v>
      </c>
      <c r="V46" s="346"/>
      <c r="W46" s="818"/>
      <c r="X46" s="818"/>
      <c r="Y46" s="818"/>
      <c r="Z46" s="330"/>
      <c r="AA46" s="331"/>
      <c r="AB46" s="330"/>
      <c r="AC46" s="346"/>
      <c r="AD46" s="347">
        <f t="shared" si="12"/>
        <v>0</v>
      </c>
      <c r="AE46" s="348" t="e">
        <f t="shared" si="13"/>
        <v>#N/A</v>
      </c>
      <c r="AF46" s="336" t="e">
        <f>IF(AE46&lt;=1,"Remota",VLOOKUP(AE46,[48]Listas!$C$6:$D$10,2,0))</f>
        <v>#N/A</v>
      </c>
      <c r="AG46" s="348" t="e">
        <f t="shared" si="14"/>
        <v>#N/A</v>
      </c>
      <c r="AH46" s="336" t="e">
        <f>IF(AG46&lt;=1,"Insignificante",HLOOKUP(AG46,[48]Listas!$F$3:$J$4,2,0))</f>
        <v>#N/A</v>
      </c>
      <c r="AI46" s="349" t="e">
        <f t="shared" si="15"/>
        <v>#N/A</v>
      </c>
      <c r="AJ46" s="339" t="e">
        <f>INDEX([48]Listas!$F$6:$J$10,MATCH(AF46,[48]Listas!$D$6:$D$10,0),MATCH(AH46,[48]Listas!$F$4:$J$4,0))</f>
        <v>#N/A</v>
      </c>
    </row>
    <row r="47" spans="1:36" s="340" customFormat="1" ht="78"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VLOOKUP(P47,[48]Listas!$D$6:$E$10,2,0)</f>
        <v>#N/A</v>
      </c>
      <c r="T47" s="347" t="e">
        <f>HLOOKUP(Q47,[48]Listas!$F$4:$J$5,2,0)</f>
        <v>#N/A</v>
      </c>
      <c r="U47" s="339" t="e">
        <f>INDEX([48]Listas!$F$6:$J$10,MATCH(P47,[48]Listas!$D$6:$D$10,0),MATCH(Q47,[48]Listas!$F$4:$J$4,0))</f>
        <v>#N/A</v>
      </c>
      <c r="V47" s="346"/>
      <c r="W47" s="818"/>
      <c r="X47" s="818"/>
      <c r="Y47" s="818"/>
      <c r="Z47" s="330"/>
      <c r="AA47" s="331"/>
      <c r="AB47" s="330"/>
      <c r="AC47" s="346"/>
      <c r="AD47" s="347">
        <f t="shared" si="12"/>
        <v>0</v>
      </c>
      <c r="AE47" s="348" t="e">
        <f t="shared" si="13"/>
        <v>#N/A</v>
      </c>
      <c r="AF47" s="336" t="e">
        <f>IF(AE47&lt;=1,"Remota",VLOOKUP(AE47,[48]Listas!$C$6:$D$10,2,0))</f>
        <v>#N/A</v>
      </c>
      <c r="AG47" s="348" t="e">
        <f t="shared" si="14"/>
        <v>#N/A</v>
      </c>
      <c r="AH47" s="336" t="e">
        <f>IF(AG47&lt;=1,"Insignificante",HLOOKUP(AG47,[48]Listas!$F$3:$J$4,2,0))</f>
        <v>#N/A</v>
      </c>
      <c r="AI47" s="349" t="e">
        <f t="shared" si="15"/>
        <v>#N/A</v>
      </c>
      <c r="AJ47" s="339" t="e">
        <f>INDEX([48]Listas!$F$6:$J$10,MATCH(AF47,[48]Listas!$D$6:$D$10,0),MATCH(AH47,[48]Listas!$F$4:$J$4,0))</f>
        <v>#N/A</v>
      </c>
    </row>
    <row r="48" spans="1:36" s="340" customFormat="1" ht="78"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VLOOKUP(P48,[48]Listas!$D$6:$E$10,2,0)</f>
        <v>#N/A</v>
      </c>
      <c r="T48" s="347" t="e">
        <f>HLOOKUP(Q48,[48]Listas!$F$4:$J$5,2,0)</f>
        <v>#N/A</v>
      </c>
      <c r="U48" s="339" t="e">
        <f>INDEX([48]Listas!$F$6:$J$10,MATCH(P48,[48]Listas!$D$6:$D$10,0),MATCH(Q48,[48]Listas!$F$4:$J$4,0))</f>
        <v>#N/A</v>
      </c>
      <c r="V48" s="346"/>
      <c r="W48" s="818"/>
      <c r="X48" s="818"/>
      <c r="Y48" s="818"/>
      <c r="Z48" s="330"/>
      <c r="AA48" s="331"/>
      <c r="AB48" s="330"/>
      <c r="AC48" s="346"/>
      <c r="AD48" s="347">
        <f t="shared" si="12"/>
        <v>0</v>
      </c>
      <c r="AE48" s="348" t="e">
        <f t="shared" si="13"/>
        <v>#N/A</v>
      </c>
      <c r="AF48" s="336" t="e">
        <f>IF(AE48&lt;=1,"Remota",VLOOKUP(AE48,[48]Listas!$C$6:$D$10,2,0))</f>
        <v>#N/A</v>
      </c>
      <c r="AG48" s="348" t="e">
        <f t="shared" si="14"/>
        <v>#N/A</v>
      </c>
      <c r="AH48" s="336" t="e">
        <f>IF(AG48&lt;=1,"Insignificante",HLOOKUP(AG48,[48]Listas!$F$3:$J$4,2,0))</f>
        <v>#N/A</v>
      </c>
      <c r="AI48" s="349" t="e">
        <f t="shared" si="15"/>
        <v>#N/A</v>
      </c>
      <c r="AJ48" s="339" t="e">
        <f>INDEX([48]Listas!$F$6:$J$10,MATCH(AF48,[48]Listas!$D$6:$D$10,0),MATCH(AH48,[48]Listas!$F$4:$J$4,0))</f>
        <v>#N/A</v>
      </c>
    </row>
    <row r="49" spans="1:36" s="340" customFormat="1" ht="78"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VLOOKUP(P49,[48]Listas!$D$6:$E$10,2,0)</f>
        <v>#N/A</v>
      </c>
      <c r="T49" s="347" t="e">
        <f>HLOOKUP(Q49,[48]Listas!$F$4:$J$5,2,0)</f>
        <v>#N/A</v>
      </c>
      <c r="U49" s="339" t="e">
        <f>INDEX([48]Listas!$F$6:$J$10,MATCH(P49,[48]Listas!$D$6:$D$10,0),MATCH(Q49,[48]Listas!$F$4:$J$4,0))</f>
        <v>#N/A</v>
      </c>
      <c r="V49" s="346"/>
      <c r="W49" s="818"/>
      <c r="X49" s="818"/>
      <c r="Y49" s="818"/>
      <c r="Z49" s="330"/>
      <c r="AA49" s="331"/>
      <c r="AB49" s="330"/>
      <c r="AC49" s="346"/>
      <c r="AD49" s="347">
        <f t="shared" si="12"/>
        <v>0</v>
      </c>
      <c r="AE49" s="348" t="e">
        <f t="shared" si="13"/>
        <v>#N/A</v>
      </c>
      <c r="AF49" s="336" t="e">
        <f>IF(AE49&lt;=1,"Remota",VLOOKUP(AE49,[48]Listas!$C$6:$D$10,2,0))</f>
        <v>#N/A</v>
      </c>
      <c r="AG49" s="348" t="e">
        <f t="shared" si="14"/>
        <v>#N/A</v>
      </c>
      <c r="AH49" s="336" t="e">
        <f>IF(AG49&lt;=1,"Insignificante",HLOOKUP(AG49,[48]Listas!$F$3:$J$4,2,0))</f>
        <v>#N/A</v>
      </c>
      <c r="AI49" s="349" t="e">
        <f t="shared" si="15"/>
        <v>#N/A</v>
      </c>
      <c r="AJ49" s="339" t="e">
        <f>INDEX([48]Listas!$F$6:$J$10,MATCH(AF49,[48]Listas!$D$6:$D$10,0),MATCH(AH49,[48]Listas!$F$4:$J$4,0))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VLOOKUP(P50,[48]Listas!$D$6:$E$10,2,0)</f>
        <v>#N/A</v>
      </c>
      <c r="T50" s="347" t="e">
        <f>HLOOKUP(Q50,[48]Listas!$F$4:$J$5,2,0)</f>
        <v>#N/A</v>
      </c>
      <c r="U50" s="339" t="e">
        <f>INDEX([48]Listas!$F$6:$J$10,MATCH(P50,[48]Listas!$D$6:$D$10,0),MATCH(Q50,[48]Listas!$F$4:$J$4,0))</f>
        <v>#N/A</v>
      </c>
      <c r="V50" s="346"/>
      <c r="W50" s="818"/>
      <c r="X50" s="818"/>
      <c r="Y50" s="818"/>
      <c r="Z50" s="330"/>
      <c r="AA50" s="331"/>
      <c r="AB50" s="330"/>
      <c r="AC50" s="346"/>
      <c r="AD50" s="347">
        <f t="shared" si="12"/>
        <v>0</v>
      </c>
      <c r="AE50" s="348" t="e">
        <f t="shared" si="13"/>
        <v>#N/A</v>
      </c>
      <c r="AF50" s="336" t="e">
        <f>IF(AE50&lt;=1,"Remota",VLOOKUP(AE50,[48]Listas!$C$6:$D$10,2,0))</f>
        <v>#N/A</v>
      </c>
      <c r="AG50" s="348" t="e">
        <f t="shared" si="14"/>
        <v>#N/A</v>
      </c>
      <c r="AH50" s="336" t="e">
        <f>IF(AG50&lt;=1,"Insignificante",HLOOKUP(AG50,[48]Listas!$F$3:$J$4,2,0))</f>
        <v>#N/A</v>
      </c>
      <c r="AI50" s="349" t="e">
        <f t="shared" si="15"/>
        <v>#N/A</v>
      </c>
      <c r="AJ50" s="339" t="e">
        <f>INDEX([48]Listas!$F$6:$J$10,MATCH(AF50,[48]Listas!$D$6:$D$10,0),MATCH(AH50,[48]Listas!$F$4:$J$4,0))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VLOOKUP(P51,[48]Listas!$D$6:$E$10,2,0)</f>
        <v>#N/A</v>
      </c>
      <c r="T51" s="347" t="e">
        <f>HLOOKUP(Q51,[48]Listas!$F$4:$J$5,2,0)</f>
        <v>#N/A</v>
      </c>
      <c r="U51" s="339" t="e">
        <f>INDEX([48]Listas!$F$6:$J$10,MATCH(P51,[48]Listas!$D$6:$D$10,0),MATCH(Q51,[48]Listas!$F$4:$J$4,0))</f>
        <v>#N/A</v>
      </c>
      <c r="V51" s="346"/>
      <c r="W51" s="818"/>
      <c r="X51" s="818"/>
      <c r="Y51" s="818"/>
      <c r="Z51" s="330"/>
      <c r="AA51" s="331"/>
      <c r="AB51" s="330"/>
      <c r="AC51" s="346"/>
      <c r="AD51" s="347">
        <f t="shared" si="12"/>
        <v>0</v>
      </c>
      <c r="AE51" s="348" t="e">
        <f t="shared" si="13"/>
        <v>#N/A</v>
      </c>
      <c r="AF51" s="336" t="e">
        <f>IF(AE51&lt;=1,"Remota",VLOOKUP(AE51,[48]Listas!$C$6:$D$10,2,0))</f>
        <v>#N/A</v>
      </c>
      <c r="AG51" s="348" t="e">
        <f t="shared" si="14"/>
        <v>#N/A</v>
      </c>
      <c r="AH51" s="336" t="e">
        <f>IF(AG51&lt;=1,"Insignificante",HLOOKUP(AG51,[48]Listas!$F$3:$J$4,2,0))</f>
        <v>#N/A</v>
      </c>
      <c r="AI51" s="349" t="e">
        <f t="shared" si="15"/>
        <v>#N/A</v>
      </c>
      <c r="AJ51" s="339" t="e">
        <f>INDEX([48]Listas!$F$6:$J$10,MATCH(AF51,[48]Listas!$D$6:$D$10,0),MATCH(AH51,[48]Listas!$F$4:$J$4,0))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VLOOKUP(P52,[48]Listas!$D$6:$E$10,2,0)</f>
        <v>#N/A</v>
      </c>
      <c r="T52" s="347" t="e">
        <f>HLOOKUP(Q52,[48]Listas!$F$4:$J$5,2,0)</f>
        <v>#N/A</v>
      </c>
      <c r="U52" s="339" t="e">
        <f>INDEX([48]Listas!$F$6:$J$10,MATCH(P52,[48]Listas!$D$6:$D$10,0),MATCH(Q52,[48]Listas!$F$4:$J$4,0))</f>
        <v>#N/A</v>
      </c>
      <c r="V52" s="346"/>
      <c r="W52" s="818"/>
      <c r="X52" s="818"/>
      <c r="Y52" s="818"/>
      <c r="Z52" s="330"/>
      <c r="AA52" s="331"/>
      <c r="AB52" s="330"/>
      <c r="AC52" s="346"/>
      <c r="AD52" s="347">
        <f t="shared" si="12"/>
        <v>0</v>
      </c>
      <c r="AE52" s="348" t="e">
        <f t="shared" si="13"/>
        <v>#N/A</v>
      </c>
      <c r="AF52" s="336" t="e">
        <f>IF(AE52&lt;=1,"Remota",VLOOKUP(AE52,[48]Listas!$C$6:$D$10,2,0))</f>
        <v>#N/A</v>
      </c>
      <c r="AG52" s="348" t="e">
        <f t="shared" si="14"/>
        <v>#N/A</v>
      </c>
      <c r="AH52" s="336" t="e">
        <f>IF(AG52&lt;=1,"Insignificante",HLOOKUP(AG52,[48]Listas!$F$3:$J$4,2,0))</f>
        <v>#N/A</v>
      </c>
      <c r="AI52" s="349" t="e">
        <f t="shared" si="15"/>
        <v>#N/A</v>
      </c>
      <c r="AJ52" s="339" t="e">
        <f>INDEX([48]Listas!$F$6:$J$10,MATCH(AF52,[48]Listas!$D$6:$D$10,0),MATCH(AH52,[48]Listas!$F$4:$J$4,0))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VLOOKUP(P53,[48]Listas!$D$6:$E$10,2,0)</f>
        <v>#N/A</v>
      </c>
      <c r="T53" s="347" t="e">
        <f>HLOOKUP(Q53,[48]Listas!$F$4:$J$5,2,0)</f>
        <v>#N/A</v>
      </c>
      <c r="U53" s="339" t="e">
        <f>INDEX([48]Listas!$F$6:$J$10,MATCH(P53,[48]Listas!$D$6:$D$10,0),MATCH(Q53,[48]Listas!$F$4:$J$4,0))</f>
        <v>#N/A</v>
      </c>
      <c r="V53" s="346"/>
      <c r="W53" s="818"/>
      <c r="X53" s="818"/>
      <c r="Y53" s="818"/>
      <c r="Z53" s="330"/>
      <c r="AA53" s="331"/>
      <c r="AB53" s="330"/>
      <c r="AC53" s="346"/>
      <c r="AD53" s="347">
        <f t="shared" si="12"/>
        <v>0</v>
      </c>
      <c r="AE53" s="348" t="e">
        <f t="shared" si="13"/>
        <v>#N/A</v>
      </c>
      <c r="AF53" s="336" t="e">
        <f>IF(AE53&lt;=1,"Remota",VLOOKUP(AE53,[48]Listas!$C$6:$D$10,2,0))</f>
        <v>#N/A</v>
      </c>
      <c r="AG53" s="348" t="e">
        <f t="shared" si="14"/>
        <v>#N/A</v>
      </c>
      <c r="AH53" s="336" t="e">
        <f>IF(AG53&lt;=1,"Insignificante",HLOOKUP(AG53,[48]Listas!$F$3:$J$4,2,0))</f>
        <v>#N/A</v>
      </c>
      <c r="AI53" s="349" t="e">
        <f t="shared" si="15"/>
        <v>#N/A</v>
      </c>
      <c r="AJ53" s="339" t="e">
        <f>INDEX([48]Listas!$F$6:$J$10,MATCH(AF53,[48]Listas!$D$6:$D$10,0),MATCH(AH53,[48]Listas!$F$4:$J$4,0))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VLOOKUP(P54,[48]Listas!$D$6:$E$10,2,0)</f>
        <v>#N/A</v>
      </c>
      <c r="T54" s="347" t="e">
        <f>HLOOKUP(Q54,[48]Listas!$F$4:$J$5,2,0)</f>
        <v>#N/A</v>
      </c>
      <c r="U54" s="339" t="e">
        <f>INDEX([48]Listas!$F$6:$J$10,MATCH(P54,[48]Listas!$D$6:$D$10,0),MATCH(Q54,[48]Listas!$F$4:$J$4,0))</f>
        <v>#N/A</v>
      </c>
      <c r="V54" s="346"/>
      <c r="W54" s="818"/>
      <c r="X54" s="818"/>
      <c r="Y54" s="818"/>
      <c r="Z54" s="330"/>
      <c r="AA54" s="331"/>
      <c r="AB54" s="330"/>
      <c r="AC54" s="346"/>
      <c r="AD54" s="347">
        <f t="shared" si="12"/>
        <v>0</v>
      </c>
      <c r="AE54" s="348" t="e">
        <f t="shared" si="13"/>
        <v>#N/A</v>
      </c>
      <c r="AF54" s="336" t="e">
        <f>IF(AE54&lt;=1,"Remota",VLOOKUP(AE54,[48]Listas!$C$6:$D$10,2,0))</f>
        <v>#N/A</v>
      </c>
      <c r="AG54" s="348" t="e">
        <f t="shared" si="14"/>
        <v>#N/A</v>
      </c>
      <c r="AH54" s="336" t="e">
        <f>IF(AG54&lt;=1,"Insignificante",HLOOKUP(AG54,[48]Listas!$F$3:$J$4,2,0))</f>
        <v>#N/A</v>
      </c>
      <c r="AI54" s="349" t="e">
        <f t="shared" si="15"/>
        <v>#N/A</v>
      </c>
      <c r="AJ54" s="339" t="e">
        <f>INDEX([48]Listas!$F$6:$J$10,MATCH(AF54,[48]Listas!$D$6:$D$10,0),MATCH(AH54,[48]Listas!$F$4:$J$4,0))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VLOOKUP(P55,[48]Listas!$D$6:$E$10,2,0)</f>
        <v>#N/A</v>
      </c>
      <c r="T55" s="347" t="e">
        <f>HLOOKUP(Q55,[48]Listas!$F$4:$J$5,2,0)</f>
        <v>#N/A</v>
      </c>
      <c r="U55" s="339" t="e">
        <f>INDEX([48]Listas!$F$6:$J$10,MATCH(P55,[48]Listas!$D$6:$D$10,0),MATCH(Q55,[48]Listas!$F$4:$J$4,0))</f>
        <v>#N/A</v>
      </c>
      <c r="V55" s="346"/>
      <c r="W55" s="818"/>
      <c r="X55" s="818"/>
      <c r="Y55" s="818"/>
      <c r="Z55" s="330"/>
      <c r="AA55" s="331"/>
      <c r="AB55" s="330"/>
      <c r="AC55" s="346"/>
      <c r="AD55" s="347">
        <f t="shared" si="12"/>
        <v>0</v>
      </c>
      <c r="AE55" s="348" t="e">
        <f t="shared" si="13"/>
        <v>#N/A</v>
      </c>
      <c r="AF55" s="336" t="e">
        <f>IF(AE55&lt;=1,"Remota",VLOOKUP(AE55,[48]Listas!$C$6:$D$10,2,0))</f>
        <v>#N/A</v>
      </c>
      <c r="AG55" s="348" t="e">
        <f t="shared" si="14"/>
        <v>#N/A</v>
      </c>
      <c r="AH55" s="336" t="e">
        <f>IF(AG55&lt;=1,"Insignificante",HLOOKUP(AG55,[48]Listas!$F$3:$J$4,2,0))</f>
        <v>#N/A</v>
      </c>
      <c r="AI55" s="349" t="e">
        <f t="shared" si="15"/>
        <v>#N/A</v>
      </c>
      <c r="AJ55" s="339" t="e">
        <f>INDEX([48]Listas!$F$6:$J$10,MATCH(AF55,[48]Listas!$D$6:$D$10,0),MATCH(AH55,[48]Listas!$F$4:$J$4,0))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VLOOKUP(P56,[48]Listas!$D$6:$E$10,2,0)</f>
        <v>#N/A</v>
      </c>
      <c r="T56" s="347" t="e">
        <f>HLOOKUP(Q56,[48]Listas!$F$4:$J$5,2,0)</f>
        <v>#N/A</v>
      </c>
      <c r="U56" s="339" t="e">
        <f>INDEX([48]Listas!$F$6:$J$10,MATCH(P56,[48]Listas!$D$6:$D$10,0),MATCH(Q56,[48]Listas!$F$4:$J$4,0))</f>
        <v>#N/A</v>
      </c>
      <c r="V56" s="346"/>
      <c r="W56" s="818"/>
      <c r="X56" s="818"/>
      <c r="Y56" s="818"/>
      <c r="Z56" s="330"/>
      <c r="AA56" s="331"/>
      <c r="AB56" s="330"/>
      <c r="AC56" s="346"/>
      <c r="AD56" s="347">
        <f t="shared" si="12"/>
        <v>0</v>
      </c>
      <c r="AE56" s="348" t="e">
        <f t="shared" si="13"/>
        <v>#N/A</v>
      </c>
      <c r="AF56" s="336" t="e">
        <f>IF(AE56&lt;=1,"Remota",VLOOKUP(AE56,[48]Listas!$C$6:$D$10,2,0))</f>
        <v>#N/A</v>
      </c>
      <c r="AG56" s="348" t="e">
        <f t="shared" si="14"/>
        <v>#N/A</v>
      </c>
      <c r="AH56" s="336" t="e">
        <f>IF(AG56&lt;=1,"Insignificante",HLOOKUP(AG56,[48]Listas!$F$3:$J$4,2,0))</f>
        <v>#N/A</v>
      </c>
      <c r="AI56" s="349" t="e">
        <f t="shared" si="15"/>
        <v>#N/A</v>
      </c>
      <c r="AJ56" s="339" t="e">
        <f>INDEX([48]Listas!$F$6:$J$10,MATCH(AF56,[48]Listas!$D$6:$D$10,0),MATCH(AH56,[48]Listas!$F$4:$J$4,0))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VLOOKUP(P57,[48]Listas!$D$6:$E$10,2,0)</f>
        <v>#N/A</v>
      </c>
      <c r="T57" s="347" t="e">
        <f>HLOOKUP(Q57,[48]Listas!$F$4:$J$5,2,0)</f>
        <v>#N/A</v>
      </c>
      <c r="U57" s="339" t="e">
        <f>INDEX([48]Listas!$F$6:$J$10,MATCH(P57,[48]Listas!$D$6:$D$10,0),MATCH(Q57,[48]Listas!$F$4:$J$4,0))</f>
        <v>#N/A</v>
      </c>
      <c r="V57" s="346"/>
      <c r="W57" s="818"/>
      <c r="X57" s="818"/>
      <c r="Y57" s="818"/>
      <c r="Z57" s="330"/>
      <c r="AA57" s="331"/>
      <c r="AB57" s="330"/>
      <c r="AC57" s="346"/>
      <c r="AD57" s="347">
        <f t="shared" si="12"/>
        <v>0</v>
      </c>
      <c r="AE57" s="348" t="e">
        <f t="shared" si="13"/>
        <v>#N/A</v>
      </c>
      <c r="AF57" s="336" t="e">
        <f>IF(AE57&lt;=1,"Remota",VLOOKUP(AE57,[48]Listas!$C$6:$D$10,2,0))</f>
        <v>#N/A</v>
      </c>
      <c r="AG57" s="348" t="e">
        <f t="shared" si="14"/>
        <v>#N/A</v>
      </c>
      <c r="AH57" s="336" t="e">
        <f>IF(AG57&lt;=1,"Insignificante",HLOOKUP(AG57,[48]Listas!$F$3:$J$4,2,0))</f>
        <v>#N/A</v>
      </c>
      <c r="AI57" s="349" t="e">
        <f t="shared" si="15"/>
        <v>#N/A</v>
      </c>
      <c r="AJ57" s="339" t="e">
        <f>INDEX([48]Listas!$F$6:$J$10,MATCH(AF57,[48]Listas!$D$6:$D$10,0),MATCH(AH57,[48]Listas!$F$4:$J$4,0))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VLOOKUP(P58,[48]Listas!$D$6:$E$10,2,0)</f>
        <v>#N/A</v>
      </c>
      <c r="T58" s="347" t="e">
        <f>HLOOKUP(Q58,[48]Listas!$F$4:$J$5,2,0)</f>
        <v>#N/A</v>
      </c>
      <c r="U58" s="339" t="e">
        <f>INDEX([48]Listas!$F$6:$J$10,MATCH(P58,[48]Listas!$D$6:$D$10,0),MATCH(Q58,[48]Listas!$F$4:$J$4,0))</f>
        <v>#N/A</v>
      </c>
      <c r="V58" s="346"/>
      <c r="W58" s="818"/>
      <c r="X58" s="818"/>
      <c r="Y58" s="818"/>
      <c r="Z58" s="330"/>
      <c r="AA58" s="331"/>
      <c r="AB58" s="330"/>
      <c r="AC58" s="346"/>
      <c r="AD58" s="347">
        <f t="shared" si="12"/>
        <v>0</v>
      </c>
      <c r="AE58" s="348" t="e">
        <f t="shared" si="13"/>
        <v>#N/A</v>
      </c>
      <c r="AF58" s="336" t="e">
        <f>IF(AE58&lt;=1,"Remota",VLOOKUP(AE58,[48]Listas!$C$6:$D$10,2,0))</f>
        <v>#N/A</v>
      </c>
      <c r="AG58" s="348" t="e">
        <f t="shared" si="14"/>
        <v>#N/A</v>
      </c>
      <c r="AH58" s="336" t="e">
        <f>IF(AG58&lt;=1,"Insignificante",HLOOKUP(AG58,[48]Listas!$F$3:$J$4,2,0))</f>
        <v>#N/A</v>
      </c>
      <c r="AI58" s="349" t="e">
        <f t="shared" si="15"/>
        <v>#N/A</v>
      </c>
      <c r="AJ58" s="339" t="e">
        <f>INDEX([48]Listas!$F$6:$J$10,MATCH(AF58,[48]Listas!$D$6:$D$10,0),MATCH(AH58,[48]Listas!$F$4:$J$4,0))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VLOOKUP(P59,[48]Listas!$D$6:$E$10,2,0)</f>
        <v>#N/A</v>
      </c>
      <c r="T59" s="347" t="e">
        <f>HLOOKUP(Q59,[48]Listas!$F$4:$J$5,2,0)</f>
        <v>#N/A</v>
      </c>
      <c r="U59" s="339" t="e">
        <f>INDEX([48]Listas!$F$6:$J$10,MATCH(P59,[48]Listas!$D$6:$D$10,0),MATCH(Q59,[48]Listas!$F$4:$J$4,0))</f>
        <v>#N/A</v>
      </c>
      <c r="V59" s="346"/>
      <c r="W59" s="818"/>
      <c r="X59" s="818"/>
      <c r="Y59" s="818"/>
      <c r="Z59" s="330"/>
      <c r="AA59" s="331"/>
      <c r="AB59" s="330"/>
      <c r="AC59" s="346"/>
      <c r="AD59" s="347">
        <f t="shared" si="12"/>
        <v>0</v>
      </c>
      <c r="AE59" s="348" t="e">
        <f t="shared" si="13"/>
        <v>#N/A</v>
      </c>
      <c r="AF59" s="336" t="e">
        <f>IF(AE59&lt;=1,"Remota",VLOOKUP(AE59,[48]Listas!$C$6:$D$10,2,0))</f>
        <v>#N/A</v>
      </c>
      <c r="AG59" s="348" t="e">
        <f t="shared" si="14"/>
        <v>#N/A</v>
      </c>
      <c r="AH59" s="336" t="e">
        <f>IF(AG59&lt;=1,"Insignificante",HLOOKUP(AG59,[48]Listas!$F$3:$J$4,2,0))</f>
        <v>#N/A</v>
      </c>
      <c r="AI59" s="349" t="e">
        <f t="shared" si="15"/>
        <v>#N/A</v>
      </c>
      <c r="AJ59" s="339" t="e">
        <f>INDEX([48]Listas!$F$6:$J$10,MATCH(AF59,[48]Listas!$D$6:$D$10,0),MATCH(AH59,[48]Listas!$F$4:$J$4,0))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VLOOKUP(P60,[48]Listas!$D$6:$E$10,2,0)</f>
        <v>#N/A</v>
      </c>
      <c r="T60" s="347" t="e">
        <f>HLOOKUP(Q60,[48]Listas!$F$4:$J$5,2,0)</f>
        <v>#N/A</v>
      </c>
      <c r="U60" s="339" t="e">
        <f>INDEX([48]Listas!$F$6:$J$10,MATCH(P60,[48]Listas!$D$6:$D$10,0),MATCH(Q60,[48]Listas!$F$4:$J$4,0))</f>
        <v>#N/A</v>
      </c>
      <c r="V60" s="346"/>
      <c r="W60" s="818"/>
      <c r="X60" s="818"/>
      <c r="Y60" s="818"/>
      <c r="Z60" s="330"/>
      <c r="AA60" s="331"/>
      <c r="AB60" s="330"/>
      <c r="AC60" s="346"/>
      <c r="AD60" s="347">
        <f t="shared" si="12"/>
        <v>0</v>
      </c>
      <c r="AE60" s="348" t="e">
        <f t="shared" si="13"/>
        <v>#N/A</v>
      </c>
      <c r="AF60" s="336" t="e">
        <f>IF(AE60&lt;=1,"Remota",VLOOKUP(AE60,[48]Listas!$C$6:$D$10,2,0))</f>
        <v>#N/A</v>
      </c>
      <c r="AG60" s="348" t="e">
        <f t="shared" si="14"/>
        <v>#N/A</v>
      </c>
      <c r="AH60" s="336" t="e">
        <f>IF(AG60&lt;=1,"Insignificante",HLOOKUP(AG60,[48]Listas!$F$3:$J$4,2,0))</f>
        <v>#N/A</v>
      </c>
      <c r="AI60" s="349" t="e">
        <f t="shared" si="15"/>
        <v>#N/A</v>
      </c>
      <c r="AJ60" s="339" t="e">
        <f>INDEX([48]Listas!$F$6:$J$10,MATCH(AF60,[48]Listas!$D$6:$D$10,0),MATCH(AH60,[48]Listas!$F$4:$J$4,0))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VLOOKUP(P61,[48]Listas!$D$6:$E$10,2,0)</f>
        <v>#N/A</v>
      </c>
      <c r="T61" s="347" t="e">
        <f>HLOOKUP(Q61,[48]Listas!$F$4:$J$5,2,0)</f>
        <v>#N/A</v>
      </c>
      <c r="U61" s="339" t="e">
        <f>INDEX([48]Listas!$F$6:$J$10,MATCH(P61,[48]Listas!$D$6:$D$10,0),MATCH(Q61,[48]Listas!$F$4:$J$4,0))</f>
        <v>#N/A</v>
      </c>
      <c r="V61" s="346"/>
      <c r="W61" s="818"/>
      <c r="X61" s="818"/>
      <c r="Y61" s="818"/>
      <c r="Z61" s="330"/>
      <c r="AA61" s="331"/>
      <c r="AB61" s="330"/>
      <c r="AC61" s="346"/>
      <c r="AD61" s="347">
        <f t="shared" si="12"/>
        <v>0</v>
      </c>
      <c r="AE61" s="348" t="e">
        <f t="shared" si="13"/>
        <v>#N/A</v>
      </c>
      <c r="AF61" s="336" t="e">
        <f>IF(AE61&lt;=1,"Remota",VLOOKUP(AE61,[48]Listas!$C$6:$D$10,2,0))</f>
        <v>#N/A</v>
      </c>
      <c r="AG61" s="348" t="e">
        <f t="shared" si="14"/>
        <v>#N/A</v>
      </c>
      <c r="AH61" s="336" t="e">
        <f>IF(AG61&lt;=1,"Insignificante",HLOOKUP(AG61,[48]Listas!$F$3:$J$4,2,0))</f>
        <v>#N/A</v>
      </c>
      <c r="AI61" s="349" t="e">
        <f t="shared" si="15"/>
        <v>#N/A</v>
      </c>
      <c r="AJ61" s="339" t="e">
        <f>INDEX([48]Listas!$F$6:$J$10,MATCH(AF61,[48]Listas!$D$6:$D$10,0),MATCH(AH61,[48]Listas!$F$4:$J$4,0))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VLOOKUP(P62,[48]Listas!$D$6:$E$10,2,0)</f>
        <v>#N/A</v>
      </c>
      <c r="T62" s="347" t="e">
        <f>HLOOKUP(Q62,[48]Listas!$F$4:$J$5,2,0)</f>
        <v>#N/A</v>
      </c>
      <c r="U62" s="339" t="e">
        <f>INDEX([48]Listas!$F$6:$J$10,MATCH(P62,[48]Listas!$D$6:$D$10,0),MATCH(Q62,[48]Listas!$F$4:$J$4,0))</f>
        <v>#N/A</v>
      </c>
      <c r="V62" s="346"/>
      <c r="W62" s="818"/>
      <c r="X62" s="818"/>
      <c r="Y62" s="818"/>
      <c r="Z62" s="330"/>
      <c r="AA62" s="331"/>
      <c r="AB62" s="330"/>
      <c r="AC62" s="346"/>
      <c r="AD62" s="347">
        <f t="shared" si="12"/>
        <v>0</v>
      </c>
      <c r="AE62" s="348" t="e">
        <f t="shared" si="13"/>
        <v>#N/A</v>
      </c>
      <c r="AF62" s="336" t="e">
        <f>IF(AE62&lt;=1,"Remota",VLOOKUP(AE62,[48]Listas!$C$6:$D$10,2,0))</f>
        <v>#N/A</v>
      </c>
      <c r="AG62" s="348" t="e">
        <f t="shared" si="14"/>
        <v>#N/A</v>
      </c>
      <c r="AH62" s="336" t="e">
        <f>IF(AG62&lt;=1,"Insignificante",HLOOKUP(AG62,[48]Listas!$F$3:$J$4,2,0))</f>
        <v>#N/A</v>
      </c>
      <c r="AI62" s="349" t="e">
        <f t="shared" si="15"/>
        <v>#N/A</v>
      </c>
      <c r="AJ62" s="339" t="e">
        <f>INDEX([48]Listas!$F$6:$J$10,MATCH(AF62,[48]Listas!$D$6:$D$10,0),MATCH(AH62,[48]Listas!$F$4:$J$4,0))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VLOOKUP(P63,[48]Listas!$D$6:$E$10,2,0)</f>
        <v>#N/A</v>
      </c>
      <c r="T63" s="347" t="e">
        <f>HLOOKUP(Q63,[48]Listas!$F$4:$J$5,2,0)</f>
        <v>#N/A</v>
      </c>
      <c r="U63" s="339" t="e">
        <f>INDEX([48]Listas!$F$6:$J$10,MATCH(P63,[48]Listas!$D$6:$D$10,0),MATCH(Q63,[48]Listas!$F$4:$J$4,0))</f>
        <v>#N/A</v>
      </c>
      <c r="V63" s="346"/>
      <c r="W63" s="818"/>
      <c r="X63" s="818"/>
      <c r="Y63" s="818"/>
      <c r="Z63" s="330"/>
      <c r="AA63" s="331"/>
      <c r="AB63" s="330"/>
      <c r="AC63" s="346"/>
      <c r="AD63" s="347">
        <f t="shared" si="12"/>
        <v>0</v>
      </c>
      <c r="AE63" s="348" t="e">
        <f t="shared" si="13"/>
        <v>#N/A</v>
      </c>
      <c r="AF63" s="336" t="e">
        <f>IF(AE63&lt;=1,"Remota",VLOOKUP(AE63,[48]Listas!$C$6:$D$10,2,0))</f>
        <v>#N/A</v>
      </c>
      <c r="AG63" s="348" t="e">
        <f t="shared" si="14"/>
        <v>#N/A</v>
      </c>
      <c r="AH63" s="336" t="e">
        <f>IF(AG63&lt;=1,"Insignificante",HLOOKUP(AG63,[48]Listas!$F$3:$J$4,2,0))</f>
        <v>#N/A</v>
      </c>
      <c r="AI63" s="349" t="e">
        <f t="shared" si="15"/>
        <v>#N/A</v>
      </c>
      <c r="AJ63" s="339" t="e">
        <f>INDEX([48]Listas!$F$6:$J$10,MATCH(AF63,[48]Listas!$D$6:$D$10,0),MATCH(AH63,[48]Listas!$F$4:$J$4,0))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VLOOKUP(P64,[48]Listas!$D$6:$E$10,2,0)</f>
        <v>#N/A</v>
      </c>
      <c r="T64" s="347" t="e">
        <f>HLOOKUP(Q64,[48]Listas!$F$4:$J$5,2,0)</f>
        <v>#N/A</v>
      </c>
      <c r="U64" s="339" t="e">
        <f>INDEX([48]Listas!$F$6:$J$10,MATCH(P64,[48]Listas!$D$6:$D$10,0),MATCH(Q64,[48]Listas!$F$4:$J$4,0))</f>
        <v>#N/A</v>
      </c>
      <c r="V64" s="346"/>
      <c r="W64" s="818"/>
      <c r="X64" s="818"/>
      <c r="Y64" s="818"/>
      <c r="Z64" s="330"/>
      <c r="AA64" s="331"/>
      <c r="AB64" s="330"/>
      <c r="AC64" s="346"/>
      <c r="AD64" s="347">
        <f t="shared" si="12"/>
        <v>0</v>
      </c>
      <c r="AE64" s="348" t="e">
        <f t="shared" si="13"/>
        <v>#N/A</v>
      </c>
      <c r="AF64" s="336" t="e">
        <f>IF(AE64&lt;=1,"Remota",VLOOKUP(AE64,[48]Listas!$C$6:$D$10,2,0))</f>
        <v>#N/A</v>
      </c>
      <c r="AG64" s="348" t="e">
        <f t="shared" si="14"/>
        <v>#N/A</v>
      </c>
      <c r="AH64" s="336" t="e">
        <f>IF(AG64&lt;=1,"Insignificante",HLOOKUP(AG64,[48]Listas!$F$3:$J$4,2,0))</f>
        <v>#N/A</v>
      </c>
      <c r="AI64" s="349" t="e">
        <f t="shared" si="15"/>
        <v>#N/A</v>
      </c>
      <c r="AJ64" s="339" t="e">
        <f>INDEX([48]Listas!$F$6:$J$10,MATCH(AF64,[48]Listas!$D$6:$D$10,0),MATCH(AH64,[48]Listas!$F$4:$J$4,0))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VLOOKUP(P65,[48]Listas!$D$6:$E$10,2,0)</f>
        <v>#N/A</v>
      </c>
      <c r="T65" s="347" t="e">
        <f>HLOOKUP(Q65,[48]Listas!$F$4:$J$5,2,0)</f>
        <v>#N/A</v>
      </c>
      <c r="U65" s="339" t="e">
        <f>INDEX([48]Listas!$F$6:$J$10,MATCH(P65,[48]Listas!$D$6:$D$10,0),MATCH(Q65,[48]Listas!$F$4:$J$4,0))</f>
        <v>#N/A</v>
      </c>
      <c r="V65" s="346"/>
      <c r="W65" s="818"/>
      <c r="X65" s="818"/>
      <c r="Y65" s="818"/>
      <c r="Z65" s="330"/>
      <c r="AA65" s="331"/>
      <c r="AB65" s="330"/>
      <c r="AC65" s="346"/>
      <c r="AD65" s="347">
        <f t="shared" si="12"/>
        <v>0</v>
      </c>
      <c r="AE65" s="348" t="e">
        <f t="shared" si="13"/>
        <v>#N/A</v>
      </c>
      <c r="AF65" s="336" t="e">
        <f>IF(AE65&lt;=1,"Remota",VLOOKUP(AE65,[48]Listas!$C$6:$D$10,2,0))</f>
        <v>#N/A</v>
      </c>
      <c r="AG65" s="348" t="e">
        <f t="shared" si="14"/>
        <v>#N/A</v>
      </c>
      <c r="AH65" s="336" t="e">
        <f>IF(AG65&lt;=1,"Insignificante",HLOOKUP(AG65,[48]Listas!$F$3:$J$4,2,0))</f>
        <v>#N/A</v>
      </c>
      <c r="AI65" s="349" t="e">
        <f t="shared" si="15"/>
        <v>#N/A</v>
      </c>
      <c r="AJ65" s="339" t="e">
        <f>INDEX([48]Listas!$F$6:$J$10,MATCH(AF65,[48]Listas!$D$6:$D$10,0),MATCH(AH65,[48]Listas!$F$4:$J$4,0))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VLOOKUP(P66,[48]Listas!$D$6:$E$10,2,0)</f>
        <v>#N/A</v>
      </c>
      <c r="T66" s="347" t="e">
        <f>HLOOKUP(Q66,[48]Listas!$F$4:$J$5,2,0)</f>
        <v>#N/A</v>
      </c>
      <c r="U66" s="339" t="e">
        <f>INDEX([48]Listas!$F$6:$J$10,MATCH(P66,[48]Listas!$D$6:$D$10,0),MATCH(Q66,[48]Listas!$F$4:$J$4,0))</f>
        <v>#N/A</v>
      </c>
      <c r="V66" s="346"/>
      <c r="W66" s="818"/>
      <c r="X66" s="818"/>
      <c r="Y66" s="818"/>
      <c r="Z66" s="330"/>
      <c r="AA66" s="331"/>
      <c r="AB66" s="330"/>
      <c r="AC66" s="346"/>
      <c r="AD66" s="347">
        <f t="shared" si="12"/>
        <v>0</v>
      </c>
      <c r="AE66" s="348" t="e">
        <f t="shared" si="13"/>
        <v>#N/A</v>
      </c>
      <c r="AF66" s="336" t="e">
        <f>IF(AE66&lt;=1,"Remota",VLOOKUP(AE66,[48]Listas!$C$6:$D$10,2,0))</f>
        <v>#N/A</v>
      </c>
      <c r="AG66" s="348" t="e">
        <f t="shared" si="14"/>
        <v>#N/A</v>
      </c>
      <c r="AH66" s="336" t="e">
        <f>IF(AG66&lt;=1,"Insignificante",HLOOKUP(AG66,[48]Listas!$F$3:$J$4,2,0))</f>
        <v>#N/A</v>
      </c>
      <c r="AI66" s="349" t="e">
        <f t="shared" si="15"/>
        <v>#N/A</v>
      </c>
      <c r="AJ66" s="339" t="e">
        <f>INDEX([48]Listas!$F$6:$J$10,MATCH(AF66,[48]Listas!$D$6:$D$10,0),MATCH(AH66,[48]Listas!$F$4:$J$4,0))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VLOOKUP(P67,[48]Listas!$D$6:$E$10,2,0)</f>
        <v>#N/A</v>
      </c>
      <c r="T67" s="347" t="e">
        <f>HLOOKUP(Q67,[48]Listas!$F$4:$J$5,2,0)</f>
        <v>#N/A</v>
      </c>
      <c r="U67" s="339" t="e">
        <f>INDEX([48]Listas!$F$6:$J$10,MATCH(P67,[48]Listas!$D$6:$D$10,0),MATCH(Q67,[48]Listas!$F$4:$J$4,0))</f>
        <v>#N/A</v>
      </c>
      <c r="V67" s="346"/>
      <c r="W67" s="818"/>
      <c r="X67" s="818"/>
      <c r="Y67" s="818"/>
      <c r="Z67" s="330"/>
      <c r="AA67" s="331"/>
      <c r="AB67" s="330"/>
      <c r="AC67" s="346"/>
      <c r="AD67" s="347">
        <f t="shared" si="12"/>
        <v>0</v>
      </c>
      <c r="AE67" s="348" t="e">
        <f t="shared" si="13"/>
        <v>#N/A</v>
      </c>
      <c r="AF67" s="336" t="e">
        <f>IF(AE67&lt;=1,"Remota",VLOOKUP(AE67,[48]Listas!$C$6:$D$10,2,0))</f>
        <v>#N/A</v>
      </c>
      <c r="AG67" s="348" t="e">
        <f t="shared" si="14"/>
        <v>#N/A</v>
      </c>
      <c r="AH67" s="336" t="e">
        <f>IF(AG67&lt;=1,"Insignificante",HLOOKUP(AG67,[48]Listas!$F$3:$J$4,2,0))</f>
        <v>#N/A</v>
      </c>
      <c r="AI67" s="349" t="e">
        <f t="shared" si="15"/>
        <v>#N/A</v>
      </c>
      <c r="AJ67" s="339" t="e">
        <f>INDEX([48]Listas!$F$6:$J$10,MATCH(AF67,[48]Listas!$D$6:$D$10,0),MATCH(AH67,[48]Listas!$F$4:$J$4,0))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VLOOKUP(P68,[48]Listas!$D$6:$E$10,2,0)</f>
        <v>#N/A</v>
      </c>
      <c r="T68" s="347" t="e">
        <f>HLOOKUP(Q68,[48]Listas!$F$4:$J$5,2,0)</f>
        <v>#N/A</v>
      </c>
      <c r="U68" s="339" t="e">
        <f>INDEX([48]Listas!$F$6:$J$10,MATCH(P68,[48]Listas!$D$6:$D$10,0),MATCH(Q68,[48]Listas!$F$4:$J$4,0))</f>
        <v>#N/A</v>
      </c>
      <c r="V68" s="346"/>
      <c r="W68" s="818"/>
      <c r="X68" s="818"/>
      <c r="Y68" s="818"/>
      <c r="Z68" s="330"/>
      <c r="AA68" s="331"/>
      <c r="AB68" s="330"/>
      <c r="AC68" s="346"/>
      <c r="AD68" s="347">
        <f t="shared" si="12"/>
        <v>0</v>
      </c>
      <c r="AE68" s="348" t="e">
        <f t="shared" si="13"/>
        <v>#N/A</v>
      </c>
      <c r="AF68" s="336" t="e">
        <f>IF(AE68&lt;=1,"Remota",VLOOKUP(AE68,[48]Listas!$C$6:$D$10,2,0))</f>
        <v>#N/A</v>
      </c>
      <c r="AG68" s="348" t="e">
        <f t="shared" si="14"/>
        <v>#N/A</v>
      </c>
      <c r="AH68" s="336" t="e">
        <f>IF(AG68&lt;=1,"Insignificante",HLOOKUP(AG68,[48]Listas!$F$3:$J$4,2,0))</f>
        <v>#N/A</v>
      </c>
      <c r="AI68" s="349" t="e">
        <f t="shared" si="15"/>
        <v>#N/A</v>
      </c>
      <c r="AJ68" s="339" t="e">
        <f>INDEX([48]Listas!$F$6:$J$10,MATCH(AF68,[48]Listas!$D$6:$D$10,0),MATCH(AH68,[48]Listas!$F$4:$J$4,0))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VLOOKUP(P69,[48]Listas!$D$6:$E$10,2,0)</f>
        <v>#N/A</v>
      </c>
      <c r="T69" s="347" t="e">
        <f>HLOOKUP(Q69,[48]Listas!$F$4:$J$5,2,0)</f>
        <v>#N/A</v>
      </c>
      <c r="U69" s="339" t="e">
        <f>INDEX([48]Listas!$F$6:$J$10,MATCH(P69,[48]Listas!$D$6:$D$10,0),MATCH(Q69,[48]Listas!$F$4:$J$4,0))</f>
        <v>#N/A</v>
      </c>
      <c r="V69" s="346"/>
      <c r="W69" s="818"/>
      <c r="X69" s="818"/>
      <c r="Y69" s="818"/>
      <c r="Z69" s="330"/>
      <c r="AA69" s="331"/>
      <c r="AB69" s="330"/>
      <c r="AC69" s="346"/>
      <c r="AD69" s="347">
        <f t="shared" si="12"/>
        <v>0</v>
      </c>
      <c r="AE69" s="348" t="e">
        <f t="shared" si="13"/>
        <v>#N/A</v>
      </c>
      <c r="AF69" s="336" t="e">
        <f>IF(AE69&lt;=1,"Remota",VLOOKUP(AE69,[48]Listas!$C$6:$D$10,2,0))</f>
        <v>#N/A</v>
      </c>
      <c r="AG69" s="348" t="e">
        <f t="shared" si="14"/>
        <v>#N/A</v>
      </c>
      <c r="AH69" s="336" t="e">
        <f>IF(AG69&lt;=1,"Insignificante",HLOOKUP(AG69,[48]Listas!$F$3:$J$4,2,0))</f>
        <v>#N/A</v>
      </c>
      <c r="AI69" s="349" t="e">
        <f t="shared" si="15"/>
        <v>#N/A</v>
      </c>
      <c r="AJ69" s="339" t="e">
        <f>INDEX([48]Listas!$F$6:$J$10,MATCH(AF69,[48]Listas!$D$6:$D$10,0),MATCH(AH69,[48]Listas!$F$4:$J$4,0))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VLOOKUP(P70,[48]Listas!$D$6:$E$10,2,0)</f>
        <v>#N/A</v>
      </c>
      <c r="T70" s="347" t="e">
        <f>HLOOKUP(Q70,[48]Listas!$F$4:$J$5,2,0)</f>
        <v>#N/A</v>
      </c>
      <c r="U70" s="339" t="e">
        <f>INDEX([48]Listas!$F$6:$J$10,MATCH(P70,[48]Listas!$D$6:$D$10,0),MATCH(Q70,[48]Listas!$F$4:$J$4,0))</f>
        <v>#N/A</v>
      </c>
      <c r="V70" s="346"/>
      <c r="W70" s="818"/>
      <c r="X70" s="818"/>
      <c r="Y70" s="818"/>
      <c r="Z70" s="330"/>
      <c r="AA70" s="331"/>
      <c r="AB70" s="330"/>
      <c r="AC70" s="346"/>
      <c r="AD70" s="347">
        <f t="shared" si="12"/>
        <v>0</v>
      </c>
      <c r="AE70" s="348" t="e">
        <f t="shared" si="13"/>
        <v>#N/A</v>
      </c>
      <c r="AF70" s="336" t="e">
        <f>IF(AE70&lt;=1,"Remota",VLOOKUP(AE70,[48]Listas!$C$6:$D$10,2,0))</f>
        <v>#N/A</v>
      </c>
      <c r="AG70" s="348" t="e">
        <f t="shared" si="14"/>
        <v>#N/A</v>
      </c>
      <c r="AH70" s="336" t="e">
        <f>IF(AG70&lt;=1,"Insignificante",HLOOKUP(AG70,[48]Listas!$F$3:$J$4,2,0))</f>
        <v>#N/A</v>
      </c>
      <c r="AI70" s="349" t="e">
        <f t="shared" si="15"/>
        <v>#N/A</v>
      </c>
      <c r="AJ70" s="339" t="e">
        <f>INDEX([48]Listas!$F$6:$J$10,MATCH(AF70,[48]Listas!$D$6:$D$10,0),MATCH(AH70,[48]Listas!$F$4:$J$4,0))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VLOOKUP(P71,[48]Listas!$D$6:$E$10,2,0)</f>
        <v>#N/A</v>
      </c>
      <c r="T71" s="347" t="e">
        <f>HLOOKUP(Q71,[48]Listas!$F$4:$J$5,2,0)</f>
        <v>#N/A</v>
      </c>
      <c r="U71" s="339" t="e">
        <f>INDEX([48]Listas!$F$6:$J$10,MATCH(P71,[48]Listas!$D$6:$D$10,0),MATCH(Q71,[48]Listas!$F$4:$J$4,0))</f>
        <v>#N/A</v>
      </c>
      <c r="V71" s="346"/>
      <c r="W71" s="818"/>
      <c r="X71" s="818"/>
      <c r="Y71" s="818"/>
      <c r="Z71" s="330"/>
      <c r="AA71" s="331"/>
      <c r="AB71" s="330"/>
      <c r="AC71" s="346"/>
      <c r="AD71" s="347">
        <f>IF(AB71&lt;=33,0,IF(AB71&gt;81,2,1))</f>
        <v>0</v>
      </c>
      <c r="AE71" s="348" t="e">
        <f>IF(OR(AA71="Probabilidad",AA71="Ambos"),S71-AD71,S71)</f>
        <v>#N/A</v>
      </c>
      <c r="AF71" s="336" t="e">
        <f>IF(AE71&lt;=1,"Remota",VLOOKUP(AE71,[48]Listas!$C$6:$D$10,2,0))</f>
        <v>#N/A</v>
      </c>
      <c r="AG71" s="348" t="e">
        <f>IF(OR(AA71="Impacto",AA71="Ambos"),T71-AD71,T71)</f>
        <v>#N/A</v>
      </c>
      <c r="AH71" s="336" t="e">
        <f>IF(AG71&lt;=1,"Insignificante",HLOOKUP(AG71,[48]Listas!$F$3:$J$4,2,0))</f>
        <v>#N/A</v>
      </c>
      <c r="AI71" s="349" t="e">
        <f>AE71*AG71</f>
        <v>#N/A</v>
      </c>
      <c r="AJ71" s="339" t="e">
        <f>INDEX([48]Listas!$F$6:$J$10,MATCH(AF71,[48]Listas!$D$6:$D$10,0),MATCH(AH71,[48]Listas!$F$4:$J$4,0))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VLOOKUP(P72,[48]Listas!$D$6:$E$10,2,0)</f>
        <v>#N/A</v>
      </c>
      <c r="T72" s="347" t="e">
        <f>HLOOKUP(Q72,[48]Listas!$F$4:$J$5,2,0)</f>
        <v>#N/A</v>
      </c>
      <c r="U72" s="339" t="e">
        <f>INDEX([48]Listas!$F$6:$J$10,MATCH(P72,[48]Listas!$D$6:$D$10,0),MATCH(Q72,[48]Listas!$F$4:$J$4,0))</f>
        <v>#N/A</v>
      </c>
      <c r="V72" s="346"/>
      <c r="W72" s="818"/>
      <c r="X72" s="818"/>
      <c r="Y72" s="818"/>
      <c r="Z72" s="330"/>
      <c r="AA72" s="331"/>
      <c r="AB72" s="330"/>
      <c r="AC72" s="346"/>
      <c r="AD72" s="347">
        <f>IF(AB72&lt;=33,0,IF(AB72&gt;81,2,1))</f>
        <v>0</v>
      </c>
      <c r="AE72" s="348" t="e">
        <f>IF(OR(AA72="Probabilidad",AA72="Ambos"),S72-AD72,S72)</f>
        <v>#N/A</v>
      </c>
      <c r="AF72" s="336" t="e">
        <f>IF(AE72&lt;=1,"Remota",VLOOKUP(AE72,[48]Listas!$C$6:$D$10,2,0))</f>
        <v>#N/A</v>
      </c>
      <c r="AG72" s="348" t="e">
        <f>IF(OR(AA72="Impacto",AA72="Ambos"),T72-AD72,T72)</f>
        <v>#N/A</v>
      </c>
      <c r="AH72" s="336" t="e">
        <f>IF(AG72&lt;=1,"Insignificante",HLOOKUP(AG72,[48]Listas!$F$3:$J$4,2,0))</f>
        <v>#N/A</v>
      </c>
      <c r="AI72" s="349" t="e">
        <f>AE72*AG72</f>
        <v>#N/A</v>
      </c>
      <c r="AJ72" s="339" t="e">
        <f>INDEX([48]Listas!$F$6:$J$10,MATCH(AF72,[48]Listas!$D$6:$D$10,0),MATCH(AH72,[48]Listas!$F$4:$J$4,0))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VLOOKUP(P73,[48]Listas!$D$6:$E$10,2,0)</f>
        <v>#N/A</v>
      </c>
      <c r="T73" s="347" t="e">
        <f>HLOOKUP(Q73,[48]Listas!$F$4:$J$5,2,0)</f>
        <v>#N/A</v>
      </c>
      <c r="U73" s="339" t="e">
        <f>INDEX([48]Listas!$F$6:$J$10,MATCH(P73,[48]Listas!$D$6:$D$10,0),MATCH(Q73,[48]Listas!$F$4:$J$4,0))</f>
        <v>#N/A</v>
      </c>
      <c r="V73" s="346"/>
      <c r="W73" s="818"/>
      <c r="X73" s="818"/>
      <c r="Y73" s="818"/>
      <c r="Z73" s="330"/>
      <c r="AA73" s="331"/>
      <c r="AB73" s="330"/>
      <c r="AC73" s="346"/>
      <c r="AD73" s="347">
        <f t="shared" ref="AD73:AD81" si="16">IF(AB73&lt;=33,0,IF(AB73&gt;81,2,1))</f>
        <v>0</v>
      </c>
      <c r="AE73" s="348" t="e">
        <f t="shared" ref="AE73:AE81" si="17">IF(OR(AA73="Probabilidad",AA73="Ambos"),S73-AD73,S73)</f>
        <v>#N/A</v>
      </c>
      <c r="AF73" s="336" t="e">
        <f>IF(AE73&lt;=1,"Remota",VLOOKUP(AE73,[48]Listas!$C$6:$D$10,2,0))</f>
        <v>#N/A</v>
      </c>
      <c r="AG73" s="348" t="e">
        <f t="shared" ref="AG73:AG81" si="18">IF(OR(AA73="Impacto",AA73="Ambos"),T73-AD73,T73)</f>
        <v>#N/A</v>
      </c>
      <c r="AH73" s="336" t="e">
        <f>IF(AG73&lt;=1,"Insignificante",HLOOKUP(AG73,[48]Listas!$F$3:$J$4,2,0))</f>
        <v>#N/A</v>
      </c>
      <c r="AI73" s="349" t="e">
        <f t="shared" ref="AI73:AI81" si="19">AE73*AG73</f>
        <v>#N/A</v>
      </c>
      <c r="AJ73" s="339" t="e">
        <f>INDEX([48]Listas!$F$6:$J$10,MATCH(AF73,[48]Listas!$D$6:$D$10,0),MATCH(AH73,[48]Listas!$F$4:$J$4,0))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VLOOKUP(P74,[48]Listas!$D$6:$E$10,2,0)</f>
        <v>#N/A</v>
      </c>
      <c r="T74" s="347" t="e">
        <f>HLOOKUP(Q74,[48]Listas!$F$4:$J$5,2,0)</f>
        <v>#N/A</v>
      </c>
      <c r="U74" s="339" t="e">
        <f>INDEX([48]Listas!$F$6:$J$10,MATCH(P74,[48]Listas!$D$6:$D$10,0),MATCH(Q74,[48]Listas!$F$4:$J$4,0))</f>
        <v>#N/A</v>
      </c>
      <c r="V74" s="346"/>
      <c r="W74" s="818"/>
      <c r="X74" s="818"/>
      <c r="Y74" s="818"/>
      <c r="Z74" s="330"/>
      <c r="AA74" s="331"/>
      <c r="AB74" s="330"/>
      <c r="AC74" s="346"/>
      <c r="AD74" s="347">
        <f>IF(AB74&lt;=33,0,IF(AB74&gt;81,2,1))</f>
        <v>0</v>
      </c>
      <c r="AE74" s="348" t="e">
        <f>IF(OR(AA74="Probabilidad",AA74="Ambos"),S74-AD74,S74)</f>
        <v>#N/A</v>
      </c>
      <c r="AF74" s="336" t="e">
        <f>IF(AE74&lt;=1,"Remota",VLOOKUP(AE74,[48]Listas!$C$6:$D$10,2,0))</f>
        <v>#N/A</v>
      </c>
      <c r="AG74" s="348" t="e">
        <f>IF(OR(AA74="Impacto",AA74="Ambos"),T74-AD74,T74)</f>
        <v>#N/A</v>
      </c>
      <c r="AH74" s="336" t="e">
        <f>IF(AG74&lt;=1,"Insignificante",HLOOKUP(AG74,[48]Listas!$F$3:$J$4,2,0))</f>
        <v>#N/A</v>
      </c>
      <c r="AI74" s="349" t="e">
        <f>AE74*AG74</f>
        <v>#N/A</v>
      </c>
      <c r="AJ74" s="339" t="e">
        <f>INDEX([48]Listas!$F$6:$J$10,MATCH(AF74,[48]Listas!$D$6:$D$10,0),MATCH(AH74,[48]Listas!$F$4:$J$4,0))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VLOOKUP(P75,[48]Listas!$D$6:$E$10,2,0)</f>
        <v>#N/A</v>
      </c>
      <c r="T75" s="347" t="e">
        <f>HLOOKUP(Q75,[48]Listas!$F$4:$J$5,2,0)</f>
        <v>#N/A</v>
      </c>
      <c r="U75" s="339" t="e">
        <f>INDEX([48]Listas!$F$6:$J$10,MATCH(P75,[48]Listas!$D$6:$D$10,0),MATCH(Q75,[48]Listas!$F$4:$J$4,0))</f>
        <v>#N/A</v>
      </c>
      <c r="V75" s="346"/>
      <c r="W75" s="818"/>
      <c r="X75" s="818"/>
      <c r="Y75" s="818"/>
      <c r="Z75" s="330"/>
      <c r="AA75" s="331"/>
      <c r="AB75" s="330"/>
      <c r="AC75" s="346"/>
      <c r="AD75" s="347">
        <f>IF(AB75&lt;=33,0,IF(AB75&gt;81,2,1))</f>
        <v>0</v>
      </c>
      <c r="AE75" s="348" t="e">
        <f>IF(OR(AA75="Probabilidad",AA75="Ambos"),S75-AD75,S75)</f>
        <v>#N/A</v>
      </c>
      <c r="AF75" s="336" t="e">
        <f>IF(AE75&lt;=1,"Remota",VLOOKUP(AE75,[48]Listas!$C$6:$D$10,2,0))</f>
        <v>#N/A</v>
      </c>
      <c r="AG75" s="348" t="e">
        <f>IF(OR(AA75="Impacto",AA75="Ambos"),T75-AD75,T75)</f>
        <v>#N/A</v>
      </c>
      <c r="AH75" s="336" t="e">
        <f>IF(AG75&lt;=1,"Insignificante",HLOOKUP(AG75,[48]Listas!$F$3:$J$4,2,0))</f>
        <v>#N/A</v>
      </c>
      <c r="AI75" s="349" t="e">
        <f>AE75*AG75</f>
        <v>#N/A</v>
      </c>
      <c r="AJ75" s="339" t="e">
        <f>INDEX([48]Listas!$F$6:$J$10,MATCH(AF75,[48]Listas!$D$6:$D$10,0),MATCH(AH75,[48]Listas!$F$4:$J$4,0))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VLOOKUP(P76,[48]Listas!$D$6:$E$10,2,0)</f>
        <v>#N/A</v>
      </c>
      <c r="T76" s="347" t="e">
        <f>HLOOKUP(Q76,[48]Listas!$F$4:$J$5,2,0)</f>
        <v>#N/A</v>
      </c>
      <c r="U76" s="339" t="e">
        <f>INDEX([48]Listas!$F$6:$J$10,MATCH(P76,[48]Listas!$D$6:$D$10,0),MATCH(Q76,[48]Listas!$F$4:$J$4,0))</f>
        <v>#N/A</v>
      </c>
      <c r="V76" s="346"/>
      <c r="W76" s="818"/>
      <c r="X76" s="818"/>
      <c r="Y76" s="818"/>
      <c r="Z76" s="330"/>
      <c r="AA76" s="331"/>
      <c r="AB76" s="330"/>
      <c r="AC76" s="346"/>
      <c r="AD76" s="347">
        <f>IF(AB76&lt;=33,0,IF(AB76&gt;81,2,1))</f>
        <v>0</v>
      </c>
      <c r="AE76" s="348" t="e">
        <f>IF(OR(AA76="Probabilidad",AA76="Ambos"),S76-AD76,S76)</f>
        <v>#N/A</v>
      </c>
      <c r="AF76" s="336" t="e">
        <f>IF(AE76&lt;=1,"Remota",VLOOKUP(AE76,[48]Listas!$C$6:$D$10,2,0))</f>
        <v>#N/A</v>
      </c>
      <c r="AG76" s="348" t="e">
        <f>IF(OR(AA76="Impacto",AA76="Ambos"),T76-AD76,T76)</f>
        <v>#N/A</v>
      </c>
      <c r="AH76" s="336" t="e">
        <f>IF(AG76&lt;=1,"Insignificante",HLOOKUP(AG76,[48]Listas!$F$3:$J$4,2,0))</f>
        <v>#N/A</v>
      </c>
      <c r="AI76" s="349" t="e">
        <f>AE76*AG76</f>
        <v>#N/A</v>
      </c>
      <c r="AJ76" s="339" t="e">
        <f>INDEX([48]Listas!$F$6:$J$10,MATCH(AF76,[48]Listas!$D$6:$D$10,0),MATCH(AH76,[48]Listas!$F$4:$J$4,0))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VLOOKUP(P77,[48]Listas!$D$6:$E$10,2,0)</f>
        <v>#N/A</v>
      </c>
      <c r="T77" s="347" t="e">
        <f>HLOOKUP(Q77,[48]Listas!$F$4:$J$5,2,0)</f>
        <v>#N/A</v>
      </c>
      <c r="U77" s="339" t="e">
        <f>INDEX([48]Listas!$F$6:$J$10,MATCH(P77,[48]Listas!$D$6:$D$10,0),MATCH(Q77,[48]Listas!$F$4:$J$4,0))</f>
        <v>#N/A</v>
      </c>
      <c r="V77" s="346"/>
      <c r="W77" s="818"/>
      <c r="X77" s="818"/>
      <c r="Y77" s="818"/>
      <c r="Z77" s="330"/>
      <c r="AA77" s="331"/>
      <c r="AB77" s="330"/>
      <c r="AC77" s="346"/>
      <c r="AD77" s="347">
        <f>IF(AB77&lt;=33,0,IF(AB77&gt;81,2,1))</f>
        <v>0</v>
      </c>
      <c r="AE77" s="348" t="e">
        <f>IF(OR(AA77="Probabilidad",AA77="Ambos"),S77-AD77,S77)</f>
        <v>#N/A</v>
      </c>
      <c r="AF77" s="336" t="e">
        <f>IF(AE77&lt;=1,"Remota",VLOOKUP(AE77,[48]Listas!$C$6:$D$10,2,0))</f>
        <v>#N/A</v>
      </c>
      <c r="AG77" s="348" t="e">
        <f>IF(OR(AA77="Impacto",AA77="Ambos"),T77-AD77,T77)</f>
        <v>#N/A</v>
      </c>
      <c r="AH77" s="336" t="e">
        <f>IF(AG77&lt;=1,"Insignificante",HLOOKUP(AG77,[48]Listas!$F$3:$J$4,2,0))</f>
        <v>#N/A</v>
      </c>
      <c r="AI77" s="349" t="e">
        <f>AE77*AG77</f>
        <v>#N/A</v>
      </c>
      <c r="AJ77" s="339" t="e">
        <f>INDEX([48]Listas!$F$6:$J$10,MATCH(AF77,[48]Listas!$D$6:$D$10,0),MATCH(AH77,[48]Listas!$F$4:$J$4,0))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VLOOKUP(P78,[48]Listas!$D$6:$E$10,2,0)</f>
        <v>#N/A</v>
      </c>
      <c r="T78" s="347" t="e">
        <f>HLOOKUP(Q78,[48]Listas!$F$4:$J$5,2,0)</f>
        <v>#N/A</v>
      </c>
      <c r="U78" s="339" t="e">
        <f>INDEX([48]Listas!$F$6:$J$10,MATCH(P78,[48]Listas!$D$6:$D$10,0),MATCH(Q78,[48]Listas!$F$4:$J$4,0))</f>
        <v>#N/A</v>
      </c>
      <c r="V78" s="346"/>
      <c r="W78" s="818"/>
      <c r="X78" s="818"/>
      <c r="Y78" s="818"/>
      <c r="Z78" s="330"/>
      <c r="AA78" s="331"/>
      <c r="AB78" s="330"/>
      <c r="AC78" s="346"/>
      <c r="AD78" s="347">
        <f t="shared" si="16"/>
        <v>0</v>
      </c>
      <c r="AE78" s="348" t="e">
        <f t="shared" si="17"/>
        <v>#N/A</v>
      </c>
      <c r="AF78" s="336" t="e">
        <f>IF(AE78&lt;=1,"Remota",VLOOKUP(AE78,[48]Listas!$C$6:$D$10,2,0))</f>
        <v>#N/A</v>
      </c>
      <c r="AG78" s="348" t="e">
        <f t="shared" si="18"/>
        <v>#N/A</v>
      </c>
      <c r="AH78" s="336" t="e">
        <f>IF(AG78&lt;=1,"Insignificante",HLOOKUP(AG78,[48]Listas!$F$3:$J$4,2,0))</f>
        <v>#N/A</v>
      </c>
      <c r="AI78" s="349" t="e">
        <f t="shared" si="19"/>
        <v>#N/A</v>
      </c>
      <c r="AJ78" s="339" t="e">
        <f>INDEX([48]Listas!$F$6:$J$10,MATCH(AF78,[48]Listas!$D$6:$D$10,0),MATCH(AH78,[48]Listas!$F$4:$J$4,0))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VLOOKUP(P79,[48]Listas!$D$6:$E$10,2,0)</f>
        <v>#N/A</v>
      </c>
      <c r="T79" s="347" t="e">
        <f>HLOOKUP(Q79,[48]Listas!$F$4:$J$5,2,0)</f>
        <v>#N/A</v>
      </c>
      <c r="U79" s="339" t="e">
        <f>INDEX([48]Listas!$F$6:$J$10,MATCH(P79,[48]Listas!$D$6:$D$10,0),MATCH(Q79,[48]Listas!$F$4:$J$4,0))</f>
        <v>#N/A</v>
      </c>
      <c r="V79" s="346"/>
      <c r="W79" s="818"/>
      <c r="X79" s="818"/>
      <c r="Y79" s="818"/>
      <c r="Z79" s="330"/>
      <c r="AA79" s="331"/>
      <c r="AB79" s="330"/>
      <c r="AC79" s="346"/>
      <c r="AD79" s="347">
        <f t="shared" si="16"/>
        <v>0</v>
      </c>
      <c r="AE79" s="348" t="e">
        <f t="shared" si="17"/>
        <v>#N/A</v>
      </c>
      <c r="AF79" s="336" t="e">
        <f>IF(AE79&lt;=1,"Remota",VLOOKUP(AE79,[48]Listas!$C$6:$D$10,2,0))</f>
        <v>#N/A</v>
      </c>
      <c r="AG79" s="348" t="e">
        <f t="shared" si="18"/>
        <v>#N/A</v>
      </c>
      <c r="AH79" s="336" t="e">
        <f>IF(AG79&lt;=1,"Insignificante",HLOOKUP(AG79,[48]Listas!$F$3:$J$4,2,0))</f>
        <v>#N/A</v>
      </c>
      <c r="AI79" s="349" t="e">
        <f t="shared" si="19"/>
        <v>#N/A</v>
      </c>
      <c r="AJ79" s="339" t="e">
        <f>INDEX([48]Listas!$F$6:$J$10,MATCH(AF79,[48]Listas!$D$6:$D$10,0),MATCH(AH79,[48]Listas!$F$4:$J$4,0))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VLOOKUP(P80,[48]Listas!$D$6:$E$10,2,0)</f>
        <v>#N/A</v>
      </c>
      <c r="T80" s="347" t="e">
        <f>HLOOKUP(Q80,[48]Listas!$F$4:$J$5,2,0)</f>
        <v>#N/A</v>
      </c>
      <c r="U80" s="339" t="e">
        <f>INDEX([48]Listas!$F$6:$J$10,MATCH(P80,[48]Listas!$D$6:$D$10,0),MATCH(Q80,[48]Listas!$F$4:$J$4,0))</f>
        <v>#N/A</v>
      </c>
      <c r="V80" s="346"/>
      <c r="W80" s="818"/>
      <c r="X80" s="818"/>
      <c r="Y80" s="818"/>
      <c r="Z80" s="330"/>
      <c r="AA80" s="331"/>
      <c r="AB80" s="330"/>
      <c r="AC80" s="346"/>
      <c r="AD80" s="347">
        <f t="shared" si="16"/>
        <v>0</v>
      </c>
      <c r="AE80" s="348" t="e">
        <f t="shared" si="17"/>
        <v>#N/A</v>
      </c>
      <c r="AF80" s="336" t="e">
        <f>IF(AE80&lt;=1,"Remota",VLOOKUP(AE80,[48]Listas!$C$6:$D$10,2,0))</f>
        <v>#N/A</v>
      </c>
      <c r="AG80" s="348" t="e">
        <f t="shared" si="18"/>
        <v>#N/A</v>
      </c>
      <c r="AH80" s="336" t="e">
        <f>IF(AG80&lt;=1,"Insignificante",HLOOKUP(AG80,[48]Listas!$F$3:$J$4,2,0))</f>
        <v>#N/A</v>
      </c>
      <c r="AI80" s="349" t="e">
        <f t="shared" si="19"/>
        <v>#N/A</v>
      </c>
      <c r="AJ80" s="339" t="e">
        <f>INDEX([48]Listas!$F$6:$J$10,MATCH(AF80,[48]Listas!$D$6:$D$10,0),MATCH(AH80,[48]Listas!$F$4:$J$4,0))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VLOOKUP(P81,[48]Listas!$D$6:$E$10,2,0)</f>
        <v>#N/A</v>
      </c>
      <c r="T81" s="347" t="e">
        <f>HLOOKUP(Q81,[48]Listas!$F$4:$J$5,2,0)</f>
        <v>#N/A</v>
      </c>
      <c r="U81" s="339" t="e">
        <f>INDEX([48]Listas!$F$6:$J$10,MATCH(P81,[48]Listas!$D$6:$D$10,0),MATCH(Q81,[48]Listas!$F$4:$J$4,0))</f>
        <v>#N/A</v>
      </c>
      <c r="V81" s="346"/>
      <c r="W81" s="818"/>
      <c r="X81" s="818"/>
      <c r="Y81" s="818"/>
      <c r="Z81" s="330"/>
      <c r="AA81" s="331"/>
      <c r="AB81" s="330"/>
      <c r="AC81" s="346"/>
      <c r="AD81" s="347">
        <f t="shared" si="16"/>
        <v>0</v>
      </c>
      <c r="AE81" s="348" t="e">
        <f t="shared" si="17"/>
        <v>#N/A</v>
      </c>
      <c r="AF81" s="336" t="e">
        <f>IF(AE81&lt;=1,"Remota",VLOOKUP(AE81,[48]Listas!$C$6:$D$10,2,0))</f>
        <v>#N/A</v>
      </c>
      <c r="AG81" s="348" t="e">
        <f t="shared" si="18"/>
        <v>#N/A</v>
      </c>
      <c r="AH81" s="336" t="e">
        <f>IF(AG81&lt;=1,"Insignificante",HLOOKUP(AG81,[48]Listas!$F$3:$J$4,2,0))</f>
        <v>#N/A</v>
      </c>
      <c r="AI81" s="349" t="e">
        <f t="shared" si="19"/>
        <v>#N/A</v>
      </c>
      <c r="AJ81" s="339" t="e">
        <f>INDEX([48]Listas!$F$6:$J$10,MATCH(AF81,[48]Listas!$D$6:$D$10,0),MATCH(AH81,[48]Listas!$F$4:$J$4,0))</f>
        <v>#N/A</v>
      </c>
    </row>
    <row r="82" spans="1:36" ht="5.25" customHeight="1" x14ac:dyDescent="0.2">
      <c r="A82" s="350"/>
      <c r="B82" s="350"/>
      <c r="C82" s="351"/>
      <c r="D82" s="351"/>
      <c r="E82" s="351"/>
      <c r="F82" s="350"/>
      <c r="G82" s="352"/>
      <c r="H82" s="352"/>
      <c r="I82" s="352"/>
      <c r="J82" s="350"/>
      <c r="L82" s="354"/>
      <c r="M82" s="354"/>
      <c r="N82" s="354"/>
      <c r="O82" s="354"/>
      <c r="P82" s="354"/>
      <c r="Q82" s="354"/>
      <c r="R82" s="354"/>
      <c r="S82" s="354"/>
      <c r="T82" s="354"/>
      <c r="U82" s="350"/>
      <c r="V82" s="350"/>
      <c r="W82" s="352"/>
      <c r="X82" s="352"/>
      <c r="Y82" s="352"/>
      <c r="Z82" s="352"/>
      <c r="AA82" s="350"/>
      <c r="AB82" s="350"/>
      <c r="AC82" s="350"/>
      <c r="AD82" s="350"/>
      <c r="AE82" s="350"/>
      <c r="AF82" s="350"/>
      <c r="AG82" s="350"/>
      <c r="AH82" s="350"/>
      <c r="AI82" s="350"/>
      <c r="AJ82" s="355"/>
    </row>
    <row r="83" spans="1:36" ht="11.25" customHeight="1" x14ac:dyDescent="0.2">
      <c r="A83" s="819" t="s">
        <v>1726</v>
      </c>
      <c r="B83" s="820"/>
      <c r="C83" s="820"/>
      <c r="D83" s="820"/>
      <c r="E83" s="820"/>
      <c r="F83" s="820"/>
      <c r="G83" s="820"/>
      <c r="H83" s="820"/>
      <c r="I83" s="820"/>
      <c r="J83" s="820"/>
      <c r="K83" s="820"/>
      <c r="L83" s="821"/>
      <c r="N83" s="354" t="s">
        <v>1727</v>
      </c>
      <c r="AG83" s="350"/>
      <c r="AH83" s="350"/>
      <c r="AI83" s="350"/>
      <c r="AJ83" s="355"/>
    </row>
    <row r="84" spans="1:36" x14ac:dyDescent="0.2">
      <c r="A84" s="822"/>
      <c r="B84" s="823"/>
      <c r="C84" s="823"/>
      <c r="D84" s="823"/>
      <c r="E84" s="823"/>
      <c r="F84" s="823"/>
      <c r="G84" s="823"/>
      <c r="H84" s="823"/>
      <c r="I84" s="823"/>
      <c r="J84" s="823"/>
      <c r="K84" s="823"/>
      <c r="L84" s="824"/>
      <c r="M84" s="357"/>
      <c r="N84" s="825" t="s">
        <v>656</v>
      </c>
      <c r="O84" s="826"/>
      <c r="P84" s="826"/>
      <c r="Q84" s="827"/>
      <c r="R84" s="358"/>
      <c r="S84" s="358"/>
      <c r="T84" s="358"/>
      <c r="U84" s="825" t="s">
        <v>368</v>
      </c>
      <c r="V84" s="826"/>
      <c r="W84" s="826"/>
      <c r="X84" s="827"/>
      <c r="Y84" s="828" t="s">
        <v>369</v>
      </c>
      <c r="Z84" s="828"/>
      <c r="AA84" s="828" t="s">
        <v>370</v>
      </c>
      <c r="AB84" s="828"/>
      <c r="AC84" s="828"/>
      <c r="AD84" s="828"/>
      <c r="AE84" s="828"/>
      <c r="AF84" s="828"/>
      <c r="AG84" s="828"/>
      <c r="AH84" s="828"/>
      <c r="AI84" s="828"/>
      <c r="AJ84" s="828"/>
    </row>
    <row r="85" spans="1:36" s="325" customFormat="1" ht="30" customHeight="1" x14ac:dyDescent="0.2">
      <c r="A85" s="1203" t="s">
        <v>1865</v>
      </c>
      <c r="B85" s="1204"/>
      <c r="C85" s="1204"/>
      <c r="D85" s="1204"/>
      <c r="E85" s="1204"/>
      <c r="F85" s="1204"/>
      <c r="G85" s="1204"/>
      <c r="H85" s="1204"/>
      <c r="I85" s="1204"/>
      <c r="J85" s="1204"/>
      <c r="K85" s="1204"/>
      <c r="L85" s="1205"/>
      <c r="M85" s="359"/>
      <c r="N85" s="835" t="s">
        <v>387</v>
      </c>
      <c r="O85" s="836"/>
      <c r="P85" s="836"/>
      <c r="Q85" s="837"/>
      <c r="R85" s="360"/>
      <c r="S85" s="360"/>
      <c r="T85" s="360"/>
      <c r="U85" s="835" t="s">
        <v>1569</v>
      </c>
      <c r="V85" s="836"/>
      <c r="W85" s="836"/>
      <c r="X85" s="837"/>
      <c r="Y85" s="838" t="s">
        <v>361</v>
      </c>
      <c r="Z85" s="838"/>
      <c r="AA85" s="838"/>
      <c r="AB85" s="838"/>
      <c r="AC85" s="838"/>
      <c r="AD85" s="838"/>
      <c r="AE85" s="838"/>
      <c r="AF85" s="838"/>
      <c r="AG85" s="838"/>
      <c r="AH85" s="838"/>
      <c r="AI85" s="838"/>
      <c r="AJ85" s="838"/>
    </row>
    <row r="86" spans="1:36" s="325" customFormat="1" ht="30" customHeight="1" x14ac:dyDescent="0.2">
      <c r="A86" s="1206"/>
      <c r="B86" s="1204"/>
      <c r="C86" s="1204"/>
      <c r="D86" s="1204"/>
      <c r="E86" s="1204"/>
      <c r="F86" s="1204"/>
      <c r="G86" s="1204"/>
      <c r="H86" s="1204"/>
      <c r="I86" s="1204"/>
      <c r="J86" s="1204"/>
      <c r="K86" s="1204"/>
      <c r="L86" s="1205"/>
      <c r="M86" s="359"/>
      <c r="N86" s="835" t="s">
        <v>574</v>
      </c>
      <c r="O86" s="836"/>
      <c r="P86" s="836"/>
      <c r="Q86" s="837"/>
      <c r="R86" s="360"/>
      <c r="S86" s="360"/>
      <c r="T86" s="360"/>
      <c r="U86" s="835" t="s">
        <v>1866</v>
      </c>
      <c r="V86" s="836"/>
      <c r="W86" s="836"/>
      <c r="X86" s="837"/>
      <c r="Y86" s="838" t="s">
        <v>1867</v>
      </c>
      <c r="Z86" s="838"/>
      <c r="AA86" s="838"/>
      <c r="AB86" s="838"/>
      <c r="AC86" s="838"/>
      <c r="AD86" s="838"/>
      <c r="AE86" s="838"/>
      <c r="AF86" s="838"/>
      <c r="AG86" s="838"/>
      <c r="AH86" s="838"/>
      <c r="AI86" s="838"/>
      <c r="AJ86" s="838"/>
    </row>
    <row r="87" spans="1:36" s="325" customFormat="1" ht="30" customHeight="1" x14ac:dyDescent="0.2">
      <c r="A87" s="1206"/>
      <c r="B87" s="1204"/>
      <c r="C87" s="1204"/>
      <c r="D87" s="1204"/>
      <c r="E87" s="1204"/>
      <c r="F87" s="1204"/>
      <c r="G87" s="1204"/>
      <c r="H87" s="1204"/>
      <c r="I87" s="1204"/>
      <c r="J87" s="1204"/>
      <c r="K87" s="1204"/>
      <c r="L87" s="1205"/>
      <c r="M87" s="359"/>
      <c r="N87" s="835" t="s">
        <v>1868</v>
      </c>
      <c r="O87" s="836"/>
      <c r="P87" s="836"/>
      <c r="Q87" s="837"/>
      <c r="R87" s="360"/>
      <c r="S87" s="360"/>
      <c r="T87" s="360"/>
      <c r="U87" s="835" t="s">
        <v>1869</v>
      </c>
      <c r="V87" s="836"/>
      <c r="W87" s="836"/>
      <c r="X87" s="837"/>
      <c r="Y87" s="814" t="s">
        <v>1870</v>
      </c>
      <c r="Z87" s="814"/>
      <c r="AA87" s="838"/>
      <c r="AB87" s="838"/>
      <c r="AC87" s="838"/>
      <c r="AD87" s="838"/>
      <c r="AE87" s="838"/>
      <c r="AF87" s="838"/>
      <c r="AG87" s="838"/>
      <c r="AH87" s="838"/>
      <c r="AI87" s="838"/>
      <c r="AJ87" s="838"/>
    </row>
    <row r="88" spans="1:36" s="325" customFormat="1" ht="30" customHeight="1" x14ac:dyDescent="0.2">
      <c r="A88" s="1207"/>
      <c r="B88" s="1208"/>
      <c r="C88" s="1208"/>
      <c r="D88" s="1208"/>
      <c r="E88" s="1208"/>
      <c r="F88" s="1208"/>
      <c r="G88" s="1208"/>
      <c r="H88" s="1208"/>
      <c r="I88" s="1208"/>
      <c r="J88" s="1208"/>
      <c r="K88" s="1208"/>
      <c r="L88" s="1209"/>
      <c r="M88" s="359"/>
      <c r="N88" s="835" t="s">
        <v>1871</v>
      </c>
      <c r="O88" s="836"/>
      <c r="P88" s="836"/>
      <c r="Q88" s="837"/>
      <c r="R88" s="360"/>
      <c r="S88" s="360"/>
      <c r="T88" s="360"/>
      <c r="U88" s="835" t="s">
        <v>1872</v>
      </c>
      <c r="V88" s="836"/>
      <c r="W88" s="836"/>
      <c r="X88" s="837"/>
      <c r="Y88" s="814" t="s">
        <v>1873</v>
      </c>
      <c r="Z88" s="814"/>
      <c r="AA88" s="838"/>
      <c r="AB88" s="838"/>
      <c r="AC88" s="838"/>
      <c r="AD88" s="838"/>
      <c r="AE88" s="838"/>
      <c r="AF88" s="838"/>
      <c r="AG88" s="838"/>
      <c r="AH88" s="838"/>
      <c r="AI88" s="838"/>
      <c r="AJ88" s="838"/>
    </row>
    <row r="89" spans="1:36" s="325" customFormat="1" ht="30" customHeight="1" x14ac:dyDescent="0.2">
      <c r="A89" s="361"/>
      <c r="B89" s="361"/>
      <c r="C89" s="361"/>
      <c r="D89" s="361"/>
      <c r="E89" s="361"/>
      <c r="F89" s="361"/>
      <c r="G89" s="361"/>
      <c r="H89" s="361"/>
      <c r="I89" s="361"/>
      <c r="J89" s="361"/>
      <c r="K89" s="361"/>
      <c r="L89" s="361"/>
      <c r="M89" s="359"/>
      <c r="N89" s="839"/>
      <c r="O89" s="839"/>
      <c r="P89" s="839"/>
      <c r="Q89" s="839"/>
      <c r="R89" s="362"/>
      <c r="S89" s="362"/>
      <c r="T89" s="362"/>
      <c r="U89" s="839"/>
      <c r="V89" s="839"/>
      <c r="W89" s="839"/>
      <c r="X89" s="839"/>
      <c r="Y89" s="839"/>
      <c r="Z89" s="839"/>
      <c r="AA89" s="839"/>
      <c r="AB89" s="839"/>
      <c r="AC89" s="839"/>
      <c r="AD89" s="839"/>
      <c r="AE89" s="839"/>
      <c r="AF89" s="839"/>
      <c r="AG89" s="839"/>
      <c r="AH89" s="839"/>
      <c r="AI89" s="839"/>
      <c r="AJ89" s="839"/>
    </row>
    <row r="90" spans="1:36" s="325" customFormat="1" ht="30" customHeight="1" x14ac:dyDescent="0.2">
      <c r="A90" s="361"/>
      <c r="B90" s="361"/>
      <c r="C90" s="361"/>
      <c r="D90" s="361"/>
      <c r="E90" s="361"/>
      <c r="F90" s="361"/>
      <c r="G90" s="361"/>
      <c r="H90" s="361"/>
      <c r="I90" s="361"/>
      <c r="J90" s="361"/>
      <c r="K90" s="361"/>
      <c r="L90" s="361"/>
      <c r="M90" s="359"/>
      <c r="N90" s="840"/>
      <c r="O90" s="840"/>
      <c r="P90" s="840"/>
      <c r="Q90" s="840"/>
      <c r="R90" s="359"/>
      <c r="S90" s="359"/>
      <c r="T90" s="359"/>
      <c r="U90" s="840"/>
      <c r="V90" s="840"/>
      <c r="W90" s="840"/>
      <c r="X90" s="840"/>
      <c r="Y90" s="840"/>
      <c r="Z90" s="840"/>
      <c r="AA90" s="840"/>
      <c r="AB90" s="840"/>
      <c r="AC90" s="840"/>
      <c r="AD90" s="840"/>
      <c r="AE90" s="840"/>
      <c r="AF90" s="840"/>
      <c r="AG90" s="840"/>
      <c r="AH90" s="840"/>
      <c r="AI90" s="840"/>
      <c r="AJ90" s="840"/>
    </row>
    <row r="91" spans="1:36" s="325" customFormat="1" ht="30" customHeight="1" x14ac:dyDescent="0.2">
      <c r="A91" s="361"/>
      <c r="B91" s="361"/>
      <c r="C91" s="361"/>
      <c r="D91" s="361"/>
      <c r="E91" s="361"/>
      <c r="F91" s="361"/>
      <c r="G91" s="361"/>
      <c r="H91" s="361"/>
      <c r="I91" s="361"/>
      <c r="J91" s="361"/>
      <c r="K91" s="361"/>
      <c r="L91" s="361"/>
      <c r="M91" s="359"/>
      <c r="N91" s="840"/>
      <c r="O91" s="840"/>
      <c r="P91" s="840"/>
      <c r="Q91" s="840"/>
      <c r="R91" s="359"/>
      <c r="S91" s="359"/>
      <c r="T91" s="359"/>
      <c r="U91" s="840"/>
      <c r="V91" s="840"/>
      <c r="W91" s="840"/>
      <c r="X91" s="840"/>
      <c r="Y91" s="840"/>
      <c r="Z91" s="840"/>
      <c r="AA91" s="840"/>
      <c r="AB91" s="840"/>
      <c r="AC91" s="840"/>
      <c r="AD91" s="840"/>
      <c r="AE91" s="840"/>
      <c r="AF91" s="840"/>
      <c r="AG91" s="840"/>
      <c r="AH91" s="840"/>
      <c r="AI91" s="840"/>
      <c r="AJ91" s="840"/>
    </row>
    <row r="92" spans="1:36" s="325" customFormat="1" ht="30" customHeight="1" x14ac:dyDescent="0.2">
      <c r="A92" s="363"/>
      <c r="B92" s="363"/>
      <c r="C92" s="363"/>
      <c r="D92" s="363"/>
      <c r="E92" s="363"/>
      <c r="F92" s="364"/>
      <c r="G92" s="364"/>
      <c r="H92" s="364"/>
      <c r="I92" s="364"/>
      <c r="J92" s="364"/>
      <c r="K92" s="365"/>
      <c r="L92" s="365"/>
      <c r="M92" s="359"/>
      <c r="N92" s="840"/>
      <c r="O92" s="840"/>
      <c r="P92" s="840"/>
      <c r="Q92" s="840"/>
      <c r="R92" s="359"/>
      <c r="S92" s="359"/>
      <c r="T92" s="359"/>
      <c r="U92" s="840"/>
      <c r="V92" s="840"/>
      <c r="W92" s="840"/>
      <c r="X92" s="840"/>
      <c r="Y92" s="840"/>
      <c r="Z92" s="840"/>
      <c r="AA92" s="840"/>
      <c r="AB92" s="840"/>
      <c r="AC92" s="840"/>
      <c r="AD92" s="840"/>
      <c r="AE92" s="840"/>
      <c r="AF92" s="840"/>
      <c r="AG92" s="840"/>
      <c r="AH92" s="840"/>
      <c r="AI92" s="840"/>
      <c r="AJ92" s="840"/>
    </row>
    <row r="93" spans="1:36" x14ac:dyDescent="0.2">
      <c r="A93" s="366"/>
      <c r="B93" s="366"/>
      <c r="C93" s="367"/>
      <c r="D93" s="367"/>
      <c r="E93" s="367"/>
      <c r="F93" s="366"/>
      <c r="G93" s="368"/>
      <c r="H93" s="368"/>
      <c r="I93" s="368"/>
      <c r="J93" s="366"/>
      <c r="K93" s="366"/>
      <c r="L93" s="366"/>
      <c r="M93" s="366"/>
      <c r="N93" s="366"/>
      <c r="O93" s="366"/>
      <c r="P93" s="366"/>
      <c r="Q93" s="366"/>
      <c r="R93" s="366"/>
      <c r="S93" s="366"/>
      <c r="T93" s="366"/>
      <c r="U93" s="366"/>
      <c r="V93" s="366"/>
      <c r="W93" s="368"/>
      <c r="X93" s="368"/>
      <c r="Y93" s="368"/>
      <c r="Z93" s="366"/>
      <c r="AA93" s="366"/>
      <c r="AB93" s="366"/>
      <c r="AC93" s="366"/>
      <c r="AD93" s="366"/>
      <c r="AE93" s="366"/>
      <c r="AF93" s="366"/>
      <c r="AG93" s="366"/>
      <c r="AH93" s="366"/>
      <c r="AI93" s="366"/>
      <c r="AJ93" s="369"/>
    </row>
    <row r="94" spans="1:36" x14ac:dyDescent="0.2">
      <c r="A94" s="366"/>
      <c r="B94" s="366"/>
      <c r="C94" s="367"/>
      <c r="D94" s="367"/>
      <c r="E94" s="367"/>
      <c r="F94" s="366"/>
      <c r="G94" s="368"/>
      <c r="H94" s="368"/>
      <c r="I94" s="368"/>
      <c r="J94" s="366"/>
      <c r="K94" s="366"/>
      <c r="L94" s="366"/>
      <c r="M94" s="366"/>
      <c r="N94" s="366"/>
      <c r="O94" s="366"/>
      <c r="P94" s="366"/>
      <c r="Q94" s="366"/>
      <c r="R94" s="366"/>
      <c r="S94" s="366"/>
      <c r="T94" s="366"/>
      <c r="U94" s="366"/>
      <c r="V94" s="366"/>
      <c r="W94" s="368"/>
      <c r="X94" s="368"/>
      <c r="Y94" s="368"/>
      <c r="Z94" s="366"/>
      <c r="AA94" s="366"/>
      <c r="AB94" s="366"/>
      <c r="AC94" s="366"/>
      <c r="AD94" s="366"/>
      <c r="AE94" s="366"/>
      <c r="AF94" s="366"/>
      <c r="AG94" s="366"/>
      <c r="AH94" s="366"/>
      <c r="AI94" s="366"/>
      <c r="AJ94" s="369"/>
    </row>
    <row r="95" spans="1:36" x14ac:dyDescent="0.2">
      <c r="A95" s="366"/>
      <c r="B95" s="366"/>
      <c r="C95" s="367"/>
      <c r="D95" s="367"/>
      <c r="E95" s="367"/>
      <c r="F95" s="366"/>
      <c r="G95" s="368"/>
      <c r="H95" s="368"/>
      <c r="I95" s="368"/>
      <c r="J95" s="366"/>
      <c r="K95" s="366"/>
      <c r="L95" s="366"/>
      <c r="M95" s="366"/>
      <c r="N95" s="366"/>
      <c r="O95" s="366"/>
      <c r="P95" s="366"/>
      <c r="Q95" s="366"/>
      <c r="R95" s="366"/>
      <c r="S95" s="366"/>
      <c r="T95" s="366"/>
      <c r="U95" s="366"/>
      <c r="V95" s="366"/>
      <c r="W95" s="368"/>
      <c r="X95" s="368"/>
      <c r="Y95" s="368"/>
      <c r="Z95" s="366"/>
      <c r="AA95" s="366"/>
      <c r="AB95" s="366"/>
      <c r="AC95" s="366"/>
      <c r="AD95" s="366"/>
      <c r="AE95" s="366"/>
      <c r="AF95" s="366"/>
      <c r="AG95" s="366"/>
      <c r="AH95" s="366"/>
      <c r="AI95" s="366"/>
      <c r="AJ95" s="369"/>
    </row>
    <row r="96" spans="1:36" x14ac:dyDescent="0.2">
      <c r="A96" s="366"/>
      <c r="B96" s="366"/>
      <c r="C96" s="367"/>
      <c r="D96" s="367"/>
      <c r="E96" s="367"/>
      <c r="F96" s="366"/>
      <c r="G96" s="368"/>
      <c r="H96" s="368"/>
      <c r="I96" s="368"/>
      <c r="J96" s="366"/>
      <c r="K96" s="366"/>
      <c r="L96" s="366"/>
      <c r="M96" s="366"/>
      <c r="N96" s="366"/>
      <c r="O96" s="366"/>
      <c r="P96" s="366"/>
      <c r="Q96" s="366"/>
      <c r="R96" s="366"/>
      <c r="S96" s="366"/>
      <c r="T96" s="366"/>
      <c r="U96" s="366"/>
      <c r="V96" s="366"/>
      <c r="W96" s="368"/>
      <c r="X96" s="368"/>
      <c r="Y96" s="368"/>
      <c r="Z96" s="366"/>
      <c r="AA96" s="366"/>
      <c r="AB96" s="366"/>
      <c r="AC96" s="366"/>
      <c r="AD96" s="366"/>
      <c r="AE96" s="366"/>
      <c r="AF96" s="366"/>
      <c r="AG96" s="366"/>
      <c r="AH96" s="366"/>
      <c r="AI96" s="366"/>
      <c r="AJ96" s="369"/>
    </row>
    <row r="97" spans="1:36" x14ac:dyDescent="0.2">
      <c r="A97" s="366"/>
      <c r="B97" s="366"/>
      <c r="C97" s="367"/>
      <c r="D97" s="367"/>
      <c r="E97" s="367"/>
      <c r="F97" s="366"/>
      <c r="G97" s="368"/>
      <c r="H97" s="368"/>
      <c r="I97" s="368"/>
      <c r="J97" s="366"/>
      <c r="K97" s="366"/>
      <c r="L97" s="366"/>
      <c r="M97" s="366"/>
      <c r="N97" s="366"/>
      <c r="O97" s="366"/>
      <c r="P97" s="366"/>
      <c r="Q97" s="366"/>
      <c r="R97" s="366"/>
      <c r="S97" s="366"/>
      <c r="T97" s="366"/>
      <c r="U97" s="366"/>
      <c r="V97" s="366"/>
      <c r="W97" s="368"/>
      <c r="X97" s="368"/>
      <c r="Y97" s="368"/>
      <c r="Z97" s="366"/>
      <c r="AA97" s="366"/>
      <c r="AB97" s="366"/>
      <c r="AC97" s="366"/>
      <c r="AD97" s="366"/>
      <c r="AE97" s="366"/>
      <c r="AF97" s="366"/>
      <c r="AG97" s="366"/>
      <c r="AH97" s="366"/>
      <c r="AI97" s="366"/>
      <c r="AJ97" s="369"/>
    </row>
  </sheetData>
  <sheetProtection sheet="1" formatCells="0" formatColumns="0" formatRows="0" insertRows="0" sort="0" autoFilter="0" pivotTables="0"/>
  <mergeCells count="417">
    <mergeCell ref="AA84:AJ84"/>
    <mergeCell ref="N91:Q91"/>
    <mergeCell ref="U91:X91"/>
    <mergeCell ref="Y91:Z91"/>
    <mergeCell ref="AA91:AJ91"/>
    <mergeCell ref="N92:Q92"/>
    <mergeCell ref="U92:X92"/>
    <mergeCell ref="Y92:Z92"/>
    <mergeCell ref="AA92:AJ92"/>
    <mergeCell ref="N89:Q89"/>
    <mergeCell ref="U89:X89"/>
    <mergeCell ref="Y89:Z89"/>
    <mergeCell ref="AA89:AJ89"/>
    <mergeCell ref="N90:Q90"/>
    <mergeCell ref="U90:X90"/>
    <mergeCell ref="Y90:Z90"/>
    <mergeCell ref="AA90:AJ90"/>
    <mergeCell ref="A85:L88"/>
    <mergeCell ref="N85:Q85"/>
    <mergeCell ref="U85:X85"/>
    <mergeCell ref="Y85:Z85"/>
    <mergeCell ref="AA85:AJ85"/>
    <mergeCell ref="N86:Q86"/>
    <mergeCell ref="U86:X86"/>
    <mergeCell ref="Y86:Z86"/>
    <mergeCell ref="AA86:AJ86"/>
    <mergeCell ref="N87:Q87"/>
    <mergeCell ref="U87:X87"/>
    <mergeCell ref="Y87:Z87"/>
    <mergeCell ref="AA87:AJ87"/>
    <mergeCell ref="N88:Q88"/>
    <mergeCell ref="U88:X88"/>
    <mergeCell ref="Y88:Z88"/>
    <mergeCell ref="AA88:AJ88"/>
    <mergeCell ref="C81:E81"/>
    <mergeCell ref="G81:I81"/>
    <mergeCell ref="J81:L81"/>
    <mergeCell ref="W81:Y81"/>
    <mergeCell ref="A83:L84"/>
    <mergeCell ref="N84:Q84"/>
    <mergeCell ref="U84:X84"/>
    <mergeCell ref="Y84:Z84"/>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AH33:AH38"/>
    <mergeCell ref="AI33:AI38"/>
    <mergeCell ref="AJ33:AJ38"/>
    <mergeCell ref="G34:I34"/>
    <mergeCell ref="W34:Y34"/>
    <mergeCell ref="G35:I35"/>
    <mergeCell ref="W35:Y35"/>
    <mergeCell ref="G36:I36"/>
    <mergeCell ref="W36:Y36"/>
    <mergeCell ref="W33:Y33"/>
    <mergeCell ref="AA33:AA38"/>
    <mergeCell ref="AB33:AB38"/>
    <mergeCell ref="AD33:AD38"/>
    <mergeCell ref="AE33:AE38"/>
    <mergeCell ref="AF33:AF38"/>
    <mergeCell ref="W37:Y37"/>
    <mergeCell ref="W38:Y38"/>
    <mergeCell ref="N33:N38"/>
    <mergeCell ref="P33:P38"/>
    <mergeCell ref="Q33:Q38"/>
    <mergeCell ref="S33:S38"/>
    <mergeCell ref="T33:T38"/>
    <mergeCell ref="U33:U38"/>
    <mergeCell ref="A33:A38"/>
    <mergeCell ref="B33:B38"/>
    <mergeCell ref="C33:E38"/>
    <mergeCell ref="G33:I33"/>
    <mergeCell ref="J33:L38"/>
    <mergeCell ref="M33:M38"/>
    <mergeCell ref="G37:I37"/>
    <mergeCell ref="G38:I38"/>
    <mergeCell ref="AG30:AG32"/>
    <mergeCell ref="A30:A32"/>
    <mergeCell ref="B30:B32"/>
    <mergeCell ref="C30:E32"/>
    <mergeCell ref="AG33:AG38"/>
    <mergeCell ref="AH30:AH32"/>
    <mergeCell ref="AI30:AI32"/>
    <mergeCell ref="AJ30:AJ32"/>
    <mergeCell ref="G31:I31"/>
    <mergeCell ref="W31:Y31"/>
    <mergeCell ref="G32:I32"/>
    <mergeCell ref="W32:Y32"/>
    <mergeCell ref="W30:Y30"/>
    <mergeCell ref="AA30:AA32"/>
    <mergeCell ref="AB30:AB32"/>
    <mergeCell ref="AD30:AD32"/>
    <mergeCell ref="AE30:AE32"/>
    <mergeCell ref="AF30:AF32"/>
    <mergeCell ref="N30:N32"/>
    <mergeCell ref="P30:P32"/>
    <mergeCell ref="Q30:Q32"/>
    <mergeCell ref="S30:S32"/>
    <mergeCell ref="T30:T32"/>
    <mergeCell ref="U30:U32"/>
    <mergeCell ref="G30:I30"/>
    <mergeCell ref="J30:L32"/>
    <mergeCell ref="M30:M32"/>
    <mergeCell ref="AJ28:AJ29"/>
    <mergeCell ref="G29:I29"/>
    <mergeCell ref="W29:Y29"/>
    <mergeCell ref="W28:Y28"/>
    <mergeCell ref="AA28:AA29"/>
    <mergeCell ref="AB28:AB29"/>
    <mergeCell ref="AD28:AD29"/>
    <mergeCell ref="AE28:AE29"/>
    <mergeCell ref="AF28:AF29"/>
    <mergeCell ref="N28:N29"/>
    <mergeCell ref="P28:P29"/>
    <mergeCell ref="Q28:Q29"/>
    <mergeCell ref="S28:S29"/>
    <mergeCell ref="T28:T29"/>
    <mergeCell ref="U28:U29"/>
    <mergeCell ref="A28:A29"/>
    <mergeCell ref="B28:B29"/>
    <mergeCell ref="C28:E29"/>
    <mergeCell ref="G28:I28"/>
    <mergeCell ref="J28:L29"/>
    <mergeCell ref="M28:M29"/>
    <mergeCell ref="AG20:AG27"/>
    <mergeCell ref="AH20:AH27"/>
    <mergeCell ref="AI20:AI27"/>
    <mergeCell ref="A20:A27"/>
    <mergeCell ref="B20:B27"/>
    <mergeCell ref="C20:E27"/>
    <mergeCell ref="J20:L27"/>
    <mergeCell ref="M20:M27"/>
    <mergeCell ref="G24:I24"/>
    <mergeCell ref="G25:I25"/>
    <mergeCell ref="G26:I26"/>
    <mergeCell ref="G27:I27"/>
    <mergeCell ref="AG28:AG29"/>
    <mergeCell ref="AH28:AH29"/>
    <mergeCell ref="AI28:AI29"/>
    <mergeCell ref="AJ20:AJ27"/>
    <mergeCell ref="G21:I21"/>
    <mergeCell ref="W21:Y21"/>
    <mergeCell ref="G22:I22"/>
    <mergeCell ref="W22:Y22"/>
    <mergeCell ref="G23:I23"/>
    <mergeCell ref="W23:Y23"/>
    <mergeCell ref="W20:Y20"/>
    <mergeCell ref="AA20:AA27"/>
    <mergeCell ref="AB20:AB27"/>
    <mergeCell ref="AD20:AD27"/>
    <mergeCell ref="AE20:AE27"/>
    <mergeCell ref="AF20:AF27"/>
    <mergeCell ref="W24:Y24"/>
    <mergeCell ref="W25:Y25"/>
    <mergeCell ref="W26:Y26"/>
    <mergeCell ref="W27:Y27"/>
    <mergeCell ref="N20:N27"/>
    <mergeCell ref="P20:P27"/>
    <mergeCell ref="Q20:Q27"/>
    <mergeCell ref="S20:S27"/>
    <mergeCell ref="T20:T27"/>
    <mergeCell ref="U20:U27"/>
    <mergeCell ref="G20:I20"/>
    <mergeCell ref="AJ17:AJ19"/>
    <mergeCell ref="G18:I18"/>
    <mergeCell ref="W18:Y18"/>
    <mergeCell ref="G19:I19"/>
    <mergeCell ref="W19:Y19"/>
    <mergeCell ref="W17:Y17"/>
    <mergeCell ref="AA17:AA19"/>
    <mergeCell ref="AB17:AB19"/>
    <mergeCell ref="AD17:AD19"/>
    <mergeCell ref="AE17:AE19"/>
    <mergeCell ref="AF17:AF19"/>
    <mergeCell ref="N17:N19"/>
    <mergeCell ref="P17:P19"/>
    <mergeCell ref="Q17:Q19"/>
    <mergeCell ref="S17:S19"/>
    <mergeCell ref="T17:T19"/>
    <mergeCell ref="U17:U19"/>
    <mergeCell ref="A17:A19"/>
    <mergeCell ref="B17:B19"/>
    <mergeCell ref="C17:E19"/>
    <mergeCell ref="G17:I17"/>
    <mergeCell ref="J17:L19"/>
    <mergeCell ref="M17:M19"/>
    <mergeCell ref="AG9:AG16"/>
    <mergeCell ref="AH9:AH16"/>
    <mergeCell ref="AI9:AI16"/>
    <mergeCell ref="A9:A16"/>
    <mergeCell ref="B9:B16"/>
    <mergeCell ref="C9:E16"/>
    <mergeCell ref="J9:L16"/>
    <mergeCell ref="M9:M16"/>
    <mergeCell ref="G13:I13"/>
    <mergeCell ref="G14:I14"/>
    <mergeCell ref="G15:I15"/>
    <mergeCell ref="G16:I16"/>
    <mergeCell ref="AG17:AG19"/>
    <mergeCell ref="AH17:AH19"/>
    <mergeCell ref="AI17:AI19"/>
    <mergeCell ref="AJ9:AJ16"/>
    <mergeCell ref="G10:I10"/>
    <mergeCell ref="W10:Y10"/>
    <mergeCell ref="G11:I11"/>
    <mergeCell ref="W11:Y11"/>
    <mergeCell ref="G12:I12"/>
    <mergeCell ref="W12:Y12"/>
    <mergeCell ref="W9:Y9"/>
    <mergeCell ref="AA9:AA16"/>
    <mergeCell ref="AB9:AB16"/>
    <mergeCell ref="AD9:AD16"/>
    <mergeCell ref="AE9:AE16"/>
    <mergeCell ref="AF9:AF16"/>
    <mergeCell ref="W13:Y13"/>
    <mergeCell ref="W14:Y14"/>
    <mergeCell ref="W15:Y15"/>
    <mergeCell ref="W16:Y16"/>
    <mergeCell ref="N9:N16"/>
    <mergeCell ref="P9:P16"/>
    <mergeCell ref="Q9:Q16"/>
    <mergeCell ref="S9:S16"/>
    <mergeCell ref="T9:T16"/>
    <mergeCell ref="U9:U16"/>
    <mergeCell ref="G9:I9"/>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P81 JL9:JL81 TH9:TH81 ADD9:ADD81 AMZ9:AMZ81 AWV9:AWV81 BGR9:BGR81 BQN9:BQN81 CAJ9:CAJ81 CKF9:CKF81 CUB9:CUB81 DDX9:DDX81 DNT9:DNT81 DXP9:DXP81 EHL9:EHL81 ERH9:ERH81 FBD9:FBD81 FKZ9:FKZ81 FUV9:FUV81 GER9:GER81 GON9:GON81 GYJ9:GYJ81 HIF9:HIF81 HSB9:HSB81 IBX9:IBX81 ILT9:ILT81 IVP9:IVP81 JFL9:JFL81 JPH9:JPH81 JZD9:JZD81 KIZ9:KIZ81 KSV9:KSV81 LCR9:LCR81 LMN9:LMN81 LWJ9:LWJ81 MGF9:MGF81 MQB9:MQB81 MZX9:MZX81 NJT9:NJT81 NTP9:NTP81 ODL9:ODL81 ONH9:ONH81 OXD9:OXD81 PGZ9:PGZ81 PQV9:PQV81 QAR9:QAR81 QKN9:QKN81 QUJ9:QUJ81 REF9:REF81 ROB9:ROB81 RXX9:RXX81 SHT9:SHT81 SRP9:SRP81 TBL9:TBL81 TLH9:TLH81 TVD9:TVD81 UEZ9:UEZ81 UOV9:UOV81 UYR9:UYR81 VIN9:VIN81 VSJ9:VSJ81 WCF9:WCF81 WMB9:WMB81 WVX9:WVX81 P65545:P65617 JL65545:JL65617 TH65545:TH65617 ADD65545:ADD65617 AMZ65545:AMZ65617 AWV65545:AWV65617 BGR65545:BGR65617 BQN65545:BQN65617 CAJ65545:CAJ65617 CKF65545:CKF65617 CUB65545:CUB65617 DDX65545:DDX65617 DNT65545:DNT65617 DXP65545:DXP65617 EHL65545:EHL65617 ERH65545:ERH65617 FBD65545:FBD65617 FKZ65545:FKZ65617 FUV65545:FUV65617 GER65545:GER65617 GON65545:GON65617 GYJ65545:GYJ65617 HIF65545:HIF65617 HSB65545:HSB65617 IBX65545:IBX65617 ILT65545:ILT65617 IVP65545:IVP65617 JFL65545:JFL65617 JPH65545:JPH65617 JZD65545:JZD65617 KIZ65545:KIZ65617 KSV65545:KSV65617 LCR65545:LCR65617 LMN65545:LMN65617 LWJ65545:LWJ65617 MGF65545:MGF65617 MQB65545:MQB65617 MZX65545:MZX65617 NJT65545:NJT65617 NTP65545:NTP65617 ODL65545:ODL65617 ONH65545:ONH65617 OXD65545:OXD65617 PGZ65545:PGZ65617 PQV65545:PQV65617 QAR65545:QAR65617 QKN65545:QKN65617 QUJ65545:QUJ65617 REF65545:REF65617 ROB65545:ROB65617 RXX65545:RXX65617 SHT65545:SHT65617 SRP65545:SRP65617 TBL65545:TBL65617 TLH65545:TLH65617 TVD65545:TVD65617 UEZ65545:UEZ65617 UOV65545:UOV65617 UYR65545:UYR65617 VIN65545:VIN65617 VSJ65545:VSJ65617 WCF65545:WCF65617 WMB65545:WMB65617 WVX65545:WVX65617 P131081:P131153 JL131081:JL131153 TH131081:TH131153 ADD131081:ADD131153 AMZ131081:AMZ131153 AWV131081:AWV131153 BGR131081:BGR131153 BQN131081:BQN131153 CAJ131081:CAJ131153 CKF131081:CKF131153 CUB131081:CUB131153 DDX131081:DDX131153 DNT131081:DNT131153 DXP131081:DXP131153 EHL131081:EHL131153 ERH131081:ERH131153 FBD131081:FBD131153 FKZ131081:FKZ131153 FUV131081:FUV131153 GER131081:GER131153 GON131081:GON131153 GYJ131081:GYJ131153 HIF131081:HIF131153 HSB131081:HSB131153 IBX131081:IBX131153 ILT131081:ILT131153 IVP131081:IVP131153 JFL131081:JFL131153 JPH131081:JPH131153 JZD131081:JZD131153 KIZ131081:KIZ131153 KSV131081:KSV131153 LCR131081:LCR131153 LMN131081:LMN131153 LWJ131081:LWJ131153 MGF131081:MGF131153 MQB131081:MQB131153 MZX131081:MZX131153 NJT131081:NJT131153 NTP131081:NTP131153 ODL131081:ODL131153 ONH131081:ONH131153 OXD131081:OXD131153 PGZ131081:PGZ131153 PQV131081:PQV131153 QAR131081:QAR131153 QKN131081:QKN131153 QUJ131081:QUJ131153 REF131081:REF131153 ROB131081:ROB131153 RXX131081:RXX131153 SHT131081:SHT131153 SRP131081:SRP131153 TBL131081:TBL131153 TLH131081:TLH131153 TVD131081:TVD131153 UEZ131081:UEZ131153 UOV131081:UOV131153 UYR131081:UYR131153 VIN131081:VIN131153 VSJ131081:VSJ131153 WCF131081:WCF131153 WMB131081:WMB131153 WVX131081:WVX131153 P196617:P196689 JL196617:JL196689 TH196617:TH196689 ADD196617:ADD196689 AMZ196617:AMZ196689 AWV196617:AWV196689 BGR196617:BGR196689 BQN196617:BQN196689 CAJ196617:CAJ196689 CKF196617:CKF196689 CUB196617:CUB196689 DDX196617:DDX196689 DNT196617:DNT196689 DXP196617:DXP196689 EHL196617:EHL196689 ERH196617:ERH196689 FBD196617:FBD196689 FKZ196617:FKZ196689 FUV196617:FUV196689 GER196617:GER196689 GON196617:GON196689 GYJ196617:GYJ196689 HIF196617:HIF196689 HSB196617:HSB196689 IBX196617:IBX196689 ILT196617:ILT196689 IVP196617:IVP196689 JFL196617:JFL196689 JPH196617:JPH196689 JZD196617:JZD196689 KIZ196617:KIZ196689 KSV196617:KSV196689 LCR196617:LCR196689 LMN196617:LMN196689 LWJ196617:LWJ196689 MGF196617:MGF196689 MQB196617:MQB196689 MZX196617:MZX196689 NJT196617:NJT196689 NTP196617:NTP196689 ODL196617:ODL196689 ONH196617:ONH196689 OXD196617:OXD196689 PGZ196617:PGZ196689 PQV196617:PQV196689 QAR196617:QAR196689 QKN196617:QKN196689 QUJ196617:QUJ196689 REF196617:REF196689 ROB196617:ROB196689 RXX196617:RXX196689 SHT196617:SHT196689 SRP196617:SRP196689 TBL196617:TBL196689 TLH196617:TLH196689 TVD196617:TVD196689 UEZ196617:UEZ196689 UOV196617:UOV196689 UYR196617:UYR196689 VIN196617:VIN196689 VSJ196617:VSJ196689 WCF196617:WCF196689 WMB196617:WMB196689 WVX196617:WVX196689 P262153:P262225 JL262153:JL262225 TH262153:TH262225 ADD262153:ADD262225 AMZ262153:AMZ262225 AWV262153:AWV262225 BGR262153:BGR262225 BQN262153:BQN262225 CAJ262153:CAJ262225 CKF262153:CKF262225 CUB262153:CUB262225 DDX262153:DDX262225 DNT262153:DNT262225 DXP262153:DXP262225 EHL262153:EHL262225 ERH262153:ERH262225 FBD262153:FBD262225 FKZ262153:FKZ262225 FUV262153:FUV262225 GER262153:GER262225 GON262153:GON262225 GYJ262153:GYJ262225 HIF262153:HIF262225 HSB262153:HSB262225 IBX262153:IBX262225 ILT262153:ILT262225 IVP262153:IVP262225 JFL262153:JFL262225 JPH262153:JPH262225 JZD262153:JZD262225 KIZ262153:KIZ262225 KSV262153:KSV262225 LCR262153:LCR262225 LMN262153:LMN262225 LWJ262153:LWJ262225 MGF262153:MGF262225 MQB262153:MQB262225 MZX262153:MZX262225 NJT262153:NJT262225 NTP262153:NTP262225 ODL262153:ODL262225 ONH262153:ONH262225 OXD262153:OXD262225 PGZ262153:PGZ262225 PQV262153:PQV262225 QAR262153:QAR262225 QKN262153:QKN262225 QUJ262153:QUJ262225 REF262153:REF262225 ROB262153:ROB262225 RXX262153:RXX262225 SHT262153:SHT262225 SRP262153:SRP262225 TBL262153:TBL262225 TLH262153:TLH262225 TVD262153:TVD262225 UEZ262153:UEZ262225 UOV262153:UOV262225 UYR262153:UYR262225 VIN262153:VIN262225 VSJ262153:VSJ262225 WCF262153:WCF262225 WMB262153:WMB262225 WVX262153:WVX262225 P327689:P327761 JL327689:JL327761 TH327689:TH327761 ADD327689:ADD327761 AMZ327689:AMZ327761 AWV327689:AWV327761 BGR327689:BGR327761 BQN327689:BQN327761 CAJ327689:CAJ327761 CKF327689:CKF327761 CUB327689:CUB327761 DDX327689:DDX327761 DNT327689:DNT327761 DXP327689:DXP327761 EHL327689:EHL327761 ERH327689:ERH327761 FBD327689:FBD327761 FKZ327689:FKZ327761 FUV327689:FUV327761 GER327689:GER327761 GON327689:GON327761 GYJ327689:GYJ327761 HIF327689:HIF327761 HSB327689:HSB327761 IBX327689:IBX327761 ILT327689:ILT327761 IVP327689:IVP327761 JFL327689:JFL327761 JPH327689:JPH327761 JZD327689:JZD327761 KIZ327689:KIZ327761 KSV327689:KSV327761 LCR327689:LCR327761 LMN327689:LMN327761 LWJ327689:LWJ327761 MGF327689:MGF327761 MQB327689:MQB327761 MZX327689:MZX327761 NJT327689:NJT327761 NTP327689:NTP327761 ODL327689:ODL327761 ONH327689:ONH327761 OXD327689:OXD327761 PGZ327689:PGZ327761 PQV327689:PQV327761 QAR327689:QAR327761 QKN327689:QKN327761 QUJ327689:QUJ327761 REF327689:REF327761 ROB327689:ROB327761 RXX327689:RXX327761 SHT327689:SHT327761 SRP327689:SRP327761 TBL327689:TBL327761 TLH327689:TLH327761 TVD327689:TVD327761 UEZ327689:UEZ327761 UOV327689:UOV327761 UYR327689:UYR327761 VIN327689:VIN327761 VSJ327689:VSJ327761 WCF327689:WCF327761 WMB327689:WMB327761 WVX327689:WVX327761 P393225:P393297 JL393225:JL393297 TH393225:TH393297 ADD393225:ADD393297 AMZ393225:AMZ393297 AWV393225:AWV393297 BGR393225:BGR393297 BQN393225:BQN393297 CAJ393225:CAJ393297 CKF393225:CKF393297 CUB393225:CUB393297 DDX393225:DDX393297 DNT393225:DNT393297 DXP393225:DXP393297 EHL393225:EHL393297 ERH393225:ERH393297 FBD393225:FBD393297 FKZ393225:FKZ393297 FUV393225:FUV393297 GER393225:GER393297 GON393225:GON393297 GYJ393225:GYJ393297 HIF393225:HIF393297 HSB393225:HSB393297 IBX393225:IBX393297 ILT393225:ILT393297 IVP393225:IVP393297 JFL393225:JFL393297 JPH393225:JPH393297 JZD393225:JZD393297 KIZ393225:KIZ393297 KSV393225:KSV393297 LCR393225:LCR393297 LMN393225:LMN393297 LWJ393225:LWJ393297 MGF393225:MGF393297 MQB393225:MQB393297 MZX393225:MZX393297 NJT393225:NJT393297 NTP393225:NTP393297 ODL393225:ODL393297 ONH393225:ONH393297 OXD393225:OXD393297 PGZ393225:PGZ393297 PQV393225:PQV393297 QAR393225:QAR393297 QKN393225:QKN393297 QUJ393225:QUJ393297 REF393225:REF393297 ROB393225:ROB393297 RXX393225:RXX393297 SHT393225:SHT393297 SRP393225:SRP393297 TBL393225:TBL393297 TLH393225:TLH393297 TVD393225:TVD393297 UEZ393225:UEZ393297 UOV393225:UOV393297 UYR393225:UYR393297 VIN393225:VIN393297 VSJ393225:VSJ393297 WCF393225:WCF393297 WMB393225:WMB393297 WVX393225:WVX393297 P458761:P458833 JL458761:JL458833 TH458761:TH458833 ADD458761:ADD458833 AMZ458761:AMZ458833 AWV458761:AWV458833 BGR458761:BGR458833 BQN458761:BQN458833 CAJ458761:CAJ458833 CKF458761:CKF458833 CUB458761:CUB458833 DDX458761:DDX458833 DNT458761:DNT458833 DXP458761:DXP458833 EHL458761:EHL458833 ERH458761:ERH458833 FBD458761:FBD458833 FKZ458761:FKZ458833 FUV458761:FUV458833 GER458761:GER458833 GON458761:GON458833 GYJ458761:GYJ458833 HIF458761:HIF458833 HSB458761:HSB458833 IBX458761:IBX458833 ILT458761:ILT458833 IVP458761:IVP458833 JFL458761:JFL458833 JPH458761:JPH458833 JZD458761:JZD458833 KIZ458761:KIZ458833 KSV458761:KSV458833 LCR458761:LCR458833 LMN458761:LMN458833 LWJ458761:LWJ458833 MGF458761:MGF458833 MQB458761:MQB458833 MZX458761:MZX458833 NJT458761:NJT458833 NTP458761:NTP458833 ODL458761:ODL458833 ONH458761:ONH458833 OXD458761:OXD458833 PGZ458761:PGZ458833 PQV458761:PQV458833 QAR458761:QAR458833 QKN458761:QKN458833 QUJ458761:QUJ458833 REF458761:REF458833 ROB458761:ROB458833 RXX458761:RXX458833 SHT458761:SHT458833 SRP458761:SRP458833 TBL458761:TBL458833 TLH458761:TLH458833 TVD458761:TVD458833 UEZ458761:UEZ458833 UOV458761:UOV458833 UYR458761:UYR458833 VIN458761:VIN458833 VSJ458761:VSJ458833 WCF458761:WCF458833 WMB458761:WMB458833 WVX458761:WVX458833 P524297:P524369 JL524297:JL524369 TH524297:TH524369 ADD524297:ADD524369 AMZ524297:AMZ524369 AWV524297:AWV524369 BGR524297:BGR524369 BQN524297:BQN524369 CAJ524297:CAJ524369 CKF524297:CKF524369 CUB524297:CUB524369 DDX524297:DDX524369 DNT524297:DNT524369 DXP524297:DXP524369 EHL524297:EHL524369 ERH524297:ERH524369 FBD524297:FBD524369 FKZ524297:FKZ524369 FUV524297:FUV524369 GER524297:GER524369 GON524297:GON524369 GYJ524297:GYJ524369 HIF524297:HIF524369 HSB524297:HSB524369 IBX524297:IBX524369 ILT524297:ILT524369 IVP524297:IVP524369 JFL524297:JFL524369 JPH524297:JPH524369 JZD524297:JZD524369 KIZ524297:KIZ524369 KSV524297:KSV524369 LCR524297:LCR524369 LMN524297:LMN524369 LWJ524297:LWJ524369 MGF524297:MGF524369 MQB524297:MQB524369 MZX524297:MZX524369 NJT524297:NJT524369 NTP524297:NTP524369 ODL524297:ODL524369 ONH524297:ONH524369 OXD524297:OXD524369 PGZ524297:PGZ524369 PQV524297:PQV524369 QAR524297:QAR524369 QKN524297:QKN524369 QUJ524297:QUJ524369 REF524297:REF524369 ROB524297:ROB524369 RXX524297:RXX524369 SHT524297:SHT524369 SRP524297:SRP524369 TBL524297:TBL524369 TLH524297:TLH524369 TVD524297:TVD524369 UEZ524297:UEZ524369 UOV524297:UOV524369 UYR524297:UYR524369 VIN524297:VIN524369 VSJ524297:VSJ524369 WCF524297:WCF524369 WMB524297:WMB524369 WVX524297:WVX524369 P589833:P589905 JL589833:JL589905 TH589833:TH589905 ADD589833:ADD589905 AMZ589833:AMZ589905 AWV589833:AWV589905 BGR589833:BGR589905 BQN589833:BQN589905 CAJ589833:CAJ589905 CKF589833:CKF589905 CUB589833:CUB589905 DDX589833:DDX589905 DNT589833:DNT589905 DXP589833:DXP589905 EHL589833:EHL589905 ERH589833:ERH589905 FBD589833:FBD589905 FKZ589833:FKZ589905 FUV589833:FUV589905 GER589833:GER589905 GON589833:GON589905 GYJ589833:GYJ589905 HIF589833:HIF589905 HSB589833:HSB589905 IBX589833:IBX589905 ILT589833:ILT589905 IVP589833:IVP589905 JFL589833:JFL589905 JPH589833:JPH589905 JZD589833:JZD589905 KIZ589833:KIZ589905 KSV589833:KSV589905 LCR589833:LCR589905 LMN589833:LMN589905 LWJ589833:LWJ589905 MGF589833:MGF589905 MQB589833:MQB589905 MZX589833:MZX589905 NJT589833:NJT589905 NTP589833:NTP589905 ODL589833:ODL589905 ONH589833:ONH589905 OXD589833:OXD589905 PGZ589833:PGZ589905 PQV589833:PQV589905 QAR589833:QAR589905 QKN589833:QKN589905 QUJ589833:QUJ589905 REF589833:REF589905 ROB589833:ROB589905 RXX589833:RXX589905 SHT589833:SHT589905 SRP589833:SRP589905 TBL589833:TBL589905 TLH589833:TLH589905 TVD589833:TVD589905 UEZ589833:UEZ589905 UOV589833:UOV589905 UYR589833:UYR589905 VIN589833:VIN589905 VSJ589833:VSJ589905 WCF589833:WCF589905 WMB589833:WMB589905 WVX589833:WVX589905 P655369:P655441 JL655369:JL655441 TH655369:TH655441 ADD655369:ADD655441 AMZ655369:AMZ655441 AWV655369:AWV655441 BGR655369:BGR655441 BQN655369:BQN655441 CAJ655369:CAJ655441 CKF655369:CKF655441 CUB655369:CUB655441 DDX655369:DDX655441 DNT655369:DNT655441 DXP655369:DXP655441 EHL655369:EHL655441 ERH655369:ERH655441 FBD655369:FBD655441 FKZ655369:FKZ655441 FUV655369:FUV655441 GER655369:GER655441 GON655369:GON655441 GYJ655369:GYJ655441 HIF655369:HIF655441 HSB655369:HSB655441 IBX655369:IBX655441 ILT655369:ILT655441 IVP655369:IVP655441 JFL655369:JFL655441 JPH655369:JPH655441 JZD655369:JZD655441 KIZ655369:KIZ655441 KSV655369:KSV655441 LCR655369:LCR655441 LMN655369:LMN655441 LWJ655369:LWJ655441 MGF655369:MGF655441 MQB655369:MQB655441 MZX655369:MZX655441 NJT655369:NJT655441 NTP655369:NTP655441 ODL655369:ODL655441 ONH655369:ONH655441 OXD655369:OXD655441 PGZ655369:PGZ655441 PQV655369:PQV655441 QAR655369:QAR655441 QKN655369:QKN655441 QUJ655369:QUJ655441 REF655369:REF655441 ROB655369:ROB655441 RXX655369:RXX655441 SHT655369:SHT655441 SRP655369:SRP655441 TBL655369:TBL655441 TLH655369:TLH655441 TVD655369:TVD655441 UEZ655369:UEZ655441 UOV655369:UOV655441 UYR655369:UYR655441 VIN655369:VIN655441 VSJ655369:VSJ655441 WCF655369:WCF655441 WMB655369:WMB655441 WVX655369:WVX655441 P720905:P720977 JL720905:JL720977 TH720905:TH720977 ADD720905:ADD720977 AMZ720905:AMZ720977 AWV720905:AWV720977 BGR720905:BGR720977 BQN720905:BQN720977 CAJ720905:CAJ720977 CKF720905:CKF720977 CUB720905:CUB720977 DDX720905:DDX720977 DNT720905:DNT720977 DXP720905:DXP720977 EHL720905:EHL720977 ERH720905:ERH720977 FBD720905:FBD720977 FKZ720905:FKZ720977 FUV720905:FUV720977 GER720905:GER720977 GON720905:GON720977 GYJ720905:GYJ720977 HIF720905:HIF720977 HSB720905:HSB720977 IBX720905:IBX720977 ILT720905:ILT720977 IVP720905:IVP720977 JFL720905:JFL720977 JPH720905:JPH720977 JZD720905:JZD720977 KIZ720905:KIZ720977 KSV720905:KSV720977 LCR720905:LCR720977 LMN720905:LMN720977 LWJ720905:LWJ720977 MGF720905:MGF720977 MQB720905:MQB720977 MZX720905:MZX720977 NJT720905:NJT720977 NTP720905:NTP720977 ODL720905:ODL720977 ONH720905:ONH720977 OXD720905:OXD720977 PGZ720905:PGZ720977 PQV720905:PQV720977 QAR720905:QAR720977 QKN720905:QKN720977 QUJ720905:QUJ720977 REF720905:REF720977 ROB720905:ROB720977 RXX720905:RXX720977 SHT720905:SHT720977 SRP720905:SRP720977 TBL720905:TBL720977 TLH720905:TLH720977 TVD720905:TVD720977 UEZ720905:UEZ720977 UOV720905:UOV720977 UYR720905:UYR720977 VIN720905:VIN720977 VSJ720905:VSJ720977 WCF720905:WCF720977 WMB720905:WMB720977 WVX720905:WVX720977 P786441:P786513 JL786441:JL786513 TH786441:TH786513 ADD786441:ADD786513 AMZ786441:AMZ786513 AWV786441:AWV786513 BGR786441:BGR786513 BQN786441:BQN786513 CAJ786441:CAJ786513 CKF786441:CKF786513 CUB786441:CUB786513 DDX786441:DDX786513 DNT786441:DNT786513 DXP786441:DXP786513 EHL786441:EHL786513 ERH786441:ERH786513 FBD786441:FBD786513 FKZ786441:FKZ786513 FUV786441:FUV786513 GER786441:GER786513 GON786441:GON786513 GYJ786441:GYJ786513 HIF786441:HIF786513 HSB786441:HSB786513 IBX786441:IBX786513 ILT786441:ILT786513 IVP786441:IVP786513 JFL786441:JFL786513 JPH786441:JPH786513 JZD786441:JZD786513 KIZ786441:KIZ786513 KSV786441:KSV786513 LCR786441:LCR786513 LMN786441:LMN786513 LWJ786441:LWJ786513 MGF786441:MGF786513 MQB786441:MQB786513 MZX786441:MZX786513 NJT786441:NJT786513 NTP786441:NTP786513 ODL786441:ODL786513 ONH786441:ONH786513 OXD786441:OXD786513 PGZ786441:PGZ786513 PQV786441:PQV786513 QAR786441:QAR786513 QKN786441:QKN786513 QUJ786441:QUJ786513 REF786441:REF786513 ROB786441:ROB786513 RXX786441:RXX786513 SHT786441:SHT786513 SRP786441:SRP786513 TBL786441:TBL786513 TLH786441:TLH786513 TVD786441:TVD786513 UEZ786441:UEZ786513 UOV786441:UOV786513 UYR786441:UYR786513 VIN786441:VIN786513 VSJ786441:VSJ786513 WCF786441:WCF786513 WMB786441:WMB786513 WVX786441:WVX786513 P851977:P852049 JL851977:JL852049 TH851977:TH852049 ADD851977:ADD852049 AMZ851977:AMZ852049 AWV851977:AWV852049 BGR851977:BGR852049 BQN851977:BQN852049 CAJ851977:CAJ852049 CKF851977:CKF852049 CUB851977:CUB852049 DDX851977:DDX852049 DNT851977:DNT852049 DXP851977:DXP852049 EHL851977:EHL852049 ERH851977:ERH852049 FBD851977:FBD852049 FKZ851977:FKZ852049 FUV851977:FUV852049 GER851977:GER852049 GON851977:GON852049 GYJ851977:GYJ852049 HIF851977:HIF852049 HSB851977:HSB852049 IBX851977:IBX852049 ILT851977:ILT852049 IVP851977:IVP852049 JFL851977:JFL852049 JPH851977:JPH852049 JZD851977:JZD852049 KIZ851977:KIZ852049 KSV851977:KSV852049 LCR851977:LCR852049 LMN851977:LMN852049 LWJ851977:LWJ852049 MGF851977:MGF852049 MQB851977:MQB852049 MZX851977:MZX852049 NJT851977:NJT852049 NTP851977:NTP852049 ODL851977:ODL852049 ONH851977:ONH852049 OXD851977:OXD852049 PGZ851977:PGZ852049 PQV851977:PQV852049 QAR851977:QAR852049 QKN851977:QKN852049 QUJ851977:QUJ852049 REF851977:REF852049 ROB851977:ROB852049 RXX851977:RXX852049 SHT851977:SHT852049 SRP851977:SRP852049 TBL851977:TBL852049 TLH851977:TLH852049 TVD851977:TVD852049 UEZ851977:UEZ852049 UOV851977:UOV852049 UYR851977:UYR852049 VIN851977:VIN852049 VSJ851977:VSJ852049 WCF851977:WCF852049 WMB851977:WMB852049 WVX851977:WVX852049 P917513:P917585 JL917513:JL917585 TH917513:TH917585 ADD917513:ADD917585 AMZ917513:AMZ917585 AWV917513:AWV917585 BGR917513:BGR917585 BQN917513:BQN917585 CAJ917513:CAJ917585 CKF917513:CKF917585 CUB917513:CUB917585 DDX917513:DDX917585 DNT917513:DNT917585 DXP917513:DXP917585 EHL917513:EHL917585 ERH917513:ERH917585 FBD917513:FBD917585 FKZ917513:FKZ917585 FUV917513:FUV917585 GER917513:GER917585 GON917513:GON917585 GYJ917513:GYJ917585 HIF917513:HIF917585 HSB917513:HSB917585 IBX917513:IBX917585 ILT917513:ILT917585 IVP917513:IVP917585 JFL917513:JFL917585 JPH917513:JPH917585 JZD917513:JZD917585 KIZ917513:KIZ917585 KSV917513:KSV917585 LCR917513:LCR917585 LMN917513:LMN917585 LWJ917513:LWJ917585 MGF917513:MGF917585 MQB917513:MQB917585 MZX917513:MZX917585 NJT917513:NJT917585 NTP917513:NTP917585 ODL917513:ODL917585 ONH917513:ONH917585 OXD917513:OXD917585 PGZ917513:PGZ917585 PQV917513:PQV917585 QAR917513:QAR917585 QKN917513:QKN917585 QUJ917513:QUJ917585 REF917513:REF917585 ROB917513:ROB917585 RXX917513:RXX917585 SHT917513:SHT917585 SRP917513:SRP917585 TBL917513:TBL917585 TLH917513:TLH917585 TVD917513:TVD917585 UEZ917513:UEZ917585 UOV917513:UOV917585 UYR917513:UYR917585 VIN917513:VIN917585 VSJ917513:VSJ917585 WCF917513:WCF917585 WMB917513:WMB917585 WVX917513:WVX917585 P983049:P983121 JL983049:JL983121 TH983049:TH983121 ADD983049:ADD983121 AMZ983049:AMZ983121 AWV983049:AWV983121 BGR983049:BGR983121 BQN983049:BQN983121 CAJ983049:CAJ983121 CKF983049:CKF983121 CUB983049:CUB983121 DDX983049:DDX983121 DNT983049:DNT983121 DXP983049:DXP983121 EHL983049:EHL983121 ERH983049:ERH983121 FBD983049:FBD983121 FKZ983049:FKZ983121 FUV983049:FUV983121 GER983049:GER983121 GON983049:GON983121 GYJ983049:GYJ983121 HIF983049:HIF983121 HSB983049:HSB983121 IBX983049:IBX983121 ILT983049:ILT983121 IVP983049:IVP983121 JFL983049:JFL983121 JPH983049:JPH983121 JZD983049:JZD983121 KIZ983049:KIZ983121 KSV983049:KSV983121 LCR983049:LCR983121 LMN983049:LMN983121 LWJ983049:LWJ983121 MGF983049:MGF983121 MQB983049:MQB983121 MZX983049:MZX983121 NJT983049:NJT983121 NTP983049:NTP983121 ODL983049:ODL983121 ONH983049:ONH983121 OXD983049:OXD983121 PGZ983049:PGZ983121 PQV983049:PQV983121 QAR983049:QAR983121 QKN983049:QKN983121 QUJ983049:QUJ983121 REF983049:REF983121 ROB983049:ROB983121 RXX983049:RXX983121 SHT983049:SHT983121 SRP983049:SRP983121 TBL983049:TBL983121 TLH983049:TLH983121 TVD983049:TVD983121 UEZ983049:UEZ983121 UOV983049:UOV983121 UYR983049:UYR983121 VIN983049:VIN983121 VSJ983049:VSJ983121 WCF983049:WCF983121 WMB983049:WMB983121 WVX983049:WVX983121">
      <formula1>PROBAB</formula1>
    </dataValidation>
    <dataValidation type="list" allowBlank="1" showInputMessage="1" showErrorMessage="1" sqref="Q9:Q81 JM9:JM81 TI9:TI81 ADE9:ADE81 ANA9:ANA81 AWW9:AWW81 BGS9:BGS81 BQO9:BQO81 CAK9:CAK81 CKG9:CKG81 CUC9:CUC81 DDY9:DDY81 DNU9:DNU81 DXQ9:DXQ81 EHM9:EHM81 ERI9:ERI81 FBE9:FBE81 FLA9:FLA81 FUW9:FUW81 GES9:GES81 GOO9:GOO81 GYK9:GYK81 HIG9:HIG81 HSC9:HSC81 IBY9:IBY81 ILU9:ILU81 IVQ9:IVQ81 JFM9:JFM81 JPI9:JPI81 JZE9:JZE81 KJA9:KJA81 KSW9:KSW81 LCS9:LCS81 LMO9:LMO81 LWK9:LWK81 MGG9:MGG81 MQC9:MQC81 MZY9:MZY81 NJU9:NJU81 NTQ9:NTQ81 ODM9:ODM81 ONI9:ONI81 OXE9:OXE81 PHA9:PHA81 PQW9:PQW81 QAS9:QAS81 QKO9:QKO81 QUK9:QUK81 REG9:REG81 ROC9:ROC81 RXY9:RXY81 SHU9:SHU81 SRQ9:SRQ81 TBM9:TBM81 TLI9:TLI81 TVE9:TVE81 UFA9:UFA81 UOW9:UOW81 UYS9:UYS81 VIO9:VIO81 VSK9:VSK81 WCG9:WCG81 WMC9:WMC81 WVY9:WVY81 Q65545:Q65617 JM65545:JM65617 TI65545:TI65617 ADE65545:ADE65617 ANA65545:ANA65617 AWW65545:AWW65617 BGS65545:BGS65617 BQO65545:BQO65617 CAK65545:CAK65617 CKG65545:CKG65617 CUC65545:CUC65617 DDY65545:DDY65617 DNU65545:DNU65617 DXQ65545:DXQ65617 EHM65545:EHM65617 ERI65545:ERI65617 FBE65545:FBE65617 FLA65545:FLA65617 FUW65545:FUW65617 GES65545:GES65617 GOO65545:GOO65617 GYK65545:GYK65617 HIG65545:HIG65617 HSC65545:HSC65617 IBY65545:IBY65617 ILU65545:ILU65617 IVQ65545:IVQ65617 JFM65545:JFM65617 JPI65545:JPI65617 JZE65545:JZE65617 KJA65545:KJA65617 KSW65545:KSW65617 LCS65545:LCS65617 LMO65545:LMO65617 LWK65545:LWK65617 MGG65545:MGG65617 MQC65545:MQC65617 MZY65545:MZY65617 NJU65545:NJU65617 NTQ65545:NTQ65617 ODM65545:ODM65617 ONI65545:ONI65617 OXE65545:OXE65617 PHA65545:PHA65617 PQW65545:PQW65617 QAS65545:QAS65617 QKO65545:QKO65617 QUK65545:QUK65617 REG65545:REG65617 ROC65545:ROC65617 RXY65545:RXY65617 SHU65545:SHU65617 SRQ65545:SRQ65617 TBM65545:TBM65617 TLI65545:TLI65617 TVE65545:TVE65617 UFA65545:UFA65617 UOW65545:UOW65617 UYS65545:UYS65617 VIO65545:VIO65617 VSK65545:VSK65617 WCG65545:WCG65617 WMC65545:WMC65617 WVY65545:WVY65617 Q131081:Q131153 JM131081:JM131153 TI131081:TI131153 ADE131081:ADE131153 ANA131081:ANA131153 AWW131081:AWW131153 BGS131081:BGS131153 BQO131081:BQO131153 CAK131081:CAK131153 CKG131081:CKG131153 CUC131081:CUC131153 DDY131081:DDY131153 DNU131081:DNU131153 DXQ131081:DXQ131153 EHM131081:EHM131153 ERI131081:ERI131153 FBE131081:FBE131153 FLA131081:FLA131153 FUW131081:FUW131153 GES131081:GES131153 GOO131081:GOO131153 GYK131081:GYK131153 HIG131081:HIG131153 HSC131081:HSC131153 IBY131081:IBY131153 ILU131081:ILU131153 IVQ131081:IVQ131153 JFM131081:JFM131153 JPI131081:JPI131153 JZE131081:JZE131153 KJA131081:KJA131153 KSW131081:KSW131153 LCS131081:LCS131153 LMO131081:LMO131153 LWK131081:LWK131153 MGG131081:MGG131153 MQC131081:MQC131153 MZY131081:MZY131153 NJU131081:NJU131153 NTQ131081:NTQ131153 ODM131081:ODM131153 ONI131081:ONI131153 OXE131081:OXE131153 PHA131081:PHA131153 PQW131081:PQW131153 QAS131081:QAS131153 QKO131081:QKO131153 QUK131081:QUK131153 REG131081:REG131153 ROC131081:ROC131153 RXY131081:RXY131153 SHU131081:SHU131153 SRQ131081:SRQ131153 TBM131081:TBM131153 TLI131081:TLI131153 TVE131081:TVE131153 UFA131081:UFA131153 UOW131081:UOW131153 UYS131081:UYS131153 VIO131081:VIO131153 VSK131081:VSK131153 WCG131081:WCG131153 WMC131081:WMC131153 WVY131081:WVY131153 Q196617:Q196689 JM196617:JM196689 TI196617:TI196689 ADE196617:ADE196689 ANA196617:ANA196689 AWW196617:AWW196689 BGS196617:BGS196689 BQO196617:BQO196689 CAK196617:CAK196689 CKG196617:CKG196689 CUC196617:CUC196689 DDY196617:DDY196689 DNU196617:DNU196689 DXQ196617:DXQ196689 EHM196617:EHM196689 ERI196617:ERI196689 FBE196617:FBE196689 FLA196617:FLA196689 FUW196617:FUW196689 GES196617:GES196689 GOO196617:GOO196689 GYK196617:GYK196689 HIG196617:HIG196689 HSC196617:HSC196689 IBY196617:IBY196689 ILU196617:ILU196689 IVQ196617:IVQ196689 JFM196617:JFM196689 JPI196617:JPI196689 JZE196617:JZE196689 KJA196617:KJA196689 KSW196617:KSW196689 LCS196617:LCS196689 LMO196617:LMO196689 LWK196617:LWK196689 MGG196617:MGG196689 MQC196617:MQC196689 MZY196617:MZY196689 NJU196617:NJU196689 NTQ196617:NTQ196689 ODM196617:ODM196689 ONI196617:ONI196689 OXE196617:OXE196689 PHA196617:PHA196689 PQW196617:PQW196689 QAS196617:QAS196689 QKO196617:QKO196689 QUK196617:QUK196689 REG196617:REG196689 ROC196617:ROC196689 RXY196617:RXY196689 SHU196617:SHU196689 SRQ196617:SRQ196689 TBM196617:TBM196689 TLI196617:TLI196689 TVE196617:TVE196689 UFA196617:UFA196689 UOW196617:UOW196689 UYS196617:UYS196689 VIO196617:VIO196689 VSK196617:VSK196689 WCG196617:WCG196689 WMC196617:WMC196689 WVY196617:WVY196689 Q262153:Q262225 JM262153:JM262225 TI262153:TI262225 ADE262153:ADE262225 ANA262153:ANA262225 AWW262153:AWW262225 BGS262153:BGS262225 BQO262153:BQO262225 CAK262153:CAK262225 CKG262153:CKG262225 CUC262153:CUC262225 DDY262153:DDY262225 DNU262153:DNU262225 DXQ262153:DXQ262225 EHM262153:EHM262225 ERI262153:ERI262225 FBE262153:FBE262225 FLA262153:FLA262225 FUW262153:FUW262225 GES262153:GES262225 GOO262153:GOO262225 GYK262153:GYK262225 HIG262153:HIG262225 HSC262153:HSC262225 IBY262153:IBY262225 ILU262153:ILU262225 IVQ262153:IVQ262225 JFM262153:JFM262225 JPI262153:JPI262225 JZE262153:JZE262225 KJA262153:KJA262225 KSW262153:KSW262225 LCS262153:LCS262225 LMO262153:LMO262225 LWK262153:LWK262225 MGG262153:MGG262225 MQC262153:MQC262225 MZY262153:MZY262225 NJU262153:NJU262225 NTQ262153:NTQ262225 ODM262153:ODM262225 ONI262153:ONI262225 OXE262153:OXE262225 PHA262153:PHA262225 PQW262153:PQW262225 QAS262153:QAS262225 QKO262153:QKO262225 QUK262153:QUK262225 REG262153:REG262225 ROC262153:ROC262225 RXY262153:RXY262225 SHU262153:SHU262225 SRQ262153:SRQ262225 TBM262153:TBM262225 TLI262153:TLI262225 TVE262153:TVE262225 UFA262153:UFA262225 UOW262153:UOW262225 UYS262153:UYS262225 VIO262153:VIO262225 VSK262153:VSK262225 WCG262153:WCG262225 WMC262153:WMC262225 WVY262153:WVY262225 Q327689:Q327761 JM327689:JM327761 TI327689:TI327761 ADE327689:ADE327761 ANA327689:ANA327761 AWW327689:AWW327761 BGS327689:BGS327761 BQO327689:BQO327761 CAK327689:CAK327761 CKG327689:CKG327761 CUC327689:CUC327761 DDY327689:DDY327761 DNU327689:DNU327761 DXQ327689:DXQ327761 EHM327689:EHM327761 ERI327689:ERI327761 FBE327689:FBE327761 FLA327689:FLA327761 FUW327689:FUW327761 GES327689:GES327761 GOO327689:GOO327761 GYK327689:GYK327761 HIG327689:HIG327761 HSC327689:HSC327761 IBY327689:IBY327761 ILU327689:ILU327761 IVQ327689:IVQ327761 JFM327689:JFM327761 JPI327689:JPI327761 JZE327689:JZE327761 KJA327689:KJA327761 KSW327689:KSW327761 LCS327689:LCS327761 LMO327689:LMO327761 LWK327689:LWK327761 MGG327689:MGG327761 MQC327689:MQC327761 MZY327689:MZY327761 NJU327689:NJU327761 NTQ327689:NTQ327761 ODM327689:ODM327761 ONI327689:ONI327761 OXE327689:OXE327761 PHA327689:PHA327761 PQW327689:PQW327761 QAS327689:QAS327761 QKO327689:QKO327761 QUK327689:QUK327761 REG327689:REG327761 ROC327689:ROC327761 RXY327689:RXY327761 SHU327689:SHU327761 SRQ327689:SRQ327761 TBM327689:TBM327761 TLI327689:TLI327761 TVE327689:TVE327761 UFA327689:UFA327761 UOW327689:UOW327761 UYS327689:UYS327761 VIO327689:VIO327761 VSK327689:VSK327761 WCG327689:WCG327761 WMC327689:WMC327761 WVY327689:WVY327761 Q393225:Q393297 JM393225:JM393297 TI393225:TI393297 ADE393225:ADE393297 ANA393225:ANA393297 AWW393225:AWW393297 BGS393225:BGS393297 BQO393225:BQO393297 CAK393225:CAK393297 CKG393225:CKG393297 CUC393225:CUC393297 DDY393225:DDY393297 DNU393225:DNU393297 DXQ393225:DXQ393297 EHM393225:EHM393297 ERI393225:ERI393297 FBE393225:FBE393297 FLA393225:FLA393297 FUW393225:FUW393297 GES393225:GES393297 GOO393225:GOO393297 GYK393225:GYK393297 HIG393225:HIG393297 HSC393225:HSC393297 IBY393225:IBY393297 ILU393225:ILU393297 IVQ393225:IVQ393297 JFM393225:JFM393297 JPI393225:JPI393297 JZE393225:JZE393297 KJA393225:KJA393297 KSW393225:KSW393297 LCS393225:LCS393297 LMO393225:LMO393297 LWK393225:LWK393297 MGG393225:MGG393297 MQC393225:MQC393297 MZY393225:MZY393297 NJU393225:NJU393297 NTQ393225:NTQ393297 ODM393225:ODM393297 ONI393225:ONI393297 OXE393225:OXE393297 PHA393225:PHA393297 PQW393225:PQW393297 QAS393225:QAS393297 QKO393225:QKO393297 QUK393225:QUK393297 REG393225:REG393297 ROC393225:ROC393297 RXY393225:RXY393297 SHU393225:SHU393297 SRQ393225:SRQ393297 TBM393225:TBM393297 TLI393225:TLI393297 TVE393225:TVE393297 UFA393225:UFA393297 UOW393225:UOW393297 UYS393225:UYS393297 VIO393225:VIO393297 VSK393225:VSK393297 WCG393225:WCG393297 WMC393225:WMC393297 WVY393225:WVY393297 Q458761:Q458833 JM458761:JM458833 TI458761:TI458833 ADE458761:ADE458833 ANA458761:ANA458833 AWW458761:AWW458833 BGS458761:BGS458833 BQO458761:BQO458833 CAK458761:CAK458833 CKG458761:CKG458833 CUC458761:CUC458833 DDY458761:DDY458833 DNU458761:DNU458833 DXQ458761:DXQ458833 EHM458761:EHM458833 ERI458761:ERI458833 FBE458761:FBE458833 FLA458761:FLA458833 FUW458761:FUW458833 GES458761:GES458833 GOO458761:GOO458833 GYK458761:GYK458833 HIG458761:HIG458833 HSC458761:HSC458833 IBY458761:IBY458833 ILU458761:ILU458833 IVQ458761:IVQ458833 JFM458761:JFM458833 JPI458761:JPI458833 JZE458761:JZE458833 KJA458761:KJA458833 KSW458761:KSW458833 LCS458761:LCS458833 LMO458761:LMO458833 LWK458761:LWK458833 MGG458761:MGG458833 MQC458761:MQC458833 MZY458761:MZY458833 NJU458761:NJU458833 NTQ458761:NTQ458833 ODM458761:ODM458833 ONI458761:ONI458833 OXE458761:OXE458833 PHA458761:PHA458833 PQW458761:PQW458833 QAS458761:QAS458833 QKO458761:QKO458833 QUK458761:QUK458833 REG458761:REG458833 ROC458761:ROC458833 RXY458761:RXY458833 SHU458761:SHU458833 SRQ458761:SRQ458833 TBM458761:TBM458833 TLI458761:TLI458833 TVE458761:TVE458833 UFA458761:UFA458833 UOW458761:UOW458833 UYS458761:UYS458833 VIO458761:VIO458833 VSK458761:VSK458833 WCG458761:WCG458833 WMC458761:WMC458833 WVY458761:WVY458833 Q524297:Q524369 JM524297:JM524369 TI524297:TI524369 ADE524297:ADE524369 ANA524297:ANA524369 AWW524297:AWW524369 BGS524297:BGS524369 BQO524297:BQO524369 CAK524297:CAK524369 CKG524297:CKG524369 CUC524297:CUC524369 DDY524297:DDY524369 DNU524297:DNU524369 DXQ524297:DXQ524369 EHM524297:EHM524369 ERI524297:ERI524369 FBE524297:FBE524369 FLA524297:FLA524369 FUW524297:FUW524369 GES524297:GES524369 GOO524297:GOO524369 GYK524297:GYK524369 HIG524297:HIG524369 HSC524297:HSC524369 IBY524297:IBY524369 ILU524297:ILU524369 IVQ524297:IVQ524369 JFM524297:JFM524369 JPI524297:JPI524369 JZE524297:JZE524369 KJA524297:KJA524369 KSW524297:KSW524369 LCS524297:LCS524369 LMO524297:LMO524369 LWK524297:LWK524369 MGG524297:MGG524369 MQC524297:MQC524369 MZY524297:MZY524369 NJU524297:NJU524369 NTQ524297:NTQ524369 ODM524297:ODM524369 ONI524297:ONI524369 OXE524297:OXE524369 PHA524297:PHA524369 PQW524297:PQW524369 QAS524297:QAS524369 QKO524297:QKO524369 QUK524297:QUK524369 REG524297:REG524369 ROC524297:ROC524369 RXY524297:RXY524369 SHU524297:SHU524369 SRQ524297:SRQ524369 TBM524297:TBM524369 TLI524297:TLI524369 TVE524297:TVE524369 UFA524297:UFA524369 UOW524297:UOW524369 UYS524297:UYS524369 VIO524297:VIO524369 VSK524297:VSK524369 WCG524297:WCG524369 WMC524297:WMC524369 WVY524297:WVY524369 Q589833:Q589905 JM589833:JM589905 TI589833:TI589905 ADE589833:ADE589905 ANA589833:ANA589905 AWW589833:AWW589905 BGS589833:BGS589905 BQO589833:BQO589905 CAK589833:CAK589905 CKG589833:CKG589905 CUC589833:CUC589905 DDY589833:DDY589905 DNU589833:DNU589905 DXQ589833:DXQ589905 EHM589833:EHM589905 ERI589833:ERI589905 FBE589833:FBE589905 FLA589833:FLA589905 FUW589833:FUW589905 GES589833:GES589905 GOO589833:GOO589905 GYK589833:GYK589905 HIG589833:HIG589905 HSC589833:HSC589905 IBY589833:IBY589905 ILU589833:ILU589905 IVQ589833:IVQ589905 JFM589833:JFM589905 JPI589833:JPI589905 JZE589833:JZE589905 KJA589833:KJA589905 KSW589833:KSW589905 LCS589833:LCS589905 LMO589833:LMO589905 LWK589833:LWK589905 MGG589833:MGG589905 MQC589833:MQC589905 MZY589833:MZY589905 NJU589833:NJU589905 NTQ589833:NTQ589905 ODM589833:ODM589905 ONI589833:ONI589905 OXE589833:OXE589905 PHA589833:PHA589905 PQW589833:PQW589905 QAS589833:QAS589905 QKO589833:QKO589905 QUK589833:QUK589905 REG589833:REG589905 ROC589833:ROC589905 RXY589833:RXY589905 SHU589833:SHU589905 SRQ589833:SRQ589905 TBM589833:TBM589905 TLI589833:TLI589905 TVE589833:TVE589905 UFA589833:UFA589905 UOW589833:UOW589905 UYS589833:UYS589905 VIO589833:VIO589905 VSK589833:VSK589905 WCG589833:WCG589905 WMC589833:WMC589905 WVY589833:WVY589905 Q655369:Q655441 JM655369:JM655441 TI655369:TI655441 ADE655369:ADE655441 ANA655369:ANA655441 AWW655369:AWW655441 BGS655369:BGS655441 BQO655369:BQO655441 CAK655369:CAK655441 CKG655369:CKG655441 CUC655369:CUC655441 DDY655369:DDY655441 DNU655369:DNU655441 DXQ655369:DXQ655441 EHM655369:EHM655441 ERI655369:ERI655441 FBE655369:FBE655441 FLA655369:FLA655441 FUW655369:FUW655441 GES655369:GES655441 GOO655369:GOO655441 GYK655369:GYK655441 HIG655369:HIG655441 HSC655369:HSC655441 IBY655369:IBY655441 ILU655369:ILU655441 IVQ655369:IVQ655441 JFM655369:JFM655441 JPI655369:JPI655441 JZE655369:JZE655441 KJA655369:KJA655441 KSW655369:KSW655441 LCS655369:LCS655441 LMO655369:LMO655441 LWK655369:LWK655441 MGG655369:MGG655441 MQC655369:MQC655441 MZY655369:MZY655441 NJU655369:NJU655441 NTQ655369:NTQ655441 ODM655369:ODM655441 ONI655369:ONI655441 OXE655369:OXE655441 PHA655369:PHA655441 PQW655369:PQW655441 QAS655369:QAS655441 QKO655369:QKO655441 QUK655369:QUK655441 REG655369:REG655441 ROC655369:ROC655441 RXY655369:RXY655441 SHU655369:SHU655441 SRQ655369:SRQ655441 TBM655369:TBM655441 TLI655369:TLI655441 TVE655369:TVE655441 UFA655369:UFA655441 UOW655369:UOW655441 UYS655369:UYS655441 VIO655369:VIO655441 VSK655369:VSK655441 WCG655369:WCG655441 WMC655369:WMC655441 WVY655369:WVY655441 Q720905:Q720977 JM720905:JM720977 TI720905:TI720977 ADE720905:ADE720977 ANA720905:ANA720977 AWW720905:AWW720977 BGS720905:BGS720977 BQO720905:BQO720977 CAK720905:CAK720977 CKG720905:CKG720977 CUC720905:CUC720977 DDY720905:DDY720977 DNU720905:DNU720977 DXQ720905:DXQ720977 EHM720905:EHM720977 ERI720905:ERI720977 FBE720905:FBE720977 FLA720905:FLA720977 FUW720905:FUW720977 GES720905:GES720977 GOO720905:GOO720977 GYK720905:GYK720977 HIG720905:HIG720977 HSC720905:HSC720977 IBY720905:IBY720977 ILU720905:ILU720977 IVQ720905:IVQ720977 JFM720905:JFM720977 JPI720905:JPI720977 JZE720905:JZE720977 KJA720905:KJA720977 KSW720905:KSW720977 LCS720905:LCS720977 LMO720905:LMO720977 LWK720905:LWK720977 MGG720905:MGG720977 MQC720905:MQC720977 MZY720905:MZY720977 NJU720905:NJU720977 NTQ720905:NTQ720977 ODM720905:ODM720977 ONI720905:ONI720977 OXE720905:OXE720977 PHA720905:PHA720977 PQW720905:PQW720977 QAS720905:QAS720977 QKO720905:QKO720977 QUK720905:QUK720977 REG720905:REG720977 ROC720905:ROC720977 RXY720905:RXY720977 SHU720905:SHU720977 SRQ720905:SRQ720977 TBM720905:TBM720977 TLI720905:TLI720977 TVE720905:TVE720977 UFA720905:UFA720977 UOW720905:UOW720977 UYS720905:UYS720977 VIO720905:VIO720977 VSK720905:VSK720977 WCG720905:WCG720977 WMC720905:WMC720977 WVY720905:WVY720977 Q786441:Q786513 JM786441:JM786513 TI786441:TI786513 ADE786441:ADE786513 ANA786441:ANA786513 AWW786441:AWW786513 BGS786441:BGS786513 BQO786441:BQO786513 CAK786441:CAK786513 CKG786441:CKG786513 CUC786441:CUC786513 DDY786441:DDY786513 DNU786441:DNU786513 DXQ786441:DXQ786513 EHM786441:EHM786513 ERI786441:ERI786513 FBE786441:FBE786513 FLA786441:FLA786513 FUW786441:FUW786513 GES786441:GES786513 GOO786441:GOO786513 GYK786441:GYK786513 HIG786441:HIG786513 HSC786441:HSC786513 IBY786441:IBY786513 ILU786441:ILU786513 IVQ786441:IVQ786513 JFM786441:JFM786513 JPI786441:JPI786513 JZE786441:JZE786513 KJA786441:KJA786513 KSW786441:KSW786513 LCS786441:LCS786513 LMO786441:LMO786513 LWK786441:LWK786513 MGG786441:MGG786513 MQC786441:MQC786513 MZY786441:MZY786513 NJU786441:NJU786513 NTQ786441:NTQ786513 ODM786441:ODM786513 ONI786441:ONI786513 OXE786441:OXE786513 PHA786441:PHA786513 PQW786441:PQW786513 QAS786441:QAS786513 QKO786441:QKO786513 QUK786441:QUK786513 REG786441:REG786513 ROC786441:ROC786513 RXY786441:RXY786513 SHU786441:SHU786513 SRQ786441:SRQ786513 TBM786441:TBM786513 TLI786441:TLI786513 TVE786441:TVE786513 UFA786441:UFA786513 UOW786441:UOW786513 UYS786441:UYS786513 VIO786441:VIO786513 VSK786441:VSK786513 WCG786441:WCG786513 WMC786441:WMC786513 WVY786441:WVY786513 Q851977:Q852049 JM851977:JM852049 TI851977:TI852049 ADE851977:ADE852049 ANA851977:ANA852049 AWW851977:AWW852049 BGS851977:BGS852049 BQO851977:BQO852049 CAK851977:CAK852049 CKG851977:CKG852049 CUC851977:CUC852049 DDY851977:DDY852049 DNU851977:DNU852049 DXQ851977:DXQ852049 EHM851977:EHM852049 ERI851977:ERI852049 FBE851977:FBE852049 FLA851977:FLA852049 FUW851977:FUW852049 GES851977:GES852049 GOO851977:GOO852049 GYK851977:GYK852049 HIG851977:HIG852049 HSC851977:HSC852049 IBY851977:IBY852049 ILU851977:ILU852049 IVQ851977:IVQ852049 JFM851977:JFM852049 JPI851977:JPI852049 JZE851977:JZE852049 KJA851977:KJA852049 KSW851977:KSW852049 LCS851977:LCS852049 LMO851977:LMO852049 LWK851977:LWK852049 MGG851977:MGG852049 MQC851977:MQC852049 MZY851977:MZY852049 NJU851977:NJU852049 NTQ851977:NTQ852049 ODM851977:ODM852049 ONI851977:ONI852049 OXE851977:OXE852049 PHA851977:PHA852049 PQW851977:PQW852049 QAS851977:QAS852049 QKO851977:QKO852049 QUK851977:QUK852049 REG851977:REG852049 ROC851977:ROC852049 RXY851977:RXY852049 SHU851977:SHU852049 SRQ851977:SRQ852049 TBM851977:TBM852049 TLI851977:TLI852049 TVE851977:TVE852049 UFA851977:UFA852049 UOW851977:UOW852049 UYS851977:UYS852049 VIO851977:VIO852049 VSK851977:VSK852049 WCG851977:WCG852049 WMC851977:WMC852049 WVY851977:WVY852049 Q917513:Q917585 JM917513:JM917585 TI917513:TI917585 ADE917513:ADE917585 ANA917513:ANA917585 AWW917513:AWW917585 BGS917513:BGS917585 BQO917513:BQO917585 CAK917513:CAK917585 CKG917513:CKG917585 CUC917513:CUC917585 DDY917513:DDY917585 DNU917513:DNU917585 DXQ917513:DXQ917585 EHM917513:EHM917585 ERI917513:ERI917585 FBE917513:FBE917585 FLA917513:FLA917585 FUW917513:FUW917585 GES917513:GES917585 GOO917513:GOO917585 GYK917513:GYK917585 HIG917513:HIG917585 HSC917513:HSC917585 IBY917513:IBY917585 ILU917513:ILU917585 IVQ917513:IVQ917585 JFM917513:JFM917585 JPI917513:JPI917585 JZE917513:JZE917585 KJA917513:KJA917585 KSW917513:KSW917585 LCS917513:LCS917585 LMO917513:LMO917585 LWK917513:LWK917585 MGG917513:MGG917585 MQC917513:MQC917585 MZY917513:MZY917585 NJU917513:NJU917585 NTQ917513:NTQ917585 ODM917513:ODM917585 ONI917513:ONI917585 OXE917513:OXE917585 PHA917513:PHA917585 PQW917513:PQW917585 QAS917513:QAS917585 QKO917513:QKO917585 QUK917513:QUK917585 REG917513:REG917585 ROC917513:ROC917585 RXY917513:RXY917585 SHU917513:SHU917585 SRQ917513:SRQ917585 TBM917513:TBM917585 TLI917513:TLI917585 TVE917513:TVE917585 UFA917513:UFA917585 UOW917513:UOW917585 UYS917513:UYS917585 VIO917513:VIO917585 VSK917513:VSK917585 WCG917513:WCG917585 WMC917513:WMC917585 WVY917513:WVY917585 Q983049:Q983121 JM983049:JM983121 TI983049:TI983121 ADE983049:ADE983121 ANA983049:ANA983121 AWW983049:AWW983121 BGS983049:BGS983121 BQO983049:BQO983121 CAK983049:CAK983121 CKG983049:CKG983121 CUC983049:CUC983121 DDY983049:DDY983121 DNU983049:DNU983121 DXQ983049:DXQ983121 EHM983049:EHM983121 ERI983049:ERI983121 FBE983049:FBE983121 FLA983049:FLA983121 FUW983049:FUW983121 GES983049:GES983121 GOO983049:GOO983121 GYK983049:GYK983121 HIG983049:HIG983121 HSC983049:HSC983121 IBY983049:IBY983121 ILU983049:ILU983121 IVQ983049:IVQ983121 JFM983049:JFM983121 JPI983049:JPI983121 JZE983049:JZE983121 KJA983049:KJA983121 KSW983049:KSW983121 LCS983049:LCS983121 LMO983049:LMO983121 LWK983049:LWK983121 MGG983049:MGG983121 MQC983049:MQC983121 MZY983049:MZY983121 NJU983049:NJU983121 NTQ983049:NTQ983121 ODM983049:ODM983121 ONI983049:ONI983121 OXE983049:OXE983121 PHA983049:PHA983121 PQW983049:PQW983121 QAS983049:QAS983121 QKO983049:QKO983121 QUK983049:QUK983121 REG983049:REG983121 ROC983049:ROC983121 RXY983049:RXY983121 SHU983049:SHU983121 SRQ983049:SRQ983121 TBM983049:TBM983121 TLI983049:TLI983121 TVE983049:TVE983121 UFA983049:UFA983121 UOW983049:UOW983121 UYS983049:UYS983121 VIO983049:VIO983121 VSK983049:VSK983121 WCG983049:WCG983121 WMC983049:WMC983121 WVY983049:WVY983121">
      <formula1>IMPACTO</formula1>
    </dataValidation>
    <dataValidation type="list" showInputMessage="1" showErrorMessage="1" errorTitle="Rechazado" error="Solo son validadas las opciones de la lista" sqref="AA9:AA81 JW9:JW81 TS9:TS81 ADO9:ADO81 ANK9:ANK81 AXG9:AXG81 BHC9:BHC81 BQY9:BQY81 CAU9:CAU81 CKQ9:CKQ81 CUM9:CUM81 DEI9:DEI81 DOE9:DOE81 DYA9:DYA81 EHW9:EHW81 ERS9:ERS81 FBO9:FBO81 FLK9:FLK81 FVG9:FVG81 GFC9:GFC81 GOY9:GOY81 GYU9:GYU81 HIQ9:HIQ81 HSM9:HSM81 ICI9:ICI81 IME9:IME81 IWA9:IWA81 JFW9:JFW81 JPS9:JPS81 JZO9:JZO81 KJK9:KJK81 KTG9:KTG81 LDC9:LDC81 LMY9:LMY81 LWU9:LWU81 MGQ9:MGQ81 MQM9:MQM81 NAI9:NAI81 NKE9:NKE81 NUA9:NUA81 ODW9:ODW81 ONS9:ONS81 OXO9:OXO81 PHK9:PHK81 PRG9:PRG81 QBC9:QBC81 QKY9:QKY81 QUU9:QUU81 REQ9:REQ81 ROM9:ROM81 RYI9:RYI81 SIE9:SIE81 SSA9:SSA81 TBW9:TBW81 TLS9:TLS81 TVO9:TVO81 UFK9:UFK81 UPG9:UPG81 UZC9:UZC81 VIY9:VIY81 VSU9:VSU81 WCQ9:WCQ81 WMM9:WMM81 WWI9:WWI81 AA65545:AA65617 JW65545:JW65617 TS65545:TS65617 ADO65545:ADO65617 ANK65545:ANK65617 AXG65545:AXG65617 BHC65545:BHC65617 BQY65545:BQY65617 CAU65545:CAU65617 CKQ65545:CKQ65617 CUM65545:CUM65617 DEI65545:DEI65617 DOE65545:DOE65617 DYA65545:DYA65617 EHW65545:EHW65617 ERS65545:ERS65617 FBO65545:FBO65617 FLK65545:FLK65617 FVG65545:FVG65617 GFC65545:GFC65617 GOY65545:GOY65617 GYU65545:GYU65617 HIQ65545:HIQ65617 HSM65545:HSM65617 ICI65545:ICI65617 IME65545:IME65617 IWA65545:IWA65617 JFW65545:JFW65617 JPS65545:JPS65617 JZO65545:JZO65617 KJK65545:KJK65617 KTG65545:KTG65617 LDC65545:LDC65617 LMY65545:LMY65617 LWU65545:LWU65617 MGQ65545:MGQ65617 MQM65545:MQM65617 NAI65545:NAI65617 NKE65545:NKE65617 NUA65545:NUA65617 ODW65545:ODW65617 ONS65545:ONS65617 OXO65545:OXO65617 PHK65545:PHK65617 PRG65545:PRG65617 QBC65545:QBC65617 QKY65545:QKY65617 QUU65545:QUU65617 REQ65545:REQ65617 ROM65545:ROM65617 RYI65545:RYI65617 SIE65545:SIE65617 SSA65545:SSA65617 TBW65545:TBW65617 TLS65545:TLS65617 TVO65545:TVO65617 UFK65545:UFK65617 UPG65545:UPG65617 UZC65545:UZC65617 VIY65545:VIY65617 VSU65545:VSU65617 WCQ65545:WCQ65617 WMM65545:WMM65617 WWI65545:WWI65617 AA131081:AA131153 JW131081:JW131153 TS131081:TS131153 ADO131081:ADO131153 ANK131081:ANK131153 AXG131081:AXG131153 BHC131081:BHC131153 BQY131081:BQY131153 CAU131081:CAU131153 CKQ131081:CKQ131153 CUM131081:CUM131153 DEI131081:DEI131153 DOE131081:DOE131153 DYA131081:DYA131153 EHW131081:EHW131153 ERS131081:ERS131153 FBO131081:FBO131153 FLK131081:FLK131153 FVG131081:FVG131153 GFC131081:GFC131153 GOY131081:GOY131153 GYU131081:GYU131153 HIQ131081:HIQ131153 HSM131081:HSM131153 ICI131081:ICI131153 IME131081:IME131153 IWA131081:IWA131153 JFW131081:JFW131153 JPS131081:JPS131153 JZO131081:JZO131153 KJK131081:KJK131153 KTG131081:KTG131153 LDC131081:LDC131153 LMY131081:LMY131153 LWU131081:LWU131153 MGQ131081:MGQ131153 MQM131081:MQM131153 NAI131081:NAI131153 NKE131081:NKE131153 NUA131081:NUA131153 ODW131081:ODW131153 ONS131081:ONS131153 OXO131081:OXO131153 PHK131081:PHK131153 PRG131081:PRG131153 QBC131081:QBC131153 QKY131081:QKY131153 QUU131081:QUU131153 REQ131081:REQ131153 ROM131081:ROM131153 RYI131081:RYI131153 SIE131081:SIE131153 SSA131081:SSA131153 TBW131081:TBW131153 TLS131081:TLS131153 TVO131081:TVO131153 UFK131081:UFK131153 UPG131081:UPG131153 UZC131081:UZC131153 VIY131081:VIY131153 VSU131081:VSU131153 WCQ131081:WCQ131153 WMM131081:WMM131153 WWI131081:WWI131153 AA196617:AA196689 JW196617:JW196689 TS196617:TS196689 ADO196617:ADO196689 ANK196617:ANK196689 AXG196617:AXG196689 BHC196617:BHC196689 BQY196617:BQY196689 CAU196617:CAU196689 CKQ196617:CKQ196689 CUM196617:CUM196689 DEI196617:DEI196689 DOE196617:DOE196689 DYA196617:DYA196689 EHW196617:EHW196689 ERS196617:ERS196689 FBO196617:FBO196689 FLK196617:FLK196689 FVG196617:FVG196689 GFC196617:GFC196689 GOY196617:GOY196689 GYU196617:GYU196689 HIQ196617:HIQ196689 HSM196617:HSM196689 ICI196617:ICI196689 IME196617:IME196689 IWA196617:IWA196689 JFW196617:JFW196689 JPS196617:JPS196689 JZO196617:JZO196689 KJK196617:KJK196689 KTG196617:KTG196689 LDC196617:LDC196689 LMY196617:LMY196689 LWU196617:LWU196689 MGQ196617:MGQ196689 MQM196617:MQM196689 NAI196617:NAI196689 NKE196617:NKE196689 NUA196617:NUA196689 ODW196617:ODW196689 ONS196617:ONS196689 OXO196617:OXO196689 PHK196617:PHK196689 PRG196617:PRG196689 QBC196617:QBC196689 QKY196617:QKY196689 QUU196617:QUU196689 REQ196617:REQ196689 ROM196617:ROM196689 RYI196617:RYI196689 SIE196617:SIE196689 SSA196617:SSA196689 TBW196617:TBW196689 TLS196617:TLS196689 TVO196617:TVO196689 UFK196617:UFK196689 UPG196617:UPG196689 UZC196617:UZC196689 VIY196617:VIY196689 VSU196617:VSU196689 WCQ196617:WCQ196689 WMM196617:WMM196689 WWI196617:WWI196689 AA262153:AA262225 JW262153:JW262225 TS262153:TS262225 ADO262153:ADO262225 ANK262153:ANK262225 AXG262153:AXG262225 BHC262153:BHC262225 BQY262153:BQY262225 CAU262153:CAU262225 CKQ262153:CKQ262225 CUM262153:CUM262225 DEI262153:DEI262225 DOE262153:DOE262225 DYA262153:DYA262225 EHW262153:EHW262225 ERS262153:ERS262225 FBO262153:FBO262225 FLK262153:FLK262225 FVG262153:FVG262225 GFC262153:GFC262225 GOY262153:GOY262225 GYU262153:GYU262225 HIQ262153:HIQ262225 HSM262153:HSM262225 ICI262153:ICI262225 IME262153:IME262225 IWA262153:IWA262225 JFW262153:JFW262225 JPS262153:JPS262225 JZO262153:JZO262225 KJK262153:KJK262225 KTG262153:KTG262225 LDC262153:LDC262225 LMY262153:LMY262225 LWU262153:LWU262225 MGQ262153:MGQ262225 MQM262153:MQM262225 NAI262153:NAI262225 NKE262153:NKE262225 NUA262153:NUA262225 ODW262153:ODW262225 ONS262153:ONS262225 OXO262153:OXO262225 PHK262153:PHK262225 PRG262153:PRG262225 QBC262153:QBC262225 QKY262153:QKY262225 QUU262153:QUU262225 REQ262153:REQ262225 ROM262153:ROM262225 RYI262153:RYI262225 SIE262153:SIE262225 SSA262153:SSA262225 TBW262153:TBW262225 TLS262153:TLS262225 TVO262153:TVO262225 UFK262153:UFK262225 UPG262153:UPG262225 UZC262153:UZC262225 VIY262153:VIY262225 VSU262153:VSU262225 WCQ262153:WCQ262225 WMM262153:WMM262225 WWI262153:WWI262225 AA327689:AA327761 JW327689:JW327761 TS327689:TS327761 ADO327689:ADO327761 ANK327689:ANK327761 AXG327689:AXG327761 BHC327689:BHC327761 BQY327689:BQY327761 CAU327689:CAU327761 CKQ327689:CKQ327761 CUM327689:CUM327761 DEI327689:DEI327761 DOE327689:DOE327761 DYA327689:DYA327761 EHW327689:EHW327761 ERS327689:ERS327761 FBO327689:FBO327761 FLK327689:FLK327761 FVG327689:FVG327761 GFC327689:GFC327761 GOY327689:GOY327761 GYU327689:GYU327761 HIQ327689:HIQ327761 HSM327689:HSM327761 ICI327689:ICI327761 IME327689:IME327761 IWA327689:IWA327761 JFW327689:JFW327761 JPS327689:JPS327761 JZO327689:JZO327761 KJK327689:KJK327761 KTG327689:KTG327761 LDC327689:LDC327761 LMY327689:LMY327761 LWU327689:LWU327761 MGQ327689:MGQ327761 MQM327689:MQM327761 NAI327689:NAI327761 NKE327689:NKE327761 NUA327689:NUA327761 ODW327689:ODW327761 ONS327689:ONS327761 OXO327689:OXO327761 PHK327689:PHK327761 PRG327689:PRG327761 QBC327689:QBC327761 QKY327689:QKY327761 QUU327689:QUU327761 REQ327689:REQ327761 ROM327689:ROM327761 RYI327689:RYI327761 SIE327689:SIE327761 SSA327689:SSA327761 TBW327689:TBW327761 TLS327689:TLS327761 TVO327689:TVO327761 UFK327689:UFK327761 UPG327689:UPG327761 UZC327689:UZC327761 VIY327689:VIY327761 VSU327689:VSU327761 WCQ327689:WCQ327761 WMM327689:WMM327761 WWI327689:WWI327761 AA393225:AA393297 JW393225:JW393297 TS393225:TS393297 ADO393225:ADO393297 ANK393225:ANK393297 AXG393225:AXG393297 BHC393225:BHC393297 BQY393225:BQY393297 CAU393225:CAU393297 CKQ393225:CKQ393297 CUM393225:CUM393297 DEI393225:DEI393297 DOE393225:DOE393297 DYA393225:DYA393297 EHW393225:EHW393297 ERS393225:ERS393297 FBO393225:FBO393297 FLK393225:FLK393297 FVG393225:FVG393297 GFC393225:GFC393297 GOY393225:GOY393297 GYU393225:GYU393297 HIQ393225:HIQ393297 HSM393225:HSM393297 ICI393225:ICI393297 IME393225:IME393297 IWA393225:IWA393297 JFW393225:JFW393297 JPS393225:JPS393297 JZO393225:JZO393297 KJK393225:KJK393297 KTG393225:KTG393297 LDC393225:LDC393297 LMY393225:LMY393297 LWU393225:LWU393297 MGQ393225:MGQ393297 MQM393225:MQM393297 NAI393225:NAI393297 NKE393225:NKE393297 NUA393225:NUA393297 ODW393225:ODW393297 ONS393225:ONS393297 OXO393225:OXO393297 PHK393225:PHK393297 PRG393225:PRG393297 QBC393225:QBC393297 QKY393225:QKY393297 QUU393225:QUU393297 REQ393225:REQ393297 ROM393225:ROM393297 RYI393225:RYI393297 SIE393225:SIE393297 SSA393225:SSA393297 TBW393225:TBW393297 TLS393225:TLS393297 TVO393225:TVO393297 UFK393225:UFK393297 UPG393225:UPG393297 UZC393225:UZC393297 VIY393225:VIY393297 VSU393225:VSU393297 WCQ393225:WCQ393297 WMM393225:WMM393297 WWI393225:WWI393297 AA458761:AA458833 JW458761:JW458833 TS458761:TS458833 ADO458761:ADO458833 ANK458761:ANK458833 AXG458761:AXG458833 BHC458761:BHC458833 BQY458761:BQY458833 CAU458761:CAU458833 CKQ458761:CKQ458833 CUM458761:CUM458833 DEI458761:DEI458833 DOE458761:DOE458833 DYA458761:DYA458833 EHW458761:EHW458833 ERS458761:ERS458833 FBO458761:FBO458833 FLK458761:FLK458833 FVG458761:FVG458833 GFC458761:GFC458833 GOY458761:GOY458833 GYU458761:GYU458833 HIQ458761:HIQ458833 HSM458761:HSM458833 ICI458761:ICI458833 IME458761:IME458833 IWA458761:IWA458833 JFW458761:JFW458833 JPS458761:JPS458833 JZO458761:JZO458833 KJK458761:KJK458833 KTG458761:KTG458833 LDC458761:LDC458833 LMY458761:LMY458833 LWU458761:LWU458833 MGQ458761:MGQ458833 MQM458761:MQM458833 NAI458761:NAI458833 NKE458761:NKE458833 NUA458761:NUA458833 ODW458761:ODW458833 ONS458761:ONS458833 OXO458761:OXO458833 PHK458761:PHK458833 PRG458761:PRG458833 QBC458761:QBC458833 QKY458761:QKY458833 QUU458761:QUU458833 REQ458761:REQ458833 ROM458761:ROM458833 RYI458761:RYI458833 SIE458761:SIE458833 SSA458761:SSA458833 TBW458761:TBW458833 TLS458761:TLS458833 TVO458761:TVO458833 UFK458761:UFK458833 UPG458761:UPG458833 UZC458761:UZC458833 VIY458761:VIY458833 VSU458761:VSU458833 WCQ458761:WCQ458833 WMM458761:WMM458833 WWI458761:WWI458833 AA524297:AA524369 JW524297:JW524369 TS524297:TS524369 ADO524297:ADO524369 ANK524297:ANK524369 AXG524297:AXG524369 BHC524297:BHC524369 BQY524297:BQY524369 CAU524297:CAU524369 CKQ524297:CKQ524369 CUM524297:CUM524369 DEI524297:DEI524369 DOE524297:DOE524369 DYA524297:DYA524369 EHW524297:EHW524369 ERS524297:ERS524369 FBO524297:FBO524369 FLK524297:FLK524369 FVG524297:FVG524369 GFC524297:GFC524369 GOY524297:GOY524369 GYU524297:GYU524369 HIQ524297:HIQ524369 HSM524297:HSM524369 ICI524297:ICI524369 IME524297:IME524369 IWA524297:IWA524369 JFW524297:JFW524369 JPS524297:JPS524369 JZO524297:JZO524369 KJK524297:KJK524369 KTG524297:KTG524369 LDC524297:LDC524369 LMY524297:LMY524369 LWU524297:LWU524369 MGQ524297:MGQ524369 MQM524297:MQM524369 NAI524297:NAI524369 NKE524297:NKE524369 NUA524297:NUA524369 ODW524297:ODW524369 ONS524297:ONS524369 OXO524297:OXO524369 PHK524297:PHK524369 PRG524297:PRG524369 QBC524297:QBC524369 QKY524297:QKY524369 QUU524297:QUU524369 REQ524297:REQ524369 ROM524297:ROM524369 RYI524297:RYI524369 SIE524297:SIE524369 SSA524297:SSA524369 TBW524297:TBW524369 TLS524297:TLS524369 TVO524297:TVO524369 UFK524297:UFK524369 UPG524297:UPG524369 UZC524297:UZC524369 VIY524297:VIY524369 VSU524297:VSU524369 WCQ524297:WCQ524369 WMM524297:WMM524369 WWI524297:WWI524369 AA589833:AA589905 JW589833:JW589905 TS589833:TS589905 ADO589833:ADO589905 ANK589833:ANK589905 AXG589833:AXG589905 BHC589833:BHC589905 BQY589833:BQY589905 CAU589833:CAU589905 CKQ589833:CKQ589905 CUM589833:CUM589905 DEI589833:DEI589905 DOE589833:DOE589905 DYA589833:DYA589905 EHW589833:EHW589905 ERS589833:ERS589905 FBO589833:FBO589905 FLK589833:FLK589905 FVG589833:FVG589905 GFC589833:GFC589905 GOY589833:GOY589905 GYU589833:GYU589905 HIQ589833:HIQ589905 HSM589833:HSM589905 ICI589833:ICI589905 IME589833:IME589905 IWA589833:IWA589905 JFW589833:JFW589905 JPS589833:JPS589905 JZO589833:JZO589905 KJK589833:KJK589905 KTG589833:KTG589905 LDC589833:LDC589905 LMY589833:LMY589905 LWU589833:LWU589905 MGQ589833:MGQ589905 MQM589833:MQM589905 NAI589833:NAI589905 NKE589833:NKE589905 NUA589833:NUA589905 ODW589833:ODW589905 ONS589833:ONS589905 OXO589833:OXO589905 PHK589833:PHK589905 PRG589833:PRG589905 QBC589833:QBC589905 QKY589833:QKY589905 QUU589833:QUU589905 REQ589833:REQ589905 ROM589833:ROM589905 RYI589833:RYI589905 SIE589833:SIE589905 SSA589833:SSA589905 TBW589833:TBW589905 TLS589833:TLS589905 TVO589833:TVO589905 UFK589833:UFK589905 UPG589833:UPG589905 UZC589833:UZC589905 VIY589833:VIY589905 VSU589833:VSU589905 WCQ589833:WCQ589905 WMM589833:WMM589905 WWI589833:WWI589905 AA655369:AA655441 JW655369:JW655441 TS655369:TS655441 ADO655369:ADO655441 ANK655369:ANK655441 AXG655369:AXG655441 BHC655369:BHC655441 BQY655369:BQY655441 CAU655369:CAU655441 CKQ655369:CKQ655441 CUM655369:CUM655441 DEI655369:DEI655441 DOE655369:DOE655441 DYA655369:DYA655441 EHW655369:EHW655441 ERS655369:ERS655441 FBO655369:FBO655441 FLK655369:FLK655441 FVG655369:FVG655441 GFC655369:GFC655441 GOY655369:GOY655441 GYU655369:GYU655441 HIQ655369:HIQ655441 HSM655369:HSM655441 ICI655369:ICI655441 IME655369:IME655441 IWA655369:IWA655441 JFW655369:JFW655441 JPS655369:JPS655441 JZO655369:JZO655441 KJK655369:KJK655441 KTG655369:KTG655441 LDC655369:LDC655441 LMY655369:LMY655441 LWU655369:LWU655441 MGQ655369:MGQ655441 MQM655369:MQM655441 NAI655369:NAI655441 NKE655369:NKE655441 NUA655369:NUA655441 ODW655369:ODW655441 ONS655369:ONS655441 OXO655369:OXO655441 PHK655369:PHK655441 PRG655369:PRG655441 QBC655369:QBC655441 QKY655369:QKY655441 QUU655369:QUU655441 REQ655369:REQ655441 ROM655369:ROM655441 RYI655369:RYI655441 SIE655369:SIE655441 SSA655369:SSA655441 TBW655369:TBW655441 TLS655369:TLS655441 TVO655369:TVO655441 UFK655369:UFK655441 UPG655369:UPG655441 UZC655369:UZC655441 VIY655369:VIY655441 VSU655369:VSU655441 WCQ655369:WCQ655441 WMM655369:WMM655441 WWI655369:WWI655441 AA720905:AA720977 JW720905:JW720977 TS720905:TS720977 ADO720905:ADO720977 ANK720905:ANK720977 AXG720905:AXG720977 BHC720905:BHC720977 BQY720905:BQY720977 CAU720905:CAU720977 CKQ720905:CKQ720977 CUM720905:CUM720977 DEI720905:DEI720977 DOE720905:DOE720977 DYA720905:DYA720977 EHW720905:EHW720977 ERS720905:ERS720977 FBO720905:FBO720977 FLK720905:FLK720977 FVG720905:FVG720977 GFC720905:GFC720977 GOY720905:GOY720977 GYU720905:GYU720977 HIQ720905:HIQ720977 HSM720905:HSM720977 ICI720905:ICI720977 IME720905:IME720977 IWA720905:IWA720977 JFW720905:JFW720977 JPS720905:JPS720977 JZO720905:JZO720977 KJK720905:KJK720977 KTG720905:KTG720977 LDC720905:LDC720977 LMY720905:LMY720977 LWU720905:LWU720977 MGQ720905:MGQ720977 MQM720905:MQM720977 NAI720905:NAI720977 NKE720905:NKE720977 NUA720905:NUA720977 ODW720905:ODW720977 ONS720905:ONS720977 OXO720905:OXO720977 PHK720905:PHK720977 PRG720905:PRG720977 QBC720905:QBC720977 QKY720905:QKY720977 QUU720905:QUU720977 REQ720905:REQ720977 ROM720905:ROM720977 RYI720905:RYI720977 SIE720905:SIE720977 SSA720905:SSA720977 TBW720905:TBW720977 TLS720905:TLS720977 TVO720905:TVO720977 UFK720905:UFK720977 UPG720905:UPG720977 UZC720905:UZC720977 VIY720905:VIY720977 VSU720905:VSU720977 WCQ720905:WCQ720977 WMM720905:WMM720977 WWI720905:WWI720977 AA786441:AA786513 JW786441:JW786513 TS786441:TS786513 ADO786441:ADO786513 ANK786441:ANK786513 AXG786441:AXG786513 BHC786441:BHC786513 BQY786441:BQY786513 CAU786441:CAU786513 CKQ786441:CKQ786513 CUM786441:CUM786513 DEI786441:DEI786513 DOE786441:DOE786513 DYA786441:DYA786513 EHW786441:EHW786513 ERS786441:ERS786513 FBO786441:FBO786513 FLK786441:FLK786513 FVG786441:FVG786513 GFC786441:GFC786513 GOY786441:GOY786513 GYU786441:GYU786513 HIQ786441:HIQ786513 HSM786441:HSM786513 ICI786441:ICI786513 IME786441:IME786513 IWA786441:IWA786513 JFW786441:JFW786513 JPS786441:JPS786513 JZO786441:JZO786513 KJK786441:KJK786513 KTG786441:KTG786513 LDC786441:LDC786513 LMY786441:LMY786513 LWU786441:LWU786513 MGQ786441:MGQ786513 MQM786441:MQM786513 NAI786441:NAI786513 NKE786441:NKE786513 NUA786441:NUA786513 ODW786441:ODW786513 ONS786441:ONS786513 OXO786441:OXO786513 PHK786441:PHK786513 PRG786441:PRG786513 QBC786441:QBC786513 QKY786441:QKY786513 QUU786441:QUU786513 REQ786441:REQ786513 ROM786441:ROM786513 RYI786441:RYI786513 SIE786441:SIE786513 SSA786441:SSA786513 TBW786441:TBW786513 TLS786441:TLS786513 TVO786441:TVO786513 UFK786441:UFK786513 UPG786441:UPG786513 UZC786441:UZC786513 VIY786441:VIY786513 VSU786441:VSU786513 WCQ786441:WCQ786513 WMM786441:WMM786513 WWI786441:WWI786513 AA851977:AA852049 JW851977:JW852049 TS851977:TS852049 ADO851977:ADO852049 ANK851977:ANK852049 AXG851977:AXG852049 BHC851977:BHC852049 BQY851977:BQY852049 CAU851977:CAU852049 CKQ851977:CKQ852049 CUM851977:CUM852049 DEI851977:DEI852049 DOE851977:DOE852049 DYA851977:DYA852049 EHW851977:EHW852049 ERS851977:ERS852049 FBO851977:FBO852049 FLK851977:FLK852049 FVG851977:FVG852049 GFC851977:GFC852049 GOY851977:GOY852049 GYU851977:GYU852049 HIQ851977:HIQ852049 HSM851977:HSM852049 ICI851977:ICI852049 IME851977:IME852049 IWA851977:IWA852049 JFW851977:JFW852049 JPS851977:JPS852049 JZO851977:JZO852049 KJK851977:KJK852049 KTG851977:KTG852049 LDC851977:LDC852049 LMY851977:LMY852049 LWU851977:LWU852049 MGQ851977:MGQ852049 MQM851977:MQM852049 NAI851977:NAI852049 NKE851977:NKE852049 NUA851977:NUA852049 ODW851977:ODW852049 ONS851977:ONS852049 OXO851977:OXO852049 PHK851977:PHK852049 PRG851977:PRG852049 QBC851977:QBC852049 QKY851977:QKY852049 QUU851977:QUU852049 REQ851977:REQ852049 ROM851977:ROM852049 RYI851977:RYI852049 SIE851977:SIE852049 SSA851977:SSA852049 TBW851977:TBW852049 TLS851977:TLS852049 TVO851977:TVO852049 UFK851977:UFK852049 UPG851977:UPG852049 UZC851977:UZC852049 VIY851977:VIY852049 VSU851977:VSU852049 WCQ851977:WCQ852049 WMM851977:WMM852049 WWI851977:WWI852049 AA917513:AA917585 JW917513:JW917585 TS917513:TS917585 ADO917513:ADO917585 ANK917513:ANK917585 AXG917513:AXG917585 BHC917513:BHC917585 BQY917513:BQY917585 CAU917513:CAU917585 CKQ917513:CKQ917585 CUM917513:CUM917585 DEI917513:DEI917585 DOE917513:DOE917585 DYA917513:DYA917585 EHW917513:EHW917585 ERS917513:ERS917585 FBO917513:FBO917585 FLK917513:FLK917585 FVG917513:FVG917585 GFC917513:GFC917585 GOY917513:GOY917585 GYU917513:GYU917585 HIQ917513:HIQ917585 HSM917513:HSM917585 ICI917513:ICI917585 IME917513:IME917585 IWA917513:IWA917585 JFW917513:JFW917585 JPS917513:JPS917585 JZO917513:JZO917585 KJK917513:KJK917585 KTG917513:KTG917585 LDC917513:LDC917585 LMY917513:LMY917585 LWU917513:LWU917585 MGQ917513:MGQ917585 MQM917513:MQM917585 NAI917513:NAI917585 NKE917513:NKE917585 NUA917513:NUA917585 ODW917513:ODW917585 ONS917513:ONS917585 OXO917513:OXO917585 PHK917513:PHK917585 PRG917513:PRG917585 QBC917513:QBC917585 QKY917513:QKY917585 QUU917513:QUU917585 REQ917513:REQ917585 ROM917513:ROM917585 RYI917513:RYI917585 SIE917513:SIE917585 SSA917513:SSA917585 TBW917513:TBW917585 TLS917513:TLS917585 TVO917513:TVO917585 UFK917513:UFK917585 UPG917513:UPG917585 UZC917513:UZC917585 VIY917513:VIY917585 VSU917513:VSU917585 WCQ917513:WCQ917585 WMM917513:WMM917585 WWI917513:WWI917585 AA983049:AA983121 JW983049:JW983121 TS983049:TS983121 ADO983049:ADO983121 ANK983049:ANK983121 AXG983049:AXG983121 BHC983049:BHC983121 BQY983049:BQY983121 CAU983049:CAU983121 CKQ983049:CKQ983121 CUM983049:CUM983121 DEI983049:DEI983121 DOE983049:DOE983121 DYA983049:DYA983121 EHW983049:EHW983121 ERS983049:ERS983121 FBO983049:FBO983121 FLK983049:FLK983121 FVG983049:FVG983121 GFC983049:GFC983121 GOY983049:GOY983121 GYU983049:GYU983121 HIQ983049:HIQ983121 HSM983049:HSM983121 ICI983049:ICI983121 IME983049:IME983121 IWA983049:IWA983121 JFW983049:JFW983121 JPS983049:JPS983121 JZO983049:JZO983121 KJK983049:KJK983121 KTG983049:KTG983121 LDC983049:LDC983121 LMY983049:LMY983121 LWU983049:LWU983121 MGQ983049:MGQ983121 MQM983049:MQM983121 NAI983049:NAI983121 NKE983049:NKE983121 NUA983049:NUA983121 ODW983049:ODW983121 ONS983049:ONS983121 OXO983049:OXO983121 PHK983049:PHK983121 PRG983049:PRG983121 QBC983049:QBC983121 QKY983049:QKY983121 QUU983049:QUU983121 REQ983049:REQ983121 ROM983049:ROM983121 RYI983049:RYI983121 SIE983049:SIE983121 SSA983049:SSA983121 TBW983049:TBW983121 TLS983049:TLS983121 TVO983049:TVO983121 UFK983049:UFK983121 UPG983049:UPG983121 UZC983049:UZC983121 VIY983049:VIY983121 VSU983049:VSU983121 WCQ983049:WCQ983121 WMM983049:WMM983121 WWI983049:WWI983121">
      <formula1>Efecto</formula1>
    </dataValidation>
    <dataValidation showInputMessage="1" showErrorMessage="1" sqref="AD9:AH81 JZ9:KD81 TV9:TZ81 ADR9:ADV81 ANN9:ANR81 AXJ9:AXN81 BHF9:BHJ81 BRB9:BRF81 CAX9:CBB81 CKT9:CKX81 CUP9:CUT81 DEL9:DEP81 DOH9:DOL81 DYD9:DYH81 EHZ9:EID81 ERV9:ERZ81 FBR9:FBV81 FLN9:FLR81 FVJ9:FVN81 GFF9:GFJ81 GPB9:GPF81 GYX9:GZB81 HIT9:HIX81 HSP9:HST81 ICL9:ICP81 IMH9:IML81 IWD9:IWH81 JFZ9:JGD81 JPV9:JPZ81 JZR9:JZV81 KJN9:KJR81 KTJ9:KTN81 LDF9:LDJ81 LNB9:LNF81 LWX9:LXB81 MGT9:MGX81 MQP9:MQT81 NAL9:NAP81 NKH9:NKL81 NUD9:NUH81 ODZ9:OED81 ONV9:ONZ81 OXR9:OXV81 PHN9:PHR81 PRJ9:PRN81 QBF9:QBJ81 QLB9:QLF81 QUX9:QVB81 RET9:REX81 ROP9:ROT81 RYL9:RYP81 SIH9:SIL81 SSD9:SSH81 TBZ9:TCD81 TLV9:TLZ81 TVR9:TVV81 UFN9:UFR81 UPJ9:UPN81 UZF9:UZJ81 VJB9:VJF81 VSX9:VTB81 WCT9:WCX81 WMP9:WMT81 WWL9:WWP81 AD65545:AH65617 JZ65545:KD65617 TV65545:TZ65617 ADR65545:ADV65617 ANN65545:ANR65617 AXJ65545:AXN65617 BHF65545:BHJ65617 BRB65545:BRF65617 CAX65545:CBB65617 CKT65545:CKX65617 CUP65545:CUT65617 DEL65545:DEP65617 DOH65545:DOL65617 DYD65545:DYH65617 EHZ65545:EID65617 ERV65545:ERZ65617 FBR65545:FBV65617 FLN65545:FLR65617 FVJ65545:FVN65617 GFF65545:GFJ65617 GPB65545:GPF65617 GYX65545:GZB65617 HIT65545:HIX65617 HSP65545:HST65617 ICL65545:ICP65617 IMH65545:IML65617 IWD65545:IWH65617 JFZ65545:JGD65617 JPV65545:JPZ65617 JZR65545:JZV65617 KJN65545:KJR65617 KTJ65545:KTN65617 LDF65545:LDJ65617 LNB65545:LNF65617 LWX65545:LXB65617 MGT65545:MGX65617 MQP65545:MQT65617 NAL65545:NAP65617 NKH65545:NKL65617 NUD65545:NUH65617 ODZ65545:OED65617 ONV65545:ONZ65617 OXR65545:OXV65617 PHN65545:PHR65617 PRJ65545:PRN65617 QBF65545:QBJ65617 QLB65545:QLF65617 QUX65545:QVB65617 RET65545:REX65617 ROP65545:ROT65617 RYL65545:RYP65617 SIH65545:SIL65617 SSD65545:SSH65617 TBZ65545:TCD65617 TLV65545:TLZ65617 TVR65545:TVV65617 UFN65545:UFR65617 UPJ65545:UPN65617 UZF65545:UZJ65617 VJB65545:VJF65617 VSX65545:VTB65617 WCT65545:WCX65617 WMP65545:WMT65617 WWL65545:WWP65617 AD131081:AH131153 JZ131081:KD131153 TV131081:TZ131153 ADR131081:ADV131153 ANN131081:ANR131153 AXJ131081:AXN131153 BHF131081:BHJ131153 BRB131081:BRF131153 CAX131081:CBB131153 CKT131081:CKX131153 CUP131081:CUT131153 DEL131081:DEP131153 DOH131081:DOL131153 DYD131081:DYH131153 EHZ131081:EID131153 ERV131081:ERZ131153 FBR131081:FBV131153 FLN131081:FLR131153 FVJ131081:FVN131153 GFF131081:GFJ131153 GPB131081:GPF131153 GYX131081:GZB131153 HIT131081:HIX131153 HSP131081:HST131153 ICL131081:ICP131153 IMH131081:IML131153 IWD131081:IWH131153 JFZ131081:JGD131153 JPV131081:JPZ131153 JZR131081:JZV131153 KJN131081:KJR131153 KTJ131081:KTN131153 LDF131081:LDJ131153 LNB131081:LNF131153 LWX131081:LXB131153 MGT131081:MGX131153 MQP131081:MQT131153 NAL131081:NAP131153 NKH131081:NKL131153 NUD131081:NUH131153 ODZ131081:OED131153 ONV131081:ONZ131153 OXR131081:OXV131153 PHN131081:PHR131153 PRJ131081:PRN131153 QBF131081:QBJ131153 QLB131081:QLF131153 QUX131081:QVB131153 RET131081:REX131153 ROP131081:ROT131153 RYL131081:RYP131153 SIH131081:SIL131153 SSD131081:SSH131153 TBZ131081:TCD131153 TLV131081:TLZ131153 TVR131081:TVV131153 UFN131081:UFR131153 UPJ131081:UPN131153 UZF131081:UZJ131153 VJB131081:VJF131153 VSX131081:VTB131153 WCT131081:WCX131153 WMP131081:WMT131153 WWL131081:WWP131153 AD196617:AH196689 JZ196617:KD196689 TV196617:TZ196689 ADR196617:ADV196689 ANN196617:ANR196689 AXJ196617:AXN196689 BHF196617:BHJ196689 BRB196617:BRF196689 CAX196617:CBB196689 CKT196617:CKX196689 CUP196617:CUT196689 DEL196617:DEP196689 DOH196617:DOL196689 DYD196617:DYH196689 EHZ196617:EID196689 ERV196617:ERZ196689 FBR196617:FBV196689 FLN196617:FLR196689 FVJ196617:FVN196689 GFF196617:GFJ196689 GPB196617:GPF196689 GYX196617:GZB196689 HIT196617:HIX196689 HSP196617:HST196689 ICL196617:ICP196689 IMH196617:IML196689 IWD196617:IWH196689 JFZ196617:JGD196689 JPV196617:JPZ196689 JZR196617:JZV196689 KJN196617:KJR196689 KTJ196617:KTN196689 LDF196617:LDJ196689 LNB196617:LNF196689 LWX196617:LXB196689 MGT196617:MGX196689 MQP196617:MQT196689 NAL196617:NAP196689 NKH196617:NKL196689 NUD196617:NUH196689 ODZ196617:OED196689 ONV196617:ONZ196689 OXR196617:OXV196689 PHN196617:PHR196689 PRJ196617:PRN196689 QBF196617:QBJ196689 QLB196617:QLF196689 QUX196617:QVB196689 RET196617:REX196689 ROP196617:ROT196689 RYL196617:RYP196689 SIH196617:SIL196689 SSD196617:SSH196689 TBZ196617:TCD196689 TLV196617:TLZ196689 TVR196617:TVV196689 UFN196617:UFR196689 UPJ196617:UPN196689 UZF196617:UZJ196689 VJB196617:VJF196689 VSX196617:VTB196689 WCT196617:WCX196689 WMP196617:WMT196689 WWL196617:WWP196689 AD262153:AH262225 JZ262153:KD262225 TV262153:TZ262225 ADR262153:ADV262225 ANN262153:ANR262225 AXJ262153:AXN262225 BHF262153:BHJ262225 BRB262153:BRF262225 CAX262153:CBB262225 CKT262153:CKX262225 CUP262153:CUT262225 DEL262153:DEP262225 DOH262153:DOL262225 DYD262153:DYH262225 EHZ262153:EID262225 ERV262153:ERZ262225 FBR262153:FBV262225 FLN262153:FLR262225 FVJ262153:FVN262225 GFF262153:GFJ262225 GPB262153:GPF262225 GYX262153:GZB262225 HIT262153:HIX262225 HSP262153:HST262225 ICL262153:ICP262225 IMH262153:IML262225 IWD262153:IWH262225 JFZ262153:JGD262225 JPV262153:JPZ262225 JZR262153:JZV262225 KJN262153:KJR262225 KTJ262153:KTN262225 LDF262153:LDJ262225 LNB262153:LNF262225 LWX262153:LXB262225 MGT262153:MGX262225 MQP262153:MQT262225 NAL262153:NAP262225 NKH262153:NKL262225 NUD262153:NUH262225 ODZ262153:OED262225 ONV262153:ONZ262225 OXR262153:OXV262225 PHN262153:PHR262225 PRJ262153:PRN262225 QBF262153:QBJ262225 QLB262153:QLF262225 QUX262153:QVB262225 RET262153:REX262225 ROP262153:ROT262225 RYL262153:RYP262225 SIH262153:SIL262225 SSD262153:SSH262225 TBZ262153:TCD262225 TLV262153:TLZ262225 TVR262153:TVV262225 UFN262153:UFR262225 UPJ262153:UPN262225 UZF262153:UZJ262225 VJB262153:VJF262225 VSX262153:VTB262225 WCT262153:WCX262225 WMP262153:WMT262225 WWL262153:WWP262225 AD327689:AH327761 JZ327689:KD327761 TV327689:TZ327761 ADR327689:ADV327761 ANN327689:ANR327761 AXJ327689:AXN327761 BHF327689:BHJ327761 BRB327689:BRF327761 CAX327689:CBB327761 CKT327689:CKX327761 CUP327689:CUT327761 DEL327689:DEP327761 DOH327689:DOL327761 DYD327689:DYH327761 EHZ327689:EID327761 ERV327689:ERZ327761 FBR327689:FBV327761 FLN327689:FLR327761 FVJ327689:FVN327761 GFF327689:GFJ327761 GPB327689:GPF327761 GYX327689:GZB327761 HIT327689:HIX327761 HSP327689:HST327761 ICL327689:ICP327761 IMH327689:IML327761 IWD327689:IWH327761 JFZ327689:JGD327761 JPV327689:JPZ327761 JZR327689:JZV327761 KJN327689:KJR327761 KTJ327689:KTN327761 LDF327689:LDJ327761 LNB327689:LNF327761 LWX327689:LXB327761 MGT327689:MGX327761 MQP327689:MQT327761 NAL327689:NAP327761 NKH327689:NKL327761 NUD327689:NUH327761 ODZ327689:OED327761 ONV327689:ONZ327761 OXR327689:OXV327761 PHN327689:PHR327761 PRJ327689:PRN327761 QBF327689:QBJ327761 QLB327689:QLF327761 QUX327689:QVB327761 RET327689:REX327761 ROP327689:ROT327761 RYL327689:RYP327761 SIH327689:SIL327761 SSD327689:SSH327761 TBZ327689:TCD327761 TLV327689:TLZ327761 TVR327689:TVV327761 UFN327689:UFR327761 UPJ327689:UPN327761 UZF327689:UZJ327761 VJB327689:VJF327761 VSX327689:VTB327761 WCT327689:WCX327761 WMP327689:WMT327761 WWL327689:WWP327761 AD393225:AH393297 JZ393225:KD393297 TV393225:TZ393297 ADR393225:ADV393297 ANN393225:ANR393297 AXJ393225:AXN393297 BHF393225:BHJ393297 BRB393225:BRF393297 CAX393225:CBB393297 CKT393225:CKX393297 CUP393225:CUT393297 DEL393225:DEP393297 DOH393225:DOL393297 DYD393225:DYH393297 EHZ393225:EID393297 ERV393225:ERZ393297 FBR393225:FBV393297 FLN393225:FLR393297 FVJ393225:FVN393297 GFF393225:GFJ393297 GPB393225:GPF393297 GYX393225:GZB393297 HIT393225:HIX393297 HSP393225:HST393297 ICL393225:ICP393297 IMH393225:IML393297 IWD393225:IWH393297 JFZ393225:JGD393297 JPV393225:JPZ393297 JZR393225:JZV393297 KJN393225:KJR393297 KTJ393225:KTN393297 LDF393225:LDJ393297 LNB393225:LNF393297 LWX393225:LXB393297 MGT393225:MGX393297 MQP393225:MQT393297 NAL393225:NAP393297 NKH393225:NKL393297 NUD393225:NUH393297 ODZ393225:OED393297 ONV393225:ONZ393297 OXR393225:OXV393297 PHN393225:PHR393297 PRJ393225:PRN393297 QBF393225:QBJ393297 QLB393225:QLF393297 QUX393225:QVB393297 RET393225:REX393297 ROP393225:ROT393297 RYL393225:RYP393297 SIH393225:SIL393297 SSD393225:SSH393297 TBZ393225:TCD393297 TLV393225:TLZ393297 TVR393225:TVV393297 UFN393225:UFR393297 UPJ393225:UPN393297 UZF393225:UZJ393297 VJB393225:VJF393297 VSX393225:VTB393297 WCT393225:WCX393297 WMP393225:WMT393297 WWL393225:WWP393297 AD458761:AH458833 JZ458761:KD458833 TV458761:TZ458833 ADR458761:ADV458833 ANN458761:ANR458833 AXJ458761:AXN458833 BHF458761:BHJ458833 BRB458761:BRF458833 CAX458761:CBB458833 CKT458761:CKX458833 CUP458761:CUT458833 DEL458761:DEP458833 DOH458761:DOL458833 DYD458761:DYH458833 EHZ458761:EID458833 ERV458761:ERZ458833 FBR458761:FBV458833 FLN458761:FLR458833 FVJ458761:FVN458833 GFF458761:GFJ458833 GPB458761:GPF458833 GYX458761:GZB458833 HIT458761:HIX458833 HSP458761:HST458833 ICL458761:ICP458833 IMH458761:IML458833 IWD458761:IWH458833 JFZ458761:JGD458833 JPV458761:JPZ458833 JZR458761:JZV458833 KJN458761:KJR458833 KTJ458761:KTN458833 LDF458761:LDJ458833 LNB458761:LNF458833 LWX458761:LXB458833 MGT458761:MGX458833 MQP458761:MQT458833 NAL458761:NAP458833 NKH458761:NKL458833 NUD458761:NUH458833 ODZ458761:OED458833 ONV458761:ONZ458833 OXR458761:OXV458833 PHN458761:PHR458833 PRJ458761:PRN458833 QBF458761:QBJ458833 QLB458761:QLF458833 QUX458761:QVB458833 RET458761:REX458833 ROP458761:ROT458833 RYL458761:RYP458833 SIH458761:SIL458833 SSD458761:SSH458833 TBZ458761:TCD458833 TLV458761:TLZ458833 TVR458761:TVV458833 UFN458761:UFR458833 UPJ458761:UPN458833 UZF458761:UZJ458833 VJB458761:VJF458833 VSX458761:VTB458833 WCT458761:WCX458833 WMP458761:WMT458833 WWL458761:WWP458833 AD524297:AH524369 JZ524297:KD524369 TV524297:TZ524369 ADR524297:ADV524369 ANN524297:ANR524369 AXJ524297:AXN524369 BHF524297:BHJ524369 BRB524297:BRF524369 CAX524297:CBB524369 CKT524297:CKX524369 CUP524297:CUT524369 DEL524297:DEP524369 DOH524297:DOL524369 DYD524297:DYH524369 EHZ524297:EID524369 ERV524297:ERZ524369 FBR524297:FBV524369 FLN524297:FLR524369 FVJ524297:FVN524369 GFF524297:GFJ524369 GPB524297:GPF524369 GYX524297:GZB524369 HIT524297:HIX524369 HSP524297:HST524369 ICL524297:ICP524369 IMH524297:IML524369 IWD524297:IWH524369 JFZ524297:JGD524369 JPV524297:JPZ524369 JZR524297:JZV524369 KJN524297:KJR524369 KTJ524297:KTN524369 LDF524297:LDJ524369 LNB524297:LNF524369 LWX524297:LXB524369 MGT524297:MGX524369 MQP524297:MQT524369 NAL524297:NAP524369 NKH524297:NKL524369 NUD524297:NUH524369 ODZ524297:OED524369 ONV524297:ONZ524369 OXR524297:OXV524369 PHN524297:PHR524369 PRJ524297:PRN524369 QBF524297:QBJ524369 QLB524297:QLF524369 QUX524297:QVB524369 RET524297:REX524369 ROP524297:ROT524369 RYL524297:RYP524369 SIH524297:SIL524369 SSD524297:SSH524369 TBZ524297:TCD524369 TLV524297:TLZ524369 TVR524297:TVV524369 UFN524297:UFR524369 UPJ524297:UPN524369 UZF524297:UZJ524369 VJB524297:VJF524369 VSX524297:VTB524369 WCT524297:WCX524369 WMP524297:WMT524369 WWL524297:WWP524369 AD589833:AH589905 JZ589833:KD589905 TV589833:TZ589905 ADR589833:ADV589905 ANN589833:ANR589905 AXJ589833:AXN589905 BHF589833:BHJ589905 BRB589833:BRF589905 CAX589833:CBB589905 CKT589833:CKX589905 CUP589833:CUT589905 DEL589833:DEP589905 DOH589833:DOL589905 DYD589833:DYH589905 EHZ589833:EID589905 ERV589833:ERZ589905 FBR589833:FBV589905 FLN589833:FLR589905 FVJ589833:FVN589905 GFF589833:GFJ589905 GPB589833:GPF589905 GYX589833:GZB589905 HIT589833:HIX589905 HSP589833:HST589905 ICL589833:ICP589905 IMH589833:IML589905 IWD589833:IWH589905 JFZ589833:JGD589905 JPV589833:JPZ589905 JZR589833:JZV589905 KJN589833:KJR589905 KTJ589833:KTN589905 LDF589833:LDJ589905 LNB589833:LNF589905 LWX589833:LXB589905 MGT589833:MGX589905 MQP589833:MQT589905 NAL589833:NAP589905 NKH589833:NKL589905 NUD589833:NUH589905 ODZ589833:OED589905 ONV589833:ONZ589905 OXR589833:OXV589905 PHN589833:PHR589905 PRJ589833:PRN589905 QBF589833:QBJ589905 QLB589833:QLF589905 QUX589833:QVB589905 RET589833:REX589905 ROP589833:ROT589905 RYL589833:RYP589905 SIH589833:SIL589905 SSD589833:SSH589905 TBZ589833:TCD589905 TLV589833:TLZ589905 TVR589833:TVV589905 UFN589833:UFR589905 UPJ589833:UPN589905 UZF589833:UZJ589905 VJB589833:VJF589905 VSX589833:VTB589905 WCT589833:WCX589905 WMP589833:WMT589905 WWL589833:WWP589905 AD655369:AH655441 JZ655369:KD655441 TV655369:TZ655441 ADR655369:ADV655441 ANN655369:ANR655441 AXJ655369:AXN655441 BHF655369:BHJ655441 BRB655369:BRF655441 CAX655369:CBB655441 CKT655369:CKX655441 CUP655369:CUT655441 DEL655369:DEP655441 DOH655369:DOL655441 DYD655369:DYH655441 EHZ655369:EID655441 ERV655369:ERZ655441 FBR655369:FBV655441 FLN655369:FLR655441 FVJ655369:FVN655441 GFF655369:GFJ655441 GPB655369:GPF655441 GYX655369:GZB655441 HIT655369:HIX655441 HSP655369:HST655441 ICL655369:ICP655441 IMH655369:IML655441 IWD655369:IWH655441 JFZ655369:JGD655441 JPV655369:JPZ655441 JZR655369:JZV655441 KJN655369:KJR655441 KTJ655369:KTN655441 LDF655369:LDJ655441 LNB655369:LNF655441 LWX655369:LXB655441 MGT655369:MGX655441 MQP655369:MQT655441 NAL655369:NAP655441 NKH655369:NKL655441 NUD655369:NUH655441 ODZ655369:OED655441 ONV655369:ONZ655441 OXR655369:OXV655441 PHN655369:PHR655441 PRJ655369:PRN655441 QBF655369:QBJ655441 QLB655369:QLF655441 QUX655369:QVB655441 RET655369:REX655441 ROP655369:ROT655441 RYL655369:RYP655441 SIH655369:SIL655441 SSD655369:SSH655441 TBZ655369:TCD655441 TLV655369:TLZ655441 TVR655369:TVV655441 UFN655369:UFR655441 UPJ655369:UPN655441 UZF655369:UZJ655441 VJB655369:VJF655441 VSX655369:VTB655441 WCT655369:WCX655441 WMP655369:WMT655441 WWL655369:WWP655441 AD720905:AH720977 JZ720905:KD720977 TV720905:TZ720977 ADR720905:ADV720977 ANN720905:ANR720977 AXJ720905:AXN720977 BHF720905:BHJ720977 BRB720905:BRF720977 CAX720905:CBB720977 CKT720905:CKX720977 CUP720905:CUT720977 DEL720905:DEP720977 DOH720905:DOL720977 DYD720905:DYH720977 EHZ720905:EID720977 ERV720905:ERZ720977 FBR720905:FBV720977 FLN720905:FLR720977 FVJ720905:FVN720977 GFF720905:GFJ720977 GPB720905:GPF720977 GYX720905:GZB720977 HIT720905:HIX720977 HSP720905:HST720977 ICL720905:ICP720977 IMH720905:IML720977 IWD720905:IWH720977 JFZ720905:JGD720977 JPV720905:JPZ720977 JZR720905:JZV720977 KJN720905:KJR720977 KTJ720905:KTN720977 LDF720905:LDJ720977 LNB720905:LNF720977 LWX720905:LXB720977 MGT720905:MGX720977 MQP720905:MQT720977 NAL720905:NAP720977 NKH720905:NKL720977 NUD720905:NUH720977 ODZ720905:OED720977 ONV720905:ONZ720977 OXR720905:OXV720977 PHN720905:PHR720977 PRJ720905:PRN720977 QBF720905:QBJ720977 QLB720905:QLF720977 QUX720905:QVB720977 RET720905:REX720977 ROP720905:ROT720977 RYL720905:RYP720977 SIH720905:SIL720977 SSD720905:SSH720977 TBZ720905:TCD720977 TLV720905:TLZ720977 TVR720905:TVV720977 UFN720905:UFR720977 UPJ720905:UPN720977 UZF720905:UZJ720977 VJB720905:VJF720977 VSX720905:VTB720977 WCT720905:WCX720977 WMP720905:WMT720977 WWL720905:WWP720977 AD786441:AH786513 JZ786441:KD786513 TV786441:TZ786513 ADR786441:ADV786513 ANN786441:ANR786513 AXJ786441:AXN786513 BHF786441:BHJ786513 BRB786441:BRF786513 CAX786441:CBB786513 CKT786441:CKX786513 CUP786441:CUT786513 DEL786441:DEP786513 DOH786441:DOL786513 DYD786441:DYH786513 EHZ786441:EID786513 ERV786441:ERZ786513 FBR786441:FBV786513 FLN786441:FLR786513 FVJ786441:FVN786513 GFF786441:GFJ786513 GPB786441:GPF786513 GYX786441:GZB786513 HIT786441:HIX786513 HSP786441:HST786513 ICL786441:ICP786513 IMH786441:IML786513 IWD786441:IWH786513 JFZ786441:JGD786513 JPV786441:JPZ786513 JZR786441:JZV786513 KJN786441:KJR786513 KTJ786441:KTN786513 LDF786441:LDJ786513 LNB786441:LNF786513 LWX786441:LXB786513 MGT786441:MGX786513 MQP786441:MQT786513 NAL786441:NAP786513 NKH786441:NKL786513 NUD786441:NUH786513 ODZ786441:OED786513 ONV786441:ONZ786513 OXR786441:OXV786513 PHN786441:PHR786513 PRJ786441:PRN786513 QBF786441:QBJ786513 QLB786441:QLF786513 QUX786441:QVB786513 RET786441:REX786513 ROP786441:ROT786513 RYL786441:RYP786513 SIH786441:SIL786513 SSD786441:SSH786513 TBZ786441:TCD786513 TLV786441:TLZ786513 TVR786441:TVV786513 UFN786441:UFR786513 UPJ786441:UPN786513 UZF786441:UZJ786513 VJB786441:VJF786513 VSX786441:VTB786513 WCT786441:WCX786513 WMP786441:WMT786513 WWL786441:WWP786513 AD851977:AH852049 JZ851977:KD852049 TV851977:TZ852049 ADR851977:ADV852049 ANN851977:ANR852049 AXJ851977:AXN852049 BHF851977:BHJ852049 BRB851977:BRF852049 CAX851977:CBB852049 CKT851977:CKX852049 CUP851977:CUT852049 DEL851977:DEP852049 DOH851977:DOL852049 DYD851977:DYH852049 EHZ851977:EID852049 ERV851977:ERZ852049 FBR851977:FBV852049 FLN851977:FLR852049 FVJ851977:FVN852049 GFF851977:GFJ852049 GPB851977:GPF852049 GYX851977:GZB852049 HIT851977:HIX852049 HSP851977:HST852049 ICL851977:ICP852049 IMH851977:IML852049 IWD851977:IWH852049 JFZ851977:JGD852049 JPV851977:JPZ852049 JZR851977:JZV852049 KJN851977:KJR852049 KTJ851977:KTN852049 LDF851977:LDJ852049 LNB851977:LNF852049 LWX851977:LXB852049 MGT851977:MGX852049 MQP851977:MQT852049 NAL851977:NAP852049 NKH851977:NKL852049 NUD851977:NUH852049 ODZ851977:OED852049 ONV851977:ONZ852049 OXR851977:OXV852049 PHN851977:PHR852049 PRJ851977:PRN852049 QBF851977:QBJ852049 QLB851977:QLF852049 QUX851977:QVB852049 RET851977:REX852049 ROP851977:ROT852049 RYL851977:RYP852049 SIH851977:SIL852049 SSD851977:SSH852049 TBZ851977:TCD852049 TLV851977:TLZ852049 TVR851977:TVV852049 UFN851977:UFR852049 UPJ851977:UPN852049 UZF851977:UZJ852049 VJB851977:VJF852049 VSX851977:VTB852049 WCT851977:WCX852049 WMP851977:WMT852049 WWL851977:WWP852049 AD917513:AH917585 JZ917513:KD917585 TV917513:TZ917585 ADR917513:ADV917585 ANN917513:ANR917585 AXJ917513:AXN917585 BHF917513:BHJ917585 BRB917513:BRF917585 CAX917513:CBB917585 CKT917513:CKX917585 CUP917513:CUT917585 DEL917513:DEP917585 DOH917513:DOL917585 DYD917513:DYH917585 EHZ917513:EID917585 ERV917513:ERZ917585 FBR917513:FBV917585 FLN917513:FLR917585 FVJ917513:FVN917585 GFF917513:GFJ917585 GPB917513:GPF917585 GYX917513:GZB917585 HIT917513:HIX917585 HSP917513:HST917585 ICL917513:ICP917585 IMH917513:IML917585 IWD917513:IWH917585 JFZ917513:JGD917585 JPV917513:JPZ917585 JZR917513:JZV917585 KJN917513:KJR917585 KTJ917513:KTN917585 LDF917513:LDJ917585 LNB917513:LNF917585 LWX917513:LXB917585 MGT917513:MGX917585 MQP917513:MQT917585 NAL917513:NAP917585 NKH917513:NKL917585 NUD917513:NUH917585 ODZ917513:OED917585 ONV917513:ONZ917585 OXR917513:OXV917585 PHN917513:PHR917585 PRJ917513:PRN917585 QBF917513:QBJ917585 QLB917513:QLF917585 QUX917513:QVB917585 RET917513:REX917585 ROP917513:ROT917585 RYL917513:RYP917585 SIH917513:SIL917585 SSD917513:SSH917585 TBZ917513:TCD917585 TLV917513:TLZ917585 TVR917513:TVV917585 UFN917513:UFR917585 UPJ917513:UPN917585 UZF917513:UZJ917585 VJB917513:VJF917585 VSX917513:VTB917585 WCT917513:WCX917585 WMP917513:WMT917585 WWL917513:WWP917585 AD983049:AH983121 JZ983049:KD983121 TV983049:TZ983121 ADR983049:ADV983121 ANN983049:ANR983121 AXJ983049:AXN983121 BHF983049:BHJ983121 BRB983049:BRF983121 CAX983049:CBB983121 CKT983049:CKX983121 CUP983049:CUT983121 DEL983049:DEP983121 DOH983049:DOL983121 DYD983049:DYH983121 EHZ983049:EID983121 ERV983049:ERZ983121 FBR983049:FBV983121 FLN983049:FLR983121 FVJ983049:FVN983121 GFF983049:GFJ983121 GPB983049:GPF983121 GYX983049:GZB983121 HIT983049:HIX983121 HSP983049:HST983121 ICL983049:ICP983121 IMH983049:IML983121 IWD983049:IWH983121 JFZ983049:JGD983121 JPV983049:JPZ983121 JZR983049:JZV983121 KJN983049:KJR983121 KTJ983049:KTN983121 LDF983049:LDJ983121 LNB983049:LNF983121 LWX983049:LXB983121 MGT983049:MGX983121 MQP983049:MQT983121 NAL983049:NAP983121 NKH983049:NKL983121 NUD983049:NUH983121 ODZ983049:OED983121 ONV983049:ONZ983121 OXR983049:OXV983121 PHN983049:PHR983121 PRJ983049:PRN983121 QBF983049:QBJ983121 QLB983049:QLF983121 QUX983049:QVB983121 RET983049:REX983121 ROP983049:ROT983121 RYL983049:RYP983121 SIH983049:SIL983121 SSD983049:SSH983121 TBZ983049:TCD983121 TLV983049:TLZ983121 TVR983049:TVV983121 UFN983049:UFR983121 UPJ983049:UPN983121 UZF983049:UZJ983121 VJB983049:VJF983121 VSX983049:VTB983121 WCT983049:WCX983121 WMP983049:WMT983121 WWL983049:WWP983121"/>
    <dataValidation type="whole" allowBlank="1" showInputMessage="1" showErrorMessage="1" sqref="AB9:AB81 JX9:JX81 TT9:TT81 ADP9:ADP81 ANL9:ANL81 AXH9:AXH81 BHD9:BHD81 BQZ9:BQZ81 CAV9:CAV81 CKR9:CKR81 CUN9:CUN81 DEJ9:DEJ81 DOF9:DOF81 DYB9:DYB81 EHX9:EHX81 ERT9:ERT81 FBP9:FBP81 FLL9:FLL81 FVH9:FVH81 GFD9:GFD81 GOZ9:GOZ81 GYV9:GYV81 HIR9:HIR81 HSN9:HSN81 ICJ9:ICJ81 IMF9:IMF81 IWB9:IWB81 JFX9:JFX81 JPT9:JPT81 JZP9:JZP81 KJL9:KJL81 KTH9:KTH81 LDD9:LDD81 LMZ9:LMZ81 LWV9:LWV81 MGR9:MGR81 MQN9:MQN81 NAJ9:NAJ81 NKF9:NKF81 NUB9:NUB81 ODX9:ODX81 ONT9:ONT81 OXP9:OXP81 PHL9:PHL81 PRH9:PRH81 QBD9:QBD81 QKZ9:QKZ81 QUV9:QUV81 RER9:RER81 RON9:RON81 RYJ9:RYJ81 SIF9:SIF81 SSB9:SSB81 TBX9:TBX81 TLT9:TLT81 TVP9:TVP81 UFL9:UFL81 UPH9:UPH81 UZD9:UZD81 VIZ9:VIZ81 VSV9:VSV81 WCR9:WCR81 WMN9:WMN81 WWJ9:WWJ81 AB65545:AB65617 JX65545:JX65617 TT65545:TT65617 ADP65545:ADP65617 ANL65545:ANL65617 AXH65545:AXH65617 BHD65545:BHD65617 BQZ65545:BQZ65617 CAV65545:CAV65617 CKR65545:CKR65617 CUN65545:CUN65617 DEJ65545:DEJ65617 DOF65545:DOF65617 DYB65545:DYB65617 EHX65545:EHX65617 ERT65545:ERT65617 FBP65545:FBP65617 FLL65545:FLL65617 FVH65545:FVH65617 GFD65545:GFD65617 GOZ65545:GOZ65617 GYV65545:GYV65617 HIR65545:HIR65617 HSN65545:HSN65617 ICJ65545:ICJ65617 IMF65545:IMF65617 IWB65545:IWB65617 JFX65545:JFX65617 JPT65545:JPT65617 JZP65545:JZP65617 KJL65545:KJL65617 KTH65545:KTH65617 LDD65545:LDD65617 LMZ65545:LMZ65617 LWV65545:LWV65617 MGR65545:MGR65617 MQN65545:MQN65617 NAJ65545:NAJ65617 NKF65545:NKF65617 NUB65545:NUB65617 ODX65545:ODX65617 ONT65545:ONT65617 OXP65545:OXP65617 PHL65545:PHL65617 PRH65545:PRH65617 QBD65545:QBD65617 QKZ65545:QKZ65617 QUV65545:QUV65617 RER65545:RER65617 RON65545:RON65617 RYJ65545:RYJ65617 SIF65545:SIF65617 SSB65545:SSB65617 TBX65545:TBX65617 TLT65545:TLT65617 TVP65545:TVP65617 UFL65545:UFL65617 UPH65545:UPH65617 UZD65545:UZD65617 VIZ65545:VIZ65617 VSV65545:VSV65617 WCR65545:WCR65617 WMN65545:WMN65617 WWJ65545:WWJ65617 AB131081:AB131153 JX131081:JX131153 TT131081:TT131153 ADP131081:ADP131153 ANL131081:ANL131153 AXH131081:AXH131153 BHD131081:BHD131153 BQZ131081:BQZ131153 CAV131081:CAV131153 CKR131081:CKR131153 CUN131081:CUN131153 DEJ131081:DEJ131153 DOF131081:DOF131153 DYB131081:DYB131153 EHX131081:EHX131153 ERT131081:ERT131153 FBP131081:FBP131153 FLL131081:FLL131153 FVH131081:FVH131153 GFD131081:GFD131153 GOZ131081:GOZ131153 GYV131081:GYV131153 HIR131081:HIR131153 HSN131081:HSN131153 ICJ131081:ICJ131153 IMF131081:IMF131153 IWB131081:IWB131153 JFX131081:JFX131153 JPT131081:JPT131153 JZP131081:JZP131153 KJL131081:KJL131153 KTH131081:KTH131153 LDD131081:LDD131153 LMZ131081:LMZ131153 LWV131081:LWV131153 MGR131081:MGR131153 MQN131081:MQN131153 NAJ131081:NAJ131153 NKF131081:NKF131153 NUB131081:NUB131153 ODX131081:ODX131153 ONT131081:ONT131153 OXP131081:OXP131153 PHL131081:PHL131153 PRH131081:PRH131153 QBD131081:QBD131153 QKZ131081:QKZ131153 QUV131081:QUV131153 RER131081:RER131153 RON131081:RON131153 RYJ131081:RYJ131153 SIF131081:SIF131153 SSB131081:SSB131153 TBX131081:TBX131153 TLT131081:TLT131153 TVP131081:TVP131153 UFL131081:UFL131153 UPH131081:UPH131153 UZD131081:UZD131153 VIZ131081:VIZ131153 VSV131081:VSV131153 WCR131081:WCR131153 WMN131081:WMN131153 WWJ131081:WWJ131153 AB196617:AB196689 JX196617:JX196689 TT196617:TT196689 ADP196617:ADP196689 ANL196617:ANL196689 AXH196617:AXH196689 BHD196617:BHD196689 BQZ196617:BQZ196689 CAV196617:CAV196689 CKR196617:CKR196689 CUN196617:CUN196689 DEJ196617:DEJ196689 DOF196617:DOF196689 DYB196617:DYB196689 EHX196617:EHX196689 ERT196617:ERT196689 FBP196617:FBP196689 FLL196617:FLL196689 FVH196617:FVH196689 GFD196617:GFD196689 GOZ196617:GOZ196689 GYV196617:GYV196689 HIR196617:HIR196689 HSN196617:HSN196689 ICJ196617:ICJ196689 IMF196617:IMF196689 IWB196617:IWB196689 JFX196617:JFX196689 JPT196617:JPT196689 JZP196617:JZP196689 KJL196617:KJL196689 KTH196617:KTH196689 LDD196617:LDD196689 LMZ196617:LMZ196689 LWV196617:LWV196689 MGR196617:MGR196689 MQN196617:MQN196689 NAJ196617:NAJ196689 NKF196617:NKF196689 NUB196617:NUB196689 ODX196617:ODX196689 ONT196617:ONT196689 OXP196617:OXP196689 PHL196617:PHL196689 PRH196617:PRH196689 QBD196617:QBD196689 QKZ196617:QKZ196689 QUV196617:QUV196689 RER196617:RER196689 RON196617:RON196689 RYJ196617:RYJ196689 SIF196617:SIF196689 SSB196617:SSB196689 TBX196617:TBX196689 TLT196617:TLT196689 TVP196617:TVP196689 UFL196617:UFL196689 UPH196617:UPH196689 UZD196617:UZD196689 VIZ196617:VIZ196689 VSV196617:VSV196689 WCR196617:WCR196689 WMN196617:WMN196689 WWJ196617:WWJ196689 AB262153:AB262225 JX262153:JX262225 TT262153:TT262225 ADP262153:ADP262225 ANL262153:ANL262225 AXH262153:AXH262225 BHD262153:BHD262225 BQZ262153:BQZ262225 CAV262153:CAV262225 CKR262153:CKR262225 CUN262153:CUN262225 DEJ262153:DEJ262225 DOF262153:DOF262225 DYB262153:DYB262225 EHX262153:EHX262225 ERT262153:ERT262225 FBP262153:FBP262225 FLL262153:FLL262225 FVH262153:FVH262225 GFD262153:GFD262225 GOZ262153:GOZ262225 GYV262153:GYV262225 HIR262153:HIR262225 HSN262153:HSN262225 ICJ262153:ICJ262225 IMF262153:IMF262225 IWB262153:IWB262225 JFX262153:JFX262225 JPT262153:JPT262225 JZP262153:JZP262225 KJL262153:KJL262225 KTH262153:KTH262225 LDD262153:LDD262225 LMZ262153:LMZ262225 LWV262153:LWV262225 MGR262153:MGR262225 MQN262153:MQN262225 NAJ262153:NAJ262225 NKF262153:NKF262225 NUB262153:NUB262225 ODX262153:ODX262225 ONT262153:ONT262225 OXP262153:OXP262225 PHL262153:PHL262225 PRH262153:PRH262225 QBD262153:QBD262225 QKZ262153:QKZ262225 QUV262153:QUV262225 RER262153:RER262225 RON262153:RON262225 RYJ262153:RYJ262225 SIF262153:SIF262225 SSB262153:SSB262225 TBX262153:TBX262225 TLT262153:TLT262225 TVP262153:TVP262225 UFL262153:UFL262225 UPH262153:UPH262225 UZD262153:UZD262225 VIZ262153:VIZ262225 VSV262153:VSV262225 WCR262153:WCR262225 WMN262153:WMN262225 WWJ262153:WWJ262225 AB327689:AB327761 JX327689:JX327761 TT327689:TT327761 ADP327689:ADP327761 ANL327689:ANL327761 AXH327689:AXH327761 BHD327689:BHD327761 BQZ327689:BQZ327761 CAV327689:CAV327761 CKR327689:CKR327761 CUN327689:CUN327761 DEJ327689:DEJ327761 DOF327689:DOF327761 DYB327689:DYB327761 EHX327689:EHX327761 ERT327689:ERT327761 FBP327689:FBP327761 FLL327689:FLL327761 FVH327689:FVH327761 GFD327689:GFD327761 GOZ327689:GOZ327761 GYV327689:GYV327761 HIR327689:HIR327761 HSN327689:HSN327761 ICJ327689:ICJ327761 IMF327689:IMF327761 IWB327689:IWB327761 JFX327689:JFX327761 JPT327689:JPT327761 JZP327689:JZP327761 KJL327689:KJL327761 KTH327689:KTH327761 LDD327689:LDD327761 LMZ327689:LMZ327761 LWV327689:LWV327761 MGR327689:MGR327761 MQN327689:MQN327761 NAJ327689:NAJ327761 NKF327689:NKF327761 NUB327689:NUB327761 ODX327689:ODX327761 ONT327689:ONT327761 OXP327689:OXP327761 PHL327689:PHL327761 PRH327689:PRH327761 QBD327689:QBD327761 QKZ327689:QKZ327761 QUV327689:QUV327761 RER327689:RER327761 RON327689:RON327761 RYJ327689:RYJ327761 SIF327689:SIF327761 SSB327689:SSB327761 TBX327689:TBX327761 TLT327689:TLT327761 TVP327689:TVP327761 UFL327689:UFL327761 UPH327689:UPH327761 UZD327689:UZD327761 VIZ327689:VIZ327761 VSV327689:VSV327761 WCR327689:WCR327761 WMN327689:WMN327761 WWJ327689:WWJ327761 AB393225:AB393297 JX393225:JX393297 TT393225:TT393297 ADP393225:ADP393297 ANL393225:ANL393297 AXH393225:AXH393297 BHD393225:BHD393297 BQZ393225:BQZ393297 CAV393225:CAV393297 CKR393225:CKR393297 CUN393225:CUN393297 DEJ393225:DEJ393297 DOF393225:DOF393297 DYB393225:DYB393297 EHX393225:EHX393297 ERT393225:ERT393297 FBP393225:FBP393297 FLL393225:FLL393297 FVH393225:FVH393297 GFD393225:GFD393297 GOZ393225:GOZ393297 GYV393225:GYV393297 HIR393225:HIR393297 HSN393225:HSN393297 ICJ393225:ICJ393297 IMF393225:IMF393297 IWB393225:IWB393297 JFX393225:JFX393297 JPT393225:JPT393297 JZP393225:JZP393297 KJL393225:KJL393297 KTH393225:KTH393297 LDD393225:LDD393297 LMZ393225:LMZ393297 LWV393225:LWV393297 MGR393225:MGR393297 MQN393225:MQN393297 NAJ393225:NAJ393297 NKF393225:NKF393297 NUB393225:NUB393297 ODX393225:ODX393297 ONT393225:ONT393297 OXP393225:OXP393297 PHL393225:PHL393297 PRH393225:PRH393297 QBD393225:QBD393297 QKZ393225:QKZ393297 QUV393225:QUV393297 RER393225:RER393297 RON393225:RON393297 RYJ393225:RYJ393297 SIF393225:SIF393297 SSB393225:SSB393297 TBX393225:TBX393297 TLT393225:TLT393297 TVP393225:TVP393297 UFL393225:UFL393297 UPH393225:UPH393297 UZD393225:UZD393297 VIZ393225:VIZ393297 VSV393225:VSV393297 WCR393225:WCR393297 WMN393225:WMN393297 WWJ393225:WWJ393297 AB458761:AB458833 JX458761:JX458833 TT458761:TT458833 ADP458761:ADP458833 ANL458761:ANL458833 AXH458761:AXH458833 BHD458761:BHD458833 BQZ458761:BQZ458833 CAV458761:CAV458833 CKR458761:CKR458833 CUN458761:CUN458833 DEJ458761:DEJ458833 DOF458761:DOF458833 DYB458761:DYB458833 EHX458761:EHX458833 ERT458761:ERT458833 FBP458761:FBP458833 FLL458761:FLL458833 FVH458761:FVH458833 GFD458761:GFD458833 GOZ458761:GOZ458833 GYV458761:GYV458833 HIR458761:HIR458833 HSN458761:HSN458833 ICJ458761:ICJ458833 IMF458761:IMF458833 IWB458761:IWB458833 JFX458761:JFX458833 JPT458761:JPT458833 JZP458761:JZP458833 KJL458761:KJL458833 KTH458761:KTH458833 LDD458761:LDD458833 LMZ458761:LMZ458833 LWV458761:LWV458833 MGR458761:MGR458833 MQN458761:MQN458833 NAJ458761:NAJ458833 NKF458761:NKF458833 NUB458761:NUB458833 ODX458761:ODX458833 ONT458761:ONT458833 OXP458761:OXP458833 PHL458761:PHL458833 PRH458761:PRH458833 QBD458761:QBD458833 QKZ458761:QKZ458833 QUV458761:QUV458833 RER458761:RER458833 RON458761:RON458833 RYJ458761:RYJ458833 SIF458761:SIF458833 SSB458761:SSB458833 TBX458761:TBX458833 TLT458761:TLT458833 TVP458761:TVP458833 UFL458761:UFL458833 UPH458761:UPH458833 UZD458761:UZD458833 VIZ458761:VIZ458833 VSV458761:VSV458833 WCR458761:WCR458833 WMN458761:WMN458833 WWJ458761:WWJ458833 AB524297:AB524369 JX524297:JX524369 TT524297:TT524369 ADP524297:ADP524369 ANL524297:ANL524369 AXH524297:AXH524369 BHD524297:BHD524369 BQZ524297:BQZ524369 CAV524297:CAV524369 CKR524297:CKR524369 CUN524297:CUN524369 DEJ524297:DEJ524369 DOF524297:DOF524369 DYB524297:DYB524369 EHX524297:EHX524369 ERT524297:ERT524369 FBP524297:FBP524369 FLL524297:FLL524369 FVH524297:FVH524369 GFD524297:GFD524369 GOZ524297:GOZ524369 GYV524297:GYV524369 HIR524297:HIR524369 HSN524297:HSN524369 ICJ524297:ICJ524369 IMF524297:IMF524369 IWB524297:IWB524369 JFX524297:JFX524369 JPT524297:JPT524369 JZP524297:JZP524369 KJL524297:KJL524369 KTH524297:KTH524369 LDD524297:LDD524369 LMZ524297:LMZ524369 LWV524297:LWV524369 MGR524297:MGR524369 MQN524297:MQN524369 NAJ524297:NAJ524369 NKF524297:NKF524369 NUB524297:NUB524369 ODX524297:ODX524369 ONT524297:ONT524369 OXP524297:OXP524369 PHL524297:PHL524369 PRH524297:PRH524369 QBD524297:QBD524369 QKZ524297:QKZ524369 QUV524297:QUV524369 RER524297:RER524369 RON524297:RON524369 RYJ524297:RYJ524369 SIF524297:SIF524369 SSB524297:SSB524369 TBX524297:TBX524369 TLT524297:TLT524369 TVP524297:TVP524369 UFL524297:UFL524369 UPH524297:UPH524369 UZD524297:UZD524369 VIZ524297:VIZ524369 VSV524297:VSV524369 WCR524297:WCR524369 WMN524297:WMN524369 WWJ524297:WWJ524369 AB589833:AB589905 JX589833:JX589905 TT589833:TT589905 ADP589833:ADP589905 ANL589833:ANL589905 AXH589833:AXH589905 BHD589833:BHD589905 BQZ589833:BQZ589905 CAV589833:CAV589905 CKR589833:CKR589905 CUN589833:CUN589905 DEJ589833:DEJ589905 DOF589833:DOF589905 DYB589833:DYB589905 EHX589833:EHX589905 ERT589833:ERT589905 FBP589833:FBP589905 FLL589833:FLL589905 FVH589833:FVH589905 GFD589833:GFD589905 GOZ589833:GOZ589905 GYV589833:GYV589905 HIR589833:HIR589905 HSN589833:HSN589905 ICJ589833:ICJ589905 IMF589833:IMF589905 IWB589833:IWB589905 JFX589833:JFX589905 JPT589833:JPT589905 JZP589833:JZP589905 KJL589833:KJL589905 KTH589833:KTH589905 LDD589833:LDD589905 LMZ589833:LMZ589905 LWV589833:LWV589905 MGR589833:MGR589905 MQN589833:MQN589905 NAJ589833:NAJ589905 NKF589833:NKF589905 NUB589833:NUB589905 ODX589833:ODX589905 ONT589833:ONT589905 OXP589833:OXP589905 PHL589833:PHL589905 PRH589833:PRH589905 QBD589833:QBD589905 QKZ589833:QKZ589905 QUV589833:QUV589905 RER589833:RER589905 RON589833:RON589905 RYJ589833:RYJ589905 SIF589833:SIF589905 SSB589833:SSB589905 TBX589833:TBX589905 TLT589833:TLT589905 TVP589833:TVP589905 UFL589833:UFL589905 UPH589833:UPH589905 UZD589833:UZD589905 VIZ589833:VIZ589905 VSV589833:VSV589905 WCR589833:WCR589905 WMN589833:WMN589905 WWJ589833:WWJ589905 AB655369:AB655441 JX655369:JX655441 TT655369:TT655441 ADP655369:ADP655441 ANL655369:ANL655441 AXH655369:AXH655441 BHD655369:BHD655441 BQZ655369:BQZ655441 CAV655369:CAV655441 CKR655369:CKR655441 CUN655369:CUN655441 DEJ655369:DEJ655441 DOF655369:DOF655441 DYB655369:DYB655441 EHX655369:EHX655441 ERT655369:ERT655441 FBP655369:FBP655441 FLL655369:FLL655441 FVH655369:FVH655441 GFD655369:GFD655441 GOZ655369:GOZ655441 GYV655369:GYV655441 HIR655369:HIR655441 HSN655369:HSN655441 ICJ655369:ICJ655441 IMF655369:IMF655441 IWB655369:IWB655441 JFX655369:JFX655441 JPT655369:JPT655441 JZP655369:JZP655441 KJL655369:KJL655441 KTH655369:KTH655441 LDD655369:LDD655441 LMZ655369:LMZ655441 LWV655369:LWV655441 MGR655369:MGR655441 MQN655369:MQN655441 NAJ655369:NAJ655441 NKF655369:NKF655441 NUB655369:NUB655441 ODX655369:ODX655441 ONT655369:ONT655441 OXP655369:OXP655441 PHL655369:PHL655441 PRH655369:PRH655441 QBD655369:QBD655441 QKZ655369:QKZ655441 QUV655369:QUV655441 RER655369:RER655441 RON655369:RON655441 RYJ655369:RYJ655441 SIF655369:SIF655441 SSB655369:SSB655441 TBX655369:TBX655441 TLT655369:TLT655441 TVP655369:TVP655441 UFL655369:UFL655441 UPH655369:UPH655441 UZD655369:UZD655441 VIZ655369:VIZ655441 VSV655369:VSV655441 WCR655369:WCR655441 WMN655369:WMN655441 WWJ655369:WWJ655441 AB720905:AB720977 JX720905:JX720977 TT720905:TT720977 ADP720905:ADP720977 ANL720905:ANL720977 AXH720905:AXH720977 BHD720905:BHD720977 BQZ720905:BQZ720977 CAV720905:CAV720977 CKR720905:CKR720977 CUN720905:CUN720977 DEJ720905:DEJ720977 DOF720905:DOF720977 DYB720905:DYB720977 EHX720905:EHX720977 ERT720905:ERT720977 FBP720905:FBP720977 FLL720905:FLL720977 FVH720905:FVH720977 GFD720905:GFD720977 GOZ720905:GOZ720977 GYV720905:GYV720977 HIR720905:HIR720977 HSN720905:HSN720977 ICJ720905:ICJ720977 IMF720905:IMF720977 IWB720905:IWB720977 JFX720905:JFX720977 JPT720905:JPT720977 JZP720905:JZP720977 KJL720905:KJL720977 KTH720905:KTH720977 LDD720905:LDD720977 LMZ720905:LMZ720977 LWV720905:LWV720977 MGR720905:MGR720977 MQN720905:MQN720977 NAJ720905:NAJ720977 NKF720905:NKF720977 NUB720905:NUB720977 ODX720905:ODX720977 ONT720905:ONT720977 OXP720905:OXP720977 PHL720905:PHL720977 PRH720905:PRH720977 QBD720905:QBD720977 QKZ720905:QKZ720977 QUV720905:QUV720977 RER720905:RER720977 RON720905:RON720977 RYJ720905:RYJ720977 SIF720905:SIF720977 SSB720905:SSB720977 TBX720905:TBX720977 TLT720905:TLT720977 TVP720905:TVP720977 UFL720905:UFL720977 UPH720905:UPH720977 UZD720905:UZD720977 VIZ720905:VIZ720977 VSV720905:VSV720977 WCR720905:WCR720977 WMN720905:WMN720977 WWJ720905:WWJ720977 AB786441:AB786513 JX786441:JX786513 TT786441:TT786513 ADP786441:ADP786513 ANL786441:ANL786513 AXH786441:AXH786513 BHD786441:BHD786513 BQZ786441:BQZ786513 CAV786441:CAV786513 CKR786441:CKR786513 CUN786441:CUN786513 DEJ786441:DEJ786513 DOF786441:DOF786513 DYB786441:DYB786513 EHX786441:EHX786513 ERT786441:ERT786513 FBP786441:FBP786513 FLL786441:FLL786513 FVH786441:FVH786513 GFD786441:GFD786513 GOZ786441:GOZ786513 GYV786441:GYV786513 HIR786441:HIR786513 HSN786441:HSN786513 ICJ786441:ICJ786513 IMF786441:IMF786513 IWB786441:IWB786513 JFX786441:JFX786513 JPT786441:JPT786513 JZP786441:JZP786513 KJL786441:KJL786513 KTH786441:KTH786513 LDD786441:LDD786513 LMZ786441:LMZ786513 LWV786441:LWV786513 MGR786441:MGR786513 MQN786441:MQN786513 NAJ786441:NAJ786513 NKF786441:NKF786513 NUB786441:NUB786513 ODX786441:ODX786513 ONT786441:ONT786513 OXP786441:OXP786513 PHL786441:PHL786513 PRH786441:PRH786513 QBD786441:QBD786513 QKZ786441:QKZ786513 QUV786441:QUV786513 RER786441:RER786513 RON786441:RON786513 RYJ786441:RYJ786513 SIF786441:SIF786513 SSB786441:SSB786513 TBX786441:TBX786513 TLT786441:TLT786513 TVP786441:TVP786513 UFL786441:UFL786513 UPH786441:UPH786513 UZD786441:UZD786513 VIZ786441:VIZ786513 VSV786441:VSV786513 WCR786441:WCR786513 WMN786441:WMN786513 WWJ786441:WWJ786513 AB851977:AB852049 JX851977:JX852049 TT851977:TT852049 ADP851977:ADP852049 ANL851977:ANL852049 AXH851977:AXH852049 BHD851977:BHD852049 BQZ851977:BQZ852049 CAV851977:CAV852049 CKR851977:CKR852049 CUN851977:CUN852049 DEJ851977:DEJ852049 DOF851977:DOF852049 DYB851977:DYB852049 EHX851977:EHX852049 ERT851977:ERT852049 FBP851977:FBP852049 FLL851977:FLL852049 FVH851977:FVH852049 GFD851977:GFD852049 GOZ851977:GOZ852049 GYV851977:GYV852049 HIR851977:HIR852049 HSN851977:HSN852049 ICJ851977:ICJ852049 IMF851977:IMF852049 IWB851977:IWB852049 JFX851977:JFX852049 JPT851977:JPT852049 JZP851977:JZP852049 KJL851977:KJL852049 KTH851977:KTH852049 LDD851977:LDD852049 LMZ851977:LMZ852049 LWV851977:LWV852049 MGR851977:MGR852049 MQN851977:MQN852049 NAJ851977:NAJ852049 NKF851977:NKF852049 NUB851977:NUB852049 ODX851977:ODX852049 ONT851977:ONT852049 OXP851977:OXP852049 PHL851977:PHL852049 PRH851977:PRH852049 QBD851977:QBD852049 QKZ851977:QKZ852049 QUV851977:QUV852049 RER851977:RER852049 RON851977:RON852049 RYJ851977:RYJ852049 SIF851977:SIF852049 SSB851977:SSB852049 TBX851977:TBX852049 TLT851977:TLT852049 TVP851977:TVP852049 UFL851977:UFL852049 UPH851977:UPH852049 UZD851977:UZD852049 VIZ851977:VIZ852049 VSV851977:VSV852049 WCR851977:WCR852049 WMN851977:WMN852049 WWJ851977:WWJ852049 AB917513:AB917585 JX917513:JX917585 TT917513:TT917585 ADP917513:ADP917585 ANL917513:ANL917585 AXH917513:AXH917585 BHD917513:BHD917585 BQZ917513:BQZ917585 CAV917513:CAV917585 CKR917513:CKR917585 CUN917513:CUN917585 DEJ917513:DEJ917585 DOF917513:DOF917585 DYB917513:DYB917585 EHX917513:EHX917585 ERT917513:ERT917585 FBP917513:FBP917585 FLL917513:FLL917585 FVH917513:FVH917585 GFD917513:GFD917585 GOZ917513:GOZ917585 GYV917513:GYV917585 HIR917513:HIR917585 HSN917513:HSN917585 ICJ917513:ICJ917585 IMF917513:IMF917585 IWB917513:IWB917585 JFX917513:JFX917585 JPT917513:JPT917585 JZP917513:JZP917585 KJL917513:KJL917585 KTH917513:KTH917585 LDD917513:LDD917585 LMZ917513:LMZ917585 LWV917513:LWV917585 MGR917513:MGR917585 MQN917513:MQN917585 NAJ917513:NAJ917585 NKF917513:NKF917585 NUB917513:NUB917585 ODX917513:ODX917585 ONT917513:ONT917585 OXP917513:OXP917585 PHL917513:PHL917585 PRH917513:PRH917585 QBD917513:QBD917585 QKZ917513:QKZ917585 QUV917513:QUV917585 RER917513:RER917585 RON917513:RON917585 RYJ917513:RYJ917585 SIF917513:SIF917585 SSB917513:SSB917585 TBX917513:TBX917585 TLT917513:TLT917585 TVP917513:TVP917585 UFL917513:UFL917585 UPH917513:UPH917585 UZD917513:UZD917585 VIZ917513:VIZ917585 VSV917513:VSV917585 WCR917513:WCR917585 WMN917513:WMN917585 WWJ917513:WWJ917585 AB983049:AB983121 JX983049:JX983121 TT983049:TT983121 ADP983049:ADP983121 ANL983049:ANL983121 AXH983049:AXH983121 BHD983049:BHD983121 BQZ983049:BQZ983121 CAV983049:CAV983121 CKR983049:CKR983121 CUN983049:CUN983121 DEJ983049:DEJ983121 DOF983049:DOF983121 DYB983049:DYB983121 EHX983049:EHX983121 ERT983049:ERT983121 FBP983049:FBP983121 FLL983049:FLL983121 FVH983049:FVH983121 GFD983049:GFD983121 GOZ983049:GOZ983121 GYV983049:GYV983121 HIR983049:HIR983121 HSN983049:HSN983121 ICJ983049:ICJ983121 IMF983049:IMF983121 IWB983049:IWB983121 JFX983049:JFX983121 JPT983049:JPT983121 JZP983049:JZP983121 KJL983049:KJL983121 KTH983049:KTH983121 LDD983049:LDD983121 LMZ983049:LMZ983121 LWV983049:LWV983121 MGR983049:MGR983121 MQN983049:MQN983121 NAJ983049:NAJ983121 NKF983049:NKF983121 NUB983049:NUB983121 ODX983049:ODX983121 ONT983049:ONT983121 OXP983049:OXP983121 PHL983049:PHL983121 PRH983049:PRH983121 QBD983049:QBD983121 QKZ983049:QKZ983121 QUV983049:QUV983121 RER983049:RER983121 RON983049:RON983121 RYJ983049:RYJ983121 SIF983049:SIF983121 SSB983049:SSB983121 TBX983049:TBX983121 TLT983049:TLT983121 TVP983049:TVP983121 UFL983049:UFL983121 UPH983049:UPH983121 UZD983049:UZD983121 VIZ983049:VIZ983121 VSV983049:VSV983121 WCR983049:WCR983121 WMN983049:WMN983121 WWJ983049:WWJ983121">
      <formula1>0</formula1>
      <formula2>100</formula2>
    </dataValidation>
  </dataValidations>
  <printOptions horizontalCentered="1"/>
  <pageMargins left="0.19685039370078741" right="0.19685039370078741" top="0.59055118110236227" bottom="0.39370078740157483" header="0" footer="0.19685039370078741"/>
  <pageSetup paperSize="14" scale="63" orientation="landscape" r:id="rId1"/>
  <headerFooter alignWithMargins="0">
    <oddFooter xml:space="preserve">&amp;LFormato: FO-AC-07 Versión: 2&amp;CPágina &amp;P&amp;R </oddFooter>
  </headerFooter>
  <rowBreaks count="5" manualBreakCount="5">
    <brk id="16" max="16383" man="1"/>
    <brk id="19" max="16383" man="1"/>
    <brk id="27" max="16383" man="1"/>
    <brk id="32" max="16383" man="1"/>
    <brk id="89" max="3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7"/>
  <sheetViews>
    <sheetView showGridLines="0" view="pageBreakPreview" zoomScale="110" zoomScaleNormal="90" zoomScaleSheetLayoutView="110" workbookViewId="0">
      <pane xSplit="9" ySplit="8" topLeftCell="K9" activePane="bottomRight" state="frozen"/>
      <selection pane="topRight" activeCell="L1" sqref="L1"/>
      <selection pane="bottomLeft" activeCell="A9" sqref="A9"/>
      <selection pane="bottomRight" activeCell="W9" sqref="W9:Y9"/>
    </sheetView>
  </sheetViews>
  <sheetFormatPr baseColWidth="10" defaultRowHeight="12.75" x14ac:dyDescent="0.2"/>
  <cols>
    <col min="1" max="1" width="10.140625" style="523" customWidth="1"/>
    <col min="2" max="2" width="3.42578125" style="523" customWidth="1"/>
    <col min="3" max="5" width="5.140625" style="540" customWidth="1"/>
    <col min="6" max="6" width="2.7109375" style="523" bestFit="1" customWidth="1"/>
    <col min="7" max="8" width="11.28515625" style="526" customWidth="1"/>
    <col min="9" max="9" width="8" style="526" customWidth="1"/>
    <col min="10" max="10" width="2.5703125" style="523" customWidth="1"/>
    <col min="11" max="12" width="9" style="523" customWidth="1"/>
    <col min="13" max="14" width="3.7109375" style="523" customWidth="1"/>
    <col min="15" max="15" width="2.140625" style="523" hidden="1" customWidth="1"/>
    <col min="16" max="17" width="3.140625" style="523" customWidth="1"/>
    <col min="18" max="18" width="1" style="523" hidden="1" customWidth="1"/>
    <col min="19" max="20" width="3.7109375" style="523" hidden="1" customWidth="1"/>
    <col min="21" max="21" width="4.42578125" style="523" customWidth="1"/>
    <col min="22" max="22" width="1" style="523" hidden="1" customWidth="1"/>
    <col min="23" max="23" width="16.5703125" style="526" customWidth="1"/>
    <col min="24" max="25" width="18.5703125" style="526" customWidth="1"/>
    <col min="26" max="26" width="20.140625" style="523" customWidth="1"/>
    <col min="27" max="28" width="4.140625" style="523" customWidth="1"/>
    <col min="29" max="29" width="1" style="523" hidden="1" customWidth="1"/>
    <col min="30" max="31" width="3.85546875" style="523" hidden="1" customWidth="1"/>
    <col min="32" max="32" width="3.140625" style="523" customWidth="1"/>
    <col min="33" max="33" width="3.85546875" style="523" hidden="1" customWidth="1"/>
    <col min="34" max="34" width="3.140625" style="523" customWidth="1"/>
    <col min="35" max="35" width="3.85546875" style="523" hidden="1" customWidth="1"/>
    <col min="36" max="36" width="4.42578125" style="541" customWidth="1"/>
    <col min="37" max="37" width="4.140625" style="490" customWidth="1"/>
    <col min="38" max="256" width="11.42578125" style="490"/>
    <col min="257" max="257" width="10.140625" style="490" customWidth="1"/>
    <col min="258" max="258" width="3.42578125" style="490" customWidth="1"/>
    <col min="259" max="261" width="5.140625" style="490" customWidth="1"/>
    <col min="262" max="262" width="2.7109375" style="490" bestFit="1" customWidth="1"/>
    <col min="263" max="264" width="11.28515625" style="490" customWidth="1"/>
    <col min="265" max="265" width="8" style="490" customWidth="1"/>
    <col min="266" max="266" width="2.5703125" style="490" customWidth="1"/>
    <col min="267" max="268" width="9" style="490" customWidth="1"/>
    <col min="269" max="270" width="3.7109375" style="490" customWidth="1"/>
    <col min="271" max="271" width="0" style="490" hidden="1" customWidth="1"/>
    <col min="272" max="273" width="3.140625" style="490" customWidth="1"/>
    <col min="274" max="276" width="0" style="490" hidden="1" customWidth="1"/>
    <col min="277" max="277" width="4.42578125" style="490" customWidth="1"/>
    <col min="278" max="278" width="0" style="490" hidden="1" customWidth="1"/>
    <col min="279" max="279" width="16.5703125" style="490" customWidth="1"/>
    <col min="280" max="281" width="18.5703125" style="490" customWidth="1"/>
    <col min="282" max="282" width="20.140625" style="490" customWidth="1"/>
    <col min="283" max="284" width="4.140625" style="490" customWidth="1"/>
    <col min="285" max="287" width="0" style="490" hidden="1" customWidth="1"/>
    <col min="288" max="288" width="3.140625" style="490" customWidth="1"/>
    <col min="289" max="289" width="0" style="490" hidden="1" customWidth="1"/>
    <col min="290" max="290" width="3.140625" style="490" customWidth="1"/>
    <col min="291" max="291" width="0" style="490" hidden="1" customWidth="1"/>
    <col min="292" max="292" width="4.42578125" style="490" customWidth="1"/>
    <col min="293" max="293" width="4.140625" style="490" customWidth="1"/>
    <col min="294" max="512" width="11.42578125" style="490"/>
    <col min="513" max="513" width="10.140625" style="490" customWidth="1"/>
    <col min="514" max="514" width="3.42578125" style="490" customWidth="1"/>
    <col min="515" max="517" width="5.140625" style="490" customWidth="1"/>
    <col min="518" max="518" width="2.7109375" style="490" bestFit="1" customWidth="1"/>
    <col min="519" max="520" width="11.28515625" style="490" customWidth="1"/>
    <col min="521" max="521" width="8" style="490" customWidth="1"/>
    <col min="522" max="522" width="2.5703125" style="490" customWidth="1"/>
    <col min="523" max="524" width="9" style="490" customWidth="1"/>
    <col min="525" max="526" width="3.7109375" style="490" customWidth="1"/>
    <col min="527" max="527" width="0" style="490" hidden="1" customWidth="1"/>
    <col min="528" max="529" width="3.140625" style="490" customWidth="1"/>
    <col min="530" max="532" width="0" style="490" hidden="1" customWidth="1"/>
    <col min="533" max="533" width="4.42578125" style="490" customWidth="1"/>
    <col min="534" max="534" width="0" style="490" hidden="1" customWidth="1"/>
    <col min="535" max="535" width="16.5703125" style="490" customWidth="1"/>
    <col min="536" max="537" width="18.5703125" style="490" customWidth="1"/>
    <col min="538" max="538" width="20.140625" style="490" customWidth="1"/>
    <col min="539" max="540" width="4.140625" style="490" customWidth="1"/>
    <col min="541" max="543" width="0" style="490" hidden="1" customWidth="1"/>
    <col min="544" max="544" width="3.140625" style="490" customWidth="1"/>
    <col min="545" max="545" width="0" style="490" hidden="1" customWidth="1"/>
    <col min="546" max="546" width="3.140625" style="490" customWidth="1"/>
    <col min="547" max="547" width="0" style="490" hidden="1" customWidth="1"/>
    <col min="548" max="548" width="4.42578125" style="490" customWidth="1"/>
    <col min="549" max="549" width="4.140625" style="490" customWidth="1"/>
    <col min="550" max="768" width="11.42578125" style="490"/>
    <col min="769" max="769" width="10.140625" style="490" customWidth="1"/>
    <col min="770" max="770" width="3.42578125" style="490" customWidth="1"/>
    <col min="771" max="773" width="5.140625" style="490" customWidth="1"/>
    <col min="774" max="774" width="2.7109375" style="490" bestFit="1" customWidth="1"/>
    <col min="775" max="776" width="11.28515625" style="490" customWidth="1"/>
    <col min="777" max="777" width="8" style="490" customWidth="1"/>
    <col min="778" max="778" width="2.5703125" style="490" customWidth="1"/>
    <col min="779" max="780" width="9" style="490" customWidth="1"/>
    <col min="781" max="782" width="3.7109375" style="490" customWidth="1"/>
    <col min="783" max="783" width="0" style="490" hidden="1" customWidth="1"/>
    <col min="784" max="785" width="3.140625" style="490" customWidth="1"/>
    <col min="786" max="788" width="0" style="490" hidden="1" customWidth="1"/>
    <col min="789" max="789" width="4.42578125" style="490" customWidth="1"/>
    <col min="790" max="790" width="0" style="490" hidden="1" customWidth="1"/>
    <col min="791" max="791" width="16.5703125" style="490" customWidth="1"/>
    <col min="792" max="793" width="18.5703125" style="490" customWidth="1"/>
    <col min="794" max="794" width="20.140625" style="490" customWidth="1"/>
    <col min="795" max="796" width="4.140625" style="490" customWidth="1"/>
    <col min="797" max="799" width="0" style="490" hidden="1" customWidth="1"/>
    <col min="800" max="800" width="3.140625" style="490" customWidth="1"/>
    <col min="801" max="801" width="0" style="490" hidden="1" customWidth="1"/>
    <col min="802" max="802" width="3.140625" style="490" customWidth="1"/>
    <col min="803" max="803" width="0" style="490" hidden="1" customWidth="1"/>
    <col min="804" max="804" width="4.42578125" style="490" customWidth="1"/>
    <col min="805" max="805" width="4.140625" style="490" customWidth="1"/>
    <col min="806" max="1024" width="11.42578125" style="490"/>
    <col min="1025" max="1025" width="10.140625" style="490" customWidth="1"/>
    <col min="1026" max="1026" width="3.42578125" style="490" customWidth="1"/>
    <col min="1027" max="1029" width="5.140625" style="490" customWidth="1"/>
    <col min="1030" max="1030" width="2.7109375" style="490" bestFit="1" customWidth="1"/>
    <col min="1031" max="1032" width="11.28515625" style="490" customWidth="1"/>
    <col min="1033" max="1033" width="8" style="490" customWidth="1"/>
    <col min="1034" max="1034" width="2.5703125" style="490" customWidth="1"/>
    <col min="1035" max="1036" width="9" style="490" customWidth="1"/>
    <col min="1037" max="1038" width="3.7109375" style="490" customWidth="1"/>
    <col min="1039" max="1039" width="0" style="490" hidden="1" customWidth="1"/>
    <col min="1040" max="1041" width="3.140625" style="490" customWidth="1"/>
    <col min="1042" max="1044" width="0" style="490" hidden="1" customWidth="1"/>
    <col min="1045" max="1045" width="4.42578125" style="490" customWidth="1"/>
    <col min="1046" max="1046" width="0" style="490" hidden="1" customWidth="1"/>
    <col min="1047" max="1047" width="16.5703125" style="490" customWidth="1"/>
    <col min="1048" max="1049" width="18.5703125" style="490" customWidth="1"/>
    <col min="1050" max="1050" width="20.140625" style="490" customWidth="1"/>
    <col min="1051" max="1052" width="4.140625" style="490" customWidth="1"/>
    <col min="1053" max="1055" width="0" style="490" hidden="1" customWidth="1"/>
    <col min="1056" max="1056" width="3.140625" style="490" customWidth="1"/>
    <col min="1057" max="1057" width="0" style="490" hidden="1" customWidth="1"/>
    <col min="1058" max="1058" width="3.140625" style="490" customWidth="1"/>
    <col min="1059" max="1059" width="0" style="490" hidden="1" customWidth="1"/>
    <col min="1060" max="1060" width="4.42578125" style="490" customWidth="1"/>
    <col min="1061" max="1061" width="4.140625" style="490" customWidth="1"/>
    <col min="1062" max="1280" width="11.42578125" style="490"/>
    <col min="1281" max="1281" width="10.140625" style="490" customWidth="1"/>
    <col min="1282" max="1282" width="3.42578125" style="490" customWidth="1"/>
    <col min="1283" max="1285" width="5.140625" style="490" customWidth="1"/>
    <col min="1286" max="1286" width="2.7109375" style="490" bestFit="1" customWidth="1"/>
    <col min="1287" max="1288" width="11.28515625" style="490" customWidth="1"/>
    <col min="1289" max="1289" width="8" style="490" customWidth="1"/>
    <col min="1290" max="1290" width="2.5703125" style="490" customWidth="1"/>
    <col min="1291" max="1292" width="9" style="490" customWidth="1"/>
    <col min="1293" max="1294" width="3.7109375" style="490" customWidth="1"/>
    <col min="1295" max="1295" width="0" style="490" hidden="1" customWidth="1"/>
    <col min="1296" max="1297" width="3.140625" style="490" customWidth="1"/>
    <col min="1298" max="1300" width="0" style="490" hidden="1" customWidth="1"/>
    <col min="1301" max="1301" width="4.42578125" style="490" customWidth="1"/>
    <col min="1302" max="1302" width="0" style="490" hidden="1" customWidth="1"/>
    <col min="1303" max="1303" width="16.5703125" style="490" customWidth="1"/>
    <col min="1304" max="1305" width="18.5703125" style="490" customWidth="1"/>
    <col min="1306" max="1306" width="20.140625" style="490" customWidth="1"/>
    <col min="1307" max="1308" width="4.140625" style="490" customWidth="1"/>
    <col min="1309" max="1311" width="0" style="490" hidden="1" customWidth="1"/>
    <col min="1312" max="1312" width="3.140625" style="490" customWidth="1"/>
    <col min="1313" max="1313" width="0" style="490" hidden="1" customWidth="1"/>
    <col min="1314" max="1314" width="3.140625" style="490" customWidth="1"/>
    <col min="1315" max="1315" width="0" style="490" hidden="1" customWidth="1"/>
    <col min="1316" max="1316" width="4.42578125" style="490" customWidth="1"/>
    <col min="1317" max="1317" width="4.140625" style="490" customWidth="1"/>
    <col min="1318" max="1536" width="11.42578125" style="490"/>
    <col min="1537" max="1537" width="10.140625" style="490" customWidth="1"/>
    <col min="1538" max="1538" width="3.42578125" style="490" customWidth="1"/>
    <col min="1539" max="1541" width="5.140625" style="490" customWidth="1"/>
    <col min="1542" max="1542" width="2.7109375" style="490" bestFit="1" customWidth="1"/>
    <col min="1543" max="1544" width="11.28515625" style="490" customWidth="1"/>
    <col min="1545" max="1545" width="8" style="490" customWidth="1"/>
    <col min="1546" max="1546" width="2.5703125" style="490" customWidth="1"/>
    <col min="1547" max="1548" width="9" style="490" customWidth="1"/>
    <col min="1549" max="1550" width="3.7109375" style="490" customWidth="1"/>
    <col min="1551" max="1551" width="0" style="490" hidden="1" customWidth="1"/>
    <col min="1552" max="1553" width="3.140625" style="490" customWidth="1"/>
    <col min="1554" max="1556" width="0" style="490" hidden="1" customWidth="1"/>
    <col min="1557" max="1557" width="4.42578125" style="490" customWidth="1"/>
    <col min="1558" max="1558" width="0" style="490" hidden="1" customWidth="1"/>
    <col min="1559" max="1559" width="16.5703125" style="490" customWidth="1"/>
    <col min="1560" max="1561" width="18.5703125" style="490" customWidth="1"/>
    <col min="1562" max="1562" width="20.140625" style="490" customWidth="1"/>
    <col min="1563" max="1564" width="4.140625" style="490" customWidth="1"/>
    <col min="1565" max="1567" width="0" style="490" hidden="1" customWidth="1"/>
    <col min="1568" max="1568" width="3.140625" style="490" customWidth="1"/>
    <col min="1569" max="1569" width="0" style="490" hidden="1" customWidth="1"/>
    <col min="1570" max="1570" width="3.140625" style="490" customWidth="1"/>
    <col min="1571" max="1571" width="0" style="490" hidden="1" customWidth="1"/>
    <col min="1572" max="1572" width="4.42578125" style="490" customWidth="1"/>
    <col min="1573" max="1573" width="4.140625" style="490" customWidth="1"/>
    <col min="1574" max="1792" width="11.42578125" style="490"/>
    <col min="1793" max="1793" width="10.140625" style="490" customWidth="1"/>
    <col min="1794" max="1794" width="3.42578125" style="490" customWidth="1"/>
    <col min="1795" max="1797" width="5.140625" style="490" customWidth="1"/>
    <col min="1798" max="1798" width="2.7109375" style="490" bestFit="1" customWidth="1"/>
    <col min="1799" max="1800" width="11.28515625" style="490" customWidth="1"/>
    <col min="1801" max="1801" width="8" style="490" customWidth="1"/>
    <col min="1802" max="1802" width="2.5703125" style="490" customWidth="1"/>
    <col min="1803" max="1804" width="9" style="490" customWidth="1"/>
    <col min="1805" max="1806" width="3.7109375" style="490" customWidth="1"/>
    <col min="1807" max="1807" width="0" style="490" hidden="1" customWidth="1"/>
    <col min="1808" max="1809" width="3.140625" style="490" customWidth="1"/>
    <col min="1810" max="1812" width="0" style="490" hidden="1" customWidth="1"/>
    <col min="1813" max="1813" width="4.42578125" style="490" customWidth="1"/>
    <col min="1814" max="1814" width="0" style="490" hidden="1" customWidth="1"/>
    <col min="1815" max="1815" width="16.5703125" style="490" customWidth="1"/>
    <col min="1816" max="1817" width="18.5703125" style="490" customWidth="1"/>
    <col min="1818" max="1818" width="20.140625" style="490" customWidth="1"/>
    <col min="1819" max="1820" width="4.140625" style="490" customWidth="1"/>
    <col min="1821" max="1823" width="0" style="490" hidden="1" customWidth="1"/>
    <col min="1824" max="1824" width="3.140625" style="490" customWidth="1"/>
    <col min="1825" max="1825" width="0" style="490" hidden="1" customWidth="1"/>
    <col min="1826" max="1826" width="3.140625" style="490" customWidth="1"/>
    <col min="1827" max="1827" width="0" style="490" hidden="1" customWidth="1"/>
    <col min="1828" max="1828" width="4.42578125" style="490" customWidth="1"/>
    <col min="1829" max="1829" width="4.140625" style="490" customWidth="1"/>
    <col min="1830" max="2048" width="11.42578125" style="490"/>
    <col min="2049" max="2049" width="10.140625" style="490" customWidth="1"/>
    <col min="2050" max="2050" width="3.42578125" style="490" customWidth="1"/>
    <col min="2051" max="2053" width="5.140625" style="490" customWidth="1"/>
    <col min="2054" max="2054" width="2.7109375" style="490" bestFit="1" customWidth="1"/>
    <col min="2055" max="2056" width="11.28515625" style="490" customWidth="1"/>
    <col min="2057" max="2057" width="8" style="490" customWidth="1"/>
    <col min="2058" max="2058" width="2.5703125" style="490" customWidth="1"/>
    <col min="2059" max="2060" width="9" style="490" customWidth="1"/>
    <col min="2061" max="2062" width="3.7109375" style="490" customWidth="1"/>
    <col min="2063" max="2063" width="0" style="490" hidden="1" customWidth="1"/>
    <col min="2064" max="2065" width="3.140625" style="490" customWidth="1"/>
    <col min="2066" max="2068" width="0" style="490" hidden="1" customWidth="1"/>
    <col min="2069" max="2069" width="4.42578125" style="490" customWidth="1"/>
    <col min="2070" max="2070" width="0" style="490" hidden="1" customWidth="1"/>
    <col min="2071" max="2071" width="16.5703125" style="490" customWidth="1"/>
    <col min="2072" max="2073" width="18.5703125" style="490" customWidth="1"/>
    <col min="2074" max="2074" width="20.140625" style="490" customWidth="1"/>
    <col min="2075" max="2076" width="4.140625" style="490" customWidth="1"/>
    <col min="2077" max="2079" width="0" style="490" hidden="1" customWidth="1"/>
    <col min="2080" max="2080" width="3.140625" style="490" customWidth="1"/>
    <col min="2081" max="2081" width="0" style="490" hidden="1" customWidth="1"/>
    <col min="2082" max="2082" width="3.140625" style="490" customWidth="1"/>
    <col min="2083" max="2083" width="0" style="490" hidden="1" customWidth="1"/>
    <col min="2084" max="2084" width="4.42578125" style="490" customWidth="1"/>
    <col min="2085" max="2085" width="4.140625" style="490" customWidth="1"/>
    <col min="2086" max="2304" width="11.42578125" style="490"/>
    <col min="2305" max="2305" width="10.140625" style="490" customWidth="1"/>
    <col min="2306" max="2306" width="3.42578125" style="490" customWidth="1"/>
    <col min="2307" max="2309" width="5.140625" style="490" customWidth="1"/>
    <col min="2310" max="2310" width="2.7109375" style="490" bestFit="1" customWidth="1"/>
    <col min="2311" max="2312" width="11.28515625" style="490" customWidth="1"/>
    <col min="2313" max="2313" width="8" style="490" customWidth="1"/>
    <col min="2314" max="2314" width="2.5703125" style="490" customWidth="1"/>
    <col min="2315" max="2316" width="9" style="490" customWidth="1"/>
    <col min="2317" max="2318" width="3.7109375" style="490" customWidth="1"/>
    <col min="2319" max="2319" width="0" style="490" hidden="1" customWidth="1"/>
    <col min="2320" max="2321" width="3.140625" style="490" customWidth="1"/>
    <col min="2322" max="2324" width="0" style="490" hidden="1" customWidth="1"/>
    <col min="2325" max="2325" width="4.42578125" style="490" customWidth="1"/>
    <col min="2326" max="2326" width="0" style="490" hidden="1" customWidth="1"/>
    <col min="2327" max="2327" width="16.5703125" style="490" customWidth="1"/>
    <col min="2328" max="2329" width="18.5703125" style="490" customWidth="1"/>
    <col min="2330" max="2330" width="20.140625" style="490" customWidth="1"/>
    <col min="2331" max="2332" width="4.140625" style="490" customWidth="1"/>
    <col min="2333" max="2335" width="0" style="490" hidden="1" customWidth="1"/>
    <col min="2336" max="2336" width="3.140625" style="490" customWidth="1"/>
    <col min="2337" max="2337" width="0" style="490" hidden="1" customWidth="1"/>
    <col min="2338" max="2338" width="3.140625" style="490" customWidth="1"/>
    <col min="2339" max="2339" width="0" style="490" hidden="1" customWidth="1"/>
    <col min="2340" max="2340" width="4.42578125" style="490" customWidth="1"/>
    <col min="2341" max="2341" width="4.140625" style="490" customWidth="1"/>
    <col min="2342" max="2560" width="11.42578125" style="490"/>
    <col min="2561" max="2561" width="10.140625" style="490" customWidth="1"/>
    <col min="2562" max="2562" width="3.42578125" style="490" customWidth="1"/>
    <col min="2563" max="2565" width="5.140625" style="490" customWidth="1"/>
    <col min="2566" max="2566" width="2.7109375" style="490" bestFit="1" customWidth="1"/>
    <col min="2567" max="2568" width="11.28515625" style="490" customWidth="1"/>
    <col min="2569" max="2569" width="8" style="490" customWidth="1"/>
    <col min="2570" max="2570" width="2.5703125" style="490" customWidth="1"/>
    <col min="2571" max="2572" width="9" style="490" customWidth="1"/>
    <col min="2573" max="2574" width="3.7109375" style="490" customWidth="1"/>
    <col min="2575" max="2575" width="0" style="490" hidden="1" customWidth="1"/>
    <col min="2576" max="2577" width="3.140625" style="490" customWidth="1"/>
    <col min="2578" max="2580" width="0" style="490" hidden="1" customWidth="1"/>
    <col min="2581" max="2581" width="4.42578125" style="490" customWidth="1"/>
    <col min="2582" max="2582" width="0" style="490" hidden="1" customWidth="1"/>
    <col min="2583" max="2583" width="16.5703125" style="490" customWidth="1"/>
    <col min="2584" max="2585" width="18.5703125" style="490" customWidth="1"/>
    <col min="2586" max="2586" width="20.140625" style="490" customWidth="1"/>
    <col min="2587" max="2588" width="4.140625" style="490" customWidth="1"/>
    <col min="2589" max="2591" width="0" style="490" hidden="1" customWidth="1"/>
    <col min="2592" max="2592" width="3.140625" style="490" customWidth="1"/>
    <col min="2593" max="2593" width="0" style="490" hidden="1" customWidth="1"/>
    <col min="2594" max="2594" width="3.140625" style="490" customWidth="1"/>
    <col min="2595" max="2595" width="0" style="490" hidden="1" customWidth="1"/>
    <col min="2596" max="2596" width="4.42578125" style="490" customWidth="1"/>
    <col min="2597" max="2597" width="4.140625" style="490" customWidth="1"/>
    <col min="2598" max="2816" width="11.42578125" style="490"/>
    <col min="2817" max="2817" width="10.140625" style="490" customWidth="1"/>
    <col min="2818" max="2818" width="3.42578125" style="490" customWidth="1"/>
    <col min="2819" max="2821" width="5.140625" style="490" customWidth="1"/>
    <col min="2822" max="2822" width="2.7109375" style="490" bestFit="1" customWidth="1"/>
    <col min="2823" max="2824" width="11.28515625" style="490" customWidth="1"/>
    <col min="2825" max="2825" width="8" style="490" customWidth="1"/>
    <col min="2826" max="2826" width="2.5703125" style="490" customWidth="1"/>
    <col min="2827" max="2828" width="9" style="490" customWidth="1"/>
    <col min="2829" max="2830" width="3.7109375" style="490" customWidth="1"/>
    <col min="2831" max="2831" width="0" style="490" hidden="1" customWidth="1"/>
    <col min="2832" max="2833" width="3.140625" style="490" customWidth="1"/>
    <col min="2834" max="2836" width="0" style="490" hidden="1" customWidth="1"/>
    <col min="2837" max="2837" width="4.42578125" style="490" customWidth="1"/>
    <col min="2838" max="2838" width="0" style="490" hidden="1" customWidth="1"/>
    <col min="2839" max="2839" width="16.5703125" style="490" customWidth="1"/>
    <col min="2840" max="2841" width="18.5703125" style="490" customWidth="1"/>
    <col min="2842" max="2842" width="20.140625" style="490" customWidth="1"/>
    <col min="2843" max="2844" width="4.140625" style="490" customWidth="1"/>
    <col min="2845" max="2847" width="0" style="490" hidden="1" customWidth="1"/>
    <col min="2848" max="2848" width="3.140625" style="490" customWidth="1"/>
    <col min="2849" max="2849" width="0" style="490" hidden="1" customWidth="1"/>
    <col min="2850" max="2850" width="3.140625" style="490" customWidth="1"/>
    <col min="2851" max="2851" width="0" style="490" hidden="1" customWidth="1"/>
    <col min="2852" max="2852" width="4.42578125" style="490" customWidth="1"/>
    <col min="2853" max="2853" width="4.140625" style="490" customWidth="1"/>
    <col min="2854" max="3072" width="11.42578125" style="490"/>
    <col min="3073" max="3073" width="10.140625" style="490" customWidth="1"/>
    <col min="3074" max="3074" width="3.42578125" style="490" customWidth="1"/>
    <col min="3075" max="3077" width="5.140625" style="490" customWidth="1"/>
    <col min="3078" max="3078" width="2.7109375" style="490" bestFit="1" customWidth="1"/>
    <col min="3079" max="3080" width="11.28515625" style="490" customWidth="1"/>
    <col min="3081" max="3081" width="8" style="490" customWidth="1"/>
    <col min="3082" max="3082" width="2.5703125" style="490" customWidth="1"/>
    <col min="3083" max="3084" width="9" style="490" customWidth="1"/>
    <col min="3085" max="3086" width="3.7109375" style="490" customWidth="1"/>
    <col min="3087" max="3087" width="0" style="490" hidden="1" customWidth="1"/>
    <col min="3088" max="3089" width="3.140625" style="490" customWidth="1"/>
    <col min="3090" max="3092" width="0" style="490" hidden="1" customWidth="1"/>
    <col min="3093" max="3093" width="4.42578125" style="490" customWidth="1"/>
    <col min="3094" max="3094" width="0" style="490" hidden="1" customWidth="1"/>
    <col min="3095" max="3095" width="16.5703125" style="490" customWidth="1"/>
    <col min="3096" max="3097" width="18.5703125" style="490" customWidth="1"/>
    <col min="3098" max="3098" width="20.140625" style="490" customWidth="1"/>
    <col min="3099" max="3100" width="4.140625" style="490" customWidth="1"/>
    <col min="3101" max="3103" width="0" style="490" hidden="1" customWidth="1"/>
    <col min="3104" max="3104" width="3.140625" style="490" customWidth="1"/>
    <col min="3105" max="3105" width="0" style="490" hidden="1" customWidth="1"/>
    <col min="3106" max="3106" width="3.140625" style="490" customWidth="1"/>
    <col min="3107" max="3107" width="0" style="490" hidden="1" customWidth="1"/>
    <col min="3108" max="3108" width="4.42578125" style="490" customWidth="1"/>
    <col min="3109" max="3109" width="4.140625" style="490" customWidth="1"/>
    <col min="3110" max="3328" width="11.42578125" style="490"/>
    <col min="3329" max="3329" width="10.140625" style="490" customWidth="1"/>
    <col min="3330" max="3330" width="3.42578125" style="490" customWidth="1"/>
    <col min="3331" max="3333" width="5.140625" style="490" customWidth="1"/>
    <col min="3334" max="3334" width="2.7109375" style="490" bestFit="1" customWidth="1"/>
    <col min="3335" max="3336" width="11.28515625" style="490" customWidth="1"/>
    <col min="3337" max="3337" width="8" style="490" customWidth="1"/>
    <col min="3338" max="3338" width="2.5703125" style="490" customWidth="1"/>
    <col min="3339" max="3340" width="9" style="490" customWidth="1"/>
    <col min="3341" max="3342" width="3.7109375" style="490" customWidth="1"/>
    <col min="3343" max="3343" width="0" style="490" hidden="1" customWidth="1"/>
    <col min="3344" max="3345" width="3.140625" style="490" customWidth="1"/>
    <col min="3346" max="3348" width="0" style="490" hidden="1" customWidth="1"/>
    <col min="3349" max="3349" width="4.42578125" style="490" customWidth="1"/>
    <col min="3350" max="3350" width="0" style="490" hidden="1" customWidth="1"/>
    <col min="3351" max="3351" width="16.5703125" style="490" customWidth="1"/>
    <col min="3352" max="3353" width="18.5703125" style="490" customWidth="1"/>
    <col min="3354" max="3354" width="20.140625" style="490" customWidth="1"/>
    <col min="3355" max="3356" width="4.140625" style="490" customWidth="1"/>
    <col min="3357" max="3359" width="0" style="490" hidden="1" customWidth="1"/>
    <col min="3360" max="3360" width="3.140625" style="490" customWidth="1"/>
    <col min="3361" max="3361" width="0" style="490" hidden="1" customWidth="1"/>
    <col min="3362" max="3362" width="3.140625" style="490" customWidth="1"/>
    <col min="3363" max="3363" width="0" style="490" hidden="1" customWidth="1"/>
    <col min="3364" max="3364" width="4.42578125" style="490" customWidth="1"/>
    <col min="3365" max="3365" width="4.140625" style="490" customWidth="1"/>
    <col min="3366" max="3584" width="11.42578125" style="490"/>
    <col min="3585" max="3585" width="10.140625" style="490" customWidth="1"/>
    <col min="3586" max="3586" width="3.42578125" style="490" customWidth="1"/>
    <col min="3587" max="3589" width="5.140625" style="490" customWidth="1"/>
    <col min="3590" max="3590" width="2.7109375" style="490" bestFit="1" customWidth="1"/>
    <col min="3591" max="3592" width="11.28515625" style="490" customWidth="1"/>
    <col min="3593" max="3593" width="8" style="490" customWidth="1"/>
    <col min="3594" max="3594" width="2.5703125" style="490" customWidth="1"/>
    <col min="3595" max="3596" width="9" style="490" customWidth="1"/>
    <col min="3597" max="3598" width="3.7109375" style="490" customWidth="1"/>
    <col min="3599" max="3599" width="0" style="490" hidden="1" customWidth="1"/>
    <col min="3600" max="3601" width="3.140625" style="490" customWidth="1"/>
    <col min="3602" max="3604" width="0" style="490" hidden="1" customWidth="1"/>
    <col min="3605" max="3605" width="4.42578125" style="490" customWidth="1"/>
    <col min="3606" max="3606" width="0" style="490" hidden="1" customWidth="1"/>
    <col min="3607" max="3607" width="16.5703125" style="490" customWidth="1"/>
    <col min="3608" max="3609" width="18.5703125" style="490" customWidth="1"/>
    <col min="3610" max="3610" width="20.140625" style="490" customWidth="1"/>
    <col min="3611" max="3612" width="4.140625" style="490" customWidth="1"/>
    <col min="3613" max="3615" width="0" style="490" hidden="1" customWidth="1"/>
    <col min="3616" max="3616" width="3.140625" style="490" customWidth="1"/>
    <col min="3617" max="3617" width="0" style="490" hidden="1" customWidth="1"/>
    <col min="3618" max="3618" width="3.140625" style="490" customWidth="1"/>
    <col min="3619" max="3619" width="0" style="490" hidden="1" customWidth="1"/>
    <col min="3620" max="3620" width="4.42578125" style="490" customWidth="1"/>
    <col min="3621" max="3621" width="4.140625" style="490" customWidth="1"/>
    <col min="3622" max="3840" width="11.42578125" style="490"/>
    <col min="3841" max="3841" width="10.140625" style="490" customWidth="1"/>
    <col min="3842" max="3842" width="3.42578125" style="490" customWidth="1"/>
    <col min="3843" max="3845" width="5.140625" style="490" customWidth="1"/>
    <col min="3846" max="3846" width="2.7109375" style="490" bestFit="1" customWidth="1"/>
    <col min="3847" max="3848" width="11.28515625" style="490" customWidth="1"/>
    <col min="3849" max="3849" width="8" style="490" customWidth="1"/>
    <col min="3850" max="3850" width="2.5703125" style="490" customWidth="1"/>
    <col min="3851" max="3852" width="9" style="490" customWidth="1"/>
    <col min="3853" max="3854" width="3.7109375" style="490" customWidth="1"/>
    <col min="3855" max="3855" width="0" style="490" hidden="1" customWidth="1"/>
    <col min="3856" max="3857" width="3.140625" style="490" customWidth="1"/>
    <col min="3858" max="3860" width="0" style="490" hidden="1" customWidth="1"/>
    <col min="3861" max="3861" width="4.42578125" style="490" customWidth="1"/>
    <col min="3862" max="3862" width="0" style="490" hidden="1" customWidth="1"/>
    <col min="3863" max="3863" width="16.5703125" style="490" customWidth="1"/>
    <col min="3864" max="3865" width="18.5703125" style="490" customWidth="1"/>
    <col min="3866" max="3866" width="20.140625" style="490" customWidth="1"/>
    <col min="3867" max="3868" width="4.140625" style="490" customWidth="1"/>
    <col min="3869" max="3871" width="0" style="490" hidden="1" customWidth="1"/>
    <col min="3872" max="3872" width="3.140625" style="490" customWidth="1"/>
    <col min="3873" max="3873" width="0" style="490" hidden="1" customWidth="1"/>
    <col min="3874" max="3874" width="3.140625" style="490" customWidth="1"/>
    <col min="3875" max="3875" width="0" style="490" hidden="1" customWidth="1"/>
    <col min="3876" max="3876" width="4.42578125" style="490" customWidth="1"/>
    <col min="3877" max="3877" width="4.140625" style="490" customWidth="1"/>
    <col min="3878" max="4096" width="11.42578125" style="490"/>
    <col min="4097" max="4097" width="10.140625" style="490" customWidth="1"/>
    <col min="4098" max="4098" width="3.42578125" style="490" customWidth="1"/>
    <col min="4099" max="4101" width="5.140625" style="490" customWidth="1"/>
    <col min="4102" max="4102" width="2.7109375" style="490" bestFit="1" customWidth="1"/>
    <col min="4103" max="4104" width="11.28515625" style="490" customWidth="1"/>
    <col min="4105" max="4105" width="8" style="490" customWidth="1"/>
    <col min="4106" max="4106" width="2.5703125" style="490" customWidth="1"/>
    <col min="4107" max="4108" width="9" style="490" customWidth="1"/>
    <col min="4109" max="4110" width="3.7109375" style="490" customWidth="1"/>
    <col min="4111" max="4111" width="0" style="490" hidden="1" customWidth="1"/>
    <col min="4112" max="4113" width="3.140625" style="490" customWidth="1"/>
    <col min="4114" max="4116" width="0" style="490" hidden="1" customWidth="1"/>
    <col min="4117" max="4117" width="4.42578125" style="490" customWidth="1"/>
    <col min="4118" max="4118" width="0" style="490" hidden="1" customWidth="1"/>
    <col min="4119" max="4119" width="16.5703125" style="490" customWidth="1"/>
    <col min="4120" max="4121" width="18.5703125" style="490" customWidth="1"/>
    <col min="4122" max="4122" width="20.140625" style="490" customWidth="1"/>
    <col min="4123" max="4124" width="4.140625" style="490" customWidth="1"/>
    <col min="4125" max="4127" width="0" style="490" hidden="1" customWidth="1"/>
    <col min="4128" max="4128" width="3.140625" style="490" customWidth="1"/>
    <col min="4129" max="4129" width="0" style="490" hidden="1" customWidth="1"/>
    <col min="4130" max="4130" width="3.140625" style="490" customWidth="1"/>
    <col min="4131" max="4131" width="0" style="490" hidden="1" customWidth="1"/>
    <col min="4132" max="4132" width="4.42578125" style="490" customWidth="1"/>
    <col min="4133" max="4133" width="4.140625" style="490" customWidth="1"/>
    <col min="4134" max="4352" width="11.42578125" style="490"/>
    <col min="4353" max="4353" width="10.140625" style="490" customWidth="1"/>
    <col min="4354" max="4354" width="3.42578125" style="490" customWidth="1"/>
    <col min="4355" max="4357" width="5.140625" style="490" customWidth="1"/>
    <col min="4358" max="4358" width="2.7109375" style="490" bestFit="1" customWidth="1"/>
    <col min="4359" max="4360" width="11.28515625" style="490" customWidth="1"/>
    <col min="4361" max="4361" width="8" style="490" customWidth="1"/>
    <col min="4362" max="4362" width="2.5703125" style="490" customWidth="1"/>
    <col min="4363" max="4364" width="9" style="490" customWidth="1"/>
    <col min="4365" max="4366" width="3.7109375" style="490" customWidth="1"/>
    <col min="4367" max="4367" width="0" style="490" hidden="1" customWidth="1"/>
    <col min="4368" max="4369" width="3.140625" style="490" customWidth="1"/>
    <col min="4370" max="4372" width="0" style="490" hidden="1" customWidth="1"/>
    <col min="4373" max="4373" width="4.42578125" style="490" customWidth="1"/>
    <col min="4374" max="4374" width="0" style="490" hidden="1" customWidth="1"/>
    <col min="4375" max="4375" width="16.5703125" style="490" customWidth="1"/>
    <col min="4376" max="4377" width="18.5703125" style="490" customWidth="1"/>
    <col min="4378" max="4378" width="20.140625" style="490" customWidth="1"/>
    <col min="4379" max="4380" width="4.140625" style="490" customWidth="1"/>
    <col min="4381" max="4383" width="0" style="490" hidden="1" customWidth="1"/>
    <col min="4384" max="4384" width="3.140625" style="490" customWidth="1"/>
    <col min="4385" max="4385" width="0" style="490" hidden="1" customWidth="1"/>
    <col min="4386" max="4386" width="3.140625" style="490" customWidth="1"/>
    <col min="4387" max="4387" width="0" style="490" hidden="1" customWidth="1"/>
    <col min="4388" max="4388" width="4.42578125" style="490" customWidth="1"/>
    <col min="4389" max="4389" width="4.140625" style="490" customWidth="1"/>
    <col min="4390" max="4608" width="11.42578125" style="490"/>
    <col min="4609" max="4609" width="10.140625" style="490" customWidth="1"/>
    <col min="4610" max="4610" width="3.42578125" style="490" customWidth="1"/>
    <col min="4611" max="4613" width="5.140625" style="490" customWidth="1"/>
    <col min="4614" max="4614" width="2.7109375" style="490" bestFit="1" customWidth="1"/>
    <col min="4615" max="4616" width="11.28515625" style="490" customWidth="1"/>
    <col min="4617" max="4617" width="8" style="490" customWidth="1"/>
    <col min="4618" max="4618" width="2.5703125" style="490" customWidth="1"/>
    <col min="4619" max="4620" width="9" style="490" customWidth="1"/>
    <col min="4621" max="4622" width="3.7109375" style="490" customWidth="1"/>
    <col min="4623" max="4623" width="0" style="490" hidden="1" customWidth="1"/>
    <col min="4624" max="4625" width="3.140625" style="490" customWidth="1"/>
    <col min="4626" max="4628" width="0" style="490" hidden="1" customWidth="1"/>
    <col min="4629" max="4629" width="4.42578125" style="490" customWidth="1"/>
    <col min="4630" max="4630" width="0" style="490" hidden="1" customWidth="1"/>
    <col min="4631" max="4631" width="16.5703125" style="490" customWidth="1"/>
    <col min="4632" max="4633" width="18.5703125" style="490" customWidth="1"/>
    <col min="4634" max="4634" width="20.140625" style="490" customWidth="1"/>
    <col min="4635" max="4636" width="4.140625" style="490" customWidth="1"/>
    <col min="4637" max="4639" width="0" style="490" hidden="1" customWidth="1"/>
    <col min="4640" max="4640" width="3.140625" style="490" customWidth="1"/>
    <col min="4641" max="4641" width="0" style="490" hidden="1" customWidth="1"/>
    <col min="4642" max="4642" width="3.140625" style="490" customWidth="1"/>
    <col min="4643" max="4643" width="0" style="490" hidden="1" customWidth="1"/>
    <col min="4644" max="4644" width="4.42578125" style="490" customWidth="1"/>
    <col min="4645" max="4645" width="4.140625" style="490" customWidth="1"/>
    <col min="4646" max="4864" width="11.42578125" style="490"/>
    <col min="4865" max="4865" width="10.140625" style="490" customWidth="1"/>
    <col min="4866" max="4866" width="3.42578125" style="490" customWidth="1"/>
    <col min="4867" max="4869" width="5.140625" style="490" customWidth="1"/>
    <col min="4870" max="4870" width="2.7109375" style="490" bestFit="1" customWidth="1"/>
    <col min="4871" max="4872" width="11.28515625" style="490" customWidth="1"/>
    <col min="4873" max="4873" width="8" style="490" customWidth="1"/>
    <col min="4874" max="4874" width="2.5703125" style="490" customWidth="1"/>
    <col min="4875" max="4876" width="9" style="490" customWidth="1"/>
    <col min="4877" max="4878" width="3.7109375" style="490" customWidth="1"/>
    <col min="4879" max="4879" width="0" style="490" hidden="1" customWidth="1"/>
    <col min="4880" max="4881" width="3.140625" style="490" customWidth="1"/>
    <col min="4882" max="4884" width="0" style="490" hidden="1" customWidth="1"/>
    <col min="4885" max="4885" width="4.42578125" style="490" customWidth="1"/>
    <col min="4886" max="4886" width="0" style="490" hidden="1" customWidth="1"/>
    <col min="4887" max="4887" width="16.5703125" style="490" customWidth="1"/>
    <col min="4888" max="4889" width="18.5703125" style="490" customWidth="1"/>
    <col min="4890" max="4890" width="20.140625" style="490" customWidth="1"/>
    <col min="4891" max="4892" width="4.140625" style="490" customWidth="1"/>
    <col min="4893" max="4895" width="0" style="490" hidden="1" customWidth="1"/>
    <col min="4896" max="4896" width="3.140625" style="490" customWidth="1"/>
    <col min="4897" max="4897" width="0" style="490" hidden="1" customWidth="1"/>
    <col min="4898" max="4898" width="3.140625" style="490" customWidth="1"/>
    <col min="4899" max="4899" width="0" style="490" hidden="1" customWidth="1"/>
    <col min="4900" max="4900" width="4.42578125" style="490" customWidth="1"/>
    <col min="4901" max="4901" width="4.140625" style="490" customWidth="1"/>
    <col min="4902" max="5120" width="11.42578125" style="490"/>
    <col min="5121" max="5121" width="10.140625" style="490" customWidth="1"/>
    <col min="5122" max="5122" width="3.42578125" style="490" customWidth="1"/>
    <col min="5123" max="5125" width="5.140625" style="490" customWidth="1"/>
    <col min="5126" max="5126" width="2.7109375" style="490" bestFit="1" customWidth="1"/>
    <col min="5127" max="5128" width="11.28515625" style="490" customWidth="1"/>
    <col min="5129" max="5129" width="8" style="490" customWidth="1"/>
    <col min="5130" max="5130" width="2.5703125" style="490" customWidth="1"/>
    <col min="5131" max="5132" width="9" style="490" customWidth="1"/>
    <col min="5133" max="5134" width="3.7109375" style="490" customWidth="1"/>
    <col min="5135" max="5135" width="0" style="490" hidden="1" customWidth="1"/>
    <col min="5136" max="5137" width="3.140625" style="490" customWidth="1"/>
    <col min="5138" max="5140" width="0" style="490" hidden="1" customWidth="1"/>
    <col min="5141" max="5141" width="4.42578125" style="490" customWidth="1"/>
    <col min="5142" max="5142" width="0" style="490" hidden="1" customWidth="1"/>
    <col min="5143" max="5143" width="16.5703125" style="490" customWidth="1"/>
    <col min="5144" max="5145" width="18.5703125" style="490" customWidth="1"/>
    <col min="5146" max="5146" width="20.140625" style="490" customWidth="1"/>
    <col min="5147" max="5148" width="4.140625" style="490" customWidth="1"/>
    <col min="5149" max="5151" width="0" style="490" hidden="1" customWidth="1"/>
    <col min="5152" max="5152" width="3.140625" style="490" customWidth="1"/>
    <col min="5153" max="5153" width="0" style="490" hidden="1" customWidth="1"/>
    <col min="5154" max="5154" width="3.140625" style="490" customWidth="1"/>
    <col min="5155" max="5155" width="0" style="490" hidden="1" customWidth="1"/>
    <col min="5156" max="5156" width="4.42578125" style="490" customWidth="1"/>
    <col min="5157" max="5157" width="4.140625" style="490" customWidth="1"/>
    <col min="5158" max="5376" width="11.42578125" style="490"/>
    <col min="5377" max="5377" width="10.140625" style="490" customWidth="1"/>
    <col min="5378" max="5378" width="3.42578125" style="490" customWidth="1"/>
    <col min="5379" max="5381" width="5.140625" style="490" customWidth="1"/>
    <col min="5382" max="5382" width="2.7109375" style="490" bestFit="1" customWidth="1"/>
    <col min="5383" max="5384" width="11.28515625" style="490" customWidth="1"/>
    <col min="5385" max="5385" width="8" style="490" customWidth="1"/>
    <col min="5386" max="5386" width="2.5703125" style="490" customWidth="1"/>
    <col min="5387" max="5388" width="9" style="490" customWidth="1"/>
    <col min="5389" max="5390" width="3.7109375" style="490" customWidth="1"/>
    <col min="5391" max="5391" width="0" style="490" hidden="1" customWidth="1"/>
    <col min="5392" max="5393" width="3.140625" style="490" customWidth="1"/>
    <col min="5394" max="5396" width="0" style="490" hidden="1" customWidth="1"/>
    <col min="5397" max="5397" width="4.42578125" style="490" customWidth="1"/>
    <col min="5398" max="5398" width="0" style="490" hidden="1" customWidth="1"/>
    <col min="5399" max="5399" width="16.5703125" style="490" customWidth="1"/>
    <col min="5400" max="5401" width="18.5703125" style="490" customWidth="1"/>
    <col min="5402" max="5402" width="20.140625" style="490" customWidth="1"/>
    <col min="5403" max="5404" width="4.140625" style="490" customWidth="1"/>
    <col min="5405" max="5407" width="0" style="490" hidden="1" customWidth="1"/>
    <col min="5408" max="5408" width="3.140625" style="490" customWidth="1"/>
    <col min="5409" max="5409" width="0" style="490" hidden="1" customWidth="1"/>
    <col min="5410" max="5410" width="3.140625" style="490" customWidth="1"/>
    <col min="5411" max="5411" width="0" style="490" hidden="1" customWidth="1"/>
    <col min="5412" max="5412" width="4.42578125" style="490" customWidth="1"/>
    <col min="5413" max="5413" width="4.140625" style="490" customWidth="1"/>
    <col min="5414" max="5632" width="11.42578125" style="490"/>
    <col min="5633" max="5633" width="10.140625" style="490" customWidth="1"/>
    <col min="5634" max="5634" width="3.42578125" style="490" customWidth="1"/>
    <col min="5635" max="5637" width="5.140625" style="490" customWidth="1"/>
    <col min="5638" max="5638" width="2.7109375" style="490" bestFit="1" customWidth="1"/>
    <col min="5639" max="5640" width="11.28515625" style="490" customWidth="1"/>
    <col min="5641" max="5641" width="8" style="490" customWidth="1"/>
    <col min="5642" max="5642" width="2.5703125" style="490" customWidth="1"/>
    <col min="5643" max="5644" width="9" style="490" customWidth="1"/>
    <col min="5645" max="5646" width="3.7109375" style="490" customWidth="1"/>
    <col min="5647" max="5647" width="0" style="490" hidden="1" customWidth="1"/>
    <col min="5648" max="5649" width="3.140625" style="490" customWidth="1"/>
    <col min="5650" max="5652" width="0" style="490" hidden="1" customWidth="1"/>
    <col min="5653" max="5653" width="4.42578125" style="490" customWidth="1"/>
    <col min="5654" max="5654" width="0" style="490" hidden="1" customWidth="1"/>
    <col min="5655" max="5655" width="16.5703125" style="490" customWidth="1"/>
    <col min="5656" max="5657" width="18.5703125" style="490" customWidth="1"/>
    <col min="5658" max="5658" width="20.140625" style="490" customWidth="1"/>
    <col min="5659" max="5660" width="4.140625" style="490" customWidth="1"/>
    <col min="5661" max="5663" width="0" style="490" hidden="1" customWidth="1"/>
    <col min="5664" max="5664" width="3.140625" style="490" customWidth="1"/>
    <col min="5665" max="5665" width="0" style="490" hidden="1" customWidth="1"/>
    <col min="5666" max="5666" width="3.140625" style="490" customWidth="1"/>
    <col min="5667" max="5667" width="0" style="490" hidden="1" customWidth="1"/>
    <col min="5668" max="5668" width="4.42578125" style="490" customWidth="1"/>
    <col min="5669" max="5669" width="4.140625" style="490" customWidth="1"/>
    <col min="5670" max="5888" width="11.42578125" style="490"/>
    <col min="5889" max="5889" width="10.140625" style="490" customWidth="1"/>
    <col min="5890" max="5890" width="3.42578125" style="490" customWidth="1"/>
    <col min="5891" max="5893" width="5.140625" style="490" customWidth="1"/>
    <col min="5894" max="5894" width="2.7109375" style="490" bestFit="1" customWidth="1"/>
    <col min="5895" max="5896" width="11.28515625" style="490" customWidth="1"/>
    <col min="5897" max="5897" width="8" style="490" customWidth="1"/>
    <col min="5898" max="5898" width="2.5703125" style="490" customWidth="1"/>
    <col min="5899" max="5900" width="9" style="490" customWidth="1"/>
    <col min="5901" max="5902" width="3.7109375" style="490" customWidth="1"/>
    <col min="5903" max="5903" width="0" style="490" hidden="1" customWidth="1"/>
    <col min="5904" max="5905" width="3.140625" style="490" customWidth="1"/>
    <col min="5906" max="5908" width="0" style="490" hidden="1" customWidth="1"/>
    <col min="5909" max="5909" width="4.42578125" style="490" customWidth="1"/>
    <col min="5910" max="5910" width="0" style="490" hidden="1" customWidth="1"/>
    <col min="5911" max="5911" width="16.5703125" style="490" customWidth="1"/>
    <col min="5912" max="5913" width="18.5703125" style="490" customWidth="1"/>
    <col min="5914" max="5914" width="20.140625" style="490" customWidth="1"/>
    <col min="5915" max="5916" width="4.140625" style="490" customWidth="1"/>
    <col min="5917" max="5919" width="0" style="490" hidden="1" customWidth="1"/>
    <col min="5920" max="5920" width="3.140625" style="490" customWidth="1"/>
    <col min="5921" max="5921" width="0" style="490" hidden="1" customWidth="1"/>
    <col min="5922" max="5922" width="3.140625" style="490" customWidth="1"/>
    <col min="5923" max="5923" width="0" style="490" hidden="1" customWidth="1"/>
    <col min="5924" max="5924" width="4.42578125" style="490" customWidth="1"/>
    <col min="5925" max="5925" width="4.140625" style="490" customWidth="1"/>
    <col min="5926" max="6144" width="11.42578125" style="490"/>
    <col min="6145" max="6145" width="10.140625" style="490" customWidth="1"/>
    <col min="6146" max="6146" width="3.42578125" style="490" customWidth="1"/>
    <col min="6147" max="6149" width="5.140625" style="490" customWidth="1"/>
    <col min="6150" max="6150" width="2.7109375" style="490" bestFit="1" customWidth="1"/>
    <col min="6151" max="6152" width="11.28515625" style="490" customWidth="1"/>
    <col min="6153" max="6153" width="8" style="490" customWidth="1"/>
    <col min="6154" max="6154" width="2.5703125" style="490" customWidth="1"/>
    <col min="6155" max="6156" width="9" style="490" customWidth="1"/>
    <col min="6157" max="6158" width="3.7109375" style="490" customWidth="1"/>
    <col min="6159" max="6159" width="0" style="490" hidden="1" customWidth="1"/>
    <col min="6160" max="6161" width="3.140625" style="490" customWidth="1"/>
    <col min="6162" max="6164" width="0" style="490" hidden="1" customWidth="1"/>
    <col min="6165" max="6165" width="4.42578125" style="490" customWidth="1"/>
    <col min="6166" max="6166" width="0" style="490" hidden="1" customWidth="1"/>
    <col min="6167" max="6167" width="16.5703125" style="490" customWidth="1"/>
    <col min="6168" max="6169" width="18.5703125" style="490" customWidth="1"/>
    <col min="6170" max="6170" width="20.140625" style="490" customWidth="1"/>
    <col min="6171" max="6172" width="4.140625" style="490" customWidth="1"/>
    <col min="6173" max="6175" width="0" style="490" hidden="1" customWidth="1"/>
    <col min="6176" max="6176" width="3.140625" style="490" customWidth="1"/>
    <col min="6177" max="6177" width="0" style="490" hidden="1" customWidth="1"/>
    <col min="6178" max="6178" width="3.140625" style="490" customWidth="1"/>
    <col min="6179" max="6179" width="0" style="490" hidden="1" customWidth="1"/>
    <col min="6180" max="6180" width="4.42578125" style="490" customWidth="1"/>
    <col min="6181" max="6181" width="4.140625" style="490" customWidth="1"/>
    <col min="6182" max="6400" width="11.42578125" style="490"/>
    <col min="6401" max="6401" width="10.140625" style="490" customWidth="1"/>
    <col min="6402" max="6402" width="3.42578125" style="490" customWidth="1"/>
    <col min="6403" max="6405" width="5.140625" style="490" customWidth="1"/>
    <col min="6406" max="6406" width="2.7109375" style="490" bestFit="1" customWidth="1"/>
    <col min="6407" max="6408" width="11.28515625" style="490" customWidth="1"/>
    <col min="6409" max="6409" width="8" style="490" customWidth="1"/>
    <col min="6410" max="6410" width="2.5703125" style="490" customWidth="1"/>
    <col min="6411" max="6412" width="9" style="490" customWidth="1"/>
    <col min="6413" max="6414" width="3.7109375" style="490" customWidth="1"/>
    <col min="6415" max="6415" width="0" style="490" hidden="1" customWidth="1"/>
    <col min="6416" max="6417" width="3.140625" style="490" customWidth="1"/>
    <col min="6418" max="6420" width="0" style="490" hidden="1" customWidth="1"/>
    <col min="6421" max="6421" width="4.42578125" style="490" customWidth="1"/>
    <col min="6422" max="6422" width="0" style="490" hidden="1" customWidth="1"/>
    <col min="6423" max="6423" width="16.5703125" style="490" customWidth="1"/>
    <col min="6424" max="6425" width="18.5703125" style="490" customWidth="1"/>
    <col min="6426" max="6426" width="20.140625" style="490" customWidth="1"/>
    <col min="6427" max="6428" width="4.140625" style="490" customWidth="1"/>
    <col min="6429" max="6431" width="0" style="490" hidden="1" customWidth="1"/>
    <col min="6432" max="6432" width="3.140625" style="490" customWidth="1"/>
    <col min="6433" max="6433" width="0" style="490" hidden="1" customWidth="1"/>
    <col min="6434" max="6434" width="3.140625" style="490" customWidth="1"/>
    <col min="6435" max="6435" width="0" style="490" hidden="1" customWidth="1"/>
    <col min="6436" max="6436" width="4.42578125" style="490" customWidth="1"/>
    <col min="6437" max="6437" width="4.140625" style="490" customWidth="1"/>
    <col min="6438" max="6656" width="11.42578125" style="490"/>
    <col min="6657" max="6657" width="10.140625" style="490" customWidth="1"/>
    <col min="6658" max="6658" width="3.42578125" style="490" customWidth="1"/>
    <col min="6659" max="6661" width="5.140625" style="490" customWidth="1"/>
    <col min="6662" max="6662" width="2.7109375" style="490" bestFit="1" customWidth="1"/>
    <col min="6663" max="6664" width="11.28515625" style="490" customWidth="1"/>
    <col min="6665" max="6665" width="8" style="490" customWidth="1"/>
    <col min="6666" max="6666" width="2.5703125" style="490" customWidth="1"/>
    <col min="6667" max="6668" width="9" style="490" customWidth="1"/>
    <col min="6669" max="6670" width="3.7109375" style="490" customWidth="1"/>
    <col min="6671" max="6671" width="0" style="490" hidden="1" customWidth="1"/>
    <col min="6672" max="6673" width="3.140625" style="490" customWidth="1"/>
    <col min="6674" max="6676" width="0" style="490" hidden="1" customWidth="1"/>
    <col min="6677" max="6677" width="4.42578125" style="490" customWidth="1"/>
    <col min="6678" max="6678" width="0" style="490" hidden="1" customWidth="1"/>
    <col min="6679" max="6679" width="16.5703125" style="490" customWidth="1"/>
    <col min="6680" max="6681" width="18.5703125" style="490" customWidth="1"/>
    <col min="6682" max="6682" width="20.140625" style="490" customWidth="1"/>
    <col min="6683" max="6684" width="4.140625" style="490" customWidth="1"/>
    <col min="6685" max="6687" width="0" style="490" hidden="1" customWidth="1"/>
    <col min="6688" max="6688" width="3.140625" style="490" customWidth="1"/>
    <col min="6689" max="6689" width="0" style="490" hidden="1" customWidth="1"/>
    <col min="6690" max="6690" width="3.140625" style="490" customWidth="1"/>
    <col min="6691" max="6691" width="0" style="490" hidden="1" customWidth="1"/>
    <col min="6692" max="6692" width="4.42578125" style="490" customWidth="1"/>
    <col min="6693" max="6693" width="4.140625" style="490" customWidth="1"/>
    <col min="6694" max="6912" width="11.42578125" style="490"/>
    <col min="6913" max="6913" width="10.140625" style="490" customWidth="1"/>
    <col min="6914" max="6914" width="3.42578125" style="490" customWidth="1"/>
    <col min="6915" max="6917" width="5.140625" style="490" customWidth="1"/>
    <col min="6918" max="6918" width="2.7109375" style="490" bestFit="1" customWidth="1"/>
    <col min="6919" max="6920" width="11.28515625" style="490" customWidth="1"/>
    <col min="6921" max="6921" width="8" style="490" customWidth="1"/>
    <col min="6922" max="6922" width="2.5703125" style="490" customWidth="1"/>
    <col min="6923" max="6924" width="9" style="490" customWidth="1"/>
    <col min="6925" max="6926" width="3.7109375" style="490" customWidth="1"/>
    <col min="6927" max="6927" width="0" style="490" hidden="1" customWidth="1"/>
    <col min="6928" max="6929" width="3.140625" style="490" customWidth="1"/>
    <col min="6930" max="6932" width="0" style="490" hidden="1" customWidth="1"/>
    <col min="6933" max="6933" width="4.42578125" style="490" customWidth="1"/>
    <col min="6934" max="6934" width="0" style="490" hidden="1" customWidth="1"/>
    <col min="6935" max="6935" width="16.5703125" style="490" customWidth="1"/>
    <col min="6936" max="6937" width="18.5703125" style="490" customWidth="1"/>
    <col min="6938" max="6938" width="20.140625" style="490" customWidth="1"/>
    <col min="6939" max="6940" width="4.140625" style="490" customWidth="1"/>
    <col min="6941" max="6943" width="0" style="490" hidden="1" customWidth="1"/>
    <col min="6944" max="6944" width="3.140625" style="490" customWidth="1"/>
    <col min="6945" max="6945" width="0" style="490" hidden="1" customWidth="1"/>
    <col min="6946" max="6946" width="3.140625" style="490" customWidth="1"/>
    <col min="6947" max="6947" width="0" style="490" hidden="1" customWidth="1"/>
    <col min="6948" max="6948" width="4.42578125" style="490" customWidth="1"/>
    <col min="6949" max="6949" width="4.140625" style="490" customWidth="1"/>
    <col min="6950" max="7168" width="11.42578125" style="490"/>
    <col min="7169" max="7169" width="10.140625" style="490" customWidth="1"/>
    <col min="7170" max="7170" width="3.42578125" style="490" customWidth="1"/>
    <col min="7171" max="7173" width="5.140625" style="490" customWidth="1"/>
    <col min="7174" max="7174" width="2.7109375" style="490" bestFit="1" customWidth="1"/>
    <col min="7175" max="7176" width="11.28515625" style="490" customWidth="1"/>
    <col min="7177" max="7177" width="8" style="490" customWidth="1"/>
    <col min="7178" max="7178" width="2.5703125" style="490" customWidth="1"/>
    <col min="7179" max="7180" width="9" style="490" customWidth="1"/>
    <col min="7181" max="7182" width="3.7109375" style="490" customWidth="1"/>
    <col min="7183" max="7183" width="0" style="490" hidden="1" customWidth="1"/>
    <col min="7184" max="7185" width="3.140625" style="490" customWidth="1"/>
    <col min="7186" max="7188" width="0" style="490" hidden="1" customWidth="1"/>
    <col min="7189" max="7189" width="4.42578125" style="490" customWidth="1"/>
    <col min="7190" max="7190" width="0" style="490" hidden="1" customWidth="1"/>
    <col min="7191" max="7191" width="16.5703125" style="490" customWidth="1"/>
    <col min="7192" max="7193" width="18.5703125" style="490" customWidth="1"/>
    <col min="7194" max="7194" width="20.140625" style="490" customWidth="1"/>
    <col min="7195" max="7196" width="4.140625" style="490" customWidth="1"/>
    <col min="7197" max="7199" width="0" style="490" hidden="1" customWidth="1"/>
    <col min="7200" max="7200" width="3.140625" style="490" customWidth="1"/>
    <col min="7201" max="7201" width="0" style="490" hidden="1" customWidth="1"/>
    <col min="7202" max="7202" width="3.140625" style="490" customWidth="1"/>
    <col min="7203" max="7203" width="0" style="490" hidden="1" customWidth="1"/>
    <col min="7204" max="7204" width="4.42578125" style="490" customWidth="1"/>
    <col min="7205" max="7205" width="4.140625" style="490" customWidth="1"/>
    <col min="7206" max="7424" width="11.42578125" style="490"/>
    <col min="7425" max="7425" width="10.140625" style="490" customWidth="1"/>
    <col min="7426" max="7426" width="3.42578125" style="490" customWidth="1"/>
    <col min="7427" max="7429" width="5.140625" style="490" customWidth="1"/>
    <col min="7430" max="7430" width="2.7109375" style="490" bestFit="1" customWidth="1"/>
    <col min="7431" max="7432" width="11.28515625" style="490" customWidth="1"/>
    <col min="7433" max="7433" width="8" style="490" customWidth="1"/>
    <col min="7434" max="7434" width="2.5703125" style="490" customWidth="1"/>
    <col min="7435" max="7436" width="9" style="490" customWidth="1"/>
    <col min="7437" max="7438" width="3.7109375" style="490" customWidth="1"/>
    <col min="7439" max="7439" width="0" style="490" hidden="1" customWidth="1"/>
    <col min="7440" max="7441" width="3.140625" style="490" customWidth="1"/>
    <col min="7442" max="7444" width="0" style="490" hidden="1" customWidth="1"/>
    <col min="7445" max="7445" width="4.42578125" style="490" customWidth="1"/>
    <col min="7446" max="7446" width="0" style="490" hidden="1" customWidth="1"/>
    <col min="7447" max="7447" width="16.5703125" style="490" customWidth="1"/>
    <col min="7448" max="7449" width="18.5703125" style="490" customWidth="1"/>
    <col min="7450" max="7450" width="20.140625" style="490" customWidth="1"/>
    <col min="7451" max="7452" width="4.140625" style="490" customWidth="1"/>
    <col min="7453" max="7455" width="0" style="490" hidden="1" customWidth="1"/>
    <col min="7456" max="7456" width="3.140625" style="490" customWidth="1"/>
    <col min="7457" max="7457" width="0" style="490" hidden="1" customWidth="1"/>
    <col min="7458" max="7458" width="3.140625" style="490" customWidth="1"/>
    <col min="7459" max="7459" width="0" style="490" hidden="1" customWidth="1"/>
    <col min="7460" max="7460" width="4.42578125" style="490" customWidth="1"/>
    <col min="7461" max="7461" width="4.140625" style="490" customWidth="1"/>
    <col min="7462" max="7680" width="11.42578125" style="490"/>
    <col min="7681" max="7681" width="10.140625" style="490" customWidth="1"/>
    <col min="7682" max="7682" width="3.42578125" style="490" customWidth="1"/>
    <col min="7683" max="7685" width="5.140625" style="490" customWidth="1"/>
    <col min="7686" max="7686" width="2.7109375" style="490" bestFit="1" customWidth="1"/>
    <col min="7687" max="7688" width="11.28515625" style="490" customWidth="1"/>
    <col min="7689" max="7689" width="8" style="490" customWidth="1"/>
    <col min="7690" max="7690" width="2.5703125" style="490" customWidth="1"/>
    <col min="7691" max="7692" width="9" style="490" customWidth="1"/>
    <col min="7693" max="7694" width="3.7109375" style="490" customWidth="1"/>
    <col min="7695" max="7695" width="0" style="490" hidden="1" customWidth="1"/>
    <col min="7696" max="7697" width="3.140625" style="490" customWidth="1"/>
    <col min="7698" max="7700" width="0" style="490" hidden="1" customWidth="1"/>
    <col min="7701" max="7701" width="4.42578125" style="490" customWidth="1"/>
    <col min="7702" max="7702" width="0" style="490" hidden="1" customWidth="1"/>
    <col min="7703" max="7703" width="16.5703125" style="490" customWidth="1"/>
    <col min="7704" max="7705" width="18.5703125" style="490" customWidth="1"/>
    <col min="7706" max="7706" width="20.140625" style="490" customWidth="1"/>
    <col min="7707" max="7708" width="4.140625" style="490" customWidth="1"/>
    <col min="7709" max="7711" width="0" style="490" hidden="1" customWidth="1"/>
    <col min="7712" max="7712" width="3.140625" style="490" customWidth="1"/>
    <col min="7713" max="7713" width="0" style="490" hidden="1" customWidth="1"/>
    <col min="7714" max="7714" width="3.140625" style="490" customWidth="1"/>
    <col min="7715" max="7715" width="0" style="490" hidden="1" customWidth="1"/>
    <col min="7716" max="7716" width="4.42578125" style="490" customWidth="1"/>
    <col min="7717" max="7717" width="4.140625" style="490" customWidth="1"/>
    <col min="7718" max="7936" width="11.42578125" style="490"/>
    <col min="7937" max="7937" width="10.140625" style="490" customWidth="1"/>
    <col min="7938" max="7938" width="3.42578125" style="490" customWidth="1"/>
    <col min="7939" max="7941" width="5.140625" style="490" customWidth="1"/>
    <col min="7942" max="7942" width="2.7109375" style="490" bestFit="1" customWidth="1"/>
    <col min="7943" max="7944" width="11.28515625" style="490" customWidth="1"/>
    <col min="7945" max="7945" width="8" style="490" customWidth="1"/>
    <col min="7946" max="7946" width="2.5703125" style="490" customWidth="1"/>
    <col min="7947" max="7948" width="9" style="490" customWidth="1"/>
    <col min="7949" max="7950" width="3.7109375" style="490" customWidth="1"/>
    <col min="7951" max="7951" width="0" style="490" hidden="1" customWidth="1"/>
    <col min="7952" max="7953" width="3.140625" style="490" customWidth="1"/>
    <col min="7954" max="7956" width="0" style="490" hidden="1" customWidth="1"/>
    <col min="7957" max="7957" width="4.42578125" style="490" customWidth="1"/>
    <col min="7958" max="7958" width="0" style="490" hidden="1" customWidth="1"/>
    <col min="7959" max="7959" width="16.5703125" style="490" customWidth="1"/>
    <col min="7960" max="7961" width="18.5703125" style="490" customWidth="1"/>
    <col min="7962" max="7962" width="20.140625" style="490" customWidth="1"/>
    <col min="7963" max="7964" width="4.140625" style="490" customWidth="1"/>
    <col min="7965" max="7967" width="0" style="490" hidden="1" customWidth="1"/>
    <col min="7968" max="7968" width="3.140625" style="490" customWidth="1"/>
    <col min="7969" max="7969" width="0" style="490" hidden="1" customWidth="1"/>
    <col min="7970" max="7970" width="3.140625" style="490" customWidth="1"/>
    <col min="7971" max="7971" width="0" style="490" hidden="1" customWidth="1"/>
    <col min="7972" max="7972" width="4.42578125" style="490" customWidth="1"/>
    <col min="7973" max="7973" width="4.140625" style="490" customWidth="1"/>
    <col min="7974" max="8192" width="11.42578125" style="490"/>
    <col min="8193" max="8193" width="10.140625" style="490" customWidth="1"/>
    <col min="8194" max="8194" width="3.42578125" style="490" customWidth="1"/>
    <col min="8195" max="8197" width="5.140625" style="490" customWidth="1"/>
    <col min="8198" max="8198" width="2.7109375" style="490" bestFit="1" customWidth="1"/>
    <col min="8199" max="8200" width="11.28515625" style="490" customWidth="1"/>
    <col min="8201" max="8201" width="8" style="490" customWidth="1"/>
    <col min="8202" max="8202" width="2.5703125" style="490" customWidth="1"/>
    <col min="8203" max="8204" width="9" style="490" customWidth="1"/>
    <col min="8205" max="8206" width="3.7109375" style="490" customWidth="1"/>
    <col min="8207" max="8207" width="0" style="490" hidden="1" customWidth="1"/>
    <col min="8208" max="8209" width="3.140625" style="490" customWidth="1"/>
    <col min="8210" max="8212" width="0" style="490" hidden="1" customWidth="1"/>
    <col min="8213" max="8213" width="4.42578125" style="490" customWidth="1"/>
    <col min="8214" max="8214" width="0" style="490" hidden="1" customWidth="1"/>
    <col min="8215" max="8215" width="16.5703125" style="490" customWidth="1"/>
    <col min="8216" max="8217" width="18.5703125" style="490" customWidth="1"/>
    <col min="8218" max="8218" width="20.140625" style="490" customWidth="1"/>
    <col min="8219" max="8220" width="4.140625" style="490" customWidth="1"/>
    <col min="8221" max="8223" width="0" style="490" hidden="1" customWidth="1"/>
    <col min="8224" max="8224" width="3.140625" style="490" customWidth="1"/>
    <col min="8225" max="8225" width="0" style="490" hidden="1" customWidth="1"/>
    <col min="8226" max="8226" width="3.140625" style="490" customWidth="1"/>
    <col min="8227" max="8227" width="0" style="490" hidden="1" customWidth="1"/>
    <col min="8228" max="8228" width="4.42578125" style="490" customWidth="1"/>
    <col min="8229" max="8229" width="4.140625" style="490" customWidth="1"/>
    <col min="8230" max="8448" width="11.42578125" style="490"/>
    <col min="8449" max="8449" width="10.140625" style="490" customWidth="1"/>
    <col min="8450" max="8450" width="3.42578125" style="490" customWidth="1"/>
    <col min="8451" max="8453" width="5.140625" style="490" customWidth="1"/>
    <col min="8454" max="8454" width="2.7109375" style="490" bestFit="1" customWidth="1"/>
    <col min="8455" max="8456" width="11.28515625" style="490" customWidth="1"/>
    <col min="8457" max="8457" width="8" style="490" customWidth="1"/>
    <col min="8458" max="8458" width="2.5703125" style="490" customWidth="1"/>
    <col min="8459" max="8460" width="9" style="490" customWidth="1"/>
    <col min="8461" max="8462" width="3.7109375" style="490" customWidth="1"/>
    <col min="8463" max="8463" width="0" style="490" hidden="1" customWidth="1"/>
    <col min="8464" max="8465" width="3.140625" style="490" customWidth="1"/>
    <col min="8466" max="8468" width="0" style="490" hidden="1" customWidth="1"/>
    <col min="8469" max="8469" width="4.42578125" style="490" customWidth="1"/>
    <col min="8470" max="8470" width="0" style="490" hidden="1" customWidth="1"/>
    <col min="8471" max="8471" width="16.5703125" style="490" customWidth="1"/>
    <col min="8472" max="8473" width="18.5703125" style="490" customWidth="1"/>
    <col min="8474" max="8474" width="20.140625" style="490" customWidth="1"/>
    <col min="8475" max="8476" width="4.140625" style="490" customWidth="1"/>
    <col min="8477" max="8479" width="0" style="490" hidden="1" customWidth="1"/>
    <col min="8480" max="8480" width="3.140625" style="490" customWidth="1"/>
    <col min="8481" max="8481" width="0" style="490" hidden="1" customWidth="1"/>
    <col min="8482" max="8482" width="3.140625" style="490" customWidth="1"/>
    <col min="8483" max="8483" width="0" style="490" hidden="1" customWidth="1"/>
    <col min="8484" max="8484" width="4.42578125" style="490" customWidth="1"/>
    <col min="8485" max="8485" width="4.140625" style="490" customWidth="1"/>
    <col min="8486" max="8704" width="11.42578125" style="490"/>
    <col min="8705" max="8705" width="10.140625" style="490" customWidth="1"/>
    <col min="8706" max="8706" width="3.42578125" style="490" customWidth="1"/>
    <col min="8707" max="8709" width="5.140625" style="490" customWidth="1"/>
    <col min="8710" max="8710" width="2.7109375" style="490" bestFit="1" customWidth="1"/>
    <col min="8711" max="8712" width="11.28515625" style="490" customWidth="1"/>
    <col min="8713" max="8713" width="8" style="490" customWidth="1"/>
    <col min="8714" max="8714" width="2.5703125" style="490" customWidth="1"/>
    <col min="8715" max="8716" width="9" style="490" customWidth="1"/>
    <col min="8717" max="8718" width="3.7109375" style="490" customWidth="1"/>
    <col min="8719" max="8719" width="0" style="490" hidden="1" customWidth="1"/>
    <col min="8720" max="8721" width="3.140625" style="490" customWidth="1"/>
    <col min="8722" max="8724" width="0" style="490" hidden="1" customWidth="1"/>
    <col min="8725" max="8725" width="4.42578125" style="490" customWidth="1"/>
    <col min="8726" max="8726" width="0" style="490" hidden="1" customWidth="1"/>
    <col min="8727" max="8727" width="16.5703125" style="490" customWidth="1"/>
    <col min="8728" max="8729" width="18.5703125" style="490" customWidth="1"/>
    <col min="8730" max="8730" width="20.140625" style="490" customWidth="1"/>
    <col min="8731" max="8732" width="4.140625" style="490" customWidth="1"/>
    <col min="8733" max="8735" width="0" style="490" hidden="1" customWidth="1"/>
    <col min="8736" max="8736" width="3.140625" style="490" customWidth="1"/>
    <col min="8737" max="8737" width="0" style="490" hidden="1" customWidth="1"/>
    <col min="8738" max="8738" width="3.140625" style="490" customWidth="1"/>
    <col min="8739" max="8739" width="0" style="490" hidden="1" customWidth="1"/>
    <col min="8740" max="8740" width="4.42578125" style="490" customWidth="1"/>
    <col min="8741" max="8741" width="4.140625" style="490" customWidth="1"/>
    <col min="8742" max="8960" width="11.42578125" style="490"/>
    <col min="8961" max="8961" width="10.140625" style="490" customWidth="1"/>
    <col min="8962" max="8962" width="3.42578125" style="490" customWidth="1"/>
    <col min="8963" max="8965" width="5.140625" style="490" customWidth="1"/>
    <col min="8966" max="8966" width="2.7109375" style="490" bestFit="1" customWidth="1"/>
    <col min="8967" max="8968" width="11.28515625" style="490" customWidth="1"/>
    <col min="8969" max="8969" width="8" style="490" customWidth="1"/>
    <col min="8970" max="8970" width="2.5703125" style="490" customWidth="1"/>
    <col min="8971" max="8972" width="9" style="490" customWidth="1"/>
    <col min="8973" max="8974" width="3.7109375" style="490" customWidth="1"/>
    <col min="8975" max="8975" width="0" style="490" hidden="1" customWidth="1"/>
    <col min="8976" max="8977" width="3.140625" style="490" customWidth="1"/>
    <col min="8978" max="8980" width="0" style="490" hidden="1" customWidth="1"/>
    <col min="8981" max="8981" width="4.42578125" style="490" customWidth="1"/>
    <col min="8982" max="8982" width="0" style="490" hidden="1" customWidth="1"/>
    <col min="8983" max="8983" width="16.5703125" style="490" customWidth="1"/>
    <col min="8984" max="8985" width="18.5703125" style="490" customWidth="1"/>
    <col min="8986" max="8986" width="20.140625" style="490" customWidth="1"/>
    <col min="8987" max="8988" width="4.140625" style="490" customWidth="1"/>
    <col min="8989" max="8991" width="0" style="490" hidden="1" customWidth="1"/>
    <col min="8992" max="8992" width="3.140625" style="490" customWidth="1"/>
    <col min="8993" max="8993" width="0" style="490" hidden="1" customWidth="1"/>
    <col min="8994" max="8994" width="3.140625" style="490" customWidth="1"/>
    <col min="8995" max="8995" width="0" style="490" hidden="1" customWidth="1"/>
    <col min="8996" max="8996" width="4.42578125" style="490" customWidth="1"/>
    <col min="8997" max="8997" width="4.140625" style="490" customWidth="1"/>
    <col min="8998" max="9216" width="11.42578125" style="490"/>
    <col min="9217" max="9217" width="10.140625" style="490" customWidth="1"/>
    <col min="9218" max="9218" width="3.42578125" style="490" customWidth="1"/>
    <col min="9219" max="9221" width="5.140625" style="490" customWidth="1"/>
    <col min="9222" max="9222" width="2.7109375" style="490" bestFit="1" customWidth="1"/>
    <col min="9223" max="9224" width="11.28515625" style="490" customWidth="1"/>
    <col min="9225" max="9225" width="8" style="490" customWidth="1"/>
    <col min="9226" max="9226" width="2.5703125" style="490" customWidth="1"/>
    <col min="9227" max="9228" width="9" style="490" customWidth="1"/>
    <col min="9229" max="9230" width="3.7109375" style="490" customWidth="1"/>
    <col min="9231" max="9231" width="0" style="490" hidden="1" customWidth="1"/>
    <col min="9232" max="9233" width="3.140625" style="490" customWidth="1"/>
    <col min="9234" max="9236" width="0" style="490" hidden="1" customWidth="1"/>
    <col min="9237" max="9237" width="4.42578125" style="490" customWidth="1"/>
    <col min="9238" max="9238" width="0" style="490" hidden="1" customWidth="1"/>
    <col min="9239" max="9239" width="16.5703125" style="490" customWidth="1"/>
    <col min="9240" max="9241" width="18.5703125" style="490" customWidth="1"/>
    <col min="9242" max="9242" width="20.140625" style="490" customWidth="1"/>
    <col min="9243" max="9244" width="4.140625" style="490" customWidth="1"/>
    <col min="9245" max="9247" width="0" style="490" hidden="1" customWidth="1"/>
    <col min="9248" max="9248" width="3.140625" style="490" customWidth="1"/>
    <col min="9249" max="9249" width="0" style="490" hidden="1" customWidth="1"/>
    <col min="9250" max="9250" width="3.140625" style="490" customWidth="1"/>
    <col min="9251" max="9251" width="0" style="490" hidden="1" customWidth="1"/>
    <col min="9252" max="9252" width="4.42578125" style="490" customWidth="1"/>
    <col min="9253" max="9253" width="4.140625" style="490" customWidth="1"/>
    <col min="9254" max="9472" width="11.42578125" style="490"/>
    <col min="9473" max="9473" width="10.140625" style="490" customWidth="1"/>
    <col min="9474" max="9474" width="3.42578125" style="490" customWidth="1"/>
    <col min="9475" max="9477" width="5.140625" style="490" customWidth="1"/>
    <col min="9478" max="9478" width="2.7109375" style="490" bestFit="1" customWidth="1"/>
    <col min="9479" max="9480" width="11.28515625" style="490" customWidth="1"/>
    <col min="9481" max="9481" width="8" style="490" customWidth="1"/>
    <col min="9482" max="9482" width="2.5703125" style="490" customWidth="1"/>
    <col min="9483" max="9484" width="9" style="490" customWidth="1"/>
    <col min="9485" max="9486" width="3.7109375" style="490" customWidth="1"/>
    <col min="9487" max="9487" width="0" style="490" hidden="1" customWidth="1"/>
    <col min="9488" max="9489" width="3.140625" style="490" customWidth="1"/>
    <col min="9490" max="9492" width="0" style="490" hidden="1" customWidth="1"/>
    <col min="9493" max="9493" width="4.42578125" style="490" customWidth="1"/>
    <col min="9494" max="9494" width="0" style="490" hidden="1" customWidth="1"/>
    <col min="9495" max="9495" width="16.5703125" style="490" customWidth="1"/>
    <col min="9496" max="9497" width="18.5703125" style="490" customWidth="1"/>
    <col min="9498" max="9498" width="20.140625" style="490" customWidth="1"/>
    <col min="9499" max="9500" width="4.140625" style="490" customWidth="1"/>
    <col min="9501" max="9503" width="0" style="490" hidden="1" customWidth="1"/>
    <col min="9504" max="9504" width="3.140625" style="490" customWidth="1"/>
    <col min="9505" max="9505" width="0" style="490" hidden="1" customWidth="1"/>
    <col min="9506" max="9506" width="3.140625" style="490" customWidth="1"/>
    <col min="9507" max="9507" width="0" style="490" hidden="1" customWidth="1"/>
    <col min="9508" max="9508" width="4.42578125" style="490" customWidth="1"/>
    <col min="9509" max="9509" width="4.140625" style="490" customWidth="1"/>
    <col min="9510" max="9728" width="11.42578125" style="490"/>
    <col min="9729" max="9729" width="10.140625" style="490" customWidth="1"/>
    <col min="9730" max="9730" width="3.42578125" style="490" customWidth="1"/>
    <col min="9731" max="9733" width="5.140625" style="490" customWidth="1"/>
    <col min="9734" max="9734" width="2.7109375" style="490" bestFit="1" customWidth="1"/>
    <col min="9735" max="9736" width="11.28515625" style="490" customWidth="1"/>
    <col min="9737" max="9737" width="8" style="490" customWidth="1"/>
    <col min="9738" max="9738" width="2.5703125" style="490" customWidth="1"/>
    <col min="9739" max="9740" width="9" style="490" customWidth="1"/>
    <col min="9741" max="9742" width="3.7109375" style="490" customWidth="1"/>
    <col min="9743" max="9743" width="0" style="490" hidden="1" customWidth="1"/>
    <col min="9744" max="9745" width="3.140625" style="490" customWidth="1"/>
    <col min="9746" max="9748" width="0" style="490" hidden="1" customWidth="1"/>
    <col min="9749" max="9749" width="4.42578125" style="490" customWidth="1"/>
    <col min="9750" max="9750" width="0" style="490" hidden="1" customWidth="1"/>
    <col min="9751" max="9751" width="16.5703125" style="490" customWidth="1"/>
    <col min="9752" max="9753" width="18.5703125" style="490" customWidth="1"/>
    <col min="9754" max="9754" width="20.140625" style="490" customWidth="1"/>
    <col min="9755" max="9756" width="4.140625" style="490" customWidth="1"/>
    <col min="9757" max="9759" width="0" style="490" hidden="1" customWidth="1"/>
    <col min="9760" max="9760" width="3.140625" style="490" customWidth="1"/>
    <col min="9761" max="9761" width="0" style="490" hidden="1" customWidth="1"/>
    <col min="9762" max="9762" width="3.140625" style="490" customWidth="1"/>
    <col min="9763" max="9763" width="0" style="490" hidden="1" customWidth="1"/>
    <col min="9764" max="9764" width="4.42578125" style="490" customWidth="1"/>
    <col min="9765" max="9765" width="4.140625" style="490" customWidth="1"/>
    <col min="9766" max="9984" width="11.42578125" style="490"/>
    <col min="9985" max="9985" width="10.140625" style="490" customWidth="1"/>
    <col min="9986" max="9986" width="3.42578125" style="490" customWidth="1"/>
    <col min="9987" max="9989" width="5.140625" style="490" customWidth="1"/>
    <col min="9990" max="9990" width="2.7109375" style="490" bestFit="1" customWidth="1"/>
    <col min="9991" max="9992" width="11.28515625" style="490" customWidth="1"/>
    <col min="9993" max="9993" width="8" style="490" customWidth="1"/>
    <col min="9994" max="9994" width="2.5703125" style="490" customWidth="1"/>
    <col min="9995" max="9996" width="9" style="490" customWidth="1"/>
    <col min="9997" max="9998" width="3.7109375" style="490" customWidth="1"/>
    <col min="9999" max="9999" width="0" style="490" hidden="1" customWidth="1"/>
    <col min="10000" max="10001" width="3.140625" style="490" customWidth="1"/>
    <col min="10002" max="10004" width="0" style="490" hidden="1" customWidth="1"/>
    <col min="10005" max="10005" width="4.42578125" style="490" customWidth="1"/>
    <col min="10006" max="10006" width="0" style="490" hidden="1" customWidth="1"/>
    <col min="10007" max="10007" width="16.5703125" style="490" customWidth="1"/>
    <col min="10008" max="10009" width="18.5703125" style="490" customWidth="1"/>
    <col min="10010" max="10010" width="20.140625" style="490" customWidth="1"/>
    <col min="10011" max="10012" width="4.140625" style="490" customWidth="1"/>
    <col min="10013" max="10015" width="0" style="490" hidden="1" customWidth="1"/>
    <col min="10016" max="10016" width="3.140625" style="490" customWidth="1"/>
    <col min="10017" max="10017" width="0" style="490" hidden="1" customWidth="1"/>
    <col min="10018" max="10018" width="3.140625" style="490" customWidth="1"/>
    <col min="10019" max="10019" width="0" style="490" hidden="1" customWidth="1"/>
    <col min="10020" max="10020" width="4.42578125" style="490" customWidth="1"/>
    <col min="10021" max="10021" width="4.140625" style="490" customWidth="1"/>
    <col min="10022" max="10240" width="11.42578125" style="490"/>
    <col min="10241" max="10241" width="10.140625" style="490" customWidth="1"/>
    <col min="10242" max="10242" width="3.42578125" style="490" customWidth="1"/>
    <col min="10243" max="10245" width="5.140625" style="490" customWidth="1"/>
    <col min="10246" max="10246" width="2.7109375" style="490" bestFit="1" customWidth="1"/>
    <col min="10247" max="10248" width="11.28515625" style="490" customWidth="1"/>
    <col min="10249" max="10249" width="8" style="490" customWidth="1"/>
    <col min="10250" max="10250" width="2.5703125" style="490" customWidth="1"/>
    <col min="10251" max="10252" width="9" style="490" customWidth="1"/>
    <col min="10253" max="10254" width="3.7109375" style="490" customWidth="1"/>
    <col min="10255" max="10255" width="0" style="490" hidden="1" customWidth="1"/>
    <col min="10256" max="10257" width="3.140625" style="490" customWidth="1"/>
    <col min="10258" max="10260" width="0" style="490" hidden="1" customWidth="1"/>
    <col min="10261" max="10261" width="4.42578125" style="490" customWidth="1"/>
    <col min="10262" max="10262" width="0" style="490" hidden="1" customWidth="1"/>
    <col min="10263" max="10263" width="16.5703125" style="490" customWidth="1"/>
    <col min="10264" max="10265" width="18.5703125" style="490" customWidth="1"/>
    <col min="10266" max="10266" width="20.140625" style="490" customWidth="1"/>
    <col min="10267" max="10268" width="4.140625" style="490" customWidth="1"/>
    <col min="10269" max="10271" width="0" style="490" hidden="1" customWidth="1"/>
    <col min="10272" max="10272" width="3.140625" style="490" customWidth="1"/>
    <col min="10273" max="10273" width="0" style="490" hidden="1" customWidth="1"/>
    <col min="10274" max="10274" width="3.140625" style="490" customWidth="1"/>
    <col min="10275" max="10275" width="0" style="490" hidden="1" customWidth="1"/>
    <col min="10276" max="10276" width="4.42578125" style="490" customWidth="1"/>
    <col min="10277" max="10277" width="4.140625" style="490" customWidth="1"/>
    <col min="10278" max="10496" width="11.42578125" style="490"/>
    <col min="10497" max="10497" width="10.140625" style="490" customWidth="1"/>
    <col min="10498" max="10498" width="3.42578125" style="490" customWidth="1"/>
    <col min="10499" max="10501" width="5.140625" style="490" customWidth="1"/>
    <col min="10502" max="10502" width="2.7109375" style="490" bestFit="1" customWidth="1"/>
    <col min="10503" max="10504" width="11.28515625" style="490" customWidth="1"/>
    <col min="10505" max="10505" width="8" style="490" customWidth="1"/>
    <col min="10506" max="10506" width="2.5703125" style="490" customWidth="1"/>
    <col min="10507" max="10508" width="9" style="490" customWidth="1"/>
    <col min="10509" max="10510" width="3.7109375" style="490" customWidth="1"/>
    <col min="10511" max="10511" width="0" style="490" hidden="1" customWidth="1"/>
    <col min="10512" max="10513" width="3.140625" style="490" customWidth="1"/>
    <col min="10514" max="10516" width="0" style="490" hidden="1" customWidth="1"/>
    <col min="10517" max="10517" width="4.42578125" style="490" customWidth="1"/>
    <col min="10518" max="10518" width="0" style="490" hidden="1" customWidth="1"/>
    <col min="10519" max="10519" width="16.5703125" style="490" customWidth="1"/>
    <col min="10520" max="10521" width="18.5703125" style="490" customWidth="1"/>
    <col min="10522" max="10522" width="20.140625" style="490" customWidth="1"/>
    <col min="10523" max="10524" width="4.140625" style="490" customWidth="1"/>
    <col min="10525" max="10527" width="0" style="490" hidden="1" customWidth="1"/>
    <col min="10528" max="10528" width="3.140625" style="490" customWidth="1"/>
    <col min="10529" max="10529" width="0" style="490" hidden="1" customWidth="1"/>
    <col min="10530" max="10530" width="3.140625" style="490" customWidth="1"/>
    <col min="10531" max="10531" width="0" style="490" hidden="1" customWidth="1"/>
    <col min="10532" max="10532" width="4.42578125" style="490" customWidth="1"/>
    <col min="10533" max="10533" width="4.140625" style="490" customWidth="1"/>
    <col min="10534" max="10752" width="11.42578125" style="490"/>
    <col min="10753" max="10753" width="10.140625" style="490" customWidth="1"/>
    <col min="10754" max="10754" width="3.42578125" style="490" customWidth="1"/>
    <col min="10755" max="10757" width="5.140625" style="490" customWidth="1"/>
    <col min="10758" max="10758" width="2.7109375" style="490" bestFit="1" customWidth="1"/>
    <col min="10759" max="10760" width="11.28515625" style="490" customWidth="1"/>
    <col min="10761" max="10761" width="8" style="490" customWidth="1"/>
    <col min="10762" max="10762" width="2.5703125" style="490" customWidth="1"/>
    <col min="10763" max="10764" width="9" style="490" customWidth="1"/>
    <col min="10765" max="10766" width="3.7109375" style="490" customWidth="1"/>
    <col min="10767" max="10767" width="0" style="490" hidden="1" customWidth="1"/>
    <col min="10768" max="10769" width="3.140625" style="490" customWidth="1"/>
    <col min="10770" max="10772" width="0" style="490" hidden="1" customWidth="1"/>
    <col min="10773" max="10773" width="4.42578125" style="490" customWidth="1"/>
    <col min="10774" max="10774" width="0" style="490" hidden="1" customWidth="1"/>
    <col min="10775" max="10775" width="16.5703125" style="490" customWidth="1"/>
    <col min="10776" max="10777" width="18.5703125" style="490" customWidth="1"/>
    <col min="10778" max="10778" width="20.140625" style="490" customWidth="1"/>
    <col min="10779" max="10780" width="4.140625" style="490" customWidth="1"/>
    <col min="10781" max="10783" width="0" style="490" hidden="1" customWidth="1"/>
    <col min="10784" max="10784" width="3.140625" style="490" customWidth="1"/>
    <col min="10785" max="10785" width="0" style="490" hidden="1" customWidth="1"/>
    <col min="10786" max="10786" width="3.140625" style="490" customWidth="1"/>
    <col min="10787" max="10787" width="0" style="490" hidden="1" customWidth="1"/>
    <col min="10788" max="10788" width="4.42578125" style="490" customWidth="1"/>
    <col min="10789" max="10789" width="4.140625" style="490" customWidth="1"/>
    <col min="10790" max="11008" width="11.42578125" style="490"/>
    <col min="11009" max="11009" width="10.140625" style="490" customWidth="1"/>
    <col min="11010" max="11010" width="3.42578125" style="490" customWidth="1"/>
    <col min="11011" max="11013" width="5.140625" style="490" customWidth="1"/>
    <col min="11014" max="11014" width="2.7109375" style="490" bestFit="1" customWidth="1"/>
    <col min="11015" max="11016" width="11.28515625" style="490" customWidth="1"/>
    <col min="11017" max="11017" width="8" style="490" customWidth="1"/>
    <col min="11018" max="11018" width="2.5703125" style="490" customWidth="1"/>
    <col min="11019" max="11020" width="9" style="490" customWidth="1"/>
    <col min="11021" max="11022" width="3.7109375" style="490" customWidth="1"/>
    <col min="11023" max="11023" width="0" style="490" hidden="1" customWidth="1"/>
    <col min="11024" max="11025" width="3.140625" style="490" customWidth="1"/>
    <col min="11026" max="11028" width="0" style="490" hidden="1" customWidth="1"/>
    <col min="11029" max="11029" width="4.42578125" style="490" customWidth="1"/>
    <col min="11030" max="11030" width="0" style="490" hidden="1" customWidth="1"/>
    <col min="11031" max="11031" width="16.5703125" style="490" customWidth="1"/>
    <col min="11032" max="11033" width="18.5703125" style="490" customWidth="1"/>
    <col min="11034" max="11034" width="20.140625" style="490" customWidth="1"/>
    <col min="11035" max="11036" width="4.140625" style="490" customWidth="1"/>
    <col min="11037" max="11039" width="0" style="490" hidden="1" customWidth="1"/>
    <col min="11040" max="11040" width="3.140625" style="490" customWidth="1"/>
    <col min="11041" max="11041" width="0" style="490" hidden="1" customWidth="1"/>
    <col min="11042" max="11042" width="3.140625" style="490" customWidth="1"/>
    <col min="11043" max="11043" width="0" style="490" hidden="1" customWidth="1"/>
    <col min="11044" max="11044" width="4.42578125" style="490" customWidth="1"/>
    <col min="11045" max="11045" width="4.140625" style="490" customWidth="1"/>
    <col min="11046" max="11264" width="11.42578125" style="490"/>
    <col min="11265" max="11265" width="10.140625" style="490" customWidth="1"/>
    <col min="11266" max="11266" width="3.42578125" style="490" customWidth="1"/>
    <col min="11267" max="11269" width="5.140625" style="490" customWidth="1"/>
    <col min="11270" max="11270" width="2.7109375" style="490" bestFit="1" customWidth="1"/>
    <col min="11271" max="11272" width="11.28515625" style="490" customWidth="1"/>
    <col min="11273" max="11273" width="8" style="490" customWidth="1"/>
    <col min="11274" max="11274" width="2.5703125" style="490" customWidth="1"/>
    <col min="11275" max="11276" width="9" style="490" customWidth="1"/>
    <col min="11277" max="11278" width="3.7109375" style="490" customWidth="1"/>
    <col min="11279" max="11279" width="0" style="490" hidden="1" customWidth="1"/>
    <col min="11280" max="11281" width="3.140625" style="490" customWidth="1"/>
    <col min="11282" max="11284" width="0" style="490" hidden="1" customWidth="1"/>
    <col min="11285" max="11285" width="4.42578125" style="490" customWidth="1"/>
    <col min="11286" max="11286" width="0" style="490" hidden="1" customWidth="1"/>
    <col min="11287" max="11287" width="16.5703125" style="490" customWidth="1"/>
    <col min="11288" max="11289" width="18.5703125" style="490" customWidth="1"/>
    <col min="11290" max="11290" width="20.140625" style="490" customWidth="1"/>
    <col min="11291" max="11292" width="4.140625" style="490" customWidth="1"/>
    <col min="11293" max="11295" width="0" style="490" hidden="1" customWidth="1"/>
    <col min="11296" max="11296" width="3.140625" style="490" customWidth="1"/>
    <col min="11297" max="11297" width="0" style="490" hidden="1" customWidth="1"/>
    <col min="11298" max="11298" width="3.140625" style="490" customWidth="1"/>
    <col min="11299" max="11299" width="0" style="490" hidden="1" customWidth="1"/>
    <col min="11300" max="11300" width="4.42578125" style="490" customWidth="1"/>
    <col min="11301" max="11301" width="4.140625" style="490" customWidth="1"/>
    <col min="11302" max="11520" width="11.42578125" style="490"/>
    <col min="11521" max="11521" width="10.140625" style="490" customWidth="1"/>
    <col min="11522" max="11522" width="3.42578125" style="490" customWidth="1"/>
    <col min="11523" max="11525" width="5.140625" style="490" customWidth="1"/>
    <col min="11526" max="11526" width="2.7109375" style="490" bestFit="1" customWidth="1"/>
    <col min="11527" max="11528" width="11.28515625" style="490" customWidth="1"/>
    <col min="11529" max="11529" width="8" style="490" customWidth="1"/>
    <col min="11530" max="11530" width="2.5703125" style="490" customWidth="1"/>
    <col min="11531" max="11532" width="9" style="490" customWidth="1"/>
    <col min="11533" max="11534" width="3.7109375" style="490" customWidth="1"/>
    <col min="11535" max="11535" width="0" style="490" hidden="1" customWidth="1"/>
    <col min="11536" max="11537" width="3.140625" style="490" customWidth="1"/>
    <col min="11538" max="11540" width="0" style="490" hidden="1" customWidth="1"/>
    <col min="11541" max="11541" width="4.42578125" style="490" customWidth="1"/>
    <col min="11542" max="11542" width="0" style="490" hidden="1" customWidth="1"/>
    <col min="11543" max="11543" width="16.5703125" style="490" customWidth="1"/>
    <col min="11544" max="11545" width="18.5703125" style="490" customWidth="1"/>
    <col min="11546" max="11546" width="20.140625" style="490" customWidth="1"/>
    <col min="11547" max="11548" width="4.140625" style="490" customWidth="1"/>
    <col min="11549" max="11551" width="0" style="490" hidden="1" customWidth="1"/>
    <col min="11552" max="11552" width="3.140625" style="490" customWidth="1"/>
    <col min="11553" max="11553" width="0" style="490" hidden="1" customWidth="1"/>
    <col min="11554" max="11554" width="3.140625" style="490" customWidth="1"/>
    <col min="11555" max="11555" width="0" style="490" hidden="1" customWidth="1"/>
    <col min="11556" max="11556" width="4.42578125" style="490" customWidth="1"/>
    <col min="11557" max="11557" width="4.140625" style="490" customWidth="1"/>
    <col min="11558" max="11776" width="11.42578125" style="490"/>
    <col min="11777" max="11777" width="10.140625" style="490" customWidth="1"/>
    <col min="11778" max="11778" width="3.42578125" style="490" customWidth="1"/>
    <col min="11779" max="11781" width="5.140625" style="490" customWidth="1"/>
    <col min="11782" max="11782" width="2.7109375" style="490" bestFit="1" customWidth="1"/>
    <col min="11783" max="11784" width="11.28515625" style="490" customWidth="1"/>
    <col min="11785" max="11785" width="8" style="490" customWidth="1"/>
    <col min="11786" max="11786" width="2.5703125" style="490" customWidth="1"/>
    <col min="11787" max="11788" width="9" style="490" customWidth="1"/>
    <col min="11789" max="11790" width="3.7109375" style="490" customWidth="1"/>
    <col min="11791" max="11791" width="0" style="490" hidden="1" customWidth="1"/>
    <col min="11792" max="11793" width="3.140625" style="490" customWidth="1"/>
    <col min="11794" max="11796" width="0" style="490" hidden="1" customWidth="1"/>
    <col min="11797" max="11797" width="4.42578125" style="490" customWidth="1"/>
    <col min="11798" max="11798" width="0" style="490" hidden="1" customWidth="1"/>
    <col min="11799" max="11799" width="16.5703125" style="490" customWidth="1"/>
    <col min="11800" max="11801" width="18.5703125" style="490" customWidth="1"/>
    <col min="11802" max="11802" width="20.140625" style="490" customWidth="1"/>
    <col min="11803" max="11804" width="4.140625" style="490" customWidth="1"/>
    <col min="11805" max="11807" width="0" style="490" hidden="1" customWidth="1"/>
    <col min="11808" max="11808" width="3.140625" style="490" customWidth="1"/>
    <col min="11809" max="11809" width="0" style="490" hidden="1" customWidth="1"/>
    <col min="11810" max="11810" width="3.140625" style="490" customWidth="1"/>
    <col min="11811" max="11811" width="0" style="490" hidden="1" customWidth="1"/>
    <col min="11812" max="11812" width="4.42578125" style="490" customWidth="1"/>
    <col min="11813" max="11813" width="4.140625" style="490" customWidth="1"/>
    <col min="11814" max="12032" width="11.42578125" style="490"/>
    <col min="12033" max="12033" width="10.140625" style="490" customWidth="1"/>
    <col min="12034" max="12034" width="3.42578125" style="490" customWidth="1"/>
    <col min="12035" max="12037" width="5.140625" style="490" customWidth="1"/>
    <col min="12038" max="12038" width="2.7109375" style="490" bestFit="1" customWidth="1"/>
    <col min="12039" max="12040" width="11.28515625" style="490" customWidth="1"/>
    <col min="12041" max="12041" width="8" style="490" customWidth="1"/>
    <col min="12042" max="12042" width="2.5703125" style="490" customWidth="1"/>
    <col min="12043" max="12044" width="9" style="490" customWidth="1"/>
    <col min="12045" max="12046" width="3.7109375" style="490" customWidth="1"/>
    <col min="12047" max="12047" width="0" style="490" hidden="1" customWidth="1"/>
    <col min="12048" max="12049" width="3.140625" style="490" customWidth="1"/>
    <col min="12050" max="12052" width="0" style="490" hidden="1" customWidth="1"/>
    <col min="12053" max="12053" width="4.42578125" style="490" customWidth="1"/>
    <col min="12054" max="12054" width="0" style="490" hidden="1" customWidth="1"/>
    <col min="12055" max="12055" width="16.5703125" style="490" customWidth="1"/>
    <col min="12056" max="12057" width="18.5703125" style="490" customWidth="1"/>
    <col min="12058" max="12058" width="20.140625" style="490" customWidth="1"/>
    <col min="12059" max="12060" width="4.140625" style="490" customWidth="1"/>
    <col min="12061" max="12063" width="0" style="490" hidden="1" customWidth="1"/>
    <col min="12064" max="12064" width="3.140625" style="490" customWidth="1"/>
    <col min="12065" max="12065" width="0" style="490" hidden="1" customWidth="1"/>
    <col min="12066" max="12066" width="3.140625" style="490" customWidth="1"/>
    <col min="12067" max="12067" width="0" style="490" hidden="1" customWidth="1"/>
    <col min="12068" max="12068" width="4.42578125" style="490" customWidth="1"/>
    <col min="12069" max="12069" width="4.140625" style="490" customWidth="1"/>
    <col min="12070" max="12288" width="11.42578125" style="490"/>
    <col min="12289" max="12289" width="10.140625" style="490" customWidth="1"/>
    <col min="12290" max="12290" width="3.42578125" style="490" customWidth="1"/>
    <col min="12291" max="12293" width="5.140625" style="490" customWidth="1"/>
    <col min="12294" max="12294" width="2.7109375" style="490" bestFit="1" customWidth="1"/>
    <col min="12295" max="12296" width="11.28515625" style="490" customWidth="1"/>
    <col min="12297" max="12297" width="8" style="490" customWidth="1"/>
    <col min="12298" max="12298" width="2.5703125" style="490" customWidth="1"/>
    <col min="12299" max="12300" width="9" style="490" customWidth="1"/>
    <col min="12301" max="12302" width="3.7109375" style="490" customWidth="1"/>
    <col min="12303" max="12303" width="0" style="490" hidden="1" customWidth="1"/>
    <col min="12304" max="12305" width="3.140625" style="490" customWidth="1"/>
    <col min="12306" max="12308" width="0" style="490" hidden="1" customWidth="1"/>
    <col min="12309" max="12309" width="4.42578125" style="490" customWidth="1"/>
    <col min="12310" max="12310" width="0" style="490" hidden="1" customWidth="1"/>
    <col min="12311" max="12311" width="16.5703125" style="490" customWidth="1"/>
    <col min="12312" max="12313" width="18.5703125" style="490" customWidth="1"/>
    <col min="12314" max="12314" width="20.140625" style="490" customWidth="1"/>
    <col min="12315" max="12316" width="4.140625" style="490" customWidth="1"/>
    <col min="12317" max="12319" width="0" style="490" hidden="1" customWidth="1"/>
    <col min="12320" max="12320" width="3.140625" style="490" customWidth="1"/>
    <col min="12321" max="12321" width="0" style="490" hidden="1" customWidth="1"/>
    <col min="12322" max="12322" width="3.140625" style="490" customWidth="1"/>
    <col min="12323" max="12323" width="0" style="490" hidden="1" customWidth="1"/>
    <col min="12324" max="12324" width="4.42578125" style="490" customWidth="1"/>
    <col min="12325" max="12325" width="4.140625" style="490" customWidth="1"/>
    <col min="12326" max="12544" width="11.42578125" style="490"/>
    <col min="12545" max="12545" width="10.140625" style="490" customWidth="1"/>
    <col min="12546" max="12546" width="3.42578125" style="490" customWidth="1"/>
    <col min="12547" max="12549" width="5.140625" style="490" customWidth="1"/>
    <col min="12550" max="12550" width="2.7109375" style="490" bestFit="1" customWidth="1"/>
    <col min="12551" max="12552" width="11.28515625" style="490" customWidth="1"/>
    <col min="12553" max="12553" width="8" style="490" customWidth="1"/>
    <col min="12554" max="12554" width="2.5703125" style="490" customWidth="1"/>
    <col min="12555" max="12556" width="9" style="490" customWidth="1"/>
    <col min="12557" max="12558" width="3.7109375" style="490" customWidth="1"/>
    <col min="12559" max="12559" width="0" style="490" hidden="1" customWidth="1"/>
    <col min="12560" max="12561" width="3.140625" style="490" customWidth="1"/>
    <col min="12562" max="12564" width="0" style="490" hidden="1" customWidth="1"/>
    <col min="12565" max="12565" width="4.42578125" style="490" customWidth="1"/>
    <col min="12566" max="12566" width="0" style="490" hidden="1" customWidth="1"/>
    <col min="12567" max="12567" width="16.5703125" style="490" customWidth="1"/>
    <col min="12568" max="12569" width="18.5703125" style="490" customWidth="1"/>
    <col min="12570" max="12570" width="20.140625" style="490" customWidth="1"/>
    <col min="12571" max="12572" width="4.140625" style="490" customWidth="1"/>
    <col min="12573" max="12575" width="0" style="490" hidden="1" customWidth="1"/>
    <col min="12576" max="12576" width="3.140625" style="490" customWidth="1"/>
    <col min="12577" max="12577" width="0" style="490" hidden="1" customWidth="1"/>
    <col min="12578" max="12578" width="3.140625" style="490" customWidth="1"/>
    <col min="12579" max="12579" width="0" style="490" hidden="1" customWidth="1"/>
    <col min="12580" max="12580" width="4.42578125" style="490" customWidth="1"/>
    <col min="12581" max="12581" width="4.140625" style="490" customWidth="1"/>
    <col min="12582" max="12800" width="11.42578125" style="490"/>
    <col min="12801" max="12801" width="10.140625" style="490" customWidth="1"/>
    <col min="12802" max="12802" width="3.42578125" style="490" customWidth="1"/>
    <col min="12803" max="12805" width="5.140625" style="490" customWidth="1"/>
    <col min="12806" max="12806" width="2.7109375" style="490" bestFit="1" customWidth="1"/>
    <col min="12807" max="12808" width="11.28515625" style="490" customWidth="1"/>
    <col min="12809" max="12809" width="8" style="490" customWidth="1"/>
    <col min="12810" max="12810" width="2.5703125" style="490" customWidth="1"/>
    <col min="12811" max="12812" width="9" style="490" customWidth="1"/>
    <col min="12813" max="12814" width="3.7109375" style="490" customWidth="1"/>
    <col min="12815" max="12815" width="0" style="490" hidden="1" customWidth="1"/>
    <col min="12816" max="12817" width="3.140625" style="490" customWidth="1"/>
    <col min="12818" max="12820" width="0" style="490" hidden="1" customWidth="1"/>
    <col min="12821" max="12821" width="4.42578125" style="490" customWidth="1"/>
    <col min="12822" max="12822" width="0" style="490" hidden="1" customWidth="1"/>
    <col min="12823" max="12823" width="16.5703125" style="490" customWidth="1"/>
    <col min="12824" max="12825" width="18.5703125" style="490" customWidth="1"/>
    <col min="12826" max="12826" width="20.140625" style="490" customWidth="1"/>
    <col min="12827" max="12828" width="4.140625" style="490" customWidth="1"/>
    <col min="12829" max="12831" width="0" style="490" hidden="1" customWidth="1"/>
    <col min="12832" max="12832" width="3.140625" style="490" customWidth="1"/>
    <col min="12833" max="12833" width="0" style="490" hidden="1" customWidth="1"/>
    <col min="12834" max="12834" width="3.140625" style="490" customWidth="1"/>
    <col min="12835" max="12835" width="0" style="490" hidden="1" customWidth="1"/>
    <col min="12836" max="12836" width="4.42578125" style="490" customWidth="1"/>
    <col min="12837" max="12837" width="4.140625" style="490" customWidth="1"/>
    <col min="12838" max="13056" width="11.42578125" style="490"/>
    <col min="13057" max="13057" width="10.140625" style="490" customWidth="1"/>
    <col min="13058" max="13058" width="3.42578125" style="490" customWidth="1"/>
    <col min="13059" max="13061" width="5.140625" style="490" customWidth="1"/>
    <col min="13062" max="13062" width="2.7109375" style="490" bestFit="1" customWidth="1"/>
    <col min="13063" max="13064" width="11.28515625" style="490" customWidth="1"/>
    <col min="13065" max="13065" width="8" style="490" customWidth="1"/>
    <col min="13066" max="13066" width="2.5703125" style="490" customWidth="1"/>
    <col min="13067" max="13068" width="9" style="490" customWidth="1"/>
    <col min="13069" max="13070" width="3.7109375" style="490" customWidth="1"/>
    <col min="13071" max="13071" width="0" style="490" hidden="1" customWidth="1"/>
    <col min="13072" max="13073" width="3.140625" style="490" customWidth="1"/>
    <col min="13074" max="13076" width="0" style="490" hidden="1" customWidth="1"/>
    <col min="13077" max="13077" width="4.42578125" style="490" customWidth="1"/>
    <col min="13078" max="13078" width="0" style="490" hidden="1" customWidth="1"/>
    <col min="13079" max="13079" width="16.5703125" style="490" customWidth="1"/>
    <col min="13080" max="13081" width="18.5703125" style="490" customWidth="1"/>
    <col min="13082" max="13082" width="20.140625" style="490" customWidth="1"/>
    <col min="13083" max="13084" width="4.140625" style="490" customWidth="1"/>
    <col min="13085" max="13087" width="0" style="490" hidden="1" customWidth="1"/>
    <col min="13088" max="13088" width="3.140625" style="490" customWidth="1"/>
    <col min="13089" max="13089" width="0" style="490" hidden="1" customWidth="1"/>
    <col min="13090" max="13090" width="3.140625" style="490" customWidth="1"/>
    <col min="13091" max="13091" width="0" style="490" hidden="1" customWidth="1"/>
    <col min="13092" max="13092" width="4.42578125" style="490" customWidth="1"/>
    <col min="13093" max="13093" width="4.140625" style="490" customWidth="1"/>
    <col min="13094" max="13312" width="11.42578125" style="490"/>
    <col min="13313" max="13313" width="10.140625" style="490" customWidth="1"/>
    <col min="13314" max="13314" width="3.42578125" style="490" customWidth="1"/>
    <col min="13315" max="13317" width="5.140625" style="490" customWidth="1"/>
    <col min="13318" max="13318" width="2.7109375" style="490" bestFit="1" customWidth="1"/>
    <col min="13319" max="13320" width="11.28515625" style="490" customWidth="1"/>
    <col min="13321" max="13321" width="8" style="490" customWidth="1"/>
    <col min="13322" max="13322" width="2.5703125" style="490" customWidth="1"/>
    <col min="13323" max="13324" width="9" style="490" customWidth="1"/>
    <col min="13325" max="13326" width="3.7109375" style="490" customWidth="1"/>
    <col min="13327" max="13327" width="0" style="490" hidden="1" customWidth="1"/>
    <col min="13328" max="13329" width="3.140625" style="490" customWidth="1"/>
    <col min="13330" max="13332" width="0" style="490" hidden="1" customWidth="1"/>
    <col min="13333" max="13333" width="4.42578125" style="490" customWidth="1"/>
    <col min="13334" max="13334" width="0" style="490" hidden="1" customWidth="1"/>
    <col min="13335" max="13335" width="16.5703125" style="490" customWidth="1"/>
    <col min="13336" max="13337" width="18.5703125" style="490" customWidth="1"/>
    <col min="13338" max="13338" width="20.140625" style="490" customWidth="1"/>
    <col min="13339" max="13340" width="4.140625" style="490" customWidth="1"/>
    <col min="13341" max="13343" width="0" style="490" hidden="1" customWidth="1"/>
    <col min="13344" max="13344" width="3.140625" style="490" customWidth="1"/>
    <col min="13345" max="13345" width="0" style="490" hidden="1" customWidth="1"/>
    <col min="13346" max="13346" width="3.140625" style="490" customWidth="1"/>
    <col min="13347" max="13347" width="0" style="490" hidden="1" customWidth="1"/>
    <col min="13348" max="13348" width="4.42578125" style="490" customWidth="1"/>
    <col min="13349" max="13349" width="4.140625" style="490" customWidth="1"/>
    <col min="13350" max="13568" width="11.42578125" style="490"/>
    <col min="13569" max="13569" width="10.140625" style="490" customWidth="1"/>
    <col min="13570" max="13570" width="3.42578125" style="490" customWidth="1"/>
    <col min="13571" max="13573" width="5.140625" style="490" customWidth="1"/>
    <col min="13574" max="13574" width="2.7109375" style="490" bestFit="1" customWidth="1"/>
    <col min="13575" max="13576" width="11.28515625" style="490" customWidth="1"/>
    <col min="13577" max="13577" width="8" style="490" customWidth="1"/>
    <col min="13578" max="13578" width="2.5703125" style="490" customWidth="1"/>
    <col min="13579" max="13580" width="9" style="490" customWidth="1"/>
    <col min="13581" max="13582" width="3.7109375" style="490" customWidth="1"/>
    <col min="13583" max="13583" width="0" style="490" hidden="1" customWidth="1"/>
    <col min="13584" max="13585" width="3.140625" style="490" customWidth="1"/>
    <col min="13586" max="13588" width="0" style="490" hidden="1" customWidth="1"/>
    <col min="13589" max="13589" width="4.42578125" style="490" customWidth="1"/>
    <col min="13590" max="13590" width="0" style="490" hidden="1" customWidth="1"/>
    <col min="13591" max="13591" width="16.5703125" style="490" customWidth="1"/>
    <col min="13592" max="13593" width="18.5703125" style="490" customWidth="1"/>
    <col min="13594" max="13594" width="20.140625" style="490" customWidth="1"/>
    <col min="13595" max="13596" width="4.140625" style="490" customWidth="1"/>
    <col min="13597" max="13599" width="0" style="490" hidden="1" customWidth="1"/>
    <col min="13600" max="13600" width="3.140625" style="490" customWidth="1"/>
    <col min="13601" max="13601" width="0" style="490" hidden="1" customWidth="1"/>
    <col min="13602" max="13602" width="3.140625" style="490" customWidth="1"/>
    <col min="13603" max="13603" width="0" style="490" hidden="1" customWidth="1"/>
    <col min="13604" max="13604" width="4.42578125" style="490" customWidth="1"/>
    <col min="13605" max="13605" width="4.140625" style="490" customWidth="1"/>
    <col min="13606" max="13824" width="11.42578125" style="490"/>
    <col min="13825" max="13825" width="10.140625" style="490" customWidth="1"/>
    <col min="13826" max="13826" width="3.42578125" style="490" customWidth="1"/>
    <col min="13827" max="13829" width="5.140625" style="490" customWidth="1"/>
    <col min="13830" max="13830" width="2.7109375" style="490" bestFit="1" customWidth="1"/>
    <col min="13831" max="13832" width="11.28515625" style="490" customWidth="1"/>
    <col min="13833" max="13833" width="8" style="490" customWidth="1"/>
    <col min="13834" max="13834" width="2.5703125" style="490" customWidth="1"/>
    <col min="13835" max="13836" width="9" style="490" customWidth="1"/>
    <col min="13837" max="13838" width="3.7109375" style="490" customWidth="1"/>
    <col min="13839" max="13839" width="0" style="490" hidden="1" customWidth="1"/>
    <col min="13840" max="13841" width="3.140625" style="490" customWidth="1"/>
    <col min="13842" max="13844" width="0" style="490" hidden="1" customWidth="1"/>
    <col min="13845" max="13845" width="4.42578125" style="490" customWidth="1"/>
    <col min="13846" max="13846" width="0" style="490" hidden="1" customWidth="1"/>
    <col min="13847" max="13847" width="16.5703125" style="490" customWidth="1"/>
    <col min="13848" max="13849" width="18.5703125" style="490" customWidth="1"/>
    <col min="13850" max="13850" width="20.140625" style="490" customWidth="1"/>
    <col min="13851" max="13852" width="4.140625" style="490" customWidth="1"/>
    <col min="13853" max="13855" width="0" style="490" hidden="1" customWidth="1"/>
    <col min="13856" max="13856" width="3.140625" style="490" customWidth="1"/>
    <col min="13857" max="13857" width="0" style="490" hidden="1" customWidth="1"/>
    <col min="13858" max="13858" width="3.140625" style="490" customWidth="1"/>
    <col min="13859" max="13859" width="0" style="490" hidden="1" customWidth="1"/>
    <col min="13860" max="13860" width="4.42578125" style="490" customWidth="1"/>
    <col min="13861" max="13861" width="4.140625" style="490" customWidth="1"/>
    <col min="13862" max="14080" width="11.42578125" style="490"/>
    <col min="14081" max="14081" width="10.140625" style="490" customWidth="1"/>
    <col min="14082" max="14082" width="3.42578125" style="490" customWidth="1"/>
    <col min="14083" max="14085" width="5.140625" style="490" customWidth="1"/>
    <col min="14086" max="14086" width="2.7109375" style="490" bestFit="1" customWidth="1"/>
    <col min="14087" max="14088" width="11.28515625" style="490" customWidth="1"/>
    <col min="14089" max="14089" width="8" style="490" customWidth="1"/>
    <col min="14090" max="14090" width="2.5703125" style="490" customWidth="1"/>
    <col min="14091" max="14092" width="9" style="490" customWidth="1"/>
    <col min="14093" max="14094" width="3.7109375" style="490" customWidth="1"/>
    <col min="14095" max="14095" width="0" style="490" hidden="1" customWidth="1"/>
    <col min="14096" max="14097" width="3.140625" style="490" customWidth="1"/>
    <col min="14098" max="14100" width="0" style="490" hidden="1" customWidth="1"/>
    <col min="14101" max="14101" width="4.42578125" style="490" customWidth="1"/>
    <col min="14102" max="14102" width="0" style="490" hidden="1" customWidth="1"/>
    <col min="14103" max="14103" width="16.5703125" style="490" customWidth="1"/>
    <col min="14104" max="14105" width="18.5703125" style="490" customWidth="1"/>
    <col min="14106" max="14106" width="20.140625" style="490" customWidth="1"/>
    <col min="14107" max="14108" width="4.140625" style="490" customWidth="1"/>
    <col min="14109" max="14111" width="0" style="490" hidden="1" customWidth="1"/>
    <col min="14112" max="14112" width="3.140625" style="490" customWidth="1"/>
    <col min="14113" max="14113" width="0" style="490" hidden="1" customWidth="1"/>
    <col min="14114" max="14114" width="3.140625" style="490" customWidth="1"/>
    <col min="14115" max="14115" width="0" style="490" hidden="1" customWidth="1"/>
    <col min="14116" max="14116" width="4.42578125" style="490" customWidth="1"/>
    <col min="14117" max="14117" width="4.140625" style="490" customWidth="1"/>
    <col min="14118" max="14336" width="11.42578125" style="490"/>
    <col min="14337" max="14337" width="10.140625" style="490" customWidth="1"/>
    <col min="14338" max="14338" width="3.42578125" style="490" customWidth="1"/>
    <col min="14339" max="14341" width="5.140625" style="490" customWidth="1"/>
    <col min="14342" max="14342" width="2.7109375" style="490" bestFit="1" customWidth="1"/>
    <col min="14343" max="14344" width="11.28515625" style="490" customWidth="1"/>
    <col min="14345" max="14345" width="8" style="490" customWidth="1"/>
    <col min="14346" max="14346" width="2.5703125" style="490" customWidth="1"/>
    <col min="14347" max="14348" width="9" style="490" customWidth="1"/>
    <col min="14349" max="14350" width="3.7109375" style="490" customWidth="1"/>
    <col min="14351" max="14351" width="0" style="490" hidden="1" customWidth="1"/>
    <col min="14352" max="14353" width="3.140625" style="490" customWidth="1"/>
    <col min="14354" max="14356" width="0" style="490" hidden="1" customWidth="1"/>
    <col min="14357" max="14357" width="4.42578125" style="490" customWidth="1"/>
    <col min="14358" max="14358" width="0" style="490" hidden="1" customWidth="1"/>
    <col min="14359" max="14359" width="16.5703125" style="490" customWidth="1"/>
    <col min="14360" max="14361" width="18.5703125" style="490" customWidth="1"/>
    <col min="14362" max="14362" width="20.140625" style="490" customWidth="1"/>
    <col min="14363" max="14364" width="4.140625" style="490" customWidth="1"/>
    <col min="14365" max="14367" width="0" style="490" hidden="1" customWidth="1"/>
    <col min="14368" max="14368" width="3.140625" style="490" customWidth="1"/>
    <col min="14369" max="14369" width="0" style="490" hidden="1" customWidth="1"/>
    <col min="14370" max="14370" width="3.140625" style="490" customWidth="1"/>
    <col min="14371" max="14371" width="0" style="490" hidden="1" customWidth="1"/>
    <col min="14372" max="14372" width="4.42578125" style="490" customWidth="1"/>
    <col min="14373" max="14373" width="4.140625" style="490" customWidth="1"/>
    <col min="14374" max="14592" width="11.42578125" style="490"/>
    <col min="14593" max="14593" width="10.140625" style="490" customWidth="1"/>
    <col min="14594" max="14594" width="3.42578125" style="490" customWidth="1"/>
    <col min="14595" max="14597" width="5.140625" style="490" customWidth="1"/>
    <col min="14598" max="14598" width="2.7109375" style="490" bestFit="1" customWidth="1"/>
    <col min="14599" max="14600" width="11.28515625" style="490" customWidth="1"/>
    <col min="14601" max="14601" width="8" style="490" customWidth="1"/>
    <col min="14602" max="14602" width="2.5703125" style="490" customWidth="1"/>
    <col min="14603" max="14604" width="9" style="490" customWidth="1"/>
    <col min="14605" max="14606" width="3.7109375" style="490" customWidth="1"/>
    <col min="14607" max="14607" width="0" style="490" hidden="1" customWidth="1"/>
    <col min="14608" max="14609" width="3.140625" style="490" customWidth="1"/>
    <col min="14610" max="14612" width="0" style="490" hidden="1" customWidth="1"/>
    <col min="14613" max="14613" width="4.42578125" style="490" customWidth="1"/>
    <col min="14614" max="14614" width="0" style="490" hidden="1" customWidth="1"/>
    <col min="14615" max="14615" width="16.5703125" style="490" customWidth="1"/>
    <col min="14616" max="14617" width="18.5703125" style="490" customWidth="1"/>
    <col min="14618" max="14618" width="20.140625" style="490" customWidth="1"/>
    <col min="14619" max="14620" width="4.140625" style="490" customWidth="1"/>
    <col min="14621" max="14623" width="0" style="490" hidden="1" customWidth="1"/>
    <col min="14624" max="14624" width="3.140625" style="490" customWidth="1"/>
    <col min="14625" max="14625" width="0" style="490" hidden="1" customWidth="1"/>
    <col min="14626" max="14626" width="3.140625" style="490" customWidth="1"/>
    <col min="14627" max="14627" width="0" style="490" hidden="1" customWidth="1"/>
    <col min="14628" max="14628" width="4.42578125" style="490" customWidth="1"/>
    <col min="14629" max="14629" width="4.140625" style="490" customWidth="1"/>
    <col min="14630" max="14848" width="11.42578125" style="490"/>
    <col min="14849" max="14849" width="10.140625" style="490" customWidth="1"/>
    <col min="14850" max="14850" width="3.42578125" style="490" customWidth="1"/>
    <col min="14851" max="14853" width="5.140625" style="490" customWidth="1"/>
    <col min="14854" max="14854" width="2.7109375" style="490" bestFit="1" customWidth="1"/>
    <col min="14855" max="14856" width="11.28515625" style="490" customWidth="1"/>
    <col min="14857" max="14857" width="8" style="490" customWidth="1"/>
    <col min="14858" max="14858" width="2.5703125" style="490" customWidth="1"/>
    <col min="14859" max="14860" width="9" style="490" customWidth="1"/>
    <col min="14861" max="14862" width="3.7109375" style="490" customWidth="1"/>
    <col min="14863" max="14863" width="0" style="490" hidden="1" customWidth="1"/>
    <col min="14864" max="14865" width="3.140625" style="490" customWidth="1"/>
    <col min="14866" max="14868" width="0" style="490" hidden="1" customWidth="1"/>
    <col min="14869" max="14869" width="4.42578125" style="490" customWidth="1"/>
    <col min="14870" max="14870" width="0" style="490" hidden="1" customWidth="1"/>
    <col min="14871" max="14871" width="16.5703125" style="490" customWidth="1"/>
    <col min="14872" max="14873" width="18.5703125" style="490" customWidth="1"/>
    <col min="14874" max="14874" width="20.140625" style="490" customWidth="1"/>
    <col min="14875" max="14876" width="4.140625" style="490" customWidth="1"/>
    <col min="14877" max="14879" width="0" style="490" hidden="1" customWidth="1"/>
    <col min="14880" max="14880" width="3.140625" style="490" customWidth="1"/>
    <col min="14881" max="14881" width="0" style="490" hidden="1" customWidth="1"/>
    <col min="14882" max="14882" width="3.140625" style="490" customWidth="1"/>
    <col min="14883" max="14883" width="0" style="490" hidden="1" customWidth="1"/>
    <col min="14884" max="14884" width="4.42578125" style="490" customWidth="1"/>
    <col min="14885" max="14885" width="4.140625" style="490" customWidth="1"/>
    <col min="14886" max="15104" width="11.42578125" style="490"/>
    <col min="15105" max="15105" width="10.140625" style="490" customWidth="1"/>
    <col min="15106" max="15106" width="3.42578125" style="490" customWidth="1"/>
    <col min="15107" max="15109" width="5.140625" style="490" customWidth="1"/>
    <col min="15110" max="15110" width="2.7109375" style="490" bestFit="1" customWidth="1"/>
    <col min="15111" max="15112" width="11.28515625" style="490" customWidth="1"/>
    <col min="15113" max="15113" width="8" style="490" customWidth="1"/>
    <col min="15114" max="15114" width="2.5703125" style="490" customWidth="1"/>
    <col min="15115" max="15116" width="9" style="490" customWidth="1"/>
    <col min="15117" max="15118" width="3.7109375" style="490" customWidth="1"/>
    <col min="15119" max="15119" width="0" style="490" hidden="1" customWidth="1"/>
    <col min="15120" max="15121" width="3.140625" style="490" customWidth="1"/>
    <col min="15122" max="15124" width="0" style="490" hidden="1" customWidth="1"/>
    <col min="15125" max="15125" width="4.42578125" style="490" customWidth="1"/>
    <col min="15126" max="15126" width="0" style="490" hidden="1" customWidth="1"/>
    <col min="15127" max="15127" width="16.5703125" style="490" customWidth="1"/>
    <col min="15128" max="15129" width="18.5703125" style="490" customWidth="1"/>
    <col min="15130" max="15130" width="20.140625" style="490" customWidth="1"/>
    <col min="15131" max="15132" width="4.140625" style="490" customWidth="1"/>
    <col min="15133" max="15135" width="0" style="490" hidden="1" customWidth="1"/>
    <col min="15136" max="15136" width="3.140625" style="490" customWidth="1"/>
    <col min="15137" max="15137" width="0" style="490" hidden="1" customWidth="1"/>
    <col min="15138" max="15138" width="3.140625" style="490" customWidth="1"/>
    <col min="15139" max="15139" width="0" style="490" hidden="1" customWidth="1"/>
    <col min="15140" max="15140" width="4.42578125" style="490" customWidth="1"/>
    <col min="15141" max="15141" width="4.140625" style="490" customWidth="1"/>
    <col min="15142" max="15360" width="11.42578125" style="490"/>
    <col min="15361" max="15361" width="10.140625" style="490" customWidth="1"/>
    <col min="15362" max="15362" width="3.42578125" style="490" customWidth="1"/>
    <col min="15363" max="15365" width="5.140625" style="490" customWidth="1"/>
    <col min="15366" max="15366" width="2.7109375" style="490" bestFit="1" customWidth="1"/>
    <col min="15367" max="15368" width="11.28515625" style="490" customWidth="1"/>
    <col min="15369" max="15369" width="8" style="490" customWidth="1"/>
    <col min="15370" max="15370" width="2.5703125" style="490" customWidth="1"/>
    <col min="15371" max="15372" width="9" style="490" customWidth="1"/>
    <col min="15373" max="15374" width="3.7109375" style="490" customWidth="1"/>
    <col min="15375" max="15375" width="0" style="490" hidden="1" customWidth="1"/>
    <col min="15376" max="15377" width="3.140625" style="490" customWidth="1"/>
    <col min="15378" max="15380" width="0" style="490" hidden="1" customWidth="1"/>
    <col min="15381" max="15381" width="4.42578125" style="490" customWidth="1"/>
    <col min="15382" max="15382" width="0" style="490" hidden="1" customWidth="1"/>
    <col min="15383" max="15383" width="16.5703125" style="490" customWidth="1"/>
    <col min="15384" max="15385" width="18.5703125" style="490" customWidth="1"/>
    <col min="15386" max="15386" width="20.140625" style="490" customWidth="1"/>
    <col min="15387" max="15388" width="4.140625" style="490" customWidth="1"/>
    <col min="15389" max="15391" width="0" style="490" hidden="1" customWidth="1"/>
    <col min="15392" max="15392" width="3.140625" style="490" customWidth="1"/>
    <col min="15393" max="15393" width="0" style="490" hidden="1" customWidth="1"/>
    <col min="15394" max="15394" width="3.140625" style="490" customWidth="1"/>
    <col min="15395" max="15395" width="0" style="490" hidden="1" customWidth="1"/>
    <col min="15396" max="15396" width="4.42578125" style="490" customWidth="1"/>
    <col min="15397" max="15397" width="4.140625" style="490" customWidth="1"/>
    <col min="15398" max="15616" width="11.42578125" style="490"/>
    <col min="15617" max="15617" width="10.140625" style="490" customWidth="1"/>
    <col min="15618" max="15618" width="3.42578125" style="490" customWidth="1"/>
    <col min="15619" max="15621" width="5.140625" style="490" customWidth="1"/>
    <col min="15622" max="15622" width="2.7109375" style="490" bestFit="1" customWidth="1"/>
    <col min="15623" max="15624" width="11.28515625" style="490" customWidth="1"/>
    <col min="15625" max="15625" width="8" style="490" customWidth="1"/>
    <col min="15626" max="15626" width="2.5703125" style="490" customWidth="1"/>
    <col min="15627" max="15628" width="9" style="490" customWidth="1"/>
    <col min="15629" max="15630" width="3.7109375" style="490" customWidth="1"/>
    <col min="15631" max="15631" width="0" style="490" hidden="1" customWidth="1"/>
    <col min="15632" max="15633" width="3.140625" style="490" customWidth="1"/>
    <col min="15634" max="15636" width="0" style="490" hidden="1" customWidth="1"/>
    <col min="15637" max="15637" width="4.42578125" style="490" customWidth="1"/>
    <col min="15638" max="15638" width="0" style="490" hidden="1" customWidth="1"/>
    <col min="15639" max="15639" width="16.5703125" style="490" customWidth="1"/>
    <col min="15640" max="15641" width="18.5703125" style="490" customWidth="1"/>
    <col min="15642" max="15642" width="20.140625" style="490" customWidth="1"/>
    <col min="15643" max="15644" width="4.140625" style="490" customWidth="1"/>
    <col min="15645" max="15647" width="0" style="490" hidden="1" customWidth="1"/>
    <col min="15648" max="15648" width="3.140625" style="490" customWidth="1"/>
    <col min="15649" max="15649" width="0" style="490" hidden="1" customWidth="1"/>
    <col min="15650" max="15650" width="3.140625" style="490" customWidth="1"/>
    <col min="15651" max="15651" width="0" style="490" hidden="1" customWidth="1"/>
    <col min="15652" max="15652" width="4.42578125" style="490" customWidth="1"/>
    <col min="15653" max="15653" width="4.140625" style="490" customWidth="1"/>
    <col min="15654" max="15872" width="11.42578125" style="490"/>
    <col min="15873" max="15873" width="10.140625" style="490" customWidth="1"/>
    <col min="15874" max="15874" width="3.42578125" style="490" customWidth="1"/>
    <col min="15875" max="15877" width="5.140625" style="490" customWidth="1"/>
    <col min="15878" max="15878" width="2.7109375" style="490" bestFit="1" customWidth="1"/>
    <col min="15879" max="15880" width="11.28515625" style="490" customWidth="1"/>
    <col min="15881" max="15881" width="8" style="490" customWidth="1"/>
    <col min="15882" max="15882" width="2.5703125" style="490" customWidth="1"/>
    <col min="15883" max="15884" width="9" style="490" customWidth="1"/>
    <col min="15885" max="15886" width="3.7109375" style="490" customWidth="1"/>
    <col min="15887" max="15887" width="0" style="490" hidden="1" customWidth="1"/>
    <col min="15888" max="15889" width="3.140625" style="490" customWidth="1"/>
    <col min="15890" max="15892" width="0" style="490" hidden="1" customWidth="1"/>
    <col min="15893" max="15893" width="4.42578125" style="490" customWidth="1"/>
    <col min="15894" max="15894" width="0" style="490" hidden="1" customWidth="1"/>
    <col min="15895" max="15895" width="16.5703125" style="490" customWidth="1"/>
    <col min="15896" max="15897" width="18.5703125" style="490" customWidth="1"/>
    <col min="15898" max="15898" width="20.140625" style="490" customWidth="1"/>
    <col min="15899" max="15900" width="4.140625" style="490" customWidth="1"/>
    <col min="15901" max="15903" width="0" style="490" hidden="1" customWidth="1"/>
    <col min="15904" max="15904" width="3.140625" style="490" customWidth="1"/>
    <col min="15905" max="15905" width="0" style="490" hidden="1" customWidth="1"/>
    <col min="15906" max="15906" width="3.140625" style="490" customWidth="1"/>
    <col min="15907" max="15907" width="0" style="490" hidden="1" customWidth="1"/>
    <col min="15908" max="15908" width="4.42578125" style="490" customWidth="1"/>
    <col min="15909" max="15909" width="4.140625" style="490" customWidth="1"/>
    <col min="15910" max="16128" width="11.42578125" style="490"/>
    <col min="16129" max="16129" width="10.140625" style="490" customWidth="1"/>
    <col min="16130" max="16130" width="3.42578125" style="490" customWidth="1"/>
    <col min="16131" max="16133" width="5.140625" style="490" customWidth="1"/>
    <col min="16134" max="16134" width="2.7109375" style="490" bestFit="1" customWidth="1"/>
    <col min="16135" max="16136" width="11.28515625" style="490" customWidth="1"/>
    <col min="16137" max="16137" width="8" style="490" customWidth="1"/>
    <col min="16138" max="16138" width="2.5703125" style="490" customWidth="1"/>
    <col min="16139" max="16140" width="9" style="490" customWidth="1"/>
    <col min="16141" max="16142" width="3.7109375" style="490" customWidth="1"/>
    <col min="16143" max="16143" width="0" style="490" hidden="1" customWidth="1"/>
    <col min="16144" max="16145" width="3.140625" style="490" customWidth="1"/>
    <col min="16146" max="16148" width="0" style="490" hidden="1" customWidth="1"/>
    <col min="16149" max="16149" width="4.42578125" style="490" customWidth="1"/>
    <col min="16150" max="16150" width="0" style="490" hidden="1" customWidth="1"/>
    <col min="16151" max="16151" width="16.5703125" style="490" customWidth="1"/>
    <col min="16152" max="16153" width="18.5703125" style="490" customWidth="1"/>
    <col min="16154" max="16154" width="20.140625" style="490" customWidth="1"/>
    <col min="16155" max="16156" width="4.140625" style="490" customWidth="1"/>
    <col min="16157" max="16159" width="0" style="490" hidden="1" customWidth="1"/>
    <col min="16160" max="16160" width="3.140625" style="490" customWidth="1"/>
    <col min="16161" max="16161" width="0" style="490" hidden="1" customWidth="1"/>
    <col min="16162" max="16162" width="3.140625" style="490" customWidth="1"/>
    <col min="16163" max="16163" width="0" style="490" hidden="1" customWidth="1"/>
    <col min="16164" max="16164" width="4.42578125" style="490" customWidth="1"/>
    <col min="16165" max="16165" width="4.140625" style="490" customWidth="1"/>
    <col min="16166" max="16384" width="11.42578125" style="490"/>
  </cols>
  <sheetData>
    <row r="1" spans="1:45" s="466" customFormat="1" ht="11.25" customHeight="1" x14ac:dyDescent="0.2">
      <c r="A1" s="1323" t="s">
        <v>299</v>
      </c>
      <c r="B1" s="1324"/>
      <c r="C1" s="1324"/>
      <c r="D1" s="1324"/>
      <c r="E1" s="1324"/>
      <c r="F1" s="1324"/>
      <c r="G1" s="1324"/>
      <c r="H1" s="1324"/>
      <c r="I1" s="1324"/>
      <c r="J1" s="1325"/>
      <c r="K1" s="1326"/>
      <c r="L1" s="1327"/>
      <c r="M1" s="460"/>
      <c r="N1" s="1332" t="s">
        <v>301</v>
      </c>
      <c r="O1" s="1333"/>
      <c r="P1" s="1333"/>
      <c r="Q1" s="1333"/>
      <c r="R1" s="1333"/>
      <c r="S1" s="1333"/>
      <c r="T1" s="1333"/>
      <c r="U1" s="1334"/>
      <c r="V1" s="461"/>
      <c r="W1" s="1338" t="s">
        <v>1706</v>
      </c>
      <c r="X1" s="1340" t="s">
        <v>2652</v>
      </c>
      <c r="Y1" s="1341"/>
      <c r="Z1" s="1341"/>
      <c r="AA1" s="1341"/>
      <c r="AB1" s="1342"/>
      <c r="AC1" s="462"/>
      <c r="AD1" s="462"/>
      <c r="AE1" s="462"/>
      <c r="AF1" s="463"/>
      <c r="AG1" s="464"/>
      <c r="AH1" s="464"/>
      <c r="AI1" s="464"/>
      <c r="AJ1" s="464"/>
      <c r="AK1" s="465"/>
      <c r="AL1" s="465"/>
      <c r="AM1" s="465"/>
      <c r="AN1" s="465"/>
      <c r="AO1" s="465"/>
      <c r="AP1" s="465"/>
      <c r="AQ1" s="465"/>
      <c r="AR1" s="465"/>
      <c r="AS1" s="465"/>
    </row>
    <row r="2" spans="1:45" s="466" customFormat="1" ht="11.25" customHeight="1" x14ac:dyDescent="0.2">
      <c r="A2" s="1314" t="s">
        <v>1707</v>
      </c>
      <c r="B2" s="1315"/>
      <c r="C2" s="1315"/>
      <c r="D2" s="1315"/>
      <c r="E2" s="1315"/>
      <c r="F2" s="1315"/>
      <c r="G2" s="1315"/>
      <c r="H2" s="1315"/>
      <c r="I2" s="1315"/>
      <c r="J2" s="1316"/>
      <c r="K2" s="1328"/>
      <c r="L2" s="1329"/>
      <c r="M2" s="460"/>
      <c r="N2" s="1335"/>
      <c r="O2" s="1336"/>
      <c r="P2" s="1336"/>
      <c r="Q2" s="1336"/>
      <c r="R2" s="1336"/>
      <c r="S2" s="1336"/>
      <c r="T2" s="1336"/>
      <c r="U2" s="1337"/>
      <c r="V2" s="461"/>
      <c r="W2" s="1339"/>
      <c r="X2" s="1308"/>
      <c r="Y2" s="1309"/>
      <c r="Z2" s="1309"/>
      <c r="AA2" s="1309"/>
      <c r="AB2" s="1310"/>
      <c r="AC2" s="467"/>
      <c r="AD2" s="467"/>
      <c r="AE2" s="467"/>
      <c r="AF2" s="468"/>
      <c r="AG2" s="464"/>
      <c r="AH2" s="464"/>
      <c r="AI2" s="464"/>
      <c r="AJ2" s="464"/>
      <c r="AK2" s="465"/>
      <c r="AL2" s="465"/>
      <c r="AM2" s="465"/>
      <c r="AN2" s="465"/>
      <c r="AO2" s="465"/>
      <c r="AP2" s="465"/>
      <c r="AQ2" s="465"/>
      <c r="AR2" s="465"/>
      <c r="AS2" s="465"/>
    </row>
    <row r="3" spans="1:45" s="466" customFormat="1" ht="12" customHeight="1" x14ac:dyDescent="0.2">
      <c r="A3" s="469" t="s">
        <v>302</v>
      </c>
      <c r="B3" s="1323" t="s">
        <v>303</v>
      </c>
      <c r="C3" s="1324"/>
      <c r="D3" s="1324"/>
      <c r="E3" s="1324"/>
      <c r="F3" s="1324"/>
      <c r="G3" s="1324"/>
      <c r="H3" s="1325"/>
      <c r="I3" s="1343" t="s">
        <v>304</v>
      </c>
      <c r="J3" s="1344"/>
      <c r="K3" s="1328"/>
      <c r="L3" s="1329"/>
      <c r="M3" s="470"/>
      <c r="N3" s="1345">
        <v>42955</v>
      </c>
      <c r="O3" s="1346"/>
      <c r="P3" s="1346"/>
      <c r="Q3" s="1346"/>
      <c r="R3" s="1346"/>
      <c r="S3" s="1346"/>
      <c r="T3" s="1346"/>
      <c r="U3" s="1347"/>
      <c r="V3" s="461"/>
      <c r="W3" s="1351" t="s">
        <v>1708</v>
      </c>
      <c r="X3" s="1308" t="s">
        <v>2653</v>
      </c>
      <c r="Y3" s="1309"/>
      <c r="Z3" s="1309"/>
      <c r="AA3" s="1309"/>
      <c r="AB3" s="1310"/>
      <c r="AC3" s="467"/>
      <c r="AD3" s="467"/>
      <c r="AE3" s="467"/>
      <c r="AF3" s="468"/>
      <c r="AG3" s="471"/>
      <c r="AH3" s="472"/>
      <c r="AI3" s="472"/>
      <c r="AJ3" s="472"/>
      <c r="AK3" s="465"/>
      <c r="AL3" s="465"/>
      <c r="AM3" s="465"/>
      <c r="AN3" s="465"/>
      <c r="AO3" s="465"/>
      <c r="AP3" s="465"/>
      <c r="AQ3" s="465"/>
      <c r="AR3" s="465"/>
      <c r="AS3" s="465"/>
    </row>
    <row r="4" spans="1:45" s="466" customFormat="1" ht="11.25" customHeight="1" x14ac:dyDescent="0.2">
      <c r="A4" s="473" t="s">
        <v>305</v>
      </c>
      <c r="B4" s="1314" t="s">
        <v>306</v>
      </c>
      <c r="C4" s="1315"/>
      <c r="D4" s="1315"/>
      <c r="E4" s="1315"/>
      <c r="F4" s="1315"/>
      <c r="G4" s="1315"/>
      <c r="H4" s="1316"/>
      <c r="I4" s="1317">
        <v>3</v>
      </c>
      <c r="J4" s="1318"/>
      <c r="K4" s="1330"/>
      <c r="L4" s="1331"/>
      <c r="M4" s="474"/>
      <c r="N4" s="1348"/>
      <c r="O4" s="1349"/>
      <c r="P4" s="1349"/>
      <c r="Q4" s="1349"/>
      <c r="R4" s="1349"/>
      <c r="S4" s="1349"/>
      <c r="T4" s="1349"/>
      <c r="U4" s="1350"/>
      <c r="V4" s="461"/>
      <c r="W4" s="1352"/>
      <c r="X4" s="1311"/>
      <c r="Y4" s="1312"/>
      <c r="Z4" s="1312"/>
      <c r="AA4" s="1312"/>
      <c r="AB4" s="1313"/>
      <c r="AC4" s="475"/>
      <c r="AD4" s="475"/>
      <c r="AE4" s="475"/>
      <c r="AF4" s="464"/>
      <c r="AG4" s="472"/>
      <c r="AH4" s="472"/>
      <c r="AI4" s="472"/>
      <c r="AJ4" s="472"/>
      <c r="AK4" s="465"/>
      <c r="AL4" s="465"/>
      <c r="AM4" s="465"/>
      <c r="AN4" s="465"/>
      <c r="AO4" s="465"/>
      <c r="AP4" s="465"/>
      <c r="AQ4" s="465"/>
      <c r="AR4" s="465"/>
      <c r="AS4" s="465"/>
    </row>
    <row r="5" spans="1:45" s="479" customFormat="1" ht="5.25" customHeight="1" x14ac:dyDescent="0.2">
      <c r="A5" s="476"/>
      <c r="B5" s="476"/>
      <c r="C5" s="477"/>
      <c r="D5" s="477"/>
      <c r="E5" s="477"/>
      <c r="F5" s="477"/>
      <c r="G5" s="478"/>
      <c r="H5" s="478"/>
      <c r="I5" s="478"/>
      <c r="J5" s="477"/>
      <c r="K5" s="477"/>
      <c r="L5" s="477"/>
      <c r="M5" s="477"/>
      <c r="N5" s="477"/>
      <c r="O5" s="477"/>
      <c r="P5" s="477"/>
      <c r="Q5" s="477"/>
      <c r="R5" s="477"/>
      <c r="S5" s="477"/>
      <c r="T5" s="477"/>
      <c r="U5" s="477"/>
      <c r="V5" s="477"/>
      <c r="W5" s="478"/>
      <c r="X5" s="478"/>
      <c r="Y5" s="478"/>
      <c r="Z5" s="477"/>
      <c r="AA5" s="477"/>
      <c r="AB5" s="477"/>
      <c r="AC5" s="477"/>
      <c r="AD5" s="477"/>
      <c r="AE5" s="477"/>
      <c r="AF5" s="477"/>
      <c r="AG5" s="477"/>
      <c r="AH5" s="477"/>
      <c r="AI5" s="477"/>
      <c r="AJ5" s="476"/>
    </row>
    <row r="6" spans="1:45" s="479" customFormat="1" ht="11.25" customHeight="1" x14ac:dyDescent="0.2">
      <c r="A6" s="1319" t="s">
        <v>307</v>
      </c>
      <c r="B6" s="1320"/>
      <c r="C6" s="1320"/>
      <c r="D6" s="1320"/>
      <c r="E6" s="1320"/>
      <c r="F6" s="1320"/>
      <c r="G6" s="1320"/>
      <c r="H6" s="1320"/>
      <c r="I6" s="1320"/>
      <c r="J6" s="1320"/>
      <c r="K6" s="1320"/>
      <c r="L6" s="1320"/>
      <c r="M6" s="1320"/>
      <c r="N6" s="1320"/>
      <c r="O6" s="1320"/>
      <c r="P6" s="1290" t="s">
        <v>1710</v>
      </c>
      <c r="Q6" s="1291"/>
      <c r="R6" s="1291"/>
      <c r="S6" s="1291"/>
      <c r="T6" s="1291"/>
      <c r="U6" s="1292"/>
      <c r="V6" s="480"/>
      <c r="W6" s="1321" t="s">
        <v>309</v>
      </c>
      <c r="X6" s="1322"/>
      <c r="Y6" s="1322"/>
      <c r="Z6" s="1322"/>
      <c r="AA6" s="1297" t="s">
        <v>1711</v>
      </c>
      <c r="AB6" s="1297" t="s">
        <v>1470</v>
      </c>
      <c r="AC6" s="481"/>
      <c r="AD6" s="1290" t="s">
        <v>1712</v>
      </c>
      <c r="AE6" s="1291"/>
      <c r="AF6" s="1291"/>
      <c r="AG6" s="1291"/>
      <c r="AH6" s="1291"/>
      <c r="AI6" s="1291"/>
      <c r="AJ6" s="1292"/>
    </row>
    <row r="7" spans="1:45" s="479" customFormat="1" ht="12.75" customHeight="1" x14ac:dyDescent="0.2">
      <c r="A7" s="1296" t="s">
        <v>310</v>
      </c>
      <c r="B7" s="1297" t="s">
        <v>1713</v>
      </c>
      <c r="C7" s="1296" t="s">
        <v>311</v>
      </c>
      <c r="D7" s="1296"/>
      <c r="E7" s="1296"/>
      <c r="F7" s="1298" t="s">
        <v>1714</v>
      </c>
      <c r="G7" s="1299"/>
      <c r="H7" s="1299"/>
      <c r="I7" s="1300"/>
      <c r="J7" s="1296" t="s">
        <v>312</v>
      </c>
      <c r="K7" s="1296"/>
      <c r="L7" s="1296"/>
      <c r="M7" s="1304" t="s">
        <v>308</v>
      </c>
      <c r="N7" s="1305"/>
      <c r="O7" s="1305"/>
      <c r="P7" s="1293"/>
      <c r="Q7" s="1294"/>
      <c r="R7" s="1294"/>
      <c r="S7" s="1294"/>
      <c r="T7" s="1294"/>
      <c r="U7" s="1295"/>
      <c r="V7" s="482"/>
      <c r="W7" s="1298" t="s">
        <v>317</v>
      </c>
      <c r="X7" s="1299"/>
      <c r="Y7" s="1299"/>
      <c r="Z7" s="1306" t="s">
        <v>1715</v>
      </c>
      <c r="AA7" s="1297"/>
      <c r="AB7" s="1297"/>
      <c r="AC7" s="483"/>
      <c r="AD7" s="1293"/>
      <c r="AE7" s="1294"/>
      <c r="AF7" s="1294"/>
      <c r="AG7" s="1294"/>
      <c r="AH7" s="1294"/>
      <c r="AI7" s="1294"/>
      <c r="AJ7" s="1295"/>
    </row>
    <row r="8" spans="1:45" ht="15" customHeight="1" x14ac:dyDescent="0.2">
      <c r="A8" s="1296"/>
      <c r="B8" s="1297"/>
      <c r="C8" s="1296"/>
      <c r="D8" s="1296"/>
      <c r="E8" s="1296"/>
      <c r="F8" s="1301"/>
      <c r="G8" s="1302"/>
      <c r="H8" s="1302"/>
      <c r="I8" s="1303"/>
      <c r="J8" s="1296"/>
      <c r="K8" s="1296"/>
      <c r="L8" s="1296"/>
      <c r="M8" s="484" t="s">
        <v>313</v>
      </c>
      <c r="N8" s="484" t="s">
        <v>102</v>
      </c>
      <c r="O8" s="484"/>
      <c r="P8" s="485" t="s">
        <v>314</v>
      </c>
      <c r="Q8" s="485" t="s">
        <v>315</v>
      </c>
      <c r="R8" s="486"/>
      <c r="S8" s="486" t="s">
        <v>610</v>
      </c>
      <c r="T8" s="486" t="s">
        <v>613</v>
      </c>
      <c r="U8" s="485" t="s">
        <v>316</v>
      </c>
      <c r="V8" s="487"/>
      <c r="W8" s="1301"/>
      <c r="X8" s="1302"/>
      <c r="Y8" s="1302"/>
      <c r="Z8" s="1307"/>
      <c r="AA8" s="1297"/>
      <c r="AB8" s="1297"/>
      <c r="AC8" s="487"/>
      <c r="AD8" s="488" t="s">
        <v>1716</v>
      </c>
      <c r="AE8" s="488" t="s">
        <v>635</v>
      </c>
      <c r="AF8" s="485" t="s">
        <v>314</v>
      </c>
      <c r="AG8" s="489" t="s">
        <v>636</v>
      </c>
      <c r="AH8" s="485" t="s">
        <v>315</v>
      </c>
      <c r="AI8" s="486" t="s">
        <v>319</v>
      </c>
      <c r="AJ8" s="485" t="s">
        <v>319</v>
      </c>
    </row>
    <row r="9" spans="1:45" s="503" customFormat="1" ht="102" customHeight="1" x14ac:dyDescent="0.2">
      <c r="A9" s="508" t="s">
        <v>1029</v>
      </c>
      <c r="B9" s="491" t="s">
        <v>1728</v>
      </c>
      <c r="C9" s="1233" t="s">
        <v>1028</v>
      </c>
      <c r="D9" s="1233"/>
      <c r="E9" s="1233"/>
      <c r="F9" s="492">
        <v>1</v>
      </c>
      <c r="G9" s="1234" t="s">
        <v>1729</v>
      </c>
      <c r="H9" s="1235"/>
      <c r="I9" s="1236"/>
      <c r="J9" s="1280" t="s">
        <v>1730</v>
      </c>
      <c r="K9" s="1280"/>
      <c r="L9" s="1280"/>
      <c r="M9" s="492"/>
      <c r="N9" s="492"/>
      <c r="O9" s="492"/>
      <c r="P9" s="493" t="s">
        <v>101</v>
      </c>
      <c r="Q9" s="493" t="s">
        <v>1717</v>
      </c>
      <c r="R9" s="494"/>
      <c r="S9" s="495">
        <f>VLOOKUP(P9,[58]Listas!$D$6:$E$10,2,0)</f>
        <v>3</v>
      </c>
      <c r="T9" s="495">
        <f>HLOOKUP(Q9,[58]Listas!$F$4:$J$5,2,0)</f>
        <v>2</v>
      </c>
      <c r="U9" s="496" t="str">
        <f>INDEX([58]Listas!$F$6:$J$10,MATCH(P9,[58]Listas!$D$6:$D$10,0),MATCH(Q9,[58]Listas!$F$4:$J$4,0))</f>
        <v>6
MODERADO</v>
      </c>
      <c r="V9" s="494"/>
      <c r="W9" s="1237" t="s">
        <v>1731</v>
      </c>
      <c r="X9" s="1237"/>
      <c r="Y9" s="1237"/>
      <c r="Z9" s="497" t="s">
        <v>1732</v>
      </c>
      <c r="AA9" s="491" t="s">
        <v>323</v>
      </c>
      <c r="AB9" s="492">
        <v>67</v>
      </c>
      <c r="AC9" s="494"/>
      <c r="AD9" s="495">
        <f t="shared" ref="AD9:AD14" si="0">IF(AB9&lt;=33,0,IF(AB9&gt;81,2,1))</f>
        <v>1</v>
      </c>
      <c r="AE9" s="498">
        <f t="shared" ref="AE9:AE14" si="1">IF(OR(AA9="Probabilidad",AA9="Ambos"),S9-AD9,S9)</f>
        <v>2</v>
      </c>
      <c r="AF9" s="499" t="str">
        <f>IF(AE9&lt;=1,"Remota",VLOOKUP(AE9,[58]Listas!$C$6:$D$10,2,0))</f>
        <v>Baja</v>
      </c>
      <c r="AG9" s="500">
        <f t="shared" ref="AG9:AG14" si="2">IF(OR(AA9="Impacto",AA9="Ambos"),T9-AD9,T9)</f>
        <v>2</v>
      </c>
      <c r="AH9" s="499" t="str">
        <f>IF(AG9&lt;=1,"Insignificante",HLOOKUP(AG9,[58]Listas!$F$3:$J$4,2,0))</f>
        <v>Menor</v>
      </c>
      <c r="AI9" s="501">
        <f t="shared" ref="AI9:AI14" si="3">AE9*AG9</f>
        <v>4</v>
      </c>
      <c r="AJ9" s="496" t="str">
        <f>INDEX([58]Listas!$F$6:$J$10,MATCH(AF9,[58]Listas!$D$6:$D$10,0),MATCH(AH9,[58]Listas!$F$4:$J$4,0))</f>
        <v>4
INFERIOR</v>
      </c>
      <c r="AK9" s="502"/>
    </row>
    <row r="10" spans="1:45" s="503" customFormat="1" ht="132.75" customHeight="1" x14ac:dyDescent="0.2">
      <c r="A10" s="504" t="s">
        <v>1027</v>
      </c>
      <c r="B10" s="505" t="s">
        <v>1733</v>
      </c>
      <c r="C10" s="1281" t="s">
        <v>1026</v>
      </c>
      <c r="D10" s="1282"/>
      <c r="E10" s="1283"/>
      <c r="F10" s="492">
        <v>1</v>
      </c>
      <c r="G10" s="1234" t="s">
        <v>1734</v>
      </c>
      <c r="H10" s="1235"/>
      <c r="I10" s="1236"/>
      <c r="J10" s="1280" t="s">
        <v>1025</v>
      </c>
      <c r="K10" s="1280"/>
      <c r="L10" s="1280"/>
      <c r="M10" s="492"/>
      <c r="N10" s="492"/>
      <c r="O10" s="492"/>
      <c r="P10" s="493" t="s">
        <v>101</v>
      </c>
      <c r="Q10" s="493" t="s">
        <v>1717</v>
      </c>
      <c r="R10" s="494"/>
      <c r="S10" s="495">
        <f>VLOOKUP(P10,[58]Listas!$D$6:$E$10,2,0)</f>
        <v>3</v>
      </c>
      <c r="T10" s="495">
        <f>HLOOKUP(Q10,[58]Listas!$F$4:$J$5,2,0)</f>
        <v>2</v>
      </c>
      <c r="U10" s="496" t="str">
        <f>INDEX([58]Listas!$F$6:$J$10,MATCH(P10,[58]Listas!$D$6:$D$10,0),MATCH(Q10,[58]Listas!$F$4:$J$4,0))</f>
        <v>6
MODERADO</v>
      </c>
      <c r="V10" s="494"/>
      <c r="W10" s="1268" t="s">
        <v>1024</v>
      </c>
      <c r="X10" s="1269"/>
      <c r="Y10" s="1270"/>
      <c r="Z10" s="506" t="s">
        <v>1735</v>
      </c>
      <c r="AA10" s="491" t="s">
        <v>323</v>
      </c>
      <c r="AB10" s="492">
        <v>70</v>
      </c>
      <c r="AC10" s="494"/>
      <c r="AD10" s="495">
        <f t="shared" si="0"/>
        <v>1</v>
      </c>
      <c r="AE10" s="498">
        <f t="shared" si="1"/>
        <v>2</v>
      </c>
      <c r="AF10" s="499" t="str">
        <f>IF(AE10&lt;=1,"Remota",VLOOKUP(AE10,[58]Listas!$C$6:$D$10,2,0))</f>
        <v>Baja</v>
      </c>
      <c r="AG10" s="500">
        <f t="shared" si="2"/>
        <v>2</v>
      </c>
      <c r="AH10" s="499" t="str">
        <f>IF(AG10&lt;=1,"Insignificante",HLOOKUP(AG10,[58]Listas!$F$3:$J$4,2,0))</f>
        <v>Menor</v>
      </c>
      <c r="AI10" s="501">
        <f t="shared" si="3"/>
        <v>4</v>
      </c>
      <c r="AJ10" s="496" t="str">
        <f>INDEX([58]Listas!$F$6:$J$10,MATCH(AF10,[58]Listas!$D$6:$D$10,0),MATCH(AH10,[58]Listas!$F$4:$J$4,0))</f>
        <v>4
INFERIOR</v>
      </c>
      <c r="AK10" s="502"/>
    </row>
    <row r="11" spans="1:45" s="503" customFormat="1" ht="137.25" customHeight="1" x14ac:dyDescent="0.2">
      <c r="A11" s="504" t="s">
        <v>1736</v>
      </c>
      <c r="B11" s="505" t="s">
        <v>1737</v>
      </c>
      <c r="C11" s="1281" t="s">
        <v>1023</v>
      </c>
      <c r="D11" s="1282"/>
      <c r="E11" s="1283"/>
      <c r="F11" s="492">
        <v>1</v>
      </c>
      <c r="G11" s="1234" t="s">
        <v>1738</v>
      </c>
      <c r="H11" s="1235"/>
      <c r="I11" s="1236"/>
      <c r="J11" s="1280" t="s">
        <v>1022</v>
      </c>
      <c r="K11" s="1280"/>
      <c r="L11" s="1280"/>
      <c r="M11" s="492"/>
      <c r="N11" s="492" t="s">
        <v>23</v>
      </c>
      <c r="O11" s="492"/>
      <c r="P11" s="493" t="s">
        <v>1723</v>
      </c>
      <c r="Q11" s="493" t="s">
        <v>652</v>
      </c>
      <c r="R11" s="494"/>
      <c r="S11" s="495">
        <f>VLOOKUP(P11,[58]Listas!$D$6:$E$10,2,0)</f>
        <v>4</v>
      </c>
      <c r="T11" s="495">
        <f>HLOOKUP(Q11,[58]Listas!$F$4:$J$5,2,0)</f>
        <v>3</v>
      </c>
      <c r="U11" s="496" t="str">
        <f>INDEX([58]Listas!$F$6:$J$10,MATCH(P11,[58]Listas!$D$6:$D$10,0),MATCH(Q11,[58]Listas!$F$4:$J$4,0))</f>
        <v>12
ALTO</v>
      </c>
      <c r="V11" s="494"/>
      <c r="W11" s="1237" t="s">
        <v>1739</v>
      </c>
      <c r="X11" s="1237"/>
      <c r="Y11" s="1237"/>
      <c r="Z11" s="497" t="s">
        <v>1740</v>
      </c>
      <c r="AA11" s="491" t="s">
        <v>323</v>
      </c>
      <c r="AB11" s="492">
        <v>72</v>
      </c>
      <c r="AC11" s="494"/>
      <c r="AD11" s="495">
        <f t="shared" si="0"/>
        <v>1</v>
      </c>
      <c r="AE11" s="498">
        <f t="shared" si="1"/>
        <v>3</v>
      </c>
      <c r="AF11" s="499" t="str">
        <f>IF(AE11&lt;=1,"Remota",VLOOKUP(AE11,[58]Listas!$C$6:$D$10,2,0))</f>
        <v>Posible</v>
      </c>
      <c r="AG11" s="500">
        <f t="shared" si="2"/>
        <v>3</v>
      </c>
      <c r="AH11" s="499" t="str">
        <f>IF(AG11&lt;=1,"Insignificante",HLOOKUP(AG11,[58]Listas!$F$3:$J$4,2,0))</f>
        <v>Moderado</v>
      </c>
      <c r="AI11" s="501">
        <f t="shared" si="3"/>
        <v>9</v>
      </c>
      <c r="AJ11" s="496" t="str">
        <f>INDEX([58]Listas!$F$6:$J$10,MATCH(AF11,[58]Listas!$D$6:$D$10,0),MATCH(AH11,[58]Listas!$F$4:$J$4,0))</f>
        <v>9
MODERADO</v>
      </c>
      <c r="AK11" s="507"/>
    </row>
    <row r="12" spans="1:45" s="503" customFormat="1" ht="165.75" customHeight="1" x14ac:dyDescent="0.2">
      <c r="A12" s="504" t="s">
        <v>1741</v>
      </c>
      <c r="B12" s="505" t="s">
        <v>1742</v>
      </c>
      <c r="C12" s="1281" t="s">
        <v>1743</v>
      </c>
      <c r="D12" s="1282"/>
      <c r="E12" s="1283"/>
      <c r="F12" s="492">
        <v>1</v>
      </c>
      <c r="G12" s="1234" t="s">
        <v>1744</v>
      </c>
      <c r="H12" s="1235"/>
      <c r="I12" s="1236"/>
      <c r="J12" s="1280" t="s">
        <v>1745</v>
      </c>
      <c r="K12" s="1280"/>
      <c r="L12" s="1280"/>
      <c r="M12" s="492"/>
      <c r="N12" s="492"/>
      <c r="O12" s="492"/>
      <c r="P12" s="493" t="s">
        <v>1746</v>
      </c>
      <c r="Q12" s="493" t="s">
        <v>1717</v>
      </c>
      <c r="R12" s="494"/>
      <c r="S12" s="495">
        <f>VLOOKUP(P12,[58]Listas!$D$6:$E$10,2,0)</f>
        <v>1</v>
      </c>
      <c r="T12" s="495">
        <f>HLOOKUP(Q12,[58]Listas!$F$4:$J$5,2,0)</f>
        <v>2</v>
      </c>
      <c r="U12" s="496" t="str">
        <f>INDEX([58]Listas!$F$6:$J$10,MATCH(P12,[58]Listas!$D$6:$D$10,0),MATCH(Q12,[58]Listas!$F$4:$J$4,0))</f>
        <v>2
INFERIOR</v>
      </c>
      <c r="V12" s="494"/>
      <c r="W12" s="1237" t="s">
        <v>1747</v>
      </c>
      <c r="X12" s="1237"/>
      <c r="Y12" s="1237"/>
      <c r="Z12" s="497" t="s">
        <v>1748</v>
      </c>
      <c r="AA12" s="491" t="s">
        <v>321</v>
      </c>
      <c r="AB12" s="492">
        <v>71</v>
      </c>
      <c r="AC12" s="494"/>
      <c r="AD12" s="495">
        <f t="shared" si="0"/>
        <v>1</v>
      </c>
      <c r="AE12" s="498">
        <f t="shared" si="1"/>
        <v>1</v>
      </c>
      <c r="AF12" s="499" t="str">
        <f>IF(AE12&lt;=1,"Remota",VLOOKUP(AE12,[58]Listas!$C$6:$D$10,2,0))</f>
        <v>Remota</v>
      </c>
      <c r="AG12" s="500">
        <f t="shared" si="2"/>
        <v>1</v>
      </c>
      <c r="AH12" s="499" t="str">
        <f>IF(AG12&lt;=1,"Insignificante",HLOOKUP(AG12,[58]Listas!$F$3:$J$4,2,0))</f>
        <v>Insignificante</v>
      </c>
      <c r="AI12" s="501">
        <f t="shared" si="3"/>
        <v>1</v>
      </c>
      <c r="AJ12" s="496" t="str">
        <f>INDEX([58]Listas!$F$6:$J$10,MATCH(AF12,[58]Listas!$D$6:$D$10,0),MATCH(AH12,[58]Listas!$F$4:$J$4,0))</f>
        <v>1
INFERIOR</v>
      </c>
      <c r="AK12" s="507"/>
    </row>
    <row r="13" spans="1:45" s="503" customFormat="1" ht="84" customHeight="1" x14ac:dyDescent="0.2">
      <c r="A13" s="492" t="s">
        <v>1021</v>
      </c>
      <c r="B13" s="491" t="s">
        <v>1749</v>
      </c>
      <c r="C13" s="1233" t="s">
        <v>261</v>
      </c>
      <c r="D13" s="1233"/>
      <c r="E13" s="1233"/>
      <c r="F13" s="492">
        <v>1</v>
      </c>
      <c r="G13" s="1234" t="s">
        <v>1020</v>
      </c>
      <c r="H13" s="1235"/>
      <c r="I13" s="1236"/>
      <c r="J13" s="1280" t="s">
        <v>1019</v>
      </c>
      <c r="K13" s="1280"/>
      <c r="L13" s="1280"/>
      <c r="M13" s="492" t="s">
        <v>23</v>
      </c>
      <c r="N13" s="492"/>
      <c r="O13" s="492"/>
      <c r="P13" s="493" t="s">
        <v>1746</v>
      </c>
      <c r="Q13" s="493" t="s">
        <v>652</v>
      </c>
      <c r="R13" s="494"/>
      <c r="S13" s="495">
        <f>VLOOKUP(P13,[58]Listas!$D$6:$E$10,2,0)</f>
        <v>1</v>
      </c>
      <c r="T13" s="495">
        <f>HLOOKUP(Q13,[58]Listas!$F$4:$J$5,2,0)</f>
        <v>3</v>
      </c>
      <c r="U13" s="496" t="str">
        <f>INDEX([58]Listas!$F$6:$J$10,MATCH(P13,[58]Listas!$D$6:$D$10,0),MATCH(Q13,[58]Listas!$F$4:$J$4,0))</f>
        <v>3
INFERIOR</v>
      </c>
      <c r="V13" s="494"/>
      <c r="W13" s="1237" t="s">
        <v>1018</v>
      </c>
      <c r="X13" s="1237"/>
      <c r="Y13" s="1237"/>
      <c r="Z13" s="497" t="s">
        <v>1750</v>
      </c>
      <c r="AA13" s="491" t="s">
        <v>323</v>
      </c>
      <c r="AB13" s="492">
        <v>84</v>
      </c>
      <c r="AC13" s="494"/>
      <c r="AD13" s="495">
        <f t="shared" si="0"/>
        <v>2</v>
      </c>
      <c r="AE13" s="498">
        <f t="shared" si="1"/>
        <v>-1</v>
      </c>
      <c r="AF13" s="499" t="str">
        <f>IF(AE13&lt;=1,"Remota",VLOOKUP(AE13,[58]Listas!$C$6:$D$10,2,0))</f>
        <v>Remota</v>
      </c>
      <c r="AG13" s="500">
        <f t="shared" si="2"/>
        <v>3</v>
      </c>
      <c r="AH13" s="499" t="str">
        <f>IF(AG13&lt;=1,"Insignificante",HLOOKUP(AG13,[58]Listas!$F$3:$J$4,2,0))</f>
        <v>Moderado</v>
      </c>
      <c r="AI13" s="501">
        <f t="shared" si="3"/>
        <v>-3</v>
      </c>
      <c r="AJ13" s="496" t="str">
        <f>INDEX([58]Listas!$F$6:$J$10,MATCH(AF13,[58]Listas!$D$6:$D$10,0),MATCH(AH13,[58]Listas!$F$4:$J$4,0))</f>
        <v>3
INFERIOR</v>
      </c>
      <c r="AK13" s="502"/>
    </row>
    <row r="14" spans="1:45" s="503" customFormat="1" ht="69" customHeight="1" x14ac:dyDescent="0.2">
      <c r="A14" s="1255" t="s">
        <v>1017</v>
      </c>
      <c r="B14" s="1252" t="s">
        <v>1751</v>
      </c>
      <c r="C14" s="1281" t="s">
        <v>1752</v>
      </c>
      <c r="D14" s="1282"/>
      <c r="E14" s="1283"/>
      <c r="F14" s="492">
        <v>1</v>
      </c>
      <c r="G14" s="1234" t="s">
        <v>1753</v>
      </c>
      <c r="H14" s="1235"/>
      <c r="I14" s="1236"/>
      <c r="J14" s="1268" t="s">
        <v>1754</v>
      </c>
      <c r="K14" s="1269"/>
      <c r="L14" s="1270"/>
      <c r="M14" s="1255"/>
      <c r="N14" s="1255"/>
      <c r="O14" s="492"/>
      <c r="P14" s="1265" t="s">
        <v>63</v>
      </c>
      <c r="Q14" s="1265" t="s">
        <v>652</v>
      </c>
      <c r="R14" s="494"/>
      <c r="S14" s="495">
        <f>VLOOKUP(P14,[58]Listas!$D$6:$E$10,2,0)</f>
        <v>5</v>
      </c>
      <c r="T14" s="495">
        <f>HLOOKUP(Q14,[58]Listas!$F$4:$J$5,2,0)</f>
        <v>3</v>
      </c>
      <c r="U14" s="1261" t="str">
        <f>INDEX([58]Listas!$F$6:$J$10,MATCH(P14,[58]Listas!$D$6:$D$10,0),MATCH(Q14,[58]Listas!$F$4:$J$4,0))</f>
        <v>15
ALTO</v>
      </c>
      <c r="V14" s="494"/>
      <c r="W14" s="1268" t="s">
        <v>1755</v>
      </c>
      <c r="X14" s="1269"/>
      <c r="Y14" s="1270"/>
      <c r="Z14" s="1277" t="s">
        <v>1756</v>
      </c>
      <c r="AA14" s="1252" t="s">
        <v>323</v>
      </c>
      <c r="AB14" s="1255">
        <v>70</v>
      </c>
      <c r="AC14" s="494"/>
      <c r="AD14" s="495">
        <f t="shared" si="0"/>
        <v>1</v>
      </c>
      <c r="AE14" s="498">
        <f t="shared" si="1"/>
        <v>4</v>
      </c>
      <c r="AF14" s="1258" t="str">
        <f>IF(AE14&lt;=1,"Remota",VLOOKUP(AE14,[58]Listas!$C$6:$D$10,2,0))</f>
        <v>Alta</v>
      </c>
      <c r="AG14" s="500">
        <f t="shared" si="2"/>
        <v>3</v>
      </c>
      <c r="AH14" s="1258" t="str">
        <f>IF(AG14&lt;=1,"Insignificante",HLOOKUP(AG14,[58]Listas!$F$3:$J$4,2,0))</f>
        <v>Moderado</v>
      </c>
      <c r="AI14" s="501">
        <f t="shared" si="3"/>
        <v>12</v>
      </c>
      <c r="AJ14" s="1261" t="str">
        <f>INDEX([58]Listas!$F$6:$J$10,MATCH(AF14,[58]Listas!$D$6:$D$10,0),MATCH(AH14,[58]Listas!$F$4:$J$4,0))</f>
        <v>12
ALTO</v>
      </c>
      <c r="AK14" s="1264"/>
    </row>
    <row r="15" spans="1:45" s="503" customFormat="1" ht="70.5" customHeight="1" x14ac:dyDescent="0.2">
      <c r="A15" s="1256"/>
      <c r="B15" s="1253"/>
      <c r="C15" s="1284"/>
      <c r="D15" s="1285"/>
      <c r="E15" s="1286"/>
      <c r="F15" s="492">
        <v>2</v>
      </c>
      <c r="G15" s="1234" t="s">
        <v>1757</v>
      </c>
      <c r="H15" s="1235"/>
      <c r="I15" s="1236"/>
      <c r="J15" s="1271"/>
      <c r="K15" s="1272"/>
      <c r="L15" s="1273"/>
      <c r="M15" s="1256"/>
      <c r="N15" s="1256"/>
      <c r="O15" s="492"/>
      <c r="P15" s="1266"/>
      <c r="Q15" s="1266"/>
      <c r="R15" s="494"/>
      <c r="S15" s="495" t="e">
        <f>VLOOKUP(P15,[58]Listas!$D$6:$E$10,2,0)</f>
        <v>#N/A</v>
      </c>
      <c r="T15" s="495" t="e">
        <f>HLOOKUP(Q15,[58]Listas!$F$4:$J$5,2,0)</f>
        <v>#N/A</v>
      </c>
      <c r="U15" s="1262"/>
      <c r="V15" s="494"/>
      <c r="W15" s="1271"/>
      <c r="X15" s="1272"/>
      <c r="Y15" s="1273"/>
      <c r="Z15" s="1278"/>
      <c r="AA15" s="1253"/>
      <c r="AB15" s="1256"/>
      <c r="AC15" s="494"/>
      <c r="AD15" s="495"/>
      <c r="AE15" s="498"/>
      <c r="AF15" s="1259"/>
      <c r="AG15" s="500"/>
      <c r="AH15" s="1259"/>
      <c r="AI15" s="501"/>
      <c r="AJ15" s="1262"/>
      <c r="AK15" s="1264"/>
    </row>
    <row r="16" spans="1:45" s="503" customFormat="1" ht="241.5" customHeight="1" x14ac:dyDescent="0.2">
      <c r="A16" s="1257"/>
      <c r="B16" s="1254"/>
      <c r="C16" s="1287"/>
      <c r="D16" s="1288"/>
      <c r="E16" s="1289"/>
      <c r="F16" s="492">
        <v>3</v>
      </c>
      <c r="G16" s="1234" t="s">
        <v>1758</v>
      </c>
      <c r="H16" s="1235"/>
      <c r="I16" s="1236"/>
      <c r="J16" s="1274"/>
      <c r="K16" s="1275"/>
      <c r="L16" s="1276"/>
      <c r="M16" s="1257"/>
      <c r="N16" s="1257"/>
      <c r="O16" s="492"/>
      <c r="P16" s="1267"/>
      <c r="Q16" s="1267"/>
      <c r="R16" s="494"/>
      <c r="S16" s="495" t="e">
        <f>VLOOKUP(P16,[58]Listas!$D$6:$E$10,2,0)</f>
        <v>#N/A</v>
      </c>
      <c r="T16" s="495" t="e">
        <f>HLOOKUP(Q16,[58]Listas!$F$4:$J$5,2,0)</f>
        <v>#N/A</v>
      </c>
      <c r="U16" s="1263"/>
      <c r="V16" s="494"/>
      <c r="W16" s="1274"/>
      <c r="X16" s="1275"/>
      <c r="Y16" s="1276"/>
      <c r="Z16" s="1279"/>
      <c r="AA16" s="1254"/>
      <c r="AB16" s="1257"/>
      <c r="AC16" s="494"/>
      <c r="AD16" s="495"/>
      <c r="AE16" s="498"/>
      <c r="AF16" s="1260"/>
      <c r="AG16" s="500"/>
      <c r="AH16" s="1260"/>
      <c r="AI16" s="501"/>
      <c r="AJ16" s="1263"/>
      <c r="AK16" s="1264"/>
    </row>
    <row r="17" spans="1:36" s="503" customFormat="1" ht="59.25" customHeight="1" x14ac:dyDescent="0.2">
      <c r="A17" s="1247" t="s">
        <v>543</v>
      </c>
      <c r="B17" s="1243" t="s">
        <v>1016</v>
      </c>
      <c r="C17" s="1240" t="s">
        <v>544</v>
      </c>
      <c r="D17" s="1240"/>
      <c r="E17" s="1240"/>
      <c r="F17" s="456">
        <v>1</v>
      </c>
      <c r="G17" s="1251" t="s">
        <v>1759</v>
      </c>
      <c r="H17" s="1251"/>
      <c r="I17" s="1251"/>
      <c r="J17" s="1240" t="s">
        <v>1015</v>
      </c>
      <c r="K17" s="1240"/>
      <c r="L17" s="1240"/>
      <c r="M17" s="1247" t="s">
        <v>23</v>
      </c>
      <c r="N17" s="1247"/>
      <c r="O17" s="508"/>
      <c r="P17" s="1248" t="s">
        <v>101</v>
      </c>
      <c r="Q17" s="1248" t="s">
        <v>652</v>
      </c>
      <c r="R17" s="509"/>
      <c r="S17" s="1245">
        <f>VLOOKUP(P17,[46]Listas!$D$6:$E$10,2,0)</f>
        <v>3</v>
      </c>
      <c r="T17" s="1245">
        <f>HLOOKUP(Q17,[46]Listas!$F$4:$J$5,2,0)</f>
        <v>3</v>
      </c>
      <c r="U17" s="1246" t="str">
        <f>INDEX([46]Listas!$F$6:$J$10,MATCH(P17,[46]Listas!$D$6:$D$10,0),MATCH(Q17,[46]Listas!$F$4:$J$4,0))</f>
        <v>9
MODERADO</v>
      </c>
      <c r="V17" s="510"/>
      <c r="W17" s="1242" t="s">
        <v>1760</v>
      </c>
      <c r="X17" s="1242"/>
      <c r="Y17" s="1242"/>
      <c r="Z17" s="456" t="s">
        <v>1761</v>
      </c>
      <c r="AA17" s="1248" t="s">
        <v>322</v>
      </c>
      <c r="AB17" s="1247">
        <v>64</v>
      </c>
      <c r="AC17" s="510"/>
      <c r="AD17" s="1249">
        <f>IF(AB17&lt;=33,0,IF(AB17&gt;81,2,1))</f>
        <v>1</v>
      </c>
      <c r="AE17" s="1249">
        <f>IF(OR(AA17="Probabilidad",AA17="Ambos"),S17-AD17,S17)</f>
        <v>2</v>
      </c>
      <c r="AF17" s="1246" t="str">
        <f>IF(AE17&lt;=1,"Remota",VLOOKUP(AE17,[46]Listas!$C$6:$D$10,2,0))</f>
        <v>Baja</v>
      </c>
      <c r="AG17" s="1245">
        <f>IF(OR(AA17="Impacto",AA17="Ambos"),T17-AD17,T17)</f>
        <v>2</v>
      </c>
      <c r="AH17" s="1246" t="str">
        <f>IF(AG17&lt;=1,"Insignificante",HLOOKUP(AG17,[46]Listas!$F$3:$J$4,2,0))</f>
        <v>Menor</v>
      </c>
      <c r="AI17" s="1245">
        <f>AE17*AG17</f>
        <v>4</v>
      </c>
      <c r="AJ17" s="1246" t="str">
        <f>INDEX([46]Listas!$F$6:$J$10,MATCH(AF17,[46]Listas!$D$6:$D$10,0),MATCH(AH17,[46]Listas!$F$4:$J$4,0))</f>
        <v>4
INFERIOR</v>
      </c>
    </row>
    <row r="18" spans="1:36" s="503" customFormat="1" ht="177" customHeight="1" x14ac:dyDescent="0.2">
      <c r="A18" s="1247"/>
      <c r="B18" s="1243"/>
      <c r="C18" s="1240"/>
      <c r="D18" s="1240"/>
      <c r="E18" s="1240"/>
      <c r="F18" s="456">
        <v>2</v>
      </c>
      <c r="G18" s="1242" t="s">
        <v>343</v>
      </c>
      <c r="H18" s="1242"/>
      <c r="I18" s="1242"/>
      <c r="J18" s="1240"/>
      <c r="K18" s="1240"/>
      <c r="L18" s="1240"/>
      <c r="M18" s="1247"/>
      <c r="N18" s="1247"/>
      <c r="O18" s="508"/>
      <c r="P18" s="1248"/>
      <c r="Q18" s="1248"/>
      <c r="R18" s="509"/>
      <c r="S18" s="1245" t="e">
        <f>VLOOKUP(P18,[46]Listas!$D$6:$E$10,2,0)</f>
        <v>#N/A</v>
      </c>
      <c r="T18" s="1245" t="e">
        <f>HLOOKUP(Q18,[46]Listas!$F$4:$J$5,2,0)</f>
        <v>#N/A</v>
      </c>
      <c r="U18" s="1246" t="e">
        <f>INDEX([46]Listas!$F$6:$J$10,MATCH(P18,[46]Listas!$D$6:$D$10,0),MATCH(Q18,[46]Listas!$F$4:$J$4,0))</f>
        <v>#N/A</v>
      </c>
      <c r="V18" s="510"/>
      <c r="W18" s="1242" t="s">
        <v>1762</v>
      </c>
      <c r="X18" s="1242"/>
      <c r="Y18" s="1242"/>
      <c r="Z18" s="456" t="s">
        <v>1763</v>
      </c>
      <c r="AA18" s="1248"/>
      <c r="AB18" s="1247"/>
      <c r="AC18" s="510"/>
      <c r="AD18" s="1249">
        <f t="shared" ref="AD18:AD25" si="4">IF(AB18&lt;=33,0,IF(AB18&gt;81,2,1))</f>
        <v>0</v>
      </c>
      <c r="AE18" s="1249" t="e">
        <f t="shared" ref="AE18:AE25" si="5">IF(OR(AA18="Probabilidad",AA18="Ambos"),S18-AD18,S18)</f>
        <v>#N/A</v>
      </c>
      <c r="AF18" s="1246" t="e">
        <f>IF(AE18&lt;=1,"Remota",VLOOKUP(AE18,[46]Listas!$C$6:$D$10,2,0))</f>
        <v>#N/A</v>
      </c>
      <c r="AG18" s="1245" t="e">
        <f t="shared" ref="AG18:AG25" si="6">IF(OR(AA18="Impacto",AA18="Ambos"),T18-AD18,T18)</f>
        <v>#N/A</v>
      </c>
      <c r="AH18" s="1246" t="e">
        <f>IF(AG18&lt;=1,"Insignificante",HLOOKUP(AG18,[46]Listas!$F$3:$J$4,2,0))</f>
        <v>#N/A</v>
      </c>
      <c r="AI18" s="1245" t="e">
        <f t="shared" ref="AI18:AI25" si="7">AE18*AG18</f>
        <v>#N/A</v>
      </c>
      <c r="AJ18" s="1246" t="e">
        <f>INDEX([46]Listas!$F$6:$J$10,MATCH(AF18,[46]Listas!$D$6:$D$10,0),MATCH(AH18,[46]Listas!$F$4:$J$4,0))</f>
        <v>#N/A</v>
      </c>
    </row>
    <row r="19" spans="1:36" s="503" customFormat="1" ht="108" customHeight="1" x14ac:dyDescent="0.2">
      <c r="A19" s="1247"/>
      <c r="B19" s="1243"/>
      <c r="C19" s="1240"/>
      <c r="D19" s="1240"/>
      <c r="E19" s="1240"/>
      <c r="F19" s="456">
        <v>3</v>
      </c>
      <c r="G19" s="1242" t="s">
        <v>1764</v>
      </c>
      <c r="H19" s="1242"/>
      <c r="I19" s="1242"/>
      <c r="J19" s="1240"/>
      <c r="K19" s="1240"/>
      <c r="L19" s="1240"/>
      <c r="M19" s="1247"/>
      <c r="N19" s="1247"/>
      <c r="O19" s="508"/>
      <c r="P19" s="1248"/>
      <c r="Q19" s="1248"/>
      <c r="R19" s="509"/>
      <c r="S19" s="1245" t="e">
        <f>VLOOKUP(P19,[46]Listas!$D$6:$E$10,2,0)</f>
        <v>#N/A</v>
      </c>
      <c r="T19" s="1245" t="e">
        <f>HLOOKUP(Q19,[46]Listas!$F$4:$J$5,2,0)</f>
        <v>#N/A</v>
      </c>
      <c r="U19" s="1246" t="e">
        <f>INDEX([46]Listas!$F$6:$J$10,MATCH(P19,[46]Listas!$D$6:$D$10,0),MATCH(Q19,[46]Listas!$F$4:$J$4,0))</f>
        <v>#N/A</v>
      </c>
      <c r="V19" s="510"/>
      <c r="W19" s="1242" t="s">
        <v>1765</v>
      </c>
      <c r="X19" s="1242"/>
      <c r="Y19" s="1242"/>
      <c r="Z19" s="456" t="s">
        <v>1014</v>
      </c>
      <c r="AA19" s="1248"/>
      <c r="AB19" s="1247"/>
      <c r="AC19" s="510"/>
      <c r="AD19" s="1249">
        <f t="shared" si="4"/>
        <v>0</v>
      </c>
      <c r="AE19" s="1249" t="e">
        <f t="shared" si="5"/>
        <v>#N/A</v>
      </c>
      <c r="AF19" s="1246" t="e">
        <f>IF(AE19&lt;=1,"Remota",VLOOKUP(AE19,[46]Listas!$C$6:$D$10,2,0))</f>
        <v>#N/A</v>
      </c>
      <c r="AG19" s="1245" t="e">
        <f t="shared" si="6"/>
        <v>#N/A</v>
      </c>
      <c r="AH19" s="1246" t="e">
        <f>IF(AG19&lt;=1,"Insignificante",HLOOKUP(AG19,[46]Listas!$F$3:$J$4,2,0))</f>
        <v>#N/A</v>
      </c>
      <c r="AI19" s="1245" t="e">
        <f t="shared" si="7"/>
        <v>#N/A</v>
      </c>
      <c r="AJ19" s="1246" t="e">
        <f>INDEX([46]Listas!$F$6:$J$10,MATCH(AF19,[46]Listas!$D$6:$D$10,0),MATCH(AH19,[46]Listas!$F$4:$J$4,0))</f>
        <v>#N/A</v>
      </c>
    </row>
    <row r="20" spans="1:36" s="503" customFormat="1" ht="48" customHeight="1" x14ac:dyDescent="0.2">
      <c r="A20" s="1247"/>
      <c r="B20" s="1243"/>
      <c r="C20" s="1240"/>
      <c r="D20" s="1240"/>
      <c r="E20" s="1240"/>
      <c r="F20" s="456">
        <v>4</v>
      </c>
      <c r="G20" s="1251" t="s">
        <v>24</v>
      </c>
      <c r="H20" s="1251"/>
      <c r="I20" s="1251"/>
      <c r="J20" s="1240"/>
      <c r="K20" s="1240"/>
      <c r="L20" s="1240"/>
      <c r="M20" s="1247"/>
      <c r="N20" s="1247"/>
      <c r="O20" s="508"/>
      <c r="P20" s="1248"/>
      <c r="Q20" s="1248"/>
      <c r="R20" s="509"/>
      <c r="S20" s="1245" t="e">
        <f>VLOOKUP(P20,[46]Listas!$D$6:$E$10,2,0)</f>
        <v>#N/A</v>
      </c>
      <c r="T20" s="1245" t="e">
        <f>HLOOKUP(Q20,[46]Listas!$F$4:$J$5,2,0)</f>
        <v>#N/A</v>
      </c>
      <c r="U20" s="1246" t="e">
        <f>INDEX([46]Listas!$F$6:$J$10,MATCH(P20,[46]Listas!$D$6:$D$10,0),MATCH(Q20,[46]Listas!$F$4:$J$4,0))</f>
        <v>#N/A</v>
      </c>
      <c r="V20" s="510"/>
      <c r="W20" s="1250" t="s">
        <v>1766</v>
      </c>
      <c r="X20" s="1250"/>
      <c r="Y20" s="1250"/>
      <c r="Z20" s="113" t="s">
        <v>1767</v>
      </c>
      <c r="AA20" s="1248"/>
      <c r="AB20" s="1247"/>
      <c r="AC20" s="510"/>
      <c r="AD20" s="1249">
        <f t="shared" si="4"/>
        <v>0</v>
      </c>
      <c r="AE20" s="1249" t="e">
        <f t="shared" si="5"/>
        <v>#N/A</v>
      </c>
      <c r="AF20" s="1246" t="e">
        <f>IF(AE20&lt;=1,"Remota",VLOOKUP(AE20,[46]Listas!$C$6:$D$10,2,0))</f>
        <v>#N/A</v>
      </c>
      <c r="AG20" s="1245" t="e">
        <f t="shared" si="6"/>
        <v>#N/A</v>
      </c>
      <c r="AH20" s="1246" t="e">
        <f>IF(AG20&lt;=1,"Insignificante",HLOOKUP(AG20,[46]Listas!$F$3:$J$4,2,0))</f>
        <v>#N/A</v>
      </c>
      <c r="AI20" s="1245" t="e">
        <f t="shared" si="7"/>
        <v>#N/A</v>
      </c>
      <c r="AJ20" s="1246" t="e">
        <f>INDEX([46]Listas!$F$6:$J$10,MATCH(AF20,[46]Listas!$D$6:$D$10,0),MATCH(AH20,[46]Listas!$F$4:$J$4,0))</f>
        <v>#N/A</v>
      </c>
    </row>
    <row r="21" spans="1:36" s="503" customFormat="1" ht="168.75" customHeight="1" x14ac:dyDescent="0.2">
      <c r="A21" s="1247"/>
      <c r="B21" s="1243"/>
      <c r="C21" s="1240"/>
      <c r="D21" s="1240"/>
      <c r="E21" s="1240"/>
      <c r="F21" s="456">
        <v>5</v>
      </c>
      <c r="G21" s="1251" t="s">
        <v>545</v>
      </c>
      <c r="H21" s="1251"/>
      <c r="I21" s="1251"/>
      <c r="J21" s="1240" t="s">
        <v>1015</v>
      </c>
      <c r="K21" s="1240"/>
      <c r="L21" s="1240"/>
      <c r="M21" s="1247"/>
      <c r="N21" s="1247"/>
      <c r="O21" s="508"/>
      <c r="P21" s="1248"/>
      <c r="Q21" s="1248"/>
      <c r="R21" s="509"/>
      <c r="S21" s="1245" t="e">
        <f>VLOOKUP(P21,[46]Listas!$D$6:$E$10,2,0)</f>
        <v>#N/A</v>
      </c>
      <c r="T21" s="1245" t="e">
        <f>HLOOKUP(Q21,[46]Listas!$F$4:$J$5,2,0)</f>
        <v>#N/A</v>
      </c>
      <c r="U21" s="1246" t="e">
        <f>INDEX([46]Listas!$F$6:$J$10,MATCH(P21,[46]Listas!$D$6:$D$10,0),MATCH(Q21,[46]Listas!$F$4:$J$4,0))</f>
        <v>#N/A</v>
      </c>
      <c r="V21" s="510"/>
      <c r="W21" s="1241" t="s">
        <v>1013</v>
      </c>
      <c r="X21" s="1241"/>
      <c r="Y21" s="1241"/>
      <c r="Z21" s="456" t="s">
        <v>1012</v>
      </c>
      <c r="AA21" s="1248"/>
      <c r="AB21" s="1247"/>
      <c r="AC21" s="510"/>
      <c r="AD21" s="1249">
        <f t="shared" si="4"/>
        <v>0</v>
      </c>
      <c r="AE21" s="1249" t="e">
        <f t="shared" si="5"/>
        <v>#N/A</v>
      </c>
      <c r="AF21" s="1246" t="e">
        <f>IF(AE21&lt;=1,"Remota",VLOOKUP(AE21,[46]Listas!$C$6:$D$10,2,0))</f>
        <v>#N/A</v>
      </c>
      <c r="AG21" s="1245" t="e">
        <f t="shared" si="6"/>
        <v>#N/A</v>
      </c>
      <c r="AH21" s="1246" t="e">
        <f>IF(AG21&lt;=1,"Insignificante",HLOOKUP(AG21,[46]Listas!$F$3:$J$4,2,0))</f>
        <v>#N/A</v>
      </c>
      <c r="AI21" s="1245" t="e">
        <f t="shared" si="7"/>
        <v>#N/A</v>
      </c>
      <c r="AJ21" s="1246" t="e">
        <f>INDEX([46]Listas!$F$6:$J$10,MATCH(AF21,[46]Listas!$D$6:$D$10,0),MATCH(AH21,[46]Listas!$F$4:$J$4,0))</f>
        <v>#N/A</v>
      </c>
    </row>
    <row r="22" spans="1:36" s="503" customFormat="1" ht="183" customHeight="1" x14ac:dyDescent="0.2">
      <c r="A22" s="1247"/>
      <c r="B22" s="1243"/>
      <c r="C22" s="1240"/>
      <c r="D22" s="1240"/>
      <c r="E22" s="1240"/>
      <c r="F22" s="456">
        <v>6</v>
      </c>
      <c r="G22" s="1251" t="s">
        <v>546</v>
      </c>
      <c r="H22" s="1251"/>
      <c r="I22" s="1251"/>
      <c r="J22" s="1240"/>
      <c r="K22" s="1240"/>
      <c r="L22" s="1240"/>
      <c r="M22" s="1247"/>
      <c r="N22" s="1247"/>
      <c r="O22" s="508"/>
      <c r="P22" s="1248"/>
      <c r="Q22" s="1248"/>
      <c r="R22" s="509"/>
      <c r="S22" s="1245" t="e">
        <f>VLOOKUP(P22,[46]Listas!$D$6:$E$10,2,0)</f>
        <v>#N/A</v>
      </c>
      <c r="T22" s="1245" t="e">
        <f>HLOOKUP(Q22,[46]Listas!$F$4:$J$5,2,0)</f>
        <v>#N/A</v>
      </c>
      <c r="U22" s="1246" t="e">
        <f>INDEX([46]Listas!$F$6:$J$10,MATCH(P22,[46]Listas!$D$6:$D$10,0),MATCH(Q22,[46]Listas!$F$4:$J$4,0))</f>
        <v>#N/A</v>
      </c>
      <c r="V22" s="510"/>
      <c r="W22" s="1241" t="s">
        <v>1768</v>
      </c>
      <c r="X22" s="1241"/>
      <c r="Y22" s="1241"/>
      <c r="Z22" s="456" t="s">
        <v>1769</v>
      </c>
      <c r="AA22" s="1248"/>
      <c r="AB22" s="1247"/>
      <c r="AC22" s="510"/>
      <c r="AD22" s="1249">
        <f t="shared" si="4"/>
        <v>0</v>
      </c>
      <c r="AE22" s="1249" t="e">
        <f t="shared" si="5"/>
        <v>#N/A</v>
      </c>
      <c r="AF22" s="1246" t="e">
        <f>IF(AE22&lt;=1,"Remota",VLOOKUP(AE22,[46]Listas!$C$6:$D$10,2,0))</f>
        <v>#N/A</v>
      </c>
      <c r="AG22" s="1245" t="e">
        <f t="shared" si="6"/>
        <v>#N/A</v>
      </c>
      <c r="AH22" s="1246" t="e">
        <f>IF(AG22&lt;=1,"Insignificante",HLOOKUP(AG22,[46]Listas!$F$3:$J$4,2,0))</f>
        <v>#N/A</v>
      </c>
      <c r="AI22" s="1245" t="e">
        <f t="shared" si="7"/>
        <v>#N/A</v>
      </c>
      <c r="AJ22" s="1246" t="e">
        <f>INDEX([46]Listas!$F$6:$J$10,MATCH(AF22,[46]Listas!$D$6:$D$10,0),MATCH(AH22,[46]Listas!$F$4:$J$4,0))</f>
        <v>#N/A</v>
      </c>
    </row>
    <row r="23" spans="1:36" s="503" customFormat="1" ht="64.5" customHeight="1" x14ac:dyDescent="0.2">
      <c r="A23" s="1247"/>
      <c r="B23" s="1243"/>
      <c r="C23" s="1240"/>
      <c r="D23" s="1240"/>
      <c r="E23" s="1240"/>
      <c r="F23" s="456">
        <v>7</v>
      </c>
      <c r="G23" s="1251" t="s">
        <v>25</v>
      </c>
      <c r="H23" s="1251"/>
      <c r="I23" s="1251"/>
      <c r="J23" s="1240"/>
      <c r="K23" s="1240"/>
      <c r="L23" s="1240"/>
      <c r="M23" s="1247"/>
      <c r="N23" s="1247"/>
      <c r="O23" s="508"/>
      <c r="P23" s="1248"/>
      <c r="Q23" s="1248"/>
      <c r="R23" s="509"/>
      <c r="S23" s="1245" t="e">
        <f>VLOOKUP(P23,[46]Listas!$D$6:$E$10,2,0)</f>
        <v>#N/A</v>
      </c>
      <c r="T23" s="1245" t="e">
        <f>HLOOKUP(Q23,[46]Listas!$F$4:$J$5,2,0)</f>
        <v>#N/A</v>
      </c>
      <c r="U23" s="1246" t="e">
        <f>INDEX([46]Listas!$F$6:$J$10,MATCH(P23,[46]Listas!$D$6:$D$10,0),MATCH(Q23,[46]Listas!$F$4:$J$4,0))</f>
        <v>#N/A</v>
      </c>
      <c r="V23" s="510"/>
      <c r="W23" s="1241" t="s">
        <v>1011</v>
      </c>
      <c r="X23" s="1241"/>
      <c r="Y23" s="1241"/>
      <c r="Z23" s="456" t="s">
        <v>547</v>
      </c>
      <c r="AA23" s="1248"/>
      <c r="AB23" s="1247"/>
      <c r="AC23" s="510"/>
      <c r="AD23" s="1249">
        <f t="shared" si="4"/>
        <v>0</v>
      </c>
      <c r="AE23" s="1249" t="e">
        <f t="shared" si="5"/>
        <v>#N/A</v>
      </c>
      <c r="AF23" s="1246" t="e">
        <f>IF(AE23&lt;=1,"Remota",VLOOKUP(AE23,[46]Listas!$C$6:$D$10,2,0))</f>
        <v>#N/A</v>
      </c>
      <c r="AG23" s="1245" t="e">
        <f t="shared" si="6"/>
        <v>#N/A</v>
      </c>
      <c r="AH23" s="1246" t="e">
        <f>IF(AG23&lt;=1,"Insignificante",HLOOKUP(AG23,[46]Listas!$F$3:$J$4,2,0))</f>
        <v>#N/A</v>
      </c>
      <c r="AI23" s="1245" t="e">
        <f t="shared" si="7"/>
        <v>#N/A</v>
      </c>
      <c r="AJ23" s="1246" t="e">
        <f>INDEX([46]Listas!$F$6:$J$10,MATCH(AF23,[46]Listas!$D$6:$D$10,0),MATCH(AH23,[46]Listas!$F$4:$J$4,0))</f>
        <v>#N/A</v>
      </c>
    </row>
    <row r="24" spans="1:36" s="503" customFormat="1" ht="188.25" customHeight="1" x14ac:dyDescent="0.2">
      <c r="A24" s="1247"/>
      <c r="B24" s="1243"/>
      <c r="C24" s="1240"/>
      <c r="D24" s="1240"/>
      <c r="E24" s="1240"/>
      <c r="F24" s="456">
        <v>8</v>
      </c>
      <c r="G24" s="1251" t="s">
        <v>1770</v>
      </c>
      <c r="H24" s="1251"/>
      <c r="I24" s="1251"/>
      <c r="J24" s="1240"/>
      <c r="K24" s="1240"/>
      <c r="L24" s="1240"/>
      <c r="M24" s="1247"/>
      <c r="N24" s="1247"/>
      <c r="O24" s="508"/>
      <c r="P24" s="1248"/>
      <c r="Q24" s="1248"/>
      <c r="R24" s="509"/>
      <c r="S24" s="1245" t="e">
        <f>VLOOKUP(P24,[46]Listas!$D$6:$E$10,2,0)</f>
        <v>#N/A</v>
      </c>
      <c r="T24" s="1245" t="e">
        <f>HLOOKUP(Q24,[46]Listas!$F$4:$J$5,2,0)</f>
        <v>#N/A</v>
      </c>
      <c r="U24" s="1246" t="e">
        <f>INDEX([46]Listas!$F$6:$J$10,MATCH(P24,[46]Listas!$D$6:$D$10,0),MATCH(Q24,[46]Listas!$F$4:$J$4,0))</f>
        <v>#N/A</v>
      </c>
      <c r="V24" s="510"/>
      <c r="W24" s="1241" t="s">
        <v>1771</v>
      </c>
      <c r="X24" s="1241"/>
      <c r="Y24" s="1241"/>
      <c r="Z24" s="456" t="s">
        <v>1010</v>
      </c>
      <c r="AA24" s="1248"/>
      <c r="AB24" s="1247"/>
      <c r="AC24" s="510"/>
      <c r="AD24" s="1249">
        <f t="shared" si="4"/>
        <v>0</v>
      </c>
      <c r="AE24" s="1249" t="e">
        <f t="shared" si="5"/>
        <v>#N/A</v>
      </c>
      <c r="AF24" s="1246" t="e">
        <f>IF(AE24&lt;=1,"Remota",VLOOKUP(AE24,[46]Listas!$C$6:$D$10,2,0))</f>
        <v>#N/A</v>
      </c>
      <c r="AG24" s="1245" t="e">
        <f t="shared" si="6"/>
        <v>#N/A</v>
      </c>
      <c r="AH24" s="1246" t="e">
        <f>IF(AG24&lt;=1,"Insignificante",HLOOKUP(AG24,[46]Listas!$F$3:$J$4,2,0))</f>
        <v>#N/A</v>
      </c>
      <c r="AI24" s="1245" t="e">
        <f t="shared" si="7"/>
        <v>#N/A</v>
      </c>
      <c r="AJ24" s="1246" t="e">
        <f>INDEX([46]Listas!$F$6:$J$10,MATCH(AF24,[46]Listas!$D$6:$D$10,0),MATCH(AH24,[46]Listas!$F$4:$J$4,0))</f>
        <v>#N/A</v>
      </c>
    </row>
    <row r="25" spans="1:36" s="503" customFormat="1" ht="173.25" customHeight="1" x14ac:dyDescent="0.2">
      <c r="A25" s="1247"/>
      <c r="B25" s="1243"/>
      <c r="C25" s="1240"/>
      <c r="D25" s="1240"/>
      <c r="E25" s="1240"/>
      <c r="F25" s="456">
        <v>9</v>
      </c>
      <c r="G25" s="1251" t="s">
        <v>1009</v>
      </c>
      <c r="H25" s="1251"/>
      <c r="I25" s="1251"/>
      <c r="J25" s="1240"/>
      <c r="K25" s="1240"/>
      <c r="L25" s="1240"/>
      <c r="M25" s="1247"/>
      <c r="N25" s="1247"/>
      <c r="O25" s="508"/>
      <c r="P25" s="1248"/>
      <c r="Q25" s="1248"/>
      <c r="R25" s="509"/>
      <c r="S25" s="1245" t="e">
        <f>VLOOKUP(P25,[46]Listas!$D$6:$E$10,2,0)</f>
        <v>#N/A</v>
      </c>
      <c r="T25" s="1245" t="e">
        <f>HLOOKUP(Q25,[46]Listas!$F$4:$J$5,2,0)</f>
        <v>#N/A</v>
      </c>
      <c r="U25" s="1246" t="e">
        <f>INDEX([46]Listas!$F$6:$J$10,MATCH(P25,[46]Listas!$D$6:$D$10,0),MATCH(Q25,[46]Listas!$F$4:$J$4,0))</f>
        <v>#N/A</v>
      </c>
      <c r="V25" s="510"/>
      <c r="W25" s="1241" t="s">
        <v>1772</v>
      </c>
      <c r="X25" s="1241"/>
      <c r="Y25" s="1241"/>
      <c r="Z25" s="456" t="s">
        <v>1008</v>
      </c>
      <c r="AA25" s="1248"/>
      <c r="AB25" s="1247"/>
      <c r="AC25" s="510"/>
      <c r="AD25" s="1249">
        <f t="shared" si="4"/>
        <v>0</v>
      </c>
      <c r="AE25" s="1249" t="e">
        <f t="shared" si="5"/>
        <v>#N/A</v>
      </c>
      <c r="AF25" s="1246" t="e">
        <f>IF(AE25&lt;=1,"Remota",VLOOKUP(AE25,[46]Listas!$C$6:$D$10,2,0))</f>
        <v>#N/A</v>
      </c>
      <c r="AG25" s="1245" t="e">
        <f t="shared" si="6"/>
        <v>#N/A</v>
      </c>
      <c r="AH25" s="1246" t="e">
        <f>IF(AG25&lt;=1,"Insignificante",HLOOKUP(AG25,[46]Listas!$F$3:$J$4,2,0))</f>
        <v>#N/A</v>
      </c>
      <c r="AI25" s="1245" t="e">
        <f t="shared" si="7"/>
        <v>#N/A</v>
      </c>
      <c r="AJ25" s="1246" t="e">
        <f>INDEX([46]Listas!$F$6:$J$10,MATCH(AF25,[46]Listas!$D$6:$D$10,0),MATCH(AH25,[46]Listas!$F$4:$J$4,0))</f>
        <v>#N/A</v>
      </c>
    </row>
    <row r="26" spans="1:36" s="503" customFormat="1" ht="56.25" customHeight="1" x14ac:dyDescent="0.2">
      <c r="A26" s="1247"/>
      <c r="B26" s="1243"/>
      <c r="C26" s="1240"/>
      <c r="D26" s="1240"/>
      <c r="E26" s="1240"/>
      <c r="F26" s="456">
        <v>10</v>
      </c>
      <c r="G26" s="1251" t="s">
        <v>548</v>
      </c>
      <c r="H26" s="1251"/>
      <c r="I26" s="1251"/>
      <c r="J26" s="1240"/>
      <c r="K26" s="1240"/>
      <c r="L26" s="1240"/>
      <c r="M26" s="1247"/>
      <c r="N26" s="1247"/>
      <c r="O26" s="508"/>
      <c r="P26" s="1248"/>
      <c r="Q26" s="1248"/>
      <c r="R26" s="509"/>
      <c r="S26" s="1245" t="e">
        <f>VLOOKUP(P26,[46]Listas!$D$6:$E$10,2,0)</f>
        <v>#N/A</v>
      </c>
      <c r="T26" s="1245" t="e">
        <f>HLOOKUP(Q26,[46]Listas!$F$4:$J$5,2,0)</f>
        <v>#N/A</v>
      </c>
      <c r="U26" s="1246" t="e">
        <f>INDEX([46]Listas!$F$6:$J$10,MATCH(P26,[46]Listas!$D$6:$D$10,0),MATCH(Q26,[46]Listas!$F$4:$J$4,0))</f>
        <v>#N/A</v>
      </c>
      <c r="V26" s="510"/>
      <c r="W26" s="1241" t="s">
        <v>549</v>
      </c>
      <c r="X26" s="1241"/>
      <c r="Y26" s="1241"/>
      <c r="Z26" s="456" t="s">
        <v>550</v>
      </c>
      <c r="AA26" s="1248"/>
      <c r="AB26" s="1247"/>
      <c r="AC26" s="510"/>
      <c r="AD26" s="1249">
        <f>IF(AB26&lt;=33,0,IF(AB26&gt;81,2,1))</f>
        <v>0</v>
      </c>
      <c r="AE26" s="1249" t="e">
        <f>IF(OR(AA26="Probabilidad",AA26="Ambos"),S26-AD26,S26)</f>
        <v>#N/A</v>
      </c>
      <c r="AF26" s="1246" t="e">
        <f>IF(AE26&lt;=1,"Remota",VLOOKUP(AE26,[46]Listas!$C$6:$D$10,2,0))</f>
        <v>#N/A</v>
      </c>
      <c r="AG26" s="1245" t="e">
        <f>IF(OR(AA26="Impacto",AA26="Ambos"),T26-AD26,T26)</f>
        <v>#N/A</v>
      </c>
      <c r="AH26" s="1246" t="e">
        <f>IF(AG26&lt;=1,"Insignificante",HLOOKUP(AG26,[46]Listas!$F$3:$J$4,2,0))</f>
        <v>#N/A</v>
      </c>
      <c r="AI26" s="1245" t="e">
        <f>AE26*AG26</f>
        <v>#N/A</v>
      </c>
      <c r="AJ26" s="1246" t="e">
        <f>INDEX([46]Listas!$F$6:$J$10,MATCH(AF26,[46]Listas!$D$6:$D$10,0),MATCH(AH26,[46]Listas!$F$4:$J$4,0))</f>
        <v>#N/A</v>
      </c>
    </row>
    <row r="27" spans="1:36" s="503" customFormat="1" ht="123" customHeight="1" x14ac:dyDescent="0.2">
      <c r="A27" s="511" t="s">
        <v>543</v>
      </c>
      <c r="B27" s="455" t="s">
        <v>1007</v>
      </c>
      <c r="C27" s="1240" t="s">
        <v>1006</v>
      </c>
      <c r="D27" s="1240"/>
      <c r="E27" s="1240"/>
      <c r="F27" s="456">
        <v>1</v>
      </c>
      <c r="G27" s="1242" t="s">
        <v>1005</v>
      </c>
      <c r="H27" s="1242"/>
      <c r="I27" s="1242"/>
      <c r="J27" s="1240" t="s">
        <v>1004</v>
      </c>
      <c r="K27" s="1240"/>
      <c r="L27" s="1240"/>
      <c r="M27" s="511" t="s">
        <v>23</v>
      </c>
      <c r="N27" s="511"/>
      <c r="O27" s="508"/>
      <c r="P27" s="512" t="s">
        <v>1773</v>
      </c>
      <c r="Q27" s="512" t="s">
        <v>652</v>
      </c>
      <c r="R27" s="509"/>
      <c r="S27" s="513">
        <f>VLOOKUP(P27,[46]Listas!$D$6:$E$10,2,0)</f>
        <v>2</v>
      </c>
      <c r="T27" s="513">
        <f>HLOOKUP(Q27,[46]Listas!$F$4:$J$5,2,0)</f>
        <v>3</v>
      </c>
      <c r="U27" s="514" t="str">
        <f>INDEX([46]Listas!$F$6:$J$10,MATCH(P27,[46]Listas!$D$6:$D$10,0),MATCH(Q27,[46]Listas!$F$4:$J$4,0))</f>
        <v>6
MODERADO</v>
      </c>
      <c r="V27" s="510"/>
      <c r="W27" s="1241" t="s">
        <v>345</v>
      </c>
      <c r="X27" s="1241"/>
      <c r="Y27" s="1241"/>
      <c r="Z27" s="456" t="s">
        <v>555</v>
      </c>
      <c r="AA27" s="512" t="s">
        <v>322</v>
      </c>
      <c r="AB27" s="511">
        <v>84</v>
      </c>
      <c r="AC27" s="510"/>
      <c r="AD27" s="515">
        <f>IF(AB27&lt;=33,0,IF(AB27&gt;81,2,1))</f>
        <v>2</v>
      </c>
      <c r="AE27" s="515">
        <f>IF(OR(AA27="Probabilidad",AA27="Ambos"),S27-AD27,S27)</f>
        <v>0</v>
      </c>
      <c r="AF27" s="514" t="str">
        <f>IF(AE27&lt;=1,"Remota",VLOOKUP(AE27,[46]Listas!$C$6:$D$10,2,0))</f>
        <v>Remota</v>
      </c>
      <c r="AG27" s="513">
        <f>IF(OR(AA27="Impacto",AA27="Ambos"),T27-AD27,T27)</f>
        <v>1</v>
      </c>
      <c r="AH27" s="514" t="str">
        <f>IF(AG27&lt;=1,"Insignificante",HLOOKUP(AG27,[46]Listas!$F$3:$J$4,2,0))</f>
        <v>Insignificante</v>
      </c>
      <c r="AI27" s="513">
        <f>AE27*AG27</f>
        <v>0</v>
      </c>
      <c r="AJ27" s="514" t="str">
        <f>INDEX([46]Listas!$F$6:$J$10,MATCH(AF27,[46]Listas!$D$6:$D$10,0),MATCH(AH27,[46]Listas!$F$4:$J$4,0))</f>
        <v>1
INFERIOR</v>
      </c>
    </row>
    <row r="28" spans="1:36" s="503" customFormat="1" ht="57" customHeight="1" x14ac:dyDescent="0.2">
      <c r="A28" s="1247" t="s">
        <v>551</v>
      </c>
      <c r="B28" s="1243" t="s">
        <v>1003</v>
      </c>
      <c r="C28" s="1240" t="s">
        <v>1002</v>
      </c>
      <c r="D28" s="1240"/>
      <c r="E28" s="1240"/>
      <c r="F28" s="456">
        <v>1</v>
      </c>
      <c r="G28" s="1242" t="s">
        <v>552</v>
      </c>
      <c r="H28" s="1242"/>
      <c r="I28" s="1242"/>
      <c r="J28" s="1240" t="s">
        <v>1774</v>
      </c>
      <c r="K28" s="1240"/>
      <c r="L28" s="1240"/>
      <c r="M28" s="1247"/>
      <c r="N28" s="1247"/>
      <c r="O28" s="508"/>
      <c r="P28" s="1248" t="s">
        <v>1723</v>
      </c>
      <c r="Q28" s="1248" t="s">
        <v>1717</v>
      </c>
      <c r="R28" s="509"/>
      <c r="S28" s="1245">
        <f>VLOOKUP(P28,[46]Listas!$D$6:$E$10,2,0)</f>
        <v>4</v>
      </c>
      <c r="T28" s="1245">
        <f>HLOOKUP(Q28,[46]Listas!$F$4:$J$5,2,0)</f>
        <v>2</v>
      </c>
      <c r="U28" s="1246" t="str">
        <f>INDEX([46]Listas!$F$6:$J$10,MATCH(P28,[46]Listas!$D$6:$D$10,0),MATCH(Q28,[46]Listas!$F$4:$J$4,0))</f>
        <v>8
MODERADO</v>
      </c>
      <c r="V28" s="510"/>
      <c r="W28" s="1242" t="s">
        <v>2654</v>
      </c>
      <c r="X28" s="1242"/>
      <c r="Y28" s="1242"/>
      <c r="Z28" s="456" t="s">
        <v>1001</v>
      </c>
      <c r="AA28" s="1248" t="s">
        <v>323</v>
      </c>
      <c r="AB28" s="1247">
        <v>76</v>
      </c>
      <c r="AC28" s="510"/>
      <c r="AD28" s="1249">
        <f t="shared" ref="AD28:AD35" si="8">IF(AB28&lt;=33,0,IF(AB28&gt;81,2,1))</f>
        <v>1</v>
      </c>
      <c r="AE28" s="1249">
        <f t="shared" ref="AE28:AE35" si="9">IF(OR(AA28="Probabilidad",AA28="Ambos"),S28-AD28,S28)</f>
        <v>3</v>
      </c>
      <c r="AF28" s="1246" t="str">
        <f>IF(AE28&lt;=1,"Remota",VLOOKUP(AE28,[46]Listas!$C$6:$D$10,2,0))</f>
        <v>Posible</v>
      </c>
      <c r="AG28" s="1245">
        <f t="shared" ref="AG28:AG35" si="10">IF(OR(AA28="Impacto",AA28="Ambos"),T28-AD28,T28)</f>
        <v>2</v>
      </c>
      <c r="AH28" s="1246" t="str">
        <f>IF(AG28&lt;=1,"Insignificante",HLOOKUP(AG28,[46]Listas!$F$3:$J$4,2,0))</f>
        <v>Menor</v>
      </c>
      <c r="AI28" s="1245">
        <f t="shared" ref="AI28:AI35" si="11">AE28*AG28</f>
        <v>6</v>
      </c>
      <c r="AJ28" s="1246" t="str">
        <f>INDEX([46]Listas!$F$6:$J$10,MATCH(AF28,[46]Listas!$D$6:$D$10,0),MATCH(AH28,[46]Listas!$F$4:$J$4,0))</f>
        <v>6
MODERADO</v>
      </c>
    </row>
    <row r="29" spans="1:36" s="503" customFormat="1" ht="84" customHeight="1" x14ac:dyDescent="0.2">
      <c r="A29" s="1247"/>
      <c r="B29" s="1243"/>
      <c r="C29" s="1240"/>
      <c r="D29" s="1240"/>
      <c r="E29" s="1240"/>
      <c r="F29" s="456">
        <v>2</v>
      </c>
      <c r="G29" s="1242" t="s">
        <v>553</v>
      </c>
      <c r="H29" s="1242"/>
      <c r="I29" s="1242"/>
      <c r="J29" s="1240"/>
      <c r="K29" s="1240"/>
      <c r="L29" s="1240"/>
      <c r="M29" s="1247"/>
      <c r="N29" s="1247"/>
      <c r="O29" s="508"/>
      <c r="P29" s="1248"/>
      <c r="Q29" s="1248"/>
      <c r="R29" s="509"/>
      <c r="S29" s="1245" t="e">
        <f>VLOOKUP(P29,[46]Listas!$D$6:$E$10,2,0)</f>
        <v>#N/A</v>
      </c>
      <c r="T29" s="1245" t="e">
        <f>HLOOKUP(Q29,[46]Listas!$F$4:$J$5,2,0)</f>
        <v>#N/A</v>
      </c>
      <c r="U29" s="1246" t="e">
        <f>INDEX([46]Listas!$F$6:$J$10,MATCH(P29,[46]Listas!$D$6:$D$10,0),MATCH(Q29,[46]Listas!$F$4:$J$4,0))</f>
        <v>#N/A</v>
      </c>
      <c r="V29" s="510"/>
      <c r="W29" s="1242" t="s">
        <v>1775</v>
      </c>
      <c r="X29" s="1242"/>
      <c r="Y29" s="1242"/>
      <c r="Z29" s="456" t="s">
        <v>1000</v>
      </c>
      <c r="AA29" s="1248"/>
      <c r="AB29" s="1247"/>
      <c r="AC29" s="510"/>
      <c r="AD29" s="1249">
        <f t="shared" si="8"/>
        <v>0</v>
      </c>
      <c r="AE29" s="1249" t="e">
        <f t="shared" si="9"/>
        <v>#N/A</v>
      </c>
      <c r="AF29" s="1246" t="e">
        <f>IF(AE29&lt;=1,"Remota",VLOOKUP(AE29,[46]Listas!$C$6:$D$10,2,0))</f>
        <v>#N/A</v>
      </c>
      <c r="AG29" s="1245" t="e">
        <f t="shared" si="10"/>
        <v>#N/A</v>
      </c>
      <c r="AH29" s="1246" t="e">
        <f>IF(AG29&lt;=1,"Insignificante",HLOOKUP(AG29,[46]Listas!$F$3:$J$4,2,0))</f>
        <v>#N/A</v>
      </c>
      <c r="AI29" s="1245" t="e">
        <f t="shared" si="11"/>
        <v>#N/A</v>
      </c>
      <c r="AJ29" s="1246" t="e">
        <f>INDEX([46]Listas!$F$6:$J$10,MATCH(AF29,[46]Listas!$D$6:$D$10,0),MATCH(AH29,[46]Listas!$F$4:$J$4,0))</f>
        <v>#N/A</v>
      </c>
    </row>
    <row r="30" spans="1:36" s="503" customFormat="1" ht="87.75" customHeight="1" x14ac:dyDescent="0.2">
      <c r="A30" s="1247"/>
      <c r="B30" s="1243"/>
      <c r="C30" s="1240"/>
      <c r="D30" s="1240"/>
      <c r="E30" s="1240"/>
      <c r="F30" s="456">
        <v>3</v>
      </c>
      <c r="G30" s="1242" t="s">
        <v>344</v>
      </c>
      <c r="H30" s="1242"/>
      <c r="I30" s="1242"/>
      <c r="J30" s="1240"/>
      <c r="K30" s="1240"/>
      <c r="L30" s="1240"/>
      <c r="M30" s="1247"/>
      <c r="N30" s="1247"/>
      <c r="O30" s="508"/>
      <c r="P30" s="1248"/>
      <c r="Q30" s="1248"/>
      <c r="R30" s="509"/>
      <c r="S30" s="1245" t="e">
        <f>VLOOKUP(P30,[46]Listas!$D$6:$E$10,2,0)</f>
        <v>#N/A</v>
      </c>
      <c r="T30" s="1245" t="e">
        <f>HLOOKUP(Q30,[46]Listas!$F$4:$J$5,2,0)</f>
        <v>#N/A</v>
      </c>
      <c r="U30" s="1246" t="e">
        <f>INDEX([46]Listas!$F$6:$J$10,MATCH(P30,[46]Listas!$D$6:$D$10,0),MATCH(Q30,[46]Listas!$F$4:$J$4,0))</f>
        <v>#N/A</v>
      </c>
      <c r="V30" s="510"/>
      <c r="W30" s="1242" t="s">
        <v>1776</v>
      </c>
      <c r="X30" s="1242"/>
      <c r="Y30" s="1242"/>
      <c r="Z30" s="456" t="s">
        <v>554</v>
      </c>
      <c r="AA30" s="1248"/>
      <c r="AB30" s="1247"/>
      <c r="AC30" s="510"/>
      <c r="AD30" s="1249">
        <f t="shared" si="8"/>
        <v>0</v>
      </c>
      <c r="AE30" s="1249" t="e">
        <f t="shared" si="9"/>
        <v>#N/A</v>
      </c>
      <c r="AF30" s="1246" t="e">
        <f>IF(AE30&lt;=1,"Remota",VLOOKUP(AE30,[46]Listas!$C$6:$D$10,2,0))</f>
        <v>#N/A</v>
      </c>
      <c r="AG30" s="1245" t="e">
        <f t="shared" si="10"/>
        <v>#N/A</v>
      </c>
      <c r="AH30" s="1246" t="e">
        <f>IF(AG30&lt;=1,"Insignificante",HLOOKUP(AG30,[46]Listas!$F$3:$J$4,2,0))</f>
        <v>#N/A</v>
      </c>
      <c r="AI30" s="1245" t="e">
        <f t="shared" si="11"/>
        <v>#N/A</v>
      </c>
      <c r="AJ30" s="1246" t="e">
        <f>INDEX([46]Listas!$F$6:$J$10,MATCH(AF30,[46]Listas!$D$6:$D$10,0),MATCH(AH30,[46]Listas!$F$4:$J$4,0))</f>
        <v>#N/A</v>
      </c>
    </row>
    <row r="31" spans="1:36" s="503" customFormat="1" ht="60" customHeight="1" x14ac:dyDescent="0.2">
      <c r="A31" s="1247"/>
      <c r="B31" s="1243"/>
      <c r="C31" s="1240"/>
      <c r="D31" s="1240"/>
      <c r="E31" s="1240"/>
      <c r="F31" s="456">
        <v>4</v>
      </c>
      <c r="G31" s="1242" t="s">
        <v>1777</v>
      </c>
      <c r="H31" s="1242"/>
      <c r="I31" s="1242"/>
      <c r="J31" s="1240"/>
      <c r="K31" s="1240"/>
      <c r="L31" s="1240"/>
      <c r="M31" s="1247"/>
      <c r="N31" s="1247"/>
      <c r="O31" s="508"/>
      <c r="P31" s="1248"/>
      <c r="Q31" s="1248"/>
      <c r="R31" s="509"/>
      <c r="S31" s="1245" t="e">
        <f>VLOOKUP(P31,[46]Listas!$D$6:$E$10,2,0)</f>
        <v>#N/A</v>
      </c>
      <c r="T31" s="1245" t="e">
        <f>HLOOKUP(Q31,[46]Listas!$F$4:$J$5,2,0)</f>
        <v>#N/A</v>
      </c>
      <c r="U31" s="1246" t="e">
        <f>INDEX([46]Listas!$F$6:$J$10,MATCH(P31,[46]Listas!$D$6:$D$10,0),MATCH(Q31,[46]Listas!$F$4:$J$4,0))</f>
        <v>#N/A</v>
      </c>
      <c r="V31" s="510"/>
      <c r="W31" s="1242" t="s">
        <v>1778</v>
      </c>
      <c r="X31" s="1242"/>
      <c r="Y31" s="1242"/>
      <c r="Z31" s="456" t="s">
        <v>74</v>
      </c>
      <c r="AA31" s="1248"/>
      <c r="AB31" s="1247"/>
      <c r="AC31" s="510"/>
      <c r="AD31" s="1249">
        <f t="shared" si="8"/>
        <v>0</v>
      </c>
      <c r="AE31" s="1249" t="e">
        <f t="shared" si="9"/>
        <v>#N/A</v>
      </c>
      <c r="AF31" s="1246" t="e">
        <f>IF(AE31&lt;=1,"Remota",VLOOKUP(AE31,[46]Listas!$C$6:$D$10,2,0))</f>
        <v>#N/A</v>
      </c>
      <c r="AG31" s="1245" t="e">
        <f t="shared" si="10"/>
        <v>#N/A</v>
      </c>
      <c r="AH31" s="1246" t="e">
        <f>IF(AG31&lt;=1,"Insignificante",HLOOKUP(AG31,[46]Listas!$F$3:$J$4,2,0))</f>
        <v>#N/A</v>
      </c>
      <c r="AI31" s="1245" t="e">
        <f t="shared" si="11"/>
        <v>#N/A</v>
      </c>
      <c r="AJ31" s="1246" t="e">
        <f>INDEX([46]Listas!$F$6:$J$10,MATCH(AF31,[46]Listas!$D$6:$D$10,0),MATCH(AH31,[46]Listas!$F$4:$J$4,0))</f>
        <v>#N/A</v>
      </c>
    </row>
    <row r="32" spans="1:36" s="503" customFormat="1" ht="44.25" customHeight="1" x14ac:dyDescent="0.2">
      <c r="A32" s="1247"/>
      <c r="B32" s="1243"/>
      <c r="C32" s="1240"/>
      <c r="D32" s="1240"/>
      <c r="E32" s="1240"/>
      <c r="F32" s="456">
        <v>5</v>
      </c>
      <c r="G32" s="1242" t="s">
        <v>19</v>
      </c>
      <c r="H32" s="1242"/>
      <c r="I32" s="1242"/>
      <c r="J32" s="1240"/>
      <c r="K32" s="1240"/>
      <c r="L32" s="1240"/>
      <c r="M32" s="1247"/>
      <c r="N32" s="1247"/>
      <c r="O32" s="508"/>
      <c r="P32" s="1248"/>
      <c r="Q32" s="1248"/>
      <c r="R32" s="509"/>
      <c r="S32" s="1245" t="e">
        <f>VLOOKUP(P32,[46]Listas!$D$6:$E$10,2,0)</f>
        <v>#N/A</v>
      </c>
      <c r="T32" s="1245" t="e">
        <f>HLOOKUP(Q32,[46]Listas!$F$4:$J$5,2,0)</f>
        <v>#N/A</v>
      </c>
      <c r="U32" s="1246" t="e">
        <f>INDEX([46]Listas!$F$6:$J$10,MATCH(P32,[46]Listas!$D$6:$D$10,0),MATCH(Q32,[46]Listas!$F$4:$J$4,0))</f>
        <v>#N/A</v>
      </c>
      <c r="V32" s="510"/>
      <c r="W32" s="1250" t="s">
        <v>1766</v>
      </c>
      <c r="X32" s="1250"/>
      <c r="Y32" s="1250"/>
      <c r="Z32" s="113" t="s">
        <v>1767</v>
      </c>
      <c r="AA32" s="1248"/>
      <c r="AB32" s="1247"/>
      <c r="AC32" s="510"/>
      <c r="AD32" s="1249">
        <f t="shared" si="8"/>
        <v>0</v>
      </c>
      <c r="AE32" s="1249" t="e">
        <f t="shared" si="9"/>
        <v>#N/A</v>
      </c>
      <c r="AF32" s="1246" t="e">
        <f>IF(AE32&lt;=1,"Remota",VLOOKUP(AE32,[46]Listas!$C$6:$D$10,2,0))</f>
        <v>#N/A</v>
      </c>
      <c r="AG32" s="1245" t="e">
        <f t="shared" si="10"/>
        <v>#N/A</v>
      </c>
      <c r="AH32" s="1246" t="e">
        <f>IF(AG32&lt;=1,"Insignificante",HLOOKUP(AG32,[46]Listas!$F$3:$J$4,2,0))</f>
        <v>#N/A</v>
      </c>
      <c r="AI32" s="1245" t="e">
        <f t="shared" si="11"/>
        <v>#N/A</v>
      </c>
      <c r="AJ32" s="1246" t="e">
        <f>INDEX([46]Listas!$F$6:$J$10,MATCH(AF32,[46]Listas!$D$6:$D$10,0),MATCH(AH32,[46]Listas!$F$4:$J$4,0))</f>
        <v>#N/A</v>
      </c>
    </row>
    <row r="33" spans="1:36" s="503" customFormat="1" ht="70.5" customHeight="1" x14ac:dyDescent="0.2">
      <c r="A33" s="1247" t="s">
        <v>551</v>
      </c>
      <c r="B33" s="1243" t="s">
        <v>999</v>
      </c>
      <c r="C33" s="1240" t="s">
        <v>998</v>
      </c>
      <c r="D33" s="1240"/>
      <c r="E33" s="1240"/>
      <c r="F33" s="456">
        <v>1</v>
      </c>
      <c r="G33" s="1242" t="s">
        <v>1779</v>
      </c>
      <c r="H33" s="1242"/>
      <c r="I33" s="1242"/>
      <c r="J33" s="1240" t="s">
        <v>1780</v>
      </c>
      <c r="K33" s="1240"/>
      <c r="L33" s="1240"/>
      <c r="M33" s="1247"/>
      <c r="N33" s="1247" t="s">
        <v>23</v>
      </c>
      <c r="O33" s="508"/>
      <c r="P33" s="1248" t="s">
        <v>1723</v>
      </c>
      <c r="Q33" s="1248" t="s">
        <v>1717</v>
      </c>
      <c r="R33" s="509"/>
      <c r="S33" s="1245">
        <f>VLOOKUP(P33,[46]Listas!$D$6:$E$10,2,0)</f>
        <v>4</v>
      </c>
      <c r="T33" s="1245">
        <f>HLOOKUP(Q33,[46]Listas!$F$4:$J$5,2,0)</f>
        <v>2</v>
      </c>
      <c r="U33" s="1246" t="str">
        <f>INDEX([46]Listas!$F$6:$J$10,MATCH(P33,[46]Listas!$D$6:$D$10,0),MATCH(Q33,[46]Listas!$F$4:$J$4,0))</f>
        <v>8
MODERADO</v>
      </c>
      <c r="V33" s="510"/>
      <c r="W33" s="1241" t="s">
        <v>1781</v>
      </c>
      <c r="X33" s="1241"/>
      <c r="Y33" s="1241"/>
      <c r="Z33" s="456" t="s">
        <v>556</v>
      </c>
      <c r="AA33" s="1248" t="s">
        <v>323</v>
      </c>
      <c r="AB33" s="1247">
        <v>64</v>
      </c>
      <c r="AC33" s="510"/>
      <c r="AD33" s="1249">
        <f t="shared" si="8"/>
        <v>1</v>
      </c>
      <c r="AE33" s="1249">
        <f t="shared" si="9"/>
        <v>3</v>
      </c>
      <c r="AF33" s="1246" t="str">
        <f>IF(AE33&lt;=1,"Remota",VLOOKUP(AE33,[46]Listas!$C$6:$D$10,2,0))</f>
        <v>Posible</v>
      </c>
      <c r="AG33" s="1245">
        <f t="shared" si="10"/>
        <v>2</v>
      </c>
      <c r="AH33" s="1246" t="str">
        <f>IF(AG33&lt;=1,"Insignificante",HLOOKUP(AG33,[46]Listas!$F$3:$J$4,2,0))</f>
        <v>Menor</v>
      </c>
      <c r="AI33" s="1245">
        <f t="shared" si="11"/>
        <v>6</v>
      </c>
      <c r="AJ33" s="1246" t="str">
        <f>INDEX([46]Listas!$F$6:$J$10,MATCH(AF33,[46]Listas!$D$6:$D$10,0),MATCH(AH33,[46]Listas!$F$4:$J$4,0))</f>
        <v>6
MODERADO</v>
      </c>
    </row>
    <row r="34" spans="1:36" s="503" customFormat="1" ht="89.25" customHeight="1" x14ac:dyDescent="0.2">
      <c r="A34" s="1247"/>
      <c r="B34" s="1243"/>
      <c r="C34" s="1240"/>
      <c r="D34" s="1240"/>
      <c r="E34" s="1240"/>
      <c r="F34" s="456">
        <v>2</v>
      </c>
      <c r="G34" s="1242" t="s">
        <v>1782</v>
      </c>
      <c r="H34" s="1242"/>
      <c r="I34" s="1242"/>
      <c r="J34" s="1240"/>
      <c r="K34" s="1240"/>
      <c r="L34" s="1240"/>
      <c r="M34" s="1247"/>
      <c r="N34" s="1247"/>
      <c r="O34" s="508"/>
      <c r="P34" s="1248"/>
      <c r="Q34" s="1248"/>
      <c r="R34" s="509"/>
      <c r="S34" s="1245" t="e">
        <f>VLOOKUP(P34,[46]Listas!$D$6:$E$10,2,0)</f>
        <v>#N/A</v>
      </c>
      <c r="T34" s="1245" t="e">
        <f>HLOOKUP(Q34,[46]Listas!$F$4:$J$5,2,0)</f>
        <v>#N/A</v>
      </c>
      <c r="U34" s="1246" t="e">
        <f>INDEX([46]Listas!$F$6:$J$10,MATCH(P34,[46]Listas!$D$6:$D$10,0),MATCH(Q34,[46]Listas!$F$4:$J$4,0))</f>
        <v>#N/A</v>
      </c>
      <c r="V34" s="510"/>
      <c r="W34" s="1241" t="s">
        <v>1783</v>
      </c>
      <c r="X34" s="1241"/>
      <c r="Y34" s="1241"/>
      <c r="Z34" s="456" t="s">
        <v>997</v>
      </c>
      <c r="AA34" s="1248"/>
      <c r="AB34" s="1247"/>
      <c r="AC34" s="510"/>
      <c r="AD34" s="1249">
        <f t="shared" si="8"/>
        <v>0</v>
      </c>
      <c r="AE34" s="1249" t="e">
        <f t="shared" si="9"/>
        <v>#N/A</v>
      </c>
      <c r="AF34" s="1246" t="e">
        <f>IF(AE34&lt;=1,"Remota",VLOOKUP(AE34,[46]Listas!$C$6:$D$10,2,0))</f>
        <v>#N/A</v>
      </c>
      <c r="AG34" s="1245" t="e">
        <f t="shared" si="10"/>
        <v>#N/A</v>
      </c>
      <c r="AH34" s="1246" t="e">
        <f>IF(AG34&lt;=1,"Insignificante",HLOOKUP(AG34,[46]Listas!$F$3:$J$4,2,0))</f>
        <v>#N/A</v>
      </c>
      <c r="AI34" s="1245" t="e">
        <f t="shared" si="11"/>
        <v>#N/A</v>
      </c>
      <c r="AJ34" s="1246" t="e">
        <f>INDEX([46]Listas!$F$6:$J$10,MATCH(AF34,[46]Listas!$D$6:$D$10,0),MATCH(AH34,[46]Listas!$F$4:$J$4,0))</f>
        <v>#N/A</v>
      </c>
    </row>
    <row r="35" spans="1:36" s="503" customFormat="1" ht="67.5" customHeight="1" x14ac:dyDescent="0.2">
      <c r="A35" s="1240" t="s">
        <v>557</v>
      </c>
      <c r="B35" s="1243" t="s">
        <v>996</v>
      </c>
      <c r="C35" s="1240" t="s">
        <v>1784</v>
      </c>
      <c r="D35" s="1240"/>
      <c r="E35" s="1240"/>
      <c r="F35" s="456">
        <v>1</v>
      </c>
      <c r="G35" s="1242" t="s">
        <v>279</v>
      </c>
      <c r="H35" s="1242"/>
      <c r="I35" s="1242"/>
      <c r="J35" s="1240" t="s">
        <v>558</v>
      </c>
      <c r="K35" s="1240"/>
      <c r="L35" s="1240"/>
      <c r="M35" s="1240"/>
      <c r="N35" s="1240"/>
      <c r="O35" s="508"/>
      <c r="P35" s="1243" t="s">
        <v>101</v>
      </c>
      <c r="Q35" s="1243" t="s">
        <v>1717</v>
      </c>
      <c r="R35" s="509"/>
      <c r="S35" s="1238">
        <f>VLOOKUP(P35,[46]Listas!$D$6:$E$10,2,0)</f>
        <v>3</v>
      </c>
      <c r="T35" s="1238">
        <f>HLOOKUP(Q35,[46]Listas!$F$4:$J$5,2,0)</f>
        <v>2</v>
      </c>
      <c r="U35" s="1239" t="str">
        <f>INDEX([46]Listas!$F$6:$J$10,MATCH(P35,[46]Listas!$D$6:$D$10,0),MATCH(Q35,[46]Listas!$F$4:$J$4,0))</f>
        <v>6
MODERADO</v>
      </c>
      <c r="V35" s="510"/>
      <c r="W35" s="1241" t="s">
        <v>1785</v>
      </c>
      <c r="X35" s="1241"/>
      <c r="Y35" s="1241"/>
      <c r="Z35" s="456" t="s">
        <v>346</v>
      </c>
      <c r="AA35" s="1243" t="s">
        <v>323</v>
      </c>
      <c r="AB35" s="1240">
        <v>84</v>
      </c>
      <c r="AC35" s="510"/>
      <c r="AD35" s="1244">
        <f t="shared" si="8"/>
        <v>2</v>
      </c>
      <c r="AE35" s="1244">
        <f t="shared" si="9"/>
        <v>1</v>
      </c>
      <c r="AF35" s="1239" t="str">
        <f>IF(AE35&lt;=1,"Remota",VLOOKUP(AE35,[46]Listas!$C$6:$D$10,2,0))</f>
        <v>Remota</v>
      </c>
      <c r="AG35" s="1238">
        <f t="shared" si="10"/>
        <v>2</v>
      </c>
      <c r="AH35" s="1239" t="str">
        <f>IF(AG35&lt;=1,"Insignificante",HLOOKUP(AG35,[46]Listas!$F$3:$J$4,2,0))</f>
        <v>Menor</v>
      </c>
      <c r="AI35" s="1238">
        <f t="shared" si="11"/>
        <v>2</v>
      </c>
      <c r="AJ35" s="1239" t="str">
        <f>INDEX([46]Listas!$F$6:$J$10,MATCH(AF35,[46]Listas!$D$6:$D$10,0),MATCH(AH35,[46]Listas!$F$4:$J$4,0))</f>
        <v>2
INFERIOR</v>
      </c>
    </row>
    <row r="36" spans="1:36" s="503" customFormat="1" ht="193.5" customHeight="1" x14ac:dyDescent="0.2">
      <c r="A36" s="1240"/>
      <c r="B36" s="1243"/>
      <c r="C36" s="1240"/>
      <c r="D36" s="1240"/>
      <c r="E36" s="1240"/>
      <c r="F36" s="456">
        <v>2</v>
      </c>
      <c r="G36" s="1242" t="s">
        <v>1786</v>
      </c>
      <c r="H36" s="1242"/>
      <c r="I36" s="1242"/>
      <c r="J36" s="1240"/>
      <c r="K36" s="1240"/>
      <c r="L36" s="1240"/>
      <c r="M36" s="1240"/>
      <c r="N36" s="1240"/>
      <c r="O36" s="508"/>
      <c r="P36" s="1243"/>
      <c r="Q36" s="1243"/>
      <c r="R36" s="509"/>
      <c r="S36" s="1238" t="e">
        <f>VLOOKUP(P36,[46]Listas!$D$6:$E$10,2,0)</f>
        <v>#N/A</v>
      </c>
      <c r="T36" s="1238" t="e">
        <f>HLOOKUP(Q36,[46]Listas!$F$4:$J$5,2,0)</f>
        <v>#N/A</v>
      </c>
      <c r="U36" s="1239" t="e">
        <f>INDEX([46]Listas!$F$6:$J$10,MATCH(P36,[46]Listas!$D$6:$D$10,0),MATCH(Q36,[46]Listas!$F$4:$J$4,0))</f>
        <v>#N/A</v>
      </c>
      <c r="V36" s="510"/>
      <c r="W36" s="1241" t="s">
        <v>1787</v>
      </c>
      <c r="X36" s="1241"/>
      <c r="Y36" s="1241"/>
      <c r="Z36" s="456" t="s">
        <v>995</v>
      </c>
      <c r="AA36" s="1243"/>
      <c r="AB36" s="1240"/>
      <c r="AC36" s="510"/>
      <c r="AD36" s="1244">
        <f>IF(AB36&lt;=33,0,IF(AB36&gt;81,2,1))</f>
        <v>0</v>
      </c>
      <c r="AE36" s="1244" t="e">
        <f>IF(OR(AA36="Probabilidad",AA36="Ambos"),S36-AD36,S36)</f>
        <v>#N/A</v>
      </c>
      <c r="AF36" s="1239" t="e">
        <f>IF(AE36&lt;=1,"Remota",VLOOKUP(AE36,[46]Listas!$C$6:$D$10,2,0))</f>
        <v>#N/A</v>
      </c>
      <c r="AG36" s="1238" t="e">
        <f>IF(OR(AA36="Impacto",AA36="Ambos"),T36-AD36,T36)</f>
        <v>#N/A</v>
      </c>
      <c r="AH36" s="1239" t="e">
        <f>IF(AG36&lt;=1,"Insignificante",HLOOKUP(AG36,[46]Listas!$F$3:$J$4,2,0))</f>
        <v>#N/A</v>
      </c>
      <c r="AI36" s="1238" t="e">
        <f>AE36*AG36</f>
        <v>#N/A</v>
      </c>
      <c r="AJ36" s="1239" t="e">
        <f>INDEX([46]Listas!$F$6:$J$10,MATCH(AF36,[46]Listas!$D$6:$D$10,0),MATCH(AH36,[46]Listas!$F$4:$J$4,0))</f>
        <v>#N/A</v>
      </c>
    </row>
    <row r="37" spans="1:36" s="503" customFormat="1" ht="90" customHeight="1" x14ac:dyDescent="0.2">
      <c r="A37" s="1240"/>
      <c r="B37" s="1243"/>
      <c r="C37" s="1240"/>
      <c r="D37" s="1240"/>
      <c r="E37" s="1240"/>
      <c r="F37" s="456">
        <v>3</v>
      </c>
      <c r="G37" s="1242" t="s">
        <v>1788</v>
      </c>
      <c r="H37" s="1242"/>
      <c r="I37" s="1242"/>
      <c r="J37" s="1240"/>
      <c r="K37" s="1240"/>
      <c r="L37" s="1240"/>
      <c r="M37" s="1240"/>
      <c r="N37" s="1240"/>
      <c r="O37" s="508"/>
      <c r="P37" s="1243"/>
      <c r="Q37" s="1243"/>
      <c r="R37" s="509"/>
      <c r="S37" s="1238" t="e">
        <f>VLOOKUP(P37,[46]Listas!$D$6:$E$10,2,0)</f>
        <v>#N/A</v>
      </c>
      <c r="T37" s="1238" t="e">
        <f>HLOOKUP(Q37,[46]Listas!$F$4:$J$5,2,0)</f>
        <v>#N/A</v>
      </c>
      <c r="U37" s="1239" t="e">
        <f>INDEX([46]Listas!$F$6:$J$10,MATCH(P37,[46]Listas!$D$6:$D$10,0),MATCH(Q37,[46]Listas!$F$4:$J$4,0))</f>
        <v>#N/A</v>
      </c>
      <c r="V37" s="510"/>
      <c r="W37" s="1241" t="s">
        <v>994</v>
      </c>
      <c r="X37" s="1241"/>
      <c r="Y37" s="1241"/>
      <c r="Z37" s="456" t="s">
        <v>993</v>
      </c>
      <c r="AA37" s="1243"/>
      <c r="AB37" s="1240"/>
      <c r="AC37" s="510"/>
      <c r="AD37" s="1244">
        <f t="shared" ref="AD37:AD70" si="12">IF(AB37&lt;=33,0,IF(AB37&gt;81,2,1))</f>
        <v>0</v>
      </c>
      <c r="AE37" s="1244" t="e">
        <f t="shared" ref="AE37:AE70" si="13">IF(OR(AA37="Probabilidad",AA37="Ambos"),S37-AD37,S37)</f>
        <v>#N/A</v>
      </c>
      <c r="AF37" s="1239" t="e">
        <f>IF(AE37&lt;=1,"Remota",VLOOKUP(AE37,[46]Listas!$C$6:$D$10,2,0))</f>
        <v>#N/A</v>
      </c>
      <c r="AG37" s="1238" t="e">
        <f t="shared" ref="AG37:AG70" si="14">IF(OR(AA37="Impacto",AA37="Ambos"),T37-AD37,T37)</f>
        <v>#N/A</v>
      </c>
      <c r="AH37" s="1239" t="e">
        <f>IF(AG37&lt;=1,"Insignificante",HLOOKUP(AG37,[46]Listas!$F$3:$J$4,2,0))</f>
        <v>#N/A</v>
      </c>
      <c r="AI37" s="1238" t="e">
        <f t="shared" ref="AI37:AI70" si="15">AE37*AG37</f>
        <v>#N/A</v>
      </c>
      <c r="AJ37" s="1239" t="e">
        <f>INDEX([46]Listas!$F$6:$J$10,MATCH(AF37,[46]Listas!$D$6:$D$10,0),MATCH(AH37,[46]Listas!$F$4:$J$4,0))</f>
        <v>#N/A</v>
      </c>
    </row>
    <row r="38" spans="1:36" s="503" customFormat="1" ht="193.5" customHeight="1" x14ac:dyDescent="0.2">
      <c r="A38" s="1240" t="s">
        <v>1344</v>
      </c>
      <c r="B38" s="1243" t="s">
        <v>992</v>
      </c>
      <c r="C38" s="1240" t="s">
        <v>1789</v>
      </c>
      <c r="D38" s="1240"/>
      <c r="E38" s="1240"/>
      <c r="F38" s="456">
        <v>1</v>
      </c>
      <c r="G38" s="1241" t="s">
        <v>1345</v>
      </c>
      <c r="H38" s="1241"/>
      <c r="I38" s="1241"/>
      <c r="J38" s="1240" t="s">
        <v>1346</v>
      </c>
      <c r="K38" s="1240"/>
      <c r="L38" s="1240"/>
      <c r="M38" s="1240" t="s">
        <v>23</v>
      </c>
      <c r="N38" s="1240"/>
      <c r="O38" s="508"/>
      <c r="P38" s="1243" t="s">
        <v>1723</v>
      </c>
      <c r="Q38" s="1243" t="s">
        <v>652</v>
      </c>
      <c r="R38" s="509"/>
      <c r="S38" s="1238">
        <f>VLOOKUP(P38,[46]Listas!$D$6:$E$10,2,0)</f>
        <v>4</v>
      </c>
      <c r="T38" s="1238">
        <f>HLOOKUP(Q38,[46]Listas!$F$4:$J$5,2,0)</f>
        <v>3</v>
      </c>
      <c r="U38" s="1239" t="str">
        <f>INDEX([46]Listas!$F$6:$J$10,MATCH(P38,[46]Listas!$D$6:$D$10,0),MATCH(Q38,[46]Listas!$F$4:$J$4,0))</f>
        <v>12
ALTO</v>
      </c>
      <c r="V38" s="510"/>
      <c r="W38" s="1241" t="s">
        <v>1790</v>
      </c>
      <c r="X38" s="1241"/>
      <c r="Y38" s="1241"/>
      <c r="Z38" s="1240" t="s">
        <v>1347</v>
      </c>
      <c r="AA38" s="1243" t="s">
        <v>322</v>
      </c>
      <c r="AB38" s="1240">
        <v>84</v>
      </c>
      <c r="AC38" s="510"/>
      <c r="AD38" s="1244">
        <f t="shared" si="12"/>
        <v>2</v>
      </c>
      <c r="AE38" s="1244">
        <f t="shared" si="13"/>
        <v>2</v>
      </c>
      <c r="AF38" s="1239" t="str">
        <f>IF(AE38&lt;=1,"Remota",VLOOKUP(AE38,[46]Listas!$C$6:$D$10,2,0))</f>
        <v>Baja</v>
      </c>
      <c r="AG38" s="1238">
        <f t="shared" si="14"/>
        <v>1</v>
      </c>
      <c r="AH38" s="1239" t="str">
        <f>IF(AG38&lt;=1,"Insignificante",HLOOKUP(AG38,[46]Listas!$F$3:$J$4,2,0))</f>
        <v>Insignificante</v>
      </c>
      <c r="AI38" s="1238">
        <f t="shared" si="15"/>
        <v>2</v>
      </c>
      <c r="AJ38" s="1239" t="str">
        <f>INDEX([46]Listas!$F$6:$J$10,MATCH(AF38,[46]Listas!$D$6:$D$10,0),MATCH(AH38,[46]Listas!$F$4:$J$4,0))</f>
        <v>2
INFERIOR</v>
      </c>
    </row>
    <row r="39" spans="1:36" s="503" customFormat="1" ht="78" customHeight="1" x14ac:dyDescent="0.2">
      <c r="A39" s="1240"/>
      <c r="B39" s="1243"/>
      <c r="C39" s="1240"/>
      <c r="D39" s="1240"/>
      <c r="E39" s="1240"/>
      <c r="F39" s="456">
        <v>2</v>
      </c>
      <c r="G39" s="1242" t="s">
        <v>1348</v>
      </c>
      <c r="H39" s="1242"/>
      <c r="I39" s="1242"/>
      <c r="J39" s="1240"/>
      <c r="K39" s="1240"/>
      <c r="L39" s="1240"/>
      <c r="M39" s="1240"/>
      <c r="N39" s="1240"/>
      <c r="O39" s="508"/>
      <c r="P39" s="1243"/>
      <c r="Q39" s="1243"/>
      <c r="R39" s="509"/>
      <c r="S39" s="1238" t="e">
        <f>VLOOKUP(P39,[46]Listas!$D$6:$E$10,2,0)</f>
        <v>#N/A</v>
      </c>
      <c r="T39" s="1238" t="e">
        <f>HLOOKUP(Q39,[46]Listas!$F$4:$J$5,2,0)</f>
        <v>#N/A</v>
      </c>
      <c r="U39" s="1239" t="e">
        <f>INDEX([46]Listas!$F$6:$J$10,MATCH(P39,[46]Listas!$D$6:$D$10,0),MATCH(Q39,[46]Listas!$F$4:$J$4,0))</f>
        <v>#N/A</v>
      </c>
      <c r="V39" s="510"/>
      <c r="W39" s="1241" t="s">
        <v>1791</v>
      </c>
      <c r="X39" s="1241"/>
      <c r="Y39" s="1241"/>
      <c r="Z39" s="1240"/>
      <c r="AA39" s="1243"/>
      <c r="AB39" s="1240"/>
      <c r="AC39" s="510"/>
      <c r="AD39" s="1244">
        <f t="shared" si="12"/>
        <v>0</v>
      </c>
      <c r="AE39" s="1244" t="e">
        <f t="shared" si="13"/>
        <v>#N/A</v>
      </c>
      <c r="AF39" s="1239" t="e">
        <f>IF(AE39&lt;=1,"Remota",VLOOKUP(AE39,[46]Listas!$C$6:$D$10,2,0))</f>
        <v>#N/A</v>
      </c>
      <c r="AG39" s="1238" t="e">
        <f t="shared" si="14"/>
        <v>#N/A</v>
      </c>
      <c r="AH39" s="1239" t="e">
        <f>IF(AG39&lt;=1,"Insignificante",HLOOKUP(AG39,[46]Listas!$F$3:$J$4,2,0))</f>
        <v>#N/A</v>
      </c>
      <c r="AI39" s="1238" t="e">
        <f t="shared" si="15"/>
        <v>#N/A</v>
      </c>
      <c r="AJ39" s="1239" t="e">
        <f>INDEX([46]Listas!$F$6:$J$10,MATCH(AF39,[46]Listas!$D$6:$D$10,0),MATCH(AH39,[46]Listas!$F$4:$J$4,0))</f>
        <v>#N/A</v>
      </c>
    </row>
    <row r="40" spans="1:36" s="503" customFormat="1" ht="114" customHeight="1" x14ac:dyDescent="0.2">
      <c r="A40" s="1240"/>
      <c r="B40" s="1243"/>
      <c r="C40" s="1240"/>
      <c r="D40" s="1240"/>
      <c r="E40" s="1240"/>
      <c r="F40" s="456">
        <v>3</v>
      </c>
      <c r="G40" s="1241" t="s">
        <v>1792</v>
      </c>
      <c r="H40" s="1241"/>
      <c r="I40" s="1241"/>
      <c r="J40" s="1240"/>
      <c r="K40" s="1240"/>
      <c r="L40" s="1240"/>
      <c r="M40" s="1240"/>
      <c r="N40" s="1240"/>
      <c r="O40" s="508"/>
      <c r="P40" s="1243"/>
      <c r="Q40" s="1243"/>
      <c r="R40" s="509"/>
      <c r="S40" s="1238" t="e">
        <f>VLOOKUP(P40,[46]Listas!$D$6:$E$10,2,0)</f>
        <v>#N/A</v>
      </c>
      <c r="T40" s="1238" t="e">
        <f>HLOOKUP(Q40,[46]Listas!$F$4:$J$5,2,0)</f>
        <v>#N/A</v>
      </c>
      <c r="U40" s="1239" t="e">
        <f>INDEX([46]Listas!$F$6:$J$10,MATCH(P40,[46]Listas!$D$6:$D$10,0),MATCH(Q40,[46]Listas!$F$4:$J$4,0))</f>
        <v>#N/A</v>
      </c>
      <c r="V40" s="510"/>
      <c r="W40" s="1241" t="s">
        <v>1793</v>
      </c>
      <c r="X40" s="1241"/>
      <c r="Y40" s="1241"/>
      <c r="Z40" s="1240"/>
      <c r="AA40" s="1243"/>
      <c r="AB40" s="1240"/>
      <c r="AC40" s="510"/>
      <c r="AD40" s="1244">
        <f t="shared" si="12"/>
        <v>0</v>
      </c>
      <c r="AE40" s="1244" t="e">
        <f t="shared" si="13"/>
        <v>#N/A</v>
      </c>
      <c r="AF40" s="1239" t="e">
        <f>IF(AE40&lt;=1,"Remota",VLOOKUP(AE40,[46]Listas!$C$6:$D$10,2,0))</f>
        <v>#N/A</v>
      </c>
      <c r="AG40" s="1238" t="e">
        <f t="shared" si="14"/>
        <v>#N/A</v>
      </c>
      <c r="AH40" s="1239" t="e">
        <f>IF(AG40&lt;=1,"Insignificante",HLOOKUP(AG40,[46]Listas!$F$3:$J$4,2,0))</f>
        <v>#N/A</v>
      </c>
      <c r="AI40" s="1238" t="e">
        <f t="shared" si="15"/>
        <v>#N/A</v>
      </c>
      <c r="AJ40" s="1239" t="e">
        <f>INDEX([46]Listas!$F$6:$J$10,MATCH(AF40,[46]Listas!$D$6:$D$10,0),MATCH(AH40,[46]Listas!$F$4:$J$4,0))</f>
        <v>#N/A</v>
      </c>
    </row>
    <row r="41" spans="1:36" s="503" customFormat="1" ht="91.5" customHeight="1" x14ac:dyDescent="0.2">
      <c r="A41" s="1240"/>
      <c r="B41" s="1243"/>
      <c r="C41" s="1240"/>
      <c r="D41" s="1240"/>
      <c r="E41" s="1240"/>
      <c r="F41" s="456">
        <v>4</v>
      </c>
      <c r="G41" s="1241" t="s">
        <v>1349</v>
      </c>
      <c r="H41" s="1241"/>
      <c r="I41" s="1241"/>
      <c r="J41" s="1240"/>
      <c r="K41" s="1240"/>
      <c r="L41" s="1240"/>
      <c r="M41" s="1240"/>
      <c r="N41" s="1240"/>
      <c r="O41" s="508"/>
      <c r="P41" s="1243"/>
      <c r="Q41" s="1243"/>
      <c r="R41" s="509"/>
      <c r="S41" s="1238" t="e">
        <f>VLOOKUP(P41,[46]Listas!$D$6:$E$10,2,0)</f>
        <v>#N/A</v>
      </c>
      <c r="T41" s="1238" t="e">
        <f>HLOOKUP(Q41,[46]Listas!$F$4:$J$5,2,0)</f>
        <v>#N/A</v>
      </c>
      <c r="U41" s="1239" t="e">
        <f>INDEX([46]Listas!$F$6:$J$10,MATCH(P41,[46]Listas!$D$6:$D$10,0),MATCH(Q41,[46]Listas!$F$4:$J$4,0))</f>
        <v>#N/A</v>
      </c>
      <c r="V41" s="510"/>
      <c r="W41" s="1242" t="s">
        <v>1794</v>
      </c>
      <c r="X41" s="1242"/>
      <c r="Y41" s="1242"/>
      <c r="Z41" s="1240"/>
      <c r="AA41" s="1243"/>
      <c r="AB41" s="1240"/>
      <c r="AC41" s="510"/>
      <c r="AD41" s="1244">
        <f t="shared" si="12"/>
        <v>0</v>
      </c>
      <c r="AE41" s="1244" t="e">
        <f t="shared" si="13"/>
        <v>#N/A</v>
      </c>
      <c r="AF41" s="1239" t="e">
        <f>IF(AE41&lt;=1,"Remota",VLOOKUP(AE41,[46]Listas!$C$6:$D$10,2,0))</f>
        <v>#N/A</v>
      </c>
      <c r="AG41" s="1238" t="e">
        <f t="shared" si="14"/>
        <v>#N/A</v>
      </c>
      <c r="AH41" s="1239" t="e">
        <f>IF(AG41&lt;=1,"Insignificante",HLOOKUP(AG41,[46]Listas!$F$3:$J$4,2,0))</f>
        <v>#N/A</v>
      </c>
      <c r="AI41" s="1238" t="e">
        <f t="shared" si="15"/>
        <v>#N/A</v>
      </c>
      <c r="AJ41" s="1239" t="e">
        <f>INDEX([46]Listas!$F$6:$J$10,MATCH(AF41,[46]Listas!$D$6:$D$10,0),MATCH(AH41,[46]Listas!$F$4:$J$4,0))</f>
        <v>#N/A</v>
      </c>
    </row>
    <row r="42" spans="1:36" s="503" customFormat="1" ht="153.75" customHeight="1" x14ac:dyDescent="0.2">
      <c r="A42" s="1247" t="s">
        <v>559</v>
      </c>
      <c r="B42" s="1243" t="s">
        <v>991</v>
      </c>
      <c r="C42" s="1240" t="s">
        <v>20</v>
      </c>
      <c r="D42" s="1240"/>
      <c r="E42" s="1240"/>
      <c r="F42" s="456">
        <v>1</v>
      </c>
      <c r="G42" s="1241" t="s">
        <v>1795</v>
      </c>
      <c r="H42" s="1241"/>
      <c r="I42" s="1241"/>
      <c r="J42" s="1241" t="s">
        <v>1796</v>
      </c>
      <c r="K42" s="1241"/>
      <c r="L42" s="1241"/>
      <c r="M42" s="1247"/>
      <c r="N42" s="1247"/>
      <c r="O42" s="508"/>
      <c r="P42" s="1248" t="s">
        <v>1773</v>
      </c>
      <c r="Q42" s="1248" t="s">
        <v>652</v>
      </c>
      <c r="R42" s="509"/>
      <c r="S42" s="1245">
        <f>VLOOKUP(P42,[46]Listas!$D$6:$E$10,2,0)</f>
        <v>2</v>
      </c>
      <c r="T42" s="1245">
        <f>HLOOKUP(Q42,[46]Listas!$F$4:$J$5,2,0)</f>
        <v>3</v>
      </c>
      <c r="U42" s="1246" t="str">
        <f>INDEX([46]Listas!$F$6:$J$10,MATCH(P42,[46]Listas!$D$6:$D$10,0),MATCH(Q42,[46]Listas!$F$4:$J$4,0))</f>
        <v>6
MODERADO</v>
      </c>
      <c r="V42" s="510"/>
      <c r="W42" s="1241" t="s">
        <v>1797</v>
      </c>
      <c r="X42" s="1241"/>
      <c r="Y42" s="1241"/>
      <c r="Z42" s="456" t="s">
        <v>989</v>
      </c>
      <c r="AA42" s="1248" t="s">
        <v>322</v>
      </c>
      <c r="AB42" s="1247">
        <v>84</v>
      </c>
      <c r="AC42" s="510"/>
      <c r="AD42" s="1249">
        <f t="shared" si="12"/>
        <v>2</v>
      </c>
      <c r="AE42" s="1249">
        <f t="shared" si="13"/>
        <v>0</v>
      </c>
      <c r="AF42" s="1246" t="str">
        <f>IF(AE42&lt;=1,"Remota",VLOOKUP(AE42,[46]Listas!$C$6:$D$10,2,0))</f>
        <v>Remota</v>
      </c>
      <c r="AG42" s="1245">
        <f t="shared" si="14"/>
        <v>1</v>
      </c>
      <c r="AH42" s="1246" t="str">
        <f>IF(AG42&lt;=1,"Insignificante",HLOOKUP(AG42,[46]Listas!$F$3:$J$4,2,0))</f>
        <v>Insignificante</v>
      </c>
      <c r="AI42" s="1245">
        <f t="shared" si="15"/>
        <v>0</v>
      </c>
      <c r="AJ42" s="1246" t="str">
        <f>INDEX([46]Listas!$F$6:$J$10,MATCH(AF42,[46]Listas!$D$6:$D$10,0),MATCH(AH42,[46]Listas!$F$4:$J$4,0))</f>
        <v>1
INFERIOR</v>
      </c>
    </row>
    <row r="43" spans="1:36" s="503" customFormat="1" ht="57.75" customHeight="1" x14ac:dyDescent="0.2">
      <c r="A43" s="1247"/>
      <c r="B43" s="1243"/>
      <c r="C43" s="1240"/>
      <c r="D43" s="1240"/>
      <c r="E43" s="1240"/>
      <c r="F43" s="456">
        <v>2</v>
      </c>
      <c r="G43" s="1241" t="s">
        <v>988</v>
      </c>
      <c r="H43" s="1241"/>
      <c r="I43" s="1241"/>
      <c r="J43" s="1241"/>
      <c r="K43" s="1241"/>
      <c r="L43" s="1241"/>
      <c r="M43" s="1247"/>
      <c r="N43" s="1247"/>
      <c r="O43" s="508"/>
      <c r="P43" s="1248"/>
      <c r="Q43" s="1248"/>
      <c r="R43" s="509"/>
      <c r="S43" s="1245" t="e">
        <f>VLOOKUP(P43,[46]Listas!$D$6:$E$10,2,0)</f>
        <v>#N/A</v>
      </c>
      <c r="T43" s="1245" t="e">
        <f>HLOOKUP(Q43,[46]Listas!$F$4:$J$5,2,0)</f>
        <v>#N/A</v>
      </c>
      <c r="U43" s="1246" t="e">
        <f>INDEX([46]Listas!$F$6:$J$10,MATCH(P43,[46]Listas!$D$6:$D$10,0),MATCH(Q43,[46]Listas!$F$4:$J$4,0))</f>
        <v>#N/A</v>
      </c>
      <c r="V43" s="510"/>
      <c r="W43" s="1241" t="s">
        <v>984</v>
      </c>
      <c r="X43" s="1241"/>
      <c r="Y43" s="1241"/>
      <c r="Z43" s="456" t="s">
        <v>364</v>
      </c>
      <c r="AA43" s="1248"/>
      <c r="AB43" s="1247"/>
      <c r="AC43" s="510"/>
      <c r="AD43" s="1249">
        <f t="shared" si="12"/>
        <v>0</v>
      </c>
      <c r="AE43" s="1249" t="e">
        <f t="shared" si="13"/>
        <v>#N/A</v>
      </c>
      <c r="AF43" s="1246" t="e">
        <f>IF(AE43&lt;=1,"Remota",VLOOKUP(AE43,[46]Listas!$C$6:$D$10,2,0))</f>
        <v>#N/A</v>
      </c>
      <c r="AG43" s="1245" t="e">
        <f t="shared" si="14"/>
        <v>#N/A</v>
      </c>
      <c r="AH43" s="1246" t="e">
        <f>IF(AG43&lt;=1,"Insignificante",HLOOKUP(AG43,[46]Listas!$F$3:$J$4,2,0))</f>
        <v>#N/A</v>
      </c>
      <c r="AI43" s="1245" t="e">
        <f t="shared" si="15"/>
        <v>#N/A</v>
      </c>
      <c r="AJ43" s="1246" t="e">
        <f>INDEX([46]Listas!$F$6:$J$10,MATCH(AF43,[46]Listas!$D$6:$D$10,0),MATCH(AH43,[46]Listas!$F$4:$J$4,0))</f>
        <v>#N/A</v>
      </c>
    </row>
    <row r="44" spans="1:36" s="503" customFormat="1" ht="49.5" customHeight="1" x14ac:dyDescent="0.2">
      <c r="A44" s="1247"/>
      <c r="B44" s="1243"/>
      <c r="C44" s="1240"/>
      <c r="D44" s="1240"/>
      <c r="E44" s="1240"/>
      <c r="F44" s="456">
        <v>3</v>
      </c>
      <c r="G44" s="1241" t="s">
        <v>987</v>
      </c>
      <c r="H44" s="1241"/>
      <c r="I44" s="1241"/>
      <c r="J44" s="1241"/>
      <c r="K44" s="1241"/>
      <c r="L44" s="1241"/>
      <c r="M44" s="1247"/>
      <c r="N44" s="1247"/>
      <c r="O44" s="508"/>
      <c r="P44" s="1248"/>
      <c r="Q44" s="1248"/>
      <c r="R44" s="509"/>
      <c r="S44" s="1245" t="e">
        <f>VLOOKUP(P44,[46]Listas!$D$6:$E$10,2,0)</f>
        <v>#N/A</v>
      </c>
      <c r="T44" s="1245" t="e">
        <f>HLOOKUP(Q44,[46]Listas!$F$4:$J$5,2,0)</f>
        <v>#N/A</v>
      </c>
      <c r="U44" s="1246" t="e">
        <f>INDEX([46]Listas!$F$6:$J$10,MATCH(P44,[46]Listas!$D$6:$D$10,0),MATCH(Q44,[46]Listas!$F$4:$J$4,0))</f>
        <v>#N/A</v>
      </c>
      <c r="V44" s="510"/>
      <c r="W44" s="1241" t="s">
        <v>1798</v>
      </c>
      <c r="X44" s="1241"/>
      <c r="Y44" s="1241"/>
      <c r="Z44" s="456" t="s">
        <v>986</v>
      </c>
      <c r="AA44" s="1248"/>
      <c r="AB44" s="1247"/>
      <c r="AC44" s="510"/>
      <c r="AD44" s="1249">
        <f t="shared" si="12"/>
        <v>0</v>
      </c>
      <c r="AE44" s="1249" t="e">
        <f t="shared" si="13"/>
        <v>#N/A</v>
      </c>
      <c r="AF44" s="1246" t="e">
        <f>IF(AE44&lt;=1,"Remota",VLOOKUP(AE44,[46]Listas!$C$6:$D$10,2,0))</f>
        <v>#N/A</v>
      </c>
      <c r="AG44" s="1245" t="e">
        <f t="shared" si="14"/>
        <v>#N/A</v>
      </c>
      <c r="AH44" s="1246" t="e">
        <f>IF(AG44&lt;=1,"Insignificante",HLOOKUP(AG44,[46]Listas!$F$3:$J$4,2,0))</f>
        <v>#N/A</v>
      </c>
      <c r="AI44" s="1245" t="e">
        <f t="shared" si="15"/>
        <v>#N/A</v>
      </c>
      <c r="AJ44" s="1246" t="e">
        <f>INDEX([46]Listas!$F$6:$J$10,MATCH(AF44,[46]Listas!$D$6:$D$10,0),MATCH(AH44,[46]Listas!$F$4:$J$4,0))</f>
        <v>#N/A</v>
      </c>
    </row>
    <row r="45" spans="1:36" s="503" customFormat="1" ht="57" customHeight="1" x14ac:dyDescent="0.2">
      <c r="A45" s="1247"/>
      <c r="B45" s="1243"/>
      <c r="C45" s="1240"/>
      <c r="D45" s="1240"/>
      <c r="E45" s="1240"/>
      <c r="F45" s="456">
        <v>4</v>
      </c>
      <c r="G45" s="1241" t="s">
        <v>985</v>
      </c>
      <c r="H45" s="1241"/>
      <c r="I45" s="1241"/>
      <c r="J45" s="1241"/>
      <c r="K45" s="1241"/>
      <c r="L45" s="1241"/>
      <c r="M45" s="1247"/>
      <c r="N45" s="1247"/>
      <c r="O45" s="508"/>
      <c r="P45" s="1248"/>
      <c r="Q45" s="1248"/>
      <c r="R45" s="509"/>
      <c r="S45" s="1245" t="e">
        <f>VLOOKUP(P45,[46]Listas!$D$6:$E$10,2,0)</f>
        <v>#N/A</v>
      </c>
      <c r="T45" s="1245" t="e">
        <f>HLOOKUP(Q45,[46]Listas!$F$4:$J$5,2,0)</f>
        <v>#N/A</v>
      </c>
      <c r="U45" s="1246" t="e">
        <f>INDEX([46]Listas!$F$6:$J$10,MATCH(P45,[46]Listas!$D$6:$D$10,0),MATCH(Q45,[46]Listas!$F$4:$J$4,0))</f>
        <v>#N/A</v>
      </c>
      <c r="V45" s="510"/>
      <c r="W45" s="1241" t="s">
        <v>1799</v>
      </c>
      <c r="X45" s="1241"/>
      <c r="Y45" s="1241"/>
      <c r="Z45" s="456" t="s">
        <v>560</v>
      </c>
      <c r="AA45" s="1248"/>
      <c r="AB45" s="1247"/>
      <c r="AC45" s="510"/>
      <c r="AD45" s="1249">
        <f t="shared" si="12"/>
        <v>0</v>
      </c>
      <c r="AE45" s="1249" t="e">
        <f t="shared" si="13"/>
        <v>#N/A</v>
      </c>
      <c r="AF45" s="1246" t="e">
        <f>IF(AE45&lt;=1,"Remota",VLOOKUP(AE45,[46]Listas!$C$6:$D$10,2,0))</f>
        <v>#N/A</v>
      </c>
      <c r="AG45" s="1245" t="e">
        <f t="shared" si="14"/>
        <v>#N/A</v>
      </c>
      <c r="AH45" s="1246" t="e">
        <f>IF(AG45&lt;=1,"Insignificante",HLOOKUP(AG45,[46]Listas!$F$3:$J$4,2,0))</f>
        <v>#N/A</v>
      </c>
      <c r="AI45" s="1245" t="e">
        <f t="shared" si="15"/>
        <v>#N/A</v>
      </c>
      <c r="AJ45" s="1246" t="e">
        <f>INDEX([46]Listas!$F$6:$J$10,MATCH(AF45,[46]Listas!$D$6:$D$10,0),MATCH(AH45,[46]Listas!$F$4:$J$4,0))</f>
        <v>#N/A</v>
      </c>
    </row>
    <row r="46" spans="1:36" s="503" customFormat="1" ht="60" customHeight="1" x14ac:dyDescent="0.2">
      <c r="A46" s="1240" t="s">
        <v>561</v>
      </c>
      <c r="B46" s="1243" t="s">
        <v>990</v>
      </c>
      <c r="C46" s="1240" t="s">
        <v>562</v>
      </c>
      <c r="D46" s="1240"/>
      <c r="E46" s="1240"/>
      <c r="F46" s="456">
        <v>1</v>
      </c>
      <c r="G46" s="1242" t="s">
        <v>563</v>
      </c>
      <c r="H46" s="1242"/>
      <c r="I46" s="1242"/>
      <c r="J46" s="1240" t="s">
        <v>564</v>
      </c>
      <c r="K46" s="1240"/>
      <c r="L46" s="1240"/>
      <c r="M46" s="1240" t="s">
        <v>23</v>
      </c>
      <c r="N46" s="1240"/>
      <c r="O46" s="508"/>
      <c r="P46" s="1243" t="s">
        <v>1773</v>
      </c>
      <c r="Q46" s="1243" t="s">
        <v>652</v>
      </c>
      <c r="R46" s="509"/>
      <c r="S46" s="1238">
        <f>VLOOKUP(P46,[46]Listas!$D$6:$E$10,2,0)</f>
        <v>2</v>
      </c>
      <c r="T46" s="1238">
        <f>HLOOKUP(Q46,[46]Listas!$F$4:$J$5,2,0)</f>
        <v>3</v>
      </c>
      <c r="U46" s="1239" t="str">
        <f>INDEX([46]Listas!$F$6:$J$10,MATCH(P46,[46]Listas!$D$6:$D$10,0),MATCH(Q46,[46]Listas!$F$4:$J$4,0))</f>
        <v>6
MODERADO</v>
      </c>
      <c r="V46" s="510"/>
      <c r="W46" s="1242" t="s">
        <v>565</v>
      </c>
      <c r="X46" s="1242"/>
      <c r="Y46" s="1242"/>
      <c r="Z46" s="456" t="s">
        <v>21</v>
      </c>
      <c r="AA46" s="1243" t="s">
        <v>322</v>
      </c>
      <c r="AB46" s="1240">
        <v>72</v>
      </c>
      <c r="AC46" s="510"/>
      <c r="AD46" s="1244">
        <f t="shared" si="12"/>
        <v>1</v>
      </c>
      <c r="AE46" s="1244">
        <f t="shared" si="13"/>
        <v>1</v>
      </c>
      <c r="AF46" s="1239" t="str">
        <f>IF(AE46&lt;=1,"Remota",VLOOKUP(AE46,[46]Listas!$C$6:$D$10,2,0))</f>
        <v>Remota</v>
      </c>
      <c r="AG46" s="1238">
        <f t="shared" si="14"/>
        <v>2</v>
      </c>
      <c r="AH46" s="1239" t="str">
        <f>IF(AG46&lt;=1,"Insignificante",HLOOKUP(AG46,[46]Listas!$F$3:$J$4,2,0))</f>
        <v>Menor</v>
      </c>
      <c r="AI46" s="1238">
        <f t="shared" si="15"/>
        <v>2</v>
      </c>
      <c r="AJ46" s="1239" t="str">
        <f>INDEX([46]Listas!$F$6:$J$10,MATCH(AF46,[46]Listas!$D$6:$D$10,0),MATCH(AH46,[46]Listas!$F$4:$J$4,0))</f>
        <v>2
INFERIOR</v>
      </c>
    </row>
    <row r="47" spans="1:36" s="503" customFormat="1" ht="78" customHeight="1" x14ac:dyDescent="0.2">
      <c r="A47" s="1240"/>
      <c r="B47" s="1243"/>
      <c r="C47" s="1240"/>
      <c r="D47" s="1240"/>
      <c r="E47" s="1240"/>
      <c r="F47" s="456">
        <v>2</v>
      </c>
      <c r="G47" s="1240" t="s">
        <v>1350</v>
      </c>
      <c r="H47" s="1240"/>
      <c r="I47" s="1240"/>
      <c r="J47" s="1240"/>
      <c r="K47" s="1240"/>
      <c r="L47" s="1240"/>
      <c r="M47" s="1240"/>
      <c r="N47" s="1240"/>
      <c r="O47" s="508"/>
      <c r="P47" s="1243"/>
      <c r="Q47" s="1243"/>
      <c r="R47" s="509"/>
      <c r="S47" s="1238" t="e">
        <f>VLOOKUP(P47,[46]Listas!$D$6:$E$10,2,0)</f>
        <v>#N/A</v>
      </c>
      <c r="T47" s="1238" t="e">
        <f>HLOOKUP(Q47,[46]Listas!$F$4:$J$5,2,0)</f>
        <v>#N/A</v>
      </c>
      <c r="U47" s="1239" t="e">
        <f>INDEX([46]Listas!$F$6:$J$10,MATCH(P47,[46]Listas!$D$6:$D$10,0),MATCH(Q47,[46]Listas!$F$4:$J$4,0))</f>
        <v>#N/A</v>
      </c>
      <c r="V47" s="510"/>
      <c r="W47" s="1241" t="s">
        <v>1800</v>
      </c>
      <c r="X47" s="1241"/>
      <c r="Y47" s="1241"/>
      <c r="Z47" s="456" t="s">
        <v>1351</v>
      </c>
      <c r="AA47" s="1243"/>
      <c r="AB47" s="1240"/>
      <c r="AC47" s="510"/>
      <c r="AD47" s="1244">
        <f t="shared" si="12"/>
        <v>0</v>
      </c>
      <c r="AE47" s="1244" t="e">
        <f t="shared" si="13"/>
        <v>#N/A</v>
      </c>
      <c r="AF47" s="1239" t="e">
        <f>IF(AE47&lt;=1,"Remota",VLOOKUP(AE47,[46]Listas!$C$6:$D$10,2,0))</f>
        <v>#N/A</v>
      </c>
      <c r="AG47" s="1238" t="e">
        <f t="shared" si="14"/>
        <v>#N/A</v>
      </c>
      <c r="AH47" s="1239" t="e">
        <f>IF(AG47&lt;=1,"Insignificante",HLOOKUP(AG47,[46]Listas!$F$3:$J$4,2,0))</f>
        <v>#N/A</v>
      </c>
      <c r="AI47" s="1238" t="e">
        <f t="shared" si="15"/>
        <v>#N/A</v>
      </c>
      <c r="AJ47" s="1239" t="e">
        <f>INDEX([46]Listas!$F$6:$J$10,MATCH(AF47,[46]Listas!$D$6:$D$10,0),MATCH(AH47,[46]Listas!$F$4:$J$4,0))</f>
        <v>#N/A</v>
      </c>
    </row>
    <row r="48" spans="1:36" s="503" customFormat="1" ht="78" hidden="1" customHeight="1" x14ac:dyDescent="0.2">
      <c r="A48" s="492"/>
      <c r="B48" s="491" t="s">
        <v>1230</v>
      </c>
      <c r="C48" s="1233"/>
      <c r="D48" s="1233"/>
      <c r="E48" s="1233"/>
      <c r="F48" s="492"/>
      <c r="G48" s="1234"/>
      <c r="H48" s="1235"/>
      <c r="I48" s="1236"/>
      <c r="J48" s="1233"/>
      <c r="K48" s="1233"/>
      <c r="L48" s="1233"/>
      <c r="M48" s="492"/>
      <c r="N48" s="492"/>
      <c r="O48" s="492"/>
      <c r="P48" s="493"/>
      <c r="Q48" s="493"/>
      <c r="R48" s="516"/>
      <c r="S48" s="517" t="e">
        <f>VLOOKUP(P48,[46]Listas!$D$6:$E$10,2,0)</f>
        <v>#N/A</v>
      </c>
      <c r="T48" s="517" t="e">
        <f>HLOOKUP(Q48,[46]Listas!$F$4:$J$5,2,0)</f>
        <v>#N/A</v>
      </c>
      <c r="U48" s="496" t="e">
        <f>INDEX([46]Listas!$F$6:$J$10,MATCH(P48,[46]Listas!$D$6:$D$10,0),MATCH(Q48,[46]Listas!$F$4:$J$4,0))</f>
        <v>#N/A</v>
      </c>
      <c r="V48" s="516"/>
      <c r="W48" s="1237"/>
      <c r="X48" s="1237"/>
      <c r="Y48" s="1237"/>
      <c r="Z48" s="492"/>
      <c r="AA48" s="491"/>
      <c r="AB48" s="492"/>
      <c r="AC48" s="516"/>
      <c r="AD48" s="517">
        <f t="shared" si="12"/>
        <v>0</v>
      </c>
      <c r="AE48" s="518" t="e">
        <f t="shared" si="13"/>
        <v>#N/A</v>
      </c>
      <c r="AF48" s="499" t="e">
        <f>IF(AE48&lt;=1,"Remota",VLOOKUP(AE48,[46]Listas!$C$6:$D$10,2,0))</f>
        <v>#N/A</v>
      </c>
      <c r="AG48" s="518" t="e">
        <f t="shared" si="14"/>
        <v>#N/A</v>
      </c>
      <c r="AH48" s="499" t="e">
        <f>IF(AG48&lt;=1,"Insignificante",HLOOKUP(AG48,[46]Listas!$F$3:$J$4,2,0))</f>
        <v>#N/A</v>
      </c>
      <c r="AI48" s="519" t="e">
        <f t="shared" si="15"/>
        <v>#N/A</v>
      </c>
      <c r="AJ48" s="496" t="e">
        <f>INDEX([46]Listas!$F$6:$J$10,MATCH(AF48,[46]Listas!$D$6:$D$10,0),MATCH(AH48,[46]Listas!$F$4:$J$4,0))</f>
        <v>#N/A</v>
      </c>
    </row>
    <row r="49" spans="1:36" s="503" customFormat="1" ht="78" hidden="1" customHeight="1" x14ac:dyDescent="0.2">
      <c r="A49" s="492"/>
      <c r="B49" s="491" t="s">
        <v>1230</v>
      </c>
      <c r="C49" s="1233"/>
      <c r="D49" s="1233"/>
      <c r="E49" s="1233"/>
      <c r="F49" s="492"/>
      <c r="G49" s="1234"/>
      <c r="H49" s="1235"/>
      <c r="I49" s="1236"/>
      <c r="J49" s="1233"/>
      <c r="K49" s="1233"/>
      <c r="L49" s="1233"/>
      <c r="M49" s="492"/>
      <c r="N49" s="492"/>
      <c r="O49" s="492"/>
      <c r="P49" s="493"/>
      <c r="Q49" s="493"/>
      <c r="R49" s="516"/>
      <c r="S49" s="517" t="e">
        <f>VLOOKUP(P49,[46]Listas!$D$6:$E$10,2,0)</f>
        <v>#N/A</v>
      </c>
      <c r="T49" s="517" t="e">
        <f>HLOOKUP(Q49,[46]Listas!$F$4:$J$5,2,0)</f>
        <v>#N/A</v>
      </c>
      <c r="U49" s="496" t="e">
        <f>INDEX([46]Listas!$F$6:$J$10,MATCH(P49,[46]Listas!$D$6:$D$10,0),MATCH(Q49,[46]Listas!$F$4:$J$4,0))</f>
        <v>#N/A</v>
      </c>
      <c r="V49" s="516"/>
      <c r="W49" s="1237"/>
      <c r="X49" s="1237"/>
      <c r="Y49" s="1237"/>
      <c r="Z49" s="492"/>
      <c r="AA49" s="491"/>
      <c r="AB49" s="492"/>
      <c r="AC49" s="516"/>
      <c r="AD49" s="517">
        <f t="shared" si="12"/>
        <v>0</v>
      </c>
      <c r="AE49" s="518" t="e">
        <f t="shared" si="13"/>
        <v>#N/A</v>
      </c>
      <c r="AF49" s="499" t="e">
        <f>IF(AE49&lt;=1,"Remota",VLOOKUP(AE49,[46]Listas!$C$6:$D$10,2,0))</f>
        <v>#N/A</v>
      </c>
      <c r="AG49" s="518" t="e">
        <f t="shared" si="14"/>
        <v>#N/A</v>
      </c>
      <c r="AH49" s="499" t="e">
        <f>IF(AG49&lt;=1,"Insignificante",HLOOKUP(AG49,[46]Listas!$F$3:$J$4,2,0))</f>
        <v>#N/A</v>
      </c>
      <c r="AI49" s="519" t="e">
        <f t="shared" si="15"/>
        <v>#N/A</v>
      </c>
      <c r="AJ49" s="496" t="e">
        <f>INDEX([46]Listas!$F$6:$J$10,MATCH(AF49,[46]Listas!$D$6:$D$10,0),MATCH(AH49,[46]Listas!$F$4:$J$4,0))</f>
        <v>#N/A</v>
      </c>
    </row>
    <row r="50" spans="1:36" s="503" customFormat="1" ht="78" hidden="1" customHeight="1" x14ac:dyDescent="0.2">
      <c r="A50" s="492"/>
      <c r="B50" s="491" t="s">
        <v>1230</v>
      </c>
      <c r="C50" s="1233"/>
      <c r="D50" s="1233"/>
      <c r="E50" s="1233"/>
      <c r="F50" s="492"/>
      <c r="G50" s="1234"/>
      <c r="H50" s="1235"/>
      <c r="I50" s="1236"/>
      <c r="J50" s="1233"/>
      <c r="K50" s="1233"/>
      <c r="L50" s="1233"/>
      <c r="M50" s="492"/>
      <c r="N50" s="492"/>
      <c r="O50" s="492"/>
      <c r="P50" s="493"/>
      <c r="Q50" s="493"/>
      <c r="R50" s="516"/>
      <c r="S50" s="517" t="e">
        <f>VLOOKUP(P50,[46]Listas!$D$6:$E$10,2,0)</f>
        <v>#N/A</v>
      </c>
      <c r="T50" s="517" t="e">
        <f>HLOOKUP(Q50,[46]Listas!$F$4:$J$5,2,0)</f>
        <v>#N/A</v>
      </c>
      <c r="U50" s="496" t="e">
        <f>INDEX([46]Listas!$F$6:$J$10,MATCH(P50,[46]Listas!$D$6:$D$10,0),MATCH(Q50,[46]Listas!$F$4:$J$4,0))</f>
        <v>#N/A</v>
      </c>
      <c r="V50" s="516"/>
      <c r="W50" s="1237"/>
      <c r="X50" s="1237"/>
      <c r="Y50" s="1237"/>
      <c r="Z50" s="492"/>
      <c r="AA50" s="491"/>
      <c r="AB50" s="492"/>
      <c r="AC50" s="516"/>
      <c r="AD50" s="517">
        <f t="shared" si="12"/>
        <v>0</v>
      </c>
      <c r="AE50" s="518" t="e">
        <f t="shared" si="13"/>
        <v>#N/A</v>
      </c>
      <c r="AF50" s="499" t="e">
        <f>IF(AE50&lt;=1,"Remota",VLOOKUP(AE50,[46]Listas!$C$6:$D$10,2,0))</f>
        <v>#N/A</v>
      </c>
      <c r="AG50" s="518" t="e">
        <f t="shared" si="14"/>
        <v>#N/A</v>
      </c>
      <c r="AH50" s="499" t="e">
        <f>IF(AG50&lt;=1,"Insignificante",HLOOKUP(AG50,[46]Listas!$F$3:$J$4,2,0))</f>
        <v>#N/A</v>
      </c>
      <c r="AI50" s="519" t="e">
        <f t="shared" si="15"/>
        <v>#N/A</v>
      </c>
      <c r="AJ50" s="496" t="e">
        <f>INDEX([46]Listas!$F$6:$J$10,MATCH(AF50,[46]Listas!$D$6:$D$10,0),MATCH(AH50,[46]Listas!$F$4:$J$4,0))</f>
        <v>#N/A</v>
      </c>
    </row>
    <row r="51" spans="1:36" s="503" customFormat="1" ht="78" hidden="1" customHeight="1" x14ac:dyDescent="0.2">
      <c r="A51" s="492"/>
      <c r="B51" s="491" t="s">
        <v>1230</v>
      </c>
      <c r="C51" s="1233"/>
      <c r="D51" s="1233"/>
      <c r="E51" s="1233"/>
      <c r="F51" s="492"/>
      <c r="G51" s="1234"/>
      <c r="H51" s="1235"/>
      <c r="I51" s="1236"/>
      <c r="J51" s="1233"/>
      <c r="K51" s="1233"/>
      <c r="L51" s="1233"/>
      <c r="M51" s="492"/>
      <c r="N51" s="492"/>
      <c r="O51" s="492"/>
      <c r="P51" s="493"/>
      <c r="Q51" s="493"/>
      <c r="R51" s="516"/>
      <c r="S51" s="517" t="e">
        <f>VLOOKUP(P51,[46]Listas!$D$6:$E$10,2,0)</f>
        <v>#N/A</v>
      </c>
      <c r="T51" s="517" t="e">
        <f>HLOOKUP(Q51,[46]Listas!$F$4:$J$5,2,0)</f>
        <v>#N/A</v>
      </c>
      <c r="U51" s="496" t="e">
        <f>INDEX([46]Listas!$F$6:$J$10,MATCH(P51,[46]Listas!$D$6:$D$10,0),MATCH(Q51,[46]Listas!$F$4:$J$4,0))</f>
        <v>#N/A</v>
      </c>
      <c r="V51" s="516"/>
      <c r="W51" s="1237"/>
      <c r="X51" s="1237"/>
      <c r="Y51" s="1237"/>
      <c r="Z51" s="492"/>
      <c r="AA51" s="491"/>
      <c r="AB51" s="492"/>
      <c r="AC51" s="516"/>
      <c r="AD51" s="517">
        <f t="shared" si="12"/>
        <v>0</v>
      </c>
      <c r="AE51" s="518" t="e">
        <f t="shared" si="13"/>
        <v>#N/A</v>
      </c>
      <c r="AF51" s="499" t="e">
        <f>IF(AE51&lt;=1,"Remota",VLOOKUP(AE51,[46]Listas!$C$6:$D$10,2,0))</f>
        <v>#N/A</v>
      </c>
      <c r="AG51" s="518" t="e">
        <f t="shared" si="14"/>
        <v>#N/A</v>
      </c>
      <c r="AH51" s="499" t="e">
        <f>IF(AG51&lt;=1,"Insignificante",HLOOKUP(AG51,[46]Listas!$F$3:$J$4,2,0))</f>
        <v>#N/A</v>
      </c>
      <c r="AI51" s="519" t="e">
        <f t="shared" si="15"/>
        <v>#N/A</v>
      </c>
      <c r="AJ51" s="496" t="e">
        <f>INDEX([46]Listas!$F$6:$J$10,MATCH(AF51,[46]Listas!$D$6:$D$10,0),MATCH(AH51,[46]Listas!$F$4:$J$4,0))</f>
        <v>#N/A</v>
      </c>
    </row>
    <row r="52" spans="1:36" s="503" customFormat="1" ht="78" hidden="1" customHeight="1" x14ac:dyDescent="0.2">
      <c r="A52" s="492"/>
      <c r="B52" s="491" t="s">
        <v>1230</v>
      </c>
      <c r="C52" s="1233"/>
      <c r="D52" s="1233"/>
      <c r="E52" s="1233"/>
      <c r="F52" s="492"/>
      <c r="G52" s="1234"/>
      <c r="H52" s="1235"/>
      <c r="I52" s="1236"/>
      <c r="J52" s="1233"/>
      <c r="K52" s="1233"/>
      <c r="L52" s="1233"/>
      <c r="M52" s="492"/>
      <c r="N52" s="492"/>
      <c r="O52" s="492"/>
      <c r="P52" s="493"/>
      <c r="Q52" s="493"/>
      <c r="R52" s="516"/>
      <c r="S52" s="517" t="e">
        <f>VLOOKUP(P52,[46]Listas!$D$6:$E$10,2,0)</f>
        <v>#N/A</v>
      </c>
      <c r="T52" s="517" t="e">
        <f>HLOOKUP(Q52,[46]Listas!$F$4:$J$5,2,0)</f>
        <v>#N/A</v>
      </c>
      <c r="U52" s="496" t="e">
        <f>INDEX([46]Listas!$F$6:$J$10,MATCH(P52,[46]Listas!$D$6:$D$10,0),MATCH(Q52,[46]Listas!$F$4:$J$4,0))</f>
        <v>#N/A</v>
      </c>
      <c r="V52" s="516"/>
      <c r="W52" s="1237"/>
      <c r="X52" s="1237"/>
      <c r="Y52" s="1237"/>
      <c r="Z52" s="492"/>
      <c r="AA52" s="491"/>
      <c r="AB52" s="492"/>
      <c r="AC52" s="516"/>
      <c r="AD52" s="517">
        <f t="shared" si="12"/>
        <v>0</v>
      </c>
      <c r="AE52" s="518" t="e">
        <f t="shared" si="13"/>
        <v>#N/A</v>
      </c>
      <c r="AF52" s="499" t="e">
        <f>IF(AE52&lt;=1,"Remota",VLOOKUP(AE52,[46]Listas!$C$6:$D$10,2,0))</f>
        <v>#N/A</v>
      </c>
      <c r="AG52" s="518" t="e">
        <f t="shared" si="14"/>
        <v>#N/A</v>
      </c>
      <c r="AH52" s="499" t="e">
        <f>IF(AG52&lt;=1,"Insignificante",HLOOKUP(AG52,[46]Listas!$F$3:$J$4,2,0))</f>
        <v>#N/A</v>
      </c>
      <c r="AI52" s="519" t="e">
        <f t="shared" si="15"/>
        <v>#N/A</v>
      </c>
      <c r="AJ52" s="496" t="e">
        <f>INDEX([46]Listas!$F$6:$J$10,MATCH(AF52,[46]Listas!$D$6:$D$10,0),MATCH(AH52,[46]Listas!$F$4:$J$4,0))</f>
        <v>#N/A</v>
      </c>
    </row>
    <row r="53" spans="1:36" s="503" customFormat="1" ht="78" hidden="1" customHeight="1" x14ac:dyDescent="0.2">
      <c r="A53" s="492"/>
      <c r="B53" s="491" t="s">
        <v>1230</v>
      </c>
      <c r="C53" s="1233"/>
      <c r="D53" s="1233"/>
      <c r="E53" s="1233"/>
      <c r="F53" s="492"/>
      <c r="G53" s="1234"/>
      <c r="H53" s="1235"/>
      <c r="I53" s="1236"/>
      <c r="J53" s="1233"/>
      <c r="K53" s="1233"/>
      <c r="L53" s="1233"/>
      <c r="M53" s="492"/>
      <c r="N53" s="492"/>
      <c r="O53" s="492"/>
      <c r="P53" s="493"/>
      <c r="Q53" s="493"/>
      <c r="R53" s="516"/>
      <c r="S53" s="517" t="e">
        <f>VLOOKUP(P53,[46]Listas!$D$6:$E$10,2,0)</f>
        <v>#N/A</v>
      </c>
      <c r="T53" s="517" t="e">
        <f>HLOOKUP(Q53,[46]Listas!$F$4:$J$5,2,0)</f>
        <v>#N/A</v>
      </c>
      <c r="U53" s="496" t="e">
        <f>INDEX([46]Listas!$F$6:$J$10,MATCH(P53,[46]Listas!$D$6:$D$10,0),MATCH(Q53,[46]Listas!$F$4:$J$4,0))</f>
        <v>#N/A</v>
      </c>
      <c r="V53" s="516"/>
      <c r="W53" s="1237"/>
      <c r="X53" s="1237"/>
      <c r="Y53" s="1237"/>
      <c r="Z53" s="492"/>
      <c r="AA53" s="491"/>
      <c r="AB53" s="492"/>
      <c r="AC53" s="516"/>
      <c r="AD53" s="517">
        <f t="shared" si="12"/>
        <v>0</v>
      </c>
      <c r="AE53" s="518" t="e">
        <f t="shared" si="13"/>
        <v>#N/A</v>
      </c>
      <c r="AF53" s="499" t="e">
        <f>IF(AE53&lt;=1,"Remota",VLOOKUP(AE53,[46]Listas!$C$6:$D$10,2,0))</f>
        <v>#N/A</v>
      </c>
      <c r="AG53" s="518" t="e">
        <f t="shared" si="14"/>
        <v>#N/A</v>
      </c>
      <c r="AH53" s="499" t="e">
        <f>IF(AG53&lt;=1,"Insignificante",HLOOKUP(AG53,[46]Listas!$F$3:$J$4,2,0))</f>
        <v>#N/A</v>
      </c>
      <c r="AI53" s="519" t="e">
        <f t="shared" si="15"/>
        <v>#N/A</v>
      </c>
      <c r="AJ53" s="496" t="e">
        <f>INDEX([46]Listas!$F$6:$J$10,MATCH(AF53,[46]Listas!$D$6:$D$10,0),MATCH(AH53,[46]Listas!$F$4:$J$4,0))</f>
        <v>#N/A</v>
      </c>
    </row>
    <row r="54" spans="1:36" s="503" customFormat="1" ht="78" hidden="1" customHeight="1" x14ac:dyDescent="0.2">
      <c r="A54" s="492"/>
      <c r="B54" s="491" t="s">
        <v>1230</v>
      </c>
      <c r="C54" s="1233"/>
      <c r="D54" s="1233"/>
      <c r="E54" s="1233"/>
      <c r="F54" s="492"/>
      <c r="G54" s="1234"/>
      <c r="H54" s="1235"/>
      <c r="I54" s="1236"/>
      <c r="J54" s="1233"/>
      <c r="K54" s="1233"/>
      <c r="L54" s="1233"/>
      <c r="M54" s="492"/>
      <c r="N54" s="492"/>
      <c r="O54" s="492"/>
      <c r="P54" s="493"/>
      <c r="Q54" s="493"/>
      <c r="R54" s="516"/>
      <c r="S54" s="517" t="e">
        <f>VLOOKUP(P54,[46]Listas!$D$6:$E$10,2,0)</f>
        <v>#N/A</v>
      </c>
      <c r="T54" s="517" t="e">
        <f>HLOOKUP(Q54,[46]Listas!$F$4:$J$5,2,0)</f>
        <v>#N/A</v>
      </c>
      <c r="U54" s="496" t="e">
        <f>INDEX([46]Listas!$F$6:$J$10,MATCH(P54,[46]Listas!$D$6:$D$10,0),MATCH(Q54,[46]Listas!$F$4:$J$4,0))</f>
        <v>#N/A</v>
      </c>
      <c r="V54" s="516"/>
      <c r="W54" s="1237"/>
      <c r="X54" s="1237"/>
      <c r="Y54" s="1237"/>
      <c r="Z54" s="492"/>
      <c r="AA54" s="491"/>
      <c r="AB54" s="492"/>
      <c r="AC54" s="516"/>
      <c r="AD54" s="517">
        <f t="shared" si="12"/>
        <v>0</v>
      </c>
      <c r="AE54" s="518" t="e">
        <f t="shared" si="13"/>
        <v>#N/A</v>
      </c>
      <c r="AF54" s="499" t="e">
        <f>IF(AE54&lt;=1,"Remota",VLOOKUP(AE54,[46]Listas!$C$6:$D$10,2,0))</f>
        <v>#N/A</v>
      </c>
      <c r="AG54" s="518" t="e">
        <f t="shared" si="14"/>
        <v>#N/A</v>
      </c>
      <c r="AH54" s="499" t="e">
        <f>IF(AG54&lt;=1,"Insignificante",HLOOKUP(AG54,[46]Listas!$F$3:$J$4,2,0))</f>
        <v>#N/A</v>
      </c>
      <c r="AI54" s="519" t="e">
        <f t="shared" si="15"/>
        <v>#N/A</v>
      </c>
      <c r="AJ54" s="496" t="e">
        <f>INDEX([46]Listas!$F$6:$J$10,MATCH(AF54,[46]Listas!$D$6:$D$10,0),MATCH(AH54,[46]Listas!$F$4:$J$4,0))</f>
        <v>#N/A</v>
      </c>
    </row>
    <row r="55" spans="1:36" s="503" customFormat="1" ht="78" hidden="1" customHeight="1" x14ac:dyDescent="0.2">
      <c r="A55" s="492"/>
      <c r="B55" s="491" t="s">
        <v>1230</v>
      </c>
      <c r="C55" s="1233"/>
      <c r="D55" s="1233"/>
      <c r="E55" s="1233"/>
      <c r="F55" s="492"/>
      <c r="G55" s="1234"/>
      <c r="H55" s="1235"/>
      <c r="I55" s="1236"/>
      <c r="J55" s="1233"/>
      <c r="K55" s="1233"/>
      <c r="L55" s="1233"/>
      <c r="M55" s="492"/>
      <c r="N55" s="492"/>
      <c r="O55" s="492"/>
      <c r="P55" s="493"/>
      <c r="Q55" s="493"/>
      <c r="R55" s="516"/>
      <c r="S55" s="517" t="e">
        <f>VLOOKUP(P55,[46]Listas!$D$6:$E$10,2,0)</f>
        <v>#N/A</v>
      </c>
      <c r="T55" s="517" t="e">
        <f>HLOOKUP(Q55,[46]Listas!$F$4:$J$5,2,0)</f>
        <v>#N/A</v>
      </c>
      <c r="U55" s="496" t="e">
        <f>INDEX([46]Listas!$F$6:$J$10,MATCH(P55,[46]Listas!$D$6:$D$10,0),MATCH(Q55,[46]Listas!$F$4:$J$4,0))</f>
        <v>#N/A</v>
      </c>
      <c r="V55" s="516"/>
      <c r="W55" s="1237"/>
      <c r="X55" s="1237"/>
      <c r="Y55" s="1237"/>
      <c r="Z55" s="492"/>
      <c r="AA55" s="491"/>
      <c r="AB55" s="492"/>
      <c r="AC55" s="516"/>
      <c r="AD55" s="517">
        <f t="shared" si="12"/>
        <v>0</v>
      </c>
      <c r="AE55" s="518" t="e">
        <f t="shared" si="13"/>
        <v>#N/A</v>
      </c>
      <c r="AF55" s="499" t="e">
        <f>IF(AE55&lt;=1,"Remota",VLOOKUP(AE55,[46]Listas!$C$6:$D$10,2,0))</f>
        <v>#N/A</v>
      </c>
      <c r="AG55" s="518" t="e">
        <f t="shared" si="14"/>
        <v>#N/A</v>
      </c>
      <c r="AH55" s="499" t="e">
        <f>IF(AG55&lt;=1,"Insignificante",HLOOKUP(AG55,[46]Listas!$F$3:$J$4,2,0))</f>
        <v>#N/A</v>
      </c>
      <c r="AI55" s="519" t="e">
        <f t="shared" si="15"/>
        <v>#N/A</v>
      </c>
      <c r="AJ55" s="496" t="e">
        <f>INDEX([46]Listas!$F$6:$J$10,MATCH(AF55,[46]Listas!$D$6:$D$10,0),MATCH(AH55,[46]Listas!$F$4:$J$4,0))</f>
        <v>#N/A</v>
      </c>
    </row>
    <row r="56" spans="1:36" s="503" customFormat="1" ht="78" hidden="1" customHeight="1" x14ac:dyDescent="0.2">
      <c r="A56" s="492"/>
      <c r="B56" s="491" t="s">
        <v>1230</v>
      </c>
      <c r="C56" s="1233"/>
      <c r="D56" s="1233"/>
      <c r="E56" s="1233"/>
      <c r="F56" s="492"/>
      <c r="G56" s="1234"/>
      <c r="H56" s="1235"/>
      <c r="I56" s="1236"/>
      <c r="J56" s="1233"/>
      <c r="K56" s="1233"/>
      <c r="L56" s="1233"/>
      <c r="M56" s="492"/>
      <c r="N56" s="492"/>
      <c r="O56" s="492"/>
      <c r="P56" s="493"/>
      <c r="Q56" s="493"/>
      <c r="R56" s="516"/>
      <c r="S56" s="517" t="e">
        <f>VLOOKUP(P56,[46]Listas!$D$6:$E$10,2,0)</f>
        <v>#N/A</v>
      </c>
      <c r="T56" s="517" t="e">
        <f>HLOOKUP(Q56,[46]Listas!$F$4:$J$5,2,0)</f>
        <v>#N/A</v>
      </c>
      <c r="U56" s="496" t="e">
        <f>INDEX([46]Listas!$F$6:$J$10,MATCH(P56,[46]Listas!$D$6:$D$10,0),MATCH(Q56,[46]Listas!$F$4:$J$4,0))</f>
        <v>#N/A</v>
      </c>
      <c r="V56" s="516"/>
      <c r="W56" s="1237"/>
      <c r="X56" s="1237"/>
      <c r="Y56" s="1237"/>
      <c r="Z56" s="492"/>
      <c r="AA56" s="491"/>
      <c r="AB56" s="492"/>
      <c r="AC56" s="516"/>
      <c r="AD56" s="517">
        <f t="shared" si="12"/>
        <v>0</v>
      </c>
      <c r="AE56" s="518" t="e">
        <f t="shared" si="13"/>
        <v>#N/A</v>
      </c>
      <c r="AF56" s="499" t="e">
        <f>IF(AE56&lt;=1,"Remota",VLOOKUP(AE56,[46]Listas!$C$6:$D$10,2,0))</f>
        <v>#N/A</v>
      </c>
      <c r="AG56" s="518" t="e">
        <f t="shared" si="14"/>
        <v>#N/A</v>
      </c>
      <c r="AH56" s="499" t="e">
        <f>IF(AG56&lt;=1,"Insignificante",HLOOKUP(AG56,[46]Listas!$F$3:$J$4,2,0))</f>
        <v>#N/A</v>
      </c>
      <c r="AI56" s="519" t="e">
        <f t="shared" si="15"/>
        <v>#N/A</v>
      </c>
      <c r="AJ56" s="496" t="e">
        <f>INDEX([46]Listas!$F$6:$J$10,MATCH(AF56,[46]Listas!$D$6:$D$10,0),MATCH(AH56,[46]Listas!$F$4:$J$4,0))</f>
        <v>#N/A</v>
      </c>
    </row>
    <row r="57" spans="1:36" s="503" customFormat="1" ht="78" hidden="1" customHeight="1" x14ac:dyDescent="0.2">
      <c r="A57" s="492"/>
      <c r="B57" s="491" t="s">
        <v>1230</v>
      </c>
      <c r="C57" s="1233"/>
      <c r="D57" s="1233"/>
      <c r="E57" s="1233"/>
      <c r="F57" s="492"/>
      <c r="G57" s="1234"/>
      <c r="H57" s="1235"/>
      <c r="I57" s="1236"/>
      <c r="J57" s="1233"/>
      <c r="K57" s="1233"/>
      <c r="L57" s="1233"/>
      <c r="M57" s="492"/>
      <c r="N57" s="492"/>
      <c r="O57" s="492"/>
      <c r="P57" s="493"/>
      <c r="Q57" s="493"/>
      <c r="R57" s="516"/>
      <c r="S57" s="517" t="e">
        <f>VLOOKUP(P57,[46]Listas!$D$6:$E$10,2,0)</f>
        <v>#N/A</v>
      </c>
      <c r="T57" s="517" t="e">
        <f>HLOOKUP(Q57,[46]Listas!$F$4:$J$5,2,0)</f>
        <v>#N/A</v>
      </c>
      <c r="U57" s="496" t="e">
        <f>INDEX([46]Listas!$F$6:$J$10,MATCH(P57,[46]Listas!$D$6:$D$10,0),MATCH(Q57,[46]Listas!$F$4:$J$4,0))</f>
        <v>#N/A</v>
      </c>
      <c r="V57" s="516"/>
      <c r="W57" s="1237"/>
      <c r="X57" s="1237"/>
      <c r="Y57" s="1237"/>
      <c r="Z57" s="492"/>
      <c r="AA57" s="491"/>
      <c r="AB57" s="492"/>
      <c r="AC57" s="516"/>
      <c r="AD57" s="517">
        <f t="shared" si="12"/>
        <v>0</v>
      </c>
      <c r="AE57" s="518" t="e">
        <f t="shared" si="13"/>
        <v>#N/A</v>
      </c>
      <c r="AF57" s="499" t="e">
        <f>IF(AE57&lt;=1,"Remota",VLOOKUP(AE57,[46]Listas!$C$6:$D$10,2,0))</f>
        <v>#N/A</v>
      </c>
      <c r="AG57" s="518" t="e">
        <f t="shared" si="14"/>
        <v>#N/A</v>
      </c>
      <c r="AH57" s="499" t="e">
        <f>IF(AG57&lt;=1,"Insignificante",HLOOKUP(AG57,[46]Listas!$F$3:$J$4,2,0))</f>
        <v>#N/A</v>
      </c>
      <c r="AI57" s="519" t="e">
        <f t="shared" si="15"/>
        <v>#N/A</v>
      </c>
      <c r="AJ57" s="496" t="e">
        <f>INDEX([46]Listas!$F$6:$J$10,MATCH(AF57,[46]Listas!$D$6:$D$10,0),MATCH(AH57,[46]Listas!$F$4:$J$4,0))</f>
        <v>#N/A</v>
      </c>
    </row>
    <row r="58" spans="1:36" s="503" customFormat="1" ht="78" hidden="1" customHeight="1" x14ac:dyDescent="0.2">
      <c r="A58" s="492"/>
      <c r="B58" s="491" t="s">
        <v>1230</v>
      </c>
      <c r="C58" s="1233"/>
      <c r="D58" s="1233"/>
      <c r="E58" s="1233"/>
      <c r="F58" s="492"/>
      <c r="G58" s="1234"/>
      <c r="H58" s="1235"/>
      <c r="I58" s="1236"/>
      <c r="J58" s="1233"/>
      <c r="K58" s="1233"/>
      <c r="L58" s="1233"/>
      <c r="M58" s="492"/>
      <c r="N58" s="492"/>
      <c r="O58" s="492"/>
      <c r="P58" s="493"/>
      <c r="Q58" s="493"/>
      <c r="R58" s="516"/>
      <c r="S58" s="517" t="e">
        <f>VLOOKUP(P58,[46]Listas!$D$6:$E$10,2,0)</f>
        <v>#N/A</v>
      </c>
      <c r="T58" s="517" t="e">
        <f>HLOOKUP(Q58,[46]Listas!$F$4:$J$5,2,0)</f>
        <v>#N/A</v>
      </c>
      <c r="U58" s="496" t="e">
        <f>INDEX([46]Listas!$F$6:$J$10,MATCH(P58,[46]Listas!$D$6:$D$10,0),MATCH(Q58,[46]Listas!$F$4:$J$4,0))</f>
        <v>#N/A</v>
      </c>
      <c r="V58" s="516"/>
      <c r="W58" s="1237"/>
      <c r="X58" s="1237"/>
      <c r="Y58" s="1237"/>
      <c r="Z58" s="492"/>
      <c r="AA58" s="491"/>
      <c r="AB58" s="492"/>
      <c r="AC58" s="516"/>
      <c r="AD58" s="517">
        <f t="shared" si="12"/>
        <v>0</v>
      </c>
      <c r="AE58" s="518" t="e">
        <f t="shared" si="13"/>
        <v>#N/A</v>
      </c>
      <c r="AF58" s="499" t="e">
        <f>IF(AE58&lt;=1,"Remota",VLOOKUP(AE58,[46]Listas!$C$6:$D$10,2,0))</f>
        <v>#N/A</v>
      </c>
      <c r="AG58" s="518" t="e">
        <f t="shared" si="14"/>
        <v>#N/A</v>
      </c>
      <c r="AH58" s="499" t="e">
        <f>IF(AG58&lt;=1,"Insignificante",HLOOKUP(AG58,[46]Listas!$F$3:$J$4,2,0))</f>
        <v>#N/A</v>
      </c>
      <c r="AI58" s="519" t="e">
        <f t="shared" si="15"/>
        <v>#N/A</v>
      </c>
      <c r="AJ58" s="496" t="e">
        <f>INDEX([46]Listas!$F$6:$J$10,MATCH(AF58,[46]Listas!$D$6:$D$10,0),MATCH(AH58,[46]Listas!$F$4:$J$4,0))</f>
        <v>#N/A</v>
      </c>
    </row>
    <row r="59" spans="1:36" s="503" customFormat="1" ht="78" hidden="1" customHeight="1" x14ac:dyDescent="0.2">
      <c r="A59" s="492"/>
      <c r="B59" s="491" t="s">
        <v>1230</v>
      </c>
      <c r="C59" s="1233"/>
      <c r="D59" s="1233"/>
      <c r="E59" s="1233"/>
      <c r="F59" s="492"/>
      <c r="G59" s="1234"/>
      <c r="H59" s="1235"/>
      <c r="I59" s="1236"/>
      <c r="J59" s="1233"/>
      <c r="K59" s="1233"/>
      <c r="L59" s="1233"/>
      <c r="M59" s="492"/>
      <c r="N59" s="492"/>
      <c r="O59" s="492"/>
      <c r="P59" s="493"/>
      <c r="Q59" s="493"/>
      <c r="R59" s="516"/>
      <c r="S59" s="517" t="e">
        <f>VLOOKUP(P59,[46]Listas!$D$6:$E$10,2,0)</f>
        <v>#N/A</v>
      </c>
      <c r="T59" s="517" t="e">
        <f>HLOOKUP(Q59,[46]Listas!$F$4:$J$5,2,0)</f>
        <v>#N/A</v>
      </c>
      <c r="U59" s="496" t="e">
        <f>INDEX([46]Listas!$F$6:$J$10,MATCH(P59,[46]Listas!$D$6:$D$10,0),MATCH(Q59,[46]Listas!$F$4:$J$4,0))</f>
        <v>#N/A</v>
      </c>
      <c r="V59" s="516"/>
      <c r="W59" s="1237"/>
      <c r="X59" s="1237"/>
      <c r="Y59" s="1237"/>
      <c r="Z59" s="492"/>
      <c r="AA59" s="491"/>
      <c r="AB59" s="492"/>
      <c r="AC59" s="516"/>
      <c r="AD59" s="517">
        <f t="shared" si="12"/>
        <v>0</v>
      </c>
      <c r="AE59" s="518" t="e">
        <f t="shared" si="13"/>
        <v>#N/A</v>
      </c>
      <c r="AF59" s="499" t="e">
        <f>IF(AE59&lt;=1,"Remota",VLOOKUP(AE59,[46]Listas!$C$6:$D$10,2,0))</f>
        <v>#N/A</v>
      </c>
      <c r="AG59" s="518" t="e">
        <f t="shared" si="14"/>
        <v>#N/A</v>
      </c>
      <c r="AH59" s="499" t="e">
        <f>IF(AG59&lt;=1,"Insignificante",HLOOKUP(AG59,[46]Listas!$F$3:$J$4,2,0))</f>
        <v>#N/A</v>
      </c>
      <c r="AI59" s="519" t="e">
        <f t="shared" si="15"/>
        <v>#N/A</v>
      </c>
      <c r="AJ59" s="496" t="e">
        <f>INDEX([46]Listas!$F$6:$J$10,MATCH(AF59,[46]Listas!$D$6:$D$10,0),MATCH(AH59,[46]Listas!$F$4:$J$4,0))</f>
        <v>#N/A</v>
      </c>
    </row>
    <row r="60" spans="1:36" s="503" customFormat="1" ht="78" hidden="1" customHeight="1" x14ac:dyDescent="0.2">
      <c r="A60" s="492"/>
      <c r="B60" s="491" t="s">
        <v>1230</v>
      </c>
      <c r="C60" s="1233"/>
      <c r="D60" s="1233"/>
      <c r="E60" s="1233"/>
      <c r="F60" s="492"/>
      <c r="G60" s="1234"/>
      <c r="H60" s="1235"/>
      <c r="I60" s="1236"/>
      <c r="J60" s="1233"/>
      <c r="K60" s="1233"/>
      <c r="L60" s="1233"/>
      <c r="M60" s="492"/>
      <c r="N60" s="492"/>
      <c r="O60" s="492"/>
      <c r="P60" s="493"/>
      <c r="Q60" s="493"/>
      <c r="R60" s="516"/>
      <c r="S60" s="517" t="e">
        <f>VLOOKUP(P60,[46]Listas!$D$6:$E$10,2,0)</f>
        <v>#N/A</v>
      </c>
      <c r="T60" s="517" t="e">
        <f>HLOOKUP(Q60,[46]Listas!$F$4:$J$5,2,0)</f>
        <v>#N/A</v>
      </c>
      <c r="U60" s="496" t="e">
        <f>INDEX([46]Listas!$F$6:$J$10,MATCH(P60,[46]Listas!$D$6:$D$10,0),MATCH(Q60,[46]Listas!$F$4:$J$4,0))</f>
        <v>#N/A</v>
      </c>
      <c r="V60" s="516"/>
      <c r="W60" s="1237"/>
      <c r="X60" s="1237"/>
      <c r="Y60" s="1237"/>
      <c r="Z60" s="492"/>
      <c r="AA60" s="491"/>
      <c r="AB60" s="492"/>
      <c r="AC60" s="516"/>
      <c r="AD60" s="517">
        <f t="shared" si="12"/>
        <v>0</v>
      </c>
      <c r="AE60" s="518" t="e">
        <f t="shared" si="13"/>
        <v>#N/A</v>
      </c>
      <c r="AF60" s="499" t="e">
        <f>IF(AE60&lt;=1,"Remota",VLOOKUP(AE60,[46]Listas!$C$6:$D$10,2,0))</f>
        <v>#N/A</v>
      </c>
      <c r="AG60" s="518" t="e">
        <f t="shared" si="14"/>
        <v>#N/A</v>
      </c>
      <c r="AH60" s="499" t="e">
        <f>IF(AG60&lt;=1,"Insignificante",HLOOKUP(AG60,[46]Listas!$F$3:$J$4,2,0))</f>
        <v>#N/A</v>
      </c>
      <c r="AI60" s="519" t="e">
        <f t="shared" si="15"/>
        <v>#N/A</v>
      </c>
      <c r="AJ60" s="496" t="e">
        <f>INDEX([46]Listas!$F$6:$J$10,MATCH(AF60,[46]Listas!$D$6:$D$10,0),MATCH(AH60,[46]Listas!$F$4:$J$4,0))</f>
        <v>#N/A</v>
      </c>
    </row>
    <row r="61" spans="1:36" s="503" customFormat="1" ht="78" hidden="1" customHeight="1" x14ac:dyDescent="0.2">
      <c r="A61" s="492"/>
      <c r="B61" s="491" t="s">
        <v>1230</v>
      </c>
      <c r="C61" s="1233"/>
      <c r="D61" s="1233"/>
      <c r="E61" s="1233"/>
      <c r="F61" s="492"/>
      <c r="G61" s="1234"/>
      <c r="H61" s="1235"/>
      <c r="I61" s="1236"/>
      <c r="J61" s="1233"/>
      <c r="K61" s="1233"/>
      <c r="L61" s="1233"/>
      <c r="M61" s="492"/>
      <c r="N61" s="492"/>
      <c r="O61" s="492"/>
      <c r="P61" s="493"/>
      <c r="Q61" s="493"/>
      <c r="R61" s="516"/>
      <c r="S61" s="517" t="e">
        <f>VLOOKUP(P61,[46]Listas!$D$6:$E$10,2,0)</f>
        <v>#N/A</v>
      </c>
      <c r="T61" s="517" t="e">
        <f>HLOOKUP(Q61,[46]Listas!$F$4:$J$5,2,0)</f>
        <v>#N/A</v>
      </c>
      <c r="U61" s="496" t="e">
        <f>INDEX([46]Listas!$F$6:$J$10,MATCH(P61,[46]Listas!$D$6:$D$10,0),MATCH(Q61,[46]Listas!$F$4:$J$4,0))</f>
        <v>#N/A</v>
      </c>
      <c r="V61" s="516"/>
      <c r="W61" s="1237"/>
      <c r="X61" s="1237"/>
      <c r="Y61" s="1237"/>
      <c r="Z61" s="492"/>
      <c r="AA61" s="491"/>
      <c r="AB61" s="492"/>
      <c r="AC61" s="516"/>
      <c r="AD61" s="517">
        <f t="shared" si="12"/>
        <v>0</v>
      </c>
      <c r="AE61" s="518" t="e">
        <f t="shared" si="13"/>
        <v>#N/A</v>
      </c>
      <c r="AF61" s="499" t="e">
        <f>IF(AE61&lt;=1,"Remota",VLOOKUP(AE61,[46]Listas!$C$6:$D$10,2,0))</f>
        <v>#N/A</v>
      </c>
      <c r="AG61" s="518" t="e">
        <f t="shared" si="14"/>
        <v>#N/A</v>
      </c>
      <c r="AH61" s="499" t="e">
        <f>IF(AG61&lt;=1,"Insignificante",HLOOKUP(AG61,[46]Listas!$F$3:$J$4,2,0))</f>
        <v>#N/A</v>
      </c>
      <c r="AI61" s="519" t="e">
        <f t="shared" si="15"/>
        <v>#N/A</v>
      </c>
      <c r="AJ61" s="496" t="e">
        <f>INDEX([46]Listas!$F$6:$J$10,MATCH(AF61,[46]Listas!$D$6:$D$10,0),MATCH(AH61,[46]Listas!$F$4:$J$4,0))</f>
        <v>#N/A</v>
      </c>
    </row>
    <row r="62" spans="1:36" s="503" customFormat="1" ht="78" hidden="1" customHeight="1" x14ac:dyDescent="0.2">
      <c r="A62" s="492"/>
      <c r="B62" s="491" t="s">
        <v>1230</v>
      </c>
      <c r="C62" s="1233"/>
      <c r="D62" s="1233"/>
      <c r="E62" s="1233"/>
      <c r="F62" s="492"/>
      <c r="G62" s="1234"/>
      <c r="H62" s="1235"/>
      <c r="I62" s="1236"/>
      <c r="J62" s="1233"/>
      <c r="K62" s="1233"/>
      <c r="L62" s="1233"/>
      <c r="M62" s="492"/>
      <c r="N62" s="492"/>
      <c r="O62" s="492"/>
      <c r="P62" s="493"/>
      <c r="Q62" s="493"/>
      <c r="R62" s="516"/>
      <c r="S62" s="517" t="e">
        <f>VLOOKUP(P62,[46]Listas!$D$6:$E$10,2,0)</f>
        <v>#N/A</v>
      </c>
      <c r="T62" s="517" t="e">
        <f>HLOOKUP(Q62,[46]Listas!$F$4:$J$5,2,0)</f>
        <v>#N/A</v>
      </c>
      <c r="U62" s="496" t="e">
        <f>INDEX([46]Listas!$F$6:$J$10,MATCH(P62,[46]Listas!$D$6:$D$10,0),MATCH(Q62,[46]Listas!$F$4:$J$4,0))</f>
        <v>#N/A</v>
      </c>
      <c r="V62" s="516"/>
      <c r="W62" s="1237"/>
      <c r="X62" s="1237"/>
      <c r="Y62" s="1237"/>
      <c r="Z62" s="492"/>
      <c r="AA62" s="491"/>
      <c r="AB62" s="492"/>
      <c r="AC62" s="516"/>
      <c r="AD62" s="517">
        <f t="shared" si="12"/>
        <v>0</v>
      </c>
      <c r="AE62" s="518" t="e">
        <f t="shared" si="13"/>
        <v>#N/A</v>
      </c>
      <c r="AF62" s="499" t="e">
        <f>IF(AE62&lt;=1,"Remota",VLOOKUP(AE62,[46]Listas!$C$6:$D$10,2,0))</f>
        <v>#N/A</v>
      </c>
      <c r="AG62" s="518" t="e">
        <f t="shared" si="14"/>
        <v>#N/A</v>
      </c>
      <c r="AH62" s="499" t="e">
        <f>IF(AG62&lt;=1,"Insignificante",HLOOKUP(AG62,[46]Listas!$F$3:$J$4,2,0))</f>
        <v>#N/A</v>
      </c>
      <c r="AI62" s="519" t="e">
        <f t="shared" si="15"/>
        <v>#N/A</v>
      </c>
      <c r="AJ62" s="496" t="e">
        <f>INDEX([46]Listas!$F$6:$J$10,MATCH(AF62,[46]Listas!$D$6:$D$10,0),MATCH(AH62,[46]Listas!$F$4:$J$4,0))</f>
        <v>#N/A</v>
      </c>
    </row>
    <row r="63" spans="1:36" s="503" customFormat="1" ht="78" hidden="1" customHeight="1" x14ac:dyDescent="0.2">
      <c r="A63" s="492"/>
      <c r="B63" s="491" t="s">
        <v>1230</v>
      </c>
      <c r="C63" s="1233"/>
      <c r="D63" s="1233"/>
      <c r="E63" s="1233"/>
      <c r="F63" s="492"/>
      <c r="G63" s="1234"/>
      <c r="H63" s="1235"/>
      <c r="I63" s="1236"/>
      <c r="J63" s="1233"/>
      <c r="K63" s="1233"/>
      <c r="L63" s="1233"/>
      <c r="M63" s="492"/>
      <c r="N63" s="492"/>
      <c r="O63" s="492"/>
      <c r="P63" s="493"/>
      <c r="Q63" s="493"/>
      <c r="R63" s="516"/>
      <c r="S63" s="517" t="e">
        <f>VLOOKUP(P63,[46]Listas!$D$6:$E$10,2,0)</f>
        <v>#N/A</v>
      </c>
      <c r="T63" s="517" t="e">
        <f>HLOOKUP(Q63,[46]Listas!$F$4:$J$5,2,0)</f>
        <v>#N/A</v>
      </c>
      <c r="U63" s="496" t="e">
        <f>INDEX([46]Listas!$F$6:$J$10,MATCH(P63,[46]Listas!$D$6:$D$10,0),MATCH(Q63,[46]Listas!$F$4:$J$4,0))</f>
        <v>#N/A</v>
      </c>
      <c r="V63" s="516"/>
      <c r="W63" s="1237"/>
      <c r="X63" s="1237"/>
      <c r="Y63" s="1237"/>
      <c r="Z63" s="492"/>
      <c r="AA63" s="491"/>
      <c r="AB63" s="492"/>
      <c r="AC63" s="516"/>
      <c r="AD63" s="517">
        <f t="shared" si="12"/>
        <v>0</v>
      </c>
      <c r="AE63" s="518" t="e">
        <f t="shared" si="13"/>
        <v>#N/A</v>
      </c>
      <c r="AF63" s="499" t="e">
        <f>IF(AE63&lt;=1,"Remota",VLOOKUP(AE63,[46]Listas!$C$6:$D$10,2,0))</f>
        <v>#N/A</v>
      </c>
      <c r="AG63" s="518" t="e">
        <f t="shared" si="14"/>
        <v>#N/A</v>
      </c>
      <c r="AH63" s="499" t="e">
        <f>IF(AG63&lt;=1,"Insignificante",HLOOKUP(AG63,[46]Listas!$F$3:$J$4,2,0))</f>
        <v>#N/A</v>
      </c>
      <c r="AI63" s="519" t="e">
        <f t="shared" si="15"/>
        <v>#N/A</v>
      </c>
      <c r="AJ63" s="496" t="e">
        <f>INDEX([46]Listas!$F$6:$J$10,MATCH(AF63,[46]Listas!$D$6:$D$10,0),MATCH(AH63,[46]Listas!$F$4:$J$4,0))</f>
        <v>#N/A</v>
      </c>
    </row>
    <row r="64" spans="1:36" s="503" customFormat="1" ht="78" hidden="1" customHeight="1" x14ac:dyDescent="0.2">
      <c r="A64" s="492"/>
      <c r="B64" s="491" t="s">
        <v>1230</v>
      </c>
      <c r="C64" s="1233"/>
      <c r="D64" s="1233"/>
      <c r="E64" s="1233"/>
      <c r="F64" s="492"/>
      <c r="G64" s="1234"/>
      <c r="H64" s="1235"/>
      <c r="I64" s="1236"/>
      <c r="J64" s="1233"/>
      <c r="K64" s="1233"/>
      <c r="L64" s="1233"/>
      <c r="M64" s="492"/>
      <c r="N64" s="492"/>
      <c r="O64" s="492"/>
      <c r="P64" s="493"/>
      <c r="Q64" s="493"/>
      <c r="R64" s="516"/>
      <c r="S64" s="517" t="e">
        <f>VLOOKUP(P64,[46]Listas!$D$6:$E$10,2,0)</f>
        <v>#N/A</v>
      </c>
      <c r="T64" s="517" t="e">
        <f>HLOOKUP(Q64,[46]Listas!$F$4:$J$5,2,0)</f>
        <v>#N/A</v>
      </c>
      <c r="U64" s="496" t="e">
        <f>INDEX([46]Listas!$F$6:$J$10,MATCH(P64,[46]Listas!$D$6:$D$10,0),MATCH(Q64,[46]Listas!$F$4:$J$4,0))</f>
        <v>#N/A</v>
      </c>
      <c r="V64" s="516"/>
      <c r="W64" s="1237"/>
      <c r="X64" s="1237"/>
      <c r="Y64" s="1237"/>
      <c r="Z64" s="492"/>
      <c r="AA64" s="491"/>
      <c r="AB64" s="492"/>
      <c r="AC64" s="516"/>
      <c r="AD64" s="517">
        <f t="shared" si="12"/>
        <v>0</v>
      </c>
      <c r="AE64" s="518" t="e">
        <f t="shared" si="13"/>
        <v>#N/A</v>
      </c>
      <c r="AF64" s="499" t="e">
        <f>IF(AE64&lt;=1,"Remota",VLOOKUP(AE64,[46]Listas!$C$6:$D$10,2,0))</f>
        <v>#N/A</v>
      </c>
      <c r="AG64" s="518" t="e">
        <f t="shared" si="14"/>
        <v>#N/A</v>
      </c>
      <c r="AH64" s="499" t="e">
        <f>IF(AG64&lt;=1,"Insignificante",HLOOKUP(AG64,[46]Listas!$F$3:$J$4,2,0))</f>
        <v>#N/A</v>
      </c>
      <c r="AI64" s="519" t="e">
        <f t="shared" si="15"/>
        <v>#N/A</v>
      </c>
      <c r="AJ64" s="496" t="e">
        <f>INDEX([46]Listas!$F$6:$J$10,MATCH(AF64,[46]Listas!$D$6:$D$10,0),MATCH(AH64,[46]Listas!$F$4:$J$4,0))</f>
        <v>#N/A</v>
      </c>
    </row>
    <row r="65" spans="1:36" s="503" customFormat="1" ht="78" hidden="1" customHeight="1" x14ac:dyDescent="0.2">
      <c r="A65" s="492"/>
      <c r="B65" s="491" t="s">
        <v>1230</v>
      </c>
      <c r="C65" s="1233"/>
      <c r="D65" s="1233"/>
      <c r="E65" s="1233"/>
      <c r="F65" s="492"/>
      <c r="G65" s="1234"/>
      <c r="H65" s="1235"/>
      <c r="I65" s="1236"/>
      <c r="J65" s="1233"/>
      <c r="K65" s="1233"/>
      <c r="L65" s="1233"/>
      <c r="M65" s="492"/>
      <c r="N65" s="492"/>
      <c r="O65" s="492"/>
      <c r="P65" s="493"/>
      <c r="Q65" s="493"/>
      <c r="R65" s="516"/>
      <c r="S65" s="517" t="e">
        <f>VLOOKUP(P65,[46]Listas!$D$6:$E$10,2,0)</f>
        <v>#N/A</v>
      </c>
      <c r="T65" s="517" t="e">
        <f>HLOOKUP(Q65,[46]Listas!$F$4:$J$5,2,0)</f>
        <v>#N/A</v>
      </c>
      <c r="U65" s="496" t="e">
        <f>INDEX([46]Listas!$F$6:$J$10,MATCH(P65,[46]Listas!$D$6:$D$10,0),MATCH(Q65,[46]Listas!$F$4:$J$4,0))</f>
        <v>#N/A</v>
      </c>
      <c r="V65" s="516"/>
      <c r="W65" s="1237"/>
      <c r="X65" s="1237"/>
      <c r="Y65" s="1237"/>
      <c r="Z65" s="492"/>
      <c r="AA65" s="491"/>
      <c r="AB65" s="492"/>
      <c r="AC65" s="516"/>
      <c r="AD65" s="517">
        <f t="shared" si="12"/>
        <v>0</v>
      </c>
      <c r="AE65" s="518" t="e">
        <f t="shared" si="13"/>
        <v>#N/A</v>
      </c>
      <c r="AF65" s="499" t="e">
        <f>IF(AE65&lt;=1,"Remota",VLOOKUP(AE65,[46]Listas!$C$6:$D$10,2,0))</f>
        <v>#N/A</v>
      </c>
      <c r="AG65" s="518" t="e">
        <f t="shared" si="14"/>
        <v>#N/A</v>
      </c>
      <c r="AH65" s="499" t="e">
        <f>IF(AG65&lt;=1,"Insignificante",HLOOKUP(AG65,[46]Listas!$F$3:$J$4,2,0))</f>
        <v>#N/A</v>
      </c>
      <c r="AI65" s="519" t="e">
        <f t="shared" si="15"/>
        <v>#N/A</v>
      </c>
      <c r="AJ65" s="496" t="e">
        <f>INDEX([46]Listas!$F$6:$J$10,MATCH(AF65,[46]Listas!$D$6:$D$10,0),MATCH(AH65,[46]Listas!$F$4:$J$4,0))</f>
        <v>#N/A</v>
      </c>
    </row>
    <row r="66" spans="1:36" s="503" customFormat="1" ht="78" hidden="1" customHeight="1" x14ac:dyDescent="0.2">
      <c r="A66" s="492"/>
      <c r="B66" s="491" t="s">
        <v>1230</v>
      </c>
      <c r="C66" s="1233"/>
      <c r="D66" s="1233"/>
      <c r="E66" s="1233"/>
      <c r="F66" s="492"/>
      <c r="G66" s="1234"/>
      <c r="H66" s="1235"/>
      <c r="I66" s="1236"/>
      <c r="J66" s="1233"/>
      <c r="K66" s="1233"/>
      <c r="L66" s="1233"/>
      <c r="M66" s="492"/>
      <c r="N66" s="492"/>
      <c r="O66" s="492"/>
      <c r="P66" s="493"/>
      <c r="Q66" s="493"/>
      <c r="R66" s="516"/>
      <c r="S66" s="517" t="e">
        <f>VLOOKUP(P66,[46]Listas!$D$6:$E$10,2,0)</f>
        <v>#N/A</v>
      </c>
      <c r="T66" s="517" t="e">
        <f>HLOOKUP(Q66,[46]Listas!$F$4:$J$5,2,0)</f>
        <v>#N/A</v>
      </c>
      <c r="U66" s="496" t="e">
        <f>INDEX([46]Listas!$F$6:$J$10,MATCH(P66,[46]Listas!$D$6:$D$10,0),MATCH(Q66,[46]Listas!$F$4:$J$4,0))</f>
        <v>#N/A</v>
      </c>
      <c r="V66" s="516"/>
      <c r="W66" s="1237"/>
      <c r="X66" s="1237"/>
      <c r="Y66" s="1237"/>
      <c r="Z66" s="492"/>
      <c r="AA66" s="491"/>
      <c r="AB66" s="492"/>
      <c r="AC66" s="516"/>
      <c r="AD66" s="517">
        <f t="shared" si="12"/>
        <v>0</v>
      </c>
      <c r="AE66" s="518" t="e">
        <f t="shared" si="13"/>
        <v>#N/A</v>
      </c>
      <c r="AF66" s="499" t="e">
        <f>IF(AE66&lt;=1,"Remota",VLOOKUP(AE66,[46]Listas!$C$6:$D$10,2,0))</f>
        <v>#N/A</v>
      </c>
      <c r="AG66" s="518" t="e">
        <f t="shared" si="14"/>
        <v>#N/A</v>
      </c>
      <c r="AH66" s="499" t="e">
        <f>IF(AG66&lt;=1,"Insignificante",HLOOKUP(AG66,[46]Listas!$F$3:$J$4,2,0))</f>
        <v>#N/A</v>
      </c>
      <c r="AI66" s="519" t="e">
        <f t="shared" si="15"/>
        <v>#N/A</v>
      </c>
      <c r="AJ66" s="496" t="e">
        <f>INDEX([46]Listas!$F$6:$J$10,MATCH(AF66,[46]Listas!$D$6:$D$10,0),MATCH(AH66,[46]Listas!$F$4:$J$4,0))</f>
        <v>#N/A</v>
      </c>
    </row>
    <row r="67" spans="1:36" s="503" customFormat="1" ht="78" hidden="1" customHeight="1" x14ac:dyDescent="0.2">
      <c r="A67" s="492"/>
      <c r="B67" s="491" t="s">
        <v>1230</v>
      </c>
      <c r="C67" s="1233"/>
      <c r="D67" s="1233"/>
      <c r="E67" s="1233"/>
      <c r="F67" s="492"/>
      <c r="G67" s="1234"/>
      <c r="H67" s="1235"/>
      <c r="I67" s="1236"/>
      <c r="J67" s="1233"/>
      <c r="K67" s="1233"/>
      <c r="L67" s="1233"/>
      <c r="M67" s="492"/>
      <c r="N67" s="492"/>
      <c r="O67" s="492"/>
      <c r="P67" s="493"/>
      <c r="Q67" s="493"/>
      <c r="R67" s="516"/>
      <c r="S67" s="517" t="e">
        <f>VLOOKUP(P67,[46]Listas!$D$6:$E$10,2,0)</f>
        <v>#N/A</v>
      </c>
      <c r="T67" s="517" t="e">
        <f>HLOOKUP(Q67,[46]Listas!$F$4:$J$5,2,0)</f>
        <v>#N/A</v>
      </c>
      <c r="U67" s="496" t="e">
        <f>INDEX([46]Listas!$F$6:$J$10,MATCH(P67,[46]Listas!$D$6:$D$10,0),MATCH(Q67,[46]Listas!$F$4:$J$4,0))</f>
        <v>#N/A</v>
      </c>
      <c r="V67" s="516"/>
      <c r="W67" s="1237"/>
      <c r="X67" s="1237"/>
      <c r="Y67" s="1237"/>
      <c r="Z67" s="492"/>
      <c r="AA67" s="491"/>
      <c r="AB67" s="492"/>
      <c r="AC67" s="516"/>
      <c r="AD67" s="517">
        <f t="shared" si="12"/>
        <v>0</v>
      </c>
      <c r="AE67" s="518" t="e">
        <f t="shared" si="13"/>
        <v>#N/A</v>
      </c>
      <c r="AF67" s="499" t="e">
        <f>IF(AE67&lt;=1,"Remota",VLOOKUP(AE67,[46]Listas!$C$6:$D$10,2,0))</f>
        <v>#N/A</v>
      </c>
      <c r="AG67" s="518" t="e">
        <f t="shared" si="14"/>
        <v>#N/A</v>
      </c>
      <c r="AH67" s="499" t="e">
        <f>IF(AG67&lt;=1,"Insignificante",HLOOKUP(AG67,[46]Listas!$F$3:$J$4,2,0))</f>
        <v>#N/A</v>
      </c>
      <c r="AI67" s="519" t="e">
        <f t="shared" si="15"/>
        <v>#N/A</v>
      </c>
      <c r="AJ67" s="496" t="e">
        <f>INDEX([46]Listas!$F$6:$J$10,MATCH(AF67,[46]Listas!$D$6:$D$10,0),MATCH(AH67,[46]Listas!$F$4:$J$4,0))</f>
        <v>#N/A</v>
      </c>
    </row>
    <row r="68" spans="1:36" s="503" customFormat="1" ht="78" hidden="1" customHeight="1" x14ac:dyDescent="0.2">
      <c r="A68" s="492"/>
      <c r="B68" s="491" t="s">
        <v>1230</v>
      </c>
      <c r="C68" s="1233"/>
      <c r="D68" s="1233"/>
      <c r="E68" s="1233"/>
      <c r="F68" s="492"/>
      <c r="G68" s="1234"/>
      <c r="H68" s="1235"/>
      <c r="I68" s="1236"/>
      <c r="J68" s="1233"/>
      <c r="K68" s="1233"/>
      <c r="L68" s="1233"/>
      <c r="M68" s="492"/>
      <c r="N68" s="492"/>
      <c r="O68" s="492"/>
      <c r="P68" s="493"/>
      <c r="Q68" s="493"/>
      <c r="R68" s="516"/>
      <c r="S68" s="517" t="e">
        <f>VLOOKUP(P68,[46]Listas!$D$6:$E$10,2,0)</f>
        <v>#N/A</v>
      </c>
      <c r="T68" s="517" t="e">
        <f>HLOOKUP(Q68,[46]Listas!$F$4:$J$5,2,0)</f>
        <v>#N/A</v>
      </c>
      <c r="U68" s="496" t="e">
        <f>INDEX([46]Listas!$F$6:$J$10,MATCH(P68,[46]Listas!$D$6:$D$10,0),MATCH(Q68,[46]Listas!$F$4:$J$4,0))</f>
        <v>#N/A</v>
      </c>
      <c r="V68" s="516"/>
      <c r="W68" s="1237"/>
      <c r="X68" s="1237"/>
      <c r="Y68" s="1237"/>
      <c r="Z68" s="492"/>
      <c r="AA68" s="491"/>
      <c r="AB68" s="492"/>
      <c r="AC68" s="516"/>
      <c r="AD68" s="517">
        <f t="shared" si="12"/>
        <v>0</v>
      </c>
      <c r="AE68" s="518" t="e">
        <f t="shared" si="13"/>
        <v>#N/A</v>
      </c>
      <c r="AF68" s="499" t="e">
        <f>IF(AE68&lt;=1,"Remota",VLOOKUP(AE68,[46]Listas!$C$6:$D$10,2,0))</f>
        <v>#N/A</v>
      </c>
      <c r="AG68" s="518" t="e">
        <f t="shared" si="14"/>
        <v>#N/A</v>
      </c>
      <c r="AH68" s="499" t="e">
        <f>IF(AG68&lt;=1,"Insignificante",HLOOKUP(AG68,[46]Listas!$F$3:$J$4,2,0))</f>
        <v>#N/A</v>
      </c>
      <c r="AI68" s="519" t="e">
        <f t="shared" si="15"/>
        <v>#N/A</v>
      </c>
      <c r="AJ68" s="496" t="e">
        <f>INDEX([46]Listas!$F$6:$J$10,MATCH(AF68,[46]Listas!$D$6:$D$10,0),MATCH(AH68,[46]Listas!$F$4:$J$4,0))</f>
        <v>#N/A</v>
      </c>
    </row>
    <row r="69" spans="1:36" s="503" customFormat="1" ht="78" hidden="1" customHeight="1" x14ac:dyDescent="0.2">
      <c r="A69" s="492"/>
      <c r="B69" s="491" t="s">
        <v>1230</v>
      </c>
      <c r="C69" s="1233"/>
      <c r="D69" s="1233"/>
      <c r="E69" s="1233"/>
      <c r="F69" s="492"/>
      <c r="G69" s="1234"/>
      <c r="H69" s="1235"/>
      <c r="I69" s="1236"/>
      <c r="J69" s="1233"/>
      <c r="K69" s="1233"/>
      <c r="L69" s="1233"/>
      <c r="M69" s="492"/>
      <c r="N69" s="492"/>
      <c r="O69" s="492"/>
      <c r="P69" s="493"/>
      <c r="Q69" s="493"/>
      <c r="R69" s="516"/>
      <c r="S69" s="517" t="e">
        <f>VLOOKUP(P69,[46]Listas!$D$6:$E$10,2,0)</f>
        <v>#N/A</v>
      </c>
      <c r="T69" s="517" t="e">
        <f>HLOOKUP(Q69,[46]Listas!$F$4:$J$5,2,0)</f>
        <v>#N/A</v>
      </c>
      <c r="U69" s="496" t="e">
        <f>INDEX([46]Listas!$F$6:$J$10,MATCH(P69,[46]Listas!$D$6:$D$10,0),MATCH(Q69,[46]Listas!$F$4:$J$4,0))</f>
        <v>#N/A</v>
      </c>
      <c r="V69" s="516"/>
      <c r="W69" s="1237"/>
      <c r="X69" s="1237"/>
      <c r="Y69" s="1237"/>
      <c r="Z69" s="492"/>
      <c r="AA69" s="491"/>
      <c r="AB69" s="492"/>
      <c r="AC69" s="516"/>
      <c r="AD69" s="517">
        <f t="shared" si="12"/>
        <v>0</v>
      </c>
      <c r="AE69" s="518" t="e">
        <f t="shared" si="13"/>
        <v>#N/A</v>
      </c>
      <c r="AF69" s="499" t="e">
        <f>IF(AE69&lt;=1,"Remota",VLOOKUP(AE69,[46]Listas!$C$6:$D$10,2,0))</f>
        <v>#N/A</v>
      </c>
      <c r="AG69" s="518" t="e">
        <f t="shared" si="14"/>
        <v>#N/A</v>
      </c>
      <c r="AH69" s="499" t="e">
        <f>IF(AG69&lt;=1,"Insignificante",HLOOKUP(AG69,[46]Listas!$F$3:$J$4,2,0))</f>
        <v>#N/A</v>
      </c>
      <c r="AI69" s="519" t="e">
        <f t="shared" si="15"/>
        <v>#N/A</v>
      </c>
      <c r="AJ69" s="496" t="e">
        <f>INDEX([46]Listas!$F$6:$J$10,MATCH(AF69,[46]Listas!$D$6:$D$10,0),MATCH(AH69,[46]Listas!$F$4:$J$4,0))</f>
        <v>#N/A</v>
      </c>
    </row>
    <row r="70" spans="1:36" s="503" customFormat="1" ht="78" hidden="1" customHeight="1" x14ac:dyDescent="0.2">
      <c r="A70" s="492"/>
      <c r="B70" s="491" t="s">
        <v>1230</v>
      </c>
      <c r="C70" s="1233"/>
      <c r="D70" s="1233"/>
      <c r="E70" s="1233"/>
      <c r="F70" s="492"/>
      <c r="G70" s="1234"/>
      <c r="H70" s="1235"/>
      <c r="I70" s="1236"/>
      <c r="J70" s="1233"/>
      <c r="K70" s="1233"/>
      <c r="L70" s="1233"/>
      <c r="M70" s="492"/>
      <c r="N70" s="492"/>
      <c r="O70" s="492"/>
      <c r="P70" s="493"/>
      <c r="Q70" s="493"/>
      <c r="R70" s="516"/>
      <c r="S70" s="517" t="e">
        <f>VLOOKUP(P70,[46]Listas!$D$6:$E$10,2,0)</f>
        <v>#N/A</v>
      </c>
      <c r="T70" s="517" t="e">
        <f>HLOOKUP(Q70,[46]Listas!$F$4:$J$5,2,0)</f>
        <v>#N/A</v>
      </c>
      <c r="U70" s="496" t="e">
        <f>INDEX([46]Listas!$F$6:$J$10,MATCH(P70,[46]Listas!$D$6:$D$10,0),MATCH(Q70,[46]Listas!$F$4:$J$4,0))</f>
        <v>#N/A</v>
      </c>
      <c r="V70" s="516"/>
      <c r="W70" s="1237"/>
      <c r="X70" s="1237"/>
      <c r="Y70" s="1237"/>
      <c r="Z70" s="492"/>
      <c r="AA70" s="491"/>
      <c r="AB70" s="492"/>
      <c r="AC70" s="516"/>
      <c r="AD70" s="517">
        <f t="shared" si="12"/>
        <v>0</v>
      </c>
      <c r="AE70" s="518" t="e">
        <f t="shared" si="13"/>
        <v>#N/A</v>
      </c>
      <c r="AF70" s="499" t="e">
        <f>IF(AE70&lt;=1,"Remota",VLOOKUP(AE70,[46]Listas!$C$6:$D$10,2,0))</f>
        <v>#N/A</v>
      </c>
      <c r="AG70" s="518" t="e">
        <f t="shared" si="14"/>
        <v>#N/A</v>
      </c>
      <c r="AH70" s="499" t="e">
        <f>IF(AG70&lt;=1,"Insignificante",HLOOKUP(AG70,[46]Listas!$F$3:$J$4,2,0))</f>
        <v>#N/A</v>
      </c>
      <c r="AI70" s="519" t="e">
        <f t="shared" si="15"/>
        <v>#N/A</v>
      </c>
      <c r="AJ70" s="496" t="e">
        <f>INDEX([46]Listas!$F$6:$J$10,MATCH(AF70,[46]Listas!$D$6:$D$10,0),MATCH(AH70,[46]Listas!$F$4:$J$4,0))</f>
        <v>#N/A</v>
      </c>
    </row>
    <row r="71" spans="1:36" s="503" customFormat="1" ht="78" hidden="1" customHeight="1" x14ac:dyDescent="0.2">
      <c r="A71" s="492"/>
      <c r="B71" s="491" t="s">
        <v>1230</v>
      </c>
      <c r="C71" s="1233"/>
      <c r="D71" s="1233"/>
      <c r="E71" s="1233"/>
      <c r="F71" s="492"/>
      <c r="G71" s="1234"/>
      <c r="H71" s="1235"/>
      <c r="I71" s="1236"/>
      <c r="J71" s="1233"/>
      <c r="K71" s="1233"/>
      <c r="L71" s="1233"/>
      <c r="M71" s="492"/>
      <c r="N71" s="492"/>
      <c r="O71" s="492"/>
      <c r="P71" s="493"/>
      <c r="Q71" s="493"/>
      <c r="R71" s="516"/>
      <c r="S71" s="517" t="e">
        <f>VLOOKUP(P71,[46]Listas!$D$6:$E$10,2,0)</f>
        <v>#N/A</v>
      </c>
      <c r="T71" s="517" t="e">
        <f>HLOOKUP(Q71,[46]Listas!$F$4:$J$5,2,0)</f>
        <v>#N/A</v>
      </c>
      <c r="U71" s="496" t="e">
        <f>INDEX([46]Listas!$F$6:$J$10,MATCH(P71,[46]Listas!$D$6:$D$10,0),MATCH(Q71,[46]Listas!$F$4:$J$4,0))</f>
        <v>#N/A</v>
      </c>
      <c r="V71" s="516"/>
      <c r="W71" s="1237"/>
      <c r="X71" s="1237"/>
      <c r="Y71" s="1237"/>
      <c r="Z71" s="492"/>
      <c r="AA71" s="491"/>
      <c r="AB71" s="492"/>
      <c r="AC71" s="516"/>
      <c r="AD71" s="517">
        <f>IF(AB71&lt;=33,0,IF(AB71&gt;81,2,1))</f>
        <v>0</v>
      </c>
      <c r="AE71" s="518" t="e">
        <f>IF(OR(AA71="Probabilidad",AA71="Ambos"),S71-AD71,S71)</f>
        <v>#N/A</v>
      </c>
      <c r="AF71" s="499" t="e">
        <f>IF(AE71&lt;=1,"Remota",VLOOKUP(AE71,[46]Listas!$C$6:$D$10,2,0))</f>
        <v>#N/A</v>
      </c>
      <c r="AG71" s="518" t="e">
        <f>IF(OR(AA71="Impacto",AA71="Ambos"),T71-AD71,T71)</f>
        <v>#N/A</v>
      </c>
      <c r="AH71" s="499" t="e">
        <f>IF(AG71&lt;=1,"Insignificante",HLOOKUP(AG71,[46]Listas!$F$3:$J$4,2,0))</f>
        <v>#N/A</v>
      </c>
      <c r="AI71" s="519" t="e">
        <f>AE71*AG71</f>
        <v>#N/A</v>
      </c>
      <c r="AJ71" s="496" t="e">
        <f>INDEX([46]Listas!$F$6:$J$10,MATCH(AF71,[46]Listas!$D$6:$D$10,0),MATCH(AH71,[46]Listas!$F$4:$J$4,0))</f>
        <v>#N/A</v>
      </c>
    </row>
    <row r="72" spans="1:36" s="503" customFormat="1" ht="78" hidden="1" customHeight="1" x14ac:dyDescent="0.2">
      <c r="A72" s="492"/>
      <c r="B72" s="491" t="s">
        <v>1230</v>
      </c>
      <c r="C72" s="1233"/>
      <c r="D72" s="1233"/>
      <c r="E72" s="1233"/>
      <c r="F72" s="492"/>
      <c r="G72" s="1234"/>
      <c r="H72" s="1235"/>
      <c r="I72" s="1236"/>
      <c r="J72" s="1233"/>
      <c r="K72" s="1233"/>
      <c r="L72" s="1233"/>
      <c r="M72" s="492"/>
      <c r="N72" s="492"/>
      <c r="O72" s="492"/>
      <c r="P72" s="493"/>
      <c r="Q72" s="493"/>
      <c r="R72" s="516"/>
      <c r="S72" s="517" t="e">
        <f>VLOOKUP(P72,[46]Listas!$D$6:$E$10,2,0)</f>
        <v>#N/A</v>
      </c>
      <c r="T72" s="517" t="e">
        <f>HLOOKUP(Q72,[46]Listas!$F$4:$J$5,2,0)</f>
        <v>#N/A</v>
      </c>
      <c r="U72" s="496" t="e">
        <f>INDEX([46]Listas!$F$6:$J$10,MATCH(P72,[46]Listas!$D$6:$D$10,0),MATCH(Q72,[46]Listas!$F$4:$J$4,0))</f>
        <v>#N/A</v>
      </c>
      <c r="V72" s="516"/>
      <c r="W72" s="1237"/>
      <c r="X72" s="1237"/>
      <c r="Y72" s="1237"/>
      <c r="Z72" s="492"/>
      <c r="AA72" s="491"/>
      <c r="AB72" s="492"/>
      <c r="AC72" s="516"/>
      <c r="AD72" s="517">
        <f>IF(AB72&lt;=33,0,IF(AB72&gt;81,2,1))</f>
        <v>0</v>
      </c>
      <c r="AE72" s="518" t="e">
        <f>IF(OR(AA72="Probabilidad",AA72="Ambos"),S72-AD72,S72)</f>
        <v>#N/A</v>
      </c>
      <c r="AF72" s="499" t="e">
        <f>IF(AE72&lt;=1,"Remota",VLOOKUP(AE72,[46]Listas!$C$6:$D$10,2,0))</f>
        <v>#N/A</v>
      </c>
      <c r="AG72" s="518" t="e">
        <f>IF(OR(AA72="Impacto",AA72="Ambos"),T72-AD72,T72)</f>
        <v>#N/A</v>
      </c>
      <c r="AH72" s="499" t="e">
        <f>IF(AG72&lt;=1,"Insignificante",HLOOKUP(AG72,[46]Listas!$F$3:$J$4,2,0))</f>
        <v>#N/A</v>
      </c>
      <c r="AI72" s="519" t="e">
        <f>AE72*AG72</f>
        <v>#N/A</v>
      </c>
      <c r="AJ72" s="496" t="e">
        <f>INDEX([46]Listas!$F$6:$J$10,MATCH(AF72,[46]Listas!$D$6:$D$10,0),MATCH(AH72,[46]Listas!$F$4:$J$4,0))</f>
        <v>#N/A</v>
      </c>
    </row>
    <row r="73" spans="1:36" s="503" customFormat="1" ht="78" hidden="1" customHeight="1" x14ac:dyDescent="0.2">
      <c r="A73" s="492"/>
      <c r="B73" s="491" t="s">
        <v>1230</v>
      </c>
      <c r="C73" s="1233"/>
      <c r="D73" s="1233"/>
      <c r="E73" s="1233"/>
      <c r="F73" s="492"/>
      <c r="G73" s="1234"/>
      <c r="H73" s="1235"/>
      <c r="I73" s="1236"/>
      <c r="J73" s="1233"/>
      <c r="K73" s="1233"/>
      <c r="L73" s="1233"/>
      <c r="M73" s="492"/>
      <c r="N73" s="492"/>
      <c r="O73" s="492"/>
      <c r="P73" s="493"/>
      <c r="Q73" s="493"/>
      <c r="R73" s="516"/>
      <c r="S73" s="517" t="e">
        <f>VLOOKUP(P73,[46]Listas!$D$6:$E$10,2,0)</f>
        <v>#N/A</v>
      </c>
      <c r="T73" s="517" t="e">
        <f>HLOOKUP(Q73,[46]Listas!$F$4:$J$5,2,0)</f>
        <v>#N/A</v>
      </c>
      <c r="U73" s="496" t="e">
        <f>INDEX([46]Listas!$F$6:$J$10,MATCH(P73,[46]Listas!$D$6:$D$10,0),MATCH(Q73,[46]Listas!$F$4:$J$4,0))</f>
        <v>#N/A</v>
      </c>
      <c r="V73" s="516"/>
      <c r="W73" s="1237"/>
      <c r="X73" s="1237"/>
      <c r="Y73" s="1237"/>
      <c r="Z73" s="492"/>
      <c r="AA73" s="491"/>
      <c r="AB73" s="492"/>
      <c r="AC73" s="516"/>
      <c r="AD73" s="517">
        <f t="shared" ref="AD73:AD81" si="16">IF(AB73&lt;=33,0,IF(AB73&gt;81,2,1))</f>
        <v>0</v>
      </c>
      <c r="AE73" s="518" t="e">
        <f t="shared" ref="AE73:AE81" si="17">IF(OR(AA73="Probabilidad",AA73="Ambos"),S73-AD73,S73)</f>
        <v>#N/A</v>
      </c>
      <c r="AF73" s="499" t="e">
        <f>IF(AE73&lt;=1,"Remota",VLOOKUP(AE73,[46]Listas!$C$6:$D$10,2,0))</f>
        <v>#N/A</v>
      </c>
      <c r="AG73" s="518" t="e">
        <f t="shared" ref="AG73:AG81" si="18">IF(OR(AA73="Impacto",AA73="Ambos"),T73-AD73,T73)</f>
        <v>#N/A</v>
      </c>
      <c r="AH73" s="499" t="e">
        <f>IF(AG73&lt;=1,"Insignificante",HLOOKUP(AG73,[46]Listas!$F$3:$J$4,2,0))</f>
        <v>#N/A</v>
      </c>
      <c r="AI73" s="519" t="e">
        <f t="shared" ref="AI73:AI81" si="19">AE73*AG73</f>
        <v>#N/A</v>
      </c>
      <c r="AJ73" s="496" t="e">
        <f>INDEX([46]Listas!$F$6:$J$10,MATCH(AF73,[46]Listas!$D$6:$D$10,0),MATCH(AH73,[46]Listas!$F$4:$J$4,0))</f>
        <v>#N/A</v>
      </c>
    </row>
    <row r="74" spans="1:36" s="503" customFormat="1" ht="78" hidden="1" customHeight="1" x14ac:dyDescent="0.2">
      <c r="A74" s="492"/>
      <c r="B74" s="491" t="s">
        <v>1230</v>
      </c>
      <c r="C74" s="1233"/>
      <c r="D74" s="1233"/>
      <c r="E74" s="1233"/>
      <c r="F74" s="492"/>
      <c r="G74" s="1234"/>
      <c r="H74" s="1235"/>
      <c r="I74" s="1236"/>
      <c r="J74" s="1233"/>
      <c r="K74" s="1233"/>
      <c r="L74" s="1233"/>
      <c r="M74" s="492"/>
      <c r="N74" s="492"/>
      <c r="O74" s="492"/>
      <c r="P74" s="493"/>
      <c r="Q74" s="493"/>
      <c r="R74" s="516"/>
      <c r="S74" s="517" t="e">
        <f>VLOOKUP(P74,[46]Listas!$D$6:$E$10,2,0)</f>
        <v>#N/A</v>
      </c>
      <c r="T74" s="517" t="e">
        <f>HLOOKUP(Q74,[46]Listas!$F$4:$J$5,2,0)</f>
        <v>#N/A</v>
      </c>
      <c r="U74" s="496" t="e">
        <f>INDEX([46]Listas!$F$6:$J$10,MATCH(P74,[46]Listas!$D$6:$D$10,0),MATCH(Q74,[46]Listas!$F$4:$J$4,0))</f>
        <v>#N/A</v>
      </c>
      <c r="V74" s="516"/>
      <c r="W74" s="1237"/>
      <c r="X74" s="1237"/>
      <c r="Y74" s="1237"/>
      <c r="Z74" s="492"/>
      <c r="AA74" s="491"/>
      <c r="AB74" s="492"/>
      <c r="AC74" s="516"/>
      <c r="AD74" s="517">
        <f>IF(AB74&lt;=33,0,IF(AB74&gt;81,2,1))</f>
        <v>0</v>
      </c>
      <c r="AE74" s="518" t="e">
        <f>IF(OR(AA74="Probabilidad",AA74="Ambos"),S74-AD74,S74)</f>
        <v>#N/A</v>
      </c>
      <c r="AF74" s="499" t="e">
        <f>IF(AE74&lt;=1,"Remota",VLOOKUP(AE74,[46]Listas!$C$6:$D$10,2,0))</f>
        <v>#N/A</v>
      </c>
      <c r="AG74" s="518" t="e">
        <f>IF(OR(AA74="Impacto",AA74="Ambos"),T74-AD74,T74)</f>
        <v>#N/A</v>
      </c>
      <c r="AH74" s="499" t="e">
        <f>IF(AG74&lt;=1,"Insignificante",HLOOKUP(AG74,[46]Listas!$F$3:$J$4,2,0))</f>
        <v>#N/A</v>
      </c>
      <c r="AI74" s="519" t="e">
        <f>AE74*AG74</f>
        <v>#N/A</v>
      </c>
      <c r="AJ74" s="496" t="e">
        <f>INDEX([46]Listas!$F$6:$J$10,MATCH(AF74,[46]Listas!$D$6:$D$10,0),MATCH(AH74,[46]Listas!$F$4:$J$4,0))</f>
        <v>#N/A</v>
      </c>
    </row>
    <row r="75" spans="1:36" s="503" customFormat="1" ht="78" hidden="1" customHeight="1" x14ac:dyDescent="0.2">
      <c r="A75" s="492"/>
      <c r="B75" s="491" t="s">
        <v>1230</v>
      </c>
      <c r="C75" s="1233"/>
      <c r="D75" s="1233"/>
      <c r="E75" s="1233"/>
      <c r="F75" s="492"/>
      <c r="G75" s="1234"/>
      <c r="H75" s="1235"/>
      <c r="I75" s="1236"/>
      <c r="J75" s="1233"/>
      <c r="K75" s="1233"/>
      <c r="L75" s="1233"/>
      <c r="M75" s="492"/>
      <c r="N75" s="492"/>
      <c r="O75" s="492"/>
      <c r="P75" s="493"/>
      <c r="Q75" s="493"/>
      <c r="R75" s="516"/>
      <c r="S75" s="517" t="e">
        <f>VLOOKUP(P75,[46]Listas!$D$6:$E$10,2,0)</f>
        <v>#N/A</v>
      </c>
      <c r="T75" s="517" t="e">
        <f>HLOOKUP(Q75,[46]Listas!$F$4:$J$5,2,0)</f>
        <v>#N/A</v>
      </c>
      <c r="U75" s="496" t="e">
        <f>INDEX([46]Listas!$F$6:$J$10,MATCH(P75,[46]Listas!$D$6:$D$10,0),MATCH(Q75,[46]Listas!$F$4:$J$4,0))</f>
        <v>#N/A</v>
      </c>
      <c r="V75" s="516"/>
      <c r="W75" s="1237"/>
      <c r="X75" s="1237"/>
      <c r="Y75" s="1237"/>
      <c r="Z75" s="492"/>
      <c r="AA75" s="491"/>
      <c r="AB75" s="492"/>
      <c r="AC75" s="516"/>
      <c r="AD75" s="517">
        <f>IF(AB75&lt;=33,0,IF(AB75&gt;81,2,1))</f>
        <v>0</v>
      </c>
      <c r="AE75" s="518" t="e">
        <f>IF(OR(AA75="Probabilidad",AA75="Ambos"),S75-AD75,S75)</f>
        <v>#N/A</v>
      </c>
      <c r="AF75" s="499" t="e">
        <f>IF(AE75&lt;=1,"Remota",VLOOKUP(AE75,[46]Listas!$C$6:$D$10,2,0))</f>
        <v>#N/A</v>
      </c>
      <c r="AG75" s="518" t="e">
        <f>IF(OR(AA75="Impacto",AA75="Ambos"),T75-AD75,T75)</f>
        <v>#N/A</v>
      </c>
      <c r="AH75" s="499" t="e">
        <f>IF(AG75&lt;=1,"Insignificante",HLOOKUP(AG75,[46]Listas!$F$3:$J$4,2,0))</f>
        <v>#N/A</v>
      </c>
      <c r="AI75" s="519" t="e">
        <f>AE75*AG75</f>
        <v>#N/A</v>
      </c>
      <c r="AJ75" s="496" t="e">
        <f>INDEX([46]Listas!$F$6:$J$10,MATCH(AF75,[46]Listas!$D$6:$D$10,0),MATCH(AH75,[46]Listas!$F$4:$J$4,0))</f>
        <v>#N/A</v>
      </c>
    </row>
    <row r="76" spans="1:36" s="503" customFormat="1" ht="78" hidden="1" customHeight="1" x14ac:dyDescent="0.2">
      <c r="A76" s="492"/>
      <c r="B76" s="491" t="s">
        <v>1230</v>
      </c>
      <c r="C76" s="1233"/>
      <c r="D76" s="1233"/>
      <c r="E76" s="1233"/>
      <c r="F76" s="492"/>
      <c r="G76" s="1234"/>
      <c r="H76" s="1235"/>
      <c r="I76" s="1236"/>
      <c r="J76" s="1233"/>
      <c r="K76" s="1233"/>
      <c r="L76" s="1233"/>
      <c r="M76" s="492"/>
      <c r="N76" s="492"/>
      <c r="O76" s="492"/>
      <c r="P76" s="493"/>
      <c r="Q76" s="493"/>
      <c r="R76" s="516"/>
      <c r="S76" s="517" t="e">
        <f>VLOOKUP(P76,[46]Listas!$D$6:$E$10,2,0)</f>
        <v>#N/A</v>
      </c>
      <c r="T76" s="517" t="e">
        <f>HLOOKUP(Q76,[46]Listas!$F$4:$J$5,2,0)</f>
        <v>#N/A</v>
      </c>
      <c r="U76" s="496" t="e">
        <f>INDEX([46]Listas!$F$6:$J$10,MATCH(P76,[46]Listas!$D$6:$D$10,0),MATCH(Q76,[46]Listas!$F$4:$J$4,0))</f>
        <v>#N/A</v>
      </c>
      <c r="V76" s="516"/>
      <c r="W76" s="1237"/>
      <c r="X76" s="1237"/>
      <c r="Y76" s="1237"/>
      <c r="Z76" s="492"/>
      <c r="AA76" s="491"/>
      <c r="AB76" s="492"/>
      <c r="AC76" s="516"/>
      <c r="AD76" s="517">
        <f>IF(AB76&lt;=33,0,IF(AB76&gt;81,2,1))</f>
        <v>0</v>
      </c>
      <c r="AE76" s="518" t="e">
        <f>IF(OR(AA76="Probabilidad",AA76="Ambos"),S76-AD76,S76)</f>
        <v>#N/A</v>
      </c>
      <c r="AF76" s="499" t="e">
        <f>IF(AE76&lt;=1,"Remota",VLOOKUP(AE76,[46]Listas!$C$6:$D$10,2,0))</f>
        <v>#N/A</v>
      </c>
      <c r="AG76" s="518" t="e">
        <f>IF(OR(AA76="Impacto",AA76="Ambos"),T76-AD76,T76)</f>
        <v>#N/A</v>
      </c>
      <c r="AH76" s="499" t="e">
        <f>IF(AG76&lt;=1,"Insignificante",HLOOKUP(AG76,[46]Listas!$F$3:$J$4,2,0))</f>
        <v>#N/A</v>
      </c>
      <c r="AI76" s="519" t="e">
        <f>AE76*AG76</f>
        <v>#N/A</v>
      </c>
      <c r="AJ76" s="496" t="e">
        <f>INDEX([46]Listas!$F$6:$J$10,MATCH(AF76,[46]Listas!$D$6:$D$10,0),MATCH(AH76,[46]Listas!$F$4:$J$4,0))</f>
        <v>#N/A</v>
      </c>
    </row>
    <row r="77" spans="1:36" s="503" customFormat="1" ht="78" hidden="1" customHeight="1" x14ac:dyDescent="0.2">
      <c r="A77" s="492"/>
      <c r="B77" s="491" t="s">
        <v>1230</v>
      </c>
      <c r="C77" s="1233"/>
      <c r="D77" s="1233"/>
      <c r="E77" s="1233"/>
      <c r="F77" s="492"/>
      <c r="G77" s="1234"/>
      <c r="H77" s="1235"/>
      <c r="I77" s="1236"/>
      <c r="J77" s="1233"/>
      <c r="K77" s="1233"/>
      <c r="L77" s="1233"/>
      <c r="M77" s="492"/>
      <c r="N77" s="492"/>
      <c r="O77" s="492"/>
      <c r="P77" s="493"/>
      <c r="Q77" s="493"/>
      <c r="R77" s="516"/>
      <c r="S77" s="517" t="e">
        <f>VLOOKUP(P77,[46]Listas!$D$6:$E$10,2,0)</f>
        <v>#N/A</v>
      </c>
      <c r="T77" s="517" t="e">
        <f>HLOOKUP(Q77,[46]Listas!$F$4:$J$5,2,0)</f>
        <v>#N/A</v>
      </c>
      <c r="U77" s="496" t="e">
        <f>INDEX([46]Listas!$F$6:$J$10,MATCH(P77,[46]Listas!$D$6:$D$10,0),MATCH(Q77,[46]Listas!$F$4:$J$4,0))</f>
        <v>#N/A</v>
      </c>
      <c r="V77" s="516"/>
      <c r="W77" s="1237"/>
      <c r="X77" s="1237"/>
      <c r="Y77" s="1237"/>
      <c r="Z77" s="492"/>
      <c r="AA77" s="491"/>
      <c r="AB77" s="492"/>
      <c r="AC77" s="516"/>
      <c r="AD77" s="517">
        <f>IF(AB77&lt;=33,0,IF(AB77&gt;81,2,1))</f>
        <v>0</v>
      </c>
      <c r="AE77" s="518" t="e">
        <f>IF(OR(AA77="Probabilidad",AA77="Ambos"),S77-AD77,S77)</f>
        <v>#N/A</v>
      </c>
      <c r="AF77" s="499" t="e">
        <f>IF(AE77&lt;=1,"Remota",VLOOKUP(AE77,[46]Listas!$C$6:$D$10,2,0))</f>
        <v>#N/A</v>
      </c>
      <c r="AG77" s="518" t="e">
        <f>IF(OR(AA77="Impacto",AA77="Ambos"),T77-AD77,T77)</f>
        <v>#N/A</v>
      </c>
      <c r="AH77" s="499" t="e">
        <f>IF(AG77&lt;=1,"Insignificante",HLOOKUP(AG77,[46]Listas!$F$3:$J$4,2,0))</f>
        <v>#N/A</v>
      </c>
      <c r="AI77" s="519" t="e">
        <f>AE77*AG77</f>
        <v>#N/A</v>
      </c>
      <c r="AJ77" s="496" t="e">
        <f>INDEX([46]Listas!$F$6:$J$10,MATCH(AF77,[46]Listas!$D$6:$D$10,0),MATCH(AH77,[46]Listas!$F$4:$J$4,0))</f>
        <v>#N/A</v>
      </c>
    </row>
    <row r="78" spans="1:36" s="503" customFormat="1" ht="78" hidden="1" customHeight="1" x14ac:dyDescent="0.2">
      <c r="A78" s="492"/>
      <c r="B78" s="491" t="s">
        <v>1230</v>
      </c>
      <c r="C78" s="1233"/>
      <c r="D78" s="1233"/>
      <c r="E78" s="1233"/>
      <c r="F78" s="492"/>
      <c r="G78" s="1234"/>
      <c r="H78" s="1235"/>
      <c r="I78" s="1236"/>
      <c r="J78" s="1233"/>
      <c r="K78" s="1233"/>
      <c r="L78" s="1233"/>
      <c r="M78" s="492"/>
      <c r="N78" s="492"/>
      <c r="O78" s="492"/>
      <c r="P78" s="493"/>
      <c r="Q78" s="493"/>
      <c r="R78" s="516"/>
      <c r="S78" s="517" t="e">
        <f>VLOOKUP(P78,[46]Listas!$D$6:$E$10,2,0)</f>
        <v>#N/A</v>
      </c>
      <c r="T78" s="517" t="e">
        <f>HLOOKUP(Q78,[46]Listas!$F$4:$J$5,2,0)</f>
        <v>#N/A</v>
      </c>
      <c r="U78" s="496" t="e">
        <f>INDEX([46]Listas!$F$6:$J$10,MATCH(P78,[46]Listas!$D$6:$D$10,0),MATCH(Q78,[46]Listas!$F$4:$J$4,0))</f>
        <v>#N/A</v>
      </c>
      <c r="V78" s="516"/>
      <c r="W78" s="1237"/>
      <c r="X78" s="1237"/>
      <c r="Y78" s="1237"/>
      <c r="Z78" s="492"/>
      <c r="AA78" s="491"/>
      <c r="AB78" s="492"/>
      <c r="AC78" s="516"/>
      <c r="AD78" s="517">
        <f t="shared" si="16"/>
        <v>0</v>
      </c>
      <c r="AE78" s="518" t="e">
        <f t="shared" si="17"/>
        <v>#N/A</v>
      </c>
      <c r="AF78" s="499" t="e">
        <f>IF(AE78&lt;=1,"Remota",VLOOKUP(AE78,[46]Listas!$C$6:$D$10,2,0))</f>
        <v>#N/A</v>
      </c>
      <c r="AG78" s="518" t="e">
        <f t="shared" si="18"/>
        <v>#N/A</v>
      </c>
      <c r="AH78" s="499" t="e">
        <f>IF(AG78&lt;=1,"Insignificante",HLOOKUP(AG78,[46]Listas!$F$3:$J$4,2,0))</f>
        <v>#N/A</v>
      </c>
      <c r="AI78" s="519" t="e">
        <f t="shared" si="19"/>
        <v>#N/A</v>
      </c>
      <c r="AJ78" s="496" t="e">
        <f>INDEX([46]Listas!$F$6:$J$10,MATCH(AF78,[46]Listas!$D$6:$D$10,0),MATCH(AH78,[46]Listas!$F$4:$J$4,0))</f>
        <v>#N/A</v>
      </c>
    </row>
    <row r="79" spans="1:36" s="503" customFormat="1" ht="78" hidden="1" customHeight="1" x14ac:dyDescent="0.2">
      <c r="A79" s="492"/>
      <c r="B79" s="491" t="s">
        <v>1230</v>
      </c>
      <c r="C79" s="1233"/>
      <c r="D79" s="1233"/>
      <c r="E79" s="1233"/>
      <c r="F79" s="492"/>
      <c r="G79" s="1234"/>
      <c r="H79" s="1235"/>
      <c r="I79" s="1236"/>
      <c r="J79" s="1233"/>
      <c r="K79" s="1233"/>
      <c r="L79" s="1233"/>
      <c r="M79" s="492"/>
      <c r="N79" s="492"/>
      <c r="O79" s="492"/>
      <c r="P79" s="493"/>
      <c r="Q79" s="493"/>
      <c r="R79" s="516"/>
      <c r="S79" s="517" t="e">
        <f>VLOOKUP(P79,[46]Listas!$D$6:$E$10,2,0)</f>
        <v>#N/A</v>
      </c>
      <c r="T79" s="517" t="e">
        <f>HLOOKUP(Q79,[46]Listas!$F$4:$J$5,2,0)</f>
        <v>#N/A</v>
      </c>
      <c r="U79" s="496" t="e">
        <f>INDEX([46]Listas!$F$6:$J$10,MATCH(P79,[46]Listas!$D$6:$D$10,0),MATCH(Q79,[46]Listas!$F$4:$J$4,0))</f>
        <v>#N/A</v>
      </c>
      <c r="V79" s="516"/>
      <c r="W79" s="1237"/>
      <c r="X79" s="1237"/>
      <c r="Y79" s="1237"/>
      <c r="Z79" s="492"/>
      <c r="AA79" s="491"/>
      <c r="AB79" s="492"/>
      <c r="AC79" s="516"/>
      <c r="AD79" s="517">
        <f t="shared" si="16"/>
        <v>0</v>
      </c>
      <c r="AE79" s="518" t="e">
        <f t="shared" si="17"/>
        <v>#N/A</v>
      </c>
      <c r="AF79" s="499" t="e">
        <f>IF(AE79&lt;=1,"Remota",VLOOKUP(AE79,[46]Listas!$C$6:$D$10,2,0))</f>
        <v>#N/A</v>
      </c>
      <c r="AG79" s="518" t="e">
        <f t="shared" si="18"/>
        <v>#N/A</v>
      </c>
      <c r="AH79" s="499" t="e">
        <f>IF(AG79&lt;=1,"Insignificante",HLOOKUP(AG79,[46]Listas!$F$3:$J$4,2,0))</f>
        <v>#N/A</v>
      </c>
      <c r="AI79" s="519" t="e">
        <f t="shared" si="19"/>
        <v>#N/A</v>
      </c>
      <c r="AJ79" s="496" t="e">
        <f>INDEX([46]Listas!$F$6:$J$10,MATCH(AF79,[46]Listas!$D$6:$D$10,0),MATCH(AH79,[46]Listas!$F$4:$J$4,0))</f>
        <v>#N/A</v>
      </c>
    </row>
    <row r="80" spans="1:36" s="503" customFormat="1" ht="78" hidden="1" customHeight="1" x14ac:dyDescent="0.2">
      <c r="A80" s="492"/>
      <c r="B80" s="491" t="s">
        <v>1230</v>
      </c>
      <c r="C80" s="1233"/>
      <c r="D80" s="1233"/>
      <c r="E80" s="1233"/>
      <c r="F80" s="492"/>
      <c r="G80" s="1234"/>
      <c r="H80" s="1235"/>
      <c r="I80" s="1236"/>
      <c r="J80" s="1233"/>
      <c r="K80" s="1233"/>
      <c r="L80" s="1233"/>
      <c r="M80" s="492"/>
      <c r="N80" s="492"/>
      <c r="O80" s="492"/>
      <c r="P80" s="493"/>
      <c r="Q80" s="493"/>
      <c r="R80" s="516"/>
      <c r="S80" s="517" t="e">
        <f>VLOOKUP(P80,[46]Listas!$D$6:$E$10,2,0)</f>
        <v>#N/A</v>
      </c>
      <c r="T80" s="517" t="e">
        <f>HLOOKUP(Q80,[46]Listas!$F$4:$J$5,2,0)</f>
        <v>#N/A</v>
      </c>
      <c r="U80" s="496" t="e">
        <f>INDEX([46]Listas!$F$6:$J$10,MATCH(P80,[46]Listas!$D$6:$D$10,0),MATCH(Q80,[46]Listas!$F$4:$J$4,0))</f>
        <v>#N/A</v>
      </c>
      <c r="V80" s="516"/>
      <c r="W80" s="1237"/>
      <c r="X80" s="1237"/>
      <c r="Y80" s="1237"/>
      <c r="Z80" s="492"/>
      <c r="AA80" s="491"/>
      <c r="AB80" s="492"/>
      <c r="AC80" s="516"/>
      <c r="AD80" s="517">
        <f t="shared" si="16"/>
        <v>0</v>
      </c>
      <c r="AE80" s="518" t="e">
        <f t="shared" si="17"/>
        <v>#N/A</v>
      </c>
      <c r="AF80" s="499" t="e">
        <f>IF(AE80&lt;=1,"Remota",VLOOKUP(AE80,[46]Listas!$C$6:$D$10,2,0))</f>
        <v>#N/A</v>
      </c>
      <c r="AG80" s="518" t="e">
        <f t="shared" si="18"/>
        <v>#N/A</v>
      </c>
      <c r="AH80" s="499" t="e">
        <f>IF(AG80&lt;=1,"Insignificante",HLOOKUP(AG80,[46]Listas!$F$3:$J$4,2,0))</f>
        <v>#N/A</v>
      </c>
      <c r="AI80" s="519" t="e">
        <f t="shared" si="19"/>
        <v>#N/A</v>
      </c>
      <c r="AJ80" s="496" t="e">
        <f>INDEX([46]Listas!$F$6:$J$10,MATCH(AF80,[46]Listas!$D$6:$D$10,0),MATCH(AH80,[46]Listas!$F$4:$J$4,0))</f>
        <v>#N/A</v>
      </c>
    </row>
    <row r="81" spans="1:36" s="503" customFormat="1" ht="78" hidden="1" customHeight="1" x14ac:dyDescent="0.2">
      <c r="A81" s="492"/>
      <c r="B81" s="491" t="s">
        <v>1230</v>
      </c>
      <c r="C81" s="1233"/>
      <c r="D81" s="1233"/>
      <c r="E81" s="1233"/>
      <c r="F81" s="492"/>
      <c r="G81" s="1234"/>
      <c r="H81" s="1235"/>
      <c r="I81" s="1236"/>
      <c r="J81" s="1233"/>
      <c r="K81" s="1233"/>
      <c r="L81" s="1233"/>
      <c r="M81" s="492"/>
      <c r="N81" s="492"/>
      <c r="O81" s="492"/>
      <c r="P81" s="493"/>
      <c r="Q81" s="493"/>
      <c r="R81" s="516"/>
      <c r="S81" s="517" t="e">
        <f>VLOOKUP(P81,[46]Listas!$D$6:$E$10,2,0)</f>
        <v>#N/A</v>
      </c>
      <c r="T81" s="517" t="e">
        <f>HLOOKUP(Q81,[46]Listas!$F$4:$J$5,2,0)</f>
        <v>#N/A</v>
      </c>
      <c r="U81" s="496" t="e">
        <f>INDEX([46]Listas!$F$6:$J$10,MATCH(P81,[46]Listas!$D$6:$D$10,0),MATCH(Q81,[46]Listas!$F$4:$J$4,0))</f>
        <v>#N/A</v>
      </c>
      <c r="V81" s="516"/>
      <c r="W81" s="1237"/>
      <c r="X81" s="1237"/>
      <c r="Y81" s="1237"/>
      <c r="Z81" s="492"/>
      <c r="AA81" s="491"/>
      <c r="AB81" s="492"/>
      <c r="AC81" s="516"/>
      <c r="AD81" s="517">
        <f t="shared" si="16"/>
        <v>0</v>
      </c>
      <c r="AE81" s="518" t="e">
        <f t="shared" si="17"/>
        <v>#N/A</v>
      </c>
      <c r="AF81" s="499" t="e">
        <f>IF(AE81&lt;=1,"Remota",VLOOKUP(AE81,[46]Listas!$C$6:$D$10,2,0))</f>
        <v>#N/A</v>
      </c>
      <c r="AG81" s="518" t="e">
        <f t="shared" si="18"/>
        <v>#N/A</v>
      </c>
      <c r="AH81" s="499" t="e">
        <f>IF(AG81&lt;=1,"Insignificante",HLOOKUP(AG81,[46]Listas!$F$3:$J$4,2,0))</f>
        <v>#N/A</v>
      </c>
      <c r="AI81" s="519" t="e">
        <f t="shared" si="19"/>
        <v>#N/A</v>
      </c>
      <c r="AJ81" s="496" t="e">
        <f>INDEX([46]Listas!$F$6:$J$10,MATCH(AF81,[46]Listas!$D$6:$D$10,0),MATCH(AH81,[46]Listas!$F$4:$J$4,0))</f>
        <v>#N/A</v>
      </c>
    </row>
    <row r="82" spans="1:36" ht="5.25" customHeight="1" x14ac:dyDescent="0.2">
      <c r="A82" s="520"/>
      <c r="B82" s="520"/>
      <c r="C82" s="521"/>
      <c r="D82" s="521"/>
      <c r="E82" s="521"/>
      <c r="F82" s="520"/>
      <c r="G82" s="522"/>
      <c r="H82" s="522"/>
      <c r="I82" s="522"/>
      <c r="J82" s="520"/>
      <c r="L82" s="524"/>
      <c r="M82" s="524"/>
      <c r="N82" s="524"/>
      <c r="O82" s="524"/>
      <c r="P82" s="524"/>
      <c r="Q82" s="524"/>
      <c r="R82" s="524"/>
      <c r="S82" s="524"/>
      <c r="T82" s="524"/>
      <c r="U82" s="520"/>
      <c r="V82" s="520"/>
      <c r="W82" s="522"/>
      <c r="X82" s="522"/>
      <c r="Y82" s="522"/>
      <c r="Z82" s="522"/>
      <c r="AA82" s="520"/>
      <c r="AB82" s="520"/>
      <c r="AC82" s="520"/>
      <c r="AD82" s="520"/>
      <c r="AE82" s="520"/>
      <c r="AF82" s="520"/>
      <c r="AG82" s="520"/>
      <c r="AH82" s="520"/>
      <c r="AI82" s="520"/>
      <c r="AJ82" s="525"/>
    </row>
    <row r="83" spans="1:36" ht="11.25" customHeight="1" x14ac:dyDescent="0.2">
      <c r="A83" s="1216" t="s">
        <v>1726</v>
      </c>
      <c r="B83" s="1217"/>
      <c r="C83" s="1217"/>
      <c r="D83" s="1217"/>
      <c r="E83" s="1217"/>
      <c r="F83" s="1217"/>
      <c r="G83" s="1217"/>
      <c r="H83" s="1217"/>
      <c r="I83" s="1217"/>
      <c r="J83" s="1217"/>
      <c r="K83" s="1217"/>
      <c r="L83" s="1218"/>
      <c r="N83" s="524" t="s">
        <v>1727</v>
      </c>
      <c r="AG83" s="520"/>
      <c r="AH83" s="520"/>
      <c r="AI83" s="520"/>
      <c r="AJ83" s="525"/>
    </row>
    <row r="84" spans="1:36" x14ac:dyDescent="0.2">
      <c r="A84" s="1219"/>
      <c r="B84" s="1220"/>
      <c r="C84" s="1220"/>
      <c r="D84" s="1220"/>
      <c r="E84" s="1220"/>
      <c r="F84" s="1220"/>
      <c r="G84" s="1220"/>
      <c r="H84" s="1220"/>
      <c r="I84" s="1220"/>
      <c r="J84" s="1220"/>
      <c r="K84" s="1220"/>
      <c r="L84" s="1221"/>
      <c r="M84" s="527"/>
      <c r="N84" s="1222" t="s">
        <v>656</v>
      </c>
      <c r="O84" s="1223"/>
      <c r="P84" s="1223"/>
      <c r="Q84" s="1224"/>
      <c r="R84" s="528"/>
      <c r="S84" s="528"/>
      <c r="T84" s="528"/>
      <c r="U84" s="1222" t="s">
        <v>368</v>
      </c>
      <c r="V84" s="1223"/>
      <c r="W84" s="1223"/>
      <c r="X84" s="1224"/>
      <c r="Y84" s="1225" t="s">
        <v>369</v>
      </c>
      <c r="Z84" s="1225"/>
      <c r="AA84" s="1225" t="s">
        <v>370</v>
      </c>
      <c r="AB84" s="1225"/>
      <c r="AC84" s="1225"/>
      <c r="AD84" s="1225"/>
      <c r="AE84" s="1225"/>
      <c r="AF84" s="1225"/>
      <c r="AG84" s="1225"/>
      <c r="AH84" s="1225"/>
      <c r="AI84" s="1225"/>
      <c r="AJ84" s="1225"/>
    </row>
    <row r="85" spans="1:36" s="479" customFormat="1" ht="30" customHeight="1" x14ac:dyDescent="0.2">
      <c r="A85" s="1226" t="s">
        <v>1802</v>
      </c>
      <c r="B85" s="1227"/>
      <c r="C85" s="1227"/>
      <c r="D85" s="1227"/>
      <c r="E85" s="1227"/>
      <c r="F85" s="1227"/>
      <c r="G85" s="1227"/>
      <c r="H85" s="1227"/>
      <c r="I85" s="1227"/>
      <c r="J85" s="1227"/>
      <c r="K85" s="1227"/>
      <c r="L85" s="1228"/>
      <c r="M85" s="529"/>
      <c r="N85" s="1212" t="s">
        <v>387</v>
      </c>
      <c r="O85" s="1213"/>
      <c r="P85" s="1213"/>
      <c r="Q85" s="1214"/>
      <c r="R85" s="530"/>
      <c r="S85" s="530"/>
      <c r="T85" s="530"/>
      <c r="U85" s="1212" t="s">
        <v>1617</v>
      </c>
      <c r="V85" s="1213"/>
      <c r="W85" s="1213"/>
      <c r="X85" s="1214"/>
      <c r="Y85" s="1215" t="s">
        <v>347</v>
      </c>
      <c r="Z85" s="1215"/>
      <c r="AA85" s="1215"/>
      <c r="AB85" s="1215"/>
      <c r="AC85" s="1215"/>
      <c r="AD85" s="1215"/>
      <c r="AE85" s="1215"/>
      <c r="AF85" s="1215"/>
      <c r="AG85" s="1215"/>
      <c r="AH85" s="1215"/>
      <c r="AI85" s="1215"/>
      <c r="AJ85" s="1215"/>
    </row>
    <row r="86" spans="1:36" s="479" customFormat="1" ht="30" customHeight="1" x14ac:dyDescent="0.2">
      <c r="A86" s="1229"/>
      <c r="B86" s="1227"/>
      <c r="C86" s="1227"/>
      <c r="D86" s="1227"/>
      <c r="E86" s="1227"/>
      <c r="F86" s="1227"/>
      <c r="G86" s="1227"/>
      <c r="H86" s="1227"/>
      <c r="I86" s="1227"/>
      <c r="J86" s="1227"/>
      <c r="K86" s="1227"/>
      <c r="L86" s="1228"/>
      <c r="M86" s="529"/>
      <c r="N86" s="1212" t="s">
        <v>566</v>
      </c>
      <c r="O86" s="1213"/>
      <c r="P86" s="1213"/>
      <c r="Q86" s="1214"/>
      <c r="R86" s="530"/>
      <c r="S86" s="530"/>
      <c r="T86" s="530"/>
      <c r="U86" s="1212" t="s">
        <v>1803</v>
      </c>
      <c r="V86" s="1213"/>
      <c r="W86" s="1213"/>
      <c r="X86" s="1214"/>
      <c r="Y86" s="1215" t="s">
        <v>1804</v>
      </c>
      <c r="Z86" s="1215"/>
      <c r="AA86" s="1215"/>
      <c r="AB86" s="1215"/>
      <c r="AC86" s="1215"/>
      <c r="AD86" s="1215"/>
      <c r="AE86" s="1215"/>
      <c r="AF86" s="1215"/>
      <c r="AG86" s="1215"/>
      <c r="AH86" s="1215"/>
      <c r="AI86" s="1215"/>
      <c r="AJ86" s="1215"/>
    </row>
    <row r="87" spans="1:36" s="479" customFormat="1" ht="30" customHeight="1" x14ac:dyDescent="0.2">
      <c r="A87" s="1229"/>
      <c r="B87" s="1227"/>
      <c r="C87" s="1227"/>
      <c r="D87" s="1227"/>
      <c r="E87" s="1227"/>
      <c r="F87" s="1227"/>
      <c r="G87" s="1227"/>
      <c r="H87" s="1227"/>
      <c r="I87" s="1227"/>
      <c r="J87" s="1227"/>
      <c r="K87" s="1227"/>
      <c r="L87" s="1228"/>
      <c r="M87" s="529"/>
      <c r="N87" s="1212" t="s">
        <v>567</v>
      </c>
      <c r="O87" s="1213"/>
      <c r="P87" s="1213"/>
      <c r="Q87" s="1214"/>
      <c r="R87" s="530"/>
      <c r="S87" s="530"/>
      <c r="T87" s="530"/>
      <c r="U87" s="1212" t="s">
        <v>600</v>
      </c>
      <c r="V87" s="1213"/>
      <c r="W87" s="1213"/>
      <c r="X87" s="1214"/>
      <c r="Y87" s="1215" t="s">
        <v>1805</v>
      </c>
      <c r="Z87" s="1215"/>
      <c r="AA87" s="1215"/>
      <c r="AB87" s="1215"/>
      <c r="AC87" s="1215"/>
      <c r="AD87" s="1215"/>
      <c r="AE87" s="1215"/>
      <c r="AF87" s="1215"/>
      <c r="AG87" s="1215"/>
      <c r="AH87" s="1215"/>
      <c r="AI87" s="1215"/>
      <c r="AJ87" s="1215"/>
    </row>
    <row r="88" spans="1:36" s="479" customFormat="1" ht="30" customHeight="1" x14ac:dyDescent="0.2">
      <c r="A88" s="1230"/>
      <c r="B88" s="1231"/>
      <c r="C88" s="1231"/>
      <c r="D88" s="1231"/>
      <c r="E88" s="1231"/>
      <c r="F88" s="1231"/>
      <c r="G88" s="1231"/>
      <c r="H88" s="1231"/>
      <c r="I88" s="1231"/>
      <c r="J88" s="1231"/>
      <c r="K88" s="1231"/>
      <c r="L88" s="1232"/>
      <c r="M88" s="529"/>
      <c r="N88" s="1212"/>
      <c r="O88" s="1213"/>
      <c r="P88" s="1213"/>
      <c r="Q88" s="1214"/>
      <c r="R88" s="530"/>
      <c r="S88" s="530"/>
      <c r="T88" s="530"/>
      <c r="U88" s="1212"/>
      <c r="V88" s="1213"/>
      <c r="W88" s="1213"/>
      <c r="X88" s="1214"/>
      <c r="Y88" s="1215"/>
      <c r="Z88" s="1215"/>
      <c r="AA88" s="1215"/>
      <c r="AB88" s="1215"/>
      <c r="AC88" s="1215"/>
      <c r="AD88" s="1215"/>
      <c r="AE88" s="1215"/>
      <c r="AF88" s="1215"/>
      <c r="AG88" s="1215"/>
      <c r="AH88" s="1215"/>
      <c r="AI88" s="1215"/>
      <c r="AJ88" s="1215"/>
    </row>
    <row r="89" spans="1:36" s="479" customFormat="1" ht="30" customHeight="1" x14ac:dyDescent="0.2">
      <c r="A89" s="531"/>
      <c r="B89" s="531"/>
      <c r="C89" s="531"/>
      <c r="D89" s="531"/>
      <c r="E89" s="531"/>
      <c r="F89" s="531"/>
      <c r="G89" s="531"/>
      <c r="H89" s="531"/>
      <c r="I89" s="531"/>
      <c r="J89" s="531"/>
      <c r="K89" s="531"/>
      <c r="L89" s="531"/>
      <c r="M89" s="529"/>
      <c r="N89" s="1211"/>
      <c r="O89" s="1211"/>
      <c r="P89" s="1211"/>
      <c r="Q89" s="1211"/>
      <c r="R89" s="532"/>
      <c r="S89" s="532"/>
      <c r="T89" s="532"/>
      <c r="U89" s="1211"/>
      <c r="V89" s="1211"/>
      <c r="W89" s="1211"/>
      <c r="X89" s="1211"/>
      <c r="Y89" s="1211"/>
      <c r="Z89" s="1211"/>
      <c r="AA89" s="1211"/>
      <c r="AB89" s="1211"/>
      <c r="AC89" s="1211"/>
      <c r="AD89" s="1211"/>
      <c r="AE89" s="1211"/>
      <c r="AF89" s="1211"/>
      <c r="AG89" s="1211"/>
      <c r="AH89" s="1211"/>
      <c r="AI89" s="1211"/>
      <c r="AJ89" s="1211"/>
    </row>
    <row r="90" spans="1:36" s="479" customFormat="1" ht="30" customHeight="1" x14ac:dyDescent="0.2">
      <c r="A90" s="531"/>
      <c r="B90" s="531"/>
      <c r="C90" s="531"/>
      <c r="D90" s="531"/>
      <c r="E90" s="531"/>
      <c r="F90" s="531"/>
      <c r="G90" s="531"/>
      <c r="H90" s="531"/>
      <c r="I90" s="531"/>
      <c r="J90" s="531"/>
      <c r="K90" s="531"/>
      <c r="L90" s="531"/>
      <c r="M90" s="529"/>
      <c r="N90" s="1210"/>
      <c r="O90" s="1210"/>
      <c r="P90" s="1210"/>
      <c r="Q90" s="1210"/>
      <c r="R90" s="529"/>
      <c r="S90" s="529"/>
      <c r="T90" s="529"/>
      <c r="U90" s="1210"/>
      <c r="V90" s="1210"/>
      <c r="W90" s="1210"/>
      <c r="X90" s="1210"/>
      <c r="Y90" s="1210"/>
      <c r="Z90" s="1210"/>
      <c r="AA90" s="1210"/>
      <c r="AB90" s="1210"/>
      <c r="AC90" s="1210"/>
      <c r="AD90" s="1210"/>
      <c r="AE90" s="1210"/>
      <c r="AF90" s="1210"/>
      <c r="AG90" s="1210"/>
      <c r="AH90" s="1210"/>
      <c r="AI90" s="1210"/>
      <c r="AJ90" s="1210"/>
    </row>
    <row r="91" spans="1:36" s="479" customFormat="1" ht="30" customHeight="1" x14ac:dyDescent="0.2">
      <c r="A91" s="531"/>
      <c r="B91" s="531"/>
      <c r="C91" s="531"/>
      <c r="D91" s="531"/>
      <c r="E91" s="531"/>
      <c r="F91" s="531"/>
      <c r="G91" s="531"/>
      <c r="H91" s="531"/>
      <c r="I91" s="531"/>
      <c r="J91" s="531"/>
      <c r="K91" s="531"/>
      <c r="L91" s="531"/>
      <c r="M91" s="529"/>
      <c r="N91" s="1210"/>
      <c r="O91" s="1210"/>
      <c r="P91" s="1210"/>
      <c r="Q91" s="1210"/>
      <c r="R91" s="529"/>
      <c r="S91" s="529"/>
      <c r="T91" s="529"/>
      <c r="U91" s="1210"/>
      <c r="V91" s="1210"/>
      <c r="W91" s="1210"/>
      <c r="X91" s="1210"/>
      <c r="Y91" s="1210"/>
      <c r="Z91" s="1210"/>
      <c r="AA91" s="1210"/>
      <c r="AB91" s="1210"/>
      <c r="AC91" s="1210"/>
      <c r="AD91" s="1210"/>
      <c r="AE91" s="1210"/>
      <c r="AF91" s="1210"/>
      <c r="AG91" s="1210"/>
      <c r="AH91" s="1210"/>
      <c r="AI91" s="1210"/>
      <c r="AJ91" s="1210"/>
    </row>
    <row r="92" spans="1:36" s="479" customFormat="1" ht="30" customHeight="1" x14ac:dyDescent="0.2">
      <c r="A92" s="533"/>
      <c r="B92" s="533"/>
      <c r="C92" s="533"/>
      <c r="D92" s="533"/>
      <c r="E92" s="533"/>
      <c r="F92" s="534"/>
      <c r="G92" s="534"/>
      <c r="H92" s="534"/>
      <c r="I92" s="534"/>
      <c r="J92" s="534"/>
      <c r="K92" s="535"/>
      <c r="L92" s="535"/>
      <c r="M92" s="529"/>
      <c r="N92" s="1210"/>
      <c r="O92" s="1210"/>
      <c r="P92" s="1210"/>
      <c r="Q92" s="1210"/>
      <c r="R92" s="529"/>
      <c r="S92" s="529"/>
      <c r="T92" s="529"/>
      <c r="U92" s="1210"/>
      <c r="V92" s="1210"/>
      <c r="W92" s="1210"/>
      <c r="X92" s="1210"/>
      <c r="Y92" s="1210"/>
      <c r="Z92" s="1210"/>
      <c r="AA92" s="1210"/>
      <c r="AB92" s="1210"/>
      <c r="AC92" s="1210"/>
      <c r="AD92" s="1210"/>
      <c r="AE92" s="1210"/>
      <c r="AF92" s="1210"/>
      <c r="AG92" s="1210"/>
      <c r="AH92" s="1210"/>
      <c r="AI92" s="1210"/>
      <c r="AJ92" s="1210"/>
    </row>
    <row r="93" spans="1:36" x14ac:dyDescent="0.2">
      <c r="A93" s="536"/>
      <c r="B93" s="536"/>
      <c r="C93" s="537"/>
      <c r="D93" s="537"/>
      <c r="E93" s="537"/>
      <c r="F93" s="536"/>
      <c r="G93" s="538"/>
      <c r="H93" s="538"/>
      <c r="I93" s="538"/>
      <c r="J93" s="536"/>
      <c r="K93" s="536"/>
      <c r="L93" s="536"/>
      <c r="M93" s="536"/>
      <c r="N93" s="536"/>
      <c r="O93" s="536"/>
      <c r="P93" s="536"/>
      <c r="Q93" s="536"/>
      <c r="R93" s="536"/>
      <c r="S93" s="536"/>
      <c r="T93" s="536"/>
      <c r="U93" s="536"/>
      <c r="V93" s="536"/>
      <c r="W93" s="538"/>
      <c r="X93" s="538"/>
      <c r="Y93" s="538"/>
      <c r="Z93" s="536"/>
      <c r="AA93" s="536"/>
      <c r="AB93" s="536"/>
      <c r="AC93" s="536"/>
      <c r="AD93" s="536"/>
      <c r="AE93" s="536"/>
      <c r="AF93" s="536"/>
      <c r="AG93" s="536"/>
      <c r="AH93" s="536"/>
      <c r="AI93" s="536"/>
      <c r="AJ93" s="539"/>
    </row>
    <row r="94" spans="1:36" x14ac:dyDescent="0.2">
      <c r="A94" s="536"/>
      <c r="B94" s="536"/>
      <c r="C94" s="537"/>
      <c r="D94" s="537"/>
      <c r="E94" s="537"/>
      <c r="F94" s="536"/>
      <c r="G94" s="538"/>
      <c r="H94" s="538"/>
      <c r="I94" s="538"/>
      <c r="J94" s="536"/>
      <c r="K94" s="536"/>
      <c r="L94" s="536"/>
      <c r="M94" s="536"/>
      <c r="N94" s="536"/>
      <c r="O94" s="536"/>
      <c r="P94" s="536"/>
      <c r="Q94" s="536"/>
      <c r="R94" s="536"/>
      <c r="S94" s="536"/>
      <c r="T94" s="536"/>
      <c r="U94" s="536"/>
      <c r="V94" s="536"/>
      <c r="W94" s="538"/>
      <c r="X94" s="538"/>
      <c r="Y94" s="538"/>
      <c r="Z94" s="536"/>
      <c r="AA94" s="536"/>
      <c r="AB94" s="536"/>
      <c r="AC94" s="536"/>
      <c r="AD94" s="536"/>
      <c r="AE94" s="536"/>
      <c r="AF94" s="536"/>
      <c r="AG94" s="536"/>
      <c r="AH94" s="536"/>
      <c r="AI94" s="536"/>
      <c r="AJ94" s="539"/>
    </row>
    <row r="95" spans="1:36" x14ac:dyDescent="0.2">
      <c r="A95" s="536"/>
      <c r="B95" s="536"/>
      <c r="C95" s="537"/>
      <c r="D95" s="537"/>
      <c r="E95" s="537"/>
      <c r="F95" s="536"/>
      <c r="G95" s="538"/>
      <c r="H95" s="538"/>
      <c r="I95" s="538"/>
      <c r="J95" s="536"/>
      <c r="K95" s="536"/>
      <c r="L95" s="536"/>
      <c r="M95" s="536"/>
      <c r="N95" s="536"/>
      <c r="O95" s="536"/>
      <c r="P95" s="536"/>
      <c r="Q95" s="536"/>
      <c r="R95" s="536"/>
      <c r="S95" s="536"/>
      <c r="T95" s="536"/>
      <c r="U95" s="536"/>
      <c r="V95" s="536"/>
      <c r="W95" s="538"/>
      <c r="X95" s="538"/>
      <c r="Y95" s="538"/>
      <c r="Z95" s="536"/>
      <c r="AA95" s="536"/>
      <c r="AB95" s="536"/>
      <c r="AC95" s="536"/>
      <c r="AD95" s="536"/>
      <c r="AE95" s="536"/>
      <c r="AF95" s="536"/>
      <c r="AG95" s="536"/>
      <c r="AH95" s="536"/>
      <c r="AI95" s="536"/>
      <c r="AJ95" s="539"/>
    </row>
    <row r="96" spans="1:36" x14ac:dyDescent="0.2">
      <c r="A96" s="536"/>
      <c r="B96" s="536"/>
      <c r="C96" s="537"/>
      <c r="D96" s="537"/>
      <c r="E96" s="537"/>
      <c r="F96" s="536"/>
      <c r="G96" s="538"/>
      <c r="H96" s="538"/>
      <c r="I96" s="538"/>
      <c r="J96" s="536"/>
      <c r="K96" s="536"/>
      <c r="L96" s="536"/>
      <c r="M96" s="536"/>
      <c r="N96" s="536"/>
      <c r="O96" s="536"/>
      <c r="P96" s="536"/>
      <c r="Q96" s="536"/>
      <c r="R96" s="536"/>
      <c r="S96" s="536"/>
      <c r="T96" s="536"/>
      <c r="U96" s="536"/>
      <c r="V96" s="536"/>
      <c r="W96" s="538"/>
      <c r="X96" s="538"/>
      <c r="Y96" s="538"/>
      <c r="Z96" s="536"/>
      <c r="AA96" s="536"/>
      <c r="AB96" s="536"/>
      <c r="AC96" s="536"/>
      <c r="AD96" s="536"/>
      <c r="AE96" s="536"/>
      <c r="AF96" s="536"/>
      <c r="AG96" s="536"/>
      <c r="AH96" s="536"/>
      <c r="AI96" s="536"/>
      <c r="AJ96" s="539"/>
    </row>
    <row r="97" spans="1:36" x14ac:dyDescent="0.2">
      <c r="A97" s="536"/>
      <c r="B97" s="536"/>
      <c r="C97" s="537"/>
      <c r="D97" s="537"/>
      <c r="E97" s="537"/>
      <c r="F97" s="536"/>
      <c r="G97" s="538"/>
      <c r="H97" s="538"/>
      <c r="I97" s="538"/>
      <c r="J97" s="536"/>
      <c r="K97" s="536"/>
      <c r="L97" s="536"/>
      <c r="M97" s="536"/>
      <c r="N97" s="536"/>
      <c r="O97" s="536"/>
      <c r="P97" s="536"/>
      <c r="Q97" s="536"/>
      <c r="R97" s="536"/>
      <c r="S97" s="536"/>
      <c r="T97" s="536"/>
      <c r="U97" s="536"/>
      <c r="V97" s="536"/>
      <c r="W97" s="538"/>
      <c r="X97" s="538"/>
      <c r="Y97" s="538"/>
      <c r="Z97" s="536"/>
      <c r="AA97" s="536"/>
      <c r="AB97" s="536"/>
      <c r="AC97" s="536"/>
      <c r="AD97" s="536"/>
      <c r="AE97" s="536"/>
      <c r="AF97" s="536"/>
      <c r="AG97" s="536"/>
      <c r="AH97" s="536"/>
      <c r="AI97" s="536"/>
      <c r="AJ97" s="539"/>
    </row>
  </sheetData>
  <sheetProtection formatCells="0" formatColumns="0" formatRows="0" insertRows="0" sort="0" autoFilter="0" pivotTables="0"/>
  <mergeCells count="447">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 ref="AD6:AJ7"/>
    <mergeCell ref="A7:A8"/>
    <mergeCell ref="B7:B8"/>
    <mergeCell ref="C7:E8"/>
    <mergeCell ref="F7:I8"/>
    <mergeCell ref="J7:L8"/>
    <mergeCell ref="M7:O7"/>
    <mergeCell ref="W7:Y8"/>
    <mergeCell ref="Z7:Z8"/>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C13:E13"/>
    <mergeCell ref="G13:I13"/>
    <mergeCell ref="J13:L13"/>
    <mergeCell ref="W13:Y13"/>
    <mergeCell ref="A14:A16"/>
    <mergeCell ref="B14:B16"/>
    <mergeCell ref="C14:E16"/>
    <mergeCell ref="G14:I14"/>
    <mergeCell ref="J14:L16"/>
    <mergeCell ref="M14:M16"/>
    <mergeCell ref="AB14:AB16"/>
    <mergeCell ref="AF14:AF16"/>
    <mergeCell ref="AH14:AH16"/>
    <mergeCell ref="AJ14:AJ16"/>
    <mergeCell ref="AK14:AK16"/>
    <mergeCell ref="N14:N16"/>
    <mergeCell ref="P14:P16"/>
    <mergeCell ref="Q14:Q16"/>
    <mergeCell ref="U14:U16"/>
    <mergeCell ref="W14:Y16"/>
    <mergeCell ref="Z14:Z16"/>
    <mergeCell ref="A17:A26"/>
    <mergeCell ref="B17:B26"/>
    <mergeCell ref="C17:E26"/>
    <mergeCell ref="G17:I17"/>
    <mergeCell ref="G18:I18"/>
    <mergeCell ref="G19:I19"/>
    <mergeCell ref="G20:I20"/>
    <mergeCell ref="G21:I21"/>
    <mergeCell ref="AA14:AA16"/>
    <mergeCell ref="J17:L20"/>
    <mergeCell ref="M17:M26"/>
    <mergeCell ref="N17:N26"/>
    <mergeCell ref="P17:P26"/>
    <mergeCell ref="Q17:Q26"/>
    <mergeCell ref="S17:S26"/>
    <mergeCell ref="J21:L26"/>
    <mergeCell ref="G15:I15"/>
    <mergeCell ref="G16:I16"/>
    <mergeCell ref="G25:I25"/>
    <mergeCell ref="G26:I26"/>
    <mergeCell ref="AE17:AE26"/>
    <mergeCell ref="AF17:AF26"/>
    <mergeCell ref="AG17:AG26"/>
    <mergeCell ref="AH17:AH26"/>
    <mergeCell ref="AI17:AI26"/>
    <mergeCell ref="AJ17:AJ26"/>
    <mergeCell ref="T17:T26"/>
    <mergeCell ref="U17:U26"/>
    <mergeCell ref="W17:Y17"/>
    <mergeCell ref="AA17:AA26"/>
    <mergeCell ref="AB17:AB26"/>
    <mergeCell ref="AD17:AD26"/>
    <mergeCell ref="W18:Y18"/>
    <mergeCell ref="W19:Y19"/>
    <mergeCell ref="W20:Y20"/>
    <mergeCell ref="W21:Y21"/>
    <mergeCell ref="W25:Y25"/>
    <mergeCell ref="W26:Y26"/>
    <mergeCell ref="C27:E27"/>
    <mergeCell ref="G27:I27"/>
    <mergeCell ref="J27:L27"/>
    <mergeCell ref="W27:Y27"/>
    <mergeCell ref="G22:I22"/>
    <mergeCell ref="W22:Y22"/>
    <mergeCell ref="G23:I23"/>
    <mergeCell ref="W23:Y23"/>
    <mergeCell ref="G24:I24"/>
    <mergeCell ref="W24:Y24"/>
    <mergeCell ref="AJ28:AJ32"/>
    <mergeCell ref="G29:I29"/>
    <mergeCell ref="W29:Y29"/>
    <mergeCell ref="G30:I30"/>
    <mergeCell ref="W30:Y30"/>
    <mergeCell ref="G31:I31"/>
    <mergeCell ref="W31:Y31"/>
    <mergeCell ref="W28:Y28"/>
    <mergeCell ref="AA28:AA32"/>
    <mergeCell ref="AB28:AB32"/>
    <mergeCell ref="AD28:AD32"/>
    <mergeCell ref="AE28:AE32"/>
    <mergeCell ref="AF28:AF32"/>
    <mergeCell ref="W32:Y32"/>
    <mergeCell ref="N28:N32"/>
    <mergeCell ref="P28:P32"/>
    <mergeCell ref="Q28:Q32"/>
    <mergeCell ref="S28:S32"/>
    <mergeCell ref="T28:T32"/>
    <mergeCell ref="U28:U32"/>
    <mergeCell ref="G28:I28"/>
    <mergeCell ref="J28:L32"/>
    <mergeCell ref="M28:M32"/>
    <mergeCell ref="G32:I32"/>
    <mergeCell ref="A33:A34"/>
    <mergeCell ref="B33:B34"/>
    <mergeCell ref="C33:E34"/>
    <mergeCell ref="G33:I33"/>
    <mergeCell ref="J33:L34"/>
    <mergeCell ref="M33:M34"/>
    <mergeCell ref="AG28:AG32"/>
    <mergeCell ref="AH28:AH32"/>
    <mergeCell ref="AI28:AI32"/>
    <mergeCell ref="A28:A32"/>
    <mergeCell ref="B28:B32"/>
    <mergeCell ref="C28:E32"/>
    <mergeCell ref="AG33:AG34"/>
    <mergeCell ref="AH33:AH34"/>
    <mergeCell ref="AI33:AI34"/>
    <mergeCell ref="AJ33:AJ34"/>
    <mergeCell ref="G34:I34"/>
    <mergeCell ref="W34:Y34"/>
    <mergeCell ref="W33:Y33"/>
    <mergeCell ref="AA33:AA34"/>
    <mergeCell ref="AB33:AB34"/>
    <mergeCell ref="AD33:AD34"/>
    <mergeCell ref="AE33:AE34"/>
    <mergeCell ref="AF33:AF34"/>
    <mergeCell ref="N33:N34"/>
    <mergeCell ref="P33:P34"/>
    <mergeCell ref="Q33:Q34"/>
    <mergeCell ref="S33:S34"/>
    <mergeCell ref="T33:T34"/>
    <mergeCell ref="U33:U34"/>
    <mergeCell ref="AJ35:AJ37"/>
    <mergeCell ref="G36:I36"/>
    <mergeCell ref="W36:Y36"/>
    <mergeCell ref="G37:I37"/>
    <mergeCell ref="W37:Y37"/>
    <mergeCell ref="W35:Y35"/>
    <mergeCell ref="AA35:AA37"/>
    <mergeCell ref="AB35:AB37"/>
    <mergeCell ref="AD35:AD37"/>
    <mergeCell ref="AE35:AE37"/>
    <mergeCell ref="AF35:AF37"/>
    <mergeCell ref="N35:N37"/>
    <mergeCell ref="P35:P37"/>
    <mergeCell ref="Q35:Q37"/>
    <mergeCell ref="S35:S37"/>
    <mergeCell ref="T35:T37"/>
    <mergeCell ref="U35:U37"/>
    <mergeCell ref="G35:I35"/>
    <mergeCell ref="J35:L37"/>
    <mergeCell ref="M35:M37"/>
    <mergeCell ref="A38:A41"/>
    <mergeCell ref="B38:B41"/>
    <mergeCell ref="C38:E41"/>
    <mergeCell ref="G38:I38"/>
    <mergeCell ref="J38:L41"/>
    <mergeCell ref="M38:M41"/>
    <mergeCell ref="AG35:AG37"/>
    <mergeCell ref="AH35:AH37"/>
    <mergeCell ref="AI35:AI37"/>
    <mergeCell ref="A35:A37"/>
    <mergeCell ref="B35:B37"/>
    <mergeCell ref="C35:E37"/>
    <mergeCell ref="AF38:AF41"/>
    <mergeCell ref="AG38:AG41"/>
    <mergeCell ref="AH38:AH41"/>
    <mergeCell ref="AI38:AI41"/>
    <mergeCell ref="AJ38:AJ41"/>
    <mergeCell ref="G39:I39"/>
    <mergeCell ref="W39:Y39"/>
    <mergeCell ref="G40:I40"/>
    <mergeCell ref="W40:Y40"/>
    <mergeCell ref="G41:I41"/>
    <mergeCell ref="W38:Y38"/>
    <mergeCell ref="Z38:Z41"/>
    <mergeCell ref="AA38:AA41"/>
    <mergeCell ref="AB38:AB41"/>
    <mergeCell ref="AD38:AD41"/>
    <mergeCell ref="AE38:AE41"/>
    <mergeCell ref="W41:Y41"/>
    <mergeCell ref="N38:N41"/>
    <mergeCell ref="P38:P41"/>
    <mergeCell ref="Q38:Q41"/>
    <mergeCell ref="S38:S41"/>
    <mergeCell ref="T38:T41"/>
    <mergeCell ref="U38:U41"/>
    <mergeCell ref="AJ42:AJ45"/>
    <mergeCell ref="G43:I43"/>
    <mergeCell ref="W43:Y43"/>
    <mergeCell ref="G44:I44"/>
    <mergeCell ref="W44:Y44"/>
    <mergeCell ref="G45:I45"/>
    <mergeCell ref="W45:Y45"/>
    <mergeCell ref="W42:Y42"/>
    <mergeCell ref="AA42:AA45"/>
    <mergeCell ref="AB42:AB45"/>
    <mergeCell ref="AD42:AD45"/>
    <mergeCell ref="AE42:AE45"/>
    <mergeCell ref="AF42:AF45"/>
    <mergeCell ref="N42:N45"/>
    <mergeCell ref="P42:P45"/>
    <mergeCell ref="Q42:Q45"/>
    <mergeCell ref="S42:S45"/>
    <mergeCell ref="T42:T45"/>
    <mergeCell ref="U42:U45"/>
    <mergeCell ref="G42:I42"/>
    <mergeCell ref="J42:L45"/>
    <mergeCell ref="M42:M45"/>
    <mergeCell ref="A46:A47"/>
    <mergeCell ref="B46:B47"/>
    <mergeCell ref="C46:E47"/>
    <mergeCell ref="G46:I46"/>
    <mergeCell ref="J46:L47"/>
    <mergeCell ref="M46:M47"/>
    <mergeCell ref="AG42:AG45"/>
    <mergeCell ref="AH42:AH45"/>
    <mergeCell ref="AI42:AI45"/>
    <mergeCell ref="A42:A45"/>
    <mergeCell ref="B42:B45"/>
    <mergeCell ref="C42:E45"/>
    <mergeCell ref="AH46:AH47"/>
    <mergeCell ref="AI46:AI47"/>
    <mergeCell ref="AJ46:AJ47"/>
    <mergeCell ref="G47:I47"/>
    <mergeCell ref="W47:Y47"/>
    <mergeCell ref="W46:Y46"/>
    <mergeCell ref="AA46:AA47"/>
    <mergeCell ref="AB46:AB47"/>
    <mergeCell ref="AD46:AD47"/>
    <mergeCell ref="AE46:AE47"/>
    <mergeCell ref="AF46:AF47"/>
    <mergeCell ref="N46:N47"/>
    <mergeCell ref="P46:P47"/>
    <mergeCell ref="Q46:Q47"/>
    <mergeCell ref="S46:S47"/>
    <mergeCell ref="T46:T47"/>
    <mergeCell ref="U46:U47"/>
    <mergeCell ref="C48:E48"/>
    <mergeCell ref="G48:I48"/>
    <mergeCell ref="J48:L48"/>
    <mergeCell ref="W48:Y48"/>
    <mergeCell ref="C49:E49"/>
    <mergeCell ref="G49:I49"/>
    <mergeCell ref="J49:L49"/>
    <mergeCell ref="W49:Y49"/>
    <mergeCell ref="AG46:AG47"/>
    <mergeCell ref="C52:E52"/>
    <mergeCell ref="G52:I52"/>
    <mergeCell ref="J52:L52"/>
    <mergeCell ref="W52:Y52"/>
    <mergeCell ref="C53:E53"/>
    <mergeCell ref="G53:I53"/>
    <mergeCell ref="J53:L53"/>
    <mergeCell ref="W53:Y53"/>
    <mergeCell ref="C50:E50"/>
    <mergeCell ref="G50:I50"/>
    <mergeCell ref="J50:L50"/>
    <mergeCell ref="W50:Y50"/>
    <mergeCell ref="C51:E51"/>
    <mergeCell ref="G51:I51"/>
    <mergeCell ref="J51:L51"/>
    <mergeCell ref="W51:Y51"/>
    <mergeCell ref="C56:E56"/>
    <mergeCell ref="G56:I56"/>
    <mergeCell ref="J56:L56"/>
    <mergeCell ref="W56:Y56"/>
    <mergeCell ref="C57:E57"/>
    <mergeCell ref="G57:I57"/>
    <mergeCell ref="J57:L57"/>
    <mergeCell ref="W57:Y57"/>
    <mergeCell ref="C54:E54"/>
    <mergeCell ref="G54:I54"/>
    <mergeCell ref="J54:L54"/>
    <mergeCell ref="W54:Y54"/>
    <mergeCell ref="C55:E55"/>
    <mergeCell ref="G55:I55"/>
    <mergeCell ref="J55:L55"/>
    <mergeCell ref="W55:Y55"/>
    <mergeCell ref="C60:E60"/>
    <mergeCell ref="G60:I60"/>
    <mergeCell ref="J60:L60"/>
    <mergeCell ref="W60:Y60"/>
    <mergeCell ref="C61:E61"/>
    <mergeCell ref="G61:I61"/>
    <mergeCell ref="J61:L61"/>
    <mergeCell ref="W61:Y61"/>
    <mergeCell ref="C58:E58"/>
    <mergeCell ref="G58:I58"/>
    <mergeCell ref="J58:L58"/>
    <mergeCell ref="W58:Y58"/>
    <mergeCell ref="C59:E59"/>
    <mergeCell ref="G59:I59"/>
    <mergeCell ref="J59:L59"/>
    <mergeCell ref="W59:Y59"/>
    <mergeCell ref="C64:E64"/>
    <mergeCell ref="G64:I64"/>
    <mergeCell ref="J64:L64"/>
    <mergeCell ref="W64:Y64"/>
    <mergeCell ref="C65:E65"/>
    <mergeCell ref="G65:I65"/>
    <mergeCell ref="J65:L65"/>
    <mergeCell ref="W65:Y65"/>
    <mergeCell ref="C62:E62"/>
    <mergeCell ref="G62:I62"/>
    <mergeCell ref="J62:L62"/>
    <mergeCell ref="W62:Y62"/>
    <mergeCell ref="C63:E63"/>
    <mergeCell ref="G63:I63"/>
    <mergeCell ref="J63:L63"/>
    <mergeCell ref="W63:Y63"/>
    <mergeCell ref="C68:E68"/>
    <mergeCell ref="G68:I68"/>
    <mergeCell ref="J68:L68"/>
    <mergeCell ref="W68:Y68"/>
    <mergeCell ref="C69:E69"/>
    <mergeCell ref="G69:I69"/>
    <mergeCell ref="J69:L69"/>
    <mergeCell ref="W69:Y69"/>
    <mergeCell ref="C66:E66"/>
    <mergeCell ref="G66:I66"/>
    <mergeCell ref="J66:L66"/>
    <mergeCell ref="W66:Y66"/>
    <mergeCell ref="C67:E67"/>
    <mergeCell ref="G67:I67"/>
    <mergeCell ref="J67:L67"/>
    <mergeCell ref="W67:Y67"/>
    <mergeCell ref="C72:E72"/>
    <mergeCell ref="G72:I72"/>
    <mergeCell ref="J72:L72"/>
    <mergeCell ref="W72:Y72"/>
    <mergeCell ref="C73:E73"/>
    <mergeCell ref="G73:I73"/>
    <mergeCell ref="J73:L73"/>
    <mergeCell ref="W73:Y73"/>
    <mergeCell ref="C70:E70"/>
    <mergeCell ref="G70:I70"/>
    <mergeCell ref="J70:L70"/>
    <mergeCell ref="W70:Y70"/>
    <mergeCell ref="C71:E71"/>
    <mergeCell ref="G71:I71"/>
    <mergeCell ref="J71:L71"/>
    <mergeCell ref="W71:Y71"/>
    <mergeCell ref="C76:E76"/>
    <mergeCell ref="G76:I76"/>
    <mergeCell ref="J76:L76"/>
    <mergeCell ref="W76:Y76"/>
    <mergeCell ref="C77:E77"/>
    <mergeCell ref="G77:I77"/>
    <mergeCell ref="J77:L77"/>
    <mergeCell ref="W77:Y77"/>
    <mergeCell ref="C74:E74"/>
    <mergeCell ref="G74:I74"/>
    <mergeCell ref="J74:L74"/>
    <mergeCell ref="W74:Y74"/>
    <mergeCell ref="C75:E75"/>
    <mergeCell ref="G75:I75"/>
    <mergeCell ref="J75:L75"/>
    <mergeCell ref="W75:Y75"/>
    <mergeCell ref="C80:E80"/>
    <mergeCell ref="G80:I80"/>
    <mergeCell ref="J80:L80"/>
    <mergeCell ref="W80:Y80"/>
    <mergeCell ref="C81:E81"/>
    <mergeCell ref="G81:I81"/>
    <mergeCell ref="J81:L81"/>
    <mergeCell ref="W81:Y81"/>
    <mergeCell ref="C78:E78"/>
    <mergeCell ref="G78:I78"/>
    <mergeCell ref="J78:L78"/>
    <mergeCell ref="W78:Y78"/>
    <mergeCell ref="C79:E79"/>
    <mergeCell ref="G79:I79"/>
    <mergeCell ref="J79:L79"/>
    <mergeCell ref="W79:Y79"/>
    <mergeCell ref="A83:L84"/>
    <mergeCell ref="N84:Q84"/>
    <mergeCell ref="U84:X84"/>
    <mergeCell ref="Y84:Z84"/>
    <mergeCell ref="AA84:AJ84"/>
    <mergeCell ref="A85:L88"/>
    <mergeCell ref="N85:Q85"/>
    <mergeCell ref="U85:X85"/>
    <mergeCell ref="Y85:Z85"/>
    <mergeCell ref="AA85:AJ85"/>
    <mergeCell ref="N88:Q88"/>
    <mergeCell ref="U88:X88"/>
    <mergeCell ref="Y88:Z88"/>
    <mergeCell ref="AA88:AJ88"/>
    <mergeCell ref="N89:Q89"/>
    <mergeCell ref="U89:X89"/>
    <mergeCell ref="Y89:Z89"/>
    <mergeCell ref="AA89:AJ89"/>
    <mergeCell ref="N86:Q86"/>
    <mergeCell ref="U86:X86"/>
    <mergeCell ref="Y86:Z86"/>
    <mergeCell ref="AA86:AJ86"/>
    <mergeCell ref="N87:Q87"/>
    <mergeCell ref="U87:X87"/>
    <mergeCell ref="Y87:Z87"/>
    <mergeCell ref="AA87:AJ87"/>
    <mergeCell ref="N92:Q92"/>
    <mergeCell ref="U92:X92"/>
    <mergeCell ref="Y92:Z92"/>
    <mergeCell ref="AA92:AJ92"/>
    <mergeCell ref="N90:Q90"/>
    <mergeCell ref="U90:X90"/>
    <mergeCell ref="Y90:Z90"/>
    <mergeCell ref="AA90:AJ90"/>
    <mergeCell ref="N91:Q91"/>
    <mergeCell ref="U91:X91"/>
    <mergeCell ref="Y91:Z91"/>
    <mergeCell ref="AA91:AJ91"/>
  </mergeCells>
  <dataValidations count="5">
    <dataValidation type="whole" allowBlank="1" showInputMessage="1" showErrorMessage="1" sqref="AB17:AB81 JX17:JX81 TT17:TT81 ADP17:ADP81 ANL17:ANL81 AXH17:AXH81 BHD17:BHD81 BQZ17:BQZ81 CAV17:CAV81 CKR17:CKR81 CUN17:CUN81 DEJ17:DEJ81 DOF17:DOF81 DYB17:DYB81 EHX17:EHX81 ERT17:ERT81 FBP17:FBP81 FLL17:FLL81 FVH17:FVH81 GFD17:GFD81 GOZ17:GOZ81 GYV17:GYV81 HIR17:HIR81 HSN17:HSN81 ICJ17:ICJ81 IMF17:IMF81 IWB17:IWB81 JFX17:JFX81 JPT17:JPT81 JZP17:JZP81 KJL17:KJL81 KTH17:KTH81 LDD17:LDD81 LMZ17:LMZ81 LWV17:LWV81 MGR17:MGR81 MQN17:MQN81 NAJ17:NAJ81 NKF17:NKF81 NUB17:NUB81 ODX17:ODX81 ONT17:ONT81 OXP17:OXP81 PHL17:PHL81 PRH17:PRH81 QBD17:QBD81 QKZ17:QKZ81 QUV17:QUV81 RER17:RER81 RON17:RON81 RYJ17:RYJ81 SIF17:SIF81 SSB17:SSB81 TBX17:TBX81 TLT17:TLT81 TVP17:TVP81 UFL17:UFL81 UPH17:UPH81 UZD17:UZD81 VIZ17:VIZ81 VSV17:VSV81 WCR17:WCR81 WMN17:WMN81 WWJ17:WWJ81 AB65553:AB65617 JX65553:JX65617 TT65553:TT65617 ADP65553:ADP65617 ANL65553:ANL65617 AXH65553:AXH65617 BHD65553:BHD65617 BQZ65553:BQZ65617 CAV65553:CAV65617 CKR65553:CKR65617 CUN65553:CUN65617 DEJ65553:DEJ65617 DOF65553:DOF65617 DYB65553:DYB65617 EHX65553:EHX65617 ERT65553:ERT65617 FBP65553:FBP65617 FLL65553:FLL65617 FVH65553:FVH65617 GFD65553:GFD65617 GOZ65553:GOZ65617 GYV65553:GYV65617 HIR65553:HIR65617 HSN65553:HSN65617 ICJ65553:ICJ65617 IMF65553:IMF65617 IWB65553:IWB65617 JFX65553:JFX65617 JPT65553:JPT65617 JZP65553:JZP65617 KJL65553:KJL65617 KTH65553:KTH65617 LDD65553:LDD65617 LMZ65553:LMZ65617 LWV65553:LWV65617 MGR65553:MGR65617 MQN65553:MQN65617 NAJ65553:NAJ65617 NKF65553:NKF65617 NUB65553:NUB65617 ODX65553:ODX65617 ONT65553:ONT65617 OXP65553:OXP65617 PHL65553:PHL65617 PRH65553:PRH65617 QBD65553:QBD65617 QKZ65553:QKZ65617 QUV65553:QUV65617 RER65553:RER65617 RON65553:RON65617 RYJ65553:RYJ65617 SIF65553:SIF65617 SSB65553:SSB65617 TBX65553:TBX65617 TLT65553:TLT65617 TVP65553:TVP65617 UFL65553:UFL65617 UPH65553:UPH65617 UZD65553:UZD65617 VIZ65553:VIZ65617 VSV65553:VSV65617 WCR65553:WCR65617 WMN65553:WMN65617 WWJ65553:WWJ65617 AB131089:AB131153 JX131089:JX131153 TT131089:TT131153 ADP131089:ADP131153 ANL131089:ANL131153 AXH131089:AXH131153 BHD131089:BHD131153 BQZ131089:BQZ131153 CAV131089:CAV131153 CKR131089:CKR131153 CUN131089:CUN131153 DEJ131089:DEJ131153 DOF131089:DOF131153 DYB131089:DYB131153 EHX131089:EHX131153 ERT131089:ERT131153 FBP131089:FBP131153 FLL131089:FLL131153 FVH131089:FVH131153 GFD131089:GFD131153 GOZ131089:GOZ131153 GYV131089:GYV131153 HIR131089:HIR131153 HSN131089:HSN131153 ICJ131089:ICJ131153 IMF131089:IMF131153 IWB131089:IWB131153 JFX131089:JFX131153 JPT131089:JPT131153 JZP131089:JZP131153 KJL131089:KJL131153 KTH131089:KTH131153 LDD131089:LDD131153 LMZ131089:LMZ131153 LWV131089:LWV131153 MGR131089:MGR131153 MQN131089:MQN131153 NAJ131089:NAJ131153 NKF131089:NKF131153 NUB131089:NUB131153 ODX131089:ODX131153 ONT131089:ONT131153 OXP131089:OXP131153 PHL131089:PHL131153 PRH131089:PRH131153 QBD131089:QBD131153 QKZ131089:QKZ131153 QUV131089:QUV131153 RER131089:RER131153 RON131089:RON131153 RYJ131089:RYJ131153 SIF131089:SIF131153 SSB131089:SSB131153 TBX131089:TBX131153 TLT131089:TLT131153 TVP131089:TVP131153 UFL131089:UFL131153 UPH131089:UPH131153 UZD131089:UZD131153 VIZ131089:VIZ131153 VSV131089:VSV131153 WCR131089:WCR131153 WMN131089:WMN131153 WWJ131089:WWJ131153 AB196625:AB196689 JX196625:JX196689 TT196625:TT196689 ADP196625:ADP196689 ANL196625:ANL196689 AXH196625:AXH196689 BHD196625:BHD196689 BQZ196625:BQZ196689 CAV196625:CAV196689 CKR196625:CKR196689 CUN196625:CUN196689 DEJ196625:DEJ196689 DOF196625:DOF196689 DYB196625:DYB196689 EHX196625:EHX196689 ERT196625:ERT196689 FBP196625:FBP196689 FLL196625:FLL196689 FVH196625:FVH196689 GFD196625:GFD196689 GOZ196625:GOZ196689 GYV196625:GYV196689 HIR196625:HIR196689 HSN196625:HSN196689 ICJ196625:ICJ196689 IMF196625:IMF196689 IWB196625:IWB196689 JFX196625:JFX196689 JPT196625:JPT196689 JZP196625:JZP196689 KJL196625:KJL196689 KTH196625:KTH196689 LDD196625:LDD196689 LMZ196625:LMZ196689 LWV196625:LWV196689 MGR196625:MGR196689 MQN196625:MQN196689 NAJ196625:NAJ196689 NKF196625:NKF196689 NUB196625:NUB196689 ODX196625:ODX196689 ONT196625:ONT196689 OXP196625:OXP196689 PHL196625:PHL196689 PRH196625:PRH196689 QBD196625:QBD196689 QKZ196625:QKZ196689 QUV196625:QUV196689 RER196625:RER196689 RON196625:RON196689 RYJ196625:RYJ196689 SIF196625:SIF196689 SSB196625:SSB196689 TBX196625:TBX196689 TLT196625:TLT196689 TVP196625:TVP196689 UFL196625:UFL196689 UPH196625:UPH196689 UZD196625:UZD196689 VIZ196625:VIZ196689 VSV196625:VSV196689 WCR196625:WCR196689 WMN196625:WMN196689 WWJ196625:WWJ196689 AB262161:AB262225 JX262161:JX262225 TT262161:TT262225 ADP262161:ADP262225 ANL262161:ANL262225 AXH262161:AXH262225 BHD262161:BHD262225 BQZ262161:BQZ262225 CAV262161:CAV262225 CKR262161:CKR262225 CUN262161:CUN262225 DEJ262161:DEJ262225 DOF262161:DOF262225 DYB262161:DYB262225 EHX262161:EHX262225 ERT262161:ERT262225 FBP262161:FBP262225 FLL262161:FLL262225 FVH262161:FVH262225 GFD262161:GFD262225 GOZ262161:GOZ262225 GYV262161:GYV262225 HIR262161:HIR262225 HSN262161:HSN262225 ICJ262161:ICJ262225 IMF262161:IMF262225 IWB262161:IWB262225 JFX262161:JFX262225 JPT262161:JPT262225 JZP262161:JZP262225 KJL262161:KJL262225 KTH262161:KTH262225 LDD262161:LDD262225 LMZ262161:LMZ262225 LWV262161:LWV262225 MGR262161:MGR262225 MQN262161:MQN262225 NAJ262161:NAJ262225 NKF262161:NKF262225 NUB262161:NUB262225 ODX262161:ODX262225 ONT262161:ONT262225 OXP262161:OXP262225 PHL262161:PHL262225 PRH262161:PRH262225 QBD262161:QBD262225 QKZ262161:QKZ262225 QUV262161:QUV262225 RER262161:RER262225 RON262161:RON262225 RYJ262161:RYJ262225 SIF262161:SIF262225 SSB262161:SSB262225 TBX262161:TBX262225 TLT262161:TLT262225 TVP262161:TVP262225 UFL262161:UFL262225 UPH262161:UPH262225 UZD262161:UZD262225 VIZ262161:VIZ262225 VSV262161:VSV262225 WCR262161:WCR262225 WMN262161:WMN262225 WWJ262161:WWJ262225 AB327697:AB327761 JX327697:JX327761 TT327697:TT327761 ADP327697:ADP327761 ANL327697:ANL327761 AXH327697:AXH327761 BHD327697:BHD327761 BQZ327697:BQZ327761 CAV327697:CAV327761 CKR327697:CKR327761 CUN327697:CUN327761 DEJ327697:DEJ327761 DOF327697:DOF327761 DYB327697:DYB327761 EHX327697:EHX327761 ERT327697:ERT327761 FBP327697:FBP327761 FLL327697:FLL327761 FVH327697:FVH327761 GFD327697:GFD327761 GOZ327697:GOZ327761 GYV327697:GYV327761 HIR327697:HIR327761 HSN327697:HSN327761 ICJ327697:ICJ327761 IMF327697:IMF327761 IWB327697:IWB327761 JFX327697:JFX327761 JPT327697:JPT327761 JZP327697:JZP327761 KJL327697:KJL327761 KTH327697:KTH327761 LDD327697:LDD327761 LMZ327697:LMZ327761 LWV327697:LWV327761 MGR327697:MGR327761 MQN327697:MQN327761 NAJ327697:NAJ327761 NKF327697:NKF327761 NUB327697:NUB327761 ODX327697:ODX327761 ONT327697:ONT327761 OXP327697:OXP327761 PHL327697:PHL327761 PRH327697:PRH327761 QBD327697:QBD327761 QKZ327697:QKZ327761 QUV327697:QUV327761 RER327697:RER327761 RON327697:RON327761 RYJ327697:RYJ327761 SIF327697:SIF327761 SSB327697:SSB327761 TBX327697:TBX327761 TLT327697:TLT327761 TVP327697:TVP327761 UFL327697:UFL327761 UPH327697:UPH327761 UZD327697:UZD327761 VIZ327697:VIZ327761 VSV327697:VSV327761 WCR327697:WCR327761 WMN327697:WMN327761 WWJ327697:WWJ327761 AB393233:AB393297 JX393233:JX393297 TT393233:TT393297 ADP393233:ADP393297 ANL393233:ANL393297 AXH393233:AXH393297 BHD393233:BHD393297 BQZ393233:BQZ393297 CAV393233:CAV393297 CKR393233:CKR393297 CUN393233:CUN393297 DEJ393233:DEJ393297 DOF393233:DOF393297 DYB393233:DYB393297 EHX393233:EHX393297 ERT393233:ERT393297 FBP393233:FBP393297 FLL393233:FLL393297 FVH393233:FVH393297 GFD393233:GFD393297 GOZ393233:GOZ393297 GYV393233:GYV393297 HIR393233:HIR393297 HSN393233:HSN393297 ICJ393233:ICJ393297 IMF393233:IMF393297 IWB393233:IWB393297 JFX393233:JFX393297 JPT393233:JPT393297 JZP393233:JZP393297 KJL393233:KJL393297 KTH393233:KTH393297 LDD393233:LDD393297 LMZ393233:LMZ393297 LWV393233:LWV393297 MGR393233:MGR393297 MQN393233:MQN393297 NAJ393233:NAJ393297 NKF393233:NKF393297 NUB393233:NUB393297 ODX393233:ODX393297 ONT393233:ONT393297 OXP393233:OXP393297 PHL393233:PHL393297 PRH393233:PRH393297 QBD393233:QBD393297 QKZ393233:QKZ393297 QUV393233:QUV393297 RER393233:RER393297 RON393233:RON393297 RYJ393233:RYJ393297 SIF393233:SIF393297 SSB393233:SSB393297 TBX393233:TBX393297 TLT393233:TLT393297 TVP393233:TVP393297 UFL393233:UFL393297 UPH393233:UPH393297 UZD393233:UZD393297 VIZ393233:VIZ393297 VSV393233:VSV393297 WCR393233:WCR393297 WMN393233:WMN393297 WWJ393233:WWJ393297 AB458769:AB458833 JX458769:JX458833 TT458769:TT458833 ADP458769:ADP458833 ANL458769:ANL458833 AXH458769:AXH458833 BHD458769:BHD458833 BQZ458769:BQZ458833 CAV458769:CAV458833 CKR458769:CKR458833 CUN458769:CUN458833 DEJ458769:DEJ458833 DOF458769:DOF458833 DYB458769:DYB458833 EHX458769:EHX458833 ERT458769:ERT458833 FBP458769:FBP458833 FLL458769:FLL458833 FVH458769:FVH458833 GFD458769:GFD458833 GOZ458769:GOZ458833 GYV458769:GYV458833 HIR458769:HIR458833 HSN458769:HSN458833 ICJ458769:ICJ458833 IMF458769:IMF458833 IWB458769:IWB458833 JFX458769:JFX458833 JPT458769:JPT458833 JZP458769:JZP458833 KJL458769:KJL458833 KTH458769:KTH458833 LDD458769:LDD458833 LMZ458769:LMZ458833 LWV458769:LWV458833 MGR458769:MGR458833 MQN458769:MQN458833 NAJ458769:NAJ458833 NKF458769:NKF458833 NUB458769:NUB458833 ODX458769:ODX458833 ONT458769:ONT458833 OXP458769:OXP458833 PHL458769:PHL458833 PRH458769:PRH458833 QBD458769:QBD458833 QKZ458769:QKZ458833 QUV458769:QUV458833 RER458769:RER458833 RON458769:RON458833 RYJ458769:RYJ458833 SIF458769:SIF458833 SSB458769:SSB458833 TBX458769:TBX458833 TLT458769:TLT458833 TVP458769:TVP458833 UFL458769:UFL458833 UPH458769:UPH458833 UZD458769:UZD458833 VIZ458769:VIZ458833 VSV458769:VSV458833 WCR458769:WCR458833 WMN458769:WMN458833 WWJ458769:WWJ458833 AB524305:AB524369 JX524305:JX524369 TT524305:TT524369 ADP524305:ADP524369 ANL524305:ANL524369 AXH524305:AXH524369 BHD524305:BHD524369 BQZ524305:BQZ524369 CAV524305:CAV524369 CKR524305:CKR524369 CUN524305:CUN524369 DEJ524305:DEJ524369 DOF524305:DOF524369 DYB524305:DYB524369 EHX524305:EHX524369 ERT524305:ERT524369 FBP524305:FBP524369 FLL524305:FLL524369 FVH524305:FVH524369 GFD524305:GFD524369 GOZ524305:GOZ524369 GYV524305:GYV524369 HIR524305:HIR524369 HSN524305:HSN524369 ICJ524305:ICJ524369 IMF524305:IMF524369 IWB524305:IWB524369 JFX524305:JFX524369 JPT524305:JPT524369 JZP524305:JZP524369 KJL524305:KJL524369 KTH524305:KTH524369 LDD524305:LDD524369 LMZ524305:LMZ524369 LWV524305:LWV524369 MGR524305:MGR524369 MQN524305:MQN524369 NAJ524305:NAJ524369 NKF524305:NKF524369 NUB524305:NUB524369 ODX524305:ODX524369 ONT524305:ONT524369 OXP524305:OXP524369 PHL524305:PHL524369 PRH524305:PRH524369 QBD524305:QBD524369 QKZ524305:QKZ524369 QUV524305:QUV524369 RER524305:RER524369 RON524305:RON524369 RYJ524305:RYJ524369 SIF524305:SIF524369 SSB524305:SSB524369 TBX524305:TBX524369 TLT524305:TLT524369 TVP524305:TVP524369 UFL524305:UFL524369 UPH524305:UPH524369 UZD524305:UZD524369 VIZ524305:VIZ524369 VSV524305:VSV524369 WCR524305:WCR524369 WMN524305:WMN524369 WWJ524305:WWJ524369 AB589841:AB589905 JX589841:JX589905 TT589841:TT589905 ADP589841:ADP589905 ANL589841:ANL589905 AXH589841:AXH589905 BHD589841:BHD589905 BQZ589841:BQZ589905 CAV589841:CAV589905 CKR589841:CKR589905 CUN589841:CUN589905 DEJ589841:DEJ589905 DOF589841:DOF589905 DYB589841:DYB589905 EHX589841:EHX589905 ERT589841:ERT589905 FBP589841:FBP589905 FLL589841:FLL589905 FVH589841:FVH589905 GFD589841:GFD589905 GOZ589841:GOZ589905 GYV589841:GYV589905 HIR589841:HIR589905 HSN589841:HSN589905 ICJ589841:ICJ589905 IMF589841:IMF589905 IWB589841:IWB589905 JFX589841:JFX589905 JPT589841:JPT589905 JZP589841:JZP589905 KJL589841:KJL589905 KTH589841:KTH589905 LDD589841:LDD589905 LMZ589841:LMZ589905 LWV589841:LWV589905 MGR589841:MGR589905 MQN589841:MQN589905 NAJ589841:NAJ589905 NKF589841:NKF589905 NUB589841:NUB589905 ODX589841:ODX589905 ONT589841:ONT589905 OXP589841:OXP589905 PHL589841:PHL589905 PRH589841:PRH589905 QBD589841:QBD589905 QKZ589841:QKZ589905 QUV589841:QUV589905 RER589841:RER589905 RON589841:RON589905 RYJ589841:RYJ589905 SIF589841:SIF589905 SSB589841:SSB589905 TBX589841:TBX589905 TLT589841:TLT589905 TVP589841:TVP589905 UFL589841:UFL589905 UPH589841:UPH589905 UZD589841:UZD589905 VIZ589841:VIZ589905 VSV589841:VSV589905 WCR589841:WCR589905 WMN589841:WMN589905 WWJ589841:WWJ589905 AB655377:AB655441 JX655377:JX655441 TT655377:TT655441 ADP655377:ADP655441 ANL655377:ANL655441 AXH655377:AXH655441 BHD655377:BHD655441 BQZ655377:BQZ655441 CAV655377:CAV655441 CKR655377:CKR655441 CUN655377:CUN655441 DEJ655377:DEJ655441 DOF655377:DOF655441 DYB655377:DYB655441 EHX655377:EHX655441 ERT655377:ERT655441 FBP655377:FBP655441 FLL655377:FLL655441 FVH655377:FVH655441 GFD655377:GFD655441 GOZ655377:GOZ655441 GYV655377:GYV655441 HIR655377:HIR655441 HSN655377:HSN655441 ICJ655377:ICJ655441 IMF655377:IMF655441 IWB655377:IWB655441 JFX655377:JFX655441 JPT655377:JPT655441 JZP655377:JZP655441 KJL655377:KJL655441 KTH655377:KTH655441 LDD655377:LDD655441 LMZ655377:LMZ655441 LWV655377:LWV655441 MGR655377:MGR655441 MQN655377:MQN655441 NAJ655377:NAJ655441 NKF655377:NKF655441 NUB655377:NUB655441 ODX655377:ODX655441 ONT655377:ONT655441 OXP655377:OXP655441 PHL655377:PHL655441 PRH655377:PRH655441 QBD655377:QBD655441 QKZ655377:QKZ655441 QUV655377:QUV655441 RER655377:RER655441 RON655377:RON655441 RYJ655377:RYJ655441 SIF655377:SIF655441 SSB655377:SSB655441 TBX655377:TBX655441 TLT655377:TLT655441 TVP655377:TVP655441 UFL655377:UFL655441 UPH655377:UPH655441 UZD655377:UZD655441 VIZ655377:VIZ655441 VSV655377:VSV655441 WCR655377:WCR655441 WMN655377:WMN655441 WWJ655377:WWJ655441 AB720913:AB720977 JX720913:JX720977 TT720913:TT720977 ADP720913:ADP720977 ANL720913:ANL720977 AXH720913:AXH720977 BHD720913:BHD720977 BQZ720913:BQZ720977 CAV720913:CAV720977 CKR720913:CKR720977 CUN720913:CUN720977 DEJ720913:DEJ720977 DOF720913:DOF720977 DYB720913:DYB720977 EHX720913:EHX720977 ERT720913:ERT720977 FBP720913:FBP720977 FLL720913:FLL720977 FVH720913:FVH720977 GFD720913:GFD720977 GOZ720913:GOZ720977 GYV720913:GYV720977 HIR720913:HIR720977 HSN720913:HSN720977 ICJ720913:ICJ720977 IMF720913:IMF720977 IWB720913:IWB720977 JFX720913:JFX720977 JPT720913:JPT720977 JZP720913:JZP720977 KJL720913:KJL720977 KTH720913:KTH720977 LDD720913:LDD720977 LMZ720913:LMZ720977 LWV720913:LWV720977 MGR720913:MGR720977 MQN720913:MQN720977 NAJ720913:NAJ720977 NKF720913:NKF720977 NUB720913:NUB720977 ODX720913:ODX720977 ONT720913:ONT720977 OXP720913:OXP720977 PHL720913:PHL720977 PRH720913:PRH720977 QBD720913:QBD720977 QKZ720913:QKZ720977 QUV720913:QUV720977 RER720913:RER720977 RON720913:RON720977 RYJ720913:RYJ720977 SIF720913:SIF720977 SSB720913:SSB720977 TBX720913:TBX720977 TLT720913:TLT720977 TVP720913:TVP720977 UFL720913:UFL720977 UPH720913:UPH720977 UZD720913:UZD720977 VIZ720913:VIZ720977 VSV720913:VSV720977 WCR720913:WCR720977 WMN720913:WMN720977 WWJ720913:WWJ720977 AB786449:AB786513 JX786449:JX786513 TT786449:TT786513 ADP786449:ADP786513 ANL786449:ANL786513 AXH786449:AXH786513 BHD786449:BHD786513 BQZ786449:BQZ786513 CAV786449:CAV786513 CKR786449:CKR786513 CUN786449:CUN786513 DEJ786449:DEJ786513 DOF786449:DOF786513 DYB786449:DYB786513 EHX786449:EHX786513 ERT786449:ERT786513 FBP786449:FBP786513 FLL786449:FLL786513 FVH786449:FVH786513 GFD786449:GFD786513 GOZ786449:GOZ786513 GYV786449:GYV786513 HIR786449:HIR786513 HSN786449:HSN786513 ICJ786449:ICJ786513 IMF786449:IMF786513 IWB786449:IWB786513 JFX786449:JFX786513 JPT786449:JPT786513 JZP786449:JZP786513 KJL786449:KJL786513 KTH786449:KTH786513 LDD786449:LDD786513 LMZ786449:LMZ786513 LWV786449:LWV786513 MGR786449:MGR786513 MQN786449:MQN786513 NAJ786449:NAJ786513 NKF786449:NKF786513 NUB786449:NUB786513 ODX786449:ODX786513 ONT786449:ONT786513 OXP786449:OXP786513 PHL786449:PHL786513 PRH786449:PRH786513 QBD786449:QBD786513 QKZ786449:QKZ786513 QUV786449:QUV786513 RER786449:RER786513 RON786449:RON786513 RYJ786449:RYJ786513 SIF786449:SIF786513 SSB786449:SSB786513 TBX786449:TBX786513 TLT786449:TLT786513 TVP786449:TVP786513 UFL786449:UFL786513 UPH786449:UPH786513 UZD786449:UZD786513 VIZ786449:VIZ786513 VSV786449:VSV786513 WCR786449:WCR786513 WMN786449:WMN786513 WWJ786449:WWJ786513 AB851985:AB852049 JX851985:JX852049 TT851985:TT852049 ADP851985:ADP852049 ANL851985:ANL852049 AXH851985:AXH852049 BHD851985:BHD852049 BQZ851985:BQZ852049 CAV851985:CAV852049 CKR851985:CKR852049 CUN851985:CUN852049 DEJ851985:DEJ852049 DOF851985:DOF852049 DYB851985:DYB852049 EHX851985:EHX852049 ERT851985:ERT852049 FBP851985:FBP852049 FLL851985:FLL852049 FVH851985:FVH852049 GFD851985:GFD852049 GOZ851985:GOZ852049 GYV851985:GYV852049 HIR851985:HIR852049 HSN851985:HSN852049 ICJ851985:ICJ852049 IMF851985:IMF852049 IWB851985:IWB852049 JFX851985:JFX852049 JPT851985:JPT852049 JZP851985:JZP852049 KJL851985:KJL852049 KTH851985:KTH852049 LDD851985:LDD852049 LMZ851985:LMZ852049 LWV851985:LWV852049 MGR851985:MGR852049 MQN851985:MQN852049 NAJ851985:NAJ852049 NKF851985:NKF852049 NUB851985:NUB852049 ODX851985:ODX852049 ONT851985:ONT852049 OXP851985:OXP852049 PHL851985:PHL852049 PRH851985:PRH852049 QBD851985:QBD852049 QKZ851985:QKZ852049 QUV851985:QUV852049 RER851985:RER852049 RON851985:RON852049 RYJ851985:RYJ852049 SIF851985:SIF852049 SSB851985:SSB852049 TBX851985:TBX852049 TLT851985:TLT852049 TVP851985:TVP852049 UFL851985:UFL852049 UPH851985:UPH852049 UZD851985:UZD852049 VIZ851985:VIZ852049 VSV851985:VSV852049 WCR851985:WCR852049 WMN851985:WMN852049 WWJ851985:WWJ852049 AB917521:AB917585 JX917521:JX917585 TT917521:TT917585 ADP917521:ADP917585 ANL917521:ANL917585 AXH917521:AXH917585 BHD917521:BHD917585 BQZ917521:BQZ917585 CAV917521:CAV917585 CKR917521:CKR917585 CUN917521:CUN917585 DEJ917521:DEJ917585 DOF917521:DOF917585 DYB917521:DYB917585 EHX917521:EHX917585 ERT917521:ERT917585 FBP917521:FBP917585 FLL917521:FLL917585 FVH917521:FVH917585 GFD917521:GFD917585 GOZ917521:GOZ917585 GYV917521:GYV917585 HIR917521:HIR917585 HSN917521:HSN917585 ICJ917521:ICJ917585 IMF917521:IMF917585 IWB917521:IWB917585 JFX917521:JFX917585 JPT917521:JPT917585 JZP917521:JZP917585 KJL917521:KJL917585 KTH917521:KTH917585 LDD917521:LDD917585 LMZ917521:LMZ917585 LWV917521:LWV917585 MGR917521:MGR917585 MQN917521:MQN917585 NAJ917521:NAJ917585 NKF917521:NKF917585 NUB917521:NUB917585 ODX917521:ODX917585 ONT917521:ONT917585 OXP917521:OXP917585 PHL917521:PHL917585 PRH917521:PRH917585 QBD917521:QBD917585 QKZ917521:QKZ917585 QUV917521:QUV917585 RER917521:RER917585 RON917521:RON917585 RYJ917521:RYJ917585 SIF917521:SIF917585 SSB917521:SSB917585 TBX917521:TBX917585 TLT917521:TLT917585 TVP917521:TVP917585 UFL917521:UFL917585 UPH917521:UPH917585 UZD917521:UZD917585 VIZ917521:VIZ917585 VSV917521:VSV917585 WCR917521:WCR917585 WMN917521:WMN917585 WWJ917521:WWJ917585 AB983057:AB983121 JX983057:JX983121 TT983057:TT983121 ADP983057:ADP983121 ANL983057:ANL983121 AXH983057:AXH983121 BHD983057:BHD983121 BQZ983057:BQZ983121 CAV983057:CAV983121 CKR983057:CKR983121 CUN983057:CUN983121 DEJ983057:DEJ983121 DOF983057:DOF983121 DYB983057:DYB983121 EHX983057:EHX983121 ERT983057:ERT983121 FBP983057:FBP983121 FLL983057:FLL983121 FVH983057:FVH983121 GFD983057:GFD983121 GOZ983057:GOZ983121 GYV983057:GYV983121 HIR983057:HIR983121 HSN983057:HSN983121 ICJ983057:ICJ983121 IMF983057:IMF983121 IWB983057:IWB983121 JFX983057:JFX983121 JPT983057:JPT983121 JZP983057:JZP983121 KJL983057:KJL983121 KTH983057:KTH983121 LDD983057:LDD983121 LMZ983057:LMZ983121 LWV983057:LWV983121 MGR983057:MGR983121 MQN983057:MQN983121 NAJ983057:NAJ983121 NKF983057:NKF983121 NUB983057:NUB983121 ODX983057:ODX983121 ONT983057:ONT983121 OXP983057:OXP983121 PHL983057:PHL983121 PRH983057:PRH983121 QBD983057:QBD983121 QKZ983057:QKZ983121 QUV983057:QUV983121 RER983057:RER983121 RON983057:RON983121 RYJ983057:RYJ983121 SIF983057:SIF983121 SSB983057:SSB983121 TBX983057:TBX983121 TLT983057:TLT983121 TVP983057:TVP983121 UFL983057:UFL983121 UPH983057:UPH983121 UZD983057:UZD983121 VIZ983057:VIZ983121 VSV983057:VSV983121 WCR983057:WCR983121 WMN983057:WMN983121 WWJ983057:WWJ983121 AB9:AB14 JX9:JX14 TT9:TT14 ADP9:ADP14 ANL9:ANL14 AXH9:AXH14 BHD9:BHD14 BQZ9:BQZ14 CAV9:CAV14 CKR9:CKR14 CUN9:CUN14 DEJ9:DEJ14 DOF9:DOF14 DYB9:DYB14 EHX9:EHX14 ERT9:ERT14 FBP9:FBP14 FLL9:FLL14 FVH9:FVH14 GFD9:GFD14 GOZ9:GOZ14 GYV9:GYV14 HIR9:HIR14 HSN9:HSN14 ICJ9:ICJ14 IMF9:IMF14 IWB9:IWB14 JFX9:JFX14 JPT9:JPT14 JZP9:JZP14 KJL9:KJL14 KTH9:KTH14 LDD9:LDD14 LMZ9:LMZ14 LWV9:LWV14 MGR9:MGR14 MQN9:MQN14 NAJ9:NAJ14 NKF9:NKF14 NUB9:NUB14 ODX9:ODX14 ONT9:ONT14 OXP9:OXP14 PHL9:PHL14 PRH9:PRH14 QBD9:QBD14 QKZ9:QKZ14 QUV9:QUV14 RER9:RER14 RON9:RON14 RYJ9:RYJ14 SIF9:SIF14 SSB9:SSB14 TBX9:TBX14 TLT9:TLT14 TVP9:TVP14 UFL9:UFL14 UPH9:UPH14 UZD9:UZD14 VIZ9:VIZ14 VSV9:VSV14 WCR9:WCR14 WMN9:WMN14 WWJ9:WWJ14 AB65545:AB65550 JX65545:JX65550 TT65545:TT65550 ADP65545:ADP65550 ANL65545:ANL65550 AXH65545:AXH65550 BHD65545:BHD65550 BQZ65545:BQZ65550 CAV65545:CAV65550 CKR65545:CKR65550 CUN65545:CUN65550 DEJ65545:DEJ65550 DOF65545:DOF65550 DYB65545:DYB65550 EHX65545:EHX65550 ERT65545:ERT65550 FBP65545:FBP65550 FLL65545:FLL65550 FVH65545:FVH65550 GFD65545:GFD65550 GOZ65545:GOZ65550 GYV65545:GYV65550 HIR65545:HIR65550 HSN65545:HSN65550 ICJ65545:ICJ65550 IMF65545:IMF65550 IWB65545:IWB65550 JFX65545:JFX65550 JPT65545:JPT65550 JZP65545:JZP65550 KJL65545:KJL65550 KTH65545:KTH65550 LDD65545:LDD65550 LMZ65545:LMZ65550 LWV65545:LWV65550 MGR65545:MGR65550 MQN65545:MQN65550 NAJ65545:NAJ65550 NKF65545:NKF65550 NUB65545:NUB65550 ODX65545:ODX65550 ONT65545:ONT65550 OXP65545:OXP65550 PHL65545:PHL65550 PRH65545:PRH65550 QBD65545:QBD65550 QKZ65545:QKZ65550 QUV65545:QUV65550 RER65545:RER65550 RON65545:RON65550 RYJ65545:RYJ65550 SIF65545:SIF65550 SSB65545:SSB65550 TBX65545:TBX65550 TLT65545:TLT65550 TVP65545:TVP65550 UFL65545:UFL65550 UPH65545:UPH65550 UZD65545:UZD65550 VIZ65545:VIZ65550 VSV65545:VSV65550 WCR65545:WCR65550 WMN65545:WMN65550 WWJ65545:WWJ65550 AB131081:AB131086 JX131081:JX131086 TT131081:TT131086 ADP131081:ADP131086 ANL131081:ANL131086 AXH131081:AXH131086 BHD131081:BHD131086 BQZ131081:BQZ131086 CAV131081:CAV131086 CKR131081:CKR131086 CUN131081:CUN131086 DEJ131081:DEJ131086 DOF131081:DOF131086 DYB131081:DYB131086 EHX131081:EHX131086 ERT131081:ERT131086 FBP131081:FBP131086 FLL131081:FLL131086 FVH131081:FVH131086 GFD131081:GFD131086 GOZ131081:GOZ131086 GYV131081:GYV131086 HIR131081:HIR131086 HSN131081:HSN131086 ICJ131081:ICJ131086 IMF131081:IMF131086 IWB131081:IWB131086 JFX131081:JFX131086 JPT131081:JPT131086 JZP131081:JZP131086 KJL131081:KJL131086 KTH131081:KTH131086 LDD131081:LDD131086 LMZ131081:LMZ131086 LWV131081:LWV131086 MGR131081:MGR131086 MQN131081:MQN131086 NAJ131081:NAJ131086 NKF131081:NKF131086 NUB131081:NUB131086 ODX131081:ODX131086 ONT131081:ONT131086 OXP131081:OXP131086 PHL131081:PHL131086 PRH131081:PRH131086 QBD131081:QBD131086 QKZ131081:QKZ131086 QUV131081:QUV131086 RER131081:RER131086 RON131081:RON131086 RYJ131081:RYJ131086 SIF131081:SIF131086 SSB131081:SSB131086 TBX131081:TBX131086 TLT131081:TLT131086 TVP131081:TVP131086 UFL131081:UFL131086 UPH131081:UPH131086 UZD131081:UZD131086 VIZ131081:VIZ131086 VSV131081:VSV131086 WCR131081:WCR131086 WMN131081:WMN131086 WWJ131081:WWJ131086 AB196617:AB196622 JX196617:JX196622 TT196617:TT196622 ADP196617:ADP196622 ANL196617:ANL196622 AXH196617:AXH196622 BHD196617:BHD196622 BQZ196617:BQZ196622 CAV196617:CAV196622 CKR196617:CKR196622 CUN196617:CUN196622 DEJ196617:DEJ196622 DOF196617:DOF196622 DYB196617:DYB196622 EHX196617:EHX196622 ERT196617:ERT196622 FBP196617:FBP196622 FLL196617:FLL196622 FVH196617:FVH196622 GFD196617:GFD196622 GOZ196617:GOZ196622 GYV196617:GYV196622 HIR196617:HIR196622 HSN196617:HSN196622 ICJ196617:ICJ196622 IMF196617:IMF196622 IWB196617:IWB196622 JFX196617:JFX196622 JPT196617:JPT196622 JZP196617:JZP196622 KJL196617:KJL196622 KTH196617:KTH196622 LDD196617:LDD196622 LMZ196617:LMZ196622 LWV196617:LWV196622 MGR196617:MGR196622 MQN196617:MQN196622 NAJ196617:NAJ196622 NKF196617:NKF196622 NUB196617:NUB196622 ODX196617:ODX196622 ONT196617:ONT196622 OXP196617:OXP196622 PHL196617:PHL196622 PRH196617:PRH196622 QBD196617:QBD196622 QKZ196617:QKZ196622 QUV196617:QUV196622 RER196617:RER196622 RON196617:RON196622 RYJ196617:RYJ196622 SIF196617:SIF196622 SSB196617:SSB196622 TBX196617:TBX196622 TLT196617:TLT196622 TVP196617:TVP196622 UFL196617:UFL196622 UPH196617:UPH196622 UZD196617:UZD196622 VIZ196617:VIZ196622 VSV196617:VSV196622 WCR196617:WCR196622 WMN196617:WMN196622 WWJ196617:WWJ196622 AB262153:AB262158 JX262153:JX262158 TT262153:TT262158 ADP262153:ADP262158 ANL262153:ANL262158 AXH262153:AXH262158 BHD262153:BHD262158 BQZ262153:BQZ262158 CAV262153:CAV262158 CKR262153:CKR262158 CUN262153:CUN262158 DEJ262153:DEJ262158 DOF262153:DOF262158 DYB262153:DYB262158 EHX262153:EHX262158 ERT262153:ERT262158 FBP262153:FBP262158 FLL262153:FLL262158 FVH262153:FVH262158 GFD262153:GFD262158 GOZ262153:GOZ262158 GYV262153:GYV262158 HIR262153:HIR262158 HSN262153:HSN262158 ICJ262153:ICJ262158 IMF262153:IMF262158 IWB262153:IWB262158 JFX262153:JFX262158 JPT262153:JPT262158 JZP262153:JZP262158 KJL262153:KJL262158 KTH262153:KTH262158 LDD262153:LDD262158 LMZ262153:LMZ262158 LWV262153:LWV262158 MGR262153:MGR262158 MQN262153:MQN262158 NAJ262153:NAJ262158 NKF262153:NKF262158 NUB262153:NUB262158 ODX262153:ODX262158 ONT262153:ONT262158 OXP262153:OXP262158 PHL262153:PHL262158 PRH262153:PRH262158 QBD262153:QBD262158 QKZ262153:QKZ262158 QUV262153:QUV262158 RER262153:RER262158 RON262153:RON262158 RYJ262153:RYJ262158 SIF262153:SIF262158 SSB262153:SSB262158 TBX262153:TBX262158 TLT262153:TLT262158 TVP262153:TVP262158 UFL262153:UFL262158 UPH262153:UPH262158 UZD262153:UZD262158 VIZ262153:VIZ262158 VSV262153:VSV262158 WCR262153:WCR262158 WMN262153:WMN262158 WWJ262153:WWJ262158 AB327689:AB327694 JX327689:JX327694 TT327689:TT327694 ADP327689:ADP327694 ANL327689:ANL327694 AXH327689:AXH327694 BHD327689:BHD327694 BQZ327689:BQZ327694 CAV327689:CAV327694 CKR327689:CKR327694 CUN327689:CUN327694 DEJ327689:DEJ327694 DOF327689:DOF327694 DYB327689:DYB327694 EHX327689:EHX327694 ERT327689:ERT327694 FBP327689:FBP327694 FLL327689:FLL327694 FVH327689:FVH327694 GFD327689:GFD327694 GOZ327689:GOZ327694 GYV327689:GYV327694 HIR327689:HIR327694 HSN327689:HSN327694 ICJ327689:ICJ327694 IMF327689:IMF327694 IWB327689:IWB327694 JFX327689:JFX327694 JPT327689:JPT327694 JZP327689:JZP327694 KJL327689:KJL327694 KTH327689:KTH327694 LDD327689:LDD327694 LMZ327689:LMZ327694 LWV327689:LWV327694 MGR327689:MGR327694 MQN327689:MQN327694 NAJ327689:NAJ327694 NKF327689:NKF327694 NUB327689:NUB327694 ODX327689:ODX327694 ONT327689:ONT327694 OXP327689:OXP327694 PHL327689:PHL327694 PRH327689:PRH327694 QBD327689:QBD327694 QKZ327689:QKZ327694 QUV327689:QUV327694 RER327689:RER327694 RON327689:RON327694 RYJ327689:RYJ327694 SIF327689:SIF327694 SSB327689:SSB327694 TBX327689:TBX327694 TLT327689:TLT327694 TVP327689:TVP327694 UFL327689:UFL327694 UPH327689:UPH327694 UZD327689:UZD327694 VIZ327689:VIZ327694 VSV327689:VSV327694 WCR327689:WCR327694 WMN327689:WMN327694 WWJ327689:WWJ327694 AB393225:AB393230 JX393225:JX393230 TT393225:TT393230 ADP393225:ADP393230 ANL393225:ANL393230 AXH393225:AXH393230 BHD393225:BHD393230 BQZ393225:BQZ393230 CAV393225:CAV393230 CKR393225:CKR393230 CUN393225:CUN393230 DEJ393225:DEJ393230 DOF393225:DOF393230 DYB393225:DYB393230 EHX393225:EHX393230 ERT393225:ERT393230 FBP393225:FBP393230 FLL393225:FLL393230 FVH393225:FVH393230 GFD393225:GFD393230 GOZ393225:GOZ393230 GYV393225:GYV393230 HIR393225:HIR393230 HSN393225:HSN393230 ICJ393225:ICJ393230 IMF393225:IMF393230 IWB393225:IWB393230 JFX393225:JFX393230 JPT393225:JPT393230 JZP393225:JZP393230 KJL393225:KJL393230 KTH393225:KTH393230 LDD393225:LDD393230 LMZ393225:LMZ393230 LWV393225:LWV393230 MGR393225:MGR393230 MQN393225:MQN393230 NAJ393225:NAJ393230 NKF393225:NKF393230 NUB393225:NUB393230 ODX393225:ODX393230 ONT393225:ONT393230 OXP393225:OXP393230 PHL393225:PHL393230 PRH393225:PRH393230 QBD393225:QBD393230 QKZ393225:QKZ393230 QUV393225:QUV393230 RER393225:RER393230 RON393225:RON393230 RYJ393225:RYJ393230 SIF393225:SIF393230 SSB393225:SSB393230 TBX393225:TBX393230 TLT393225:TLT393230 TVP393225:TVP393230 UFL393225:UFL393230 UPH393225:UPH393230 UZD393225:UZD393230 VIZ393225:VIZ393230 VSV393225:VSV393230 WCR393225:WCR393230 WMN393225:WMN393230 WWJ393225:WWJ393230 AB458761:AB458766 JX458761:JX458766 TT458761:TT458766 ADP458761:ADP458766 ANL458761:ANL458766 AXH458761:AXH458766 BHD458761:BHD458766 BQZ458761:BQZ458766 CAV458761:CAV458766 CKR458761:CKR458766 CUN458761:CUN458766 DEJ458761:DEJ458766 DOF458761:DOF458766 DYB458761:DYB458766 EHX458761:EHX458766 ERT458761:ERT458766 FBP458761:FBP458766 FLL458761:FLL458766 FVH458761:FVH458766 GFD458761:GFD458766 GOZ458761:GOZ458766 GYV458761:GYV458766 HIR458761:HIR458766 HSN458761:HSN458766 ICJ458761:ICJ458766 IMF458761:IMF458766 IWB458761:IWB458766 JFX458761:JFX458766 JPT458761:JPT458766 JZP458761:JZP458766 KJL458761:KJL458766 KTH458761:KTH458766 LDD458761:LDD458766 LMZ458761:LMZ458766 LWV458761:LWV458766 MGR458761:MGR458766 MQN458761:MQN458766 NAJ458761:NAJ458766 NKF458761:NKF458766 NUB458761:NUB458766 ODX458761:ODX458766 ONT458761:ONT458766 OXP458761:OXP458766 PHL458761:PHL458766 PRH458761:PRH458766 QBD458761:QBD458766 QKZ458761:QKZ458766 QUV458761:QUV458766 RER458761:RER458766 RON458761:RON458766 RYJ458761:RYJ458766 SIF458761:SIF458766 SSB458761:SSB458766 TBX458761:TBX458766 TLT458761:TLT458766 TVP458761:TVP458766 UFL458761:UFL458766 UPH458761:UPH458766 UZD458761:UZD458766 VIZ458761:VIZ458766 VSV458761:VSV458766 WCR458761:WCR458766 WMN458761:WMN458766 WWJ458761:WWJ458766 AB524297:AB524302 JX524297:JX524302 TT524297:TT524302 ADP524297:ADP524302 ANL524297:ANL524302 AXH524297:AXH524302 BHD524297:BHD524302 BQZ524297:BQZ524302 CAV524297:CAV524302 CKR524297:CKR524302 CUN524297:CUN524302 DEJ524297:DEJ524302 DOF524297:DOF524302 DYB524297:DYB524302 EHX524297:EHX524302 ERT524297:ERT524302 FBP524297:FBP524302 FLL524297:FLL524302 FVH524297:FVH524302 GFD524297:GFD524302 GOZ524297:GOZ524302 GYV524297:GYV524302 HIR524297:HIR524302 HSN524297:HSN524302 ICJ524297:ICJ524302 IMF524297:IMF524302 IWB524297:IWB524302 JFX524297:JFX524302 JPT524297:JPT524302 JZP524297:JZP524302 KJL524297:KJL524302 KTH524297:KTH524302 LDD524297:LDD524302 LMZ524297:LMZ524302 LWV524297:LWV524302 MGR524297:MGR524302 MQN524297:MQN524302 NAJ524297:NAJ524302 NKF524297:NKF524302 NUB524297:NUB524302 ODX524297:ODX524302 ONT524297:ONT524302 OXP524297:OXP524302 PHL524297:PHL524302 PRH524297:PRH524302 QBD524297:QBD524302 QKZ524297:QKZ524302 QUV524297:QUV524302 RER524297:RER524302 RON524297:RON524302 RYJ524297:RYJ524302 SIF524297:SIF524302 SSB524297:SSB524302 TBX524297:TBX524302 TLT524297:TLT524302 TVP524297:TVP524302 UFL524297:UFL524302 UPH524297:UPH524302 UZD524297:UZD524302 VIZ524297:VIZ524302 VSV524297:VSV524302 WCR524297:WCR524302 WMN524297:WMN524302 WWJ524297:WWJ524302 AB589833:AB589838 JX589833:JX589838 TT589833:TT589838 ADP589833:ADP589838 ANL589833:ANL589838 AXH589833:AXH589838 BHD589833:BHD589838 BQZ589833:BQZ589838 CAV589833:CAV589838 CKR589833:CKR589838 CUN589833:CUN589838 DEJ589833:DEJ589838 DOF589833:DOF589838 DYB589833:DYB589838 EHX589833:EHX589838 ERT589833:ERT589838 FBP589833:FBP589838 FLL589833:FLL589838 FVH589833:FVH589838 GFD589833:GFD589838 GOZ589833:GOZ589838 GYV589833:GYV589838 HIR589833:HIR589838 HSN589833:HSN589838 ICJ589833:ICJ589838 IMF589833:IMF589838 IWB589833:IWB589838 JFX589833:JFX589838 JPT589833:JPT589838 JZP589833:JZP589838 KJL589833:KJL589838 KTH589833:KTH589838 LDD589833:LDD589838 LMZ589833:LMZ589838 LWV589833:LWV589838 MGR589833:MGR589838 MQN589833:MQN589838 NAJ589833:NAJ589838 NKF589833:NKF589838 NUB589833:NUB589838 ODX589833:ODX589838 ONT589833:ONT589838 OXP589833:OXP589838 PHL589833:PHL589838 PRH589833:PRH589838 QBD589833:QBD589838 QKZ589833:QKZ589838 QUV589833:QUV589838 RER589833:RER589838 RON589833:RON589838 RYJ589833:RYJ589838 SIF589833:SIF589838 SSB589833:SSB589838 TBX589833:TBX589838 TLT589833:TLT589838 TVP589833:TVP589838 UFL589833:UFL589838 UPH589833:UPH589838 UZD589833:UZD589838 VIZ589833:VIZ589838 VSV589833:VSV589838 WCR589833:WCR589838 WMN589833:WMN589838 WWJ589833:WWJ589838 AB655369:AB655374 JX655369:JX655374 TT655369:TT655374 ADP655369:ADP655374 ANL655369:ANL655374 AXH655369:AXH655374 BHD655369:BHD655374 BQZ655369:BQZ655374 CAV655369:CAV655374 CKR655369:CKR655374 CUN655369:CUN655374 DEJ655369:DEJ655374 DOF655369:DOF655374 DYB655369:DYB655374 EHX655369:EHX655374 ERT655369:ERT655374 FBP655369:FBP655374 FLL655369:FLL655374 FVH655369:FVH655374 GFD655369:GFD655374 GOZ655369:GOZ655374 GYV655369:GYV655374 HIR655369:HIR655374 HSN655369:HSN655374 ICJ655369:ICJ655374 IMF655369:IMF655374 IWB655369:IWB655374 JFX655369:JFX655374 JPT655369:JPT655374 JZP655369:JZP655374 KJL655369:KJL655374 KTH655369:KTH655374 LDD655369:LDD655374 LMZ655369:LMZ655374 LWV655369:LWV655374 MGR655369:MGR655374 MQN655369:MQN655374 NAJ655369:NAJ655374 NKF655369:NKF655374 NUB655369:NUB655374 ODX655369:ODX655374 ONT655369:ONT655374 OXP655369:OXP655374 PHL655369:PHL655374 PRH655369:PRH655374 QBD655369:QBD655374 QKZ655369:QKZ655374 QUV655369:QUV655374 RER655369:RER655374 RON655369:RON655374 RYJ655369:RYJ655374 SIF655369:SIF655374 SSB655369:SSB655374 TBX655369:TBX655374 TLT655369:TLT655374 TVP655369:TVP655374 UFL655369:UFL655374 UPH655369:UPH655374 UZD655369:UZD655374 VIZ655369:VIZ655374 VSV655369:VSV655374 WCR655369:WCR655374 WMN655369:WMN655374 WWJ655369:WWJ655374 AB720905:AB720910 JX720905:JX720910 TT720905:TT720910 ADP720905:ADP720910 ANL720905:ANL720910 AXH720905:AXH720910 BHD720905:BHD720910 BQZ720905:BQZ720910 CAV720905:CAV720910 CKR720905:CKR720910 CUN720905:CUN720910 DEJ720905:DEJ720910 DOF720905:DOF720910 DYB720905:DYB720910 EHX720905:EHX720910 ERT720905:ERT720910 FBP720905:FBP720910 FLL720905:FLL720910 FVH720905:FVH720910 GFD720905:GFD720910 GOZ720905:GOZ720910 GYV720905:GYV720910 HIR720905:HIR720910 HSN720905:HSN720910 ICJ720905:ICJ720910 IMF720905:IMF720910 IWB720905:IWB720910 JFX720905:JFX720910 JPT720905:JPT720910 JZP720905:JZP720910 KJL720905:KJL720910 KTH720905:KTH720910 LDD720905:LDD720910 LMZ720905:LMZ720910 LWV720905:LWV720910 MGR720905:MGR720910 MQN720905:MQN720910 NAJ720905:NAJ720910 NKF720905:NKF720910 NUB720905:NUB720910 ODX720905:ODX720910 ONT720905:ONT720910 OXP720905:OXP720910 PHL720905:PHL720910 PRH720905:PRH720910 QBD720905:QBD720910 QKZ720905:QKZ720910 QUV720905:QUV720910 RER720905:RER720910 RON720905:RON720910 RYJ720905:RYJ720910 SIF720905:SIF720910 SSB720905:SSB720910 TBX720905:TBX720910 TLT720905:TLT720910 TVP720905:TVP720910 UFL720905:UFL720910 UPH720905:UPH720910 UZD720905:UZD720910 VIZ720905:VIZ720910 VSV720905:VSV720910 WCR720905:WCR720910 WMN720905:WMN720910 WWJ720905:WWJ720910 AB786441:AB786446 JX786441:JX786446 TT786441:TT786446 ADP786441:ADP786446 ANL786441:ANL786446 AXH786441:AXH786446 BHD786441:BHD786446 BQZ786441:BQZ786446 CAV786441:CAV786446 CKR786441:CKR786446 CUN786441:CUN786446 DEJ786441:DEJ786446 DOF786441:DOF786446 DYB786441:DYB786446 EHX786441:EHX786446 ERT786441:ERT786446 FBP786441:FBP786446 FLL786441:FLL786446 FVH786441:FVH786446 GFD786441:GFD786446 GOZ786441:GOZ786446 GYV786441:GYV786446 HIR786441:HIR786446 HSN786441:HSN786446 ICJ786441:ICJ786446 IMF786441:IMF786446 IWB786441:IWB786446 JFX786441:JFX786446 JPT786441:JPT786446 JZP786441:JZP786446 KJL786441:KJL786446 KTH786441:KTH786446 LDD786441:LDD786446 LMZ786441:LMZ786446 LWV786441:LWV786446 MGR786441:MGR786446 MQN786441:MQN786446 NAJ786441:NAJ786446 NKF786441:NKF786446 NUB786441:NUB786446 ODX786441:ODX786446 ONT786441:ONT786446 OXP786441:OXP786446 PHL786441:PHL786446 PRH786441:PRH786446 QBD786441:QBD786446 QKZ786441:QKZ786446 QUV786441:QUV786446 RER786441:RER786446 RON786441:RON786446 RYJ786441:RYJ786446 SIF786441:SIF786446 SSB786441:SSB786446 TBX786441:TBX786446 TLT786441:TLT786446 TVP786441:TVP786446 UFL786441:UFL786446 UPH786441:UPH786446 UZD786441:UZD786446 VIZ786441:VIZ786446 VSV786441:VSV786446 WCR786441:WCR786446 WMN786441:WMN786446 WWJ786441:WWJ786446 AB851977:AB851982 JX851977:JX851982 TT851977:TT851982 ADP851977:ADP851982 ANL851977:ANL851982 AXH851977:AXH851982 BHD851977:BHD851982 BQZ851977:BQZ851982 CAV851977:CAV851982 CKR851977:CKR851982 CUN851977:CUN851982 DEJ851977:DEJ851982 DOF851977:DOF851982 DYB851977:DYB851982 EHX851977:EHX851982 ERT851977:ERT851982 FBP851977:FBP851982 FLL851977:FLL851982 FVH851977:FVH851982 GFD851977:GFD851982 GOZ851977:GOZ851982 GYV851977:GYV851982 HIR851977:HIR851982 HSN851977:HSN851982 ICJ851977:ICJ851982 IMF851977:IMF851982 IWB851977:IWB851982 JFX851977:JFX851982 JPT851977:JPT851982 JZP851977:JZP851982 KJL851977:KJL851982 KTH851977:KTH851982 LDD851977:LDD851982 LMZ851977:LMZ851982 LWV851977:LWV851982 MGR851977:MGR851982 MQN851977:MQN851982 NAJ851977:NAJ851982 NKF851977:NKF851982 NUB851977:NUB851982 ODX851977:ODX851982 ONT851977:ONT851982 OXP851977:OXP851982 PHL851977:PHL851982 PRH851977:PRH851982 QBD851977:QBD851982 QKZ851977:QKZ851982 QUV851977:QUV851982 RER851977:RER851982 RON851977:RON851982 RYJ851977:RYJ851982 SIF851977:SIF851982 SSB851977:SSB851982 TBX851977:TBX851982 TLT851977:TLT851982 TVP851977:TVP851982 UFL851977:UFL851982 UPH851977:UPH851982 UZD851977:UZD851982 VIZ851977:VIZ851982 VSV851977:VSV851982 WCR851977:WCR851982 WMN851977:WMN851982 WWJ851977:WWJ851982 AB917513:AB917518 JX917513:JX917518 TT917513:TT917518 ADP917513:ADP917518 ANL917513:ANL917518 AXH917513:AXH917518 BHD917513:BHD917518 BQZ917513:BQZ917518 CAV917513:CAV917518 CKR917513:CKR917518 CUN917513:CUN917518 DEJ917513:DEJ917518 DOF917513:DOF917518 DYB917513:DYB917518 EHX917513:EHX917518 ERT917513:ERT917518 FBP917513:FBP917518 FLL917513:FLL917518 FVH917513:FVH917518 GFD917513:GFD917518 GOZ917513:GOZ917518 GYV917513:GYV917518 HIR917513:HIR917518 HSN917513:HSN917518 ICJ917513:ICJ917518 IMF917513:IMF917518 IWB917513:IWB917518 JFX917513:JFX917518 JPT917513:JPT917518 JZP917513:JZP917518 KJL917513:KJL917518 KTH917513:KTH917518 LDD917513:LDD917518 LMZ917513:LMZ917518 LWV917513:LWV917518 MGR917513:MGR917518 MQN917513:MQN917518 NAJ917513:NAJ917518 NKF917513:NKF917518 NUB917513:NUB917518 ODX917513:ODX917518 ONT917513:ONT917518 OXP917513:OXP917518 PHL917513:PHL917518 PRH917513:PRH917518 QBD917513:QBD917518 QKZ917513:QKZ917518 QUV917513:QUV917518 RER917513:RER917518 RON917513:RON917518 RYJ917513:RYJ917518 SIF917513:SIF917518 SSB917513:SSB917518 TBX917513:TBX917518 TLT917513:TLT917518 TVP917513:TVP917518 UFL917513:UFL917518 UPH917513:UPH917518 UZD917513:UZD917518 VIZ917513:VIZ917518 VSV917513:VSV917518 WCR917513:WCR917518 WMN917513:WMN917518 WWJ917513:WWJ917518 AB983049:AB983054 JX983049:JX983054 TT983049:TT983054 ADP983049:ADP983054 ANL983049:ANL983054 AXH983049:AXH983054 BHD983049:BHD983054 BQZ983049:BQZ983054 CAV983049:CAV983054 CKR983049:CKR983054 CUN983049:CUN983054 DEJ983049:DEJ983054 DOF983049:DOF983054 DYB983049:DYB983054 EHX983049:EHX983054 ERT983049:ERT983054 FBP983049:FBP983054 FLL983049:FLL983054 FVH983049:FVH983054 GFD983049:GFD983054 GOZ983049:GOZ983054 GYV983049:GYV983054 HIR983049:HIR983054 HSN983049:HSN983054 ICJ983049:ICJ983054 IMF983049:IMF983054 IWB983049:IWB983054 JFX983049:JFX983054 JPT983049:JPT983054 JZP983049:JZP983054 KJL983049:KJL983054 KTH983049:KTH983054 LDD983049:LDD983054 LMZ983049:LMZ983054 LWV983049:LWV983054 MGR983049:MGR983054 MQN983049:MQN983054 NAJ983049:NAJ983054 NKF983049:NKF983054 NUB983049:NUB983054 ODX983049:ODX983054 ONT983049:ONT983054 OXP983049:OXP983054 PHL983049:PHL983054 PRH983049:PRH983054 QBD983049:QBD983054 QKZ983049:QKZ983054 QUV983049:QUV983054 RER983049:RER983054 RON983049:RON983054 RYJ983049:RYJ983054 SIF983049:SIF983054 SSB983049:SSB983054 TBX983049:TBX983054 TLT983049:TLT983054 TVP983049:TVP983054 UFL983049:UFL983054 UPH983049:UPH983054 UZD983049:UZD983054 VIZ983049:VIZ983054 VSV983049:VSV983054 WCR983049:WCR983054 WMN983049:WMN983054 WWJ983049:WWJ983054">
      <formula1>0</formula1>
      <formula2>100</formula2>
    </dataValidation>
    <dataValidation showInputMessage="1" showErrorMessage="1" sqref="AD17:AH81 JZ17:KD81 TV17:TZ81 ADR17:ADV81 ANN17:ANR81 AXJ17:AXN81 BHF17:BHJ81 BRB17:BRF81 CAX17:CBB81 CKT17:CKX81 CUP17:CUT81 DEL17:DEP81 DOH17:DOL81 DYD17:DYH81 EHZ17:EID81 ERV17:ERZ81 FBR17:FBV81 FLN17:FLR81 FVJ17:FVN81 GFF17:GFJ81 GPB17:GPF81 GYX17:GZB81 HIT17:HIX81 HSP17:HST81 ICL17:ICP81 IMH17:IML81 IWD17:IWH81 JFZ17:JGD81 JPV17:JPZ81 JZR17:JZV81 KJN17:KJR81 KTJ17:KTN81 LDF17:LDJ81 LNB17:LNF81 LWX17:LXB81 MGT17:MGX81 MQP17:MQT81 NAL17:NAP81 NKH17:NKL81 NUD17:NUH81 ODZ17:OED81 ONV17:ONZ81 OXR17:OXV81 PHN17:PHR81 PRJ17:PRN81 QBF17:QBJ81 QLB17:QLF81 QUX17:QVB81 RET17:REX81 ROP17:ROT81 RYL17:RYP81 SIH17:SIL81 SSD17:SSH81 TBZ17:TCD81 TLV17:TLZ81 TVR17:TVV81 UFN17:UFR81 UPJ17:UPN81 UZF17:UZJ81 VJB17:VJF81 VSX17:VTB81 WCT17:WCX81 WMP17:WMT81 WWL17:WWP81 AD65553:AH65617 JZ65553:KD65617 TV65553:TZ65617 ADR65553:ADV65617 ANN65553:ANR65617 AXJ65553:AXN65617 BHF65553:BHJ65617 BRB65553:BRF65617 CAX65553:CBB65617 CKT65553:CKX65617 CUP65553:CUT65617 DEL65553:DEP65617 DOH65553:DOL65617 DYD65553:DYH65617 EHZ65553:EID65617 ERV65553:ERZ65617 FBR65553:FBV65617 FLN65553:FLR65617 FVJ65553:FVN65617 GFF65553:GFJ65617 GPB65553:GPF65617 GYX65553:GZB65617 HIT65553:HIX65617 HSP65553:HST65617 ICL65553:ICP65617 IMH65553:IML65617 IWD65553:IWH65617 JFZ65553:JGD65617 JPV65553:JPZ65617 JZR65553:JZV65617 KJN65553:KJR65617 KTJ65553:KTN65617 LDF65553:LDJ65617 LNB65553:LNF65617 LWX65553:LXB65617 MGT65553:MGX65617 MQP65553:MQT65617 NAL65553:NAP65617 NKH65553:NKL65617 NUD65553:NUH65617 ODZ65553:OED65617 ONV65553:ONZ65617 OXR65553:OXV65617 PHN65553:PHR65617 PRJ65553:PRN65617 QBF65553:QBJ65617 QLB65553:QLF65617 QUX65553:QVB65617 RET65553:REX65617 ROP65553:ROT65617 RYL65553:RYP65617 SIH65553:SIL65617 SSD65553:SSH65617 TBZ65553:TCD65617 TLV65553:TLZ65617 TVR65553:TVV65617 UFN65553:UFR65617 UPJ65553:UPN65617 UZF65553:UZJ65617 VJB65553:VJF65617 VSX65553:VTB65617 WCT65553:WCX65617 WMP65553:WMT65617 WWL65553:WWP65617 AD131089:AH131153 JZ131089:KD131153 TV131089:TZ131153 ADR131089:ADV131153 ANN131089:ANR131153 AXJ131089:AXN131153 BHF131089:BHJ131153 BRB131089:BRF131153 CAX131089:CBB131153 CKT131089:CKX131153 CUP131089:CUT131153 DEL131089:DEP131153 DOH131089:DOL131153 DYD131089:DYH131153 EHZ131089:EID131153 ERV131089:ERZ131153 FBR131089:FBV131153 FLN131089:FLR131153 FVJ131089:FVN131153 GFF131089:GFJ131153 GPB131089:GPF131153 GYX131089:GZB131153 HIT131089:HIX131153 HSP131089:HST131153 ICL131089:ICP131153 IMH131089:IML131153 IWD131089:IWH131153 JFZ131089:JGD131153 JPV131089:JPZ131153 JZR131089:JZV131153 KJN131089:KJR131153 KTJ131089:KTN131153 LDF131089:LDJ131153 LNB131089:LNF131153 LWX131089:LXB131153 MGT131089:MGX131153 MQP131089:MQT131153 NAL131089:NAP131153 NKH131089:NKL131153 NUD131089:NUH131153 ODZ131089:OED131153 ONV131089:ONZ131153 OXR131089:OXV131153 PHN131089:PHR131153 PRJ131089:PRN131153 QBF131089:QBJ131153 QLB131089:QLF131153 QUX131089:QVB131153 RET131089:REX131153 ROP131089:ROT131153 RYL131089:RYP131153 SIH131089:SIL131153 SSD131089:SSH131153 TBZ131089:TCD131153 TLV131089:TLZ131153 TVR131089:TVV131153 UFN131089:UFR131153 UPJ131089:UPN131153 UZF131089:UZJ131153 VJB131089:VJF131153 VSX131089:VTB131153 WCT131089:WCX131153 WMP131089:WMT131153 WWL131089:WWP131153 AD196625:AH196689 JZ196625:KD196689 TV196625:TZ196689 ADR196625:ADV196689 ANN196625:ANR196689 AXJ196625:AXN196689 BHF196625:BHJ196689 BRB196625:BRF196689 CAX196625:CBB196689 CKT196625:CKX196689 CUP196625:CUT196689 DEL196625:DEP196689 DOH196625:DOL196689 DYD196625:DYH196689 EHZ196625:EID196689 ERV196625:ERZ196689 FBR196625:FBV196689 FLN196625:FLR196689 FVJ196625:FVN196689 GFF196625:GFJ196689 GPB196625:GPF196689 GYX196625:GZB196689 HIT196625:HIX196689 HSP196625:HST196689 ICL196625:ICP196689 IMH196625:IML196689 IWD196625:IWH196689 JFZ196625:JGD196689 JPV196625:JPZ196689 JZR196625:JZV196689 KJN196625:KJR196689 KTJ196625:KTN196689 LDF196625:LDJ196689 LNB196625:LNF196689 LWX196625:LXB196689 MGT196625:MGX196689 MQP196625:MQT196689 NAL196625:NAP196689 NKH196625:NKL196689 NUD196625:NUH196689 ODZ196625:OED196689 ONV196625:ONZ196689 OXR196625:OXV196689 PHN196625:PHR196689 PRJ196625:PRN196689 QBF196625:QBJ196689 QLB196625:QLF196689 QUX196625:QVB196689 RET196625:REX196689 ROP196625:ROT196689 RYL196625:RYP196689 SIH196625:SIL196689 SSD196625:SSH196689 TBZ196625:TCD196689 TLV196625:TLZ196689 TVR196625:TVV196689 UFN196625:UFR196689 UPJ196625:UPN196689 UZF196625:UZJ196689 VJB196625:VJF196689 VSX196625:VTB196689 WCT196625:WCX196689 WMP196625:WMT196689 WWL196625:WWP196689 AD262161:AH262225 JZ262161:KD262225 TV262161:TZ262225 ADR262161:ADV262225 ANN262161:ANR262225 AXJ262161:AXN262225 BHF262161:BHJ262225 BRB262161:BRF262225 CAX262161:CBB262225 CKT262161:CKX262225 CUP262161:CUT262225 DEL262161:DEP262225 DOH262161:DOL262225 DYD262161:DYH262225 EHZ262161:EID262225 ERV262161:ERZ262225 FBR262161:FBV262225 FLN262161:FLR262225 FVJ262161:FVN262225 GFF262161:GFJ262225 GPB262161:GPF262225 GYX262161:GZB262225 HIT262161:HIX262225 HSP262161:HST262225 ICL262161:ICP262225 IMH262161:IML262225 IWD262161:IWH262225 JFZ262161:JGD262225 JPV262161:JPZ262225 JZR262161:JZV262225 KJN262161:KJR262225 KTJ262161:KTN262225 LDF262161:LDJ262225 LNB262161:LNF262225 LWX262161:LXB262225 MGT262161:MGX262225 MQP262161:MQT262225 NAL262161:NAP262225 NKH262161:NKL262225 NUD262161:NUH262225 ODZ262161:OED262225 ONV262161:ONZ262225 OXR262161:OXV262225 PHN262161:PHR262225 PRJ262161:PRN262225 QBF262161:QBJ262225 QLB262161:QLF262225 QUX262161:QVB262225 RET262161:REX262225 ROP262161:ROT262225 RYL262161:RYP262225 SIH262161:SIL262225 SSD262161:SSH262225 TBZ262161:TCD262225 TLV262161:TLZ262225 TVR262161:TVV262225 UFN262161:UFR262225 UPJ262161:UPN262225 UZF262161:UZJ262225 VJB262161:VJF262225 VSX262161:VTB262225 WCT262161:WCX262225 WMP262161:WMT262225 WWL262161:WWP262225 AD327697:AH327761 JZ327697:KD327761 TV327697:TZ327761 ADR327697:ADV327761 ANN327697:ANR327761 AXJ327697:AXN327761 BHF327697:BHJ327761 BRB327697:BRF327761 CAX327697:CBB327761 CKT327697:CKX327761 CUP327697:CUT327761 DEL327697:DEP327761 DOH327697:DOL327761 DYD327697:DYH327761 EHZ327697:EID327761 ERV327697:ERZ327761 FBR327697:FBV327761 FLN327697:FLR327761 FVJ327697:FVN327761 GFF327697:GFJ327761 GPB327697:GPF327761 GYX327697:GZB327761 HIT327697:HIX327761 HSP327697:HST327761 ICL327697:ICP327761 IMH327697:IML327761 IWD327697:IWH327761 JFZ327697:JGD327761 JPV327697:JPZ327761 JZR327697:JZV327761 KJN327697:KJR327761 KTJ327697:KTN327761 LDF327697:LDJ327761 LNB327697:LNF327761 LWX327697:LXB327761 MGT327697:MGX327761 MQP327697:MQT327761 NAL327697:NAP327761 NKH327697:NKL327761 NUD327697:NUH327761 ODZ327697:OED327761 ONV327697:ONZ327761 OXR327697:OXV327761 PHN327697:PHR327761 PRJ327697:PRN327761 QBF327697:QBJ327761 QLB327697:QLF327761 QUX327697:QVB327761 RET327697:REX327761 ROP327697:ROT327761 RYL327697:RYP327761 SIH327697:SIL327761 SSD327697:SSH327761 TBZ327697:TCD327761 TLV327697:TLZ327761 TVR327697:TVV327761 UFN327697:UFR327761 UPJ327697:UPN327761 UZF327697:UZJ327761 VJB327697:VJF327761 VSX327697:VTB327761 WCT327697:WCX327761 WMP327697:WMT327761 WWL327697:WWP327761 AD393233:AH393297 JZ393233:KD393297 TV393233:TZ393297 ADR393233:ADV393297 ANN393233:ANR393297 AXJ393233:AXN393297 BHF393233:BHJ393297 BRB393233:BRF393297 CAX393233:CBB393297 CKT393233:CKX393297 CUP393233:CUT393297 DEL393233:DEP393297 DOH393233:DOL393297 DYD393233:DYH393297 EHZ393233:EID393297 ERV393233:ERZ393297 FBR393233:FBV393297 FLN393233:FLR393297 FVJ393233:FVN393297 GFF393233:GFJ393297 GPB393233:GPF393297 GYX393233:GZB393297 HIT393233:HIX393297 HSP393233:HST393297 ICL393233:ICP393297 IMH393233:IML393297 IWD393233:IWH393297 JFZ393233:JGD393297 JPV393233:JPZ393297 JZR393233:JZV393297 KJN393233:KJR393297 KTJ393233:KTN393297 LDF393233:LDJ393297 LNB393233:LNF393297 LWX393233:LXB393297 MGT393233:MGX393297 MQP393233:MQT393297 NAL393233:NAP393297 NKH393233:NKL393297 NUD393233:NUH393297 ODZ393233:OED393297 ONV393233:ONZ393297 OXR393233:OXV393297 PHN393233:PHR393297 PRJ393233:PRN393297 QBF393233:QBJ393297 QLB393233:QLF393297 QUX393233:QVB393297 RET393233:REX393297 ROP393233:ROT393297 RYL393233:RYP393297 SIH393233:SIL393297 SSD393233:SSH393297 TBZ393233:TCD393297 TLV393233:TLZ393297 TVR393233:TVV393297 UFN393233:UFR393297 UPJ393233:UPN393297 UZF393233:UZJ393297 VJB393233:VJF393297 VSX393233:VTB393297 WCT393233:WCX393297 WMP393233:WMT393297 WWL393233:WWP393297 AD458769:AH458833 JZ458769:KD458833 TV458769:TZ458833 ADR458769:ADV458833 ANN458769:ANR458833 AXJ458769:AXN458833 BHF458769:BHJ458833 BRB458769:BRF458833 CAX458769:CBB458833 CKT458769:CKX458833 CUP458769:CUT458833 DEL458769:DEP458833 DOH458769:DOL458833 DYD458769:DYH458833 EHZ458769:EID458833 ERV458769:ERZ458833 FBR458769:FBV458833 FLN458769:FLR458833 FVJ458769:FVN458833 GFF458769:GFJ458833 GPB458769:GPF458833 GYX458769:GZB458833 HIT458769:HIX458833 HSP458769:HST458833 ICL458769:ICP458833 IMH458769:IML458833 IWD458769:IWH458833 JFZ458769:JGD458833 JPV458769:JPZ458833 JZR458769:JZV458833 KJN458769:KJR458833 KTJ458769:KTN458833 LDF458769:LDJ458833 LNB458769:LNF458833 LWX458769:LXB458833 MGT458769:MGX458833 MQP458769:MQT458833 NAL458769:NAP458833 NKH458769:NKL458833 NUD458769:NUH458833 ODZ458769:OED458833 ONV458769:ONZ458833 OXR458769:OXV458833 PHN458769:PHR458833 PRJ458769:PRN458833 QBF458769:QBJ458833 QLB458769:QLF458833 QUX458769:QVB458833 RET458769:REX458833 ROP458769:ROT458833 RYL458769:RYP458833 SIH458769:SIL458833 SSD458769:SSH458833 TBZ458769:TCD458833 TLV458769:TLZ458833 TVR458769:TVV458833 UFN458769:UFR458833 UPJ458769:UPN458833 UZF458769:UZJ458833 VJB458769:VJF458833 VSX458769:VTB458833 WCT458769:WCX458833 WMP458769:WMT458833 WWL458769:WWP458833 AD524305:AH524369 JZ524305:KD524369 TV524305:TZ524369 ADR524305:ADV524369 ANN524305:ANR524369 AXJ524305:AXN524369 BHF524305:BHJ524369 BRB524305:BRF524369 CAX524305:CBB524369 CKT524305:CKX524369 CUP524305:CUT524369 DEL524305:DEP524369 DOH524305:DOL524369 DYD524305:DYH524369 EHZ524305:EID524369 ERV524305:ERZ524369 FBR524305:FBV524369 FLN524305:FLR524369 FVJ524305:FVN524369 GFF524305:GFJ524369 GPB524305:GPF524369 GYX524305:GZB524369 HIT524305:HIX524369 HSP524305:HST524369 ICL524305:ICP524369 IMH524305:IML524369 IWD524305:IWH524369 JFZ524305:JGD524369 JPV524305:JPZ524369 JZR524305:JZV524369 KJN524305:KJR524369 KTJ524305:KTN524369 LDF524305:LDJ524369 LNB524305:LNF524369 LWX524305:LXB524369 MGT524305:MGX524369 MQP524305:MQT524369 NAL524305:NAP524369 NKH524305:NKL524369 NUD524305:NUH524369 ODZ524305:OED524369 ONV524305:ONZ524369 OXR524305:OXV524369 PHN524305:PHR524369 PRJ524305:PRN524369 QBF524305:QBJ524369 QLB524305:QLF524369 QUX524305:QVB524369 RET524305:REX524369 ROP524305:ROT524369 RYL524305:RYP524369 SIH524305:SIL524369 SSD524305:SSH524369 TBZ524305:TCD524369 TLV524305:TLZ524369 TVR524305:TVV524369 UFN524305:UFR524369 UPJ524305:UPN524369 UZF524305:UZJ524369 VJB524305:VJF524369 VSX524305:VTB524369 WCT524305:WCX524369 WMP524305:WMT524369 WWL524305:WWP524369 AD589841:AH589905 JZ589841:KD589905 TV589841:TZ589905 ADR589841:ADV589905 ANN589841:ANR589905 AXJ589841:AXN589905 BHF589841:BHJ589905 BRB589841:BRF589905 CAX589841:CBB589905 CKT589841:CKX589905 CUP589841:CUT589905 DEL589841:DEP589905 DOH589841:DOL589905 DYD589841:DYH589905 EHZ589841:EID589905 ERV589841:ERZ589905 FBR589841:FBV589905 FLN589841:FLR589905 FVJ589841:FVN589905 GFF589841:GFJ589905 GPB589841:GPF589905 GYX589841:GZB589905 HIT589841:HIX589905 HSP589841:HST589905 ICL589841:ICP589905 IMH589841:IML589905 IWD589841:IWH589905 JFZ589841:JGD589905 JPV589841:JPZ589905 JZR589841:JZV589905 KJN589841:KJR589905 KTJ589841:KTN589905 LDF589841:LDJ589905 LNB589841:LNF589905 LWX589841:LXB589905 MGT589841:MGX589905 MQP589841:MQT589905 NAL589841:NAP589905 NKH589841:NKL589905 NUD589841:NUH589905 ODZ589841:OED589905 ONV589841:ONZ589905 OXR589841:OXV589905 PHN589841:PHR589905 PRJ589841:PRN589905 QBF589841:QBJ589905 QLB589841:QLF589905 QUX589841:QVB589905 RET589841:REX589905 ROP589841:ROT589905 RYL589841:RYP589905 SIH589841:SIL589905 SSD589841:SSH589905 TBZ589841:TCD589905 TLV589841:TLZ589905 TVR589841:TVV589905 UFN589841:UFR589905 UPJ589841:UPN589905 UZF589841:UZJ589905 VJB589841:VJF589905 VSX589841:VTB589905 WCT589841:WCX589905 WMP589841:WMT589905 WWL589841:WWP589905 AD655377:AH655441 JZ655377:KD655441 TV655377:TZ655441 ADR655377:ADV655441 ANN655377:ANR655441 AXJ655377:AXN655441 BHF655377:BHJ655441 BRB655377:BRF655441 CAX655377:CBB655441 CKT655377:CKX655441 CUP655377:CUT655441 DEL655377:DEP655441 DOH655377:DOL655441 DYD655377:DYH655441 EHZ655377:EID655441 ERV655377:ERZ655441 FBR655377:FBV655441 FLN655377:FLR655441 FVJ655377:FVN655441 GFF655377:GFJ655441 GPB655377:GPF655441 GYX655377:GZB655441 HIT655377:HIX655441 HSP655377:HST655441 ICL655377:ICP655441 IMH655377:IML655441 IWD655377:IWH655441 JFZ655377:JGD655441 JPV655377:JPZ655441 JZR655377:JZV655441 KJN655377:KJR655441 KTJ655377:KTN655441 LDF655377:LDJ655441 LNB655377:LNF655441 LWX655377:LXB655441 MGT655377:MGX655441 MQP655377:MQT655441 NAL655377:NAP655441 NKH655377:NKL655441 NUD655377:NUH655441 ODZ655377:OED655441 ONV655377:ONZ655441 OXR655377:OXV655441 PHN655377:PHR655441 PRJ655377:PRN655441 QBF655377:QBJ655441 QLB655377:QLF655441 QUX655377:QVB655441 RET655377:REX655441 ROP655377:ROT655441 RYL655377:RYP655441 SIH655377:SIL655441 SSD655377:SSH655441 TBZ655377:TCD655441 TLV655377:TLZ655441 TVR655377:TVV655441 UFN655377:UFR655441 UPJ655377:UPN655441 UZF655377:UZJ655441 VJB655377:VJF655441 VSX655377:VTB655441 WCT655377:WCX655441 WMP655377:WMT655441 WWL655377:WWP655441 AD720913:AH720977 JZ720913:KD720977 TV720913:TZ720977 ADR720913:ADV720977 ANN720913:ANR720977 AXJ720913:AXN720977 BHF720913:BHJ720977 BRB720913:BRF720977 CAX720913:CBB720977 CKT720913:CKX720977 CUP720913:CUT720977 DEL720913:DEP720977 DOH720913:DOL720977 DYD720913:DYH720977 EHZ720913:EID720977 ERV720913:ERZ720977 FBR720913:FBV720977 FLN720913:FLR720977 FVJ720913:FVN720977 GFF720913:GFJ720977 GPB720913:GPF720977 GYX720913:GZB720977 HIT720913:HIX720977 HSP720913:HST720977 ICL720913:ICP720977 IMH720913:IML720977 IWD720913:IWH720977 JFZ720913:JGD720977 JPV720913:JPZ720977 JZR720913:JZV720977 KJN720913:KJR720977 KTJ720913:KTN720977 LDF720913:LDJ720977 LNB720913:LNF720977 LWX720913:LXB720977 MGT720913:MGX720977 MQP720913:MQT720977 NAL720913:NAP720977 NKH720913:NKL720977 NUD720913:NUH720977 ODZ720913:OED720977 ONV720913:ONZ720977 OXR720913:OXV720977 PHN720913:PHR720977 PRJ720913:PRN720977 QBF720913:QBJ720977 QLB720913:QLF720977 QUX720913:QVB720977 RET720913:REX720977 ROP720913:ROT720977 RYL720913:RYP720977 SIH720913:SIL720977 SSD720913:SSH720977 TBZ720913:TCD720977 TLV720913:TLZ720977 TVR720913:TVV720977 UFN720913:UFR720977 UPJ720913:UPN720977 UZF720913:UZJ720977 VJB720913:VJF720977 VSX720913:VTB720977 WCT720913:WCX720977 WMP720913:WMT720977 WWL720913:WWP720977 AD786449:AH786513 JZ786449:KD786513 TV786449:TZ786513 ADR786449:ADV786513 ANN786449:ANR786513 AXJ786449:AXN786513 BHF786449:BHJ786513 BRB786449:BRF786513 CAX786449:CBB786513 CKT786449:CKX786513 CUP786449:CUT786513 DEL786449:DEP786513 DOH786449:DOL786513 DYD786449:DYH786513 EHZ786449:EID786513 ERV786449:ERZ786513 FBR786449:FBV786513 FLN786449:FLR786513 FVJ786449:FVN786513 GFF786449:GFJ786513 GPB786449:GPF786513 GYX786449:GZB786513 HIT786449:HIX786513 HSP786449:HST786513 ICL786449:ICP786513 IMH786449:IML786513 IWD786449:IWH786513 JFZ786449:JGD786513 JPV786449:JPZ786513 JZR786449:JZV786513 KJN786449:KJR786513 KTJ786449:KTN786513 LDF786449:LDJ786513 LNB786449:LNF786513 LWX786449:LXB786513 MGT786449:MGX786513 MQP786449:MQT786513 NAL786449:NAP786513 NKH786449:NKL786513 NUD786449:NUH786513 ODZ786449:OED786513 ONV786449:ONZ786513 OXR786449:OXV786513 PHN786449:PHR786513 PRJ786449:PRN786513 QBF786449:QBJ786513 QLB786449:QLF786513 QUX786449:QVB786513 RET786449:REX786513 ROP786449:ROT786513 RYL786449:RYP786513 SIH786449:SIL786513 SSD786449:SSH786513 TBZ786449:TCD786513 TLV786449:TLZ786513 TVR786449:TVV786513 UFN786449:UFR786513 UPJ786449:UPN786513 UZF786449:UZJ786513 VJB786449:VJF786513 VSX786449:VTB786513 WCT786449:WCX786513 WMP786449:WMT786513 WWL786449:WWP786513 AD851985:AH852049 JZ851985:KD852049 TV851985:TZ852049 ADR851985:ADV852049 ANN851985:ANR852049 AXJ851985:AXN852049 BHF851985:BHJ852049 BRB851985:BRF852049 CAX851985:CBB852049 CKT851985:CKX852049 CUP851985:CUT852049 DEL851985:DEP852049 DOH851985:DOL852049 DYD851985:DYH852049 EHZ851985:EID852049 ERV851985:ERZ852049 FBR851985:FBV852049 FLN851985:FLR852049 FVJ851985:FVN852049 GFF851985:GFJ852049 GPB851985:GPF852049 GYX851985:GZB852049 HIT851985:HIX852049 HSP851985:HST852049 ICL851985:ICP852049 IMH851985:IML852049 IWD851985:IWH852049 JFZ851985:JGD852049 JPV851985:JPZ852049 JZR851985:JZV852049 KJN851985:KJR852049 KTJ851985:KTN852049 LDF851985:LDJ852049 LNB851985:LNF852049 LWX851985:LXB852049 MGT851985:MGX852049 MQP851985:MQT852049 NAL851985:NAP852049 NKH851985:NKL852049 NUD851985:NUH852049 ODZ851985:OED852049 ONV851985:ONZ852049 OXR851985:OXV852049 PHN851985:PHR852049 PRJ851985:PRN852049 QBF851985:QBJ852049 QLB851985:QLF852049 QUX851985:QVB852049 RET851985:REX852049 ROP851985:ROT852049 RYL851985:RYP852049 SIH851985:SIL852049 SSD851985:SSH852049 TBZ851985:TCD852049 TLV851985:TLZ852049 TVR851985:TVV852049 UFN851985:UFR852049 UPJ851985:UPN852049 UZF851985:UZJ852049 VJB851985:VJF852049 VSX851985:VTB852049 WCT851985:WCX852049 WMP851985:WMT852049 WWL851985:WWP852049 AD917521:AH917585 JZ917521:KD917585 TV917521:TZ917585 ADR917521:ADV917585 ANN917521:ANR917585 AXJ917521:AXN917585 BHF917521:BHJ917585 BRB917521:BRF917585 CAX917521:CBB917585 CKT917521:CKX917585 CUP917521:CUT917585 DEL917521:DEP917585 DOH917521:DOL917585 DYD917521:DYH917585 EHZ917521:EID917585 ERV917521:ERZ917585 FBR917521:FBV917585 FLN917521:FLR917585 FVJ917521:FVN917585 GFF917521:GFJ917585 GPB917521:GPF917585 GYX917521:GZB917585 HIT917521:HIX917585 HSP917521:HST917585 ICL917521:ICP917585 IMH917521:IML917585 IWD917521:IWH917585 JFZ917521:JGD917585 JPV917521:JPZ917585 JZR917521:JZV917585 KJN917521:KJR917585 KTJ917521:KTN917585 LDF917521:LDJ917585 LNB917521:LNF917585 LWX917521:LXB917585 MGT917521:MGX917585 MQP917521:MQT917585 NAL917521:NAP917585 NKH917521:NKL917585 NUD917521:NUH917585 ODZ917521:OED917585 ONV917521:ONZ917585 OXR917521:OXV917585 PHN917521:PHR917585 PRJ917521:PRN917585 QBF917521:QBJ917585 QLB917521:QLF917585 QUX917521:QVB917585 RET917521:REX917585 ROP917521:ROT917585 RYL917521:RYP917585 SIH917521:SIL917585 SSD917521:SSH917585 TBZ917521:TCD917585 TLV917521:TLZ917585 TVR917521:TVV917585 UFN917521:UFR917585 UPJ917521:UPN917585 UZF917521:UZJ917585 VJB917521:VJF917585 VSX917521:VTB917585 WCT917521:WCX917585 WMP917521:WMT917585 WWL917521:WWP917585 AD983057:AH983121 JZ983057:KD983121 TV983057:TZ983121 ADR983057:ADV983121 ANN983057:ANR983121 AXJ983057:AXN983121 BHF983057:BHJ983121 BRB983057:BRF983121 CAX983057:CBB983121 CKT983057:CKX983121 CUP983057:CUT983121 DEL983057:DEP983121 DOH983057:DOL983121 DYD983057:DYH983121 EHZ983057:EID983121 ERV983057:ERZ983121 FBR983057:FBV983121 FLN983057:FLR983121 FVJ983057:FVN983121 GFF983057:GFJ983121 GPB983057:GPF983121 GYX983057:GZB983121 HIT983057:HIX983121 HSP983057:HST983121 ICL983057:ICP983121 IMH983057:IML983121 IWD983057:IWH983121 JFZ983057:JGD983121 JPV983057:JPZ983121 JZR983057:JZV983121 KJN983057:KJR983121 KTJ983057:KTN983121 LDF983057:LDJ983121 LNB983057:LNF983121 LWX983057:LXB983121 MGT983057:MGX983121 MQP983057:MQT983121 NAL983057:NAP983121 NKH983057:NKL983121 NUD983057:NUH983121 ODZ983057:OED983121 ONV983057:ONZ983121 OXR983057:OXV983121 PHN983057:PHR983121 PRJ983057:PRN983121 QBF983057:QBJ983121 QLB983057:QLF983121 QUX983057:QVB983121 RET983057:REX983121 ROP983057:ROT983121 RYL983057:RYP983121 SIH983057:SIL983121 SSD983057:SSH983121 TBZ983057:TCD983121 TLV983057:TLZ983121 TVR983057:TVV983121 UFN983057:UFR983121 UPJ983057:UPN983121 UZF983057:UZJ983121 VJB983057:VJF983121 VSX983057:VTB983121 WCT983057:WCX983121 WMP983057:WMT983121 WWL983057:WWP983121 AH9:AH14 KD9:KD14 TZ9:TZ14 ADV9:ADV14 ANR9:ANR14 AXN9:AXN14 BHJ9:BHJ14 BRF9:BRF14 CBB9:CBB14 CKX9:CKX14 CUT9:CUT14 DEP9:DEP14 DOL9:DOL14 DYH9:DYH14 EID9:EID14 ERZ9:ERZ14 FBV9:FBV14 FLR9:FLR14 FVN9:FVN14 GFJ9:GFJ14 GPF9:GPF14 GZB9:GZB14 HIX9:HIX14 HST9:HST14 ICP9:ICP14 IML9:IML14 IWH9:IWH14 JGD9:JGD14 JPZ9:JPZ14 JZV9:JZV14 KJR9:KJR14 KTN9:KTN14 LDJ9:LDJ14 LNF9:LNF14 LXB9:LXB14 MGX9:MGX14 MQT9:MQT14 NAP9:NAP14 NKL9:NKL14 NUH9:NUH14 OED9:OED14 ONZ9:ONZ14 OXV9:OXV14 PHR9:PHR14 PRN9:PRN14 QBJ9:QBJ14 QLF9:QLF14 QVB9:QVB14 REX9:REX14 ROT9:ROT14 RYP9:RYP14 SIL9:SIL14 SSH9:SSH14 TCD9:TCD14 TLZ9:TLZ14 TVV9:TVV14 UFR9:UFR14 UPN9:UPN14 UZJ9:UZJ14 VJF9:VJF14 VTB9:VTB14 WCX9:WCX14 WMT9:WMT14 WWP9:WWP14 AH65545:AH65550 KD65545:KD65550 TZ65545:TZ65550 ADV65545:ADV65550 ANR65545:ANR65550 AXN65545:AXN65550 BHJ65545:BHJ65550 BRF65545:BRF65550 CBB65545:CBB65550 CKX65545:CKX65550 CUT65545:CUT65550 DEP65545:DEP65550 DOL65545:DOL65550 DYH65545:DYH65550 EID65545:EID65550 ERZ65545:ERZ65550 FBV65545:FBV65550 FLR65545:FLR65550 FVN65545:FVN65550 GFJ65545:GFJ65550 GPF65545:GPF65550 GZB65545:GZB65550 HIX65545:HIX65550 HST65545:HST65550 ICP65545:ICP65550 IML65545:IML65550 IWH65545:IWH65550 JGD65545:JGD65550 JPZ65545:JPZ65550 JZV65545:JZV65550 KJR65545:KJR65550 KTN65545:KTN65550 LDJ65545:LDJ65550 LNF65545:LNF65550 LXB65545:LXB65550 MGX65545:MGX65550 MQT65545:MQT65550 NAP65545:NAP65550 NKL65545:NKL65550 NUH65545:NUH65550 OED65545:OED65550 ONZ65545:ONZ65550 OXV65545:OXV65550 PHR65545:PHR65550 PRN65545:PRN65550 QBJ65545:QBJ65550 QLF65545:QLF65550 QVB65545:QVB65550 REX65545:REX65550 ROT65545:ROT65550 RYP65545:RYP65550 SIL65545:SIL65550 SSH65545:SSH65550 TCD65545:TCD65550 TLZ65545:TLZ65550 TVV65545:TVV65550 UFR65545:UFR65550 UPN65545:UPN65550 UZJ65545:UZJ65550 VJF65545:VJF65550 VTB65545:VTB65550 WCX65545:WCX65550 WMT65545:WMT65550 WWP65545:WWP65550 AH131081:AH131086 KD131081:KD131086 TZ131081:TZ131086 ADV131081:ADV131086 ANR131081:ANR131086 AXN131081:AXN131086 BHJ131081:BHJ131086 BRF131081:BRF131086 CBB131081:CBB131086 CKX131081:CKX131086 CUT131081:CUT131086 DEP131081:DEP131086 DOL131081:DOL131086 DYH131081:DYH131086 EID131081:EID131086 ERZ131081:ERZ131086 FBV131081:FBV131086 FLR131081:FLR131086 FVN131081:FVN131086 GFJ131081:GFJ131086 GPF131081:GPF131086 GZB131081:GZB131086 HIX131081:HIX131086 HST131081:HST131086 ICP131081:ICP131086 IML131081:IML131086 IWH131081:IWH131086 JGD131081:JGD131086 JPZ131081:JPZ131086 JZV131081:JZV131086 KJR131081:KJR131086 KTN131081:KTN131086 LDJ131081:LDJ131086 LNF131081:LNF131086 LXB131081:LXB131086 MGX131081:MGX131086 MQT131081:MQT131086 NAP131081:NAP131086 NKL131081:NKL131086 NUH131081:NUH131086 OED131081:OED131086 ONZ131081:ONZ131086 OXV131081:OXV131086 PHR131081:PHR131086 PRN131081:PRN131086 QBJ131081:QBJ131086 QLF131081:QLF131086 QVB131081:QVB131086 REX131081:REX131086 ROT131081:ROT131086 RYP131081:RYP131086 SIL131081:SIL131086 SSH131081:SSH131086 TCD131081:TCD131086 TLZ131081:TLZ131086 TVV131081:TVV131086 UFR131081:UFR131086 UPN131081:UPN131086 UZJ131081:UZJ131086 VJF131081:VJF131086 VTB131081:VTB131086 WCX131081:WCX131086 WMT131081:WMT131086 WWP131081:WWP131086 AH196617:AH196622 KD196617:KD196622 TZ196617:TZ196622 ADV196617:ADV196622 ANR196617:ANR196622 AXN196617:AXN196622 BHJ196617:BHJ196622 BRF196617:BRF196622 CBB196617:CBB196622 CKX196617:CKX196622 CUT196617:CUT196622 DEP196617:DEP196622 DOL196617:DOL196622 DYH196617:DYH196622 EID196617:EID196622 ERZ196617:ERZ196622 FBV196617:FBV196622 FLR196617:FLR196622 FVN196617:FVN196622 GFJ196617:GFJ196622 GPF196617:GPF196622 GZB196617:GZB196622 HIX196617:HIX196622 HST196617:HST196622 ICP196617:ICP196622 IML196617:IML196622 IWH196617:IWH196622 JGD196617:JGD196622 JPZ196617:JPZ196622 JZV196617:JZV196622 KJR196617:KJR196622 KTN196617:KTN196622 LDJ196617:LDJ196622 LNF196617:LNF196622 LXB196617:LXB196622 MGX196617:MGX196622 MQT196617:MQT196622 NAP196617:NAP196622 NKL196617:NKL196622 NUH196617:NUH196622 OED196617:OED196622 ONZ196617:ONZ196622 OXV196617:OXV196622 PHR196617:PHR196622 PRN196617:PRN196622 QBJ196617:QBJ196622 QLF196617:QLF196622 QVB196617:QVB196622 REX196617:REX196622 ROT196617:ROT196622 RYP196617:RYP196622 SIL196617:SIL196622 SSH196617:SSH196622 TCD196617:TCD196622 TLZ196617:TLZ196622 TVV196617:TVV196622 UFR196617:UFR196622 UPN196617:UPN196622 UZJ196617:UZJ196622 VJF196617:VJF196622 VTB196617:VTB196622 WCX196617:WCX196622 WMT196617:WMT196622 WWP196617:WWP196622 AH262153:AH262158 KD262153:KD262158 TZ262153:TZ262158 ADV262153:ADV262158 ANR262153:ANR262158 AXN262153:AXN262158 BHJ262153:BHJ262158 BRF262153:BRF262158 CBB262153:CBB262158 CKX262153:CKX262158 CUT262153:CUT262158 DEP262153:DEP262158 DOL262153:DOL262158 DYH262153:DYH262158 EID262153:EID262158 ERZ262153:ERZ262158 FBV262153:FBV262158 FLR262153:FLR262158 FVN262153:FVN262158 GFJ262153:GFJ262158 GPF262153:GPF262158 GZB262153:GZB262158 HIX262153:HIX262158 HST262153:HST262158 ICP262153:ICP262158 IML262153:IML262158 IWH262153:IWH262158 JGD262153:JGD262158 JPZ262153:JPZ262158 JZV262153:JZV262158 KJR262153:KJR262158 KTN262153:KTN262158 LDJ262153:LDJ262158 LNF262153:LNF262158 LXB262153:LXB262158 MGX262153:MGX262158 MQT262153:MQT262158 NAP262153:NAP262158 NKL262153:NKL262158 NUH262153:NUH262158 OED262153:OED262158 ONZ262153:ONZ262158 OXV262153:OXV262158 PHR262153:PHR262158 PRN262153:PRN262158 QBJ262153:QBJ262158 QLF262153:QLF262158 QVB262153:QVB262158 REX262153:REX262158 ROT262153:ROT262158 RYP262153:RYP262158 SIL262153:SIL262158 SSH262153:SSH262158 TCD262153:TCD262158 TLZ262153:TLZ262158 TVV262153:TVV262158 UFR262153:UFR262158 UPN262153:UPN262158 UZJ262153:UZJ262158 VJF262153:VJF262158 VTB262153:VTB262158 WCX262153:WCX262158 WMT262153:WMT262158 WWP262153:WWP262158 AH327689:AH327694 KD327689:KD327694 TZ327689:TZ327694 ADV327689:ADV327694 ANR327689:ANR327694 AXN327689:AXN327694 BHJ327689:BHJ327694 BRF327689:BRF327694 CBB327689:CBB327694 CKX327689:CKX327694 CUT327689:CUT327694 DEP327689:DEP327694 DOL327689:DOL327694 DYH327689:DYH327694 EID327689:EID327694 ERZ327689:ERZ327694 FBV327689:FBV327694 FLR327689:FLR327694 FVN327689:FVN327694 GFJ327689:GFJ327694 GPF327689:GPF327694 GZB327689:GZB327694 HIX327689:HIX327694 HST327689:HST327694 ICP327689:ICP327694 IML327689:IML327694 IWH327689:IWH327694 JGD327689:JGD327694 JPZ327689:JPZ327694 JZV327689:JZV327694 KJR327689:KJR327694 KTN327689:KTN327694 LDJ327689:LDJ327694 LNF327689:LNF327694 LXB327689:LXB327694 MGX327689:MGX327694 MQT327689:MQT327694 NAP327689:NAP327694 NKL327689:NKL327694 NUH327689:NUH327694 OED327689:OED327694 ONZ327689:ONZ327694 OXV327689:OXV327694 PHR327689:PHR327694 PRN327689:PRN327694 QBJ327689:QBJ327694 QLF327689:QLF327694 QVB327689:QVB327694 REX327689:REX327694 ROT327689:ROT327694 RYP327689:RYP327694 SIL327689:SIL327694 SSH327689:SSH327694 TCD327689:TCD327694 TLZ327689:TLZ327694 TVV327689:TVV327694 UFR327689:UFR327694 UPN327689:UPN327694 UZJ327689:UZJ327694 VJF327689:VJF327694 VTB327689:VTB327694 WCX327689:WCX327694 WMT327689:WMT327694 WWP327689:WWP327694 AH393225:AH393230 KD393225:KD393230 TZ393225:TZ393230 ADV393225:ADV393230 ANR393225:ANR393230 AXN393225:AXN393230 BHJ393225:BHJ393230 BRF393225:BRF393230 CBB393225:CBB393230 CKX393225:CKX393230 CUT393225:CUT393230 DEP393225:DEP393230 DOL393225:DOL393230 DYH393225:DYH393230 EID393225:EID393230 ERZ393225:ERZ393230 FBV393225:FBV393230 FLR393225:FLR393230 FVN393225:FVN393230 GFJ393225:GFJ393230 GPF393225:GPF393230 GZB393225:GZB393230 HIX393225:HIX393230 HST393225:HST393230 ICP393225:ICP393230 IML393225:IML393230 IWH393225:IWH393230 JGD393225:JGD393230 JPZ393225:JPZ393230 JZV393225:JZV393230 KJR393225:KJR393230 KTN393225:KTN393230 LDJ393225:LDJ393230 LNF393225:LNF393230 LXB393225:LXB393230 MGX393225:MGX393230 MQT393225:MQT393230 NAP393225:NAP393230 NKL393225:NKL393230 NUH393225:NUH393230 OED393225:OED393230 ONZ393225:ONZ393230 OXV393225:OXV393230 PHR393225:PHR393230 PRN393225:PRN393230 QBJ393225:QBJ393230 QLF393225:QLF393230 QVB393225:QVB393230 REX393225:REX393230 ROT393225:ROT393230 RYP393225:RYP393230 SIL393225:SIL393230 SSH393225:SSH393230 TCD393225:TCD393230 TLZ393225:TLZ393230 TVV393225:TVV393230 UFR393225:UFR393230 UPN393225:UPN393230 UZJ393225:UZJ393230 VJF393225:VJF393230 VTB393225:VTB393230 WCX393225:WCX393230 WMT393225:WMT393230 WWP393225:WWP393230 AH458761:AH458766 KD458761:KD458766 TZ458761:TZ458766 ADV458761:ADV458766 ANR458761:ANR458766 AXN458761:AXN458766 BHJ458761:BHJ458766 BRF458761:BRF458766 CBB458761:CBB458766 CKX458761:CKX458766 CUT458761:CUT458766 DEP458761:DEP458766 DOL458761:DOL458766 DYH458761:DYH458766 EID458761:EID458766 ERZ458761:ERZ458766 FBV458761:FBV458766 FLR458761:FLR458766 FVN458761:FVN458766 GFJ458761:GFJ458766 GPF458761:GPF458766 GZB458761:GZB458766 HIX458761:HIX458766 HST458761:HST458766 ICP458761:ICP458766 IML458761:IML458766 IWH458761:IWH458766 JGD458761:JGD458766 JPZ458761:JPZ458766 JZV458761:JZV458766 KJR458761:KJR458766 KTN458761:KTN458766 LDJ458761:LDJ458766 LNF458761:LNF458766 LXB458761:LXB458766 MGX458761:MGX458766 MQT458761:MQT458766 NAP458761:NAP458766 NKL458761:NKL458766 NUH458761:NUH458766 OED458761:OED458766 ONZ458761:ONZ458766 OXV458761:OXV458766 PHR458761:PHR458766 PRN458761:PRN458766 QBJ458761:QBJ458766 QLF458761:QLF458766 QVB458761:QVB458766 REX458761:REX458766 ROT458761:ROT458766 RYP458761:RYP458766 SIL458761:SIL458766 SSH458761:SSH458766 TCD458761:TCD458766 TLZ458761:TLZ458766 TVV458761:TVV458766 UFR458761:UFR458766 UPN458761:UPN458766 UZJ458761:UZJ458766 VJF458761:VJF458766 VTB458761:VTB458766 WCX458761:WCX458766 WMT458761:WMT458766 WWP458761:WWP458766 AH524297:AH524302 KD524297:KD524302 TZ524297:TZ524302 ADV524297:ADV524302 ANR524297:ANR524302 AXN524297:AXN524302 BHJ524297:BHJ524302 BRF524297:BRF524302 CBB524297:CBB524302 CKX524297:CKX524302 CUT524297:CUT524302 DEP524297:DEP524302 DOL524297:DOL524302 DYH524297:DYH524302 EID524297:EID524302 ERZ524297:ERZ524302 FBV524297:FBV524302 FLR524297:FLR524302 FVN524297:FVN524302 GFJ524297:GFJ524302 GPF524297:GPF524302 GZB524297:GZB524302 HIX524297:HIX524302 HST524297:HST524302 ICP524297:ICP524302 IML524297:IML524302 IWH524297:IWH524302 JGD524297:JGD524302 JPZ524297:JPZ524302 JZV524297:JZV524302 KJR524297:KJR524302 KTN524297:KTN524302 LDJ524297:LDJ524302 LNF524297:LNF524302 LXB524297:LXB524302 MGX524297:MGX524302 MQT524297:MQT524302 NAP524297:NAP524302 NKL524297:NKL524302 NUH524297:NUH524302 OED524297:OED524302 ONZ524297:ONZ524302 OXV524297:OXV524302 PHR524297:PHR524302 PRN524297:PRN524302 QBJ524297:QBJ524302 QLF524297:QLF524302 QVB524297:QVB524302 REX524297:REX524302 ROT524297:ROT524302 RYP524297:RYP524302 SIL524297:SIL524302 SSH524297:SSH524302 TCD524297:TCD524302 TLZ524297:TLZ524302 TVV524297:TVV524302 UFR524297:UFR524302 UPN524297:UPN524302 UZJ524297:UZJ524302 VJF524297:VJF524302 VTB524297:VTB524302 WCX524297:WCX524302 WMT524297:WMT524302 WWP524297:WWP524302 AH589833:AH589838 KD589833:KD589838 TZ589833:TZ589838 ADV589833:ADV589838 ANR589833:ANR589838 AXN589833:AXN589838 BHJ589833:BHJ589838 BRF589833:BRF589838 CBB589833:CBB589838 CKX589833:CKX589838 CUT589833:CUT589838 DEP589833:DEP589838 DOL589833:DOL589838 DYH589833:DYH589838 EID589833:EID589838 ERZ589833:ERZ589838 FBV589833:FBV589838 FLR589833:FLR589838 FVN589833:FVN589838 GFJ589833:GFJ589838 GPF589833:GPF589838 GZB589833:GZB589838 HIX589833:HIX589838 HST589833:HST589838 ICP589833:ICP589838 IML589833:IML589838 IWH589833:IWH589838 JGD589833:JGD589838 JPZ589833:JPZ589838 JZV589833:JZV589838 KJR589833:KJR589838 KTN589833:KTN589838 LDJ589833:LDJ589838 LNF589833:LNF589838 LXB589833:LXB589838 MGX589833:MGX589838 MQT589833:MQT589838 NAP589833:NAP589838 NKL589833:NKL589838 NUH589833:NUH589838 OED589833:OED589838 ONZ589833:ONZ589838 OXV589833:OXV589838 PHR589833:PHR589838 PRN589833:PRN589838 QBJ589833:QBJ589838 QLF589833:QLF589838 QVB589833:QVB589838 REX589833:REX589838 ROT589833:ROT589838 RYP589833:RYP589838 SIL589833:SIL589838 SSH589833:SSH589838 TCD589833:TCD589838 TLZ589833:TLZ589838 TVV589833:TVV589838 UFR589833:UFR589838 UPN589833:UPN589838 UZJ589833:UZJ589838 VJF589833:VJF589838 VTB589833:VTB589838 WCX589833:WCX589838 WMT589833:WMT589838 WWP589833:WWP589838 AH655369:AH655374 KD655369:KD655374 TZ655369:TZ655374 ADV655369:ADV655374 ANR655369:ANR655374 AXN655369:AXN655374 BHJ655369:BHJ655374 BRF655369:BRF655374 CBB655369:CBB655374 CKX655369:CKX655374 CUT655369:CUT655374 DEP655369:DEP655374 DOL655369:DOL655374 DYH655369:DYH655374 EID655369:EID655374 ERZ655369:ERZ655374 FBV655369:FBV655374 FLR655369:FLR655374 FVN655369:FVN655374 GFJ655369:GFJ655374 GPF655369:GPF655374 GZB655369:GZB655374 HIX655369:HIX655374 HST655369:HST655374 ICP655369:ICP655374 IML655369:IML655374 IWH655369:IWH655374 JGD655369:JGD655374 JPZ655369:JPZ655374 JZV655369:JZV655374 KJR655369:KJR655374 KTN655369:KTN655374 LDJ655369:LDJ655374 LNF655369:LNF655374 LXB655369:LXB655374 MGX655369:MGX655374 MQT655369:MQT655374 NAP655369:NAP655374 NKL655369:NKL655374 NUH655369:NUH655374 OED655369:OED655374 ONZ655369:ONZ655374 OXV655369:OXV655374 PHR655369:PHR655374 PRN655369:PRN655374 QBJ655369:QBJ655374 QLF655369:QLF655374 QVB655369:QVB655374 REX655369:REX655374 ROT655369:ROT655374 RYP655369:RYP655374 SIL655369:SIL655374 SSH655369:SSH655374 TCD655369:TCD655374 TLZ655369:TLZ655374 TVV655369:TVV655374 UFR655369:UFR655374 UPN655369:UPN655374 UZJ655369:UZJ655374 VJF655369:VJF655374 VTB655369:VTB655374 WCX655369:WCX655374 WMT655369:WMT655374 WWP655369:WWP655374 AH720905:AH720910 KD720905:KD720910 TZ720905:TZ720910 ADV720905:ADV720910 ANR720905:ANR720910 AXN720905:AXN720910 BHJ720905:BHJ720910 BRF720905:BRF720910 CBB720905:CBB720910 CKX720905:CKX720910 CUT720905:CUT720910 DEP720905:DEP720910 DOL720905:DOL720910 DYH720905:DYH720910 EID720905:EID720910 ERZ720905:ERZ720910 FBV720905:FBV720910 FLR720905:FLR720910 FVN720905:FVN720910 GFJ720905:GFJ720910 GPF720905:GPF720910 GZB720905:GZB720910 HIX720905:HIX720910 HST720905:HST720910 ICP720905:ICP720910 IML720905:IML720910 IWH720905:IWH720910 JGD720905:JGD720910 JPZ720905:JPZ720910 JZV720905:JZV720910 KJR720905:KJR720910 KTN720905:KTN720910 LDJ720905:LDJ720910 LNF720905:LNF720910 LXB720905:LXB720910 MGX720905:MGX720910 MQT720905:MQT720910 NAP720905:NAP720910 NKL720905:NKL720910 NUH720905:NUH720910 OED720905:OED720910 ONZ720905:ONZ720910 OXV720905:OXV720910 PHR720905:PHR720910 PRN720905:PRN720910 QBJ720905:QBJ720910 QLF720905:QLF720910 QVB720905:QVB720910 REX720905:REX720910 ROT720905:ROT720910 RYP720905:RYP720910 SIL720905:SIL720910 SSH720905:SSH720910 TCD720905:TCD720910 TLZ720905:TLZ720910 TVV720905:TVV720910 UFR720905:UFR720910 UPN720905:UPN720910 UZJ720905:UZJ720910 VJF720905:VJF720910 VTB720905:VTB720910 WCX720905:WCX720910 WMT720905:WMT720910 WWP720905:WWP720910 AH786441:AH786446 KD786441:KD786446 TZ786441:TZ786446 ADV786441:ADV786446 ANR786441:ANR786446 AXN786441:AXN786446 BHJ786441:BHJ786446 BRF786441:BRF786446 CBB786441:CBB786446 CKX786441:CKX786446 CUT786441:CUT786446 DEP786441:DEP786446 DOL786441:DOL786446 DYH786441:DYH786446 EID786441:EID786446 ERZ786441:ERZ786446 FBV786441:FBV786446 FLR786441:FLR786446 FVN786441:FVN786446 GFJ786441:GFJ786446 GPF786441:GPF786446 GZB786441:GZB786446 HIX786441:HIX786446 HST786441:HST786446 ICP786441:ICP786446 IML786441:IML786446 IWH786441:IWH786446 JGD786441:JGD786446 JPZ786441:JPZ786446 JZV786441:JZV786446 KJR786441:KJR786446 KTN786441:KTN786446 LDJ786441:LDJ786446 LNF786441:LNF786446 LXB786441:LXB786446 MGX786441:MGX786446 MQT786441:MQT786446 NAP786441:NAP786446 NKL786441:NKL786446 NUH786441:NUH786446 OED786441:OED786446 ONZ786441:ONZ786446 OXV786441:OXV786446 PHR786441:PHR786446 PRN786441:PRN786446 QBJ786441:QBJ786446 QLF786441:QLF786446 QVB786441:QVB786446 REX786441:REX786446 ROT786441:ROT786446 RYP786441:RYP786446 SIL786441:SIL786446 SSH786441:SSH786446 TCD786441:TCD786446 TLZ786441:TLZ786446 TVV786441:TVV786446 UFR786441:UFR786446 UPN786441:UPN786446 UZJ786441:UZJ786446 VJF786441:VJF786446 VTB786441:VTB786446 WCX786441:WCX786446 WMT786441:WMT786446 WWP786441:WWP786446 AH851977:AH851982 KD851977:KD851982 TZ851977:TZ851982 ADV851977:ADV851982 ANR851977:ANR851982 AXN851977:AXN851982 BHJ851977:BHJ851982 BRF851977:BRF851982 CBB851977:CBB851982 CKX851977:CKX851982 CUT851977:CUT851982 DEP851977:DEP851982 DOL851977:DOL851982 DYH851977:DYH851982 EID851977:EID851982 ERZ851977:ERZ851982 FBV851977:FBV851982 FLR851977:FLR851982 FVN851977:FVN851982 GFJ851977:GFJ851982 GPF851977:GPF851982 GZB851977:GZB851982 HIX851977:HIX851982 HST851977:HST851982 ICP851977:ICP851982 IML851977:IML851982 IWH851977:IWH851982 JGD851977:JGD851982 JPZ851977:JPZ851982 JZV851977:JZV851982 KJR851977:KJR851982 KTN851977:KTN851982 LDJ851977:LDJ851982 LNF851977:LNF851982 LXB851977:LXB851982 MGX851977:MGX851982 MQT851977:MQT851982 NAP851977:NAP851982 NKL851977:NKL851982 NUH851977:NUH851982 OED851977:OED851982 ONZ851977:ONZ851982 OXV851977:OXV851982 PHR851977:PHR851982 PRN851977:PRN851982 QBJ851977:QBJ851982 QLF851977:QLF851982 QVB851977:QVB851982 REX851977:REX851982 ROT851977:ROT851982 RYP851977:RYP851982 SIL851977:SIL851982 SSH851977:SSH851982 TCD851977:TCD851982 TLZ851977:TLZ851982 TVV851977:TVV851982 UFR851977:UFR851982 UPN851977:UPN851982 UZJ851977:UZJ851982 VJF851977:VJF851982 VTB851977:VTB851982 WCX851977:WCX851982 WMT851977:WMT851982 WWP851977:WWP851982 AH917513:AH917518 KD917513:KD917518 TZ917513:TZ917518 ADV917513:ADV917518 ANR917513:ANR917518 AXN917513:AXN917518 BHJ917513:BHJ917518 BRF917513:BRF917518 CBB917513:CBB917518 CKX917513:CKX917518 CUT917513:CUT917518 DEP917513:DEP917518 DOL917513:DOL917518 DYH917513:DYH917518 EID917513:EID917518 ERZ917513:ERZ917518 FBV917513:FBV917518 FLR917513:FLR917518 FVN917513:FVN917518 GFJ917513:GFJ917518 GPF917513:GPF917518 GZB917513:GZB917518 HIX917513:HIX917518 HST917513:HST917518 ICP917513:ICP917518 IML917513:IML917518 IWH917513:IWH917518 JGD917513:JGD917518 JPZ917513:JPZ917518 JZV917513:JZV917518 KJR917513:KJR917518 KTN917513:KTN917518 LDJ917513:LDJ917518 LNF917513:LNF917518 LXB917513:LXB917518 MGX917513:MGX917518 MQT917513:MQT917518 NAP917513:NAP917518 NKL917513:NKL917518 NUH917513:NUH917518 OED917513:OED917518 ONZ917513:ONZ917518 OXV917513:OXV917518 PHR917513:PHR917518 PRN917513:PRN917518 QBJ917513:QBJ917518 QLF917513:QLF917518 QVB917513:QVB917518 REX917513:REX917518 ROT917513:ROT917518 RYP917513:RYP917518 SIL917513:SIL917518 SSH917513:SSH917518 TCD917513:TCD917518 TLZ917513:TLZ917518 TVV917513:TVV917518 UFR917513:UFR917518 UPN917513:UPN917518 UZJ917513:UZJ917518 VJF917513:VJF917518 VTB917513:VTB917518 WCX917513:WCX917518 WMT917513:WMT917518 WWP917513:WWP917518 AH983049:AH983054 KD983049:KD983054 TZ983049:TZ983054 ADV983049:ADV983054 ANR983049:ANR983054 AXN983049:AXN983054 BHJ983049:BHJ983054 BRF983049:BRF983054 CBB983049:CBB983054 CKX983049:CKX983054 CUT983049:CUT983054 DEP983049:DEP983054 DOL983049:DOL983054 DYH983049:DYH983054 EID983049:EID983054 ERZ983049:ERZ983054 FBV983049:FBV983054 FLR983049:FLR983054 FVN983049:FVN983054 GFJ983049:GFJ983054 GPF983049:GPF983054 GZB983049:GZB983054 HIX983049:HIX983054 HST983049:HST983054 ICP983049:ICP983054 IML983049:IML983054 IWH983049:IWH983054 JGD983049:JGD983054 JPZ983049:JPZ983054 JZV983049:JZV983054 KJR983049:KJR983054 KTN983049:KTN983054 LDJ983049:LDJ983054 LNF983049:LNF983054 LXB983049:LXB983054 MGX983049:MGX983054 MQT983049:MQT983054 NAP983049:NAP983054 NKL983049:NKL983054 NUH983049:NUH983054 OED983049:OED983054 ONZ983049:ONZ983054 OXV983049:OXV983054 PHR983049:PHR983054 PRN983049:PRN983054 QBJ983049:QBJ983054 QLF983049:QLF983054 QVB983049:QVB983054 REX983049:REX983054 ROT983049:ROT983054 RYP983049:RYP983054 SIL983049:SIL983054 SSH983049:SSH983054 TCD983049:TCD983054 TLZ983049:TLZ983054 TVV983049:TVV983054 UFR983049:UFR983054 UPN983049:UPN983054 UZJ983049:UZJ983054 VJF983049:VJF983054 VTB983049:VTB983054 WCX983049:WCX983054 WMT983049:WMT983054 WWP983049:WWP983054 AF9:AF14 KB9:KB14 TX9:TX14 ADT9:ADT14 ANP9:ANP14 AXL9:AXL14 BHH9:BHH14 BRD9:BRD14 CAZ9:CAZ14 CKV9:CKV14 CUR9:CUR14 DEN9:DEN14 DOJ9:DOJ14 DYF9:DYF14 EIB9:EIB14 ERX9:ERX14 FBT9:FBT14 FLP9:FLP14 FVL9:FVL14 GFH9:GFH14 GPD9:GPD14 GYZ9:GYZ14 HIV9:HIV14 HSR9:HSR14 ICN9:ICN14 IMJ9:IMJ14 IWF9:IWF14 JGB9:JGB14 JPX9:JPX14 JZT9:JZT14 KJP9:KJP14 KTL9:KTL14 LDH9:LDH14 LND9:LND14 LWZ9:LWZ14 MGV9:MGV14 MQR9:MQR14 NAN9:NAN14 NKJ9:NKJ14 NUF9:NUF14 OEB9:OEB14 ONX9:ONX14 OXT9:OXT14 PHP9:PHP14 PRL9:PRL14 QBH9:QBH14 QLD9:QLD14 QUZ9:QUZ14 REV9:REV14 ROR9:ROR14 RYN9:RYN14 SIJ9:SIJ14 SSF9:SSF14 TCB9:TCB14 TLX9:TLX14 TVT9:TVT14 UFP9:UFP14 UPL9:UPL14 UZH9:UZH14 VJD9:VJD14 VSZ9:VSZ14 WCV9:WCV14 WMR9:WMR14 WWN9:WWN14 AF65545:AF65550 KB65545:KB65550 TX65545:TX65550 ADT65545:ADT65550 ANP65545:ANP65550 AXL65545:AXL65550 BHH65545:BHH65550 BRD65545:BRD65550 CAZ65545:CAZ65550 CKV65545:CKV65550 CUR65545:CUR65550 DEN65545:DEN65550 DOJ65545:DOJ65550 DYF65545:DYF65550 EIB65545:EIB65550 ERX65545:ERX65550 FBT65545:FBT65550 FLP65545:FLP65550 FVL65545:FVL65550 GFH65545:GFH65550 GPD65545:GPD65550 GYZ65545:GYZ65550 HIV65545:HIV65550 HSR65545:HSR65550 ICN65545:ICN65550 IMJ65545:IMJ65550 IWF65545:IWF65550 JGB65545:JGB65550 JPX65545:JPX65550 JZT65545:JZT65550 KJP65545:KJP65550 KTL65545:KTL65550 LDH65545:LDH65550 LND65545:LND65550 LWZ65545:LWZ65550 MGV65545:MGV65550 MQR65545:MQR65550 NAN65545:NAN65550 NKJ65545:NKJ65550 NUF65545:NUF65550 OEB65545:OEB65550 ONX65545:ONX65550 OXT65545:OXT65550 PHP65545:PHP65550 PRL65545:PRL65550 QBH65545:QBH65550 QLD65545:QLD65550 QUZ65545:QUZ65550 REV65545:REV65550 ROR65545:ROR65550 RYN65545:RYN65550 SIJ65545:SIJ65550 SSF65545:SSF65550 TCB65545:TCB65550 TLX65545:TLX65550 TVT65545:TVT65550 UFP65545:UFP65550 UPL65545:UPL65550 UZH65545:UZH65550 VJD65545:VJD65550 VSZ65545:VSZ65550 WCV65545:WCV65550 WMR65545:WMR65550 WWN65545:WWN65550 AF131081:AF131086 KB131081:KB131086 TX131081:TX131086 ADT131081:ADT131086 ANP131081:ANP131086 AXL131081:AXL131086 BHH131081:BHH131086 BRD131081:BRD131086 CAZ131081:CAZ131086 CKV131081:CKV131086 CUR131081:CUR131086 DEN131081:DEN131086 DOJ131081:DOJ131086 DYF131081:DYF131086 EIB131081:EIB131086 ERX131081:ERX131086 FBT131081:FBT131086 FLP131081:FLP131086 FVL131081:FVL131086 GFH131081:GFH131086 GPD131081:GPD131086 GYZ131081:GYZ131086 HIV131081:HIV131086 HSR131081:HSR131086 ICN131081:ICN131086 IMJ131081:IMJ131086 IWF131081:IWF131086 JGB131081:JGB131086 JPX131081:JPX131086 JZT131081:JZT131086 KJP131081:KJP131086 KTL131081:KTL131086 LDH131081:LDH131086 LND131081:LND131086 LWZ131081:LWZ131086 MGV131081:MGV131086 MQR131081:MQR131086 NAN131081:NAN131086 NKJ131081:NKJ131086 NUF131081:NUF131086 OEB131081:OEB131086 ONX131081:ONX131086 OXT131081:OXT131086 PHP131081:PHP131086 PRL131081:PRL131086 QBH131081:QBH131086 QLD131081:QLD131086 QUZ131081:QUZ131086 REV131081:REV131086 ROR131081:ROR131086 RYN131081:RYN131086 SIJ131081:SIJ131086 SSF131081:SSF131086 TCB131081:TCB131086 TLX131081:TLX131086 TVT131081:TVT131086 UFP131081:UFP131086 UPL131081:UPL131086 UZH131081:UZH131086 VJD131081:VJD131086 VSZ131081:VSZ131086 WCV131081:WCV131086 WMR131081:WMR131086 WWN131081:WWN131086 AF196617:AF196622 KB196617:KB196622 TX196617:TX196622 ADT196617:ADT196622 ANP196617:ANP196622 AXL196617:AXL196622 BHH196617:BHH196622 BRD196617:BRD196622 CAZ196617:CAZ196622 CKV196617:CKV196622 CUR196617:CUR196622 DEN196617:DEN196622 DOJ196617:DOJ196622 DYF196617:DYF196622 EIB196617:EIB196622 ERX196617:ERX196622 FBT196617:FBT196622 FLP196617:FLP196622 FVL196617:FVL196622 GFH196617:GFH196622 GPD196617:GPD196622 GYZ196617:GYZ196622 HIV196617:HIV196622 HSR196617:HSR196622 ICN196617:ICN196622 IMJ196617:IMJ196622 IWF196617:IWF196622 JGB196617:JGB196622 JPX196617:JPX196622 JZT196617:JZT196622 KJP196617:KJP196622 KTL196617:KTL196622 LDH196617:LDH196622 LND196617:LND196622 LWZ196617:LWZ196622 MGV196617:MGV196622 MQR196617:MQR196622 NAN196617:NAN196622 NKJ196617:NKJ196622 NUF196617:NUF196622 OEB196617:OEB196622 ONX196617:ONX196622 OXT196617:OXT196622 PHP196617:PHP196622 PRL196617:PRL196622 QBH196617:QBH196622 QLD196617:QLD196622 QUZ196617:QUZ196622 REV196617:REV196622 ROR196617:ROR196622 RYN196617:RYN196622 SIJ196617:SIJ196622 SSF196617:SSF196622 TCB196617:TCB196622 TLX196617:TLX196622 TVT196617:TVT196622 UFP196617:UFP196622 UPL196617:UPL196622 UZH196617:UZH196622 VJD196617:VJD196622 VSZ196617:VSZ196622 WCV196617:WCV196622 WMR196617:WMR196622 WWN196617:WWN196622 AF262153:AF262158 KB262153:KB262158 TX262153:TX262158 ADT262153:ADT262158 ANP262153:ANP262158 AXL262153:AXL262158 BHH262153:BHH262158 BRD262153:BRD262158 CAZ262153:CAZ262158 CKV262153:CKV262158 CUR262153:CUR262158 DEN262153:DEN262158 DOJ262153:DOJ262158 DYF262153:DYF262158 EIB262153:EIB262158 ERX262153:ERX262158 FBT262153:FBT262158 FLP262153:FLP262158 FVL262153:FVL262158 GFH262153:GFH262158 GPD262153:GPD262158 GYZ262153:GYZ262158 HIV262153:HIV262158 HSR262153:HSR262158 ICN262153:ICN262158 IMJ262153:IMJ262158 IWF262153:IWF262158 JGB262153:JGB262158 JPX262153:JPX262158 JZT262153:JZT262158 KJP262153:KJP262158 KTL262153:KTL262158 LDH262153:LDH262158 LND262153:LND262158 LWZ262153:LWZ262158 MGV262153:MGV262158 MQR262153:MQR262158 NAN262153:NAN262158 NKJ262153:NKJ262158 NUF262153:NUF262158 OEB262153:OEB262158 ONX262153:ONX262158 OXT262153:OXT262158 PHP262153:PHP262158 PRL262153:PRL262158 QBH262153:QBH262158 QLD262153:QLD262158 QUZ262153:QUZ262158 REV262153:REV262158 ROR262153:ROR262158 RYN262153:RYN262158 SIJ262153:SIJ262158 SSF262153:SSF262158 TCB262153:TCB262158 TLX262153:TLX262158 TVT262153:TVT262158 UFP262153:UFP262158 UPL262153:UPL262158 UZH262153:UZH262158 VJD262153:VJD262158 VSZ262153:VSZ262158 WCV262153:WCV262158 WMR262153:WMR262158 WWN262153:WWN262158 AF327689:AF327694 KB327689:KB327694 TX327689:TX327694 ADT327689:ADT327694 ANP327689:ANP327694 AXL327689:AXL327694 BHH327689:BHH327694 BRD327689:BRD327694 CAZ327689:CAZ327694 CKV327689:CKV327694 CUR327689:CUR327694 DEN327689:DEN327694 DOJ327689:DOJ327694 DYF327689:DYF327694 EIB327689:EIB327694 ERX327689:ERX327694 FBT327689:FBT327694 FLP327689:FLP327694 FVL327689:FVL327694 GFH327689:GFH327694 GPD327689:GPD327694 GYZ327689:GYZ327694 HIV327689:HIV327694 HSR327689:HSR327694 ICN327689:ICN327694 IMJ327689:IMJ327694 IWF327689:IWF327694 JGB327689:JGB327694 JPX327689:JPX327694 JZT327689:JZT327694 KJP327689:KJP327694 KTL327689:KTL327694 LDH327689:LDH327694 LND327689:LND327694 LWZ327689:LWZ327694 MGV327689:MGV327694 MQR327689:MQR327694 NAN327689:NAN327694 NKJ327689:NKJ327694 NUF327689:NUF327694 OEB327689:OEB327694 ONX327689:ONX327694 OXT327689:OXT327694 PHP327689:PHP327694 PRL327689:PRL327694 QBH327689:QBH327694 QLD327689:QLD327694 QUZ327689:QUZ327694 REV327689:REV327694 ROR327689:ROR327694 RYN327689:RYN327694 SIJ327689:SIJ327694 SSF327689:SSF327694 TCB327689:TCB327694 TLX327689:TLX327694 TVT327689:TVT327694 UFP327689:UFP327694 UPL327689:UPL327694 UZH327689:UZH327694 VJD327689:VJD327694 VSZ327689:VSZ327694 WCV327689:WCV327694 WMR327689:WMR327694 WWN327689:WWN327694 AF393225:AF393230 KB393225:KB393230 TX393225:TX393230 ADT393225:ADT393230 ANP393225:ANP393230 AXL393225:AXL393230 BHH393225:BHH393230 BRD393225:BRD393230 CAZ393225:CAZ393230 CKV393225:CKV393230 CUR393225:CUR393230 DEN393225:DEN393230 DOJ393225:DOJ393230 DYF393225:DYF393230 EIB393225:EIB393230 ERX393225:ERX393230 FBT393225:FBT393230 FLP393225:FLP393230 FVL393225:FVL393230 GFH393225:GFH393230 GPD393225:GPD393230 GYZ393225:GYZ393230 HIV393225:HIV393230 HSR393225:HSR393230 ICN393225:ICN393230 IMJ393225:IMJ393230 IWF393225:IWF393230 JGB393225:JGB393230 JPX393225:JPX393230 JZT393225:JZT393230 KJP393225:KJP393230 KTL393225:KTL393230 LDH393225:LDH393230 LND393225:LND393230 LWZ393225:LWZ393230 MGV393225:MGV393230 MQR393225:MQR393230 NAN393225:NAN393230 NKJ393225:NKJ393230 NUF393225:NUF393230 OEB393225:OEB393230 ONX393225:ONX393230 OXT393225:OXT393230 PHP393225:PHP393230 PRL393225:PRL393230 QBH393225:QBH393230 QLD393225:QLD393230 QUZ393225:QUZ393230 REV393225:REV393230 ROR393225:ROR393230 RYN393225:RYN393230 SIJ393225:SIJ393230 SSF393225:SSF393230 TCB393225:TCB393230 TLX393225:TLX393230 TVT393225:TVT393230 UFP393225:UFP393230 UPL393225:UPL393230 UZH393225:UZH393230 VJD393225:VJD393230 VSZ393225:VSZ393230 WCV393225:WCV393230 WMR393225:WMR393230 WWN393225:WWN393230 AF458761:AF458766 KB458761:KB458766 TX458761:TX458766 ADT458761:ADT458766 ANP458761:ANP458766 AXL458761:AXL458766 BHH458761:BHH458766 BRD458761:BRD458766 CAZ458761:CAZ458766 CKV458761:CKV458766 CUR458761:CUR458766 DEN458761:DEN458766 DOJ458761:DOJ458766 DYF458761:DYF458766 EIB458761:EIB458766 ERX458761:ERX458766 FBT458761:FBT458766 FLP458761:FLP458766 FVL458761:FVL458766 GFH458761:GFH458766 GPD458761:GPD458766 GYZ458761:GYZ458766 HIV458761:HIV458766 HSR458761:HSR458766 ICN458761:ICN458766 IMJ458761:IMJ458766 IWF458761:IWF458766 JGB458761:JGB458766 JPX458761:JPX458766 JZT458761:JZT458766 KJP458761:KJP458766 KTL458761:KTL458766 LDH458761:LDH458766 LND458761:LND458766 LWZ458761:LWZ458766 MGV458761:MGV458766 MQR458761:MQR458766 NAN458761:NAN458766 NKJ458761:NKJ458766 NUF458761:NUF458766 OEB458761:OEB458766 ONX458761:ONX458766 OXT458761:OXT458766 PHP458761:PHP458766 PRL458761:PRL458766 QBH458761:QBH458766 QLD458761:QLD458766 QUZ458761:QUZ458766 REV458761:REV458766 ROR458761:ROR458766 RYN458761:RYN458766 SIJ458761:SIJ458766 SSF458761:SSF458766 TCB458761:TCB458766 TLX458761:TLX458766 TVT458761:TVT458766 UFP458761:UFP458766 UPL458761:UPL458766 UZH458761:UZH458766 VJD458761:VJD458766 VSZ458761:VSZ458766 WCV458761:WCV458766 WMR458761:WMR458766 WWN458761:WWN458766 AF524297:AF524302 KB524297:KB524302 TX524297:TX524302 ADT524297:ADT524302 ANP524297:ANP524302 AXL524297:AXL524302 BHH524297:BHH524302 BRD524297:BRD524302 CAZ524297:CAZ524302 CKV524297:CKV524302 CUR524297:CUR524302 DEN524297:DEN524302 DOJ524297:DOJ524302 DYF524297:DYF524302 EIB524297:EIB524302 ERX524297:ERX524302 FBT524297:FBT524302 FLP524297:FLP524302 FVL524297:FVL524302 GFH524297:GFH524302 GPD524297:GPD524302 GYZ524297:GYZ524302 HIV524297:HIV524302 HSR524297:HSR524302 ICN524297:ICN524302 IMJ524297:IMJ524302 IWF524297:IWF524302 JGB524297:JGB524302 JPX524297:JPX524302 JZT524297:JZT524302 KJP524297:KJP524302 KTL524297:KTL524302 LDH524297:LDH524302 LND524297:LND524302 LWZ524297:LWZ524302 MGV524297:MGV524302 MQR524297:MQR524302 NAN524297:NAN524302 NKJ524297:NKJ524302 NUF524297:NUF524302 OEB524297:OEB524302 ONX524297:ONX524302 OXT524297:OXT524302 PHP524297:PHP524302 PRL524297:PRL524302 QBH524297:QBH524302 QLD524297:QLD524302 QUZ524297:QUZ524302 REV524297:REV524302 ROR524297:ROR524302 RYN524297:RYN524302 SIJ524297:SIJ524302 SSF524297:SSF524302 TCB524297:TCB524302 TLX524297:TLX524302 TVT524297:TVT524302 UFP524297:UFP524302 UPL524297:UPL524302 UZH524297:UZH524302 VJD524297:VJD524302 VSZ524297:VSZ524302 WCV524297:WCV524302 WMR524297:WMR524302 WWN524297:WWN524302 AF589833:AF589838 KB589833:KB589838 TX589833:TX589838 ADT589833:ADT589838 ANP589833:ANP589838 AXL589833:AXL589838 BHH589833:BHH589838 BRD589833:BRD589838 CAZ589833:CAZ589838 CKV589833:CKV589838 CUR589833:CUR589838 DEN589833:DEN589838 DOJ589833:DOJ589838 DYF589833:DYF589838 EIB589833:EIB589838 ERX589833:ERX589838 FBT589833:FBT589838 FLP589833:FLP589838 FVL589833:FVL589838 GFH589833:GFH589838 GPD589833:GPD589838 GYZ589833:GYZ589838 HIV589833:HIV589838 HSR589833:HSR589838 ICN589833:ICN589838 IMJ589833:IMJ589838 IWF589833:IWF589838 JGB589833:JGB589838 JPX589833:JPX589838 JZT589833:JZT589838 KJP589833:KJP589838 KTL589833:KTL589838 LDH589833:LDH589838 LND589833:LND589838 LWZ589833:LWZ589838 MGV589833:MGV589838 MQR589833:MQR589838 NAN589833:NAN589838 NKJ589833:NKJ589838 NUF589833:NUF589838 OEB589833:OEB589838 ONX589833:ONX589838 OXT589833:OXT589838 PHP589833:PHP589838 PRL589833:PRL589838 QBH589833:QBH589838 QLD589833:QLD589838 QUZ589833:QUZ589838 REV589833:REV589838 ROR589833:ROR589838 RYN589833:RYN589838 SIJ589833:SIJ589838 SSF589833:SSF589838 TCB589833:TCB589838 TLX589833:TLX589838 TVT589833:TVT589838 UFP589833:UFP589838 UPL589833:UPL589838 UZH589833:UZH589838 VJD589833:VJD589838 VSZ589833:VSZ589838 WCV589833:WCV589838 WMR589833:WMR589838 WWN589833:WWN589838 AF655369:AF655374 KB655369:KB655374 TX655369:TX655374 ADT655369:ADT655374 ANP655369:ANP655374 AXL655369:AXL655374 BHH655369:BHH655374 BRD655369:BRD655374 CAZ655369:CAZ655374 CKV655369:CKV655374 CUR655369:CUR655374 DEN655369:DEN655374 DOJ655369:DOJ655374 DYF655369:DYF655374 EIB655369:EIB655374 ERX655369:ERX655374 FBT655369:FBT655374 FLP655369:FLP655374 FVL655369:FVL655374 GFH655369:GFH655374 GPD655369:GPD655374 GYZ655369:GYZ655374 HIV655369:HIV655374 HSR655369:HSR655374 ICN655369:ICN655374 IMJ655369:IMJ655374 IWF655369:IWF655374 JGB655369:JGB655374 JPX655369:JPX655374 JZT655369:JZT655374 KJP655369:KJP655374 KTL655369:KTL655374 LDH655369:LDH655374 LND655369:LND655374 LWZ655369:LWZ655374 MGV655369:MGV655374 MQR655369:MQR655374 NAN655369:NAN655374 NKJ655369:NKJ655374 NUF655369:NUF655374 OEB655369:OEB655374 ONX655369:ONX655374 OXT655369:OXT655374 PHP655369:PHP655374 PRL655369:PRL655374 QBH655369:QBH655374 QLD655369:QLD655374 QUZ655369:QUZ655374 REV655369:REV655374 ROR655369:ROR655374 RYN655369:RYN655374 SIJ655369:SIJ655374 SSF655369:SSF655374 TCB655369:TCB655374 TLX655369:TLX655374 TVT655369:TVT655374 UFP655369:UFP655374 UPL655369:UPL655374 UZH655369:UZH655374 VJD655369:VJD655374 VSZ655369:VSZ655374 WCV655369:WCV655374 WMR655369:WMR655374 WWN655369:WWN655374 AF720905:AF720910 KB720905:KB720910 TX720905:TX720910 ADT720905:ADT720910 ANP720905:ANP720910 AXL720905:AXL720910 BHH720905:BHH720910 BRD720905:BRD720910 CAZ720905:CAZ720910 CKV720905:CKV720910 CUR720905:CUR720910 DEN720905:DEN720910 DOJ720905:DOJ720910 DYF720905:DYF720910 EIB720905:EIB720910 ERX720905:ERX720910 FBT720905:FBT720910 FLP720905:FLP720910 FVL720905:FVL720910 GFH720905:GFH720910 GPD720905:GPD720910 GYZ720905:GYZ720910 HIV720905:HIV720910 HSR720905:HSR720910 ICN720905:ICN720910 IMJ720905:IMJ720910 IWF720905:IWF720910 JGB720905:JGB720910 JPX720905:JPX720910 JZT720905:JZT720910 KJP720905:KJP720910 KTL720905:KTL720910 LDH720905:LDH720910 LND720905:LND720910 LWZ720905:LWZ720910 MGV720905:MGV720910 MQR720905:MQR720910 NAN720905:NAN720910 NKJ720905:NKJ720910 NUF720905:NUF720910 OEB720905:OEB720910 ONX720905:ONX720910 OXT720905:OXT720910 PHP720905:PHP720910 PRL720905:PRL720910 QBH720905:QBH720910 QLD720905:QLD720910 QUZ720905:QUZ720910 REV720905:REV720910 ROR720905:ROR720910 RYN720905:RYN720910 SIJ720905:SIJ720910 SSF720905:SSF720910 TCB720905:TCB720910 TLX720905:TLX720910 TVT720905:TVT720910 UFP720905:UFP720910 UPL720905:UPL720910 UZH720905:UZH720910 VJD720905:VJD720910 VSZ720905:VSZ720910 WCV720905:WCV720910 WMR720905:WMR720910 WWN720905:WWN720910 AF786441:AF786446 KB786441:KB786446 TX786441:TX786446 ADT786441:ADT786446 ANP786441:ANP786446 AXL786441:AXL786446 BHH786441:BHH786446 BRD786441:BRD786446 CAZ786441:CAZ786446 CKV786441:CKV786446 CUR786441:CUR786446 DEN786441:DEN786446 DOJ786441:DOJ786446 DYF786441:DYF786446 EIB786441:EIB786446 ERX786441:ERX786446 FBT786441:FBT786446 FLP786441:FLP786446 FVL786441:FVL786446 GFH786441:GFH786446 GPD786441:GPD786446 GYZ786441:GYZ786446 HIV786441:HIV786446 HSR786441:HSR786446 ICN786441:ICN786446 IMJ786441:IMJ786446 IWF786441:IWF786446 JGB786441:JGB786446 JPX786441:JPX786446 JZT786441:JZT786446 KJP786441:KJP786446 KTL786441:KTL786446 LDH786441:LDH786446 LND786441:LND786446 LWZ786441:LWZ786446 MGV786441:MGV786446 MQR786441:MQR786446 NAN786441:NAN786446 NKJ786441:NKJ786446 NUF786441:NUF786446 OEB786441:OEB786446 ONX786441:ONX786446 OXT786441:OXT786446 PHP786441:PHP786446 PRL786441:PRL786446 QBH786441:QBH786446 QLD786441:QLD786446 QUZ786441:QUZ786446 REV786441:REV786446 ROR786441:ROR786446 RYN786441:RYN786446 SIJ786441:SIJ786446 SSF786441:SSF786446 TCB786441:TCB786446 TLX786441:TLX786446 TVT786441:TVT786446 UFP786441:UFP786446 UPL786441:UPL786446 UZH786441:UZH786446 VJD786441:VJD786446 VSZ786441:VSZ786446 WCV786441:WCV786446 WMR786441:WMR786446 WWN786441:WWN786446 AF851977:AF851982 KB851977:KB851982 TX851977:TX851982 ADT851977:ADT851982 ANP851977:ANP851982 AXL851977:AXL851982 BHH851977:BHH851982 BRD851977:BRD851982 CAZ851977:CAZ851982 CKV851977:CKV851982 CUR851977:CUR851982 DEN851977:DEN851982 DOJ851977:DOJ851982 DYF851977:DYF851982 EIB851977:EIB851982 ERX851977:ERX851982 FBT851977:FBT851982 FLP851977:FLP851982 FVL851977:FVL851982 GFH851977:GFH851982 GPD851977:GPD851982 GYZ851977:GYZ851982 HIV851977:HIV851982 HSR851977:HSR851982 ICN851977:ICN851982 IMJ851977:IMJ851982 IWF851977:IWF851982 JGB851977:JGB851982 JPX851977:JPX851982 JZT851977:JZT851982 KJP851977:KJP851982 KTL851977:KTL851982 LDH851977:LDH851982 LND851977:LND851982 LWZ851977:LWZ851982 MGV851977:MGV851982 MQR851977:MQR851982 NAN851977:NAN851982 NKJ851977:NKJ851982 NUF851977:NUF851982 OEB851977:OEB851982 ONX851977:ONX851982 OXT851977:OXT851982 PHP851977:PHP851982 PRL851977:PRL851982 QBH851977:QBH851982 QLD851977:QLD851982 QUZ851977:QUZ851982 REV851977:REV851982 ROR851977:ROR851982 RYN851977:RYN851982 SIJ851977:SIJ851982 SSF851977:SSF851982 TCB851977:TCB851982 TLX851977:TLX851982 TVT851977:TVT851982 UFP851977:UFP851982 UPL851977:UPL851982 UZH851977:UZH851982 VJD851977:VJD851982 VSZ851977:VSZ851982 WCV851977:WCV851982 WMR851977:WMR851982 WWN851977:WWN851982 AF917513:AF917518 KB917513:KB917518 TX917513:TX917518 ADT917513:ADT917518 ANP917513:ANP917518 AXL917513:AXL917518 BHH917513:BHH917518 BRD917513:BRD917518 CAZ917513:CAZ917518 CKV917513:CKV917518 CUR917513:CUR917518 DEN917513:DEN917518 DOJ917513:DOJ917518 DYF917513:DYF917518 EIB917513:EIB917518 ERX917513:ERX917518 FBT917513:FBT917518 FLP917513:FLP917518 FVL917513:FVL917518 GFH917513:GFH917518 GPD917513:GPD917518 GYZ917513:GYZ917518 HIV917513:HIV917518 HSR917513:HSR917518 ICN917513:ICN917518 IMJ917513:IMJ917518 IWF917513:IWF917518 JGB917513:JGB917518 JPX917513:JPX917518 JZT917513:JZT917518 KJP917513:KJP917518 KTL917513:KTL917518 LDH917513:LDH917518 LND917513:LND917518 LWZ917513:LWZ917518 MGV917513:MGV917518 MQR917513:MQR917518 NAN917513:NAN917518 NKJ917513:NKJ917518 NUF917513:NUF917518 OEB917513:OEB917518 ONX917513:ONX917518 OXT917513:OXT917518 PHP917513:PHP917518 PRL917513:PRL917518 QBH917513:QBH917518 QLD917513:QLD917518 QUZ917513:QUZ917518 REV917513:REV917518 ROR917513:ROR917518 RYN917513:RYN917518 SIJ917513:SIJ917518 SSF917513:SSF917518 TCB917513:TCB917518 TLX917513:TLX917518 TVT917513:TVT917518 UFP917513:UFP917518 UPL917513:UPL917518 UZH917513:UZH917518 VJD917513:VJD917518 VSZ917513:VSZ917518 WCV917513:WCV917518 WMR917513:WMR917518 WWN917513:WWN917518 AF983049:AF983054 KB983049:KB983054 TX983049:TX983054 ADT983049:ADT983054 ANP983049:ANP983054 AXL983049:AXL983054 BHH983049:BHH983054 BRD983049:BRD983054 CAZ983049:CAZ983054 CKV983049:CKV983054 CUR983049:CUR983054 DEN983049:DEN983054 DOJ983049:DOJ983054 DYF983049:DYF983054 EIB983049:EIB983054 ERX983049:ERX983054 FBT983049:FBT983054 FLP983049:FLP983054 FVL983049:FVL983054 GFH983049:GFH983054 GPD983049:GPD983054 GYZ983049:GYZ983054 HIV983049:HIV983054 HSR983049:HSR983054 ICN983049:ICN983054 IMJ983049:IMJ983054 IWF983049:IWF983054 JGB983049:JGB983054 JPX983049:JPX983054 JZT983049:JZT983054 KJP983049:KJP983054 KTL983049:KTL983054 LDH983049:LDH983054 LND983049:LND983054 LWZ983049:LWZ983054 MGV983049:MGV983054 MQR983049:MQR983054 NAN983049:NAN983054 NKJ983049:NKJ983054 NUF983049:NUF983054 OEB983049:OEB983054 ONX983049:ONX983054 OXT983049:OXT983054 PHP983049:PHP983054 PRL983049:PRL983054 QBH983049:QBH983054 QLD983049:QLD983054 QUZ983049:QUZ983054 REV983049:REV983054 ROR983049:ROR983054 RYN983049:RYN983054 SIJ983049:SIJ983054 SSF983049:SSF983054 TCB983049:TCB983054 TLX983049:TLX983054 TVT983049:TVT983054 UFP983049:UFP983054 UPL983049:UPL983054 UZH983049:UZH983054 VJD983049:VJD983054 VSZ983049:VSZ983054 WCV983049:WCV983054 WMR983049:WMR983054 WWN983049:WWN983054 AG9:AG16 KC9:KC16 TY9:TY16 ADU9:ADU16 ANQ9:ANQ16 AXM9:AXM16 BHI9:BHI16 BRE9:BRE16 CBA9:CBA16 CKW9:CKW16 CUS9:CUS16 DEO9:DEO16 DOK9:DOK16 DYG9:DYG16 EIC9:EIC16 ERY9:ERY16 FBU9:FBU16 FLQ9:FLQ16 FVM9:FVM16 GFI9:GFI16 GPE9:GPE16 GZA9:GZA16 HIW9:HIW16 HSS9:HSS16 ICO9:ICO16 IMK9:IMK16 IWG9:IWG16 JGC9:JGC16 JPY9:JPY16 JZU9:JZU16 KJQ9:KJQ16 KTM9:KTM16 LDI9:LDI16 LNE9:LNE16 LXA9:LXA16 MGW9:MGW16 MQS9:MQS16 NAO9:NAO16 NKK9:NKK16 NUG9:NUG16 OEC9:OEC16 ONY9:ONY16 OXU9:OXU16 PHQ9:PHQ16 PRM9:PRM16 QBI9:QBI16 QLE9:QLE16 QVA9:QVA16 REW9:REW16 ROS9:ROS16 RYO9:RYO16 SIK9:SIK16 SSG9:SSG16 TCC9:TCC16 TLY9:TLY16 TVU9:TVU16 UFQ9:UFQ16 UPM9:UPM16 UZI9:UZI16 VJE9:VJE16 VTA9:VTA16 WCW9:WCW16 WMS9:WMS16 WWO9:WWO16 AG65545:AG65552 KC65545:KC65552 TY65545:TY65552 ADU65545:ADU65552 ANQ65545:ANQ65552 AXM65545:AXM65552 BHI65545:BHI65552 BRE65545:BRE65552 CBA65545:CBA65552 CKW65545:CKW65552 CUS65545:CUS65552 DEO65545:DEO65552 DOK65545:DOK65552 DYG65545:DYG65552 EIC65545:EIC65552 ERY65545:ERY65552 FBU65545:FBU65552 FLQ65545:FLQ65552 FVM65545:FVM65552 GFI65545:GFI65552 GPE65545:GPE65552 GZA65545:GZA65552 HIW65545:HIW65552 HSS65545:HSS65552 ICO65545:ICO65552 IMK65545:IMK65552 IWG65545:IWG65552 JGC65545:JGC65552 JPY65545:JPY65552 JZU65545:JZU65552 KJQ65545:KJQ65552 KTM65545:KTM65552 LDI65545:LDI65552 LNE65545:LNE65552 LXA65545:LXA65552 MGW65545:MGW65552 MQS65545:MQS65552 NAO65545:NAO65552 NKK65545:NKK65552 NUG65545:NUG65552 OEC65545:OEC65552 ONY65545:ONY65552 OXU65545:OXU65552 PHQ65545:PHQ65552 PRM65545:PRM65552 QBI65545:QBI65552 QLE65545:QLE65552 QVA65545:QVA65552 REW65545:REW65552 ROS65545:ROS65552 RYO65545:RYO65552 SIK65545:SIK65552 SSG65545:SSG65552 TCC65545:TCC65552 TLY65545:TLY65552 TVU65545:TVU65552 UFQ65545:UFQ65552 UPM65545:UPM65552 UZI65545:UZI65552 VJE65545:VJE65552 VTA65545:VTA65552 WCW65545:WCW65552 WMS65545:WMS65552 WWO65545:WWO65552 AG131081:AG131088 KC131081:KC131088 TY131081:TY131088 ADU131081:ADU131088 ANQ131081:ANQ131088 AXM131081:AXM131088 BHI131081:BHI131088 BRE131081:BRE131088 CBA131081:CBA131088 CKW131081:CKW131088 CUS131081:CUS131088 DEO131081:DEO131088 DOK131081:DOK131088 DYG131081:DYG131088 EIC131081:EIC131088 ERY131081:ERY131088 FBU131081:FBU131088 FLQ131081:FLQ131088 FVM131081:FVM131088 GFI131081:GFI131088 GPE131081:GPE131088 GZA131081:GZA131088 HIW131081:HIW131088 HSS131081:HSS131088 ICO131081:ICO131088 IMK131081:IMK131088 IWG131081:IWG131088 JGC131081:JGC131088 JPY131081:JPY131088 JZU131081:JZU131088 KJQ131081:KJQ131088 KTM131081:KTM131088 LDI131081:LDI131088 LNE131081:LNE131088 LXA131081:LXA131088 MGW131081:MGW131088 MQS131081:MQS131088 NAO131081:NAO131088 NKK131081:NKK131088 NUG131081:NUG131088 OEC131081:OEC131088 ONY131081:ONY131088 OXU131081:OXU131088 PHQ131081:PHQ131088 PRM131081:PRM131088 QBI131081:QBI131088 QLE131081:QLE131088 QVA131081:QVA131088 REW131081:REW131088 ROS131081:ROS131088 RYO131081:RYO131088 SIK131081:SIK131088 SSG131081:SSG131088 TCC131081:TCC131088 TLY131081:TLY131088 TVU131081:TVU131088 UFQ131081:UFQ131088 UPM131081:UPM131088 UZI131081:UZI131088 VJE131081:VJE131088 VTA131081:VTA131088 WCW131081:WCW131088 WMS131081:WMS131088 WWO131081:WWO131088 AG196617:AG196624 KC196617:KC196624 TY196617:TY196624 ADU196617:ADU196624 ANQ196617:ANQ196624 AXM196617:AXM196624 BHI196617:BHI196624 BRE196617:BRE196624 CBA196617:CBA196624 CKW196617:CKW196624 CUS196617:CUS196624 DEO196617:DEO196624 DOK196617:DOK196624 DYG196617:DYG196624 EIC196617:EIC196624 ERY196617:ERY196624 FBU196617:FBU196624 FLQ196617:FLQ196624 FVM196617:FVM196624 GFI196617:GFI196624 GPE196617:GPE196624 GZA196617:GZA196624 HIW196617:HIW196624 HSS196617:HSS196624 ICO196617:ICO196624 IMK196617:IMK196624 IWG196617:IWG196624 JGC196617:JGC196624 JPY196617:JPY196624 JZU196617:JZU196624 KJQ196617:KJQ196624 KTM196617:KTM196624 LDI196617:LDI196624 LNE196617:LNE196624 LXA196617:LXA196624 MGW196617:MGW196624 MQS196617:MQS196624 NAO196617:NAO196624 NKK196617:NKK196624 NUG196617:NUG196624 OEC196617:OEC196624 ONY196617:ONY196624 OXU196617:OXU196624 PHQ196617:PHQ196624 PRM196617:PRM196624 QBI196617:QBI196624 QLE196617:QLE196624 QVA196617:QVA196624 REW196617:REW196624 ROS196617:ROS196624 RYO196617:RYO196624 SIK196617:SIK196624 SSG196617:SSG196624 TCC196617:TCC196624 TLY196617:TLY196624 TVU196617:TVU196624 UFQ196617:UFQ196624 UPM196617:UPM196624 UZI196617:UZI196624 VJE196617:VJE196624 VTA196617:VTA196624 WCW196617:WCW196624 WMS196617:WMS196624 WWO196617:WWO196624 AG262153:AG262160 KC262153:KC262160 TY262153:TY262160 ADU262153:ADU262160 ANQ262153:ANQ262160 AXM262153:AXM262160 BHI262153:BHI262160 BRE262153:BRE262160 CBA262153:CBA262160 CKW262153:CKW262160 CUS262153:CUS262160 DEO262153:DEO262160 DOK262153:DOK262160 DYG262153:DYG262160 EIC262153:EIC262160 ERY262153:ERY262160 FBU262153:FBU262160 FLQ262153:FLQ262160 FVM262153:FVM262160 GFI262153:GFI262160 GPE262153:GPE262160 GZA262153:GZA262160 HIW262153:HIW262160 HSS262153:HSS262160 ICO262153:ICO262160 IMK262153:IMK262160 IWG262153:IWG262160 JGC262153:JGC262160 JPY262153:JPY262160 JZU262153:JZU262160 KJQ262153:KJQ262160 KTM262153:KTM262160 LDI262153:LDI262160 LNE262153:LNE262160 LXA262153:LXA262160 MGW262153:MGW262160 MQS262153:MQS262160 NAO262153:NAO262160 NKK262153:NKK262160 NUG262153:NUG262160 OEC262153:OEC262160 ONY262153:ONY262160 OXU262153:OXU262160 PHQ262153:PHQ262160 PRM262153:PRM262160 QBI262153:QBI262160 QLE262153:QLE262160 QVA262153:QVA262160 REW262153:REW262160 ROS262153:ROS262160 RYO262153:RYO262160 SIK262153:SIK262160 SSG262153:SSG262160 TCC262153:TCC262160 TLY262153:TLY262160 TVU262153:TVU262160 UFQ262153:UFQ262160 UPM262153:UPM262160 UZI262153:UZI262160 VJE262153:VJE262160 VTA262153:VTA262160 WCW262153:WCW262160 WMS262153:WMS262160 WWO262153:WWO262160 AG327689:AG327696 KC327689:KC327696 TY327689:TY327696 ADU327689:ADU327696 ANQ327689:ANQ327696 AXM327689:AXM327696 BHI327689:BHI327696 BRE327689:BRE327696 CBA327689:CBA327696 CKW327689:CKW327696 CUS327689:CUS327696 DEO327689:DEO327696 DOK327689:DOK327696 DYG327689:DYG327696 EIC327689:EIC327696 ERY327689:ERY327696 FBU327689:FBU327696 FLQ327689:FLQ327696 FVM327689:FVM327696 GFI327689:GFI327696 GPE327689:GPE327696 GZA327689:GZA327696 HIW327689:HIW327696 HSS327689:HSS327696 ICO327689:ICO327696 IMK327689:IMK327696 IWG327689:IWG327696 JGC327689:JGC327696 JPY327689:JPY327696 JZU327689:JZU327696 KJQ327689:KJQ327696 KTM327689:KTM327696 LDI327689:LDI327696 LNE327689:LNE327696 LXA327689:LXA327696 MGW327689:MGW327696 MQS327689:MQS327696 NAO327689:NAO327696 NKK327689:NKK327696 NUG327689:NUG327696 OEC327689:OEC327696 ONY327689:ONY327696 OXU327689:OXU327696 PHQ327689:PHQ327696 PRM327689:PRM327696 QBI327689:QBI327696 QLE327689:QLE327696 QVA327689:QVA327696 REW327689:REW327696 ROS327689:ROS327696 RYO327689:RYO327696 SIK327689:SIK327696 SSG327689:SSG327696 TCC327689:TCC327696 TLY327689:TLY327696 TVU327689:TVU327696 UFQ327689:UFQ327696 UPM327689:UPM327696 UZI327689:UZI327696 VJE327689:VJE327696 VTA327689:VTA327696 WCW327689:WCW327696 WMS327689:WMS327696 WWO327689:WWO327696 AG393225:AG393232 KC393225:KC393232 TY393225:TY393232 ADU393225:ADU393232 ANQ393225:ANQ393232 AXM393225:AXM393232 BHI393225:BHI393232 BRE393225:BRE393232 CBA393225:CBA393232 CKW393225:CKW393232 CUS393225:CUS393232 DEO393225:DEO393232 DOK393225:DOK393232 DYG393225:DYG393232 EIC393225:EIC393232 ERY393225:ERY393232 FBU393225:FBU393232 FLQ393225:FLQ393232 FVM393225:FVM393232 GFI393225:GFI393232 GPE393225:GPE393232 GZA393225:GZA393232 HIW393225:HIW393232 HSS393225:HSS393232 ICO393225:ICO393232 IMK393225:IMK393232 IWG393225:IWG393232 JGC393225:JGC393232 JPY393225:JPY393232 JZU393225:JZU393232 KJQ393225:KJQ393232 KTM393225:KTM393232 LDI393225:LDI393232 LNE393225:LNE393232 LXA393225:LXA393232 MGW393225:MGW393232 MQS393225:MQS393232 NAO393225:NAO393232 NKK393225:NKK393232 NUG393225:NUG393232 OEC393225:OEC393232 ONY393225:ONY393232 OXU393225:OXU393232 PHQ393225:PHQ393232 PRM393225:PRM393232 QBI393225:QBI393232 QLE393225:QLE393232 QVA393225:QVA393232 REW393225:REW393232 ROS393225:ROS393232 RYO393225:RYO393232 SIK393225:SIK393232 SSG393225:SSG393232 TCC393225:TCC393232 TLY393225:TLY393232 TVU393225:TVU393232 UFQ393225:UFQ393232 UPM393225:UPM393232 UZI393225:UZI393232 VJE393225:VJE393232 VTA393225:VTA393232 WCW393225:WCW393232 WMS393225:WMS393232 WWO393225:WWO393232 AG458761:AG458768 KC458761:KC458768 TY458761:TY458768 ADU458761:ADU458768 ANQ458761:ANQ458768 AXM458761:AXM458768 BHI458761:BHI458768 BRE458761:BRE458768 CBA458761:CBA458768 CKW458761:CKW458768 CUS458761:CUS458768 DEO458761:DEO458768 DOK458761:DOK458768 DYG458761:DYG458768 EIC458761:EIC458768 ERY458761:ERY458768 FBU458761:FBU458768 FLQ458761:FLQ458768 FVM458761:FVM458768 GFI458761:GFI458768 GPE458761:GPE458768 GZA458761:GZA458768 HIW458761:HIW458768 HSS458761:HSS458768 ICO458761:ICO458768 IMK458761:IMK458768 IWG458761:IWG458768 JGC458761:JGC458768 JPY458761:JPY458768 JZU458761:JZU458768 KJQ458761:KJQ458768 KTM458761:KTM458768 LDI458761:LDI458768 LNE458761:LNE458768 LXA458761:LXA458768 MGW458761:MGW458768 MQS458761:MQS458768 NAO458761:NAO458768 NKK458761:NKK458768 NUG458761:NUG458768 OEC458761:OEC458768 ONY458761:ONY458768 OXU458761:OXU458768 PHQ458761:PHQ458768 PRM458761:PRM458768 QBI458761:QBI458768 QLE458761:QLE458768 QVA458761:QVA458768 REW458761:REW458768 ROS458761:ROS458768 RYO458761:RYO458768 SIK458761:SIK458768 SSG458761:SSG458768 TCC458761:TCC458768 TLY458761:TLY458768 TVU458761:TVU458768 UFQ458761:UFQ458768 UPM458761:UPM458768 UZI458761:UZI458768 VJE458761:VJE458768 VTA458761:VTA458768 WCW458761:WCW458768 WMS458761:WMS458768 WWO458761:WWO458768 AG524297:AG524304 KC524297:KC524304 TY524297:TY524304 ADU524297:ADU524304 ANQ524297:ANQ524304 AXM524297:AXM524304 BHI524297:BHI524304 BRE524297:BRE524304 CBA524297:CBA524304 CKW524297:CKW524304 CUS524297:CUS524304 DEO524297:DEO524304 DOK524297:DOK524304 DYG524297:DYG524304 EIC524297:EIC524304 ERY524297:ERY524304 FBU524297:FBU524304 FLQ524297:FLQ524304 FVM524297:FVM524304 GFI524297:GFI524304 GPE524297:GPE524304 GZA524297:GZA524304 HIW524297:HIW524304 HSS524297:HSS524304 ICO524297:ICO524304 IMK524297:IMK524304 IWG524297:IWG524304 JGC524297:JGC524304 JPY524297:JPY524304 JZU524297:JZU524304 KJQ524297:KJQ524304 KTM524297:KTM524304 LDI524297:LDI524304 LNE524297:LNE524304 LXA524297:LXA524304 MGW524297:MGW524304 MQS524297:MQS524304 NAO524297:NAO524304 NKK524297:NKK524304 NUG524297:NUG524304 OEC524297:OEC524304 ONY524297:ONY524304 OXU524297:OXU524304 PHQ524297:PHQ524304 PRM524297:PRM524304 QBI524297:QBI524304 QLE524297:QLE524304 QVA524297:QVA524304 REW524297:REW524304 ROS524297:ROS524304 RYO524297:RYO524304 SIK524297:SIK524304 SSG524297:SSG524304 TCC524297:TCC524304 TLY524297:TLY524304 TVU524297:TVU524304 UFQ524297:UFQ524304 UPM524297:UPM524304 UZI524297:UZI524304 VJE524297:VJE524304 VTA524297:VTA524304 WCW524297:WCW524304 WMS524297:WMS524304 WWO524297:WWO524304 AG589833:AG589840 KC589833:KC589840 TY589833:TY589840 ADU589833:ADU589840 ANQ589833:ANQ589840 AXM589833:AXM589840 BHI589833:BHI589840 BRE589833:BRE589840 CBA589833:CBA589840 CKW589833:CKW589840 CUS589833:CUS589840 DEO589833:DEO589840 DOK589833:DOK589840 DYG589833:DYG589840 EIC589833:EIC589840 ERY589833:ERY589840 FBU589833:FBU589840 FLQ589833:FLQ589840 FVM589833:FVM589840 GFI589833:GFI589840 GPE589833:GPE589840 GZA589833:GZA589840 HIW589833:HIW589840 HSS589833:HSS589840 ICO589833:ICO589840 IMK589833:IMK589840 IWG589833:IWG589840 JGC589833:JGC589840 JPY589833:JPY589840 JZU589833:JZU589840 KJQ589833:KJQ589840 KTM589833:KTM589840 LDI589833:LDI589840 LNE589833:LNE589840 LXA589833:LXA589840 MGW589833:MGW589840 MQS589833:MQS589840 NAO589833:NAO589840 NKK589833:NKK589840 NUG589833:NUG589840 OEC589833:OEC589840 ONY589833:ONY589840 OXU589833:OXU589840 PHQ589833:PHQ589840 PRM589833:PRM589840 QBI589833:QBI589840 QLE589833:QLE589840 QVA589833:QVA589840 REW589833:REW589840 ROS589833:ROS589840 RYO589833:RYO589840 SIK589833:SIK589840 SSG589833:SSG589840 TCC589833:TCC589840 TLY589833:TLY589840 TVU589833:TVU589840 UFQ589833:UFQ589840 UPM589833:UPM589840 UZI589833:UZI589840 VJE589833:VJE589840 VTA589833:VTA589840 WCW589833:WCW589840 WMS589833:WMS589840 WWO589833:WWO589840 AG655369:AG655376 KC655369:KC655376 TY655369:TY655376 ADU655369:ADU655376 ANQ655369:ANQ655376 AXM655369:AXM655376 BHI655369:BHI655376 BRE655369:BRE655376 CBA655369:CBA655376 CKW655369:CKW655376 CUS655369:CUS655376 DEO655369:DEO655376 DOK655369:DOK655376 DYG655369:DYG655376 EIC655369:EIC655376 ERY655369:ERY655376 FBU655369:FBU655376 FLQ655369:FLQ655376 FVM655369:FVM655376 GFI655369:GFI655376 GPE655369:GPE655376 GZA655369:GZA655376 HIW655369:HIW655376 HSS655369:HSS655376 ICO655369:ICO655376 IMK655369:IMK655376 IWG655369:IWG655376 JGC655369:JGC655376 JPY655369:JPY655376 JZU655369:JZU655376 KJQ655369:KJQ655376 KTM655369:KTM655376 LDI655369:LDI655376 LNE655369:LNE655376 LXA655369:LXA655376 MGW655369:MGW655376 MQS655369:MQS655376 NAO655369:NAO655376 NKK655369:NKK655376 NUG655369:NUG655376 OEC655369:OEC655376 ONY655369:ONY655376 OXU655369:OXU655376 PHQ655369:PHQ655376 PRM655369:PRM655376 QBI655369:QBI655376 QLE655369:QLE655376 QVA655369:QVA655376 REW655369:REW655376 ROS655369:ROS655376 RYO655369:RYO655376 SIK655369:SIK655376 SSG655369:SSG655376 TCC655369:TCC655376 TLY655369:TLY655376 TVU655369:TVU655376 UFQ655369:UFQ655376 UPM655369:UPM655376 UZI655369:UZI655376 VJE655369:VJE655376 VTA655369:VTA655376 WCW655369:WCW655376 WMS655369:WMS655376 WWO655369:WWO655376 AG720905:AG720912 KC720905:KC720912 TY720905:TY720912 ADU720905:ADU720912 ANQ720905:ANQ720912 AXM720905:AXM720912 BHI720905:BHI720912 BRE720905:BRE720912 CBA720905:CBA720912 CKW720905:CKW720912 CUS720905:CUS720912 DEO720905:DEO720912 DOK720905:DOK720912 DYG720905:DYG720912 EIC720905:EIC720912 ERY720905:ERY720912 FBU720905:FBU720912 FLQ720905:FLQ720912 FVM720905:FVM720912 GFI720905:GFI720912 GPE720905:GPE720912 GZA720905:GZA720912 HIW720905:HIW720912 HSS720905:HSS720912 ICO720905:ICO720912 IMK720905:IMK720912 IWG720905:IWG720912 JGC720905:JGC720912 JPY720905:JPY720912 JZU720905:JZU720912 KJQ720905:KJQ720912 KTM720905:KTM720912 LDI720905:LDI720912 LNE720905:LNE720912 LXA720905:LXA720912 MGW720905:MGW720912 MQS720905:MQS720912 NAO720905:NAO720912 NKK720905:NKK720912 NUG720905:NUG720912 OEC720905:OEC720912 ONY720905:ONY720912 OXU720905:OXU720912 PHQ720905:PHQ720912 PRM720905:PRM720912 QBI720905:QBI720912 QLE720905:QLE720912 QVA720905:QVA720912 REW720905:REW720912 ROS720905:ROS720912 RYO720905:RYO720912 SIK720905:SIK720912 SSG720905:SSG720912 TCC720905:TCC720912 TLY720905:TLY720912 TVU720905:TVU720912 UFQ720905:UFQ720912 UPM720905:UPM720912 UZI720905:UZI720912 VJE720905:VJE720912 VTA720905:VTA720912 WCW720905:WCW720912 WMS720905:WMS720912 WWO720905:WWO720912 AG786441:AG786448 KC786441:KC786448 TY786441:TY786448 ADU786441:ADU786448 ANQ786441:ANQ786448 AXM786441:AXM786448 BHI786441:BHI786448 BRE786441:BRE786448 CBA786441:CBA786448 CKW786441:CKW786448 CUS786441:CUS786448 DEO786441:DEO786448 DOK786441:DOK786448 DYG786441:DYG786448 EIC786441:EIC786448 ERY786441:ERY786448 FBU786441:FBU786448 FLQ786441:FLQ786448 FVM786441:FVM786448 GFI786441:GFI786448 GPE786441:GPE786448 GZA786441:GZA786448 HIW786441:HIW786448 HSS786441:HSS786448 ICO786441:ICO786448 IMK786441:IMK786448 IWG786441:IWG786448 JGC786441:JGC786448 JPY786441:JPY786448 JZU786441:JZU786448 KJQ786441:KJQ786448 KTM786441:KTM786448 LDI786441:LDI786448 LNE786441:LNE786448 LXA786441:LXA786448 MGW786441:MGW786448 MQS786441:MQS786448 NAO786441:NAO786448 NKK786441:NKK786448 NUG786441:NUG786448 OEC786441:OEC786448 ONY786441:ONY786448 OXU786441:OXU786448 PHQ786441:PHQ786448 PRM786441:PRM786448 QBI786441:QBI786448 QLE786441:QLE786448 QVA786441:QVA786448 REW786441:REW786448 ROS786441:ROS786448 RYO786441:RYO786448 SIK786441:SIK786448 SSG786441:SSG786448 TCC786441:TCC786448 TLY786441:TLY786448 TVU786441:TVU786448 UFQ786441:UFQ786448 UPM786441:UPM786448 UZI786441:UZI786448 VJE786441:VJE786448 VTA786441:VTA786448 WCW786441:WCW786448 WMS786441:WMS786448 WWO786441:WWO786448 AG851977:AG851984 KC851977:KC851984 TY851977:TY851984 ADU851977:ADU851984 ANQ851977:ANQ851984 AXM851977:AXM851984 BHI851977:BHI851984 BRE851977:BRE851984 CBA851977:CBA851984 CKW851977:CKW851984 CUS851977:CUS851984 DEO851977:DEO851984 DOK851977:DOK851984 DYG851977:DYG851984 EIC851977:EIC851984 ERY851977:ERY851984 FBU851977:FBU851984 FLQ851977:FLQ851984 FVM851977:FVM851984 GFI851977:GFI851984 GPE851977:GPE851984 GZA851977:GZA851984 HIW851977:HIW851984 HSS851977:HSS851984 ICO851977:ICO851984 IMK851977:IMK851984 IWG851977:IWG851984 JGC851977:JGC851984 JPY851977:JPY851984 JZU851977:JZU851984 KJQ851977:KJQ851984 KTM851977:KTM851984 LDI851977:LDI851984 LNE851977:LNE851984 LXA851977:LXA851984 MGW851977:MGW851984 MQS851977:MQS851984 NAO851977:NAO851984 NKK851977:NKK851984 NUG851977:NUG851984 OEC851977:OEC851984 ONY851977:ONY851984 OXU851977:OXU851984 PHQ851977:PHQ851984 PRM851977:PRM851984 QBI851977:QBI851984 QLE851977:QLE851984 QVA851977:QVA851984 REW851977:REW851984 ROS851977:ROS851984 RYO851977:RYO851984 SIK851977:SIK851984 SSG851977:SSG851984 TCC851977:TCC851984 TLY851977:TLY851984 TVU851977:TVU851984 UFQ851977:UFQ851984 UPM851977:UPM851984 UZI851977:UZI851984 VJE851977:VJE851984 VTA851977:VTA851984 WCW851977:WCW851984 WMS851977:WMS851984 WWO851977:WWO851984 AG917513:AG917520 KC917513:KC917520 TY917513:TY917520 ADU917513:ADU917520 ANQ917513:ANQ917520 AXM917513:AXM917520 BHI917513:BHI917520 BRE917513:BRE917520 CBA917513:CBA917520 CKW917513:CKW917520 CUS917513:CUS917520 DEO917513:DEO917520 DOK917513:DOK917520 DYG917513:DYG917520 EIC917513:EIC917520 ERY917513:ERY917520 FBU917513:FBU917520 FLQ917513:FLQ917520 FVM917513:FVM917520 GFI917513:GFI917520 GPE917513:GPE917520 GZA917513:GZA917520 HIW917513:HIW917520 HSS917513:HSS917520 ICO917513:ICO917520 IMK917513:IMK917520 IWG917513:IWG917520 JGC917513:JGC917520 JPY917513:JPY917520 JZU917513:JZU917520 KJQ917513:KJQ917520 KTM917513:KTM917520 LDI917513:LDI917520 LNE917513:LNE917520 LXA917513:LXA917520 MGW917513:MGW917520 MQS917513:MQS917520 NAO917513:NAO917520 NKK917513:NKK917520 NUG917513:NUG917520 OEC917513:OEC917520 ONY917513:ONY917520 OXU917513:OXU917520 PHQ917513:PHQ917520 PRM917513:PRM917520 QBI917513:QBI917520 QLE917513:QLE917520 QVA917513:QVA917520 REW917513:REW917520 ROS917513:ROS917520 RYO917513:RYO917520 SIK917513:SIK917520 SSG917513:SSG917520 TCC917513:TCC917520 TLY917513:TLY917520 TVU917513:TVU917520 UFQ917513:UFQ917520 UPM917513:UPM917520 UZI917513:UZI917520 VJE917513:VJE917520 VTA917513:VTA917520 WCW917513:WCW917520 WMS917513:WMS917520 WWO917513:WWO917520 AG983049:AG983056 KC983049:KC983056 TY983049:TY983056 ADU983049:ADU983056 ANQ983049:ANQ983056 AXM983049:AXM983056 BHI983049:BHI983056 BRE983049:BRE983056 CBA983049:CBA983056 CKW983049:CKW983056 CUS983049:CUS983056 DEO983049:DEO983056 DOK983049:DOK983056 DYG983049:DYG983056 EIC983049:EIC983056 ERY983049:ERY983056 FBU983049:FBU983056 FLQ983049:FLQ983056 FVM983049:FVM983056 GFI983049:GFI983056 GPE983049:GPE983056 GZA983049:GZA983056 HIW983049:HIW983056 HSS983049:HSS983056 ICO983049:ICO983056 IMK983049:IMK983056 IWG983049:IWG983056 JGC983049:JGC983056 JPY983049:JPY983056 JZU983049:JZU983056 KJQ983049:KJQ983056 KTM983049:KTM983056 LDI983049:LDI983056 LNE983049:LNE983056 LXA983049:LXA983056 MGW983049:MGW983056 MQS983049:MQS983056 NAO983049:NAO983056 NKK983049:NKK983056 NUG983049:NUG983056 OEC983049:OEC983056 ONY983049:ONY983056 OXU983049:OXU983056 PHQ983049:PHQ983056 PRM983049:PRM983056 QBI983049:QBI983056 QLE983049:QLE983056 QVA983049:QVA983056 REW983049:REW983056 ROS983049:ROS983056 RYO983049:RYO983056 SIK983049:SIK983056 SSG983049:SSG983056 TCC983049:TCC983056 TLY983049:TLY983056 TVU983049:TVU983056 UFQ983049:UFQ983056 UPM983049:UPM983056 UZI983049:UZI983056 VJE983049:VJE983056 VTA983049:VTA983056 WCW983049:WCW983056 WMS983049:WMS983056 WWO983049:WWO983056 AD9:AE16 JZ9:KA16 TV9:TW16 ADR9:ADS16 ANN9:ANO16 AXJ9:AXK16 BHF9:BHG16 BRB9:BRC16 CAX9:CAY16 CKT9:CKU16 CUP9:CUQ16 DEL9:DEM16 DOH9:DOI16 DYD9:DYE16 EHZ9:EIA16 ERV9:ERW16 FBR9:FBS16 FLN9:FLO16 FVJ9:FVK16 GFF9:GFG16 GPB9:GPC16 GYX9:GYY16 HIT9:HIU16 HSP9:HSQ16 ICL9:ICM16 IMH9:IMI16 IWD9:IWE16 JFZ9:JGA16 JPV9:JPW16 JZR9:JZS16 KJN9:KJO16 KTJ9:KTK16 LDF9:LDG16 LNB9:LNC16 LWX9:LWY16 MGT9:MGU16 MQP9:MQQ16 NAL9:NAM16 NKH9:NKI16 NUD9:NUE16 ODZ9:OEA16 ONV9:ONW16 OXR9:OXS16 PHN9:PHO16 PRJ9:PRK16 QBF9:QBG16 QLB9:QLC16 QUX9:QUY16 RET9:REU16 ROP9:ROQ16 RYL9:RYM16 SIH9:SII16 SSD9:SSE16 TBZ9:TCA16 TLV9:TLW16 TVR9:TVS16 UFN9:UFO16 UPJ9:UPK16 UZF9:UZG16 VJB9:VJC16 VSX9:VSY16 WCT9:WCU16 WMP9:WMQ16 WWL9:WWM16 AD65545:AE65552 JZ65545:KA65552 TV65545:TW65552 ADR65545:ADS65552 ANN65545:ANO65552 AXJ65545:AXK65552 BHF65545:BHG65552 BRB65545:BRC65552 CAX65545:CAY65552 CKT65545:CKU65552 CUP65545:CUQ65552 DEL65545:DEM65552 DOH65545:DOI65552 DYD65545:DYE65552 EHZ65545:EIA65552 ERV65545:ERW65552 FBR65545:FBS65552 FLN65545:FLO65552 FVJ65545:FVK65552 GFF65545:GFG65552 GPB65545:GPC65552 GYX65545:GYY65552 HIT65545:HIU65552 HSP65545:HSQ65552 ICL65545:ICM65552 IMH65545:IMI65552 IWD65545:IWE65552 JFZ65545:JGA65552 JPV65545:JPW65552 JZR65545:JZS65552 KJN65545:KJO65552 KTJ65545:KTK65552 LDF65545:LDG65552 LNB65545:LNC65552 LWX65545:LWY65552 MGT65545:MGU65552 MQP65545:MQQ65552 NAL65545:NAM65552 NKH65545:NKI65552 NUD65545:NUE65552 ODZ65545:OEA65552 ONV65545:ONW65552 OXR65545:OXS65552 PHN65545:PHO65552 PRJ65545:PRK65552 QBF65545:QBG65552 QLB65545:QLC65552 QUX65545:QUY65552 RET65545:REU65552 ROP65545:ROQ65552 RYL65545:RYM65552 SIH65545:SII65552 SSD65545:SSE65552 TBZ65545:TCA65552 TLV65545:TLW65552 TVR65545:TVS65552 UFN65545:UFO65552 UPJ65545:UPK65552 UZF65545:UZG65552 VJB65545:VJC65552 VSX65545:VSY65552 WCT65545:WCU65552 WMP65545:WMQ65552 WWL65545:WWM65552 AD131081:AE131088 JZ131081:KA131088 TV131081:TW131088 ADR131081:ADS131088 ANN131081:ANO131088 AXJ131081:AXK131088 BHF131081:BHG131088 BRB131081:BRC131088 CAX131081:CAY131088 CKT131081:CKU131088 CUP131081:CUQ131088 DEL131081:DEM131088 DOH131081:DOI131088 DYD131081:DYE131088 EHZ131081:EIA131088 ERV131081:ERW131088 FBR131081:FBS131088 FLN131081:FLO131088 FVJ131081:FVK131088 GFF131081:GFG131088 GPB131081:GPC131088 GYX131081:GYY131088 HIT131081:HIU131088 HSP131081:HSQ131088 ICL131081:ICM131088 IMH131081:IMI131088 IWD131081:IWE131088 JFZ131081:JGA131088 JPV131081:JPW131088 JZR131081:JZS131088 KJN131081:KJO131088 KTJ131081:KTK131088 LDF131081:LDG131088 LNB131081:LNC131088 LWX131081:LWY131088 MGT131081:MGU131088 MQP131081:MQQ131088 NAL131081:NAM131088 NKH131081:NKI131088 NUD131081:NUE131088 ODZ131081:OEA131088 ONV131081:ONW131088 OXR131081:OXS131088 PHN131081:PHO131088 PRJ131081:PRK131088 QBF131081:QBG131088 QLB131081:QLC131088 QUX131081:QUY131088 RET131081:REU131088 ROP131081:ROQ131088 RYL131081:RYM131088 SIH131081:SII131088 SSD131081:SSE131088 TBZ131081:TCA131088 TLV131081:TLW131088 TVR131081:TVS131088 UFN131081:UFO131088 UPJ131081:UPK131088 UZF131081:UZG131088 VJB131081:VJC131088 VSX131081:VSY131088 WCT131081:WCU131088 WMP131081:WMQ131088 WWL131081:WWM131088 AD196617:AE196624 JZ196617:KA196624 TV196617:TW196624 ADR196617:ADS196624 ANN196617:ANO196624 AXJ196617:AXK196624 BHF196617:BHG196624 BRB196617:BRC196624 CAX196617:CAY196624 CKT196617:CKU196624 CUP196617:CUQ196624 DEL196617:DEM196624 DOH196617:DOI196624 DYD196617:DYE196624 EHZ196617:EIA196624 ERV196617:ERW196624 FBR196617:FBS196624 FLN196617:FLO196624 FVJ196617:FVK196624 GFF196617:GFG196624 GPB196617:GPC196624 GYX196617:GYY196624 HIT196617:HIU196624 HSP196617:HSQ196624 ICL196617:ICM196624 IMH196617:IMI196624 IWD196617:IWE196624 JFZ196617:JGA196624 JPV196617:JPW196624 JZR196617:JZS196624 KJN196617:KJO196624 KTJ196617:KTK196624 LDF196617:LDG196624 LNB196617:LNC196624 LWX196617:LWY196624 MGT196617:MGU196624 MQP196617:MQQ196624 NAL196617:NAM196624 NKH196617:NKI196624 NUD196617:NUE196624 ODZ196617:OEA196624 ONV196617:ONW196624 OXR196617:OXS196624 PHN196617:PHO196624 PRJ196617:PRK196624 QBF196617:QBG196624 QLB196617:QLC196624 QUX196617:QUY196624 RET196617:REU196624 ROP196617:ROQ196624 RYL196617:RYM196624 SIH196617:SII196624 SSD196617:SSE196624 TBZ196617:TCA196624 TLV196617:TLW196624 TVR196617:TVS196624 UFN196617:UFO196624 UPJ196617:UPK196624 UZF196617:UZG196624 VJB196617:VJC196624 VSX196617:VSY196624 WCT196617:WCU196624 WMP196617:WMQ196624 WWL196617:WWM196624 AD262153:AE262160 JZ262153:KA262160 TV262153:TW262160 ADR262153:ADS262160 ANN262153:ANO262160 AXJ262153:AXK262160 BHF262153:BHG262160 BRB262153:BRC262160 CAX262153:CAY262160 CKT262153:CKU262160 CUP262153:CUQ262160 DEL262153:DEM262160 DOH262153:DOI262160 DYD262153:DYE262160 EHZ262153:EIA262160 ERV262153:ERW262160 FBR262153:FBS262160 FLN262153:FLO262160 FVJ262153:FVK262160 GFF262153:GFG262160 GPB262153:GPC262160 GYX262153:GYY262160 HIT262153:HIU262160 HSP262153:HSQ262160 ICL262153:ICM262160 IMH262153:IMI262160 IWD262153:IWE262160 JFZ262153:JGA262160 JPV262153:JPW262160 JZR262153:JZS262160 KJN262153:KJO262160 KTJ262153:KTK262160 LDF262153:LDG262160 LNB262153:LNC262160 LWX262153:LWY262160 MGT262153:MGU262160 MQP262153:MQQ262160 NAL262153:NAM262160 NKH262153:NKI262160 NUD262153:NUE262160 ODZ262153:OEA262160 ONV262153:ONW262160 OXR262153:OXS262160 PHN262153:PHO262160 PRJ262153:PRK262160 QBF262153:QBG262160 QLB262153:QLC262160 QUX262153:QUY262160 RET262153:REU262160 ROP262153:ROQ262160 RYL262153:RYM262160 SIH262153:SII262160 SSD262153:SSE262160 TBZ262153:TCA262160 TLV262153:TLW262160 TVR262153:TVS262160 UFN262153:UFO262160 UPJ262153:UPK262160 UZF262153:UZG262160 VJB262153:VJC262160 VSX262153:VSY262160 WCT262153:WCU262160 WMP262153:WMQ262160 WWL262153:WWM262160 AD327689:AE327696 JZ327689:KA327696 TV327689:TW327696 ADR327689:ADS327696 ANN327689:ANO327696 AXJ327689:AXK327696 BHF327689:BHG327696 BRB327689:BRC327696 CAX327689:CAY327696 CKT327689:CKU327696 CUP327689:CUQ327696 DEL327689:DEM327696 DOH327689:DOI327696 DYD327689:DYE327696 EHZ327689:EIA327696 ERV327689:ERW327696 FBR327689:FBS327696 FLN327689:FLO327696 FVJ327689:FVK327696 GFF327689:GFG327696 GPB327689:GPC327696 GYX327689:GYY327696 HIT327689:HIU327696 HSP327689:HSQ327696 ICL327689:ICM327696 IMH327689:IMI327696 IWD327689:IWE327696 JFZ327689:JGA327696 JPV327689:JPW327696 JZR327689:JZS327696 KJN327689:KJO327696 KTJ327689:KTK327696 LDF327689:LDG327696 LNB327689:LNC327696 LWX327689:LWY327696 MGT327689:MGU327696 MQP327689:MQQ327696 NAL327689:NAM327696 NKH327689:NKI327696 NUD327689:NUE327696 ODZ327689:OEA327696 ONV327689:ONW327696 OXR327689:OXS327696 PHN327689:PHO327696 PRJ327689:PRK327696 QBF327689:QBG327696 QLB327689:QLC327696 QUX327689:QUY327696 RET327689:REU327696 ROP327689:ROQ327696 RYL327689:RYM327696 SIH327689:SII327696 SSD327689:SSE327696 TBZ327689:TCA327696 TLV327689:TLW327696 TVR327689:TVS327696 UFN327689:UFO327696 UPJ327689:UPK327696 UZF327689:UZG327696 VJB327689:VJC327696 VSX327689:VSY327696 WCT327689:WCU327696 WMP327689:WMQ327696 WWL327689:WWM327696 AD393225:AE393232 JZ393225:KA393232 TV393225:TW393232 ADR393225:ADS393232 ANN393225:ANO393232 AXJ393225:AXK393232 BHF393225:BHG393232 BRB393225:BRC393232 CAX393225:CAY393232 CKT393225:CKU393232 CUP393225:CUQ393232 DEL393225:DEM393232 DOH393225:DOI393232 DYD393225:DYE393232 EHZ393225:EIA393232 ERV393225:ERW393232 FBR393225:FBS393232 FLN393225:FLO393232 FVJ393225:FVK393232 GFF393225:GFG393232 GPB393225:GPC393232 GYX393225:GYY393232 HIT393225:HIU393232 HSP393225:HSQ393232 ICL393225:ICM393232 IMH393225:IMI393232 IWD393225:IWE393232 JFZ393225:JGA393232 JPV393225:JPW393232 JZR393225:JZS393232 KJN393225:KJO393232 KTJ393225:KTK393232 LDF393225:LDG393232 LNB393225:LNC393232 LWX393225:LWY393232 MGT393225:MGU393232 MQP393225:MQQ393232 NAL393225:NAM393232 NKH393225:NKI393232 NUD393225:NUE393232 ODZ393225:OEA393232 ONV393225:ONW393232 OXR393225:OXS393232 PHN393225:PHO393232 PRJ393225:PRK393232 QBF393225:QBG393232 QLB393225:QLC393232 QUX393225:QUY393232 RET393225:REU393232 ROP393225:ROQ393232 RYL393225:RYM393232 SIH393225:SII393232 SSD393225:SSE393232 TBZ393225:TCA393232 TLV393225:TLW393232 TVR393225:TVS393232 UFN393225:UFO393232 UPJ393225:UPK393232 UZF393225:UZG393232 VJB393225:VJC393232 VSX393225:VSY393232 WCT393225:WCU393232 WMP393225:WMQ393232 WWL393225:WWM393232 AD458761:AE458768 JZ458761:KA458768 TV458761:TW458768 ADR458761:ADS458768 ANN458761:ANO458768 AXJ458761:AXK458768 BHF458761:BHG458768 BRB458761:BRC458768 CAX458761:CAY458768 CKT458761:CKU458768 CUP458761:CUQ458768 DEL458761:DEM458768 DOH458761:DOI458768 DYD458761:DYE458768 EHZ458761:EIA458768 ERV458761:ERW458768 FBR458761:FBS458768 FLN458761:FLO458768 FVJ458761:FVK458768 GFF458761:GFG458768 GPB458761:GPC458768 GYX458761:GYY458768 HIT458761:HIU458768 HSP458761:HSQ458768 ICL458761:ICM458768 IMH458761:IMI458768 IWD458761:IWE458768 JFZ458761:JGA458768 JPV458761:JPW458768 JZR458761:JZS458768 KJN458761:KJO458768 KTJ458761:KTK458768 LDF458761:LDG458768 LNB458761:LNC458768 LWX458761:LWY458768 MGT458761:MGU458768 MQP458761:MQQ458768 NAL458761:NAM458768 NKH458761:NKI458768 NUD458761:NUE458768 ODZ458761:OEA458768 ONV458761:ONW458768 OXR458761:OXS458768 PHN458761:PHO458768 PRJ458761:PRK458768 QBF458761:QBG458768 QLB458761:QLC458768 QUX458761:QUY458768 RET458761:REU458768 ROP458761:ROQ458768 RYL458761:RYM458768 SIH458761:SII458768 SSD458761:SSE458768 TBZ458761:TCA458768 TLV458761:TLW458768 TVR458761:TVS458768 UFN458761:UFO458768 UPJ458761:UPK458768 UZF458761:UZG458768 VJB458761:VJC458768 VSX458761:VSY458768 WCT458761:WCU458768 WMP458761:WMQ458768 WWL458761:WWM458768 AD524297:AE524304 JZ524297:KA524304 TV524297:TW524304 ADR524297:ADS524304 ANN524297:ANO524304 AXJ524297:AXK524304 BHF524297:BHG524304 BRB524297:BRC524304 CAX524297:CAY524304 CKT524297:CKU524304 CUP524297:CUQ524304 DEL524297:DEM524304 DOH524297:DOI524304 DYD524297:DYE524304 EHZ524297:EIA524304 ERV524297:ERW524304 FBR524297:FBS524304 FLN524297:FLO524304 FVJ524297:FVK524304 GFF524297:GFG524304 GPB524297:GPC524304 GYX524297:GYY524304 HIT524297:HIU524304 HSP524297:HSQ524304 ICL524297:ICM524304 IMH524297:IMI524304 IWD524297:IWE524304 JFZ524297:JGA524304 JPV524297:JPW524304 JZR524297:JZS524304 KJN524297:KJO524304 KTJ524297:KTK524304 LDF524297:LDG524304 LNB524297:LNC524304 LWX524297:LWY524304 MGT524297:MGU524304 MQP524297:MQQ524304 NAL524297:NAM524304 NKH524297:NKI524304 NUD524297:NUE524304 ODZ524297:OEA524304 ONV524297:ONW524304 OXR524297:OXS524304 PHN524297:PHO524304 PRJ524297:PRK524304 QBF524297:QBG524304 QLB524297:QLC524304 QUX524297:QUY524304 RET524297:REU524304 ROP524297:ROQ524304 RYL524297:RYM524304 SIH524297:SII524304 SSD524297:SSE524304 TBZ524297:TCA524304 TLV524297:TLW524304 TVR524297:TVS524304 UFN524297:UFO524304 UPJ524297:UPK524304 UZF524297:UZG524304 VJB524297:VJC524304 VSX524297:VSY524304 WCT524297:WCU524304 WMP524297:WMQ524304 WWL524297:WWM524304 AD589833:AE589840 JZ589833:KA589840 TV589833:TW589840 ADR589833:ADS589840 ANN589833:ANO589840 AXJ589833:AXK589840 BHF589833:BHG589840 BRB589833:BRC589840 CAX589833:CAY589840 CKT589833:CKU589840 CUP589833:CUQ589840 DEL589833:DEM589840 DOH589833:DOI589840 DYD589833:DYE589840 EHZ589833:EIA589840 ERV589833:ERW589840 FBR589833:FBS589840 FLN589833:FLO589840 FVJ589833:FVK589840 GFF589833:GFG589840 GPB589833:GPC589840 GYX589833:GYY589840 HIT589833:HIU589840 HSP589833:HSQ589840 ICL589833:ICM589840 IMH589833:IMI589840 IWD589833:IWE589840 JFZ589833:JGA589840 JPV589833:JPW589840 JZR589833:JZS589840 KJN589833:KJO589840 KTJ589833:KTK589840 LDF589833:LDG589840 LNB589833:LNC589840 LWX589833:LWY589840 MGT589833:MGU589840 MQP589833:MQQ589840 NAL589833:NAM589840 NKH589833:NKI589840 NUD589833:NUE589840 ODZ589833:OEA589840 ONV589833:ONW589840 OXR589833:OXS589840 PHN589833:PHO589840 PRJ589833:PRK589840 QBF589833:QBG589840 QLB589833:QLC589840 QUX589833:QUY589840 RET589833:REU589840 ROP589833:ROQ589840 RYL589833:RYM589840 SIH589833:SII589840 SSD589833:SSE589840 TBZ589833:TCA589840 TLV589833:TLW589840 TVR589833:TVS589840 UFN589833:UFO589840 UPJ589833:UPK589840 UZF589833:UZG589840 VJB589833:VJC589840 VSX589833:VSY589840 WCT589833:WCU589840 WMP589833:WMQ589840 WWL589833:WWM589840 AD655369:AE655376 JZ655369:KA655376 TV655369:TW655376 ADR655369:ADS655376 ANN655369:ANO655376 AXJ655369:AXK655376 BHF655369:BHG655376 BRB655369:BRC655376 CAX655369:CAY655376 CKT655369:CKU655376 CUP655369:CUQ655376 DEL655369:DEM655376 DOH655369:DOI655376 DYD655369:DYE655376 EHZ655369:EIA655376 ERV655369:ERW655376 FBR655369:FBS655376 FLN655369:FLO655376 FVJ655369:FVK655376 GFF655369:GFG655376 GPB655369:GPC655376 GYX655369:GYY655376 HIT655369:HIU655376 HSP655369:HSQ655376 ICL655369:ICM655376 IMH655369:IMI655376 IWD655369:IWE655376 JFZ655369:JGA655376 JPV655369:JPW655376 JZR655369:JZS655376 KJN655369:KJO655376 KTJ655369:KTK655376 LDF655369:LDG655376 LNB655369:LNC655376 LWX655369:LWY655376 MGT655369:MGU655376 MQP655369:MQQ655376 NAL655369:NAM655376 NKH655369:NKI655376 NUD655369:NUE655376 ODZ655369:OEA655376 ONV655369:ONW655376 OXR655369:OXS655376 PHN655369:PHO655376 PRJ655369:PRK655376 QBF655369:QBG655376 QLB655369:QLC655376 QUX655369:QUY655376 RET655369:REU655376 ROP655369:ROQ655376 RYL655369:RYM655376 SIH655369:SII655376 SSD655369:SSE655376 TBZ655369:TCA655376 TLV655369:TLW655376 TVR655369:TVS655376 UFN655369:UFO655376 UPJ655369:UPK655376 UZF655369:UZG655376 VJB655369:VJC655376 VSX655369:VSY655376 WCT655369:WCU655376 WMP655369:WMQ655376 WWL655369:WWM655376 AD720905:AE720912 JZ720905:KA720912 TV720905:TW720912 ADR720905:ADS720912 ANN720905:ANO720912 AXJ720905:AXK720912 BHF720905:BHG720912 BRB720905:BRC720912 CAX720905:CAY720912 CKT720905:CKU720912 CUP720905:CUQ720912 DEL720905:DEM720912 DOH720905:DOI720912 DYD720905:DYE720912 EHZ720905:EIA720912 ERV720905:ERW720912 FBR720905:FBS720912 FLN720905:FLO720912 FVJ720905:FVK720912 GFF720905:GFG720912 GPB720905:GPC720912 GYX720905:GYY720912 HIT720905:HIU720912 HSP720905:HSQ720912 ICL720905:ICM720912 IMH720905:IMI720912 IWD720905:IWE720912 JFZ720905:JGA720912 JPV720905:JPW720912 JZR720905:JZS720912 KJN720905:KJO720912 KTJ720905:KTK720912 LDF720905:LDG720912 LNB720905:LNC720912 LWX720905:LWY720912 MGT720905:MGU720912 MQP720905:MQQ720912 NAL720905:NAM720912 NKH720905:NKI720912 NUD720905:NUE720912 ODZ720905:OEA720912 ONV720905:ONW720912 OXR720905:OXS720912 PHN720905:PHO720912 PRJ720905:PRK720912 QBF720905:QBG720912 QLB720905:QLC720912 QUX720905:QUY720912 RET720905:REU720912 ROP720905:ROQ720912 RYL720905:RYM720912 SIH720905:SII720912 SSD720905:SSE720912 TBZ720905:TCA720912 TLV720905:TLW720912 TVR720905:TVS720912 UFN720905:UFO720912 UPJ720905:UPK720912 UZF720905:UZG720912 VJB720905:VJC720912 VSX720905:VSY720912 WCT720905:WCU720912 WMP720905:WMQ720912 WWL720905:WWM720912 AD786441:AE786448 JZ786441:KA786448 TV786441:TW786448 ADR786441:ADS786448 ANN786441:ANO786448 AXJ786441:AXK786448 BHF786441:BHG786448 BRB786441:BRC786448 CAX786441:CAY786448 CKT786441:CKU786448 CUP786441:CUQ786448 DEL786441:DEM786448 DOH786441:DOI786448 DYD786441:DYE786448 EHZ786441:EIA786448 ERV786441:ERW786448 FBR786441:FBS786448 FLN786441:FLO786448 FVJ786441:FVK786448 GFF786441:GFG786448 GPB786441:GPC786448 GYX786441:GYY786448 HIT786441:HIU786448 HSP786441:HSQ786448 ICL786441:ICM786448 IMH786441:IMI786448 IWD786441:IWE786448 JFZ786441:JGA786448 JPV786441:JPW786448 JZR786441:JZS786448 KJN786441:KJO786448 KTJ786441:KTK786448 LDF786441:LDG786448 LNB786441:LNC786448 LWX786441:LWY786448 MGT786441:MGU786448 MQP786441:MQQ786448 NAL786441:NAM786448 NKH786441:NKI786448 NUD786441:NUE786448 ODZ786441:OEA786448 ONV786441:ONW786448 OXR786441:OXS786448 PHN786441:PHO786448 PRJ786441:PRK786448 QBF786441:QBG786448 QLB786441:QLC786448 QUX786441:QUY786448 RET786441:REU786448 ROP786441:ROQ786448 RYL786441:RYM786448 SIH786441:SII786448 SSD786441:SSE786448 TBZ786441:TCA786448 TLV786441:TLW786448 TVR786441:TVS786448 UFN786441:UFO786448 UPJ786441:UPK786448 UZF786441:UZG786448 VJB786441:VJC786448 VSX786441:VSY786448 WCT786441:WCU786448 WMP786441:WMQ786448 WWL786441:WWM786448 AD851977:AE851984 JZ851977:KA851984 TV851977:TW851984 ADR851977:ADS851984 ANN851977:ANO851984 AXJ851977:AXK851984 BHF851977:BHG851984 BRB851977:BRC851984 CAX851977:CAY851984 CKT851977:CKU851984 CUP851977:CUQ851984 DEL851977:DEM851984 DOH851977:DOI851984 DYD851977:DYE851984 EHZ851977:EIA851984 ERV851977:ERW851984 FBR851977:FBS851984 FLN851977:FLO851984 FVJ851977:FVK851984 GFF851977:GFG851984 GPB851977:GPC851984 GYX851977:GYY851984 HIT851977:HIU851984 HSP851977:HSQ851984 ICL851977:ICM851984 IMH851977:IMI851984 IWD851977:IWE851984 JFZ851977:JGA851984 JPV851977:JPW851984 JZR851977:JZS851984 KJN851977:KJO851984 KTJ851977:KTK851984 LDF851977:LDG851984 LNB851977:LNC851984 LWX851977:LWY851984 MGT851977:MGU851984 MQP851977:MQQ851984 NAL851977:NAM851984 NKH851977:NKI851984 NUD851977:NUE851984 ODZ851977:OEA851984 ONV851977:ONW851984 OXR851977:OXS851984 PHN851977:PHO851984 PRJ851977:PRK851984 QBF851977:QBG851984 QLB851977:QLC851984 QUX851977:QUY851984 RET851977:REU851984 ROP851977:ROQ851984 RYL851977:RYM851984 SIH851977:SII851984 SSD851977:SSE851984 TBZ851977:TCA851984 TLV851977:TLW851984 TVR851977:TVS851984 UFN851977:UFO851984 UPJ851977:UPK851984 UZF851977:UZG851984 VJB851977:VJC851984 VSX851977:VSY851984 WCT851977:WCU851984 WMP851977:WMQ851984 WWL851977:WWM851984 AD917513:AE917520 JZ917513:KA917520 TV917513:TW917520 ADR917513:ADS917520 ANN917513:ANO917520 AXJ917513:AXK917520 BHF917513:BHG917520 BRB917513:BRC917520 CAX917513:CAY917520 CKT917513:CKU917520 CUP917513:CUQ917520 DEL917513:DEM917520 DOH917513:DOI917520 DYD917513:DYE917520 EHZ917513:EIA917520 ERV917513:ERW917520 FBR917513:FBS917520 FLN917513:FLO917520 FVJ917513:FVK917520 GFF917513:GFG917520 GPB917513:GPC917520 GYX917513:GYY917520 HIT917513:HIU917520 HSP917513:HSQ917520 ICL917513:ICM917520 IMH917513:IMI917520 IWD917513:IWE917520 JFZ917513:JGA917520 JPV917513:JPW917520 JZR917513:JZS917520 KJN917513:KJO917520 KTJ917513:KTK917520 LDF917513:LDG917520 LNB917513:LNC917520 LWX917513:LWY917520 MGT917513:MGU917520 MQP917513:MQQ917520 NAL917513:NAM917520 NKH917513:NKI917520 NUD917513:NUE917520 ODZ917513:OEA917520 ONV917513:ONW917520 OXR917513:OXS917520 PHN917513:PHO917520 PRJ917513:PRK917520 QBF917513:QBG917520 QLB917513:QLC917520 QUX917513:QUY917520 RET917513:REU917520 ROP917513:ROQ917520 RYL917513:RYM917520 SIH917513:SII917520 SSD917513:SSE917520 TBZ917513:TCA917520 TLV917513:TLW917520 TVR917513:TVS917520 UFN917513:UFO917520 UPJ917513:UPK917520 UZF917513:UZG917520 VJB917513:VJC917520 VSX917513:VSY917520 WCT917513:WCU917520 WMP917513:WMQ917520 WWL917513:WWM917520 AD983049:AE983056 JZ983049:KA983056 TV983049:TW983056 ADR983049:ADS983056 ANN983049:ANO983056 AXJ983049:AXK983056 BHF983049:BHG983056 BRB983049:BRC983056 CAX983049:CAY983056 CKT983049:CKU983056 CUP983049:CUQ983056 DEL983049:DEM983056 DOH983049:DOI983056 DYD983049:DYE983056 EHZ983049:EIA983056 ERV983049:ERW983056 FBR983049:FBS983056 FLN983049:FLO983056 FVJ983049:FVK983056 GFF983049:GFG983056 GPB983049:GPC983056 GYX983049:GYY983056 HIT983049:HIU983056 HSP983049:HSQ983056 ICL983049:ICM983056 IMH983049:IMI983056 IWD983049:IWE983056 JFZ983049:JGA983056 JPV983049:JPW983056 JZR983049:JZS983056 KJN983049:KJO983056 KTJ983049:KTK983056 LDF983049:LDG983056 LNB983049:LNC983056 LWX983049:LWY983056 MGT983049:MGU983056 MQP983049:MQQ983056 NAL983049:NAM983056 NKH983049:NKI983056 NUD983049:NUE983056 ODZ983049:OEA983056 ONV983049:ONW983056 OXR983049:OXS983056 PHN983049:PHO983056 PRJ983049:PRK983056 QBF983049:QBG983056 QLB983049:QLC983056 QUX983049:QUY983056 RET983049:REU983056 ROP983049:ROQ983056 RYL983049:RYM983056 SIH983049:SII983056 SSD983049:SSE983056 TBZ983049:TCA983056 TLV983049:TLW983056 TVR983049:TVS983056 UFN983049:UFO983056 UPJ983049:UPK983056 UZF983049:UZG983056 VJB983049:VJC983056 VSX983049:VSY983056 WCT983049:WCU983056 WMP983049:WMQ983056 WWL983049:WWM983056"/>
    <dataValidation type="list" showInputMessage="1" showErrorMessage="1" errorTitle="Rechazado" error="Solo son validadas las opciones de la lista" sqref="AA17:AA81 JW17:JW81 TS17:TS81 ADO17:ADO81 ANK17:ANK81 AXG17:AXG81 BHC17:BHC81 BQY17:BQY81 CAU17:CAU81 CKQ17:CKQ81 CUM17:CUM81 DEI17:DEI81 DOE17:DOE81 DYA17:DYA81 EHW17:EHW81 ERS17:ERS81 FBO17:FBO81 FLK17:FLK81 FVG17:FVG81 GFC17:GFC81 GOY17:GOY81 GYU17:GYU81 HIQ17:HIQ81 HSM17:HSM81 ICI17:ICI81 IME17:IME81 IWA17:IWA81 JFW17:JFW81 JPS17:JPS81 JZO17:JZO81 KJK17:KJK81 KTG17:KTG81 LDC17:LDC81 LMY17:LMY81 LWU17:LWU81 MGQ17:MGQ81 MQM17:MQM81 NAI17:NAI81 NKE17:NKE81 NUA17:NUA81 ODW17:ODW81 ONS17:ONS81 OXO17:OXO81 PHK17:PHK81 PRG17:PRG81 QBC17:QBC81 QKY17:QKY81 QUU17:QUU81 REQ17:REQ81 ROM17:ROM81 RYI17:RYI81 SIE17:SIE81 SSA17:SSA81 TBW17:TBW81 TLS17:TLS81 TVO17:TVO81 UFK17:UFK81 UPG17:UPG81 UZC17:UZC81 VIY17:VIY81 VSU17:VSU81 WCQ17:WCQ81 WMM17:WMM81 WWI17:WWI81 AA65553:AA65617 JW65553:JW65617 TS65553:TS65617 ADO65553:ADO65617 ANK65553:ANK65617 AXG65553:AXG65617 BHC65553:BHC65617 BQY65553:BQY65617 CAU65553:CAU65617 CKQ65553:CKQ65617 CUM65553:CUM65617 DEI65553:DEI65617 DOE65553:DOE65617 DYA65553:DYA65617 EHW65553:EHW65617 ERS65553:ERS65617 FBO65553:FBO65617 FLK65553:FLK65617 FVG65553:FVG65617 GFC65553:GFC65617 GOY65553:GOY65617 GYU65553:GYU65617 HIQ65553:HIQ65617 HSM65553:HSM65617 ICI65553:ICI65617 IME65553:IME65617 IWA65553:IWA65617 JFW65553:JFW65617 JPS65553:JPS65617 JZO65553:JZO65617 KJK65553:KJK65617 KTG65553:KTG65617 LDC65553:LDC65617 LMY65553:LMY65617 LWU65553:LWU65617 MGQ65553:MGQ65617 MQM65553:MQM65617 NAI65553:NAI65617 NKE65553:NKE65617 NUA65553:NUA65617 ODW65553:ODW65617 ONS65553:ONS65617 OXO65553:OXO65617 PHK65553:PHK65617 PRG65553:PRG65617 QBC65553:QBC65617 QKY65553:QKY65617 QUU65553:QUU65617 REQ65553:REQ65617 ROM65553:ROM65617 RYI65553:RYI65617 SIE65553:SIE65617 SSA65553:SSA65617 TBW65553:TBW65617 TLS65553:TLS65617 TVO65553:TVO65617 UFK65553:UFK65617 UPG65553:UPG65617 UZC65553:UZC65617 VIY65553:VIY65617 VSU65553:VSU65617 WCQ65553:WCQ65617 WMM65553:WMM65617 WWI65553:WWI65617 AA131089:AA131153 JW131089:JW131153 TS131089:TS131153 ADO131089:ADO131153 ANK131089:ANK131153 AXG131089:AXG131153 BHC131089:BHC131153 BQY131089:BQY131153 CAU131089:CAU131153 CKQ131089:CKQ131153 CUM131089:CUM131153 DEI131089:DEI131153 DOE131089:DOE131153 DYA131089:DYA131153 EHW131089:EHW131153 ERS131089:ERS131153 FBO131089:FBO131153 FLK131089:FLK131153 FVG131089:FVG131153 GFC131089:GFC131153 GOY131089:GOY131153 GYU131089:GYU131153 HIQ131089:HIQ131153 HSM131089:HSM131153 ICI131089:ICI131153 IME131089:IME131153 IWA131089:IWA131153 JFW131089:JFW131153 JPS131089:JPS131153 JZO131089:JZO131153 KJK131089:KJK131153 KTG131089:KTG131153 LDC131089:LDC131153 LMY131089:LMY131153 LWU131089:LWU131153 MGQ131089:MGQ131153 MQM131089:MQM131153 NAI131089:NAI131153 NKE131089:NKE131153 NUA131089:NUA131153 ODW131089:ODW131153 ONS131089:ONS131153 OXO131089:OXO131153 PHK131089:PHK131153 PRG131089:PRG131153 QBC131089:QBC131153 QKY131089:QKY131153 QUU131089:QUU131153 REQ131089:REQ131153 ROM131089:ROM131153 RYI131089:RYI131153 SIE131089:SIE131153 SSA131089:SSA131153 TBW131089:TBW131153 TLS131089:TLS131153 TVO131089:TVO131153 UFK131089:UFK131153 UPG131089:UPG131153 UZC131089:UZC131153 VIY131089:VIY131153 VSU131089:VSU131153 WCQ131089:WCQ131153 WMM131089:WMM131153 WWI131089:WWI131153 AA196625:AA196689 JW196625:JW196689 TS196625:TS196689 ADO196625:ADO196689 ANK196625:ANK196689 AXG196625:AXG196689 BHC196625:BHC196689 BQY196625:BQY196689 CAU196625:CAU196689 CKQ196625:CKQ196689 CUM196625:CUM196689 DEI196625:DEI196689 DOE196625:DOE196689 DYA196625:DYA196689 EHW196625:EHW196689 ERS196625:ERS196689 FBO196625:FBO196689 FLK196625:FLK196689 FVG196625:FVG196689 GFC196625:GFC196689 GOY196625:GOY196689 GYU196625:GYU196689 HIQ196625:HIQ196689 HSM196625:HSM196689 ICI196625:ICI196689 IME196625:IME196689 IWA196625:IWA196689 JFW196625:JFW196689 JPS196625:JPS196689 JZO196625:JZO196689 KJK196625:KJK196689 KTG196625:KTG196689 LDC196625:LDC196689 LMY196625:LMY196689 LWU196625:LWU196689 MGQ196625:MGQ196689 MQM196625:MQM196689 NAI196625:NAI196689 NKE196625:NKE196689 NUA196625:NUA196689 ODW196625:ODW196689 ONS196625:ONS196689 OXO196625:OXO196689 PHK196625:PHK196689 PRG196625:PRG196689 QBC196625:QBC196689 QKY196625:QKY196689 QUU196625:QUU196689 REQ196625:REQ196689 ROM196625:ROM196689 RYI196625:RYI196689 SIE196625:SIE196689 SSA196625:SSA196689 TBW196625:TBW196689 TLS196625:TLS196689 TVO196625:TVO196689 UFK196625:UFK196689 UPG196625:UPG196689 UZC196625:UZC196689 VIY196625:VIY196689 VSU196625:VSU196689 WCQ196625:WCQ196689 WMM196625:WMM196689 WWI196625:WWI196689 AA262161:AA262225 JW262161:JW262225 TS262161:TS262225 ADO262161:ADO262225 ANK262161:ANK262225 AXG262161:AXG262225 BHC262161:BHC262225 BQY262161:BQY262225 CAU262161:CAU262225 CKQ262161:CKQ262225 CUM262161:CUM262225 DEI262161:DEI262225 DOE262161:DOE262225 DYA262161:DYA262225 EHW262161:EHW262225 ERS262161:ERS262225 FBO262161:FBO262225 FLK262161:FLK262225 FVG262161:FVG262225 GFC262161:GFC262225 GOY262161:GOY262225 GYU262161:GYU262225 HIQ262161:HIQ262225 HSM262161:HSM262225 ICI262161:ICI262225 IME262161:IME262225 IWA262161:IWA262225 JFW262161:JFW262225 JPS262161:JPS262225 JZO262161:JZO262225 KJK262161:KJK262225 KTG262161:KTG262225 LDC262161:LDC262225 LMY262161:LMY262225 LWU262161:LWU262225 MGQ262161:MGQ262225 MQM262161:MQM262225 NAI262161:NAI262225 NKE262161:NKE262225 NUA262161:NUA262225 ODW262161:ODW262225 ONS262161:ONS262225 OXO262161:OXO262225 PHK262161:PHK262225 PRG262161:PRG262225 QBC262161:QBC262225 QKY262161:QKY262225 QUU262161:QUU262225 REQ262161:REQ262225 ROM262161:ROM262225 RYI262161:RYI262225 SIE262161:SIE262225 SSA262161:SSA262225 TBW262161:TBW262225 TLS262161:TLS262225 TVO262161:TVO262225 UFK262161:UFK262225 UPG262161:UPG262225 UZC262161:UZC262225 VIY262161:VIY262225 VSU262161:VSU262225 WCQ262161:WCQ262225 WMM262161:WMM262225 WWI262161:WWI262225 AA327697:AA327761 JW327697:JW327761 TS327697:TS327761 ADO327697:ADO327761 ANK327697:ANK327761 AXG327697:AXG327761 BHC327697:BHC327761 BQY327697:BQY327761 CAU327697:CAU327761 CKQ327697:CKQ327761 CUM327697:CUM327761 DEI327697:DEI327761 DOE327697:DOE327761 DYA327697:DYA327761 EHW327697:EHW327761 ERS327697:ERS327761 FBO327697:FBO327761 FLK327697:FLK327761 FVG327697:FVG327761 GFC327697:GFC327761 GOY327697:GOY327761 GYU327697:GYU327761 HIQ327697:HIQ327761 HSM327697:HSM327761 ICI327697:ICI327761 IME327697:IME327761 IWA327697:IWA327761 JFW327697:JFW327761 JPS327697:JPS327761 JZO327697:JZO327761 KJK327697:KJK327761 KTG327697:KTG327761 LDC327697:LDC327761 LMY327697:LMY327761 LWU327697:LWU327761 MGQ327697:MGQ327761 MQM327697:MQM327761 NAI327697:NAI327761 NKE327697:NKE327761 NUA327697:NUA327761 ODW327697:ODW327761 ONS327697:ONS327761 OXO327697:OXO327761 PHK327697:PHK327761 PRG327697:PRG327761 QBC327697:QBC327761 QKY327697:QKY327761 QUU327697:QUU327761 REQ327697:REQ327761 ROM327697:ROM327761 RYI327697:RYI327761 SIE327697:SIE327761 SSA327697:SSA327761 TBW327697:TBW327761 TLS327697:TLS327761 TVO327697:TVO327761 UFK327697:UFK327761 UPG327697:UPG327761 UZC327697:UZC327761 VIY327697:VIY327761 VSU327697:VSU327761 WCQ327697:WCQ327761 WMM327697:WMM327761 WWI327697:WWI327761 AA393233:AA393297 JW393233:JW393297 TS393233:TS393297 ADO393233:ADO393297 ANK393233:ANK393297 AXG393233:AXG393297 BHC393233:BHC393297 BQY393233:BQY393297 CAU393233:CAU393297 CKQ393233:CKQ393297 CUM393233:CUM393297 DEI393233:DEI393297 DOE393233:DOE393297 DYA393233:DYA393297 EHW393233:EHW393297 ERS393233:ERS393297 FBO393233:FBO393297 FLK393233:FLK393297 FVG393233:FVG393297 GFC393233:GFC393297 GOY393233:GOY393297 GYU393233:GYU393297 HIQ393233:HIQ393297 HSM393233:HSM393297 ICI393233:ICI393297 IME393233:IME393297 IWA393233:IWA393297 JFW393233:JFW393297 JPS393233:JPS393297 JZO393233:JZO393297 KJK393233:KJK393297 KTG393233:KTG393297 LDC393233:LDC393297 LMY393233:LMY393297 LWU393233:LWU393297 MGQ393233:MGQ393297 MQM393233:MQM393297 NAI393233:NAI393297 NKE393233:NKE393297 NUA393233:NUA393297 ODW393233:ODW393297 ONS393233:ONS393297 OXO393233:OXO393297 PHK393233:PHK393297 PRG393233:PRG393297 QBC393233:QBC393297 QKY393233:QKY393297 QUU393233:QUU393297 REQ393233:REQ393297 ROM393233:ROM393297 RYI393233:RYI393297 SIE393233:SIE393297 SSA393233:SSA393297 TBW393233:TBW393297 TLS393233:TLS393297 TVO393233:TVO393297 UFK393233:UFK393297 UPG393233:UPG393297 UZC393233:UZC393297 VIY393233:VIY393297 VSU393233:VSU393297 WCQ393233:WCQ393297 WMM393233:WMM393297 WWI393233:WWI393297 AA458769:AA458833 JW458769:JW458833 TS458769:TS458833 ADO458769:ADO458833 ANK458769:ANK458833 AXG458769:AXG458833 BHC458769:BHC458833 BQY458769:BQY458833 CAU458769:CAU458833 CKQ458769:CKQ458833 CUM458769:CUM458833 DEI458769:DEI458833 DOE458769:DOE458833 DYA458769:DYA458833 EHW458769:EHW458833 ERS458769:ERS458833 FBO458769:FBO458833 FLK458769:FLK458833 FVG458769:FVG458833 GFC458769:GFC458833 GOY458769:GOY458833 GYU458769:GYU458833 HIQ458769:HIQ458833 HSM458769:HSM458833 ICI458769:ICI458833 IME458769:IME458833 IWA458769:IWA458833 JFW458769:JFW458833 JPS458769:JPS458833 JZO458769:JZO458833 KJK458769:KJK458833 KTG458769:KTG458833 LDC458769:LDC458833 LMY458769:LMY458833 LWU458769:LWU458833 MGQ458769:MGQ458833 MQM458769:MQM458833 NAI458769:NAI458833 NKE458769:NKE458833 NUA458769:NUA458833 ODW458769:ODW458833 ONS458769:ONS458833 OXO458769:OXO458833 PHK458769:PHK458833 PRG458769:PRG458833 QBC458769:QBC458833 QKY458769:QKY458833 QUU458769:QUU458833 REQ458769:REQ458833 ROM458769:ROM458833 RYI458769:RYI458833 SIE458769:SIE458833 SSA458769:SSA458833 TBW458769:TBW458833 TLS458769:TLS458833 TVO458769:TVO458833 UFK458769:UFK458833 UPG458769:UPG458833 UZC458769:UZC458833 VIY458769:VIY458833 VSU458769:VSU458833 WCQ458769:WCQ458833 WMM458769:WMM458833 WWI458769:WWI458833 AA524305:AA524369 JW524305:JW524369 TS524305:TS524369 ADO524305:ADO524369 ANK524305:ANK524369 AXG524305:AXG524369 BHC524305:BHC524369 BQY524305:BQY524369 CAU524305:CAU524369 CKQ524305:CKQ524369 CUM524305:CUM524369 DEI524305:DEI524369 DOE524305:DOE524369 DYA524305:DYA524369 EHW524305:EHW524369 ERS524305:ERS524369 FBO524305:FBO524369 FLK524305:FLK524369 FVG524305:FVG524369 GFC524305:GFC524369 GOY524305:GOY524369 GYU524305:GYU524369 HIQ524305:HIQ524369 HSM524305:HSM524369 ICI524305:ICI524369 IME524305:IME524369 IWA524305:IWA524369 JFW524305:JFW524369 JPS524305:JPS524369 JZO524305:JZO524369 KJK524305:KJK524369 KTG524305:KTG524369 LDC524305:LDC524369 LMY524305:LMY524369 LWU524305:LWU524369 MGQ524305:MGQ524369 MQM524305:MQM524369 NAI524305:NAI524369 NKE524305:NKE524369 NUA524305:NUA524369 ODW524305:ODW524369 ONS524305:ONS524369 OXO524305:OXO524369 PHK524305:PHK524369 PRG524305:PRG524369 QBC524305:QBC524369 QKY524305:QKY524369 QUU524305:QUU524369 REQ524305:REQ524369 ROM524305:ROM524369 RYI524305:RYI524369 SIE524305:SIE524369 SSA524305:SSA524369 TBW524305:TBW524369 TLS524305:TLS524369 TVO524305:TVO524369 UFK524305:UFK524369 UPG524305:UPG524369 UZC524305:UZC524369 VIY524305:VIY524369 VSU524305:VSU524369 WCQ524305:WCQ524369 WMM524305:WMM524369 WWI524305:WWI524369 AA589841:AA589905 JW589841:JW589905 TS589841:TS589905 ADO589841:ADO589905 ANK589841:ANK589905 AXG589841:AXG589905 BHC589841:BHC589905 BQY589841:BQY589905 CAU589841:CAU589905 CKQ589841:CKQ589905 CUM589841:CUM589905 DEI589841:DEI589905 DOE589841:DOE589905 DYA589841:DYA589905 EHW589841:EHW589905 ERS589841:ERS589905 FBO589841:FBO589905 FLK589841:FLK589905 FVG589841:FVG589905 GFC589841:GFC589905 GOY589841:GOY589905 GYU589841:GYU589905 HIQ589841:HIQ589905 HSM589841:HSM589905 ICI589841:ICI589905 IME589841:IME589905 IWA589841:IWA589905 JFW589841:JFW589905 JPS589841:JPS589905 JZO589841:JZO589905 KJK589841:KJK589905 KTG589841:KTG589905 LDC589841:LDC589905 LMY589841:LMY589905 LWU589841:LWU589905 MGQ589841:MGQ589905 MQM589841:MQM589905 NAI589841:NAI589905 NKE589841:NKE589905 NUA589841:NUA589905 ODW589841:ODW589905 ONS589841:ONS589905 OXO589841:OXO589905 PHK589841:PHK589905 PRG589841:PRG589905 QBC589841:QBC589905 QKY589841:QKY589905 QUU589841:QUU589905 REQ589841:REQ589905 ROM589841:ROM589905 RYI589841:RYI589905 SIE589841:SIE589905 SSA589841:SSA589905 TBW589841:TBW589905 TLS589841:TLS589905 TVO589841:TVO589905 UFK589841:UFK589905 UPG589841:UPG589905 UZC589841:UZC589905 VIY589841:VIY589905 VSU589841:VSU589905 WCQ589841:WCQ589905 WMM589841:WMM589905 WWI589841:WWI589905 AA655377:AA655441 JW655377:JW655441 TS655377:TS655441 ADO655377:ADO655441 ANK655377:ANK655441 AXG655377:AXG655441 BHC655377:BHC655441 BQY655377:BQY655441 CAU655377:CAU655441 CKQ655377:CKQ655441 CUM655377:CUM655441 DEI655377:DEI655441 DOE655377:DOE655441 DYA655377:DYA655441 EHW655377:EHW655441 ERS655377:ERS655441 FBO655377:FBO655441 FLK655377:FLK655441 FVG655377:FVG655441 GFC655377:GFC655441 GOY655377:GOY655441 GYU655377:GYU655441 HIQ655377:HIQ655441 HSM655377:HSM655441 ICI655377:ICI655441 IME655377:IME655441 IWA655377:IWA655441 JFW655377:JFW655441 JPS655377:JPS655441 JZO655377:JZO655441 KJK655377:KJK655441 KTG655377:KTG655441 LDC655377:LDC655441 LMY655377:LMY655441 LWU655377:LWU655441 MGQ655377:MGQ655441 MQM655377:MQM655441 NAI655377:NAI655441 NKE655377:NKE655441 NUA655377:NUA655441 ODW655377:ODW655441 ONS655377:ONS655441 OXO655377:OXO655441 PHK655377:PHK655441 PRG655377:PRG655441 QBC655377:QBC655441 QKY655377:QKY655441 QUU655377:QUU655441 REQ655377:REQ655441 ROM655377:ROM655441 RYI655377:RYI655441 SIE655377:SIE655441 SSA655377:SSA655441 TBW655377:TBW655441 TLS655377:TLS655441 TVO655377:TVO655441 UFK655377:UFK655441 UPG655377:UPG655441 UZC655377:UZC655441 VIY655377:VIY655441 VSU655377:VSU655441 WCQ655377:WCQ655441 WMM655377:WMM655441 WWI655377:WWI655441 AA720913:AA720977 JW720913:JW720977 TS720913:TS720977 ADO720913:ADO720977 ANK720913:ANK720977 AXG720913:AXG720977 BHC720913:BHC720977 BQY720913:BQY720977 CAU720913:CAU720977 CKQ720913:CKQ720977 CUM720913:CUM720977 DEI720913:DEI720977 DOE720913:DOE720977 DYA720913:DYA720977 EHW720913:EHW720977 ERS720913:ERS720977 FBO720913:FBO720977 FLK720913:FLK720977 FVG720913:FVG720977 GFC720913:GFC720977 GOY720913:GOY720977 GYU720913:GYU720977 HIQ720913:HIQ720977 HSM720913:HSM720977 ICI720913:ICI720977 IME720913:IME720977 IWA720913:IWA720977 JFW720913:JFW720977 JPS720913:JPS720977 JZO720913:JZO720977 KJK720913:KJK720977 KTG720913:KTG720977 LDC720913:LDC720977 LMY720913:LMY720977 LWU720913:LWU720977 MGQ720913:MGQ720977 MQM720913:MQM720977 NAI720913:NAI720977 NKE720913:NKE720977 NUA720913:NUA720977 ODW720913:ODW720977 ONS720913:ONS720977 OXO720913:OXO720977 PHK720913:PHK720977 PRG720913:PRG720977 QBC720913:QBC720977 QKY720913:QKY720977 QUU720913:QUU720977 REQ720913:REQ720977 ROM720913:ROM720977 RYI720913:RYI720977 SIE720913:SIE720977 SSA720913:SSA720977 TBW720913:TBW720977 TLS720913:TLS720977 TVO720913:TVO720977 UFK720913:UFK720977 UPG720913:UPG720977 UZC720913:UZC720977 VIY720913:VIY720977 VSU720913:VSU720977 WCQ720913:WCQ720977 WMM720913:WMM720977 WWI720913:WWI720977 AA786449:AA786513 JW786449:JW786513 TS786449:TS786513 ADO786449:ADO786513 ANK786449:ANK786513 AXG786449:AXG786513 BHC786449:BHC786513 BQY786449:BQY786513 CAU786449:CAU786513 CKQ786449:CKQ786513 CUM786449:CUM786513 DEI786449:DEI786513 DOE786449:DOE786513 DYA786449:DYA786513 EHW786449:EHW786513 ERS786449:ERS786513 FBO786449:FBO786513 FLK786449:FLK786513 FVG786449:FVG786513 GFC786449:GFC786513 GOY786449:GOY786513 GYU786449:GYU786513 HIQ786449:HIQ786513 HSM786449:HSM786513 ICI786449:ICI786513 IME786449:IME786513 IWA786449:IWA786513 JFW786449:JFW786513 JPS786449:JPS786513 JZO786449:JZO786513 KJK786449:KJK786513 KTG786449:KTG786513 LDC786449:LDC786513 LMY786449:LMY786513 LWU786449:LWU786513 MGQ786449:MGQ786513 MQM786449:MQM786513 NAI786449:NAI786513 NKE786449:NKE786513 NUA786449:NUA786513 ODW786449:ODW786513 ONS786449:ONS786513 OXO786449:OXO786513 PHK786449:PHK786513 PRG786449:PRG786513 QBC786449:QBC786513 QKY786449:QKY786513 QUU786449:QUU786513 REQ786449:REQ786513 ROM786449:ROM786513 RYI786449:RYI786513 SIE786449:SIE786513 SSA786449:SSA786513 TBW786449:TBW786513 TLS786449:TLS786513 TVO786449:TVO786513 UFK786449:UFK786513 UPG786449:UPG786513 UZC786449:UZC786513 VIY786449:VIY786513 VSU786449:VSU786513 WCQ786449:WCQ786513 WMM786449:WMM786513 WWI786449:WWI786513 AA851985:AA852049 JW851985:JW852049 TS851985:TS852049 ADO851985:ADO852049 ANK851985:ANK852049 AXG851985:AXG852049 BHC851985:BHC852049 BQY851985:BQY852049 CAU851985:CAU852049 CKQ851985:CKQ852049 CUM851985:CUM852049 DEI851985:DEI852049 DOE851985:DOE852049 DYA851985:DYA852049 EHW851985:EHW852049 ERS851985:ERS852049 FBO851985:FBO852049 FLK851985:FLK852049 FVG851985:FVG852049 GFC851985:GFC852049 GOY851985:GOY852049 GYU851985:GYU852049 HIQ851985:HIQ852049 HSM851985:HSM852049 ICI851985:ICI852049 IME851985:IME852049 IWA851985:IWA852049 JFW851985:JFW852049 JPS851985:JPS852049 JZO851985:JZO852049 KJK851985:KJK852049 KTG851985:KTG852049 LDC851985:LDC852049 LMY851985:LMY852049 LWU851985:LWU852049 MGQ851985:MGQ852049 MQM851985:MQM852049 NAI851985:NAI852049 NKE851985:NKE852049 NUA851985:NUA852049 ODW851985:ODW852049 ONS851985:ONS852049 OXO851985:OXO852049 PHK851985:PHK852049 PRG851985:PRG852049 QBC851985:QBC852049 QKY851985:QKY852049 QUU851985:QUU852049 REQ851985:REQ852049 ROM851985:ROM852049 RYI851985:RYI852049 SIE851985:SIE852049 SSA851985:SSA852049 TBW851985:TBW852049 TLS851985:TLS852049 TVO851985:TVO852049 UFK851985:UFK852049 UPG851985:UPG852049 UZC851985:UZC852049 VIY851985:VIY852049 VSU851985:VSU852049 WCQ851985:WCQ852049 WMM851985:WMM852049 WWI851985:WWI852049 AA917521:AA917585 JW917521:JW917585 TS917521:TS917585 ADO917521:ADO917585 ANK917521:ANK917585 AXG917521:AXG917585 BHC917521:BHC917585 BQY917521:BQY917585 CAU917521:CAU917585 CKQ917521:CKQ917585 CUM917521:CUM917585 DEI917521:DEI917585 DOE917521:DOE917585 DYA917521:DYA917585 EHW917521:EHW917585 ERS917521:ERS917585 FBO917521:FBO917585 FLK917521:FLK917585 FVG917521:FVG917585 GFC917521:GFC917585 GOY917521:GOY917585 GYU917521:GYU917585 HIQ917521:HIQ917585 HSM917521:HSM917585 ICI917521:ICI917585 IME917521:IME917585 IWA917521:IWA917585 JFW917521:JFW917585 JPS917521:JPS917585 JZO917521:JZO917585 KJK917521:KJK917585 KTG917521:KTG917585 LDC917521:LDC917585 LMY917521:LMY917585 LWU917521:LWU917585 MGQ917521:MGQ917585 MQM917521:MQM917585 NAI917521:NAI917585 NKE917521:NKE917585 NUA917521:NUA917585 ODW917521:ODW917585 ONS917521:ONS917585 OXO917521:OXO917585 PHK917521:PHK917585 PRG917521:PRG917585 QBC917521:QBC917585 QKY917521:QKY917585 QUU917521:QUU917585 REQ917521:REQ917585 ROM917521:ROM917585 RYI917521:RYI917585 SIE917521:SIE917585 SSA917521:SSA917585 TBW917521:TBW917585 TLS917521:TLS917585 TVO917521:TVO917585 UFK917521:UFK917585 UPG917521:UPG917585 UZC917521:UZC917585 VIY917521:VIY917585 VSU917521:VSU917585 WCQ917521:WCQ917585 WMM917521:WMM917585 WWI917521:WWI917585 AA983057:AA983121 JW983057:JW983121 TS983057:TS983121 ADO983057:ADO983121 ANK983057:ANK983121 AXG983057:AXG983121 BHC983057:BHC983121 BQY983057:BQY983121 CAU983057:CAU983121 CKQ983057:CKQ983121 CUM983057:CUM983121 DEI983057:DEI983121 DOE983057:DOE983121 DYA983057:DYA983121 EHW983057:EHW983121 ERS983057:ERS983121 FBO983057:FBO983121 FLK983057:FLK983121 FVG983057:FVG983121 GFC983057:GFC983121 GOY983057:GOY983121 GYU983057:GYU983121 HIQ983057:HIQ983121 HSM983057:HSM983121 ICI983057:ICI983121 IME983057:IME983121 IWA983057:IWA983121 JFW983057:JFW983121 JPS983057:JPS983121 JZO983057:JZO983121 KJK983057:KJK983121 KTG983057:KTG983121 LDC983057:LDC983121 LMY983057:LMY983121 LWU983057:LWU983121 MGQ983057:MGQ983121 MQM983057:MQM983121 NAI983057:NAI983121 NKE983057:NKE983121 NUA983057:NUA983121 ODW983057:ODW983121 ONS983057:ONS983121 OXO983057:OXO983121 PHK983057:PHK983121 PRG983057:PRG983121 QBC983057:QBC983121 QKY983057:QKY983121 QUU983057:QUU983121 REQ983057:REQ983121 ROM983057:ROM983121 RYI983057:RYI983121 SIE983057:SIE983121 SSA983057:SSA983121 TBW983057:TBW983121 TLS983057:TLS983121 TVO983057:TVO983121 UFK983057:UFK983121 UPG983057:UPG983121 UZC983057:UZC983121 VIY983057:VIY983121 VSU983057:VSU983121 WCQ983057:WCQ983121 WMM983057:WMM983121 WWI983057:WWI983121 AA9:AA14 JW9:JW14 TS9:TS14 ADO9:ADO14 ANK9:ANK14 AXG9:AXG14 BHC9:BHC14 BQY9:BQY14 CAU9:CAU14 CKQ9:CKQ14 CUM9:CUM14 DEI9:DEI14 DOE9:DOE14 DYA9:DYA14 EHW9:EHW14 ERS9:ERS14 FBO9:FBO14 FLK9:FLK14 FVG9:FVG14 GFC9:GFC14 GOY9:GOY14 GYU9:GYU14 HIQ9:HIQ14 HSM9:HSM14 ICI9:ICI14 IME9:IME14 IWA9:IWA14 JFW9:JFW14 JPS9:JPS14 JZO9:JZO14 KJK9:KJK14 KTG9:KTG14 LDC9:LDC14 LMY9:LMY14 LWU9:LWU14 MGQ9:MGQ14 MQM9:MQM14 NAI9:NAI14 NKE9:NKE14 NUA9:NUA14 ODW9:ODW14 ONS9:ONS14 OXO9:OXO14 PHK9:PHK14 PRG9:PRG14 QBC9:QBC14 QKY9:QKY14 QUU9:QUU14 REQ9:REQ14 ROM9:ROM14 RYI9:RYI14 SIE9:SIE14 SSA9:SSA14 TBW9:TBW14 TLS9:TLS14 TVO9:TVO14 UFK9:UFK14 UPG9:UPG14 UZC9:UZC14 VIY9:VIY14 VSU9:VSU14 WCQ9:WCQ14 WMM9:WMM14 WWI9:WWI14 AA65545:AA65550 JW65545:JW65550 TS65545:TS65550 ADO65545:ADO65550 ANK65545:ANK65550 AXG65545:AXG65550 BHC65545:BHC65550 BQY65545:BQY65550 CAU65545:CAU65550 CKQ65545:CKQ65550 CUM65545:CUM65550 DEI65545:DEI65550 DOE65545:DOE65550 DYA65545:DYA65550 EHW65545:EHW65550 ERS65545:ERS65550 FBO65545:FBO65550 FLK65545:FLK65550 FVG65545:FVG65550 GFC65545:GFC65550 GOY65545:GOY65550 GYU65545:GYU65550 HIQ65545:HIQ65550 HSM65545:HSM65550 ICI65545:ICI65550 IME65545:IME65550 IWA65545:IWA65550 JFW65545:JFW65550 JPS65545:JPS65550 JZO65545:JZO65550 KJK65545:KJK65550 KTG65545:KTG65550 LDC65545:LDC65550 LMY65545:LMY65550 LWU65545:LWU65550 MGQ65545:MGQ65550 MQM65545:MQM65550 NAI65545:NAI65550 NKE65545:NKE65550 NUA65545:NUA65550 ODW65545:ODW65550 ONS65545:ONS65550 OXO65545:OXO65550 PHK65545:PHK65550 PRG65545:PRG65550 QBC65545:QBC65550 QKY65545:QKY65550 QUU65545:QUU65550 REQ65545:REQ65550 ROM65545:ROM65550 RYI65545:RYI65550 SIE65545:SIE65550 SSA65545:SSA65550 TBW65545:TBW65550 TLS65545:TLS65550 TVO65545:TVO65550 UFK65545:UFK65550 UPG65545:UPG65550 UZC65545:UZC65550 VIY65545:VIY65550 VSU65545:VSU65550 WCQ65545:WCQ65550 WMM65545:WMM65550 WWI65545:WWI65550 AA131081:AA131086 JW131081:JW131086 TS131081:TS131086 ADO131081:ADO131086 ANK131081:ANK131086 AXG131081:AXG131086 BHC131081:BHC131086 BQY131081:BQY131086 CAU131081:CAU131086 CKQ131081:CKQ131086 CUM131081:CUM131086 DEI131081:DEI131086 DOE131081:DOE131086 DYA131081:DYA131086 EHW131081:EHW131086 ERS131081:ERS131086 FBO131081:FBO131086 FLK131081:FLK131086 FVG131081:FVG131086 GFC131081:GFC131086 GOY131081:GOY131086 GYU131081:GYU131086 HIQ131081:HIQ131086 HSM131081:HSM131086 ICI131081:ICI131086 IME131081:IME131086 IWA131081:IWA131086 JFW131081:JFW131086 JPS131081:JPS131086 JZO131081:JZO131086 KJK131081:KJK131086 KTG131081:KTG131086 LDC131081:LDC131086 LMY131081:LMY131086 LWU131081:LWU131086 MGQ131081:MGQ131086 MQM131081:MQM131086 NAI131081:NAI131086 NKE131081:NKE131086 NUA131081:NUA131086 ODW131081:ODW131086 ONS131081:ONS131086 OXO131081:OXO131086 PHK131081:PHK131086 PRG131081:PRG131086 QBC131081:QBC131086 QKY131081:QKY131086 QUU131081:QUU131086 REQ131081:REQ131086 ROM131081:ROM131086 RYI131081:RYI131086 SIE131081:SIE131086 SSA131081:SSA131086 TBW131081:TBW131086 TLS131081:TLS131086 TVO131081:TVO131086 UFK131081:UFK131086 UPG131081:UPG131086 UZC131081:UZC131086 VIY131081:VIY131086 VSU131081:VSU131086 WCQ131081:WCQ131086 WMM131081:WMM131086 WWI131081:WWI131086 AA196617:AA196622 JW196617:JW196622 TS196617:TS196622 ADO196617:ADO196622 ANK196617:ANK196622 AXG196617:AXG196622 BHC196617:BHC196622 BQY196617:BQY196622 CAU196617:CAU196622 CKQ196617:CKQ196622 CUM196617:CUM196622 DEI196617:DEI196622 DOE196617:DOE196622 DYA196617:DYA196622 EHW196617:EHW196622 ERS196617:ERS196622 FBO196617:FBO196622 FLK196617:FLK196622 FVG196617:FVG196622 GFC196617:GFC196622 GOY196617:GOY196622 GYU196617:GYU196622 HIQ196617:HIQ196622 HSM196617:HSM196622 ICI196617:ICI196622 IME196617:IME196622 IWA196617:IWA196622 JFW196617:JFW196622 JPS196617:JPS196622 JZO196617:JZO196622 KJK196617:KJK196622 KTG196617:KTG196622 LDC196617:LDC196622 LMY196617:LMY196622 LWU196617:LWU196622 MGQ196617:MGQ196622 MQM196617:MQM196622 NAI196617:NAI196622 NKE196617:NKE196622 NUA196617:NUA196622 ODW196617:ODW196622 ONS196617:ONS196622 OXO196617:OXO196622 PHK196617:PHK196622 PRG196617:PRG196622 QBC196617:QBC196622 QKY196617:QKY196622 QUU196617:QUU196622 REQ196617:REQ196622 ROM196617:ROM196622 RYI196617:RYI196622 SIE196617:SIE196622 SSA196617:SSA196622 TBW196617:TBW196622 TLS196617:TLS196622 TVO196617:TVO196622 UFK196617:UFK196622 UPG196617:UPG196622 UZC196617:UZC196622 VIY196617:VIY196622 VSU196617:VSU196622 WCQ196617:WCQ196622 WMM196617:WMM196622 WWI196617:WWI196622 AA262153:AA262158 JW262153:JW262158 TS262153:TS262158 ADO262153:ADO262158 ANK262153:ANK262158 AXG262153:AXG262158 BHC262153:BHC262158 BQY262153:BQY262158 CAU262153:CAU262158 CKQ262153:CKQ262158 CUM262153:CUM262158 DEI262153:DEI262158 DOE262153:DOE262158 DYA262153:DYA262158 EHW262153:EHW262158 ERS262153:ERS262158 FBO262153:FBO262158 FLK262153:FLK262158 FVG262153:FVG262158 GFC262153:GFC262158 GOY262153:GOY262158 GYU262153:GYU262158 HIQ262153:HIQ262158 HSM262153:HSM262158 ICI262153:ICI262158 IME262153:IME262158 IWA262153:IWA262158 JFW262153:JFW262158 JPS262153:JPS262158 JZO262153:JZO262158 KJK262153:KJK262158 KTG262153:KTG262158 LDC262153:LDC262158 LMY262153:LMY262158 LWU262153:LWU262158 MGQ262153:MGQ262158 MQM262153:MQM262158 NAI262153:NAI262158 NKE262153:NKE262158 NUA262153:NUA262158 ODW262153:ODW262158 ONS262153:ONS262158 OXO262153:OXO262158 PHK262153:PHK262158 PRG262153:PRG262158 QBC262153:QBC262158 QKY262153:QKY262158 QUU262153:QUU262158 REQ262153:REQ262158 ROM262153:ROM262158 RYI262153:RYI262158 SIE262153:SIE262158 SSA262153:SSA262158 TBW262153:TBW262158 TLS262153:TLS262158 TVO262153:TVO262158 UFK262153:UFK262158 UPG262153:UPG262158 UZC262153:UZC262158 VIY262153:VIY262158 VSU262153:VSU262158 WCQ262153:WCQ262158 WMM262153:WMM262158 WWI262153:WWI262158 AA327689:AA327694 JW327689:JW327694 TS327689:TS327694 ADO327689:ADO327694 ANK327689:ANK327694 AXG327689:AXG327694 BHC327689:BHC327694 BQY327689:BQY327694 CAU327689:CAU327694 CKQ327689:CKQ327694 CUM327689:CUM327694 DEI327689:DEI327694 DOE327689:DOE327694 DYA327689:DYA327694 EHW327689:EHW327694 ERS327689:ERS327694 FBO327689:FBO327694 FLK327689:FLK327694 FVG327689:FVG327694 GFC327689:GFC327694 GOY327689:GOY327694 GYU327689:GYU327694 HIQ327689:HIQ327694 HSM327689:HSM327694 ICI327689:ICI327694 IME327689:IME327694 IWA327689:IWA327694 JFW327689:JFW327694 JPS327689:JPS327694 JZO327689:JZO327694 KJK327689:KJK327694 KTG327689:KTG327694 LDC327689:LDC327694 LMY327689:LMY327694 LWU327689:LWU327694 MGQ327689:MGQ327694 MQM327689:MQM327694 NAI327689:NAI327694 NKE327689:NKE327694 NUA327689:NUA327694 ODW327689:ODW327694 ONS327689:ONS327694 OXO327689:OXO327694 PHK327689:PHK327694 PRG327689:PRG327694 QBC327689:QBC327694 QKY327689:QKY327694 QUU327689:QUU327694 REQ327689:REQ327694 ROM327689:ROM327694 RYI327689:RYI327694 SIE327689:SIE327694 SSA327689:SSA327694 TBW327689:TBW327694 TLS327689:TLS327694 TVO327689:TVO327694 UFK327689:UFK327694 UPG327689:UPG327694 UZC327689:UZC327694 VIY327689:VIY327694 VSU327689:VSU327694 WCQ327689:WCQ327694 WMM327689:WMM327694 WWI327689:WWI327694 AA393225:AA393230 JW393225:JW393230 TS393225:TS393230 ADO393225:ADO393230 ANK393225:ANK393230 AXG393225:AXG393230 BHC393225:BHC393230 BQY393225:BQY393230 CAU393225:CAU393230 CKQ393225:CKQ393230 CUM393225:CUM393230 DEI393225:DEI393230 DOE393225:DOE393230 DYA393225:DYA393230 EHW393225:EHW393230 ERS393225:ERS393230 FBO393225:FBO393230 FLK393225:FLK393230 FVG393225:FVG393230 GFC393225:GFC393230 GOY393225:GOY393230 GYU393225:GYU393230 HIQ393225:HIQ393230 HSM393225:HSM393230 ICI393225:ICI393230 IME393225:IME393230 IWA393225:IWA393230 JFW393225:JFW393230 JPS393225:JPS393230 JZO393225:JZO393230 KJK393225:KJK393230 KTG393225:KTG393230 LDC393225:LDC393230 LMY393225:LMY393230 LWU393225:LWU393230 MGQ393225:MGQ393230 MQM393225:MQM393230 NAI393225:NAI393230 NKE393225:NKE393230 NUA393225:NUA393230 ODW393225:ODW393230 ONS393225:ONS393230 OXO393225:OXO393230 PHK393225:PHK393230 PRG393225:PRG393230 QBC393225:QBC393230 QKY393225:QKY393230 QUU393225:QUU393230 REQ393225:REQ393230 ROM393225:ROM393230 RYI393225:RYI393230 SIE393225:SIE393230 SSA393225:SSA393230 TBW393225:TBW393230 TLS393225:TLS393230 TVO393225:TVO393230 UFK393225:UFK393230 UPG393225:UPG393230 UZC393225:UZC393230 VIY393225:VIY393230 VSU393225:VSU393230 WCQ393225:WCQ393230 WMM393225:WMM393230 WWI393225:WWI393230 AA458761:AA458766 JW458761:JW458766 TS458761:TS458766 ADO458761:ADO458766 ANK458761:ANK458766 AXG458761:AXG458766 BHC458761:BHC458766 BQY458761:BQY458766 CAU458761:CAU458766 CKQ458761:CKQ458766 CUM458761:CUM458766 DEI458761:DEI458766 DOE458761:DOE458766 DYA458761:DYA458766 EHW458761:EHW458766 ERS458761:ERS458766 FBO458761:FBO458766 FLK458761:FLK458766 FVG458761:FVG458766 GFC458761:GFC458766 GOY458761:GOY458766 GYU458761:GYU458766 HIQ458761:HIQ458766 HSM458761:HSM458766 ICI458761:ICI458766 IME458761:IME458766 IWA458761:IWA458766 JFW458761:JFW458766 JPS458761:JPS458766 JZO458761:JZO458766 KJK458761:KJK458766 KTG458761:KTG458766 LDC458761:LDC458766 LMY458761:LMY458766 LWU458761:LWU458766 MGQ458761:MGQ458766 MQM458761:MQM458766 NAI458761:NAI458766 NKE458761:NKE458766 NUA458761:NUA458766 ODW458761:ODW458766 ONS458761:ONS458766 OXO458761:OXO458766 PHK458761:PHK458766 PRG458761:PRG458766 QBC458761:QBC458766 QKY458761:QKY458766 QUU458761:QUU458766 REQ458761:REQ458766 ROM458761:ROM458766 RYI458761:RYI458766 SIE458761:SIE458766 SSA458761:SSA458766 TBW458761:TBW458766 TLS458761:TLS458766 TVO458761:TVO458766 UFK458761:UFK458766 UPG458761:UPG458766 UZC458761:UZC458766 VIY458761:VIY458766 VSU458761:VSU458766 WCQ458761:WCQ458766 WMM458761:WMM458766 WWI458761:WWI458766 AA524297:AA524302 JW524297:JW524302 TS524297:TS524302 ADO524297:ADO524302 ANK524297:ANK524302 AXG524297:AXG524302 BHC524297:BHC524302 BQY524297:BQY524302 CAU524297:CAU524302 CKQ524297:CKQ524302 CUM524297:CUM524302 DEI524297:DEI524302 DOE524297:DOE524302 DYA524297:DYA524302 EHW524297:EHW524302 ERS524297:ERS524302 FBO524297:FBO524302 FLK524297:FLK524302 FVG524297:FVG524302 GFC524297:GFC524302 GOY524297:GOY524302 GYU524297:GYU524302 HIQ524297:HIQ524302 HSM524297:HSM524302 ICI524297:ICI524302 IME524297:IME524302 IWA524297:IWA524302 JFW524297:JFW524302 JPS524297:JPS524302 JZO524297:JZO524302 KJK524297:KJK524302 KTG524297:KTG524302 LDC524297:LDC524302 LMY524297:LMY524302 LWU524297:LWU524302 MGQ524297:MGQ524302 MQM524297:MQM524302 NAI524297:NAI524302 NKE524297:NKE524302 NUA524297:NUA524302 ODW524297:ODW524302 ONS524297:ONS524302 OXO524297:OXO524302 PHK524297:PHK524302 PRG524297:PRG524302 QBC524297:QBC524302 QKY524297:QKY524302 QUU524297:QUU524302 REQ524297:REQ524302 ROM524297:ROM524302 RYI524297:RYI524302 SIE524297:SIE524302 SSA524297:SSA524302 TBW524297:TBW524302 TLS524297:TLS524302 TVO524297:TVO524302 UFK524297:UFK524302 UPG524297:UPG524302 UZC524297:UZC524302 VIY524297:VIY524302 VSU524297:VSU524302 WCQ524297:WCQ524302 WMM524297:WMM524302 WWI524297:WWI524302 AA589833:AA589838 JW589833:JW589838 TS589833:TS589838 ADO589833:ADO589838 ANK589833:ANK589838 AXG589833:AXG589838 BHC589833:BHC589838 BQY589833:BQY589838 CAU589833:CAU589838 CKQ589833:CKQ589838 CUM589833:CUM589838 DEI589833:DEI589838 DOE589833:DOE589838 DYA589833:DYA589838 EHW589833:EHW589838 ERS589833:ERS589838 FBO589833:FBO589838 FLK589833:FLK589838 FVG589833:FVG589838 GFC589833:GFC589838 GOY589833:GOY589838 GYU589833:GYU589838 HIQ589833:HIQ589838 HSM589833:HSM589838 ICI589833:ICI589838 IME589833:IME589838 IWA589833:IWA589838 JFW589833:JFW589838 JPS589833:JPS589838 JZO589833:JZO589838 KJK589833:KJK589838 KTG589833:KTG589838 LDC589833:LDC589838 LMY589833:LMY589838 LWU589833:LWU589838 MGQ589833:MGQ589838 MQM589833:MQM589838 NAI589833:NAI589838 NKE589833:NKE589838 NUA589833:NUA589838 ODW589833:ODW589838 ONS589833:ONS589838 OXO589833:OXO589838 PHK589833:PHK589838 PRG589833:PRG589838 QBC589833:QBC589838 QKY589833:QKY589838 QUU589833:QUU589838 REQ589833:REQ589838 ROM589833:ROM589838 RYI589833:RYI589838 SIE589833:SIE589838 SSA589833:SSA589838 TBW589833:TBW589838 TLS589833:TLS589838 TVO589833:TVO589838 UFK589833:UFK589838 UPG589833:UPG589838 UZC589833:UZC589838 VIY589833:VIY589838 VSU589833:VSU589838 WCQ589833:WCQ589838 WMM589833:WMM589838 WWI589833:WWI589838 AA655369:AA655374 JW655369:JW655374 TS655369:TS655374 ADO655369:ADO655374 ANK655369:ANK655374 AXG655369:AXG655374 BHC655369:BHC655374 BQY655369:BQY655374 CAU655369:CAU655374 CKQ655369:CKQ655374 CUM655369:CUM655374 DEI655369:DEI655374 DOE655369:DOE655374 DYA655369:DYA655374 EHW655369:EHW655374 ERS655369:ERS655374 FBO655369:FBO655374 FLK655369:FLK655374 FVG655369:FVG655374 GFC655369:GFC655374 GOY655369:GOY655374 GYU655369:GYU655374 HIQ655369:HIQ655374 HSM655369:HSM655374 ICI655369:ICI655374 IME655369:IME655374 IWA655369:IWA655374 JFW655369:JFW655374 JPS655369:JPS655374 JZO655369:JZO655374 KJK655369:KJK655374 KTG655369:KTG655374 LDC655369:LDC655374 LMY655369:LMY655374 LWU655369:LWU655374 MGQ655369:MGQ655374 MQM655369:MQM655374 NAI655369:NAI655374 NKE655369:NKE655374 NUA655369:NUA655374 ODW655369:ODW655374 ONS655369:ONS655374 OXO655369:OXO655374 PHK655369:PHK655374 PRG655369:PRG655374 QBC655369:QBC655374 QKY655369:QKY655374 QUU655369:QUU655374 REQ655369:REQ655374 ROM655369:ROM655374 RYI655369:RYI655374 SIE655369:SIE655374 SSA655369:SSA655374 TBW655369:TBW655374 TLS655369:TLS655374 TVO655369:TVO655374 UFK655369:UFK655374 UPG655369:UPG655374 UZC655369:UZC655374 VIY655369:VIY655374 VSU655369:VSU655374 WCQ655369:WCQ655374 WMM655369:WMM655374 WWI655369:WWI655374 AA720905:AA720910 JW720905:JW720910 TS720905:TS720910 ADO720905:ADO720910 ANK720905:ANK720910 AXG720905:AXG720910 BHC720905:BHC720910 BQY720905:BQY720910 CAU720905:CAU720910 CKQ720905:CKQ720910 CUM720905:CUM720910 DEI720905:DEI720910 DOE720905:DOE720910 DYA720905:DYA720910 EHW720905:EHW720910 ERS720905:ERS720910 FBO720905:FBO720910 FLK720905:FLK720910 FVG720905:FVG720910 GFC720905:GFC720910 GOY720905:GOY720910 GYU720905:GYU720910 HIQ720905:HIQ720910 HSM720905:HSM720910 ICI720905:ICI720910 IME720905:IME720910 IWA720905:IWA720910 JFW720905:JFW720910 JPS720905:JPS720910 JZO720905:JZO720910 KJK720905:KJK720910 KTG720905:KTG720910 LDC720905:LDC720910 LMY720905:LMY720910 LWU720905:LWU720910 MGQ720905:MGQ720910 MQM720905:MQM720910 NAI720905:NAI720910 NKE720905:NKE720910 NUA720905:NUA720910 ODW720905:ODW720910 ONS720905:ONS720910 OXO720905:OXO720910 PHK720905:PHK720910 PRG720905:PRG720910 QBC720905:QBC720910 QKY720905:QKY720910 QUU720905:QUU720910 REQ720905:REQ720910 ROM720905:ROM720910 RYI720905:RYI720910 SIE720905:SIE720910 SSA720905:SSA720910 TBW720905:TBW720910 TLS720905:TLS720910 TVO720905:TVO720910 UFK720905:UFK720910 UPG720905:UPG720910 UZC720905:UZC720910 VIY720905:VIY720910 VSU720905:VSU720910 WCQ720905:WCQ720910 WMM720905:WMM720910 WWI720905:WWI720910 AA786441:AA786446 JW786441:JW786446 TS786441:TS786446 ADO786441:ADO786446 ANK786441:ANK786446 AXG786441:AXG786446 BHC786441:BHC786446 BQY786441:BQY786446 CAU786441:CAU786446 CKQ786441:CKQ786446 CUM786441:CUM786446 DEI786441:DEI786446 DOE786441:DOE786446 DYA786441:DYA786446 EHW786441:EHW786446 ERS786441:ERS786446 FBO786441:FBO786446 FLK786441:FLK786446 FVG786441:FVG786446 GFC786441:GFC786446 GOY786441:GOY786446 GYU786441:GYU786446 HIQ786441:HIQ786446 HSM786441:HSM786446 ICI786441:ICI786446 IME786441:IME786446 IWA786441:IWA786446 JFW786441:JFW786446 JPS786441:JPS786446 JZO786441:JZO786446 KJK786441:KJK786446 KTG786441:KTG786446 LDC786441:LDC786446 LMY786441:LMY786446 LWU786441:LWU786446 MGQ786441:MGQ786446 MQM786441:MQM786446 NAI786441:NAI786446 NKE786441:NKE786446 NUA786441:NUA786446 ODW786441:ODW786446 ONS786441:ONS786446 OXO786441:OXO786446 PHK786441:PHK786446 PRG786441:PRG786446 QBC786441:QBC786446 QKY786441:QKY786446 QUU786441:QUU786446 REQ786441:REQ786446 ROM786441:ROM786446 RYI786441:RYI786446 SIE786441:SIE786446 SSA786441:SSA786446 TBW786441:TBW786446 TLS786441:TLS786446 TVO786441:TVO786446 UFK786441:UFK786446 UPG786441:UPG786446 UZC786441:UZC786446 VIY786441:VIY786446 VSU786441:VSU786446 WCQ786441:WCQ786446 WMM786441:WMM786446 WWI786441:WWI786446 AA851977:AA851982 JW851977:JW851982 TS851977:TS851982 ADO851977:ADO851982 ANK851977:ANK851982 AXG851977:AXG851982 BHC851977:BHC851982 BQY851977:BQY851982 CAU851977:CAU851982 CKQ851977:CKQ851982 CUM851977:CUM851982 DEI851977:DEI851982 DOE851977:DOE851982 DYA851977:DYA851982 EHW851977:EHW851982 ERS851977:ERS851982 FBO851977:FBO851982 FLK851977:FLK851982 FVG851977:FVG851982 GFC851977:GFC851982 GOY851977:GOY851982 GYU851977:GYU851982 HIQ851977:HIQ851982 HSM851977:HSM851982 ICI851977:ICI851982 IME851977:IME851982 IWA851977:IWA851982 JFW851977:JFW851982 JPS851977:JPS851982 JZO851977:JZO851982 KJK851977:KJK851982 KTG851977:KTG851982 LDC851977:LDC851982 LMY851977:LMY851982 LWU851977:LWU851982 MGQ851977:MGQ851982 MQM851977:MQM851982 NAI851977:NAI851982 NKE851977:NKE851982 NUA851977:NUA851982 ODW851977:ODW851982 ONS851977:ONS851982 OXO851977:OXO851982 PHK851977:PHK851982 PRG851977:PRG851982 QBC851977:QBC851982 QKY851977:QKY851982 QUU851977:QUU851982 REQ851977:REQ851982 ROM851977:ROM851982 RYI851977:RYI851982 SIE851977:SIE851982 SSA851977:SSA851982 TBW851977:TBW851982 TLS851977:TLS851982 TVO851977:TVO851982 UFK851977:UFK851982 UPG851977:UPG851982 UZC851977:UZC851982 VIY851977:VIY851982 VSU851977:VSU851982 WCQ851977:WCQ851982 WMM851977:WMM851982 WWI851977:WWI851982 AA917513:AA917518 JW917513:JW917518 TS917513:TS917518 ADO917513:ADO917518 ANK917513:ANK917518 AXG917513:AXG917518 BHC917513:BHC917518 BQY917513:BQY917518 CAU917513:CAU917518 CKQ917513:CKQ917518 CUM917513:CUM917518 DEI917513:DEI917518 DOE917513:DOE917518 DYA917513:DYA917518 EHW917513:EHW917518 ERS917513:ERS917518 FBO917513:FBO917518 FLK917513:FLK917518 FVG917513:FVG917518 GFC917513:GFC917518 GOY917513:GOY917518 GYU917513:GYU917518 HIQ917513:HIQ917518 HSM917513:HSM917518 ICI917513:ICI917518 IME917513:IME917518 IWA917513:IWA917518 JFW917513:JFW917518 JPS917513:JPS917518 JZO917513:JZO917518 KJK917513:KJK917518 KTG917513:KTG917518 LDC917513:LDC917518 LMY917513:LMY917518 LWU917513:LWU917518 MGQ917513:MGQ917518 MQM917513:MQM917518 NAI917513:NAI917518 NKE917513:NKE917518 NUA917513:NUA917518 ODW917513:ODW917518 ONS917513:ONS917518 OXO917513:OXO917518 PHK917513:PHK917518 PRG917513:PRG917518 QBC917513:QBC917518 QKY917513:QKY917518 QUU917513:QUU917518 REQ917513:REQ917518 ROM917513:ROM917518 RYI917513:RYI917518 SIE917513:SIE917518 SSA917513:SSA917518 TBW917513:TBW917518 TLS917513:TLS917518 TVO917513:TVO917518 UFK917513:UFK917518 UPG917513:UPG917518 UZC917513:UZC917518 VIY917513:VIY917518 VSU917513:VSU917518 WCQ917513:WCQ917518 WMM917513:WMM917518 WWI917513:WWI917518 AA983049:AA983054 JW983049:JW983054 TS983049:TS983054 ADO983049:ADO983054 ANK983049:ANK983054 AXG983049:AXG983054 BHC983049:BHC983054 BQY983049:BQY983054 CAU983049:CAU983054 CKQ983049:CKQ983054 CUM983049:CUM983054 DEI983049:DEI983054 DOE983049:DOE983054 DYA983049:DYA983054 EHW983049:EHW983054 ERS983049:ERS983054 FBO983049:FBO983054 FLK983049:FLK983054 FVG983049:FVG983054 GFC983049:GFC983054 GOY983049:GOY983054 GYU983049:GYU983054 HIQ983049:HIQ983054 HSM983049:HSM983054 ICI983049:ICI983054 IME983049:IME983054 IWA983049:IWA983054 JFW983049:JFW983054 JPS983049:JPS983054 JZO983049:JZO983054 KJK983049:KJK983054 KTG983049:KTG983054 LDC983049:LDC983054 LMY983049:LMY983054 LWU983049:LWU983054 MGQ983049:MGQ983054 MQM983049:MQM983054 NAI983049:NAI983054 NKE983049:NKE983054 NUA983049:NUA983054 ODW983049:ODW983054 ONS983049:ONS983054 OXO983049:OXO983054 PHK983049:PHK983054 PRG983049:PRG983054 QBC983049:QBC983054 QKY983049:QKY983054 QUU983049:QUU983054 REQ983049:REQ983054 ROM983049:ROM983054 RYI983049:RYI983054 SIE983049:SIE983054 SSA983049:SSA983054 TBW983049:TBW983054 TLS983049:TLS983054 TVO983049:TVO983054 UFK983049:UFK983054 UPG983049:UPG983054 UZC983049:UZC983054 VIY983049:VIY983054 VSU983049:VSU983054 WCQ983049:WCQ983054 WMM983049:WMM983054 WWI983049:WWI983054">
      <formula1>Efecto</formula1>
    </dataValidation>
    <dataValidation type="list" allowBlank="1" showInputMessage="1" showErrorMessage="1" sqref="Q17:Q81 JM17:JM81 TI17:TI81 ADE17:ADE81 ANA17:ANA81 AWW17:AWW81 BGS17:BGS81 BQO17:BQO81 CAK17:CAK81 CKG17:CKG81 CUC17:CUC81 DDY17:DDY81 DNU17:DNU81 DXQ17:DXQ81 EHM17:EHM81 ERI17:ERI81 FBE17:FBE81 FLA17:FLA81 FUW17:FUW81 GES17:GES81 GOO17:GOO81 GYK17:GYK81 HIG17:HIG81 HSC17:HSC81 IBY17:IBY81 ILU17:ILU81 IVQ17:IVQ81 JFM17:JFM81 JPI17:JPI81 JZE17:JZE81 KJA17:KJA81 KSW17:KSW81 LCS17:LCS81 LMO17:LMO81 LWK17:LWK81 MGG17:MGG81 MQC17:MQC81 MZY17:MZY81 NJU17:NJU81 NTQ17:NTQ81 ODM17:ODM81 ONI17:ONI81 OXE17:OXE81 PHA17:PHA81 PQW17:PQW81 QAS17:QAS81 QKO17:QKO81 QUK17:QUK81 REG17:REG81 ROC17:ROC81 RXY17:RXY81 SHU17:SHU81 SRQ17:SRQ81 TBM17:TBM81 TLI17:TLI81 TVE17:TVE81 UFA17:UFA81 UOW17:UOW81 UYS17:UYS81 VIO17:VIO81 VSK17:VSK81 WCG17:WCG81 WMC17:WMC81 WVY17:WVY81 Q65553:Q65617 JM65553:JM65617 TI65553:TI65617 ADE65553:ADE65617 ANA65553:ANA65617 AWW65553:AWW65617 BGS65553:BGS65617 BQO65553:BQO65617 CAK65553:CAK65617 CKG65553:CKG65617 CUC65553:CUC65617 DDY65553:DDY65617 DNU65553:DNU65617 DXQ65553:DXQ65617 EHM65553:EHM65617 ERI65553:ERI65617 FBE65553:FBE65617 FLA65553:FLA65617 FUW65553:FUW65617 GES65553:GES65617 GOO65553:GOO65617 GYK65553:GYK65617 HIG65553:HIG65617 HSC65553:HSC65617 IBY65553:IBY65617 ILU65553:ILU65617 IVQ65553:IVQ65617 JFM65553:JFM65617 JPI65553:JPI65617 JZE65553:JZE65617 KJA65553:KJA65617 KSW65553:KSW65617 LCS65553:LCS65617 LMO65553:LMO65617 LWK65553:LWK65617 MGG65553:MGG65617 MQC65553:MQC65617 MZY65553:MZY65617 NJU65553:NJU65617 NTQ65553:NTQ65617 ODM65553:ODM65617 ONI65553:ONI65617 OXE65553:OXE65617 PHA65553:PHA65617 PQW65553:PQW65617 QAS65553:QAS65617 QKO65553:QKO65617 QUK65553:QUK65617 REG65553:REG65617 ROC65553:ROC65617 RXY65553:RXY65617 SHU65553:SHU65617 SRQ65553:SRQ65617 TBM65553:TBM65617 TLI65553:TLI65617 TVE65553:TVE65617 UFA65553:UFA65617 UOW65553:UOW65617 UYS65553:UYS65617 VIO65553:VIO65617 VSK65553:VSK65617 WCG65553:WCG65617 WMC65553:WMC65617 WVY65553:WVY65617 Q131089:Q131153 JM131089:JM131153 TI131089:TI131153 ADE131089:ADE131153 ANA131089:ANA131153 AWW131089:AWW131153 BGS131089:BGS131153 BQO131089:BQO131153 CAK131089:CAK131153 CKG131089:CKG131153 CUC131089:CUC131153 DDY131089:DDY131153 DNU131089:DNU131153 DXQ131089:DXQ131153 EHM131089:EHM131153 ERI131089:ERI131153 FBE131089:FBE131153 FLA131089:FLA131153 FUW131089:FUW131153 GES131089:GES131153 GOO131089:GOO131153 GYK131089:GYK131153 HIG131089:HIG131153 HSC131089:HSC131153 IBY131089:IBY131153 ILU131089:ILU131153 IVQ131089:IVQ131153 JFM131089:JFM131153 JPI131089:JPI131153 JZE131089:JZE131153 KJA131089:KJA131153 KSW131089:KSW131153 LCS131089:LCS131153 LMO131089:LMO131153 LWK131089:LWK131153 MGG131089:MGG131153 MQC131089:MQC131153 MZY131089:MZY131153 NJU131089:NJU131153 NTQ131089:NTQ131153 ODM131089:ODM131153 ONI131089:ONI131153 OXE131089:OXE131153 PHA131089:PHA131153 PQW131089:PQW131153 QAS131089:QAS131153 QKO131089:QKO131153 QUK131089:QUK131153 REG131089:REG131153 ROC131089:ROC131153 RXY131089:RXY131153 SHU131089:SHU131153 SRQ131089:SRQ131153 TBM131089:TBM131153 TLI131089:TLI131153 TVE131089:TVE131153 UFA131089:UFA131153 UOW131089:UOW131153 UYS131089:UYS131153 VIO131089:VIO131153 VSK131089:VSK131153 WCG131089:WCG131153 WMC131089:WMC131153 WVY131089:WVY131153 Q196625:Q196689 JM196625:JM196689 TI196625:TI196689 ADE196625:ADE196689 ANA196625:ANA196689 AWW196625:AWW196689 BGS196625:BGS196689 BQO196625:BQO196689 CAK196625:CAK196689 CKG196625:CKG196689 CUC196625:CUC196689 DDY196625:DDY196689 DNU196625:DNU196689 DXQ196625:DXQ196689 EHM196625:EHM196689 ERI196625:ERI196689 FBE196625:FBE196689 FLA196625:FLA196689 FUW196625:FUW196689 GES196625:GES196689 GOO196625:GOO196689 GYK196625:GYK196689 HIG196625:HIG196689 HSC196625:HSC196689 IBY196625:IBY196689 ILU196625:ILU196689 IVQ196625:IVQ196689 JFM196625:JFM196689 JPI196625:JPI196689 JZE196625:JZE196689 KJA196625:KJA196689 KSW196625:KSW196689 LCS196625:LCS196689 LMO196625:LMO196689 LWK196625:LWK196689 MGG196625:MGG196689 MQC196625:MQC196689 MZY196625:MZY196689 NJU196625:NJU196689 NTQ196625:NTQ196689 ODM196625:ODM196689 ONI196625:ONI196689 OXE196625:OXE196689 PHA196625:PHA196689 PQW196625:PQW196689 QAS196625:QAS196689 QKO196625:QKO196689 QUK196625:QUK196689 REG196625:REG196689 ROC196625:ROC196689 RXY196625:RXY196689 SHU196625:SHU196689 SRQ196625:SRQ196689 TBM196625:TBM196689 TLI196625:TLI196689 TVE196625:TVE196689 UFA196625:UFA196689 UOW196625:UOW196689 UYS196625:UYS196689 VIO196625:VIO196689 VSK196625:VSK196689 WCG196625:WCG196689 WMC196625:WMC196689 WVY196625:WVY196689 Q262161:Q262225 JM262161:JM262225 TI262161:TI262225 ADE262161:ADE262225 ANA262161:ANA262225 AWW262161:AWW262225 BGS262161:BGS262225 BQO262161:BQO262225 CAK262161:CAK262225 CKG262161:CKG262225 CUC262161:CUC262225 DDY262161:DDY262225 DNU262161:DNU262225 DXQ262161:DXQ262225 EHM262161:EHM262225 ERI262161:ERI262225 FBE262161:FBE262225 FLA262161:FLA262225 FUW262161:FUW262225 GES262161:GES262225 GOO262161:GOO262225 GYK262161:GYK262225 HIG262161:HIG262225 HSC262161:HSC262225 IBY262161:IBY262225 ILU262161:ILU262225 IVQ262161:IVQ262225 JFM262161:JFM262225 JPI262161:JPI262225 JZE262161:JZE262225 KJA262161:KJA262225 KSW262161:KSW262225 LCS262161:LCS262225 LMO262161:LMO262225 LWK262161:LWK262225 MGG262161:MGG262225 MQC262161:MQC262225 MZY262161:MZY262225 NJU262161:NJU262225 NTQ262161:NTQ262225 ODM262161:ODM262225 ONI262161:ONI262225 OXE262161:OXE262225 PHA262161:PHA262225 PQW262161:PQW262225 QAS262161:QAS262225 QKO262161:QKO262225 QUK262161:QUK262225 REG262161:REG262225 ROC262161:ROC262225 RXY262161:RXY262225 SHU262161:SHU262225 SRQ262161:SRQ262225 TBM262161:TBM262225 TLI262161:TLI262225 TVE262161:TVE262225 UFA262161:UFA262225 UOW262161:UOW262225 UYS262161:UYS262225 VIO262161:VIO262225 VSK262161:VSK262225 WCG262161:WCG262225 WMC262161:WMC262225 WVY262161:WVY262225 Q327697:Q327761 JM327697:JM327761 TI327697:TI327761 ADE327697:ADE327761 ANA327697:ANA327761 AWW327697:AWW327761 BGS327697:BGS327761 BQO327697:BQO327761 CAK327697:CAK327761 CKG327697:CKG327761 CUC327697:CUC327761 DDY327697:DDY327761 DNU327697:DNU327761 DXQ327697:DXQ327761 EHM327697:EHM327761 ERI327697:ERI327761 FBE327697:FBE327761 FLA327697:FLA327761 FUW327697:FUW327761 GES327697:GES327761 GOO327697:GOO327761 GYK327697:GYK327761 HIG327697:HIG327761 HSC327697:HSC327761 IBY327697:IBY327761 ILU327697:ILU327761 IVQ327697:IVQ327761 JFM327697:JFM327761 JPI327697:JPI327761 JZE327697:JZE327761 KJA327697:KJA327761 KSW327697:KSW327761 LCS327697:LCS327761 LMO327697:LMO327761 LWK327697:LWK327761 MGG327697:MGG327761 MQC327697:MQC327761 MZY327697:MZY327761 NJU327697:NJU327761 NTQ327697:NTQ327761 ODM327697:ODM327761 ONI327697:ONI327761 OXE327697:OXE327761 PHA327697:PHA327761 PQW327697:PQW327761 QAS327697:QAS327761 QKO327697:QKO327761 QUK327697:QUK327761 REG327697:REG327761 ROC327697:ROC327761 RXY327697:RXY327761 SHU327697:SHU327761 SRQ327697:SRQ327761 TBM327697:TBM327761 TLI327697:TLI327761 TVE327697:TVE327761 UFA327697:UFA327761 UOW327697:UOW327761 UYS327697:UYS327761 VIO327697:VIO327761 VSK327697:VSK327761 WCG327697:WCG327761 WMC327697:WMC327761 WVY327697:WVY327761 Q393233:Q393297 JM393233:JM393297 TI393233:TI393297 ADE393233:ADE393297 ANA393233:ANA393297 AWW393233:AWW393297 BGS393233:BGS393297 BQO393233:BQO393297 CAK393233:CAK393297 CKG393233:CKG393297 CUC393233:CUC393297 DDY393233:DDY393297 DNU393233:DNU393297 DXQ393233:DXQ393297 EHM393233:EHM393297 ERI393233:ERI393297 FBE393233:FBE393297 FLA393233:FLA393297 FUW393233:FUW393297 GES393233:GES393297 GOO393233:GOO393297 GYK393233:GYK393297 HIG393233:HIG393297 HSC393233:HSC393297 IBY393233:IBY393297 ILU393233:ILU393297 IVQ393233:IVQ393297 JFM393233:JFM393297 JPI393233:JPI393297 JZE393233:JZE393297 KJA393233:KJA393297 KSW393233:KSW393297 LCS393233:LCS393297 LMO393233:LMO393297 LWK393233:LWK393297 MGG393233:MGG393297 MQC393233:MQC393297 MZY393233:MZY393297 NJU393233:NJU393297 NTQ393233:NTQ393297 ODM393233:ODM393297 ONI393233:ONI393297 OXE393233:OXE393297 PHA393233:PHA393297 PQW393233:PQW393297 QAS393233:QAS393297 QKO393233:QKO393297 QUK393233:QUK393297 REG393233:REG393297 ROC393233:ROC393297 RXY393233:RXY393297 SHU393233:SHU393297 SRQ393233:SRQ393297 TBM393233:TBM393297 TLI393233:TLI393297 TVE393233:TVE393297 UFA393233:UFA393297 UOW393233:UOW393297 UYS393233:UYS393297 VIO393233:VIO393297 VSK393233:VSK393297 WCG393233:WCG393297 WMC393233:WMC393297 WVY393233:WVY393297 Q458769:Q458833 JM458769:JM458833 TI458769:TI458833 ADE458769:ADE458833 ANA458769:ANA458833 AWW458769:AWW458833 BGS458769:BGS458833 BQO458769:BQO458833 CAK458769:CAK458833 CKG458769:CKG458833 CUC458769:CUC458833 DDY458769:DDY458833 DNU458769:DNU458833 DXQ458769:DXQ458833 EHM458769:EHM458833 ERI458769:ERI458833 FBE458769:FBE458833 FLA458769:FLA458833 FUW458769:FUW458833 GES458769:GES458833 GOO458769:GOO458833 GYK458769:GYK458833 HIG458769:HIG458833 HSC458769:HSC458833 IBY458769:IBY458833 ILU458769:ILU458833 IVQ458769:IVQ458833 JFM458769:JFM458833 JPI458769:JPI458833 JZE458769:JZE458833 KJA458769:KJA458833 KSW458769:KSW458833 LCS458769:LCS458833 LMO458769:LMO458833 LWK458769:LWK458833 MGG458769:MGG458833 MQC458769:MQC458833 MZY458769:MZY458833 NJU458769:NJU458833 NTQ458769:NTQ458833 ODM458769:ODM458833 ONI458769:ONI458833 OXE458769:OXE458833 PHA458769:PHA458833 PQW458769:PQW458833 QAS458769:QAS458833 QKO458769:QKO458833 QUK458769:QUK458833 REG458769:REG458833 ROC458769:ROC458833 RXY458769:RXY458833 SHU458769:SHU458833 SRQ458769:SRQ458833 TBM458769:TBM458833 TLI458769:TLI458833 TVE458769:TVE458833 UFA458769:UFA458833 UOW458769:UOW458833 UYS458769:UYS458833 VIO458769:VIO458833 VSK458769:VSK458833 WCG458769:WCG458833 WMC458769:WMC458833 WVY458769:WVY458833 Q524305:Q524369 JM524305:JM524369 TI524305:TI524369 ADE524305:ADE524369 ANA524305:ANA524369 AWW524305:AWW524369 BGS524305:BGS524369 BQO524305:BQO524369 CAK524305:CAK524369 CKG524305:CKG524369 CUC524305:CUC524369 DDY524305:DDY524369 DNU524305:DNU524369 DXQ524305:DXQ524369 EHM524305:EHM524369 ERI524305:ERI524369 FBE524305:FBE524369 FLA524305:FLA524369 FUW524305:FUW524369 GES524305:GES524369 GOO524305:GOO524369 GYK524305:GYK524369 HIG524305:HIG524369 HSC524305:HSC524369 IBY524305:IBY524369 ILU524305:ILU524369 IVQ524305:IVQ524369 JFM524305:JFM524369 JPI524305:JPI524369 JZE524305:JZE524369 KJA524305:KJA524369 KSW524305:KSW524369 LCS524305:LCS524369 LMO524305:LMO524369 LWK524305:LWK524369 MGG524305:MGG524369 MQC524305:MQC524369 MZY524305:MZY524369 NJU524305:NJU524369 NTQ524305:NTQ524369 ODM524305:ODM524369 ONI524305:ONI524369 OXE524305:OXE524369 PHA524305:PHA524369 PQW524305:PQW524369 QAS524305:QAS524369 QKO524305:QKO524369 QUK524305:QUK524369 REG524305:REG524369 ROC524305:ROC524369 RXY524305:RXY524369 SHU524305:SHU524369 SRQ524305:SRQ524369 TBM524305:TBM524369 TLI524305:TLI524369 TVE524305:TVE524369 UFA524305:UFA524369 UOW524305:UOW524369 UYS524305:UYS524369 VIO524305:VIO524369 VSK524305:VSK524369 WCG524305:WCG524369 WMC524305:WMC524369 WVY524305:WVY524369 Q589841:Q589905 JM589841:JM589905 TI589841:TI589905 ADE589841:ADE589905 ANA589841:ANA589905 AWW589841:AWW589905 BGS589841:BGS589905 BQO589841:BQO589905 CAK589841:CAK589905 CKG589841:CKG589905 CUC589841:CUC589905 DDY589841:DDY589905 DNU589841:DNU589905 DXQ589841:DXQ589905 EHM589841:EHM589905 ERI589841:ERI589905 FBE589841:FBE589905 FLA589841:FLA589905 FUW589841:FUW589905 GES589841:GES589905 GOO589841:GOO589905 GYK589841:GYK589905 HIG589841:HIG589905 HSC589841:HSC589905 IBY589841:IBY589905 ILU589841:ILU589905 IVQ589841:IVQ589905 JFM589841:JFM589905 JPI589841:JPI589905 JZE589841:JZE589905 KJA589841:KJA589905 KSW589841:KSW589905 LCS589841:LCS589905 LMO589841:LMO589905 LWK589841:LWK589905 MGG589841:MGG589905 MQC589841:MQC589905 MZY589841:MZY589905 NJU589841:NJU589905 NTQ589841:NTQ589905 ODM589841:ODM589905 ONI589841:ONI589905 OXE589841:OXE589905 PHA589841:PHA589905 PQW589841:PQW589905 QAS589841:QAS589905 QKO589841:QKO589905 QUK589841:QUK589905 REG589841:REG589905 ROC589841:ROC589905 RXY589841:RXY589905 SHU589841:SHU589905 SRQ589841:SRQ589905 TBM589841:TBM589905 TLI589841:TLI589905 TVE589841:TVE589905 UFA589841:UFA589905 UOW589841:UOW589905 UYS589841:UYS589905 VIO589841:VIO589905 VSK589841:VSK589905 WCG589841:WCG589905 WMC589841:WMC589905 WVY589841:WVY589905 Q655377:Q655441 JM655377:JM655441 TI655377:TI655441 ADE655377:ADE655441 ANA655377:ANA655441 AWW655377:AWW655441 BGS655377:BGS655441 BQO655377:BQO655441 CAK655377:CAK655441 CKG655377:CKG655441 CUC655377:CUC655441 DDY655377:DDY655441 DNU655377:DNU655441 DXQ655377:DXQ655441 EHM655377:EHM655441 ERI655377:ERI655441 FBE655377:FBE655441 FLA655377:FLA655441 FUW655377:FUW655441 GES655377:GES655441 GOO655377:GOO655441 GYK655377:GYK655441 HIG655377:HIG655441 HSC655377:HSC655441 IBY655377:IBY655441 ILU655377:ILU655441 IVQ655377:IVQ655441 JFM655377:JFM655441 JPI655377:JPI655441 JZE655377:JZE655441 KJA655377:KJA655441 KSW655377:KSW655441 LCS655377:LCS655441 LMO655377:LMO655441 LWK655377:LWK655441 MGG655377:MGG655441 MQC655377:MQC655441 MZY655377:MZY655441 NJU655377:NJU655441 NTQ655377:NTQ655441 ODM655377:ODM655441 ONI655377:ONI655441 OXE655377:OXE655441 PHA655377:PHA655441 PQW655377:PQW655441 QAS655377:QAS655441 QKO655377:QKO655441 QUK655377:QUK655441 REG655377:REG655441 ROC655377:ROC655441 RXY655377:RXY655441 SHU655377:SHU655441 SRQ655377:SRQ655441 TBM655377:TBM655441 TLI655377:TLI655441 TVE655377:TVE655441 UFA655377:UFA655441 UOW655377:UOW655441 UYS655377:UYS655441 VIO655377:VIO655441 VSK655377:VSK655441 WCG655377:WCG655441 WMC655377:WMC655441 WVY655377:WVY655441 Q720913:Q720977 JM720913:JM720977 TI720913:TI720977 ADE720913:ADE720977 ANA720913:ANA720977 AWW720913:AWW720977 BGS720913:BGS720977 BQO720913:BQO720977 CAK720913:CAK720977 CKG720913:CKG720977 CUC720913:CUC720977 DDY720913:DDY720977 DNU720913:DNU720977 DXQ720913:DXQ720977 EHM720913:EHM720977 ERI720913:ERI720977 FBE720913:FBE720977 FLA720913:FLA720977 FUW720913:FUW720977 GES720913:GES720977 GOO720913:GOO720977 GYK720913:GYK720977 HIG720913:HIG720977 HSC720913:HSC720977 IBY720913:IBY720977 ILU720913:ILU720977 IVQ720913:IVQ720977 JFM720913:JFM720977 JPI720913:JPI720977 JZE720913:JZE720977 KJA720913:KJA720977 KSW720913:KSW720977 LCS720913:LCS720977 LMO720913:LMO720977 LWK720913:LWK720977 MGG720913:MGG720977 MQC720913:MQC720977 MZY720913:MZY720977 NJU720913:NJU720977 NTQ720913:NTQ720977 ODM720913:ODM720977 ONI720913:ONI720977 OXE720913:OXE720977 PHA720913:PHA720977 PQW720913:PQW720977 QAS720913:QAS720977 QKO720913:QKO720977 QUK720913:QUK720977 REG720913:REG720977 ROC720913:ROC720977 RXY720913:RXY720977 SHU720913:SHU720977 SRQ720913:SRQ720977 TBM720913:TBM720977 TLI720913:TLI720977 TVE720913:TVE720977 UFA720913:UFA720977 UOW720913:UOW720977 UYS720913:UYS720977 VIO720913:VIO720977 VSK720913:VSK720977 WCG720913:WCG720977 WMC720913:WMC720977 WVY720913:WVY720977 Q786449:Q786513 JM786449:JM786513 TI786449:TI786513 ADE786449:ADE786513 ANA786449:ANA786513 AWW786449:AWW786513 BGS786449:BGS786513 BQO786449:BQO786513 CAK786449:CAK786513 CKG786449:CKG786513 CUC786449:CUC786513 DDY786449:DDY786513 DNU786449:DNU786513 DXQ786449:DXQ786513 EHM786449:EHM786513 ERI786449:ERI786513 FBE786449:FBE786513 FLA786449:FLA786513 FUW786449:FUW786513 GES786449:GES786513 GOO786449:GOO786513 GYK786449:GYK786513 HIG786449:HIG786513 HSC786449:HSC786513 IBY786449:IBY786513 ILU786449:ILU786513 IVQ786449:IVQ786513 JFM786449:JFM786513 JPI786449:JPI786513 JZE786449:JZE786513 KJA786449:KJA786513 KSW786449:KSW786513 LCS786449:LCS786513 LMO786449:LMO786513 LWK786449:LWK786513 MGG786449:MGG786513 MQC786449:MQC786513 MZY786449:MZY786513 NJU786449:NJU786513 NTQ786449:NTQ786513 ODM786449:ODM786513 ONI786449:ONI786513 OXE786449:OXE786513 PHA786449:PHA786513 PQW786449:PQW786513 QAS786449:QAS786513 QKO786449:QKO786513 QUK786449:QUK786513 REG786449:REG786513 ROC786449:ROC786513 RXY786449:RXY786513 SHU786449:SHU786513 SRQ786449:SRQ786513 TBM786449:TBM786513 TLI786449:TLI786513 TVE786449:TVE786513 UFA786449:UFA786513 UOW786449:UOW786513 UYS786449:UYS786513 VIO786449:VIO786513 VSK786449:VSK786513 WCG786449:WCG786513 WMC786449:WMC786513 WVY786449:WVY786513 Q851985:Q852049 JM851985:JM852049 TI851985:TI852049 ADE851985:ADE852049 ANA851985:ANA852049 AWW851985:AWW852049 BGS851985:BGS852049 BQO851985:BQO852049 CAK851985:CAK852049 CKG851985:CKG852049 CUC851985:CUC852049 DDY851985:DDY852049 DNU851985:DNU852049 DXQ851985:DXQ852049 EHM851985:EHM852049 ERI851985:ERI852049 FBE851985:FBE852049 FLA851985:FLA852049 FUW851985:FUW852049 GES851985:GES852049 GOO851985:GOO852049 GYK851985:GYK852049 HIG851985:HIG852049 HSC851985:HSC852049 IBY851985:IBY852049 ILU851985:ILU852049 IVQ851985:IVQ852049 JFM851985:JFM852049 JPI851985:JPI852049 JZE851985:JZE852049 KJA851985:KJA852049 KSW851985:KSW852049 LCS851985:LCS852049 LMO851985:LMO852049 LWK851985:LWK852049 MGG851985:MGG852049 MQC851985:MQC852049 MZY851985:MZY852049 NJU851985:NJU852049 NTQ851985:NTQ852049 ODM851985:ODM852049 ONI851985:ONI852049 OXE851985:OXE852049 PHA851985:PHA852049 PQW851985:PQW852049 QAS851985:QAS852049 QKO851985:QKO852049 QUK851985:QUK852049 REG851985:REG852049 ROC851985:ROC852049 RXY851985:RXY852049 SHU851985:SHU852049 SRQ851985:SRQ852049 TBM851985:TBM852049 TLI851985:TLI852049 TVE851985:TVE852049 UFA851985:UFA852049 UOW851985:UOW852049 UYS851985:UYS852049 VIO851985:VIO852049 VSK851985:VSK852049 WCG851985:WCG852049 WMC851985:WMC852049 WVY851985:WVY852049 Q917521:Q917585 JM917521:JM917585 TI917521:TI917585 ADE917521:ADE917585 ANA917521:ANA917585 AWW917521:AWW917585 BGS917521:BGS917585 BQO917521:BQO917585 CAK917521:CAK917585 CKG917521:CKG917585 CUC917521:CUC917585 DDY917521:DDY917585 DNU917521:DNU917585 DXQ917521:DXQ917585 EHM917521:EHM917585 ERI917521:ERI917585 FBE917521:FBE917585 FLA917521:FLA917585 FUW917521:FUW917585 GES917521:GES917585 GOO917521:GOO917585 GYK917521:GYK917585 HIG917521:HIG917585 HSC917521:HSC917585 IBY917521:IBY917585 ILU917521:ILU917585 IVQ917521:IVQ917585 JFM917521:JFM917585 JPI917521:JPI917585 JZE917521:JZE917585 KJA917521:KJA917585 KSW917521:KSW917585 LCS917521:LCS917585 LMO917521:LMO917585 LWK917521:LWK917585 MGG917521:MGG917585 MQC917521:MQC917585 MZY917521:MZY917585 NJU917521:NJU917585 NTQ917521:NTQ917585 ODM917521:ODM917585 ONI917521:ONI917585 OXE917521:OXE917585 PHA917521:PHA917585 PQW917521:PQW917585 QAS917521:QAS917585 QKO917521:QKO917585 QUK917521:QUK917585 REG917521:REG917585 ROC917521:ROC917585 RXY917521:RXY917585 SHU917521:SHU917585 SRQ917521:SRQ917585 TBM917521:TBM917585 TLI917521:TLI917585 TVE917521:TVE917585 UFA917521:UFA917585 UOW917521:UOW917585 UYS917521:UYS917585 VIO917521:VIO917585 VSK917521:VSK917585 WCG917521:WCG917585 WMC917521:WMC917585 WVY917521:WVY917585 Q983057:Q983121 JM983057:JM983121 TI983057:TI983121 ADE983057:ADE983121 ANA983057:ANA983121 AWW983057:AWW983121 BGS983057:BGS983121 BQO983057:BQO983121 CAK983057:CAK983121 CKG983057:CKG983121 CUC983057:CUC983121 DDY983057:DDY983121 DNU983057:DNU983121 DXQ983057:DXQ983121 EHM983057:EHM983121 ERI983057:ERI983121 FBE983057:FBE983121 FLA983057:FLA983121 FUW983057:FUW983121 GES983057:GES983121 GOO983057:GOO983121 GYK983057:GYK983121 HIG983057:HIG983121 HSC983057:HSC983121 IBY983057:IBY983121 ILU983057:ILU983121 IVQ983057:IVQ983121 JFM983057:JFM983121 JPI983057:JPI983121 JZE983057:JZE983121 KJA983057:KJA983121 KSW983057:KSW983121 LCS983057:LCS983121 LMO983057:LMO983121 LWK983057:LWK983121 MGG983057:MGG983121 MQC983057:MQC983121 MZY983057:MZY983121 NJU983057:NJU983121 NTQ983057:NTQ983121 ODM983057:ODM983121 ONI983057:ONI983121 OXE983057:OXE983121 PHA983057:PHA983121 PQW983057:PQW983121 QAS983057:QAS983121 QKO983057:QKO983121 QUK983057:QUK983121 REG983057:REG983121 ROC983057:ROC983121 RXY983057:RXY983121 SHU983057:SHU983121 SRQ983057:SRQ983121 TBM983057:TBM983121 TLI983057:TLI983121 TVE983057:TVE983121 UFA983057:UFA983121 UOW983057:UOW983121 UYS983057:UYS983121 VIO983057:VIO983121 VSK983057:VSK983121 WCG983057:WCG983121 WMC983057:WMC983121 WVY983057:WVY983121 Q9:Q14 JM9:JM14 TI9:TI14 ADE9:ADE14 ANA9:ANA14 AWW9:AWW14 BGS9:BGS14 BQO9:BQO14 CAK9:CAK14 CKG9:CKG14 CUC9:CUC14 DDY9:DDY14 DNU9:DNU14 DXQ9:DXQ14 EHM9:EHM14 ERI9:ERI14 FBE9:FBE14 FLA9:FLA14 FUW9:FUW14 GES9:GES14 GOO9:GOO14 GYK9:GYK14 HIG9:HIG14 HSC9:HSC14 IBY9:IBY14 ILU9:ILU14 IVQ9:IVQ14 JFM9:JFM14 JPI9:JPI14 JZE9:JZE14 KJA9:KJA14 KSW9:KSW14 LCS9:LCS14 LMO9:LMO14 LWK9:LWK14 MGG9:MGG14 MQC9:MQC14 MZY9:MZY14 NJU9:NJU14 NTQ9:NTQ14 ODM9:ODM14 ONI9:ONI14 OXE9:OXE14 PHA9:PHA14 PQW9:PQW14 QAS9:QAS14 QKO9:QKO14 QUK9:QUK14 REG9:REG14 ROC9:ROC14 RXY9:RXY14 SHU9:SHU14 SRQ9:SRQ14 TBM9:TBM14 TLI9:TLI14 TVE9:TVE14 UFA9:UFA14 UOW9:UOW14 UYS9:UYS14 VIO9:VIO14 VSK9:VSK14 WCG9:WCG14 WMC9:WMC14 WVY9:WVY14 Q65545:Q65550 JM65545:JM65550 TI65545:TI65550 ADE65545:ADE65550 ANA65545:ANA65550 AWW65545:AWW65550 BGS65545:BGS65550 BQO65545:BQO65550 CAK65545:CAK65550 CKG65545:CKG65550 CUC65545:CUC65550 DDY65545:DDY65550 DNU65545:DNU65550 DXQ65545:DXQ65550 EHM65545:EHM65550 ERI65545:ERI65550 FBE65545:FBE65550 FLA65545:FLA65550 FUW65545:FUW65550 GES65545:GES65550 GOO65545:GOO65550 GYK65545:GYK65550 HIG65545:HIG65550 HSC65545:HSC65550 IBY65545:IBY65550 ILU65545:ILU65550 IVQ65545:IVQ65550 JFM65545:JFM65550 JPI65545:JPI65550 JZE65545:JZE65550 KJA65545:KJA65550 KSW65545:KSW65550 LCS65545:LCS65550 LMO65545:LMO65550 LWK65545:LWK65550 MGG65545:MGG65550 MQC65545:MQC65550 MZY65545:MZY65550 NJU65545:NJU65550 NTQ65545:NTQ65550 ODM65545:ODM65550 ONI65545:ONI65550 OXE65545:OXE65550 PHA65545:PHA65550 PQW65545:PQW65550 QAS65545:QAS65550 QKO65545:QKO65550 QUK65545:QUK65550 REG65545:REG65550 ROC65545:ROC65550 RXY65545:RXY65550 SHU65545:SHU65550 SRQ65545:SRQ65550 TBM65545:TBM65550 TLI65545:TLI65550 TVE65545:TVE65550 UFA65545:UFA65550 UOW65545:UOW65550 UYS65545:UYS65550 VIO65545:VIO65550 VSK65545:VSK65550 WCG65545:WCG65550 WMC65545:WMC65550 WVY65545:WVY65550 Q131081:Q131086 JM131081:JM131086 TI131081:TI131086 ADE131081:ADE131086 ANA131081:ANA131086 AWW131081:AWW131086 BGS131081:BGS131086 BQO131081:BQO131086 CAK131081:CAK131086 CKG131081:CKG131086 CUC131081:CUC131086 DDY131081:DDY131086 DNU131081:DNU131086 DXQ131081:DXQ131086 EHM131081:EHM131086 ERI131081:ERI131086 FBE131081:FBE131086 FLA131081:FLA131086 FUW131081:FUW131086 GES131081:GES131086 GOO131081:GOO131086 GYK131081:GYK131086 HIG131081:HIG131086 HSC131081:HSC131086 IBY131081:IBY131086 ILU131081:ILU131086 IVQ131081:IVQ131086 JFM131081:JFM131086 JPI131081:JPI131086 JZE131081:JZE131086 KJA131081:KJA131086 KSW131081:KSW131086 LCS131081:LCS131086 LMO131081:LMO131086 LWK131081:LWK131086 MGG131081:MGG131086 MQC131081:MQC131086 MZY131081:MZY131086 NJU131081:NJU131086 NTQ131081:NTQ131086 ODM131081:ODM131086 ONI131081:ONI131086 OXE131081:OXE131086 PHA131081:PHA131086 PQW131081:PQW131086 QAS131081:QAS131086 QKO131081:QKO131086 QUK131081:QUK131086 REG131081:REG131086 ROC131081:ROC131086 RXY131081:RXY131086 SHU131081:SHU131086 SRQ131081:SRQ131086 TBM131081:TBM131086 TLI131081:TLI131086 TVE131081:TVE131086 UFA131081:UFA131086 UOW131081:UOW131086 UYS131081:UYS131086 VIO131081:VIO131086 VSK131081:VSK131086 WCG131081:WCG131086 WMC131081:WMC131086 WVY131081:WVY131086 Q196617:Q196622 JM196617:JM196622 TI196617:TI196622 ADE196617:ADE196622 ANA196617:ANA196622 AWW196617:AWW196622 BGS196617:BGS196622 BQO196617:BQO196622 CAK196617:CAK196622 CKG196617:CKG196622 CUC196617:CUC196622 DDY196617:DDY196622 DNU196617:DNU196622 DXQ196617:DXQ196622 EHM196617:EHM196622 ERI196617:ERI196622 FBE196617:FBE196622 FLA196617:FLA196622 FUW196617:FUW196622 GES196617:GES196622 GOO196617:GOO196622 GYK196617:GYK196622 HIG196617:HIG196622 HSC196617:HSC196622 IBY196617:IBY196622 ILU196617:ILU196622 IVQ196617:IVQ196622 JFM196617:JFM196622 JPI196617:JPI196622 JZE196617:JZE196622 KJA196617:KJA196622 KSW196617:KSW196622 LCS196617:LCS196622 LMO196617:LMO196622 LWK196617:LWK196622 MGG196617:MGG196622 MQC196617:MQC196622 MZY196617:MZY196622 NJU196617:NJU196622 NTQ196617:NTQ196622 ODM196617:ODM196622 ONI196617:ONI196622 OXE196617:OXE196622 PHA196617:PHA196622 PQW196617:PQW196622 QAS196617:QAS196622 QKO196617:QKO196622 QUK196617:QUK196622 REG196617:REG196622 ROC196617:ROC196622 RXY196617:RXY196622 SHU196617:SHU196622 SRQ196617:SRQ196622 TBM196617:TBM196622 TLI196617:TLI196622 TVE196617:TVE196622 UFA196617:UFA196622 UOW196617:UOW196622 UYS196617:UYS196622 VIO196617:VIO196622 VSK196617:VSK196622 WCG196617:WCG196622 WMC196617:WMC196622 WVY196617:WVY196622 Q262153:Q262158 JM262153:JM262158 TI262153:TI262158 ADE262153:ADE262158 ANA262153:ANA262158 AWW262153:AWW262158 BGS262153:BGS262158 BQO262153:BQO262158 CAK262153:CAK262158 CKG262153:CKG262158 CUC262153:CUC262158 DDY262153:DDY262158 DNU262153:DNU262158 DXQ262153:DXQ262158 EHM262153:EHM262158 ERI262153:ERI262158 FBE262153:FBE262158 FLA262153:FLA262158 FUW262153:FUW262158 GES262153:GES262158 GOO262153:GOO262158 GYK262153:GYK262158 HIG262153:HIG262158 HSC262153:HSC262158 IBY262153:IBY262158 ILU262153:ILU262158 IVQ262153:IVQ262158 JFM262153:JFM262158 JPI262153:JPI262158 JZE262153:JZE262158 KJA262153:KJA262158 KSW262153:KSW262158 LCS262153:LCS262158 LMO262153:LMO262158 LWK262153:LWK262158 MGG262153:MGG262158 MQC262153:MQC262158 MZY262153:MZY262158 NJU262153:NJU262158 NTQ262153:NTQ262158 ODM262153:ODM262158 ONI262153:ONI262158 OXE262153:OXE262158 PHA262153:PHA262158 PQW262153:PQW262158 QAS262153:QAS262158 QKO262153:QKO262158 QUK262153:QUK262158 REG262153:REG262158 ROC262153:ROC262158 RXY262153:RXY262158 SHU262153:SHU262158 SRQ262153:SRQ262158 TBM262153:TBM262158 TLI262153:TLI262158 TVE262153:TVE262158 UFA262153:UFA262158 UOW262153:UOW262158 UYS262153:UYS262158 VIO262153:VIO262158 VSK262153:VSK262158 WCG262153:WCG262158 WMC262153:WMC262158 WVY262153:WVY262158 Q327689:Q327694 JM327689:JM327694 TI327689:TI327694 ADE327689:ADE327694 ANA327689:ANA327694 AWW327689:AWW327694 BGS327689:BGS327694 BQO327689:BQO327694 CAK327689:CAK327694 CKG327689:CKG327694 CUC327689:CUC327694 DDY327689:DDY327694 DNU327689:DNU327694 DXQ327689:DXQ327694 EHM327689:EHM327694 ERI327689:ERI327694 FBE327689:FBE327694 FLA327689:FLA327694 FUW327689:FUW327694 GES327689:GES327694 GOO327689:GOO327694 GYK327689:GYK327694 HIG327689:HIG327694 HSC327689:HSC327694 IBY327689:IBY327694 ILU327689:ILU327694 IVQ327689:IVQ327694 JFM327689:JFM327694 JPI327689:JPI327694 JZE327689:JZE327694 KJA327689:KJA327694 KSW327689:KSW327694 LCS327689:LCS327694 LMO327689:LMO327694 LWK327689:LWK327694 MGG327689:MGG327694 MQC327689:MQC327694 MZY327689:MZY327694 NJU327689:NJU327694 NTQ327689:NTQ327694 ODM327689:ODM327694 ONI327689:ONI327694 OXE327689:OXE327694 PHA327689:PHA327694 PQW327689:PQW327694 QAS327689:QAS327694 QKO327689:QKO327694 QUK327689:QUK327694 REG327689:REG327694 ROC327689:ROC327694 RXY327689:RXY327694 SHU327689:SHU327694 SRQ327689:SRQ327694 TBM327689:TBM327694 TLI327689:TLI327694 TVE327689:TVE327694 UFA327689:UFA327694 UOW327689:UOW327694 UYS327689:UYS327694 VIO327689:VIO327694 VSK327689:VSK327694 WCG327689:WCG327694 WMC327689:WMC327694 WVY327689:WVY327694 Q393225:Q393230 JM393225:JM393230 TI393225:TI393230 ADE393225:ADE393230 ANA393225:ANA393230 AWW393225:AWW393230 BGS393225:BGS393230 BQO393225:BQO393230 CAK393225:CAK393230 CKG393225:CKG393230 CUC393225:CUC393230 DDY393225:DDY393230 DNU393225:DNU393230 DXQ393225:DXQ393230 EHM393225:EHM393230 ERI393225:ERI393230 FBE393225:FBE393230 FLA393225:FLA393230 FUW393225:FUW393230 GES393225:GES393230 GOO393225:GOO393230 GYK393225:GYK393230 HIG393225:HIG393230 HSC393225:HSC393230 IBY393225:IBY393230 ILU393225:ILU393230 IVQ393225:IVQ393230 JFM393225:JFM393230 JPI393225:JPI393230 JZE393225:JZE393230 KJA393225:KJA393230 KSW393225:KSW393230 LCS393225:LCS393230 LMO393225:LMO393230 LWK393225:LWK393230 MGG393225:MGG393230 MQC393225:MQC393230 MZY393225:MZY393230 NJU393225:NJU393230 NTQ393225:NTQ393230 ODM393225:ODM393230 ONI393225:ONI393230 OXE393225:OXE393230 PHA393225:PHA393230 PQW393225:PQW393230 QAS393225:QAS393230 QKO393225:QKO393230 QUK393225:QUK393230 REG393225:REG393230 ROC393225:ROC393230 RXY393225:RXY393230 SHU393225:SHU393230 SRQ393225:SRQ393230 TBM393225:TBM393230 TLI393225:TLI393230 TVE393225:TVE393230 UFA393225:UFA393230 UOW393225:UOW393230 UYS393225:UYS393230 VIO393225:VIO393230 VSK393225:VSK393230 WCG393225:WCG393230 WMC393225:WMC393230 WVY393225:WVY393230 Q458761:Q458766 JM458761:JM458766 TI458761:TI458766 ADE458761:ADE458766 ANA458761:ANA458766 AWW458761:AWW458766 BGS458761:BGS458766 BQO458761:BQO458766 CAK458761:CAK458766 CKG458761:CKG458766 CUC458761:CUC458766 DDY458761:DDY458766 DNU458761:DNU458766 DXQ458761:DXQ458766 EHM458761:EHM458766 ERI458761:ERI458766 FBE458761:FBE458766 FLA458761:FLA458766 FUW458761:FUW458766 GES458761:GES458766 GOO458761:GOO458766 GYK458761:GYK458766 HIG458761:HIG458766 HSC458761:HSC458766 IBY458761:IBY458766 ILU458761:ILU458766 IVQ458761:IVQ458766 JFM458761:JFM458766 JPI458761:JPI458766 JZE458761:JZE458766 KJA458761:KJA458766 KSW458761:KSW458766 LCS458761:LCS458766 LMO458761:LMO458766 LWK458761:LWK458766 MGG458761:MGG458766 MQC458761:MQC458766 MZY458761:MZY458766 NJU458761:NJU458766 NTQ458761:NTQ458766 ODM458761:ODM458766 ONI458761:ONI458766 OXE458761:OXE458766 PHA458761:PHA458766 PQW458761:PQW458766 QAS458761:QAS458766 QKO458761:QKO458766 QUK458761:QUK458766 REG458761:REG458766 ROC458761:ROC458766 RXY458761:RXY458766 SHU458761:SHU458766 SRQ458761:SRQ458766 TBM458761:TBM458766 TLI458761:TLI458766 TVE458761:TVE458766 UFA458761:UFA458766 UOW458761:UOW458766 UYS458761:UYS458766 VIO458761:VIO458766 VSK458761:VSK458766 WCG458761:WCG458766 WMC458761:WMC458766 WVY458761:WVY458766 Q524297:Q524302 JM524297:JM524302 TI524297:TI524302 ADE524297:ADE524302 ANA524297:ANA524302 AWW524297:AWW524302 BGS524297:BGS524302 BQO524297:BQO524302 CAK524297:CAK524302 CKG524297:CKG524302 CUC524297:CUC524302 DDY524297:DDY524302 DNU524297:DNU524302 DXQ524297:DXQ524302 EHM524297:EHM524302 ERI524297:ERI524302 FBE524297:FBE524302 FLA524297:FLA524302 FUW524297:FUW524302 GES524297:GES524302 GOO524297:GOO524302 GYK524297:GYK524302 HIG524297:HIG524302 HSC524297:HSC524302 IBY524297:IBY524302 ILU524297:ILU524302 IVQ524297:IVQ524302 JFM524297:JFM524302 JPI524297:JPI524302 JZE524297:JZE524302 KJA524297:KJA524302 KSW524297:KSW524302 LCS524297:LCS524302 LMO524297:LMO524302 LWK524297:LWK524302 MGG524297:MGG524302 MQC524297:MQC524302 MZY524297:MZY524302 NJU524297:NJU524302 NTQ524297:NTQ524302 ODM524297:ODM524302 ONI524297:ONI524302 OXE524297:OXE524302 PHA524297:PHA524302 PQW524297:PQW524302 QAS524297:QAS524302 QKO524297:QKO524302 QUK524297:QUK524302 REG524297:REG524302 ROC524297:ROC524302 RXY524297:RXY524302 SHU524297:SHU524302 SRQ524297:SRQ524302 TBM524297:TBM524302 TLI524297:TLI524302 TVE524297:TVE524302 UFA524297:UFA524302 UOW524297:UOW524302 UYS524297:UYS524302 VIO524297:VIO524302 VSK524297:VSK524302 WCG524297:WCG524302 WMC524297:WMC524302 WVY524297:WVY524302 Q589833:Q589838 JM589833:JM589838 TI589833:TI589838 ADE589833:ADE589838 ANA589833:ANA589838 AWW589833:AWW589838 BGS589833:BGS589838 BQO589833:BQO589838 CAK589833:CAK589838 CKG589833:CKG589838 CUC589833:CUC589838 DDY589833:DDY589838 DNU589833:DNU589838 DXQ589833:DXQ589838 EHM589833:EHM589838 ERI589833:ERI589838 FBE589833:FBE589838 FLA589833:FLA589838 FUW589833:FUW589838 GES589833:GES589838 GOO589833:GOO589838 GYK589833:GYK589838 HIG589833:HIG589838 HSC589833:HSC589838 IBY589833:IBY589838 ILU589833:ILU589838 IVQ589833:IVQ589838 JFM589833:JFM589838 JPI589833:JPI589838 JZE589833:JZE589838 KJA589833:KJA589838 KSW589833:KSW589838 LCS589833:LCS589838 LMO589833:LMO589838 LWK589833:LWK589838 MGG589833:MGG589838 MQC589833:MQC589838 MZY589833:MZY589838 NJU589833:NJU589838 NTQ589833:NTQ589838 ODM589833:ODM589838 ONI589833:ONI589838 OXE589833:OXE589838 PHA589833:PHA589838 PQW589833:PQW589838 QAS589833:QAS589838 QKO589833:QKO589838 QUK589833:QUK589838 REG589833:REG589838 ROC589833:ROC589838 RXY589833:RXY589838 SHU589833:SHU589838 SRQ589833:SRQ589838 TBM589833:TBM589838 TLI589833:TLI589838 TVE589833:TVE589838 UFA589833:UFA589838 UOW589833:UOW589838 UYS589833:UYS589838 VIO589833:VIO589838 VSK589833:VSK589838 WCG589833:WCG589838 WMC589833:WMC589838 WVY589833:WVY589838 Q655369:Q655374 JM655369:JM655374 TI655369:TI655374 ADE655369:ADE655374 ANA655369:ANA655374 AWW655369:AWW655374 BGS655369:BGS655374 BQO655369:BQO655374 CAK655369:CAK655374 CKG655369:CKG655374 CUC655369:CUC655374 DDY655369:DDY655374 DNU655369:DNU655374 DXQ655369:DXQ655374 EHM655369:EHM655374 ERI655369:ERI655374 FBE655369:FBE655374 FLA655369:FLA655374 FUW655369:FUW655374 GES655369:GES655374 GOO655369:GOO655374 GYK655369:GYK655374 HIG655369:HIG655374 HSC655369:HSC655374 IBY655369:IBY655374 ILU655369:ILU655374 IVQ655369:IVQ655374 JFM655369:JFM655374 JPI655369:JPI655374 JZE655369:JZE655374 KJA655369:KJA655374 KSW655369:KSW655374 LCS655369:LCS655374 LMO655369:LMO655374 LWK655369:LWK655374 MGG655369:MGG655374 MQC655369:MQC655374 MZY655369:MZY655374 NJU655369:NJU655374 NTQ655369:NTQ655374 ODM655369:ODM655374 ONI655369:ONI655374 OXE655369:OXE655374 PHA655369:PHA655374 PQW655369:PQW655374 QAS655369:QAS655374 QKO655369:QKO655374 QUK655369:QUK655374 REG655369:REG655374 ROC655369:ROC655374 RXY655369:RXY655374 SHU655369:SHU655374 SRQ655369:SRQ655374 TBM655369:TBM655374 TLI655369:TLI655374 TVE655369:TVE655374 UFA655369:UFA655374 UOW655369:UOW655374 UYS655369:UYS655374 VIO655369:VIO655374 VSK655369:VSK655374 WCG655369:WCG655374 WMC655369:WMC655374 WVY655369:WVY655374 Q720905:Q720910 JM720905:JM720910 TI720905:TI720910 ADE720905:ADE720910 ANA720905:ANA720910 AWW720905:AWW720910 BGS720905:BGS720910 BQO720905:BQO720910 CAK720905:CAK720910 CKG720905:CKG720910 CUC720905:CUC720910 DDY720905:DDY720910 DNU720905:DNU720910 DXQ720905:DXQ720910 EHM720905:EHM720910 ERI720905:ERI720910 FBE720905:FBE720910 FLA720905:FLA720910 FUW720905:FUW720910 GES720905:GES720910 GOO720905:GOO720910 GYK720905:GYK720910 HIG720905:HIG720910 HSC720905:HSC720910 IBY720905:IBY720910 ILU720905:ILU720910 IVQ720905:IVQ720910 JFM720905:JFM720910 JPI720905:JPI720910 JZE720905:JZE720910 KJA720905:KJA720910 KSW720905:KSW720910 LCS720905:LCS720910 LMO720905:LMO720910 LWK720905:LWK720910 MGG720905:MGG720910 MQC720905:MQC720910 MZY720905:MZY720910 NJU720905:NJU720910 NTQ720905:NTQ720910 ODM720905:ODM720910 ONI720905:ONI720910 OXE720905:OXE720910 PHA720905:PHA720910 PQW720905:PQW720910 QAS720905:QAS720910 QKO720905:QKO720910 QUK720905:QUK720910 REG720905:REG720910 ROC720905:ROC720910 RXY720905:RXY720910 SHU720905:SHU720910 SRQ720905:SRQ720910 TBM720905:TBM720910 TLI720905:TLI720910 TVE720905:TVE720910 UFA720905:UFA720910 UOW720905:UOW720910 UYS720905:UYS720910 VIO720905:VIO720910 VSK720905:VSK720910 WCG720905:WCG720910 WMC720905:WMC720910 WVY720905:WVY720910 Q786441:Q786446 JM786441:JM786446 TI786441:TI786446 ADE786441:ADE786446 ANA786441:ANA786446 AWW786441:AWW786446 BGS786441:BGS786446 BQO786441:BQO786446 CAK786441:CAK786446 CKG786441:CKG786446 CUC786441:CUC786446 DDY786441:DDY786446 DNU786441:DNU786446 DXQ786441:DXQ786446 EHM786441:EHM786446 ERI786441:ERI786446 FBE786441:FBE786446 FLA786441:FLA786446 FUW786441:FUW786446 GES786441:GES786446 GOO786441:GOO786446 GYK786441:GYK786446 HIG786441:HIG786446 HSC786441:HSC786446 IBY786441:IBY786446 ILU786441:ILU786446 IVQ786441:IVQ786446 JFM786441:JFM786446 JPI786441:JPI786446 JZE786441:JZE786446 KJA786441:KJA786446 KSW786441:KSW786446 LCS786441:LCS786446 LMO786441:LMO786446 LWK786441:LWK786446 MGG786441:MGG786446 MQC786441:MQC786446 MZY786441:MZY786446 NJU786441:NJU786446 NTQ786441:NTQ786446 ODM786441:ODM786446 ONI786441:ONI786446 OXE786441:OXE786446 PHA786441:PHA786446 PQW786441:PQW786446 QAS786441:QAS786446 QKO786441:QKO786446 QUK786441:QUK786446 REG786441:REG786446 ROC786441:ROC786446 RXY786441:RXY786446 SHU786441:SHU786446 SRQ786441:SRQ786446 TBM786441:TBM786446 TLI786441:TLI786446 TVE786441:TVE786446 UFA786441:UFA786446 UOW786441:UOW786446 UYS786441:UYS786446 VIO786441:VIO786446 VSK786441:VSK786446 WCG786441:WCG786446 WMC786441:WMC786446 WVY786441:WVY786446 Q851977:Q851982 JM851977:JM851982 TI851977:TI851982 ADE851977:ADE851982 ANA851977:ANA851982 AWW851977:AWW851982 BGS851977:BGS851982 BQO851977:BQO851982 CAK851977:CAK851982 CKG851977:CKG851982 CUC851977:CUC851982 DDY851977:DDY851982 DNU851977:DNU851982 DXQ851977:DXQ851982 EHM851977:EHM851982 ERI851977:ERI851982 FBE851977:FBE851982 FLA851977:FLA851982 FUW851977:FUW851982 GES851977:GES851982 GOO851977:GOO851982 GYK851977:GYK851982 HIG851977:HIG851982 HSC851977:HSC851982 IBY851977:IBY851982 ILU851977:ILU851982 IVQ851977:IVQ851982 JFM851977:JFM851982 JPI851977:JPI851982 JZE851977:JZE851982 KJA851977:KJA851982 KSW851977:KSW851982 LCS851977:LCS851982 LMO851977:LMO851982 LWK851977:LWK851982 MGG851977:MGG851982 MQC851977:MQC851982 MZY851977:MZY851982 NJU851977:NJU851982 NTQ851977:NTQ851982 ODM851977:ODM851982 ONI851977:ONI851982 OXE851977:OXE851982 PHA851977:PHA851982 PQW851977:PQW851982 QAS851977:QAS851982 QKO851977:QKO851982 QUK851977:QUK851982 REG851977:REG851982 ROC851977:ROC851982 RXY851977:RXY851982 SHU851977:SHU851982 SRQ851977:SRQ851982 TBM851977:TBM851982 TLI851977:TLI851982 TVE851977:TVE851982 UFA851977:UFA851982 UOW851977:UOW851982 UYS851977:UYS851982 VIO851977:VIO851982 VSK851977:VSK851982 WCG851977:WCG851982 WMC851977:WMC851982 WVY851977:WVY851982 Q917513:Q917518 JM917513:JM917518 TI917513:TI917518 ADE917513:ADE917518 ANA917513:ANA917518 AWW917513:AWW917518 BGS917513:BGS917518 BQO917513:BQO917518 CAK917513:CAK917518 CKG917513:CKG917518 CUC917513:CUC917518 DDY917513:DDY917518 DNU917513:DNU917518 DXQ917513:DXQ917518 EHM917513:EHM917518 ERI917513:ERI917518 FBE917513:FBE917518 FLA917513:FLA917518 FUW917513:FUW917518 GES917513:GES917518 GOO917513:GOO917518 GYK917513:GYK917518 HIG917513:HIG917518 HSC917513:HSC917518 IBY917513:IBY917518 ILU917513:ILU917518 IVQ917513:IVQ917518 JFM917513:JFM917518 JPI917513:JPI917518 JZE917513:JZE917518 KJA917513:KJA917518 KSW917513:KSW917518 LCS917513:LCS917518 LMO917513:LMO917518 LWK917513:LWK917518 MGG917513:MGG917518 MQC917513:MQC917518 MZY917513:MZY917518 NJU917513:NJU917518 NTQ917513:NTQ917518 ODM917513:ODM917518 ONI917513:ONI917518 OXE917513:OXE917518 PHA917513:PHA917518 PQW917513:PQW917518 QAS917513:QAS917518 QKO917513:QKO917518 QUK917513:QUK917518 REG917513:REG917518 ROC917513:ROC917518 RXY917513:RXY917518 SHU917513:SHU917518 SRQ917513:SRQ917518 TBM917513:TBM917518 TLI917513:TLI917518 TVE917513:TVE917518 UFA917513:UFA917518 UOW917513:UOW917518 UYS917513:UYS917518 VIO917513:VIO917518 VSK917513:VSK917518 WCG917513:WCG917518 WMC917513:WMC917518 WVY917513:WVY917518 Q983049:Q983054 JM983049:JM983054 TI983049:TI983054 ADE983049:ADE983054 ANA983049:ANA983054 AWW983049:AWW983054 BGS983049:BGS983054 BQO983049:BQO983054 CAK983049:CAK983054 CKG983049:CKG983054 CUC983049:CUC983054 DDY983049:DDY983054 DNU983049:DNU983054 DXQ983049:DXQ983054 EHM983049:EHM983054 ERI983049:ERI983054 FBE983049:FBE983054 FLA983049:FLA983054 FUW983049:FUW983054 GES983049:GES983054 GOO983049:GOO983054 GYK983049:GYK983054 HIG983049:HIG983054 HSC983049:HSC983054 IBY983049:IBY983054 ILU983049:ILU983054 IVQ983049:IVQ983054 JFM983049:JFM983054 JPI983049:JPI983054 JZE983049:JZE983054 KJA983049:KJA983054 KSW983049:KSW983054 LCS983049:LCS983054 LMO983049:LMO983054 LWK983049:LWK983054 MGG983049:MGG983054 MQC983049:MQC983054 MZY983049:MZY983054 NJU983049:NJU983054 NTQ983049:NTQ983054 ODM983049:ODM983054 ONI983049:ONI983054 OXE983049:OXE983054 PHA983049:PHA983054 PQW983049:PQW983054 QAS983049:QAS983054 QKO983049:QKO983054 QUK983049:QUK983054 REG983049:REG983054 ROC983049:ROC983054 RXY983049:RXY983054 SHU983049:SHU983054 SRQ983049:SRQ983054 TBM983049:TBM983054 TLI983049:TLI983054 TVE983049:TVE983054 UFA983049:UFA983054 UOW983049:UOW983054 UYS983049:UYS983054 VIO983049:VIO983054 VSK983049:VSK983054 WCG983049:WCG983054 WMC983049:WMC983054 WVY983049:WVY983054">
      <formula1>IMPACTO</formula1>
    </dataValidation>
    <dataValidation type="list" allowBlank="1" showInputMessage="1" showErrorMessage="1" sqref="P17:P81 JL17:JL81 TH17:TH81 ADD17:ADD81 AMZ17:AMZ81 AWV17:AWV81 BGR17:BGR81 BQN17:BQN81 CAJ17:CAJ81 CKF17:CKF81 CUB17:CUB81 DDX17:DDX81 DNT17:DNT81 DXP17:DXP81 EHL17:EHL81 ERH17:ERH81 FBD17:FBD81 FKZ17:FKZ81 FUV17:FUV81 GER17:GER81 GON17:GON81 GYJ17:GYJ81 HIF17:HIF81 HSB17:HSB81 IBX17:IBX81 ILT17:ILT81 IVP17:IVP81 JFL17:JFL81 JPH17:JPH81 JZD17:JZD81 KIZ17:KIZ81 KSV17:KSV81 LCR17:LCR81 LMN17:LMN81 LWJ17:LWJ81 MGF17:MGF81 MQB17:MQB81 MZX17:MZX81 NJT17:NJT81 NTP17:NTP81 ODL17:ODL81 ONH17:ONH81 OXD17:OXD81 PGZ17:PGZ81 PQV17:PQV81 QAR17:QAR81 QKN17:QKN81 QUJ17:QUJ81 REF17:REF81 ROB17:ROB81 RXX17:RXX81 SHT17:SHT81 SRP17:SRP81 TBL17:TBL81 TLH17:TLH81 TVD17:TVD81 UEZ17:UEZ81 UOV17:UOV81 UYR17:UYR81 VIN17:VIN81 VSJ17:VSJ81 WCF17:WCF81 WMB17:WMB81 WVX17:WVX81 P65553:P65617 JL65553:JL65617 TH65553:TH65617 ADD65553:ADD65617 AMZ65553:AMZ65617 AWV65553:AWV65617 BGR65553:BGR65617 BQN65553:BQN65617 CAJ65553:CAJ65617 CKF65553:CKF65617 CUB65553:CUB65617 DDX65553:DDX65617 DNT65553:DNT65617 DXP65553:DXP65617 EHL65553:EHL65617 ERH65553:ERH65617 FBD65553:FBD65617 FKZ65553:FKZ65617 FUV65553:FUV65617 GER65553:GER65617 GON65553:GON65617 GYJ65553:GYJ65617 HIF65553:HIF65617 HSB65553:HSB65617 IBX65553:IBX65617 ILT65553:ILT65617 IVP65553:IVP65617 JFL65553:JFL65617 JPH65553:JPH65617 JZD65553:JZD65617 KIZ65553:KIZ65617 KSV65553:KSV65617 LCR65553:LCR65617 LMN65553:LMN65617 LWJ65553:LWJ65617 MGF65553:MGF65617 MQB65553:MQB65617 MZX65553:MZX65617 NJT65553:NJT65617 NTP65553:NTP65617 ODL65553:ODL65617 ONH65553:ONH65617 OXD65553:OXD65617 PGZ65553:PGZ65617 PQV65553:PQV65617 QAR65553:QAR65617 QKN65553:QKN65617 QUJ65553:QUJ65617 REF65553:REF65617 ROB65553:ROB65617 RXX65553:RXX65617 SHT65553:SHT65617 SRP65553:SRP65617 TBL65553:TBL65617 TLH65553:TLH65617 TVD65553:TVD65617 UEZ65553:UEZ65617 UOV65553:UOV65617 UYR65553:UYR65617 VIN65553:VIN65617 VSJ65553:VSJ65617 WCF65553:WCF65617 WMB65553:WMB65617 WVX65553:WVX65617 P131089:P131153 JL131089:JL131153 TH131089:TH131153 ADD131089:ADD131153 AMZ131089:AMZ131153 AWV131089:AWV131153 BGR131089:BGR131153 BQN131089:BQN131153 CAJ131089:CAJ131153 CKF131089:CKF131153 CUB131089:CUB131153 DDX131089:DDX131153 DNT131089:DNT131153 DXP131089:DXP131153 EHL131089:EHL131153 ERH131089:ERH131153 FBD131089:FBD131153 FKZ131089:FKZ131153 FUV131089:FUV131153 GER131089:GER131153 GON131089:GON131153 GYJ131089:GYJ131153 HIF131089:HIF131153 HSB131089:HSB131153 IBX131089:IBX131153 ILT131089:ILT131153 IVP131089:IVP131153 JFL131089:JFL131153 JPH131089:JPH131153 JZD131089:JZD131153 KIZ131089:KIZ131153 KSV131089:KSV131153 LCR131089:LCR131153 LMN131089:LMN131153 LWJ131089:LWJ131153 MGF131089:MGF131153 MQB131089:MQB131153 MZX131089:MZX131153 NJT131089:NJT131153 NTP131089:NTP131153 ODL131089:ODL131153 ONH131089:ONH131153 OXD131089:OXD131153 PGZ131089:PGZ131153 PQV131089:PQV131153 QAR131089:QAR131153 QKN131089:QKN131153 QUJ131089:QUJ131153 REF131089:REF131153 ROB131089:ROB131153 RXX131089:RXX131153 SHT131089:SHT131153 SRP131089:SRP131153 TBL131089:TBL131153 TLH131089:TLH131153 TVD131089:TVD131153 UEZ131089:UEZ131153 UOV131089:UOV131153 UYR131089:UYR131153 VIN131089:VIN131153 VSJ131089:VSJ131153 WCF131089:WCF131153 WMB131089:WMB131153 WVX131089:WVX131153 P196625:P196689 JL196625:JL196689 TH196625:TH196689 ADD196625:ADD196689 AMZ196625:AMZ196689 AWV196625:AWV196689 BGR196625:BGR196689 BQN196625:BQN196689 CAJ196625:CAJ196689 CKF196625:CKF196689 CUB196625:CUB196689 DDX196625:DDX196689 DNT196625:DNT196689 DXP196625:DXP196689 EHL196625:EHL196689 ERH196625:ERH196689 FBD196625:FBD196689 FKZ196625:FKZ196689 FUV196625:FUV196689 GER196625:GER196689 GON196625:GON196689 GYJ196625:GYJ196689 HIF196625:HIF196689 HSB196625:HSB196689 IBX196625:IBX196689 ILT196625:ILT196689 IVP196625:IVP196689 JFL196625:JFL196689 JPH196625:JPH196689 JZD196625:JZD196689 KIZ196625:KIZ196689 KSV196625:KSV196689 LCR196625:LCR196689 LMN196625:LMN196689 LWJ196625:LWJ196689 MGF196625:MGF196689 MQB196625:MQB196689 MZX196625:MZX196689 NJT196625:NJT196689 NTP196625:NTP196689 ODL196625:ODL196689 ONH196625:ONH196689 OXD196625:OXD196689 PGZ196625:PGZ196689 PQV196625:PQV196689 QAR196625:QAR196689 QKN196625:QKN196689 QUJ196625:QUJ196689 REF196625:REF196689 ROB196625:ROB196689 RXX196625:RXX196689 SHT196625:SHT196689 SRP196625:SRP196689 TBL196625:TBL196689 TLH196625:TLH196689 TVD196625:TVD196689 UEZ196625:UEZ196689 UOV196625:UOV196689 UYR196625:UYR196689 VIN196625:VIN196689 VSJ196625:VSJ196689 WCF196625:WCF196689 WMB196625:WMB196689 WVX196625:WVX196689 P262161:P262225 JL262161:JL262225 TH262161:TH262225 ADD262161:ADD262225 AMZ262161:AMZ262225 AWV262161:AWV262225 BGR262161:BGR262225 BQN262161:BQN262225 CAJ262161:CAJ262225 CKF262161:CKF262225 CUB262161:CUB262225 DDX262161:DDX262225 DNT262161:DNT262225 DXP262161:DXP262225 EHL262161:EHL262225 ERH262161:ERH262225 FBD262161:FBD262225 FKZ262161:FKZ262225 FUV262161:FUV262225 GER262161:GER262225 GON262161:GON262225 GYJ262161:GYJ262225 HIF262161:HIF262225 HSB262161:HSB262225 IBX262161:IBX262225 ILT262161:ILT262225 IVP262161:IVP262225 JFL262161:JFL262225 JPH262161:JPH262225 JZD262161:JZD262225 KIZ262161:KIZ262225 KSV262161:KSV262225 LCR262161:LCR262225 LMN262161:LMN262225 LWJ262161:LWJ262225 MGF262161:MGF262225 MQB262161:MQB262225 MZX262161:MZX262225 NJT262161:NJT262225 NTP262161:NTP262225 ODL262161:ODL262225 ONH262161:ONH262225 OXD262161:OXD262225 PGZ262161:PGZ262225 PQV262161:PQV262225 QAR262161:QAR262225 QKN262161:QKN262225 QUJ262161:QUJ262225 REF262161:REF262225 ROB262161:ROB262225 RXX262161:RXX262225 SHT262161:SHT262225 SRP262161:SRP262225 TBL262161:TBL262225 TLH262161:TLH262225 TVD262161:TVD262225 UEZ262161:UEZ262225 UOV262161:UOV262225 UYR262161:UYR262225 VIN262161:VIN262225 VSJ262161:VSJ262225 WCF262161:WCF262225 WMB262161:WMB262225 WVX262161:WVX262225 P327697:P327761 JL327697:JL327761 TH327697:TH327761 ADD327697:ADD327761 AMZ327697:AMZ327761 AWV327697:AWV327761 BGR327697:BGR327761 BQN327697:BQN327761 CAJ327697:CAJ327761 CKF327697:CKF327761 CUB327697:CUB327761 DDX327697:DDX327761 DNT327697:DNT327761 DXP327697:DXP327761 EHL327697:EHL327761 ERH327697:ERH327761 FBD327697:FBD327761 FKZ327697:FKZ327761 FUV327697:FUV327761 GER327697:GER327761 GON327697:GON327761 GYJ327697:GYJ327761 HIF327697:HIF327761 HSB327697:HSB327761 IBX327697:IBX327761 ILT327697:ILT327761 IVP327697:IVP327761 JFL327697:JFL327761 JPH327697:JPH327761 JZD327697:JZD327761 KIZ327697:KIZ327761 KSV327697:KSV327761 LCR327697:LCR327761 LMN327697:LMN327761 LWJ327697:LWJ327761 MGF327697:MGF327761 MQB327697:MQB327761 MZX327697:MZX327761 NJT327697:NJT327761 NTP327697:NTP327761 ODL327697:ODL327761 ONH327697:ONH327761 OXD327697:OXD327761 PGZ327697:PGZ327761 PQV327697:PQV327761 QAR327697:QAR327761 QKN327697:QKN327761 QUJ327697:QUJ327761 REF327697:REF327761 ROB327697:ROB327761 RXX327697:RXX327761 SHT327697:SHT327761 SRP327697:SRP327761 TBL327697:TBL327761 TLH327697:TLH327761 TVD327697:TVD327761 UEZ327697:UEZ327761 UOV327697:UOV327761 UYR327697:UYR327761 VIN327697:VIN327761 VSJ327697:VSJ327761 WCF327697:WCF327761 WMB327697:WMB327761 WVX327697:WVX327761 P393233:P393297 JL393233:JL393297 TH393233:TH393297 ADD393233:ADD393297 AMZ393233:AMZ393297 AWV393233:AWV393297 BGR393233:BGR393297 BQN393233:BQN393297 CAJ393233:CAJ393297 CKF393233:CKF393297 CUB393233:CUB393297 DDX393233:DDX393297 DNT393233:DNT393297 DXP393233:DXP393297 EHL393233:EHL393297 ERH393233:ERH393297 FBD393233:FBD393297 FKZ393233:FKZ393297 FUV393233:FUV393297 GER393233:GER393297 GON393233:GON393297 GYJ393233:GYJ393297 HIF393233:HIF393297 HSB393233:HSB393297 IBX393233:IBX393297 ILT393233:ILT393297 IVP393233:IVP393297 JFL393233:JFL393297 JPH393233:JPH393297 JZD393233:JZD393297 KIZ393233:KIZ393297 KSV393233:KSV393297 LCR393233:LCR393297 LMN393233:LMN393297 LWJ393233:LWJ393297 MGF393233:MGF393297 MQB393233:MQB393297 MZX393233:MZX393297 NJT393233:NJT393297 NTP393233:NTP393297 ODL393233:ODL393297 ONH393233:ONH393297 OXD393233:OXD393297 PGZ393233:PGZ393297 PQV393233:PQV393297 QAR393233:QAR393297 QKN393233:QKN393297 QUJ393233:QUJ393297 REF393233:REF393297 ROB393233:ROB393297 RXX393233:RXX393297 SHT393233:SHT393297 SRP393233:SRP393297 TBL393233:TBL393297 TLH393233:TLH393297 TVD393233:TVD393297 UEZ393233:UEZ393297 UOV393233:UOV393297 UYR393233:UYR393297 VIN393233:VIN393297 VSJ393233:VSJ393297 WCF393233:WCF393297 WMB393233:WMB393297 WVX393233:WVX393297 P458769:P458833 JL458769:JL458833 TH458769:TH458833 ADD458769:ADD458833 AMZ458769:AMZ458833 AWV458769:AWV458833 BGR458769:BGR458833 BQN458769:BQN458833 CAJ458769:CAJ458833 CKF458769:CKF458833 CUB458769:CUB458833 DDX458769:DDX458833 DNT458769:DNT458833 DXP458769:DXP458833 EHL458769:EHL458833 ERH458769:ERH458833 FBD458769:FBD458833 FKZ458769:FKZ458833 FUV458769:FUV458833 GER458769:GER458833 GON458769:GON458833 GYJ458769:GYJ458833 HIF458769:HIF458833 HSB458769:HSB458833 IBX458769:IBX458833 ILT458769:ILT458833 IVP458769:IVP458833 JFL458769:JFL458833 JPH458769:JPH458833 JZD458769:JZD458833 KIZ458769:KIZ458833 KSV458769:KSV458833 LCR458769:LCR458833 LMN458769:LMN458833 LWJ458769:LWJ458833 MGF458769:MGF458833 MQB458769:MQB458833 MZX458769:MZX458833 NJT458769:NJT458833 NTP458769:NTP458833 ODL458769:ODL458833 ONH458769:ONH458833 OXD458769:OXD458833 PGZ458769:PGZ458833 PQV458769:PQV458833 QAR458769:QAR458833 QKN458769:QKN458833 QUJ458769:QUJ458833 REF458769:REF458833 ROB458769:ROB458833 RXX458769:RXX458833 SHT458769:SHT458833 SRP458769:SRP458833 TBL458769:TBL458833 TLH458769:TLH458833 TVD458769:TVD458833 UEZ458769:UEZ458833 UOV458769:UOV458833 UYR458769:UYR458833 VIN458769:VIN458833 VSJ458769:VSJ458833 WCF458769:WCF458833 WMB458769:WMB458833 WVX458769:WVX458833 P524305:P524369 JL524305:JL524369 TH524305:TH524369 ADD524305:ADD524369 AMZ524305:AMZ524369 AWV524305:AWV524369 BGR524305:BGR524369 BQN524305:BQN524369 CAJ524305:CAJ524369 CKF524305:CKF524369 CUB524305:CUB524369 DDX524305:DDX524369 DNT524305:DNT524369 DXP524305:DXP524369 EHL524305:EHL524369 ERH524305:ERH524369 FBD524305:FBD524369 FKZ524305:FKZ524369 FUV524305:FUV524369 GER524305:GER524369 GON524305:GON524369 GYJ524305:GYJ524369 HIF524305:HIF524369 HSB524305:HSB524369 IBX524305:IBX524369 ILT524305:ILT524369 IVP524305:IVP524369 JFL524305:JFL524369 JPH524305:JPH524369 JZD524305:JZD524369 KIZ524305:KIZ524369 KSV524305:KSV524369 LCR524305:LCR524369 LMN524305:LMN524369 LWJ524305:LWJ524369 MGF524305:MGF524369 MQB524305:MQB524369 MZX524305:MZX524369 NJT524305:NJT524369 NTP524305:NTP524369 ODL524305:ODL524369 ONH524305:ONH524369 OXD524305:OXD524369 PGZ524305:PGZ524369 PQV524305:PQV524369 QAR524305:QAR524369 QKN524305:QKN524369 QUJ524305:QUJ524369 REF524305:REF524369 ROB524305:ROB524369 RXX524305:RXX524369 SHT524305:SHT524369 SRP524305:SRP524369 TBL524305:TBL524369 TLH524305:TLH524369 TVD524305:TVD524369 UEZ524305:UEZ524369 UOV524305:UOV524369 UYR524305:UYR524369 VIN524305:VIN524369 VSJ524305:VSJ524369 WCF524305:WCF524369 WMB524305:WMB524369 WVX524305:WVX524369 P589841:P589905 JL589841:JL589905 TH589841:TH589905 ADD589841:ADD589905 AMZ589841:AMZ589905 AWV589841:AWV589905 BGR589841:BGR589905 BQN589841:BQN589905 CAJ589841:CAJ589905 CKF589841:CKF589905 CUB589841:CUB589905 DDX589841:DDX589905 DNT589841:DNT589905 DXP589841:DXP589905 EHL589841:EHL589905 ERH589841:ERH589905 FBD589841:FBD589905 FKZ589841:FKZ589905 FUV589841:FUV589905 GER589841:GER589905 GON589841:GON589905 GYJ589841:GYJ589905 HIF589841:HIF589905 HSB589841:HSB589905 IBX589841:IBX589905 ILT589841:ILT589905 IVP589841:IVP589905 JFL589841:JFL589905 JPH589841:JPH589905 JZD589841:JZD589905 KIZ589841:KIZ589905 KSV589841:KSV589905 LCR589841:LCR589905 LMN589841:LMN589905 LWJ589841:LWJ589905 MGF589841:MGF589905 MQB589841:MQB589905 MZX589841:MZX589905 NJT589841:NJT589905 NTP589841:NTP589905 ODL589841:ODL589905 ONH589841:ONH589905 OXD589841:OXD589905 PGZ589841:PGZ589905 PQV589841:PQV589905 QAR589841:QAR589905 QKN589841:QKN589905 QUJ589841:QUJ589905 REF589841:REF589905 ROB589841:ROB589905 RXX589841:RXX589905 SHT589841:SHT589905 SRP589841:SRP589905 TBL589841:TBL589905 TLH589841:TLH589905 TVD589841:TVD589905 UEZ589841:UEZ589905 UOV589841:UOV589905 UYR589841:UYR589905 VIN589841:VIN589905 VSJ589841:VSJ589905 WCF589841:WCF589905 WMB589841:WMB589905 WVX589841:WVX589905 P655377:P655441 JL655377:JL655441 TH655377:TH655441 ADD655377:ADD655441 AMZ655377:AMZ655441 AWV655377:AWV655441 BGR655377:BGR655441 BQN655377:BQN655441 CAJ655377:CAJ655441 CKF655377:CKF655441 CUB655377:CUB655441 DDX655377:DDX655441 DNT655377:DNT655441 DXP655377:DXP655441 EHL655377:EHL655441 ERH655377:ERH655441 FBD655377:FBD655441 FKZ655377:FKZ655441 FUV655377:FUV655441 GER655377:GER655441 GON655377:GON655441 GYJ655377:GYJ655441 HIF655377:HIF655441 HSB655377:HSB655441 IBX655377:IBX655441 ILT655377:ILT655441 IVP655377:IVP655441 JFL655377:JFL655441 JPH655377:JPH655441 JZD655377:JZD655441 KIZ655377:KIZ655441 KSV655377:KSV655441 LCR655377:LCR655441 LMN655377:LMN655441 LWJ655377:LWJ655441 MGF655377:MGF655441 MQB655377:MQB655441 MZX655377:MZX655441 NJT655377:NJT655441 NTP655377:NTP655441 ODL655377:ODL655441 ONH655377:ONH655441 OXD655377:OXD655441 PGZ655377:PGZ655441 PQV655377:PQV655441 QAR655377:QAR655441 QKN655377:QKN655441 QUJ655377:QUJ655441 REF655377:REF655441 ROB655377:ROB655441 RXX655377:RXX655441 SHT655377:SHT655441 SRP655377:SRP655441 TBL655377:TBL655441 TLH655377:TLH655441 TVD655377:TVD655441 UEZ655377:UEZ655441 UOV655377:UOV655441 UYR655377:UYR655441 VIN655377:VIN655441 VSJ655377:VSJ655441 WCF655377:WCF655441 WMB655377:WMB655441 WVX655377:WVX655441 P720913:P720977 JL720913:JL720977 TH720913:TH720977 ADD720913:ADD720977 AMZ720913:AMZ720977 AWV720913:AWV720977 BGR720913:BGR720977 BQN720913:BQN720977 CAJ720913:CAJ720977 CKF720913:CKF720977 CUB720913:CUB720977 DDX720913:DDX720977 DNT720913:DNT720977 DXP720913:DXP720977 EHL720913:EHL720977 ERH720913:ERH720977 FBD720913:FBD720977 FKZ720913:FKZ720977 FUV720913:FUV720977 GER720913:GER720977 GON720913:GON720977 GYJ720913:GYJ720977 HIF720913:HIF720977 HSB720913:HSB720977 IBX720913:IBX720977 ILT720913:ILT720977 IVP720913:IVP720977 JFL720913:JFL720977 JPH720913:JPH720977 JZD720913:JZD720977 KIZ720913:KIZ720977 KSV720913:KSV720977 LCR720913:LCR720977 LMN720913:LMN720977 LWJ720913:LWJ720977 MGF720913:MGF720977 MQB720913:MQB720977 MZX720913:MZX720977 NJT720913:NJT720977 NTP720913:NTP720977 ODL720913:ODL720977 ONH720913:ONH720977 OXD720913:OXD720977 PGZ720913:PGZ720977 PQV720913:PQV720977 QAR720913:QAR720977 QKN720913:QKN720977 QUJ720913:QUJ720977 REF720913:REF720977 ROB720913:ROB720977 RXX720913:RXX720977 SHT720913:SHT720977 SRP720913:SRP720977 TBL720913:TBL720977 TLH720913:TLH720977 TVD720913:TVD720977 UEZ720913:UEZ720977 UOV720913:UOV720977 UYR720913:UYR720977 VIN720913:VIN720977 VSJ720913:VSJ720977 WCF720913:WCF720977 WMB720913:WMB720977 WVX720913:WVX720977 P786449:P786513 JL786449:JL786513 TH786449:TH786513 ADD786449:ADD786513 AMZ786449:AMZ786513 AWV786449:AWV786513 BGR786449:BGR786513 BQN786449:BQN786513 CAJ786449:CAJ786513 CKF786449:CKF786513 CUB786449:CUB786513 DDX786449:DDX786513 DNT786449:DNT786513 DXP786449:DXP786513 EHL786449:EHL786513 ERH786449:ERH786513 FBD786449:FBD786513 FKZ786449:FKZ786513 FUV786449:FUV786513 GER786449:GER786513 GON786449:GON786513 GYJ786449:GYJ786513 HIF786449:HIF786513 HSB786449:HSB786513 IBX786449:IBX786513 ILT786449:ILT786513 IVP786449:IVP786513 JFL786449:JFL786513 JPH786449:JPH786513 JZD786449:JZD786513 KIZ786449:KIZ786513 KSV786449:KSV786513 LCR786449:LCR786513 LMN786449:LMN786513 LWJ786449:LWJ786513 MGF786449:MGF786513 MQB786449:MQB786513 MZX786449:MZX786513 NJT786449:NJT786513 NTP786449:NTP786513 ODL786449:ODL786513 ONH786449:ONH786513 OXD786449:OXD786513 PGZ786449:PGZ786513 PQV786449:PQV786513 QAR786449:QAR786513 QKN786449:QKN786513 QUJ786449:QUJ786513 REF786449:REF786513 ROB786449:ROB786513 RXX786449:RXX786513 SHT786449:SHT786513 SRP786449:SRP786513 TBL786449:TBL786513 TLH786449:TLH786513 TVD786449:TVD786513 UEZ786449:UEZ786513 UOV786449:UOV786513 UYR786449:UYR786513 VIN786449:VIN786513 VSJ786449:VSJ786513 WCF786449:WCF786513 WMB786449:WMB786513 WVX786449:WVX786513 P851985:P852049 JL851985:JL852049 TH851985:TH852049 ADD851985:ADD852049 AMZ851985:AMZ852049 AWV851985:AWV852049 BGR851985:BGR852049 BQN851985:BQN852049 CAJ851985:CAJ852049 CKF851985:CKF852049 CUB851985:CUB852049 DDX851985:DDX852049 DNT851985:DNT852049 DXP851985:DXP852049 EHL851985:EHL852049 ERH851985:ERH852049 FBD851985:FBD852049 FKZ851985:FKZ852049 FUV851985:FUV852049 GER851985:GER852049 GON851985:GON852049 GYJ851985:GYJ852049 HIF851985:HIF852049 HSB851985:HSB852049 IBX851985:IBX852049 ILT851985:ILT852049 IVP851985:IVP852049 JFL851985:JFL852049 JPH851985:JPH852049 JZD851985:JZD852049 KIZ851985:KIZ852049 KSV851985:KSV852049 LCR851985:LCR852049 LMN851985:LMN852049 LWJ851985:LWJ852049 MGF851985:MGF852049 MQB851985:MQB852049 MZX851985:MZX852049 NJT851985:NJT852049 NTP851985:NTP852049 ODL851985:ODL852049 ONH851985:ONH852049 OXD851985:OXD852049 PGZ851985:PGZ852049 PQV851985:PQV852049 QAR851985:QAR852049 QKN851985:QKN852049 QUJ851985:QUJ852049 REF851985:REF852049 ROB851985:ROB852049 RXX851985:RXX852049 SHT851985:SHT852049 SRP851985:SRP852049 TBL851985:TBL852049 TLH851985:TLH852049 TVD851985:TVD852049 UEZ851985:UEZ852049 UOV851985:UOV852049 UYR851985:UYR852049 VIN851985:VIN852049 VSJ851985:VSJ852049 WCF851985:WCF852049 WMB851985:WMB852049 WVX851985:WVX852049 P917521:P917585 JL917521:JL917585 TH917521:TH917585 ADD917521:ADD917585 AMZ917521:AMZ917585 AWV917521:AWV917585 BGR917521:BGR917585 BQN917521:BQN917585 CAJ917521:CAJ917585 CKF917521:CKF917585 CUB917521:CUB917585 DDX917521:DDX917585 DNT917521:DNT917585 DXP917521:DXP917585 EHL917521:EHL917585 ERH917521:ERH917585 FBD917521:FBD917585 FKZ917521:FKZ917585 FUV917521:FUV917585 GER917521:GER917585 GON917521:GON917585 GYJ917521:GYJ917585 HIF917521:HIF917585 HSB917521:HSB917585 IBX917521:IBX917585 ILT917521:ILT917585 IVP917521:IVP917585 JFL917521:JFL917585 JPH917521:JPH917585 JZD917521:JZD917585 KIZ917521:KIZ917585 KSV917521:KSV917585 LCR917521:LCR917585 LMN917521:LMN917585 LWJ917521:LWJ917585 MGF917521:MGF917585 MQB917521:MQB917585 MZX917521:MZX917585 NJT917521:NJT917585 NTP917521:NTP917585 ODL917521:ODL917585 ONH917521:ONH917585 OXD917521:OXD917585 PGZ917521:PGZ917585 PQV917521:PQV917585 QAR917521:QAR917585 QKN917521:QKN917585 QUJ917521:QUJ917585 REF917521:REF917585 ROB917521:ROB917585 RXX917521:RXX917585 SHT917521:SHT917585 SRP917521:SRP917585 TBL917521:TBL917585 TLH917521:TLH917585 TVD917521:TVD917585 UEZ917521:UEZ917585 UOV917521:UOV917585 UYR917521:UYR917585 VIN917521:VIN917585 VSJ917521:VSJ917585 WCF917521:WCF917585 WMB917521:WMB917585 WVX917521:WVX917585 P983057:P983121 JL983057:JL983121 TH983057:TH983121 ADD983057:ADD983121 AMZ983057:AMZ983121 AWV983057:AWV983121 BGR983057:BGR983121 BQN983057:BQN983121 CAJ983057:CAJ983121 CKF983057:CKF983121 CUB983057:CUB983121 DDX983057:DDX983121 DNT983057:DNT983121 DXP983057:DXP983121 EHL983057:EHL983121 ERH983057:ERH983121 FBD983057:FBD983121 FKZ983057:FKZ983121 FUV983057:FUV983121 GER983057:GER983121 GON983057:GON983121 GYJ983057:GYJ983121 HIF983057:HIF983121 HSB983057:HSB983121 IBX983057:IBX983121 ILT983057:ILT983121 IVP983057:IVP983121 JFL983057:JFL983121 JPH983057:JPH983121 JZD983057:JZD983121 KIZ983057:KIZ983121 KSV983057:KSV983121 LCR983057:LCR983121 LMN983057:LMN983121 LWJ983057:LWJ983121 MGF983057:MGF983121 MQB983057:MQB983121 MZX983057:MZX983121 NJT983057:NJT983121 NTP983057:NTP983121 ODL983057:ODL983121 ONH983057:ONH983121 OXD983057:OXD983121 PGZ983057:PGZ983121 PQV983057:PQV983121 QAR983057:QAR983121 QKN983057:QKN983121 QUJ983057:QUJ983121 REF983057:REF983121 ROB983057:ROB983121 RXX983057:RXX983121 SHT983057:SHT983121 SRP983057:SRP983121 TBL983057:TBL983121 TLH983057:TLH983121 TVD983057:TVD983121 UEZ983057:UEZ983121 UOV983057:UOV983121 UYR983057:UYR983121 VIN983057:VIN983121 VSJ983057:VSJ983121 WCF983057:WCF983121 WMB983057:WMB983121 WVX983057:WVX983121 P9:P14 JL9:JL14 TH9:TH14 ADD9:ADD14 AMZ9:AMZ14 AWV9:AWV14 BGR9:BGR14 BQN9:BQN14 CAJ9:CAJ14 CKF9:CKF14 CUB9:CUB14 DDX9:DDX14 DNT9:DNT14 DXP9:DXP14 EHL9:EHL14 ERH9:ERH14 FBD9:FBD14 FKZ9:FKZ14 FUV9:FUV14 GER9:GER14 GON9:GON14 GYJ9:GYJ14 HIF9:HIF14 HSB9:HSB14 IBX9:IBX14 ILT9:ILT14 IVP9:IVP14 JFL9:JFL14 JPH9:JPH14 JZD9:JZD14 KIZ9:KIZ14 KSV9:KSV14 LCR9:LCR14 LMN9:LMN14 LWJ9:LWJ14 MGF9:MGF14 MQB9:MQB14 MZX9:MZX14 NJT9:NJT14 NTP9:NTP14 ODL9:ODL14 ONH9:ONH14 OXD9:OXD14 PGZ9:PGZ14 PQV9:PQV14 QAR9:QAR14 QKN9:QKN14 QUJ9:QUJ14 REF9:REF14 ROB9:ROB14 RXX9:RXX14 SHT9:SHT14 SRP9:SRP14 TBL9:TBL14 TLH9:TLH14 TVD9:TVD14 UEZ9:UEZ14 UOV9:UOV14 UYR9:UYR14 VIN9:VIN14 VSJ9:VSJ14 WCF9:WCF14 WMB9:WMB14 WVX9:WVX14 P65545:P65550 JL65545:JL65550 TH65545:TH65550 ADD65545:ADD65550 AMZ65545:AMZ65550 AWV65545:AWV65550 BGR65545:BGR65550 BQN65545:BQN65550 CAJ65545:CAJ65550 CKF65545:CKF65550 CUB65545:CUB65550 DDX65545:DDX65550 DNT65545:DNT65550 DXP65545:DXP65550 EHL65545:EHL65550 ERH65545:ERH65550 FBD65545:FBD65550 FKZ65545:FKZ65550 FUV65545:FUV65550 GER65545:GER65550 GON65545:GON65550 GYJ65545:GYJ65550 HIF65545:HIF65550 HSB65545:HSB65550 IBX65545:IBX65550 ILT65545:ILT65550 IVP65545:IVP65550 JFL65545:JFL65550 JPH65545:JPH65550 JZD65545:JZD65550 KIZ65545:KIZ65550 KSV65545:KSV65550 LCR65545:LCR65550 LMN65545:LMN65550 LWJ65545:LWJ65550 MGF65545:MGF65550 MQB65545:MQB65550 MZX65545:MZX65550 NJT65545:NJT65550 NTP65545:NTP65550 ODL65545:ODL65550 ONH65545:ONH65550 OXD65545:OXD65550 PGZ65545:PGZ65550 PQV65545:PQV65550 QAR65545:QAR65550 QKN65545:QKN65550 QUJ65545:QUJ65550 REF65545:REF65550 ROB65545:ROB65550 RXX65545:RXX65550 SHT65545:SHT65550 SRP65545:SRP65550 TBL65545:TBL65550 TLH65545:TLH65550 TVD65545:TVD65550 UEZ65545:UEZ65550 UOV65545:UOV65550 UYR65545:UYR65550 VIN65545:VIN65550 VSJ65545:VSJ65550 WCF65545:WCF65550 WMB65545:WMB65550 WVX65545:WVX65550 P131081:P131086 JL131081:JL131086 TH131081:TH131086 ADD131081:ADD131086 AMZ131081:AMZ131086 AWV131081:AWV131086 BGR131081:BGR131086 BQN131081:BQN131086 CAJ131081:CAJ131086 CKF131081:CKF131086 CUB131081:CUB131086 DDX131081:DDX131086 DNT131081:DNT131086 DXP131081:DXP131086 EHL131081:EHL131086 ERH131081:ERH131086 FBD131081:FBD131086 FKZ131081:FKZ131086 FUV131081:FUV131086 GER131081:GER131086 GON131081:GON131086 GYJ131081:GYJ131086 HIF131081:HIF131086 HSB131081:HSB131086 IBX131081:IBX131086 ILT131081:ILT131086 IVP131081:IVP131086 JFL131081:JFL131086 JPH131081:JPH131086 JZD131081:JZD131086 KIZ131081:KIZ131086 KSV131081:KSV131086 LCR131081:LCR131086 LMN131081:LMN131086 LWJ131081:LWJ131086 MGF131081:MGF131086 MQB131081:MQB131086 MZX131081:MZX131086 NJT131081:NJT131086 NTP131081:NTP131086 ODL131081:ODL131086 ONH131081:ONH131086 OXD131081:OXD131086 PGZ131081:PGZ131086 PQV131081:PQV131086 QAR131081:QAR131086 QKN131081:QKN131086 QUJ131081:QUJ131086 REF131081:REF131086 ROB131081:ROB131086 RXX131081:RXX131086 SHT131081:SHT131086 SRP131081:SRP131086 TBL131081:TBL131086 TLH131081:TLH131086 TVD131081:TVD131086 UEZ131081:UEZ131086 UOV131081:UOV131086 UYR131081:UYR131086 VIN131081:VIN131086 VSJ131081:VSJ131086 WCF131081:WCF131086 WMB131081:WMB131086 WVX131081:WVX131086 P196617:P196622 JL196617:JL196622 TH196617:TH196622 ADD196617:ADD196622 AMZ196617:AMZ196622 AWV196617:AWV196622 BGR196617:BGR196622 BQN196617:BQN196622 CAJ196617:CAJ196622 CKF196617:CKF196622 CUB196617:CUB196622 DDX196617:DDX196622 DNT196617:DNT196622 DXP196617:DXP196622 EHL196617:EHL196622 ERH196617:ERH196622 FBD196617:FBD196622 FKZ196617:FKZ196622 FUV196617:FUV196622 GER196617:GER196622 GON196617:GON196622 GYJ196617:GYJ196622 HIF196617:HIF196622 HSB196617:HSB196622 IBX196617:IBX196622 ILT196617:ILT196622 IVP196617:IVP196622 JFL196617:JFL196622 JPH196617:JPH196622 JZD196617:JZD196622 KIZ196617:KIZ196622 KSV196617:KSV196622 LCR196617:LCR196622 LMN196617:LMN196622 LWJ196617:LWJ196622 MGF196617:MGF196622 MQB196617:MQB196622 MZX196617:MZX196622 NJT196617:NJT196622 NTP196617:NTP196622 ODL196617:ODL196622 ONH196617:ONH196622 OXD196617:OXD196622 PGZ196617:PGZ196622 PQV196617:PQV196622 QAR196617:QAR196622 QKN196617:QKN196622 QUJ196617:QUJ196622 REF196617:REF196622 ROB196617:ROB196622 RXX196617:RXX196622 SHT196617:SHT196622 SRP196617:SRP196622 TBL196617:TBL196622 TLH196617:TLH196622 TVD196617:TVD196622 UEZ196617:UEZ196622 UOV196617:UOV196622 UYR196617:UYR196622 VIN196617:VIN196622 VSJ196617:VSJ196622 WCF196617:WCF196622 WMB196617:WMB196622 WVX196617:WVX196622 P262153:P262158 JL262153:JL262158 TH262153:TH262158 ADD262153:ADD262158 AMZ262153:AMZ262158 AWV262153:AWV262158 BGR262153:BGR262158 BQN262153:BQN262158 CAJ262153:CAJ262158 CKF262153:CKF262158 CUB262153:CUB262158 DDX262153:DDX262158 DNT262153:DNT262158 DXP262153:DXP262158 EHL262153:EHL262158 ERH262153:ERH262158 FBD262153:FBD262158 FKZ262153:FKZ262158 FUV262153:FUV262158 GER262153:GER262158 GON262153:GON262158 GYJ262153:GYJ262158 HIF262153:HIF262158 HSB262153:HSB262158 IBX262153:IBX262158 ILT262153:ILT262158 IVP262153:IVP262158 JFL262153:JFL262158 JPH262153:JPH262158 JZD262153:JZD262158 KIZ262153:KIZ262158 KSV262153:KSV262158 LCR262153:LCR262158 LMN262153:LMN262158 LWJ262153:LWJ262158 MGF262153:MGF262158 MQB262153:MQB262158 MZX262153:MZX262158 NJT262153:NJT262158 NTP262153:NTP262158 ODL262153:ODL262158 ONH262153:ONH262158 OXD262153:OXD262158 PGZ262153:PGZ262158 PQV262153:PQV262158 QAR262153:QAR262158 QKN262153:QKN262158 QUJ262153:QUJ262158 REF262153:REF262158 ROB262153:ROB262158 RXX262153:RXX262158 SHT262153:SHT262158 SRP262153:SRP262158 TBL262153:TBL262158 TLH262153:TLH262158 TVD262153:TVD262158 UEZ262153:UEZ262158 UOV262153:UOV262158 UYR262153:UYR262158 VIN262153:VIN262158 VSJ262153:VSJ262158 WCF262153:WCF262158 WMB262153:WMB262158 WVX262153:WVX262158 P327689:P327694 JL327689:JL327694 TH327689:TH327694 ADD327689:ADD327694 AMZ327689:AMZ327694 AWV327689:AWV327694 BGR327689:BGR327694 BQN327689:BQN327694 CAJ327689:CAJ327694 CKF327689:CKF327694 CUB327689:CUB327694 DDX327689:DDX327694 DNT327689:DNT327694 DXP327689:DXP327694 EHL327689:EHL327694 ERH327689:ERH327694 FBD327689:FBD327694 FKZ327689:FKZ327694 FUV327689:FUV327694 GER327689:GER327694 GON327689:GON327694 GYJ327689:GYJ327694 HIF327689:HIF327694 HSB327689:HSB327694 IBX327689:IBX327694 ILT327689:ILT327694 IVP327689:IVP327694 JFL327689:JFL327694 JPH327689:JPH327694 JZD327689:JZD327694 KIZ327689:KIZ327694 KSV327689:KSV327694 LCR327689:LCR327694 LMN327689:LMN327694 LWJ327689:LWJ327694 MGF327689:MGF327694 MQB327689:MQB327694 MZX327689:MZX327694 NJT327689:NJT327694 NTP327689:NTP327694 ODL327689:ODL327694 ONH327689:ONH327694 OXD327689:OXD327694 PGZ327689:PGZ327694 PQV327689:PQV327694 QAR327689:QAR327694 QKN327689:QKN327694 QUJ327689:QUJ327694 REF327689:REF327694 ROB327689:ROB327694 RXX327689:RXX327694 SHT327689:SHT327694 SRP327689:SRP327694 TBL327689:TBL327694 TLH327689:TLH327694 TVD327689:TVD327694 UEZ327689:UEZ327694 UOV327689:UOV327694 UYR327689:UYR327694 VIN327689:VIN327694 VSJ327689:VSJ327694 WCF327689:WCF327694 WMB327689:WMB327694 WVX327689:WVX327694 P393225:P393230 JL393225:JL393230 TH393225:TH393230 ADD393225:ADD393230 AMZ393225:AMZ393230 AWV393225:AWV393230 BGR393225:BGR393230 BQN393225:BQN393230 CAJ393225:CAJ393230 CKF393225:CKF393230 CUB393225:CUB393230 DDX393225:DDX393230 DNT393225:DNT393230 DXP393225:DXP393230 EHL393225:EHL393230 ERH393225:ERH393230 FBD393225:FBD393230 FKZ393225:FKZ393230 FUV393225:FUV393230 GER393225:GER393230 GON393225:GON393230 GYJ393225:GYJ393230 HIF393225:HIF393230 HSB393225:HSB393230 IBX393225:IBX393230 ILT393225:ILT393230 IVP393225:IVP393230 JFL393225:JFL393230 JPH393225:JPH393230 JZD393225:JZD393230 KIZ393225:KIZ393230 KSV393225:KSV393230 LCR393225:LCR393230 LMN393225:LMN393230 LWJ393225:LWJ393230 MGF393225:MGF393230 MQB393225:MQB393230 MZX393225:MZX393230 NJT393225:NJT393230 NTP393225:NTP393230 ODL393225:ODL393230 ONH393225:ONH393230 OXD393225:OXD393230 PGZ393225:PGZ393230 PQV393225:PQV393230 QAR393225:QAR393230 QKN393225:QKN393230 QUJ393225:QUJ393230 REF393225:REF393230 ROB393225:ROB393230 RXX393225:RXX393230 SHT393225:SHT393230 SRP393225:SRP393230 TBL393225:TBL393230 TLH393225:TLH393230 TVD393225:TVD393230 UEZ393225:UEZ393230 UOV393225:UOV393230 UYR393225:UYR393230 VIN393225:VIN393230 VSJ393225:VSJ393230 WCF393225:WCF393230 WMB393225:WMB393230 WVX393225:WVX393230 P458761:P458766 JL458761:JL458766 TH458761:TH458766 ADD458761:ADD458766 AMZ458761:AMZ458766 AWV458761:AWV458766 BGR458761:BGR458766 BQN458761:BQN458766 CAJ458761:CAJ458766 CKF458761:CKF458766 CUB458761:CUB458766 DDX458761:DDX458766 DNT458761:DNT458766 DXP458761:DXP458766 EHL458761:EHL458766 ERH458761:ERH458766 FBD458761:FBD458766 FKZ458761:FKZ458766 FUV458761:FUV458766 GER458761:GER458766 GON458761:GON458766 GYJ458761:GYJ458766 HIF458761:HIF458766 HSB458761:HSB458766 IBX458761:IBX458766 ILT458761:ILT458766 IVP458761:IVP458766 JFL458761:JFL458766 JPH458761:JPH458766 JZD458761:JZD458766 KIZ458761:KIZ458766 KSV458761:KSV458766 LCR458761:LCR458766 LMN458761:LMN458766 LWJ458761:LWJ458766 MGF458761:MGF458766 MQB458761:MQB458766 MZX458761:MZX458766 NJT458761:NJT458766 NTP458761:NTP458766 ODL458761:ODL458766 ONH458761:ONH458766 OXD458761:OXD458766 PGZ458761:PGZ458766 PQV458761:PQV458766 QAR458761:QAR458766 QKN458761:QKN458766 QUJ458761:QUJ458766 REF458761:REF458766 ROB458761:ROB458766 RXX458761:RXX458766 SHT458761:SHT458766 SRP458761:SRP458766 TBL458761:TBL458766 TLH458761:TLH458766 TVD458761:TVD458766 UEZ458761:UEZ458766 UOV458761:UOV458766 UYR458761:UYR458766 VIN458761:VIN458766 VSJ458761:VSJ458766 WCF458761:WCF458766 WMB458761:WMB458766 WVX458761:WVX458766 P524297:P524302 JL524297:JL524302 TH524297:TH524302 ADD524297:ADD524302 AMZ524297:AMZ524302 AWV524297:AWV524302 BGR524297:BGR524302 BQN524297:BQN524302 CAJ524297:CAJ524302 CKF524297:CKF524302 CUB524297:CUB524302 DDX524297:DDX524302 DNT524297:DNT524302 DXP524297:DXP524302 EHL524297:EHL524302 ERH524297:ERH524302 FBD524297:FBD524302 FKZ524297:FKZ524302 FUV524297:FUV524302 GER524297:GER524302 GON524297:GON524302 GYJ524297:GYJ524302 HIF524297:HIF524302 HSB524297:HSB524302 IBX524297:IBX524302 ILT524297:ILT524302 IVP524297:IVP524302 JFL524297:JFL524302 JPH524297:JPH524302 JZD524297:JZD524302 KIZ524297:KIZ524302 KSV524297:KSV524302 LCR524297:LCR524302 LMN524297:LMN524302 LWJ524297:LWJ524302 MGF524297:MGF524302 MQB524297:MQB524302 MZX524297:MZX524302 NJT524297:NJT524302 NTP524297:NTP524302 ODL524297:ODL524302 ONH524297:ONH524302 OXD524297:OXD524302 PGZ524297:PGZ524302 PQV524297:PQV524302 QAR524297:QAR524302 QKN524297:QKN524302 QUJ524297:QUJ524302 REF524297:REF524302 ROB524297:ROB524302 RXX524297:RXX524302 SHT524297:SHT524302 SRP524297:SRP524302 TBL524297:TBL524302 TLH524297:TLH524302 TVD524297:TVD524302 UEZ524297:UEZ524302 UOV524297:UOV524302 UYR524297:UYR524302 VIN524297:VIN524302 VSJ524297:VSJ524302 WCF524297:WCF524302 WMB524297:WMB524302 WVX524297:WVX524302 P589833:P589838 JL589833:JL589838 TH589833:TH589838 ADD589833:ADD589838 AMZ589833:AMZ589838 AWV589833:AWV589838 BGR589833:BGR589838 BQN589833:BQN589838 CAJ589833:CAJ589838 CKF589833:CKF589838 CUB589833:CUB589838 DDX589833:DDX589838 DNT589833:DNT589838 DXP589833:DXP589838 EHL589833:EHL589838 ERH589833:ERH589838 FBD589833:FBD589838 FKZ589833:FKZ589838 FUV589833:FUV589838 GER589833:GER589838 GON589833:GON589838 GYJ589833:GYJ589838 HIF589833:HIF589838 HSB589833:HSB589838 IBX589833:IBX589838 ILT589833:ILT589838 IVP589833:IVP589838 JFL589833:JFL589838 JPH589833:JPH589838 JZD589833:JZD589838 KIZ589833:KIZ589838 KSV589833:KSV589838 LCR589833:LCR589838 LMN589833:LMN589838 LWJ589833:LWJ589838 MGF589833:MGF589838 MQB589833:MQB589838 MZX589833:MZX589838 NJT589833:NJT589838 NTP589833:NTP589838 ODL589833:ODL589838 ONH589833:ONH589838 OXD589833:OXD589838 PGZ589833:PGZ589838 PQV589833:PQV589838 QAR589833:QAR589838 QKN589833:QKN589838 QUJ589833:QUJ589838 REF589833:REF589838 ROB589833:ROB589838 RXX589833:RXX589838 SHT589833:SHT589838 SRP589833:SRP589838 TBL589833:TBL589838 TLH589833:TLH589838 TVD589833:TVD589838 UEZ589833:UEZ589838 UOV589833:UOV589838 UYR589833:UYR589838 VIN589833:VIN589838 VSJ589833:VSJ589838 WCF589833:WCF589838 WMB589833:WMB589838 WVX589833:WVX589838 P655369:P655374 JL655369:JL655374 TH655369:TH655374 ADD655369:ADD655374 AMZ655369:AMZ655374 AWV655369:AWV655374 BGR655369:BGR655374 BQN655369:BQN655374 CAJ655369:CAJ655374 CKF655369:CKF655374 CUB655369:CUB655374 DDX655369:DDX655374 DNT655369:DNT655374 DXP655369:DXP655374 EHL655369:EHL655374 ERH655369:ERH655374 FBD655369:FBD655374 FKZ655369:FKZ655374 FUV655369:FUV655374 GER655369:GER655374 GON655369:GON655374 GYJ655369:GYJ655374 HIF655369:HIF655374 HSB655369:HSB655374 IBX655369:IBX655374 ILT655369:ILT655374 IVP655369:IVP655374 JFL655369:JFL655374 JPH655369:JPH655374 JZD655369:JZD655374 KIZ655369:KIZ655374 KSV655369:KSV655374 LCR655369:LCR655374 LMN655369:LMN655374 LWJ655369:LWJ655374 MGF655369:MGF655374 MQB655369:MQB655374 MZX655369:MZX655374 NJT655369:NJT655374 NTP655369:NTP655374 ODL655369:ODL655374 ONH655369:ONH655374 OXD655369:OXD655374 PGZ655369:PGZ655374 PQV655369:PQV655374 QAR655369:QAR655374 QKN655369:QKN655374 QUJ655369:QUJ655374 REF655369:REF655374 ROB655369:ROB655374 RXX655369:RXX655374 SHT655369:SHT655374 SRP655369:SRP655374 TBL655369:TBL655374 TLH655369:TLH655374 TVD655369:TVD655374 UEZ655369:UEZ655374 UOV655369:UOV655374 UYR655369:UYR655374 VIN655369:VIN655374 VSJ655369:VSJ655374 WCF655369:WCF655374 WMB655369:WMB655374 WVX655369:WVX655374 P720905:P720910 JL720905:JL720910 TH720905:TH720910 ADD720905:ADD720910 AMZ720905:AMZ720910 AWV720905:AWV720910 BGR720905:BGR720910 BQN720905:BQN720910 CAJ720905:CAJ720910 CKF720905:CKF720910 CUB720905:CUB720910 DDX720905:DDX720910 DNT720905:DNT720910 DXP720905:DXP720910 EHL720905:EHL720910 ERH720905:ERH720910 FBD720905:FBD720910 FKZ720905:FKZ720910 FUV720905:FUV720910 GER720905:GER720910 GON720905:GON720910 GYJ720905:GYJ720910 HIF720905:HIF720910 HSB720905:HSB720910 IBX720905:IBX720910 ILT720905:ILT720910 IVP720905:IVP720910 JFL720905:JFL720910 JPH720905:JPH720910 JZD720905:JZD720910 KIZ720905:KIZ720910 KSV720905:KSV720910 LCR720905:LCR720910 LMN720905:LMN720910 LWJ720905:LWJ720910 MGF720905:MGF720910 MQB720905:MQB720910 MZX720905:MZX720910 NJT720905:NJT720910 NTP720905:NTP720910 ODL720905:ODL720910 ONH720905:ONH720910 OXD720905:OXD720910 PGZ720905:PGZ720910 PQV720905:PQV720910 QAR720905:QAR720910 QKN720905:QKN720910 QUJ720905:QUJ720910 REF720905:REF720910 ROB720905:ROB720910 RXX720905:RXX720910 SHT720905:SHT720910 SRP720905:SRP720910 TBL720905:TBL720910 TLH720905:TLH720910 TVD720905:TVD720910 UEZ720905:UEZ720910 UOV720905:UOV720910 UYR720905:UYR720910 VIN720905:VIN720910 VSJ720905:VSJ720910 WCF720905:WCF720910 WMB720905:WMB720910 WVX720905:WVX720910 P786441:P786446 JL786441:JL786446 TH786441:TH786446 ADD786441:ADD786446 AMZ786441:AMZ786446 AWV786441:AWV786446 BGR786441:BGR786446 BQN786441:BQN786446 CAJ786441:CAJ786446 CKF786441:CKF786446 CUB786441:CUB786446 DDX786441:DDX786446 DNT786441:DNT786446 DXP786441:DXP786446 EHL786441:EHL786446 ERH786441:ERH786446 FBD786441:FBD786446 FKZ786441:FKZ786446 FUV786441:FUV786446 GER786441:GER786446 GON786441:GON786446 GYJ786441:GYJ786446 HIF786441:HIF786446 HSB786441:HSB786446 IBX786441:IBX786446 ILT786441:ILT786446 IVP786441:IVP786446 JFL786441:JFL786446 JPH786441:JPH786446 JZD786441:JZD786446 KIZ786441:KIZ786446 KSV786441:KSV786446 LCR786441:LCR786446 LMN786441:LMN786446 LWJ786441:LWJ786446 MGF786441:MGF786446 MQB786441:MQB786446 MZX786441:MZX786446 NJT786441:NJT786446 NTP786441:NTP786446 ODL786441:ODL786446 ONH786441:ONH786446 OXD786441:OXD786446 PGZ786441:PGZ786446 PQV786441:PQV786446 QAR786441:QAR786446 QKN786441:QKN786446 QUJ786441:QUJ786446 REF786441:REF786446 ROB786441:ROB786446 RXX786441:RXX786446 SHT786441:SHT786446 SRP786441:SRP786446 TBL786441:TBL786446 TLH786441:TLH786446 TVD786441:TVD786446 UEZ786441:UEZ786446 UOV786441:UOV786446 UYR786441:UYR786446 VIN786441:VIN786446 VSJ786441:VSJ786446 WCF786441:WCF786446 WMB786441:WMB786446 WVX786441:WVX786446 P851977:P851982 JL851977:JL851982 TH851977:TH851982 ADD851977:ADD851982 AMZ851977:AMZ851982 AWV851977:AWV851982 BGR851977:BGR851982 BQN851977:BQN851982 CAJ851977:CAJ851982 CKF851977:CKF851982 CUB851977:CUB851982 DDX851977:DDX851982 DNT851977:DNT851982 DXP851977:DXP851982 EHL851977:EHL851982 ERH851977:ERH851982 FBD851977:FBD851982 FKZ851977:FKZ851982 FUV851977:FUV851982 GER851977:GER851982 GON851977:GON851982 GYJ851977:GYJ851982 HIF851977:HIF851982 HSB851977:HSB851982 IBX851977:IBX851982 ILT851977:ILT851982 IVP851977:IVP851982 JFL851977:JFL851982 JPH851977:JPH851982 JZD851977:JZD851982 KIZ851977:KIZ851982 KSV851977:KSV851982 LCR851977:LCR851982 LMN851977:LMN851982 LWJ851977:LWJ851982 MGF851977:MGF851982 MQB851977:MQB851982 MZX851977:MZX851982 NJT851977:NJT851982 NTP851977:NTP851982 ODL851977:ODL851982 ONH851977:ONH851982 OXD851977:OXD851982 PGZ851977:PGZ851982 PQV851977:PQV851982 QAR851977:QAR851982 QKN851977:QKN851982 QUJ851977:QUJ851982 REF851977:REF851982 ROB851977:ROB851982 RXX851977:RXX851982 SHT851977:SHT851982 SRP851977:SRP851982 TBL851977:TBL851982 TLH851977:TLH851982 TVD851977:TVD851982 UEZ851977:UEZ851982 UOV851977:UOV851982 UYR851977:UYR851982 VIN851977:VIN851982 VSJ851977:VSJ851982 WCF851977:WCF851982 WMB851977:WMB851982 WVX851977:WVX851982 P917513:P917518 JL917513:JL917518 TH917513:TH917518 ADD917513:ADD917518 AMZ917513:AMZ917518 AWV917513:AWV917518 BGR917513:BGR917518 BQN917513:BQN917518 CAJ917513:CAJ917518 CKF917513:CKF917518 CUB917513:CUB917518 DDX917513:DDX917518 DNT917513:DNT917518 DXP917513:DXP917518 EHL917513:EHL917518 ERH917513:ERH917518 FBD917513:FBD917518 FKZ917513:FKZ917518 FUV917513:FUV917518 GER917513:GER917518 GON917513:GON917518 GYJ917513:GYJ917518 HIF917513:HIF917518 HSB917513:HSB917518 IBX917513:IBX917518 ILT917513:ILT917518 IVP917513:IVP917518 JFL917513:JFL917518 JPH917513:JPH917518 JZD917513:JZD917518 KIZ917513:KIZ917518 KSV917513:KSV917518 LCR917513:LCR917518 LMN917513:LMN917518 LWJ917513:LWJ917518 MGF917513:MGF917518 MQB917513:MQB917518 MZX917513:MZX917518 NJT917513:NJT917518 NTP917513:NTP917518 ODL917513:ODL917518 ONH917513:ONH917518 OXD917513:OXD917518 PGZ917513:PGZ917518 PQV917513:PQV917518 QAR917513:QAR917518 QKN917513:QKN917518 QUJ917513:QUJ917518 REF917513:REF917518 ROB917513:ROB917518 RXX917513:RXX917518 SHT917513:SHT917518 SRP917513:SRP917518 TBL917513:TBL917518 TLH917513:TLH917518 TVD917513:TVD917518 UEZ917513:UEZ917518 UOV917513:UOV917518 UYR917513:UYR917518 VIN917513:VIN917518 VSJ917513:VSJ917518 WCF917513:WCF917518 WMB917513:WMB917518 WVX917513:WVX917518 P983049:P983054 JL983049:JL983054 TH983049:TH983054 ADD983049:ADD983054 AMZ983049:AMZ983054 AWV983049:AWV983054 BGR983049:BGR983054 BQN983049:BQN983054 CAJ983049:CAJ983054 CKF983049:CKF983054 CUB983049:CUB983054 DDX983049:DDX983054 DNT983049:DNT983054 DXP983049:DXP983054 EHL983049:EHL983054 ERH983049:ERH983054 FBD983049:FBD983054 FKZ983049:FKZ983054 FUV983049:FUV983054 GER983049:GER983054 GON983049:GON983054 GYJ983049:GYJ983054 HIF983049:HIF983054 HSB983049:HSB983054 IBX983049:IBX983054 ILT983049:ILT983054 IVP983049:IVP983054 JFL983049:JFL983054 JPH983049:JPH983054 JZD983049:JZD983054 KIZ983049:KIZ983054 KSV983049:KSV983054 LCR983049:LCR983054 LMN983049:LMN983054 LWJ983049:LWJ983054 MGF983049:MGF983054 MQB983049:MQB983054 MZX983049:MZX983054 NJT983049:NJT983054 NTP983049:NTP983054 ODL983049:ODL983054 ONH983049:ONH983054 OXD983049:OXD983054 PGZ983049:PGZ983054 PQV983049:PQV983054 QAR983049:QAR983054 QKN983049:QKN983054 QUJ983049:QUJ983054 REF983049:REF983054 ROB983049:ROB983054 RXX983049:RXX983054 SHT983049:SHT983054 SRP983049:SRP983054 TBL983049:TBL983054 TLH983049:TLH983054 TVD983049:TVD983054 UEZ983049:UEZ983054 UOV983049:UOV983054 UYR983049:UYR983054 VIN983049:VIN983054 VSJ983049:VSJ983054 WCF983049:WCF983054 WMB983049:WMB983054 WVX983049:WVX983054">
      <formula1>PROBAB</formula1>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2" manualBreakCount="2">
    <brk id="13" max="35" man="1"/>
    <brk id="89" max="3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0.1406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6.5703125" style="356" customWidth="1"/>
    <col min="24" max="25" width="16.42578125" style="356" customWidth="1"/>
    <col min="26" max="26" width="16" style="353" customWidth="1"/>
    <col min="27" max="28" width="4.140625" style="353" customWidth="1"/>
    <col min="29" max="29" width="1" style="353" hidden="1" customWidth="1"/>
    <col min="30" max="31" width="3.85546875" style="353" hidden="1" customWidth="1"/>
    <col min="32" max="32" width="3.140625" style="353" customWidth="1"/>
    <col min="33" max="33" width="3.85546875" style="353" hidden="1" customWidth="1"/>
    <col min="34" max="34" width="3.140625" style="353" customWidth="1"/>
    <col min="35" max="35" width="3.85546875" style="353" hidden="1" customWidth="1"/>
    <col min="36" max="36" width="4.42578125" style="371" customWidth="1"/>
    <col min="37" max="37" width="4.140625" style="329" customWidth="1"/>
    <col min="38" max="256" width="11.42578125" style="329"/>
    <col min="257" max="257" width="10.1406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6.5703125" style="329" customWidth="1"/>
    <col min="280" max="281" width="16.42578125" style="329" customWidth="1"/>
    <col min="282" max="282" width="16" style="329" customWidth="1"/>
    <col min="283" max="284" width="4.140625" style="329" customWidth="1"/>
    <col min="285" max="287" width="0" style="329" hidden="1" customWidth="1"/>
    <col min="288" max="288" width="3.140625" style="329" customWidth="1"/>
    <col min="289" max="289" width="0" style="329" hidden="1" customWidth="1"/>
    <col min="290" max="290" width="3.140625" style="329" customWidth="1"/>
    <col min="291" max="291" width="0" style="329" hidden="1" customWidth="1"/>
    <col min="292" max="292" width="4.42578125" style="329" customWidth="1"/>
    <col min="293" max="293" width="4.140625" style="329" customWidth="1"/>
    <col min="294" max="512" width="11.42578125" style="329"/>
    <col min="513" max="513" width="10.1406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6.5703125" style="329" customWidth="1"/>
    <col min="536" max="537" width="16.42578125" style="329" customWidth="1"/>
    <col min="538" max="538" width="16" style="329" customWidth="1"/>
    <col min="539" max="540" width="4.140625" style="329" customWidth="1"/>
    <col min="541" max="543" width="0" style="329" hidden="1" customWidth="1"/>
    <col min="544" max="544" width="3.140625" style="329" customWidth="1"/>
    <col min="545" max="545" width="0" style="329" hidden="1" customWidth="1"/>
    <col min="546" max="546" width="3.140625" style="329" customWidth="1"/>
    <col min="547" max="547" width="0" style="329" hidden="1" customWidth="1"/>
    <col min="548" max="548" width="4.42578125" style="329" customWidth="1"/>
    <col min="549" max="549" width="4.140625" style="329" customWidth="1"/>
    <col min="550" max="768" width="11.42578125" style="329"/>
    <col min="769" max="769" width="10.1406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6.5703125" style="329" customWidth="1"/>
    <col min="792" max="793" width="16.42578125" style="329" customWidth="1"/>
    <col min="794" max="794" width="16" style="329" customWidth="1"/>
    <col min="795" max="796" width="4.140625" style="329" customWidth="1"/>
    <col min="797" max="799" width="0" style="329" hidden="1" customWidth="1"/>
    <col min="800" max="800" width="3.140625" style="329" customWidth="1"/>
    <col min="801" max="801" width="0" style="329" hidden="1" customWidth="1"/>
    <col min="802" max="802" width="3.140625" style="329" customWidth="1"/>
    <col min="803" max="803" width="0" style="329" hidden="1" customWidth="1"/>
    <col min="804" max="804" width="4.42578125" style="329" customWidth="1"/>
    <col min="805" max="805" width="4.140625" style="329" customWidth="1"/>
    <col min="806" max="1024" width="11.42578125" style="329"/>
    <col min="1025" max="1025" width="10.1406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6.5703125" style="329" customWidth="1"/>
    <col min="1048" max="1049" width="16.42578125" style="329" customWidth="1"/>
    <col min="1050" max="1050" width="16" style="329" customWidth="1"/>
    <col min="1051" max="1052" width="4.140625" style="329" customWidth="1"/>
    <col min="1053" max="1055" width="0" style="329" hidden="1" customWidth="1"/>
    <col min="1056" max="1056" width="3.140625" style="329" customWidth="1"/>
    <col min="1057" max="1057" width="0" style="329" hidden="1" customWidth="1"/>
    <col min="1058" max="1058" width="3.140625" style="329" customWidth="1"/>
    <col min="1059" max="1059" width="0" style="329" hidden="1" customWidth="1"/>
    <col min="1060" max="1060" width="4.42578125" style="329" customWidth="1"/>
    <col min="1061" max="1061" width="4.140625" style="329" customWidth="1"/>
    <col min="1062" max="1280" width="11.42578125" style="329"/>
    <col min="1281" max="1281" width="10.1406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6.5703125" style="329" customWidth="1"/>
    <col min="1304" max="1305" width="16.42578125" style="329" customWidth="1"/>
    <col min="1306" max="1306" width="16" style="329" customWidth="1"/>
    <col min="1307" max="1308" width="4.140625" style="329" customWidth="1"/>
    <col min="1309" max="1311" width="0" style="329" hidden="1" customWidth="1"/>
    <col min="1312" max="1312" width="3.140625" style="329" customWidth="1"/>
    <col min="1313" max="1313" width="0" style="329" hidden="1" customWidth="1"/>
    <col min="1314" max="1314" width="3.140625" style="329" customWidth="1"/>
    <col min="1315" max="1315" width="0" style="329" hidden="1" customWidth="1"/>
    <col min="1316" max="1316" width="4.42578125" style="329" customWidth="1"/>
    <col min="1317" max="1317" width="4.140625" style="329" customWidth="1"/>
    <col min="1318" max="1536" width="11.42578125" style="329"/>
    <col min="1537" max="1537" width="10.1406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6.5703125" style="329" customWidth="1"/>
    <col min="1560" max="1561" width="16.42578125" style="329" customWidth="1"/>
    <col min="1562" max="1562" width="16" style="329" customWidth="1"/>
    <col min="1563" max="1564" width="4.140625" style="329" customWidth="1"/>
    <col min="1565" max="1567" width="0" style="329" hidden="1" customWidth="1"/>
    <col min="1568" max="1568" width="3.140625" style="329" customWidth="1"/>
    <col min="1569" max="1569" width="0" style="329" hidden="1" customWidth="1"/>
    <col min="1570" max="1570" width="3.140625" style="329" customWidth="1"/>
    <col min="1571" max="1571" width="0" style="329" hidden="1" customWidth="1"/>
    <col min="1572" max="1572" width="4.42578125" style="329" customWidth="1"/>
    <col min="1573" max="1573" width="4.140625" style="329" customWidth="1"/>
    <col min="1574" max="1792" width="11.42578125" style="329"/>
    <col min="1793" max="1793" width="10.1406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6.5703125" style="329" customWidth="1"/>
    <col min="1816" max="1817" width="16.42578125" style="329" customWidth="1"/>
    <col min="1818" max="1818" width="16" style="329" customWidth="1"/>
    <col min="1819" max="1820" width="4.140625" style="329" customWidth="1"/>
    <col min="1821" max="1823" width="0" style="329" hidden="1" customWidth="1"/>
    <col min="1824" max="1824" width="3.140625" style="329" customWidth="1"/>
    <col min="1825" max="1825" width="0" style="329" hidden="1" customWidth="1"/>
    <col min="1826" max="1826" width="3.140625" style="329" customWidth="1"/>
    <col min="1827" max="1827" width="0" style="329" hidden="1" customWidth="1"/>
    <col min="1828" max="1828" width="4.42578125" style="329" customWidth="1"/>
    <col min="1829" max="1829" width="4.140625" style="329" customWidth="1"/>
    <col min="1830" max="2048" width="11.42578125" style="329"/>
    <col min="2049" max="2049" width="10.1406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6.5703125" style="329" customWidth="1"/>
    <col min="2072" max="2073" width="16.42578125" style="329" customWidth="1"/>
    <col min="2074" max="2074" width="16" style="329" customWidth="1"/>
    <col min="2075" max="2076" width="4.140625" style="329" customWidth="1"/>
    <col min="2077" max="2079" width="0" style="329" hidden="1" customWidth="1"/>
    <col min="2080" max="2080" width="3.140625" style="329" customWidth="1"/>
    <col min="2081" max="2081" width="0" style="329" hidden="1" customWidth="1"/>
    <col min="2082" max="2082" width="3.140625" style="329" customWidth="1"/>
    <col min="2083" max="2083" width="0" style="329" hidden="1" customWidth="1"/>
    <col min="2084" max="2084" width="4.42578125" style="329" customWidth="1"/>
    <col min="2085" max="2085" width="4.140625" style="329" customWidth="1"/>
    <col min="2086" max="2304" width="11.42578125" style="329"/>
    <col min="2305" max="2305" width="10.1406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6.5703125" style="329" customWidth="1"/>
    <col min="2328" max="2329" width="16.42578125" style="329" customWidth="1"/>
    <col min="2330" max="2330" width="16" style="329" customWidth="1"/>
    <col min="2331" max="2332" width="4.140625" style="329" customWidth="1"/>
    <col min="2333" max="2335" width="0" style="329" hidden="1" customWidth="1"/>
    <col min="2336" max="2336" width="3.140625" style="329" customWidth="1"/>
    <col min="2337" max="2337" width="0" style="329" hidden="1" customWidth="1"/>
    <col min="2338" max="2338" width="3.140625" style="329" customWidth="1"/>
    <col min="2339" max="2339" width="0" style="329" hidden="1" customWidth="1"/>
    <col min="2340" max="2340" width="4.42578125" style="329" customWidth="1"/>
    <col min="2341" max="2341" width="4.140625" style="329" customWidth="1"/>
    <col min="2342" max="2560" width="11.42578125" style="329"/>
    <col min="2561" max="2561" width="10.1406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6.5703125" style="329" customWidth="1"/>
    <col min="2584" max="2585" width="16.42578125" style="329" customWidth="1"/>
    <col min="2586" max="2586" width="16" style="329" customWidth="1"/>
    <col min="2587" max="2588" width="4.140625" style="329" customWidth="1"/>
    <col min="2589" max="2591" width="0" style="329" hidden="1" customWidth="1"/>
    <col min="2592" max="2592" width="3.140625" style="329" customWidth="1"/>
    <col min="2593" max="2593" width="0" style="329" hidden="1" customWidth="1"/>
    <col min="2594" max="2594" width="3.140625" style="329" customWidth="1"/>
    <col min="2595" max="2595" width="0" style="329" hidden="1" customWidth="1"/>
    <col min="2596" max="2596" width="4.42578125" style="329" customWidth="1"/>
    <col min="2597" max="2597" width="4.140625" style="329" customWidth="1"/>
    <col min="2598" max="2816" width="11.42578125" style="329"/>
    <col min="2817" max="2817" width="10.1406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6.5703125" style="329" customWidth="1"/>
    <col min="2840" max="2841" width="16.42578125" style="329" customWidth="1"/>
    <col min="2842" max="2842" width="16" style="329" customWidth="1"/>
    <col min="2843" max="2844" width="4.140625" style="329" customWidth="1"/>
    <col min="2845" max="2847" width="0" style="329" hidden="1" customWidth="1"/>
    <col min="2848" max="2848" width="3.140625" style="329" customWidth="1"/>
    <col min="2849" max="2849" width="0" style="329" hidden="1" customWidth="1"/>
    <col min="2850" max="2850" width="3.140625" style="329" customWidth="1"/>
    <col min="2851" max="2851" width="0" style="329" hidden="1" customWidth="1"/>
    <col min="2852" max="2852" width="4.42578125" style="329" customWidth="1"/>
    <col min="2853" max="2853" width="4.140625" style="329" customWidth="1"/>
    <col min="2854" max="3072" width="11.42578125" style="329"/>
    <col min="3073" max="3073" width="10.1406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6.5703125" style="329" customWidth="1"/>
    <col min="3096" max="3097" width="16.42578125" style="329" customWidth="1"/>
    <col min="3098" max="3098" width="16" style="329" customWidth="1"/>
    <col min="3099" max="3100" width="4.140625" style="329" customWidth="1"/>
    <col min="3101" max="3103" width="0" style="329" hidden="1" customWidth="1"/>
    <col min="3104" max="3104" width="3.140625" style="329" customWidth="1"/>
    <col min="3105" max="3105" width="0" style="329" hidden="1" customWidth="1"/>
    <col min="3106" max="3106" width="3.140625" style="329" customWidth="1"/>
    <col min="3107" max="3107" width="0" style="329" hidden="1" customWidth="1"/>
    <col min="3108" max="3108" width="4.42578125" style="329" customWidth="1"/>
    <col min="3109" max="3109" width="4.140625" style="329" customWidth="1"/>
    <col min="3110" max="3328" width="11.42578125" style="329"/>
    <col min="3329" max="3329" width="10.1406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6.5703125" style="329" customWidth="1"/>
    <col min="3352" max="3353" width="16.42578125" style="329" customWidth="1"/>
    <col min="3354" max="3354" width="16" style="329" customWidth="1"/>
    <col min="3355" max="3356" width="4.140625" style="329" customWidth="1"/>
    <col min="3357" max="3359" width="0" style="329" hidden="1" customWidth="1"/>
    <col min="3360" max="3360" width="3.140625" style="329" customWidth="1"/>
    <col min="3361" max="3361" width="0" style="329" hidden="1" customWidth="1"/>
    <col min="3362" max="3362" width="3.140625" style="329" customWidth="1"/>
    <col min="3363" max="3363" width="0" style="329" hidden="1" customWidth="1"/>
    <col min="3364" max="3364" width="4.42578125" style="329" customWidth="1"/>
    <col min="3365" max="3365" width="4.140625" style="329" customWidth="1"/>
    <col min="3366" max="3584" width="11.42578125" style="329"/>
    <col min="3585" max="3585" width="10.1406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6.5703125" style="329" customWidth="1"/>
    <col min="3608" max="3609" width="16.42578125" style="329" customWidth="1"/>
    <col min="3610" max="3610" width="16" style="329" customWidth="1"/>
    <col min="3611" max="3612" width="4.140625" style="329" customWidth="1"/>
    <col min="3613" max="3615" width="0" style="329" hidden="1" customWidth="1"/>
    <col min="3616" max="3616" width="3.140625" style="329" customWidth="1"/>
    <col min="3617" max="3617" width="0" style="329" hidden="1" customWidth="1"/>
    <col min="3618" max="3618" width="3.140625" style="329" customWidth="1"/>
    <col min="3619" max="3619" width="0" style="329" hidden="1" customWidth="1"/>
    <col min="3620" max="3620" width="4.42578125" style="329" customWidth="1"/>
    <col min="3621" max="3621" width="4.140625" style="329" customWidth="1"/>
    <col min="3622" max="3840" width="11.42578125" style="329"/>
    <col min="3841" max="3841" width="10.1406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6.5703125" style="329" customWidth="1"/>
    <col min="3864" max="3865" width="16.42578125" style="329" customWidth="1"/>
    <col min="3866" max="3866" width="16" style="329" customWidth="1"/>
    <col min="3867" max="3868" width="4.140625" style="329" customWidth="1"/>
    <col min="3869" max="3871" width="0" style="329" hidden="1" customWidth="1"/>
    <col min="3872" max="3872" width="3.140625" style="329" customWidth="1"/>
    <col min="3873" max="3873" width="0" style="329" hidden="1" customWidth="1"/>
    <col min="3874" max="3874" width="3.140625" style="329" customWidth="1"/>
    <col min="3875" max="3875" width="0" style="329" hidden="1" customWidth="1"/>
    <col min="3876" max="3876" width="4.42578125" style="329" customWidth="1"/>
    <col min="3877" max="3877" width="4.140625" style="329" customWidth="1"/>
    <col min="3878" max="4096" width="11.42578125" style="329"/>
    <col min="4097" max="4097" width="10.1406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6.5703125" style="329" customWidth="1"/>
    <col min="4120" max="4121" width="16.42578125" style="329" customWidth="1"/>
    <col min="4122" max="4122" width="16" style="329" customWidth="1"/>
    <col min="4123" max="4124" width="4.140625" style="329" customWidth="1"/>
    <col min="4125" max="4127" width="0" style="329" hidden="1" customWidth="1"/>
    <col min="4128" max="4128" width="3.140625" style="329" customWidth="1"/>
    <col min="4129" max="4129" width="0" style="329" hidden="1" customWidth="1"/>
    <col min="4130" max="4130" width="3.140625" style="329" customWidth="1"/>
    <col min="4131" max="4131" width="0" style="329" hidden="1" customWidth="1"/>
    <col min="4132" max="4132" width="4.42578125" style="329" customWidth="1"/>
    <col min="4133" max="4133" width="4.140625" style="329" customWidth="1"/>
    <col min="4134" max="4352" width="11.42578125" style="329"/>
    <col min="4353" max="4353" width="10.1406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6.5703125" style="329" customWidth="1"/>
    <col min="4376" max="4377" width="16.42578125" style="329" customWidth="1"/>
    <col min="4378" max="4378" width="16" style="329" customWidth="1"/>
    <col min="4379" max="4380" width="4.140625" style="329" customWidth="1"/>
    <col min="4381" max="4383" width="0" style="329" hidden="1" customWidth="1"/>
    <col min="4384" max="4384" width="3.140625" style="329" customWidth="1"/>
    <col min="4385" max="4385" width="0" style="329" hidden="1" customWidth="1"/>
    <col min="4386" max="4386" width="3.140625" style="329" customWidth="1"/>
    <col min="4387" max="4387" width="0" style="329" hidden="1" customWidth="1"/>
    <col min="4388" max="4388" width="4.42578125" style="329" customWidth="1"/>
    <col min="4389" max="4389" width="4.140625" style="329" customWidth="1"/>
    <col min="4390" max="4608" width="11.42578125" style="329"/>
    <col min="4609" max="4609" width="10.1406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6.5703125" style="329" customWidth="1"/>
    <col min="4632" max="4633" width="16.42578125" style="329" customWidth="1"/>
    <col min="4634" max="4634" width="16" style="329" customWidth="1"/>
    <col min="4635" max="4636" width="4.140625" style="329" customWidth="1"/>
    <col min="4637" max="4639" width="0" style="329" hidden="1" customWidth="1"/>
    <col min="4640" max="4640" width="3.140625" style="329" customWidth="1"/>
    <col min="4641" max="4641" width="0" style="329" hidden="1" customWidth="1"/>
    <col min="4642" max="4642" width="3.140625" style="329" customWidth="1"/>
    <col min="4643" max="4643" width="0" style="329" hidden="1" customWidth="1"/>
    <col min="4644" max="4644" width="4.42578125" style="329" customWidth="1"/>
    <col min="4645" max="4645" width="4.140625" style="329" customWidth="1"/>
    <col min="4646" max="4864" width="11.42578125" style="329"/>
    <col min="4865" max="4865" width="10.1406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6.5703125" style="329" customWidth="1"/>
    <col min="4888" max="4889" width="16.42578125" style="329" customWidth="1"/>
    <col min="4890" max="4890" width="16" style="329" customWidth="1"/>
    <col min="4891" max="4892" width="4.140625" style="329" customWidth="1"/>
    <col min="4893" max="4895" width="0" style="329" hidden="1" customWidth="1"/>
    <col min="4896" max="4896" width="3.140625" style="329" customWidth="1"/>
    <col min="4897" max="4897" width="0" style="329" hidden="1" customWidth="1"/>
    <col min="4898" max="4898" width="3.140625" style="329" customWidth="1"/>
    <col min="4899" max="4899" width="0" style="329" hidden="1" customWidth="1"/>
    <col min="4900" max="4900" width="4.42578125" style="329" customWidth="1"/>
    <col min="4901" max="4901" width="4.140625" style="329" customWidth="1"/>
    <col min="4902" max="5120" width="11.42578125" style="329"/>
    <col min="5121" max="5121" width="10.1406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6.5703125" style="329" customWidth="1"/>
    <col min="5144" max="5145" width="16.42578125" style="329" customWidth="1"/>
    <col min="5146" max="5146" width="16" style="329" customWidth="1"/>
    <col min="5147" max="5148" width="4.140625" style="329" customWidth="1"/>
    <col min="5149" max="5151" width="0" style="329" hidden="1" customWidth="1"/>
    <col min="5152" max="5152" width="3.140625" style="329" customWidth="1"/>
    <col min="5153" max="5153" width="0" style="329" hidden="1" customWidth="1"/>
    <col min="5154" max="5154" width="3.140625" style="329" customWidth="1"/>
    <col min="5155" max="5155" width="0" style="329" hidden="1" customWidth="1"/>
    <col min="5156" max="5156" width="4.42578125" style="329" customWidth="1"/>
    <col min="5157" max="5157" width="4.140625" style="329" customWidth="1"/>
    <col min="5158" max="5376" width="11.42578125" style="329"/>
    <col min="5377" max="5377" width="10.1406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6.5703125" style="329" customWidth="1"/>
    <col min="5400" max="5401" width="16.42578125" style="329" customWidth="1"/>
    <col min="5402" max="5402" width="16" style="329" customWidth="1"/>
    <col min="5403" max="5404" width="4.140625" style="329" customWidth="1"/>
    <col min="5405" max="5407" width="0" style="329" hidden="1" customWidth="1"/>
    <col min="5408" max="5408" width="3.140625" style="329" customWidth="1"/>
    <col min="5409" max="5409" width="0" style="329" hidden="1" customWidth="1"/>
    <col min="5410" max="5410" width="3.140625" style="329" customWidth="1"/>
    <col min="5411" max="5411" width="0" style="329" hidden="1" customWidth="1"/>
    <col min="5412" max="5412" width="4.42578125" style="329" customWidth="1"/>
    <col min="5413" max="5413" width="4.140625" style="329" customWidth="1"/>
    <col min="5414" max="5632" width="11.42578125" style="329"/>
    <col min="5633" max="5633" width="10.1406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6.5703125" style="329" customWidth="1"/>
    <col min="5656" max="5657" width="16.42578125" style="329" customWidth="1"/>
    <col min="5658" max="5658" width="16" style="329" customWidth="1"/>
    <col min="5659" max="5660" width="4.140625" style="329" customWidth="1"/>
    <col min="5661" max="5663" width="0" style="329" hidden="1" customWidth="1"/>
    <col min="5664" max="5664" width="3.140625" style="329" customWidth="1"/>
    <col min="5665" max="5665" width="0" style="329" hidden="1" customWidth="1"/>
    <col min="5666" max="5666" width="3.140625" style="329" customWidth="1"/>
    <col min="5667" max="5667" width="0" style="329" hidden="1" customWidth="1"/>
    <col min="5668" max="5668" width="4.42578125" style="329" customWidth="1"/>
    <col min="5669" max="5669" width="4.140625" style="329" customWidth="1"/>
    <col min="5670" max="5888" width="11.42578125" style="329"/>
    <col min="5889" max="5889" width="10.1406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6.5703125" style="329" customWidth="1"/>
    <col min="5912" max="5913" width="16.42578125" style="329" customWidth="1"/>
    <col min="5914" max="5914" width="16" style="329" customWidth="1"/>
    <col min="5915" max="5916" width="4.140625" style="329" customWidth="1"/>
    <col min="5917" max="5919" width="0" style="329" hidden="1" customWidth="1"/>
    <col min="5920" max="5920" width="3.140625" style="329" customWidth="1"/>
    <col min="5921" max="5921" width="0" style="329" hidden="1" customWidth="1"/>
    <col min="5922" max="5922" width="3.140625" style="329" customWidth="1"/>
    <col min="5923" max="5923" width="0" style="329" hidden="1" customWidth="1"/>
    <col min="5924" max="5924" width="4.42578125" style="329" customWidth="1"/>
    <col min="5925" max="5925" width="4.140625" style="329" customWidth="1"/>
    <col min="5926" max="6144" width="11.42578125" style="329"/>
    <col min="6145" max="6145" width="10.1406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6.5703125" style="329" customWidth="1"/>
    <col min="6168" max="6169" width="16.42578125" style="329" customWidth="1"/>
    <col min="6170" max="6170" width="16" style="329" customWidth="1"/>
    <col min="6171" max="6172" width="4.140625" style="329" customWidth="1"/>
    <col min="6173" max="6175" width="0" style="329" hidden="1" customWidth="1"/>
    <col min="6176" max="6176" width="3.140625" style="329" customWidth="1"/>
    <col min="6177" max="6177" width="0" style="329" hidden="1" customWidth="1"/>
    <col min="6178" max="6178" width="3.140625" style="329" customWidth="1"/>
    <col min="6179" max="6179" width="0" style="329" hidden="1" customWidth="1"/>
    <col min="6180" max="6180" width="4.42578125" style="329" customWidth="1"/>
    <col min="6181" max="6181" width="4.140625" style="329" customWidth="1"/>
    <col min="6182" max="6400" width="11.42578125" style="329"/>
    <col min="6401" max="6401" width="10.1406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6.5703125" style="329" customWidth="1"/>
    <col min="6424" max="6425" width="16.42578125" style="329" customWidth="1"/>
    <col min="6426" max="6426" width="16" style="329" customWidth="1"/>
    <col min="6427" max="6428" width="4.140625" style="329" customWidth="1"/>
    <col min="6429" max="6431" width="0" style="329" hidden="1" customWidth="1"/>
    <col min="6432" max="6432" width="3.140625" style="329" customWidth="1"/>
    <col min="6433" max="6433" width="0" style="329" hidden="1" customWidth="1"/>
    <col min="6434" max="6434" width="3.140625" style="329" customWidth="1"/>
    <col min="6435" max="6435" width="0" style="329" hidden="1" customWidth="1"/>
    <col min="6436" max="6436" width="4.42578125" style="329" customWidth="1"/>
    <col min="6437" max="6437" width="4.140625" style="329" customWidth="1"/>
    <col min="6438" max="6656" width="11.42578125" style="329"/>
    <col min="6657" max="6657" width="10.1406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6.5703125" style="329" customWidth="1"/>
    <col min="6680" max="6681" width="16.42578125" style="329" customWidth="1"/>
    <col min="6682" max="6682" width="16" style="329" customWidth="1"/>
    <col min="6683" max="6684" width="4.140625" style="329" customWidth="1"/>
    <col min="6685" max="6687" width="0" style="329" hidden="1" customWidth="1"/>
    <col min="6688" max="6688" width="3.140625" style="329" customWidth="1"/>
    <col min="6689" max="6689" width="0" style="329" hidden="1" customWidth="1"/>
    <col min="6690" max="6690" width="3.140625" style="329" customWidth="1"/>
    <col min="6691" max="6691" width="0" style="329" hidden="1" customWidth="1"/>
    <col min="6692" max="6692" width="4.42578125" style="329" customWidth="1"/>
    <col min="6693" max="6693" width="4.140625" style="329" customWidth="1"/>
    <col min="6694" max="6912" width="11.42578125" style="329"/>
    <col min="6913" max="6913" width="10.1406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6.5703125" style="329" customWidth="1"/>
    <col min="6936" max="6937" width="16.42578125" style="329" customWidth="1"/>
    <col min="6938" max="6938" width="16" style="329" customWidth="1"/>
    <col min="6939" max="6940" width="4.140625" style="329" customWidth="1"/>
    <col min="6941" max="6943" width="0" style="329" hidden="1" customWidth="1"/>
    <col min="6944" max="6944" width="3.140625" style="329" customWidth="1"/>
    <col min="6945" max="6945" width="0" style="329" hidden="1" customWidth="1"/>
    <col min="6946" max="6946" width="3.140625" style="329" customWidth="1"/>
    <col min="6947" max="6947" width="0" style="329" hidden="1" customWidth="1"/>
    <col min="6948" max="6948" width="4.42578125" style="329" customWidth="1"/>
    <col min="6949" max="6949" width="4.140625" style="329" customWidth="1"/>
    <col min="6950" max="7168" width="11.42578125" style="329"/>
    <col min="7169" max="7169" width="10.1406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6.5703125" style="329" customWidth="1"/>
    <col min="7192" max="7193" width="16.42578125" style="329" customWidth="1"/>
    <col min="7194" max="7194" width="16" style="329" customWidth="1"/>
    <col min="7195" max="7196" width="4.140625" style="329" customWidth="1"/>
    <col min="7197" max="7199" width="0" style="329" hidden="1" customWidth="1"/>
    <col min="7200" max="7200" width="3.140625" style="329" customWidth="1"/>
    <col min="7201" max="7201" width="0" style="329" hidden="1" customWidth="1"/>
    <col min="7202" max="7202" width="3.140625" style="329" customWidth="1"/>
    <col min="7203" max="7203" width="0" style="329" hidden="1" customWidth="1"/>
    <col min="7204" max="7204" width="4.42578125" style="329" customWidth="1"/>
    <col min="7205" max="7205" width="4.140625" style="329" customWidth="1"/>
    <col min="7206" max="7424" width="11.42578125" style="329"/>
    <col min="7425" max="7425" width="10.1406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6.5703125" style="329" customWidth="1"/>
    <col min="7448" max="7449" width="16.42578125" style="329" customWidth="1"/>
    <col min="7450" max="7450" width="16" style="329" customWidth="1"/>
    <col min="7451" max="7452" width="4.140625" style="329" customWidth="1"/>
    <col min="7453" max="7455" width="0" style="329" hidden="1" customWidth="1"/>
    <col min="7456" max="7456" width="3.140625" style="329" customWidth="1"/>
    <col min="7457" max="7457" width="0" style="329" hidden="1" customWidth="1"/>
    <col min="7458" max="7458" width="3.140625" style="329" customWidth="1"/>
    <col min="7459" max="7459" width="0" style="329" hidden="1" customWidth="1"/>
    <col min="7460" max="7460" width="4.42578125" style="329" customWidth="1"/>
    <col min="7461" max="7461" width="4.140625" style="329" customWidth="1"/>
    <col min="7462" max="7680" width="11.42578125" style="329"/>
    <col min="7681" max="7681" width="10.1406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6.5703125" style="329" customWidth="1"/>
    <col min="7704" max="7705" width="16.42578125" style="329" customWidth="1"/>
    <col min="7706" max="7706" width="16" style="329" customWidth="1"/>
    <col min="7707" max="7708" width="4.140625" style="329" customWidth="1"/>
    <col min="7709" max="7711" width="0" style="329" hidden="1" customWidth="1"/>
    <col min="7712" max="7712" width="3.140625" style="329" customWidth="1"/>
    <col min="7713" max="7713" width="0" style="329" hidden="1" customWidth="1"/>
    <col min="7714" max="7714" width="3.140625" style="329" customWidth="1"/>
    <col min="7715" max="7715" width="0" style="329" hidden="1" customWidth="1"/>
    <col min="7716" max="7716" width="4.42578125" style="329" customWidth="1"/>
    <col min="7717" max="7717" width="4.140625" style="329" customWidth="1"/>
    <col min="7718" max="7936" width="11.42578125" style="329"/>
    <col min="7937" max="7937" width="10.1406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6.5703125" style="329" customWidth="1"/>
    <col min="7960" max="7961" width="16.42578125" style="329" customWidth="1"/>
    <col min="7962" max="7962" width="16" style="329" customWidth="1"/>
    <col min="7963" max="7964" width="4.140625" style="329" customWidth="1"/>
    <col min="7965" max="7967" width="0" style="329" hidden="1" customWidth="1"/>
    <col min="7968" max="7968" width="3.140625" style="329" customWidth="1"/>
    <col min="7969" max="7969" width="0" style="329" hidden="1" customWidth="1"/>
    <col min="7970" max="7970" width="3.140625" style="329" customWidth="1"/>
    <col min="7971" max="7971" width="0" style="329" hidden="1" customWidth="1"/>
    <col min="7972" max="7972" width="4.42578125" style="329" customWidth="1"/>
    <col min="7973" max="7973" width="4.140625" style="329" customWidth="1"/>
    <col min="7974" max="8192" width="11.42578125" style="329"/>
    <col min="8193" max="8193" width="10.1406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6.5703125" style="329" customWidth="1"/>
    <col min="8216" max="8217" width="16.42578125" style="329" customWidth="1"/>
    <col min="8218" max="8218" width="16" style="329" customWidth="1"/>
    <col min="8219" max="8220" width="4.140625" style="329" customWidth="1"/>
    <col min="8221" max="8223" width="0" style="329" hidden="1" customWidth="1"/>
    <col min="8224" max="8224" width="3.140625" style="329" customWidth="1"/>
    <col min="8225" max="8225" width="0" style="329" hidden="1" customWidth="1"/>
    <col min="8226" max="8226" width="3.140625" style="329" customWidth="1"/>
    <col min="8227" max="8227" width="0" style="329" hidden="1" customWidth="1"/>
    <col min="8228" max="8228" width="4.42578125" style="329" customWidth="1"/>
    <col min="8229" max="8229" width="4.140625" style="329" customWidth="1"/>
    <col min="8230" max="8448" width="11.42578125" style="329"/>
    <col min="8449" max="8449" width="10.1406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6.5703125" style="329" customWidth="1"/>
    <col min="8472" max="8473" width="16.42578125" style="329" customWidth="1"/>
    <col min="8474" max="8474" width="16" style="329" customWidth="1"/>
    <col min="8475" max="8476" width="4.140625" style="329" customWidth="1"/>
    <col min="8477" max="8479" width="0" style="329" hidden="1" customWidth="1"/>
    <col min="8480" max="8480" width="3.140625" style="329" customWidth="1"/>
    <col min="8481" max="8481" width="0" style="329" hidden="1" customWidth="1"/>
    <col min="8482" max="8482" width="3.140625" style="329" customWidth="1"/>
    <col min="8483" max="8483" width="0" style="329" hidden="1" customWidth="1"/>
    <col min="8484" max="8484" width="4.42578125" style="329" customWidth="1"/>
    <col min="8485" max="8485" width="4.140625" style="329" customWidth="1"/>
    <col min="8486" max="8704" width="11.42578125" style="329"/>
    <col min="8705" max="8705" width="10.1406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6.5703125" style="329" customWidth="1"/>
    <col min="8728" max="8729" width="16.42578125" style="329" customWidth="1"/>
    <col min="8730" max="8730" width="16" style="329" customWidth="1"/>
    <col min="8731" max="8732" width="4.140625" style="329" customWidth="1"/>
    <col min="8733" max="8735" width="0" style="329" hidden="1" customWidth="1"/>
    <col min="8736" max="8736" width="3.140625" style="329" customWidth="1"/>
    <col min="8737" max="8737" width="0" style="329" hidden="1" customWidth="1"/>
    <col min="8738" max="8738" width="3.140625" style="329" customWidth="1"/>
    <col min="8739" max="8739" width="0" style="329" hidden="1" customWidth="1"/>
    <col min="8740" max="8740" width="4.42578125" style="329" customWidth="1"/>
    <col min="8741" max="8741" width="4.140625" style="329" customWidth="1"/>
    <col min="8742" max="8960" width="11.42578125" style="329"/>
    <col min="8961" max="8961" width="10.1406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6.5703125" style="329" customWidth="1"/>
    <col min="8984" max="8985" width="16.42578125" style="329" customWidth="1"/>
    <col min="8986" max="8986" width="16" style="329" customWidth="1"/>
    <col min="8987" max="8988" width="4.140625" style="329" customWidth="1"/>
    <col min="8989" max="8991" width="0" style="329" hidden="1" customWidth="1"/>
    <col min="8992" max="8992" width="3.140625" style="329" customWidth="1"/>
    <col min="8993" max="8993" width="0" style="329" hidden="1" customWidth="1"/>
    <col min="8994" max="8994" width="3.140625" style="329" customWidth="1"/>
    <col min="8995" max="8995" width="0" style="329" hidden="1" customWidth="1"/>
    <col min="8996" max="8996" width="4.42578125" style="329" customWidth="1"/>
    <col min="8997" max="8997" width="4.140625" style="329" customWidth="1"/>
    <col min="8998" max="9216" width="11.42578125" style="329"/>
    <col min="9217" max="9217" width="10.1406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6.5703125" style="329" customWidth="1"/>
    <col min="9240" max="9241" width="16.42578125" style="329" customWidth="1"/>
    <col min="9242" max="9242" width="16" style="329" customWidth="1"/>
    <col min="9243" max="9244" width="4.140625" style="329" customWidth="1"/>
    <col min="9245" max="9247" width="0" style="329" hidden="1" customWidth="1"/>
    <col min="9248" max="9248" width="3.140625" style="329" customWidth="1"/>
    <col min="9249" max="9249" width="0" style="329" hidden="1" customWidth="1"/>
    <col min="9250" max="9250" width="3.140625" style="329" customWidth="1"/>
    <col min="9251" max="9251" width="0" style="329" hidden="1" customWidth="1"/>
    <col min="9252" max="9252" width="4.42578125" style="329" customWidth="1"/>
    <col min="9253" max="9253" width="4.140625" style="329" customWidth="1"/>
    <col min="9254" max="9472" width="11.42578125" style="329"/>
    <col min="9473" max="9473" width="10.1406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6.5703125" style="329" customWidth="1"/>
    <col min="9496" max="9497" width="16.42578125" style="329" customWidth="1"/>
    <col min="9498" max="9498" width="16" style="329" customWidth="1"/>
    <col min="9499" max="9500" width="4.140625" style="329" customWidth="1"/>
    <col min="9501" max="9503" width="0" style="329" hidden="1" customWidth="1"/>
    <col min="9504" max="9504" width="3.140625" style="329" customWidth="1"/>
    <col min="9505" max="9505" width="0" style="329" hidden="1" customWidth="1"/>
    <col min="9506" max="9506" width="3.140625" style="329" customWidth="1"/>
    <col min="9507" max="9507" width="0" style="329" hidden="1" customWidth="1"/>
    <col min="9508" max="9508" width="4.42578125" style="329" customWidth="1"/>
    <col min="9509" max="9509" width="4.140625" style="329" customWidth="1"/>
    <col min="9510" max="9728" width="11.42578125" style="329"/>
    <col min="9729" max="9729" width="10.1406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6.5703125" style="329" customWidth="1"/>
    <col min="9752" max="9753" width="16.42578125" style="329" customWidth="1"/>
    <col min="9754" max="9754" width="16" style="329" customWidth="1"/>
    <col min="9755" max="9756" width="4.140625" style="329" customWidth="1"/>
    <col min="9757" max="9759" width="0" style="329" hidden="1" customWidth="1"/>
    <col min="9760" max="9760" width="3.140625" style="329" customWidth="1"/>
    <col min="9761" max="9761" width="0" style="329" hidden="1" customWidth="1"/>
    <col min="9762" max="9762" width="3.140625" style="329" customWidth="1"/>
    <col min="9763" max="9763" width="0" style="329" hidden="1" customWidth="1"/>
    <col min="9764" max="9764" width="4.42578125" style="329" customWidth="1"/>
    <col min="9765" max="9765" width="4.140625" style="329" customWidth="1"/>
    <col min="9766" max="9984" width="11.42578125" style="329"/>
    <col min="9985" max="9985" width="10.1406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6.5703125" style="329" customWidth="1"/>
    <col min="10008" max="10009" width="16.42578125" style="329" customWidth="1"/>
    <col min="10010" max="10010" width="16" style="329" customWidth="1"/>
    <col min="10011" max="10012" width="4.140625" style="329" customWidth="1"/>
    <col min="10013" max="10015" width="0" style="329" hidden="1" customWidth="1"/>
    <col min="10016" max="10016" width="3.140625" style="329" customWidth="1"/>
    <col min="10017" max="10017" width="0" style="329" hidden="1" customWidth="1"/>
    <col min="10018" max="10018" width="3.140625" style="329" customWidth="1"/>
    <col min="10019" max="10019" width="0" style="329" hidden="1" customWidth="1"/>
    <col min="10020" max="10020" width="4.42578125" style="329" customWidth="1"/>
    <col min="10021" max="10021" width="4.140625" style="329" customWidth="1"/>
    <col min="10022" max="10240" width="11.42578125" style="329"/>
    <col min="10241" max="10241" width="10.1406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6.5703125" style="329" customWidth="1"/>
    <col min="10264" max="10265" width="16.42578125" style="329" customWidth="1"/>
    <col min="10266" max="10266" width="16" style="329" customWidth="1"/>
    <col min="10267" max="10268" width="4.140625" style="329" customWidth="1"/>
    <col min="10269" max="10271" width="0" style="329" hidden="1" customWidth="1"/>
    <col min="10272" max="10272" width="3.140625" style="329" customWidth="1"/>
    <col min="10273" max="10273" width="0" style="329" hidden="1" customWidth="1"/>
    <col min="10274" max="10274" width="3.140625" style="329" customWidth="1"/>
    <col min="10275" max="10275" width="0" style="329" hidden="1" customWidth="1"/>
    <col min="10276" max="10276" width="4.42578125" style="329" customWidth="1"/>
    <col min="10277" max="10277" width="4.140625" style="329" customWidth="1"/>
    <col min="10278" max="10496" width="11.42578125" style="329"/>
    <col min="10497" max="10497" width="10.1406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6.5703125" style="329" customWidth="1"/>
    <col min="10520" max="10521" width="16.42578125" style="329" customWidth="1"/>
    <col min="10522" max="10522" width="16" style="329" customWidth="1"/>
    <col min="10523" max="10524" width="4.140625" style="329" customWidth="1"/>
    <col min="10525" max="10527" width="0" style="329" hidden="1" customWidth="1"/>
    <col min="10528" max="10528" width="3.140625" style="329" customWidth="1"/>
    <col min="10529" max="10529" width="0" style="329" hidden="1" customWidth="1"/>
    <col min="10530" max="10530" width="3.140625" style="329" customWidth="1"/>
    <col min="10531" max="10531" width="0" style="329" hidden="1" customWidth="1"/>
    <col min="10532" max="10532" width="4.42578125" style="329" customWidth="1"/>
    <col min="10533" max="10533" width="4.140625" style="329" customWidth="1"/>
    <col min="10534" max="10752" width="11.42578125" style="329"/>
    <col min="10753" max="10753" width="10.1406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6.5703125" style="329" customWidth="1"/>
    <col min="10776" max="10777" width="16.42578125" style="329" customWidth="1"/>
    <col min="10778" max="10778" width="16" style="329" customWidth="1"/>
    <col min="10779" max="10780" width="4.140625" style="329" customWidth="1"/>
    <col min="10781" max="10783" width="0" style="329" hidden="1" customWidth="1"/>
    <col min="10784" max="10784" width="3.140625" style="329" customWidth="1"/>
    <col min="10785" max="10785" width="0" style="329" hidden="1" customWidth="1"/>
    <col min="10786" max="10786" width="3.140625" style="329" customWidth="1"/>
    <col min="10787" max="10787" width="0" style="329" hidden="1" customWidth="1"/>
    <col min="10788" max="10788" width="4.42578125" style="329" customWidth="1"/>
    <col min="10789" max="10789" width="4.140625" style="329" customWidth="1"/>
    <col min="10790" max="11008" width="11.42578125" style="329"/>
    <col min="11009" max="11009" width="10.1406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6.5703125" style="329" customWidth="1"/>
    <col min="11032" max="11033" width="16.42578125" style="329" customWidth="1"/>
    <col min="11034" max="11034" width="16" style="329" customWidth="1"/>
    <col min="11035" max="11036" width="4.140625" style="329" customWidth="1"/>
    <col min="11037" max="11039" width="0" style="329" hidden="1" customWidth="1"/>
    <col min="11040" max="11040" width="3.140625" style="329" customWidth="1"/>
    <col min="11041" max="11041" width="0" style="329" hidden="1" customWidth="1"/>
    <col min="11042" max="11042" width="3.140625" style="329" customWidth="1"/>
    <col min="11043" max="11043" width="0" style="329" hidden="1" customWidth="1"/>
    <col min="11044" max="11044" width="4.42578125" style="329" customWidth="1"/>
    <col min="11045" max="11045" width="4.140625" style="329" customWidth="1"/>
    <col min="11046" max="11264" width="11.42578125" style="329"/>
    <col min="11265" max="11265" width="10.1406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6.5703125" style="329" customWidth="1"/>
    <col min="11288" max="11289" width="16.42578125" style="329" customWidth="1"/>
    <col min="11290" max="11290" width="16" style="329" customWidth="1"/>
    <col min="11291" max="11292" width="4.140625" style="329" customWidth="1"/>
    <col min="11293" max="11295" width="0" style="329" hidden="1" customWidth="1"/>
    <col min="11296" max="11296" width="3.140625" style="329" customWidth="1"/>
    <col min="11297" max="11297" width="0" style="329" hidden="1" customWidth="1"/>
    <col min="11298" max="11298" width="3.140625" style="329" customWidth="1"/>
    <col min="11299" max="11299" width="0" style="329" hidden="1" customWidth="1"/>
    <col min="11300" max="11300" width="4.42578125" style="329" customWidth="1"/>
    <col min="11301" max="11301" width="4.140625" style="329" customWidth="1"/>
    <col min="11302" max="11520" width="11.42578125" style="329"/>
    <col min="11521" max="11521" width="10.1406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6.5703125" style="329" customWidth="1"/>
    <col min="11544" max="11545" width="16.42578125" style="329" customWidth="1"/>
    <col min="11546" max="11546" width="16" style="329" customWidth="1"/>
    <col min="11547" max="11548" width="4.140625" style="329" customWidth="1"/>
    <col min="11549" max="11551" width="0" style="329" hidden="1" customWidth="1"/>
    <col min="11552" max="11552" width="3.140625" style="329" customWidth="1"/>
    <col min="11553" max="11553" width="0" style="329" hidden="1" customWidth="1"/>
    <col min="11554" max="11554" width="3.140625" style="329" customWidth="1"/>
    <col min="11555" max="11555" width="0" style="329" hidden="1" customWidth="1"/>
    <col min="11556" max="11556" width="4.42578125" style="329" customWidth="1"/>
    <col min="11557" max="11557" width="4.140625" style="329" customWidth="1"/>
    <col min="11558" max="11776" width="11.42578125" style="329"/>
    <col min="11777" max="11777" width="10.1406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6.5703125" style="329" customWidth="1"/>
    <col min="11800" max="11801" width="16.42578125" style="329" customWidth="1"/>
    <col min="11802" max="11802" width="16" style="329" customWidth="1"/>
    <col min="11803" max="11804" width="4.140625" style="329" customWidth="1"/>
    <col min="11805" max="11807" width="0" style="329" hidden="1" customWidth="1"/>
    <col min="11808" max="11808" width="3.140625" style="329" customWidth="1"/>
    <col min="11809" max="11809" width="0" style="329" hidden="1" customWidth="1"/>
    <col min="11810" max="11810" width="3.140625" style="329" customWidth="1"/>
    <col min="11811" max="11811" width="0" style="329" hidden="1" customWidth="1"/>
    <col min="11812" max="11812" width="4.42578125" style="329" customWidth="1"/>
    <col min="11813" max="11813" width="4.140625" style="329" customWidth="1"/>
    <col min="11814" max="12032" width="11.42578125" style="329"/>
    <col min="12033" max="12033" width="10.1406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6.5703125" style="329" customWidth="1"/>
    <col min="12056" max="12057" width="16.42578125" style="329" customWidth="1"/>
    <col min="12058" max="12058" width="16" style="329" customWidth="1"/>
    <col min="12059" max="12060" width="4.140625" style="329" customWidth="1"/>
    <col min="12061" max="12063" width="0" style="329" hidden="1" customWidth="1"/>
    <col min="12064" max="12064" width="3.140625" style="329" customWidth="1"/>
    <col min="12065" max="12065" width="0" style="329" hidden="1" customWidth="1"/>
    <col min="12066" max="12066" width="3.140625" style="329" customWidth="1"/>
    <col min="12067" max="12067" width="0" style="329" hidden="1" customWidth="1"/>
    <col min="12068" max="12068" width="4.42578125" style="329" customWidth="1"/>
    <col min="12069" max="12069" width="4.140625" style="329" customWidth="1"/>
    <col min="12070" max="12288" width="11.42578125" style="329"/>
    <col min="12289" max="12289" width="10.1406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6.5703125" style="329" customWidth="1"/>
    <col min="12312" max="12313" width="16.42578125" style="329" customWidth="1"/>
    <col min="12314" max="12314" width="16" style="329" customWidth="1"/>
    <col min="12315" max="12316" width="4.140625" style="329" customWidth="1"/>
    <col min="12317" max="12319" width="0" style="329" hidden="1" customWidth="1"/>
    <col min="12320" max="12320" width="3.140625" style="329" customWidth="1"/>
    <col min="12321" max="12321" width="0" style="329" hidden="1" customWidth="1"/>
    <col min="12322" max="12322" width="3.140625" style="329" customWidth="1"/>
    <col min="12323" max="12323" width="0" style="329" hidden="1" customWidth="1"/>
    <col min="12324" max="12324" width="4.42578125" style="329" customWidth="1"/>
    <col min="12325" max="12325" width="4.140625" style="329" customWidth="1"/>
    <col min="12326" max="12544" width="11.42578125" style="329"/>
    <col min="12545" max="12545" width="10.1406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6.5703125" style="329" customWidth="1"/>
    <col min="12568" max="12569" width="16.42578125" style="329" customWidth="1"/>
    <col min="12570" max="12570" width="16" style="329" customWidth="1"/>
    <col min="12571" max="12572" width="4.140625" style="329" customWidth="1"/>
    <col min="12573" max="12575" width="0" style="329" hidden="1" customWidth="1"/>
    <col min="12576" max="12576" width="3.140625" style="329" customWidth="1"/>
    <col min="12577" max="12577" width="0" style="329" hidden="1" customWidth="1"/>
    <col min="12578" max="12578" width="3.140625" style="329" customWidth="1"/>
    <col min="12579" max="12579" width="0" style="329" hidden="1" customWidth="1"/>
    <col min="12580" max="12580" width="4.42578125" style="329" customWidth="1"/>
    <col min="12581" max="12581" width="4.140625" style="329" customWidth="1"/>
    <col min="12582" max="12800" width="11.42578125" style="329"/>
    <col min="12801" max="12801" width="10.1406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6.5703125" style="329" customWidth="1"/>
    <col min="12824" max="12825" width="16.42578125" style="329" customWidth="1"/>
    <col min="12826" max="12826" width="16" style="329" customWidth="1"/>
    <col min="12827" max="12828" width="4.140625" style="329" customWidth="1"/>
    <col min="12829" max="12831" width="0" style="329" hidden="1" customWidth="1"/>
    <col min="12832" max="12832" width="3.140625" style="329" customWidth="1"/>
    <col min="12833" max="12833" width="0" style="329" hidden="1" customWidth="1"/>
    <col min="12834" max="12834" width="3.140625" style="329" customWidth="1"/>
    <col min="12835" max="12835" width="0" style="329" hidden="1" customWidth="1"/>
    <col min="12836" max="12836" width="4.42578125" style="329" customWidth="1"/>
    <col min="12837" max="12837" width="4.140625" style="329" customWidth="1"/>
    <col min="12838" max="13056" width="11.42578125" style="329"/>
    <col min="13057" max="13057" width="10.1406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6.5703125" style="329" customWidth="1"/>
    <col min="13080" max="13081" width="16.42578125" style="329" customWidth="1"/>
    <col min="13082" max="13082" width="16" style="329" customWidth="1"/>
    <col min="13083" max="13084" width="4.140625" style="329" customWidth="1"/>
    <col min="13085" max="13087" width="0" style="329" hidden="1" customWidth="1"/>
    <col min="13088" max="13088" width="3.140625" style="329" customWidth="1"/>
    <col min="13089" max="13089" width="0" style="329" hidden="1" customWidth="1"/>
    <col min="13090" max="13090" width="3.140625" style="329" customWidth="1"/>
    <col min="13091" max="13091" width="0" style="329" hidden="1" customWidth="1"/>
    <col min="13092" max="13092" width="4.42578125" style="329" customWidth="1"/>
    <col min="13093" max="13093" width="4.140625" style="329" customWidth="1"/>
    <col min="13094" max="13312" width="11.42578125" style="329"/>
    <col min="13313" max="13313" width="10.1406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6.5703125" style="329" customWidth="1"/>
    <col min="13336" max="13337" width="16.42578125" style="329" customWidth="1"/>
    <col min="13338" max="13338" width="16" style="329" customWidth="1"/>
    <col min="13339" max="13340" width="4.140625" style="329" customWidth="1"/>
    <col min="13341" max="13343" width="0" style="329" hidden="1" customWidth="1"/>
    <col min="13344" max="13344" width="3.140625" style="329" customWidth="1"/>
    <col min="13345" max="13345" width="0" style="329" hidden="1" customWidth="1"/>
    <col min="13346" max="13346" width="3.140625" style="329" customWidth="1"/>
    <col min="13347" max="13347" width="0" style="329" hidden="1" customWidth="1"/>
    <col min="13348" max="13348" width="4.42578125" style="329" customWidth="1"/>
    <col min="13349" max="13349" width="4.140625" style="329" customWidth="1"/>
    <col min="13350" max="13568" width="11.42578125" style="329"/>
    <col min="13569" max="13569" width="10.1406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6.5703125" style="329" customWidth="1"/>
    <col min="13592" max="13593" width="16.42578125" style="329" customWidth="1"/>
    <col min="13594" max="13594" width="16" style="329" customWidth="1"/>
    <col min="13595" max="13596" width="4.140625" style="329" customWidth="1"/>
    <col min="13597" max="13599" width="0" style="329" hidden="1" customWidth="1"/>
    <col min="13600" max="13600" width="3.140625" style="329" customWidth="1"/>
    <col min="13601" max="13601" width="0" style="329" hidden="1" customWidth="1"/>
    <col min="13602" max="13602" width="3.140625" style="329" customWidth="1"/>
    <col min="13603" max="13603" width="0" style="329" hidden="1" customWidth="1"/>
    <col min="13604" max="13604" width="4.42578125" style="329" customWidth="1"/>
    <col min="13605" max="13605" width="4.140625" style="329" customWidth="1"/>
    <col min="13606" max="13824" width="11.42578125" style="329"/>
    <col min="13825" max="13825" width="10.1406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6.5703125" style="329" customWidth="1"/>
    <col min="13848" max="13849" width="16.42578125" style="329" customWidth="1"/>
    <col min="13850" max="13850" width="16" style="329" customWidth="1"/>
    <col min="13851" max="13852" width="4.140625" style="329" customWidth="1"/>
    <col min="13853" max="13855" width="0" style="329" hidden="1" customWidth="1"/>
    <col min="13856" max="13856" width="3.140625" style="329" customWidth="1"/>
    <col min="13857" max="13857" width="0" style="329" hidden="1" customWidth="1"/>
    <col min="13858" max="13858" width="3.140625" style="329" customWidth="1"/>
    <col min="13859" max="13859" width="0" style="329" hidden="1" customWidth="1"/>
    <col min="13860" max="13860" width="4.42578125" style="329" customWidth="1"/>
    <col min="13861" max="13861" width="4.140625" style="329" customWidth="1"/>
    <col min="13862" max="14080" width="11.42578125" style="329"/>
    <col min="14081" max="14081" width="10.1406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6.5703125" style="329" customWidth="1"/>
    <col min="14104" max="14105" width="16.42578125" style="329" customWidth="1"/>
    <col min="14106" max="14106" width="16" style="329" customWidth="1"/>
    <col min="14107" max="14108" width="4.140625" style="329" customWidth="1"/>
    <col min="14109" max="14111" width="0" style="329" hidden="1" customWidth="1"/>
    <col min="14112" max="14112" width="3.140625" style="329" customWidth="1"/>
    <col min="14113" max="14113" width="0" style="329" hidden="1" customWidth="1"/>
    <col min="14114" max="14114" width="3.140625" style="329" customWidth="1"/>
    <col min="14115" max="14115" width="0" style="329" hidden="1" customWidth="1"/>
    <col min="14116" max="14116" width="4.42578125" style="329" customWidth="1"/>
    <col min="14117" max="14117" width="4.140625" style="329" customWidth="1"/>
    <col min="14118" max="14336" width="11.42578125" style="329"/>
    <col min="14337" max="14337" width="10.1406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6.5703125" style="329" customWidth="1"/>
    <col min="14360" max="14361" width="16.42578125" style="329" customWidth="1"/>
    <col min="14362" max="14362" width="16" style="329" customWidth="1"/>
    <col min="14363" max="14364" width="4.140625" style="329" customWidth="1"/>
    <col min="14365" max="14367" width="0" style="329" hidden="1" customWidth="1"/>
    <col min="14368" max="14368" width="3.140625" style="329" customWidth="1"/>
    <col min="14369" max="14369" width="0" style="329" hidden="1" customWidth="1"/>
    <col min="14370" max="14370" width="3.140625" style="329" customWidth="1"/>
    <col min="14371" max="14371" width="0" style="329" hidden="1" customWidth="1"/>
    <col min="14372" max="14372" width="4.42578125" style="329" customWidth="1"/>
    <col min="14373" max="14373" width="4.140625" style="329" customWidth="1"/>
    <col min="14374" max="14592" width="11.42578125" style="329"/>
    <col min="14593" max="14593" width="10.1406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6.5703125" style="329" customWidth="1"/>
    <col min="14616" max="14617" width="16.42578125" style="329" customWidth="1"/>
    <col min="14618" max="14618" width="16" style="329" customWidth="1"/>
    <col min="14619" max="14620" width="4.140625" style="329" customWidth="1"/>
    <col min="14621" max="14623" width="0" style="329" hidden="1" customWidth="1"/>
    <col min="14624" max="14624" width="3.140625" style="329" customWidth="1"/>
    <col min="14625" max="14625" width="0" style="329" hidden="1" customWidth="1"/>
    <col min="14626" max="14626" width="3.140625" style="329" customWidth="1"/>
    <col min="14627" max="14627" width="0" style="329" hidden="1" customWidth="1"/>
    <col min="14628" max="14628" width="4.42578125" style="329" customWidth="1"/>
    <col min="14629" max="14629" width="4.140625" style="329" customWidth="1"/>
    <col min="14630" max="14848" width="11.42578125" style="329"/>
    <col min="14849" max="14849" width="10.1406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6.5703125" style="329" customWidth="1"/>
    <col min="14872" max="14873" width="16.42578125" style="329" customWidth="1"/>
    <col min="14874" max="14874" width="16" style="329" customWidth="1"/>
    <col min="14875" max="14876" width="4.140625" style="329" customWidth="1"/>
    <col min="14877" max="14879" width="0" style="329" hidden="1" customWidth="1"/>
    <col min="14880" max="14880" width="3.140625" style="329" customWidth="1"/>
    <col min="14881" max="14881" width="0" style="329" hidden="1" customWidth="1"/>
    <col min="14882" max="14882" width="3.140625" style="329" customWidth="1"/>
    <col min="14883" max="14883" width="0" style="329" hidden="1" customWidth="1"/>
    <col min="14884" max="14884" width="4.42578125" style="329" customWidth="1"/>
    <col min="14885" max="14885" width="4.140625" style="329" customWidth="1"/>
    <col min="14886" max="15104" width="11.42578125" style="329"/>
    <col min="15105" max="15105" width="10.1406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6.5703125" style="329" customWidth="1"/>
    <col min="15128" max="15129" width="16.42578125" style="329" customWidth="1"/>
    <col min="15130" max="15130" width="16" style="329" customWidth="1"/>
    <col min="15131" max="15132" width="4.140625" style="329" customWidth="1"/>
    <col min="15133" max="15135" width="0" style="329" hidden="1" customWidth="1"/>
    <col min="15136" max="15136" width="3.140625" style="329" customWidth="1"/>
    <col min="15137" max="15137" width="0" style="329" hidden="1" customWidth="1"/>
    <col min="15138" max="15138" width="3.140625" style="329" customWidth="1"/>
    <col min="15139" max="15139" width="0" style="329" hidden="1" customWidth="1"/>
    <col min="15140" max="15140" width="4.42578125" style="329" customWidth="1"/>
    <col min="15141" max="15141" width="4.140625" style="329" customWidth="1"/>
    <col min="15142" max="15360" width="11.42578125" style="329"/>
    <col min="15361" max="15361" width="10.1406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6.5703125" style="329" customWidth="1"/>
    <col min="15384" max="15385" width="16.42578125" style="329" customWidth="1"/>
    <col min="15386" max="15386" width="16" style="329" customWidth="1"/>
    <col min="15387" max="15388" width="4.140625" style="329" customWidth="1"/>
    <col min="15389" max="15391" width="0" style="329" hidden="1" customWidth="1"/>
    <col min="15392" max="15392" width="3.140625" style="329" customWidth="1"/>
    <col min="15393" max="15393" width="0" style="329" hidden="1" customWidth="1"/>
    <col min="15394" max="15394" width="3.140625" style="329" customWidth="1"/>
    <col min="15395" max="15395" width="0" style="329" hidden="1" customWidth="1"/>
    <col min="15396" max="15396" width="4.42578125" style="329" customWidth="1"/>
    <col min="15397" max="15397" width="4.140625" style="329" customWidth="1"/>
    <col min="15398" max="15616" width="11.42578125" style="329"/>
    <col min="15617" max="15617" width="10.1406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6.5703125" style="329" customWidth="1"/>
    <col min="15640" max="15641" width="16.42578125" style="329" customWidth="1"/>
    <col min="15642" max="15642" width="16" style="329" customWidth="1"/>
    <col min="15643" max="15644" width="4.140625" style="329" customWidth="1"/>
    <col min="15645" max="15647" width="0" style="329" hidden="1" customWidth="1"/>
    <col min="15648" max="15648" width="3.140625" style="329" customWidth="1"/>
    <col min="15649" max="15649" width="0" style="329" hidden="1" customWidth="1"/>
    <col min="15650" max="15650" width="3.140625" style="329" customWidth="1"/>
    <col min="15651" max="15651" width="0" style="329" hidden="1" customWidth="1"/>
    <col min="15652" max="15652" width="4.42578125" style="329" customWidth="1"/>
    <col min="15653" max="15653" width="4.140625" style="329" customWidth="1"/>
    <col min="15654" max="15872" width="11.42578125" style="329"/>
    <col min="15873" max="15873" width="10.1406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6.5703125" style="329" customWidth="1"/>
    <col min="15896" max="15897" width="16.42578125" style="329" customWidth="1"/>
    <col min="15898" max="15898" width="16" style="329" customWidth="1"/>
    <col min="15899" max="15900" width="4.140625" style="329" customWidth="1"/>
    <col min="15901" max="15903" width="0" style="329" hidden="1" customWidth="1"/>
    <col min="15904" max="15904" width="3.140625" style="329" customWidth="1"/>
    <col min="15905" max="15905" width="0" style="329" hidden="1" customWidth="1"/>
    <col min="15906" max="15906" width="3.140625" style="329" customWidth="1"/>
    <col min="15907" max="15907" width="0" style="329" hidden="1" customWidth="1"/>
    <col min="15908" max="15908" width="4.42578125" style="329" customWidth="1"/>
    <col min="15909" max="15909" width="4.140625" style="329" customWidth="1"/>
    <col min="15910" max="16128" width="11.42578125" style="329"/>
    <col min="16129" max="16129" width="10.1406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6.5703125" style="329" customWidth="1"/>
    <col min="16152" max="16153" width="16.42578125" style="329" customWidth="1"/>
    <col min="16154" max="16154" width="16" style="329" customWidth="1"/>
    <col min="16155" max="16156" width="4.140625" style="329" customWidth="1"/>
    <col min="16157" max="16159" width="0" style="329" hidden="1" customWidth="1"/>
    <col min="16160" max="16160" width="3.140625" style="329" customWidth="1"/>
    <col min="16161" max="16161" width="0" style="329" hidden="1" customWidth="1"/>
    <col min="16162" max="16162" width="3.140625" style="329" customWidth="1"/>
    <col min="16163" max="16163" width="0" style="329" hidden="1" customWidth="1"/>
    <col min="16164" max="16164" width="4.4257812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306</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42886</v>
      </c>
      <c r="O3" s="796"/>
      <c r="P3" s="796"/>
      <c r="Q3" s="796"/>
      <c r="R3" s="796"/>
      <c r="S3" s="796"/>
      <c r="T3" s="796"/>
      <c r="U3" s="797"/>
      <c r="V3" s="307"/>
      <c r="W3" s="801" t="s">
        <v>1708</v>
      </c>
      <c r="X3" s="751" t="s">
        <v>207</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1353" t="s">
        <v>311</v>
      </c>
      <c r="D7" s="1353"/>
      <c r="E7" s="135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1353"/>
      <c r="D8" s="1353"/>
      <c r="E8" s="135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93.5" customHeight="1" x14ac:dyDescent="0.2">
      <c r="A9" s="330" t="s">
        <v>215</v>
      </c>
      <c r="B9" s="388" t="s">
        <v>216</v>
      </c>
      <c r="C9" s="814" t="s">
        <v>217</v>
      </c>
      <c r="D9" s="814"/>
      <c r="E9" s="814"/>
      <c r="F9" s="330"/>
      <c r="G9" s="815" t="s">
        <v>1874</v>
      </c>
      <c r="H9" s="816"/>
      <c r="I9" s="817"/>
      <c r="J9" s="814" t="s">
        <v>1313</v>
      </c>
      <c r="K9" s="814"/>
      <c r="L9" s="814"/>
      <c r="M9" s="344"/>
      <c r="N9" s="344"/>
      <c r="O9" s="330"/>
      <c r="P9" s="332" t="s">
        <v>1723</v>
      </c>
      <c r="Q9" s="332" t="s">
        <v>652</v>
      </c>
      <c r="R9" s="346"/>
      <c r="S9" s="347">
        <f>VLOOKUP(P9,[43]Listas!$D$6:$E$10,2,0)</f>
        <v>4</v>
      </c>
      <c r="T9" s="347">
        <f>HLOOKUP(Q9,[43]Listas!$F$4:$J$5,2,0)</f>
        <v>3</v>
      </c>
      <c r="U9" s="339" t="str">
        <f>INDEX([43]Listas!$F$6:$J$10,MATCH(P9,[43]Listas!$D$6:$D$10,0),MATCH(Q9,[43]Listas!$F$4:$J$4,0))</f>
        <v>12
ALTO</v>
      </c>
      <c r="V9" s="346"/>
      <c r="W9" s="818" t="s">
        <v>1875</v>
      </c>
      <c r="X9" s="818"/>
      <c r="Y9" s="818"/>
      <c r="Z9" s="389" t="s">
        <v>1876</v>
      </c>
      <c r="AA9" s="388" t="s">
        <v>323</v>
      </c>
      <c r="AB9" s="330">
        <v>75</v>
      </c>
      <c r="AC9" s="346"/>
      <c r="AD9" s="347">
        <f>IF(AB9&lt;=33,0,IF(AB9&gt;81,2,1))</f>
        <v>1</v>
      </c>
      <c r="AE9" s="348">
        <f>IF(OR(AA9="Probabilidad",AA9="Ambos"),S9-AD9,S9)</f>
        <v>3</v>
      </c>
      <c r="AF9" s="336" t="str">
        <f>IF(AE9&lt;=1,"Remota",VLOOKUP(AE9,[43]Listas!$C$6:$D$10,2,0))</f>
        <v>Posible</v>
      </c>
      <c r="AG9" s="348">
        <f>IF(OR(AA9="Impacto",AA9="Ambos"),T9-AD9,T9)</f>
        <v>3</v>
      </c>
      <c r="AH9" s="336" t="str">
        <f>IF(AG9&lt;=1,"Insignificante",HLOOKUP(AG9,[43]Listas!$F$3:$J$4,2,0))</f>
        <v>Moderado</v>
      </c>
      <c r="AI9" s="349">
        <f>AE9*AG9</f>
        <v>9</v>
      </c>
      <c r="AJ9" s="339" t="str">
        <f>INDEX([43]Listas!$F$6:$J$10,MATCH(AF9,[43]Listas!$D$6:$D$10,0),MATCH(AH9,[43]Listas!$F$4:$J$4,0))</f>
        <v>9
MODERADO</v>
      </c>
    </row>
    <row r="10" spans="1:45" s="340" customFormat="1" ht="153" customHeight="1" x14ac:dyDescent="0.2">
      <c r="A10" s="330" t="s">
        <v>215</v>
      </c>
      <c r="B10" s="388" t="s">
        <v>218</v>
      </c>
      <c r="C10" s="814" t="s">
        <v>1877</v>
      </c>
      <c r="D10" s="814"/>
      <c r="E10" s="814"/>
      <c r="F10" s="330"/>
      <c r="G10" s="815" t="s">
        <v>1878</v>
      </c>
      <c r="H10" s="816"/>
      <c r="I10" s="817"/>
      <c r="J10" s="814" t="s">
        <v>1314</v>
      </c>
      <c r="K10" s="814"/>
      <c r="L10" s="814"/>
      <c r="M10" s="344" t="s">
        <v>23</v>
      </c>
      <c r="N10" s="344"/>
      <c r="O10" s="330"/>
      <c r="P10" s="332" t="s">
        <v>1723</v>
      </c>
      <c r="Q10" s="332" t="s">
        <v>645</v>
      </c>
      <c r="R10" s="346"/>
      <c r="S10" s="347">
        <f>VLOOKUP(P10,[43]Listas!$D$6:$E$10,2,0)</f>
        <v>4</v>
      </c>
      <c r="T10" s="347">
        <f>HLOOKUP(Q10,[43]Listas!$F$4:$J$5,2,0)</f>
        <v>4</v>
      </c>
      <c r="U10" s="339" t="str">
        <f>INDEX([43]Listas!$F$6:$J$10,MATCH(P10,[43]Listas!$D$6:$D$10,0),MATCH(Q10,[43]Listas!$F$4:$J$4,0))</f>
        <v>16
EXTREMO</v>
      </c>
      <c r="V10" s="346"/>
      <c r="W10" s="818" t="s">
        <v>1879</v>
      </c>
      <c r="X10" s="818"/>
      <c r="Y10" s="818"/>
      <c r="Z10" s="389" t="s">
        <v>1880</v>
      </c>
      <c r="AA10" s="388" t="s">
        <v>323</v>
      </c>
      <c r="AB10" s="330">
        <v>87</v>
      </c>
      <c r="AC10" s="346"/>
      <c r="AD10" s="347">
        <f>IF(AB10&lt;=33,0,IF(AB10&gt;81,2,1))</f>
        <v>2</v>
      </c>
      <c r="AE10" s="348">
        <f>IF(OR(AA10="Probabilidad",AA10="Ambos"),S10-AD10,S10)</f>
        <v>2</v>
      </c>
      <c r="AF10" s="336" t="str">
        <f>IF(AE10&lt;=1,"Remota",VLOOKUP(AE10,[43]Listas!$C$6:$D$10,2,0))</f>
        <v>Baja</v>
      </c>
      <c r="AG10" s="348">
        <f>IF(OR(AA10="Impacto",AA10="Ambos"),T10-AD10,T10)</f>
        <v>4</v>
      </c>
      <c r="AH10" s="336" t="str">
        <f>IF(AG10&lt;=1,"Insignificante",HLOOKUP(AG10,[43]Listas!$F$3:$J$4,2,0))</f>
        <v>Mayor</v>
      </c>
      <c r="AI10" s="349">
        <f>AE10*AG10</f>
        <v>8</v>
      </c>
      <c r="AJ10" s="339" t="str">
        <f>INDEX([43]Listas!$F$6:$J$10,MATCH(AF10,[43]Listas!$D$6:$D$10,0),MATCH(AH10,[43]Listas!$F$4:$J$4,0))</f>
        <v>8
MODERADO</v>
      </c>
    </row>
    <row r="11" spans="1:45" s="340" customFormat="1" ht="124.5" customHeight="1" x14ac:dyDescent="0.2">
      <c r="A11" s="330" t="s">
        <v>215</v>
      </c>
      <c r="B11" s="388" t="s">
        <v>219</v>
      </c>
      <c r="C11" s="814" t="s">
        <v>220</v>
      </c>
      <c r="D11" s="814"/>
      <c r="E11" s="814"/>
      <c r="F11" s="390"/>
      <c r="G11" s="816" t="s">
        <v>1881</v>
      </c>
      <c r="H11" s="816"/>
      <c r="I11" s="817"/>
      <c r="J11" s="814" t="s">
        <v>1315</v>
      </c>
      <c r="K11" s="814"/>
      <c r="L11" s="814"/>
      <c r="M11" s="344"/>
      <c r="N11" s="344"/>
      <c r="O11" s="330"/>
      <c r="P11" s="332" t="s">
        <v>1746</v>
      </c>
      <c r="Q11" s="332" t="s">
        <v>1717</v>
      </c>
      <c r="R11" s="346"/>
      <c r="S11" s="347">
        <f>VLOOKUP(P11,[43]Listas!$D$6:$E$10,2,0)</f>
        <v>1</v>
      </c>
      <c r="T11" s="347">
        <f>HLOOKUP(Q11,[43]Listas!$F$4:$J$5,2,0)</f>
        <v>2</v>
      </c>
      <c r="U11" s="339" t="str">
        <f>INDEX([43]Listas!$F$6:$J$10,MATCH(P11,[43]Listas!$D$6:$D$10,0),MATCH(Q11,[43]Listas!$F$4:$J$4,0))</f>
        <v>2
INFERIOR</v>
      </c>
      <c r="V11" s="346"/>
      <c r="W11" s="818" t="s">
        <v>1882</v>
      </c>
      <c r="X11" s="818"/>
      <c r="Y11" s="818"/>
      <c r="Z11" s="389" t="s">
        <v>1883</v>
      </c>
      <c r="AA11" s="388" t="s">
        <v>322</v>
      </c>
      <c r="AB11" s="330">
        <v>87</v>
      </c>
      <c r="AC11" s="346"/>
      <c r="AD11" s="347">
        <f t="shared" ref="AD11:AD25" si="0">IF(AB11&lt;=33,0,IF(AB11&gt;81,2,1))</f>
        <v>2</v>
      </c>
      <c r="AE11" s="348">
        <f t="shared" ref="AE11:AE25" si="1">IF(OR(AA11="Probabilidad",AA11="Ambos"),S11-AD11,S11)</f>
        <v>-1</v>
      </c>
      <c r="AF11" s="336" t="str">
        <f>IF(AE11&lt;=1,"Remota",VLOOKUP(AE11,[43]Listas!$C$6:$D$10,2,0))</f>
        <v>Remota</v>
      </c>
      <c r="AG11" s="348">
        <f t="shared" ref="AG11:AG25" si="2">IF(OR(AA11="Impacto",AA11="Ambos"),T11-AD11,T11)</f>
        <v>0</v>
      </c>
      <c r="AH11" s="336" t="str">
        <f>IF(AG11&lt;=1,"Insignificante",HLOOKUP(AG11,[43]Listas!$F$3:$J$4,2,0))</f>
        <v>Insignificante</v>
      </c>
      <c r="AI11" s="349">
        <f t="shared" ref="AI11:AI25" si="3">AE11*AG11</f>
        <v>0</v>
      </c>
      <c r="AJ11" s="339" t="str">
        <f>INDEX([43]Listas!$F$6:$J$10,MATCH(AF11,[43]Listas!$D$6:$D$10,0),MATCH(AH11,[43]Listas!$F$4:$J$4,0))</f>
        <v>1
INFERIOR</v>
      </c>
    </row>
    <row r="12" spans="1:45" s="340" customFormat="1" ht="132" customHeight="1" x14ac:dyDescent="0.2">
      <c r="A12" s="330" t="s">
        <v>215</v>
      </c>
      <c r="B12" s="388" t="s">
        <v>221</v>
      </c>
      <c r="C12" s="814" t="s">
        <v>222</v>
      </c>
      <c r="D12" s="814"/>
      <c r="E12" s="814"/>
      <c r="F12" s="390"/>
      <c r="G12" s="816" t="s">
        <v>1884</v>
      </c>
      <c r="H12" s="816"/>
      <c r="I12" s="817"/>
      <c r="J12" s="814" t="s">
        <v>1885</v>
      </c>
      <c r="K12" s="814"/>
      <c r="L12" s="814"/>
      <c r="M12" s="344"/>
      <c r="N12" s="344" t="s">
        <v>23</v>
      </c>
      <c r="O12" s="330"/>
      <c r="P12" s="332" t="s">
        <v>101</v>
      </c>
      <c r="Q12" s="332" t="s">
        <v>1886</v>
      </c>
      <c r="R12" s="346"/>
      <c r="S12" s="347">
        <f>VLOOKUP(P12,[43]Listas!$D$6:$E$10,2,0)</f>
        <v>3</v>
      </c>
      <c r="T12" s="347">
        <f>HLOOKUP(Q12,[43]Listas!$F$4:$J$5,2,0)</f>
        <v>1</v>
      </c>
      <c r="U12" s="339" t="str">
        <f>INDEX([43]Listas!$F$6:$J$10,MATCH(P12,[43]Listas!$D$6:$D$10,0),MATCH(Q12,[43]Listas!$F$4:$J$4,0))</f>
        <v>3
INFERIOR</v>
      </c>
      <c r="V12" s="346"/>
      <c r="W12" s="818" t="s">
        <v>1887</v>
      </c>
      <c r="X12" s="818"/>
      <c r="Y12" s="818"/>
      <c r="Z12" s="389" t="s">
        <v>1888</v>
      </c>
      <c r="AA12" s="388" t="s">
        <v>323</v>
      </c>
      <c r="AB12" s="330">
        <v>87</v>
      </c>
      <c r="AC12" s="346"/>
      <c r="AD12" s="347">
        <f t="shared" si="0"/>
        <v>2</v>
      </c>
      <c r="AE12" s="348">
        <f t="shared" si="1"/>
        <v>1</v>
      </c>
      <c r="AF12" s="336" t="str">
        <f>IF(AE12&lt;=1,"Remota",VLOOKUP(AE12,[43]Listas!$C$6:$D$10,2,0))</f>
        <v>Remota</v>
      </c>
      <c r="AG12" s="348">
        <f t="shared" si="2"/>
        <v>1</v>
      </c>
      <c r="AH12" s="336" t="str">
        <f>IF(AG12&lt;=1,"Insignificante",HLOOKUP(AG12,[43]Listas!$F$3:$J$4,2,0))</f>
        <v>Insignificante</v>
      </c>
      <c r="AI12" s="349">
        <f t="shared" si="3"/>
        <v>1</v>
      </c>
      <c r="AJ12" s="339" t="str">
        <f>INDEX([43]Listas!$F$6:$J$10,MATCH(AF12,[43]Listas!$D$6:$D$10,0),MATCH(AH12,[43]Listas!$F$4:$J$4,0))</f>
        <v>1
INFERIOR</v>
      </c>
    </row>
    <row r="13" spans="1:45" s="340" customFormat="1" ht="144.75" customHeight="1" x14ac:dyDescent="0.2">
      <c r="A13" s="330" t="s">
        <v>215</v>
      </c>
      <c r="B13" s="388" t="s">
        <v>223</v>
      </c>
      <c r="C13" s="814" t="s">
        <v>365</v>
      </c>
      <c r="D13" s="814"/>
      <c r="E13" s="814"/>
      <c r="F13" s="390"/>
      <c r="G13" s="816" t="s">
        <v>1889</v>
      </c>
      <c r="H13" s="816"/>
      <c r="I13" s="817"/>
      <c r="J13" s="814" t="s">
        <v>1316</v>
      </c>
      <c r="K13" s="814"/>
      <c r="L13" s="814"/>
      <c r="M13" s="344"/>
      <c r="N13" s="344" t="s">
        <v>23</v>
      </c>
      <c r="O13" s="330"/>
      <c r="P13" s="332" t="s">
        <v>1773</v>
      </c>
      <c r="Q13" s="332" t="s">
        <v>652</v>
      </c>
      <c r="R13" s="346"/>
      <c r="S13" s="347">
        <f>VLOOKUP(P13,[43]Listas!$D$6:$E$10,2,0)</f>
        <v>2</v>
      </c>
      <c r="T13" s="347">
        <f>HLOOKUP(Q13,[43]Listas!$F$4:$J$5,2,0)</f>
        <v>3</v>
      </c>
      <c r="U13" s="339" t="str">
        <f>INDEX([43]Listas!$F$6:$J$10,MATCH(P13,[43]Listas!$D$6:$D$10,0),MATCH(Q13,[43]Listas!$F$4:$J$4,0))</f>
        <v>6
MODERADO</v>
      </c>
      <c r="V13" s="346"/>
      <c r="W13" s="818" t="s">
        <v>1890</v>
      </c>
      <c r="X13" s="818"/>
      <c r="Y13" s="818"/>
      <c r="Z13" s="389" t="s">
        <v>1891</v>
      </c>
      <c r="AA13" s="388" t="s">
        <v>323</v>
      </c>
      <c r="AB13" s="330">
        <v>71</v>
      </c>
      <c r="AC13" s="346"/>
      <c r="AD13" s="347">
        <f t="shared" si="0"/>
        <v>1</v>
      </c>
      <c r="AE13" s="348">
        <f t="shared" si="1"/>
        <v>1</v>
      </c>
      <c r="AF13" s="336" t="str">
        <f>IF(AE13&lt;=1,"Remota",VLOOKUP(AE13,[43]Listas!$C$6:$D$10,2,0))</f>
        <v>Remota</v>
      </c>
      <c r="AG13" s="348">
        <f t="shared" si="2"/>
        <v>3</v>
      </c>
      <c r="AH13" s="336" t="str">
        <f>IF(AG13&lt;=1,"Insignificante",HLOOKUP(AG13,[43]Listas!$F$3:$J$4,2,0))</f>
        <v>Moderado</v>
      </c>
      <c r="AI13" s="349">
        <f t="shared" si="3"/>
        <v>3</v>
      </c>
      <c r="AJ13" s="339" t="str">
        <f>INDEX([43]Listas!$F$6:$J$10,MATCH(AF13,[43]Listas!$D$6:$D$10,0),MATCH(AH13,[43]Listas!$F$4:$J$4,0))</f>
        <v>3
INFERIOR</v>
      </c>
    </row>
    <row r="14" spans="1:45" s="340" customFormat="1" ht="136.5" customHeight="1" x14ac:dyDescent="0.2">
      <c r="A14" s="330" t="s">
        <v>215</v>
      </c>
      <c r="B14" s="388" t="s">
        <v>224</v>
      </c>
      <c r="C14" s="814" t="s">
        <v>225</v>
      </c>
      <c r="D14" s="814"/>
      <c r="E14" s="814"/>
      <c r="F14" s="390"/>
      <c r="G14" s="816" t="s">
        <v>1892</v>
      </c>
      <c r="H14" s="816"/>
      <c r="I14" s="817"/>
      <c r="J14" s="814" t="s">
        <v>1317</v>
      </c>
      <c r="K14" s="814"/>
      <c r="L14" s="814"/>
      <c r="M14" s="330"/>
      <c r="N14" s="330"/>
      <c r="O14" s="330"/>
      <c r="P14" s="332" t="s">
        <v>1723</v>
      </c>
      <c r="Q14" s="332" t="s">
        <v>1886</v>
      </c>
      <c r="R14" s="346"/>
      <c r="S14" s="347">
        <f>VLOOKUP(P14,[43]Listas!$D$6:$E$10,2,0)</f>
        <v>4</v>
      </c>
      <c r="T14" s="347">
        <f>HLOOKUP(Q14,[43]Listas!$F$4:$J$5,2,0)</f>
        <v>1</v>
      </c>
      <c r="U14" s="339" t="str">
        <f>INDEX([43]Listas!$F$6:$J$10,MATCH(P14,[43]Listas!$D$6:$D$10,0),MATCH(Q14,[43]Listas!$F$4:$J$4,0))</f>
        <v>4
MODERADO</v>
      </c>
      <c r="V14" s="346"/>
      <c r="W14" s="818" t="s">
        <v>1893</v>
      </c>
      <c r="X14" s="818"/>
      <c r="Y14" s="818"/>
      <c r="Z14" s="389" t="s">
        <v>1894</v>
      </c>
      <c r="AA14" s="388" t="s">
        <v>323</v>
      </c>
      <c r="AB14" s="330">
        <v>87</v>
      </c>
      <c r="AC14" s="346"/>
      <c r="AD14" s="347">
        <f t="shared" si="0"/>
        <v>2</v>
      </c>
      <c r="AE14" s="348">
        <f t="shared" si="1"/>
        <v>2</v>
      </c>
      <c r="AF14" s="336" t="str">
        <f>IF(AE14&lt;=1,"Remota",VLOOKUP(AE14,[43]Listas!$C$6:$D$10,2,0))</f>
        <v>Baja</v>
      </c>
      <c r="AG14" s="348">
        <f t="shared" si="2"/>
        <v>1</v>
      </c>
      <c r="AH14" s="336" t="str">
        <f>IF(AG14&lt;=1,"Insignificante",HLOOKUP(AG14,[43]Listas!$F$3:$J$4,2,0))</f>
        <v>Insignificante</v>
      </c>
      <c r="AI14" s="349">
        <f t="shared" si="3"/>
        <v>2</v>
      </c>
      <c r="AJ14" s="339" t="str">
        <f>INDEX([43]Listas!$F$6:$J$10,MATCH(AF14,[43]Listas!$D$6:$D$10,0),MATCH(AH14,[43]Listas!$F$4:$J$4,0))</f>
        <v>2
INFERIOR</v>
      </c>
    </row>
    <row r="15" spans="1:45" s="340" customFormat="1" ht="232.5" customHeight="1" x14ac:dyDescent="0.2">
      <c r="A15" s="330" t="s">
        <v>226</v>
      </c>
      <c r="B15" s="388" t="s">
        <v>366</v>
      </c>
      <c r="C15" s="814" t="s">
        <v>1895</v>
      </c>
      <c r="D15" s="814"/>
      <c r="E15" s="814"/>
      <c r="F15" s="390"/>
      <c r="G15" s="816" t="s">
        <v>1896</v>
      </c>
      <c r="H15" s="816"/>
      <c r="I15" s="817"/>
      <c r="J15" s="814" t="s">
        <v>1897</v>
      </c>
      <c r="K15" s="814"/>
      <c r="L15" s="814"/>
      <c r="M15" s="344"/>
      <c r="N15" s="344"/>
      <c r="O15" s="330"/>
      <c r="P15" s="332" t="s">
        <v>1773</v>
      </c>
      <c r="Q15" s="332" t="s">
        <v>1717</v>
      </c>
      <c r="R15" s="346"/>
      <c r="S15" s="347">
        <f>VLOOKUP(P15,[43]Listas!$D$6:$E$10,2,0)</f>
        <v>2</v>
      </c>
      <c r="T15" s="347">
        <f>HLOOKUP(Q15,[43]Listas!$F$4:$J$5,2,0)</f>
        <v>2</v>
      </c>
      <c r="U15" s="339" t="str">
        <f>INDEX([43]Listas!$F$6:$J$10,MATCH(P15,[43]Listas!$D$6:$D$10,0),MATCH(Q15,[43]Listas!$F$4:$J$4,0))</f>
        <v>4
INFERIOR</v>
      </c>
      <c r="V15" s="346"/>
      <c r="W15" s="818" t="s">
        <v>1898</v>
      </c>
      <c r="X15" s="818"/>
      <c r="Y15" s="818"/>
      <c r="Z15" s="330"/>
      <c r="AA15" s="388" t="s">
        <v>323</v>
      </c>
      <c r="AB15" s="330">
        <v>84</v>
      </c>
      <c r="AC15" s="346"/>
      <c r="AD15" s="347">
        <f t="shared" si="0"/>
        <v>2</v>
      </c>
      <c r="AE15" s="348">
        <f t="shared" si="1"/>
        <v>0</v>
      </c>
      <c r="AF15" s="336" t="str">
        <f>IF(AE15&lt;=1,"Remota",VLOOKUP(AE15,[43]Listas!$C$6:$D$10,2,0))</f>
        <v>Remota</v>
      </c>
      <c r="AG15" s="348">
        <f t="shared" si="2"/>
        <v>2</v>
      </c>
      <c r="AH15" s="336" t="str">
        <f>IF(AG15&lt;=1,"Insignificante",HLOOKUP(AG15,[43]Listas!$F$3:$J$4,2,0))</f>
        <v>Menor</v>
      </c>
      <c r="AI15" s="349">
        <f t="shared" si="3"/>
        <v>0</v>
      </c>
      <c r="AJ15" s="339" t="str">
        <f>INDEX([43]Listas!$F$6:$J$10,MATCH(AF15,[43]Listas!$D$6:$D$10,0),MATCH(AH15,[43]Listas!$F$4:$J$4,0))</f>
        <v>2
INFERIOR</v>
      </c>
    </row>
    <row r="16" spans="1:45" s="340" customFormat="1" ht="215.25" customHeight="1" x14ac:dyDescent="0.2">
      <c r="A16" s="330" t="s">
        <v>227</v>
      </c>
      <c r="B16" s="388" t="s">
        <v>367</v>
      </c>
      <c r="C16" s="814" t="s">
        <v>1899</v>
      </c>
      <c r="D16" s="814"/>
      <c r="E16" s="814"/>
      <c r="F16" s="390"/>
      <c r="G16" s="816" t="s">
        <v>1900</v>
      </c>
      <c r="H16" s="816"/>
      <c r="I16" s="817"/>
      <c r="J16" s="814" t="s">
        <v>1901</v>
      </c>
      <c r="K16" s="814"/>
      <c r="L16" s="814"/>
      <c r="M16" s="344"/>
      <c r="N16" s="344" t="s">
        <v>23</v>
      </c>
      <c r="O16" s="330"/>
      <c r="P16" s="332" t="s">
        <v>1773</v>
      </c>
      <c r="Q16" s="332" t="s">
        <v>652</v>
      </c>
      <c r="R16" s="346"/>
      <c r="S16" s="347">
        <f>VLOOKUP(P16,[43]Listas!$D$6:$E$10,2,0)</f>
        <v>2</v>
      </c>
      <c r="T16" s="347">
        <f>HLOOKUP(Q16,[43]Listas!$F$4:$J$5,2,0)</f>
        <v>3</v>
      </c>
      <c r="U16" s="339" t="str">
        <f>INDEX([43]Listas!$F$6:$J$10,MATCH(P16,[43]Listas!$D$6:$D$10,0),MATCH(Q16,[43]Listas!$F$4:$J$4,0))</f>
        <v>6
MODERADO</v>
      </c>
      <c r="V16" s="346"/>
      <c r="W16" s="818" t="s">
        <v>1902</v>
      </c>
      <c r="X16" s="818"/>
      <c r="Y16" s="818"/>
      <c r="Z16" s="330" t="s">
        <v>1903</v>
      </c>
      <c r="AA16" s="388" t="s">
        <v>322</v>
      </c>
      <c r="AB16" s="330">
        <v>84</v>
      </c>
      <c r="AC16" s="346"/>
      <c r="AD16" s="347">
        <f t="shared" si="0"/>
        <v>2</v>
      </c>
      <c r="AE16" s="348">
        <f t="shared" si="1"/>
        <v>0</v>
      </c>
      <c r="AF16" s="336" t="str">
        <f>IF(AE16&lt;=1,"Remota",VLOOKUP(AE16,[43]Listas!$C$6:$D$10,2,0))</f>
        <v>Remota</v>
      </c>
      <c r="AG16" s="348">
        <f t="shared" si="2"/>
        <v>1</v>
      </c>
      <c r="AH16" s="336" t="str">
        <f>IF(AG16&lt;=1,"Insignificante",HLOOKUP(AG16,[43]Listas!$F$3:$J$4,2,0))</f>
        <v>Insignificante</v>
      </c>
      <c r="AI16" s="349">
        <f t="shared" si="3"/>
        <v>0</v>
      </c>
      <c r="AJ16" s="339" t="str">
        <f>INDEX([43]Listas!$F$6:$J$10,MATCH(AF16,[43]Listas!$D$6:$D$10,0),MATCH(AH16,[43]Listas!$F$4:$J$4,0))</f>
        <v>1
INFERIOR</v>
      </c>
    </row>
    <row r="17" spans="1:36" s="340" customFormat="1" ht="78" hidden="1" customHeight="1" x14ac:dyDescent="0.2">
      <c r="A17" s="330"/>
      <c r="B17" s="331" t="s">
        <v>1230</v>
      </c>
      <c r="C17" s="814"/>
      <c r="D17" s="814"/>
      <c r="E17" s="814"/>
      <c r="F17" s="330"/>
      <c r="G17" s="815"/>
      <c r="H17" s="816"/>
      <c r="I17" s="817"/>
      <c r="J17" s="814"/>
      <c r="K17" s="814"/>
      <c r="L17" s="814"/>
      <c r="M17" s="330"/>
      <c r="N17" s="330"/>
      <c r="O17" s="330"/>
      <c r="P17" s="332"/>
      <c r="Q17" s="332"/>
      <c r="R17" s="346"/>
      <c r="S17" s="347" t="e">
        <f>VLOOKUP(P17,[43]Listas!$D$6:$E$10,2,0)</f>
        <v>#N/A</v>
      </c>
      <c r="T17" s="347" t="e">
        <f>HLOOKUP(Q17,[43]Listas!$F$4:$J$5,2,0)</f>
        <v>#N/A</v>
      </c>
      <c r="U17" s="339" t="e">
        <f>INDEX([43]Listas!$F$6:$J$10,MATCH(P17,[43]Listas!$D$6:$D$10,0),MATCH(Q17,[43]Listas!$F$4:$J$4,0))</f>
        <v>#N/A</v>
      </c>
      <c r="V17" s="346"/>
      <c r="W17" s="818"/>
      <c r="X17" s="818"/>
      <c r="Y17" s="818"/>
      <c r="Z17" s="330"/>
      <c r="AA17" s="331"/>
      <c r="AB17" s="330"/>
      <c r="AC17" s="346"/>
      <c r="AD17" s="347">
        <f t="shared" si="0"/>
        <v>0</v>
      </c>
      <c r="AE17" s="348" t="e">
        <f t="shared" si="1"/>
        <v>#N/A</v>
      </c>
      <c r="AF17" s="336" t="e">
        <f>IF(AE17&lt;=1,"Remota",VLOOKUP(AE17,[43]Listas!$C$6:$D$10,2,0))</f>
        <v>#N/A</v>
      </c>
      <c r="AG17" s="348" t="e">
        <f t="shared" si="2"/>
        <v>#N/A</v>
      </c>
      <c r="AH17" s="336" t="e">
        <f>IF(AG17&lt;=1,"Insignificante",HLOOKUP(AG17,[43]Listas!$F$3:$J$4,2,0))</f>
        <v>#N/A</v>
      </c>
      <c r="AI17" s="349" t="e">
        <f t="shared" si="3"/>
        <v>#N/A</v>
      </c>
      <c r="AJ17" s="339" t="e">
        <f>INDEX([43]Listas!$F$6:$J$10,MATCH(AF17,[43]Listas!$D$6:$D$10,0),MATCH(AH17,[43]Listas!$F$4:$J$4,0))</f>
        <v>#N/A</v>
      </c>
    </row>
    <row r="18" spans="1:36" s="340" customFormat="1" ht="78" hidden="1" customHeight="1" x14ac:dyDescent="0.2">
      <c r="A18" s="330"/>
      <c r="B18" s="331" t="s">
        <v>1230</v>
      </c>
      <c r="C18" s="814"/>
      <c r="D18" s="814"/>
      <c r="E18" s="814"/>
      <c r="F18" s="330"/>
      <c r="G18" s="815"/>
      <c r="H18" s="816"/>
      <c r="I18" s="817"/>
      <c r="J18" s="814"/>
      <c r="K18" s="814"/>
      <c r="L18" s="814"/>
      <c r="M18" s="330"/>
      <c r="N18" s="330"/>
      <c r="O18" s="330"/>
      <c r="P18" s="332"/>
      <c r="Q18" s="332"/>
      <c r="R18" s="346"/>
      <c r="S18" s="347" t="e">
        <f>VLOOKUP(P18,[43]Listas!$D$6:$E$10,2,0)</f>
        <v>#N/A</v>
      </c>
      <c r="T18" s="347" t="e">
        <f>HLOOKUP(Q18,[43]Listas!$F$4:$J$5,2,0)</f>
        <v>#N/A</v>
      </c>
      <c r="U18" s="339" t="e">
        <f>INDEX([43]Listas!$F$6:$J$10,MATCH(P18,[43]Listas!$D$6:$D$10,0),MATCH(Q18,[43]Listas!$F$4:$J$4,0))</f>
        <v>#N/A</v>
      </c>
      <c r="V18" s="346"/>
      <c r="W18" s="818"/>
      <c r="X18" s="818"/>
      <c r="Y18" s="818"/>
      <c r="Z18" s="330"/>
      <c r="AA18" s="331"/>
      <c r="AB18" s="330"/>
      <c r="AC18" s="346"/>
      <c r="AD18" s="347">
        <f t="shared" si="0"/>
        <v>0</v>
      </c>
      <c r="AE18" s="348" t="e">
        <f t="shared" si="1"/>
        <v>#N/A</v>
      </c>
      <c r="AF18" s="336" t="e">
        <f>IF(AE18&lt;=1,"Remota",VLOOKUP(AE18,[43]Listas!$C$6:$D$10,2,0))</f>
        <v>#N/A</v>
      </c>
      <c r="AG18" s="348" t="e">
        <f t="shared" si="2"/>
        <v>#N/A</v>
      </c>
      <c r="AH18" s="336" t="e">
        <f>IF(AG18&lt;=1,"Insignificante",HLOOKUP(AG18,[43]Listas!$F$3:$J$4,2,0))</f>
        <v>#N/A</v>
      </c>
      <c r="AI18" s="349" t="e">
        <f t="shared" si="3"/>
        <v>#N/A</v>
      </c>
      <c r="AJ18" s="339" t="e">
        <f>INDEX([43]Listas!$F$6:$J$10,MATCH(AF18,[43]Listas!$D$6:$D$10,0),MATCH(AH18,[43]Listas!$F$4:$J$4,0))</f>
        <v>#N/A</v>
      </c>
    </row>
    <row r="19" spans="1:36" s="340" customFormat="1" ht="78" hidden="1" customHeight="1" x14ac:dyDescent="0.2">
      <c r="A19" s="330"/>
      <c r="B19" s="331" t="s">
        <v>1230</v>
      </c>
      <c r="C19" s="814"/>
      <c r="D19" s="814"/>
      <c r="E19" s="814"/>
      <c r="F19" s="330"/>
      <c r="G19" s="815"/>
      <c r="H19" s="816"/>
      <c r="I19" s="817"/>
      <c r="J19" s="814"/>
      <c r="K19" s="814"/>
      <c r="L19" s="814"/>
      <c r="M19" s="330"/>
      <c r="N19" s="330"/>
      <c r="O19" s="330"/>
      <c r="P19" s="332"/>
      <c r="Q19" s="332"/>
      <c r="R19" s="346"/>
      <c r="S19" s="347" t="e">
        <f>VLOOKUP(P19,[43]Listas!$D$6:$E$10,2,0)</f>
        <v>#N/A</v>
      </c>
      <c r="T19" s="347" t="e">
        <f>HLOOKUP(Q19,[43]Listas!$F$4:$J$5,2,0)</f>
        <v>#N/A</v>
      </c>
      <c r="U19" s="339" t="e">
        <f>INDEX([43]Listas!$F$6:$J$10,MATCH(P19,[43]Listas!$D$6:$D$10,0),MATCH(Q19,[43]Listas!$F$4:$J$4,0))</f>
        <v>#N/A</v>
      </c>
      <c r="V19" s="346"/>
      <c r="W19" s="818"/>
      <c r="X19" s="818"/>
      <c r="Y19" s="818"/>
      <c r="Z19" s="330"/>
      <c r="AA19" s="331"/>
      <c r="AB19" s="330"/>
      <c r="AC19" s="346"/>
      <c r="AD19" s="347">
        <f t="shared" si="0"/>
        <v>0</v>
      </c>
      <c r="AE19" s="348" t="e">
        <f t="shared" si="1"/>
        <v>#N/A</v>
      </c>
      <c r="AF19" s="336" t="e">
        <f>IF(AE19&lt;=1,"Remota",VLOOKUP(AE19,[43]Listas!$C$6:$D$10,2,0))</f>
        <v>#N/A</v>
      </c>
      <c r="AG19" s="348" t="e">
        <f t="shared" si="2"/>
        <v>#N/A</v>
      </c>
      <c r="AH19" s="336" t="e">
        <f>IF(AG19&lt;=1,"Insignificante",HLOOKUP(AG19,[43]Listas!$F$3:$J$4,2,0))</f>
        <v>#N/A</v>
      </c>
      <c r="AI19" s="349" t="e">
        <f t="shared" si="3"/>
        <v>#N/A</v>
      </c>
      <c r="AJ19" s="339" t="e">
        <f>INDEX([43]Listas!$F$6:$J$10,MATCH(AF19,[43]Listas!$D$6:$D$10,0),MATCH(AH19,[43]Listas!$F$4:$J$4,0))</f>
        <v>#N/A</v>
      </c>
    </row>
    <row r="20" spans="1:36" s="340" customFormat="1" ht="78" hidden="1" customHeight="1" x14ac:dyDescent="0.2">
      <c r="A20" s="330"/>
      <c r="B20" s="331" t="s">
        <v>1230</v>
      </c>
      <c r="C20" s="814"/>
      <c r="D20" s="814"/>
      <c r="E20" s="814"/>
      <c r="F20" s="330"/>
      <c r="G20" s="815"/>
      <c r="H20" s="816"/>
      <c r="I20" s="817"/>
      <c r="J20" s="814"/>
      <c r="K20" s="814"/>
      <c r="L20" s="814"/>
      <c r="M20" s="330"/>
      <c r="N20" s="330"/>
      <c r="O20" s="330"/>
      <c r="P20" s="332"/>
      <c r="Q20" s="332"/>
      <c r="R20" s="346"/>
      <c r="S20" s="347" t="e">
        <f>VLOOKUP(P20,[43]Listas!$D$6:$E$10,2,0)</f>
        <v>#N/A</v>
      </c>
      <c r="T20" s="347" t="e">
        <f>HLOOKUP(Q20,[43]Listas!$F$4:$J$5,2,0)</f>
        <v>#N/A</v>
      </c>
      <c r="U20" s="339" t="e">
        <f>INDEX([43]Listas!$F$6:$J$10,MATCH(P20,[43]Listas!$D$6:$D$10,0),MATCH(Q20,[43]Listas!$F$4:$J$4,0))</f>
        <v>#N/A</v>
      </c>
      <c r="V20" s="346"/>
      <c r="W20" s="818"/>
      <c r="X20" s="818"/>
      <c r="Y20" s="818"/>
      <c r="Z20" s="330"/>
      <c r="AA20" s="331"/>
      <c r="AB20" s="330"/>
      <c r="AC20" s="346"/>
      <c r="AD20" s="347">
        <f t="shared" si="0"/>
        <v>0</v>
      </c>
      <c r="AE20" s="348" t="e">
        <f t="shared" si="1"/>
        <v>#N/A</v>
      </c>
      <c r="AF20" s="336" t="e">
        <f>IF(AE20&lt;=1,"Remota",VLOOKUP(AE20,[43]Listas!$C$6:$D$10,2,0))</f>
        <v>#N/A</v>
      </c>
      <c r="AG20" s="348" t="e">
        <f t="shared" si="2"/>
        <v>#N/A</v>
      </c>
      <c r="AH20" s="336" t="e">
        <f>IF(AG20&lt;=1,"Insignificante",HLOOKUP(AG20,[43]Listas!$F$3:$J$4,2,0))</f>
        <v>#N/A</v>
      </c>
      <c r="AI20" s="349" t="e">
        <f t="shared" si="3"/>
        <v>#N/A</v>
      </c>
      <c r="AJ20" s="339" t="e">
        <f>INDEX([43]Listas!$F$6:$J$10,MATCH(AF20,[43]Listas!$D$6:$D$10,0),MATCH(AH20,[43]Listas!$F$4:$J$4,0))</f>
        <v>#N/A</v>
      </c>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VLOOKUP(P21,[43]Listas!$D$6:$E$10,2,0)</f>
        <v>#N/A</v>
      </c>
      <c r="T21" s="347" t="e">
        <f>HLOOKUP(Q21,[43]Listas!$F$4:$J$5,2,0)</f>
        <v>#N/A</v>
      </c>
      <c r="U21" s="339" t="e">
        <f>INDEX([43]Listas!$F$6:$J$10,MATCH(P21,[43]Listas!$D$6:$D$10,0),MATCH(Q21,[43]Listas!$F$4:$J$4,0))</f>
        <v>#N/A</v>
      </c>
      <c r="V21" s="346"/>
      <c r="W21" s="818"/>
      <c r="X21" s="818"/>
      <c r="Y21" s="818"/>
      <c r="Z21" s="330"/>
      <c r="AA21" s="331"/>
      <c r="AB21" s="330"/>
      <c r="AC21" s="346"/>
      <c r="AD21" s="347">
        <f t="shared" si="0"/>
        <v>0</v>
      </c>
      <c r="AE21" s="348" t="e">
        <f t="shared" si="1"/>
        <v>#N/A</v>
      </c>
      <c r="AF21" s="336" t="e">
        <f>IF(AE21&lt;=1,"Remota",VLOOKUP(AE21,[43]Listas!$C$6:$D$10,2,0))</f>
        <v>#N/A</v>
      </c>
      <c r="AG21" s="348" t="e">
        <f t="shared" si="2"/>
        <v>#N/A</v>
      </c>
      <c r="AH21" s="336" t="e">
        <f>IF(AG21&lt;=1,"Insignificante",HLOOKUP(AG21,[43]Listas!$F$3:$J$4,2,0))</f>
        <v>#N/A</v>
      </c>
      <c r="AI21" s="349" t="e">
        <f t="shared" si="3"/>
        <v>#N/A</v>
      </c>
      <c r="AJ21" s="339" t="e">
        <f>INDEX([43]Listas!$F$6:$J$10,MATCH(AF21,[43]Listas!$D$6:$D$10,0),MATCH(AH21,[43]Listas!$F$4:$J$4,0))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VLOOKUP(P22,[43]Listas!$D$6:$E$10,2,0)</f>
        <v>#N/A</v>
      </c>
      <c r="T22" s="347" t="e">
        <f>HLOOKUP(Q22,[43]Listas!$F$4:$J$5,2,0)</f>
        <v>#N/A</v>
      </c>
      <c r="U22" s="339" t="e">
        <f>INDEX([43]Listas!$F$6:$J$10,MATCH(P22,[43]Listas!$D$6:$D$10,0),MATCH(Q22,[43]Listas!$F$4:$J$4,0))</f>
        <v>#N/A</v>
      </c>
      <c r="V22" s="346"/>
      <c r="W22" s="818"/>
      <c r="X22" s="818"/>
      <c r="Y22" s="818"/>
      <c r="Z22" s="330"/>
      <c r="AA22" s="331"/>
      <c r="AB22" s="330"/>
      <c r="AC22" s="346"/>
      <c r="AD22" s="347">
        <f t="shared" si="0"/>
        <v>0</v>
      </c>
      <c r="AE22" s="348" t="e">
        <f t="shared" si="1"/>
        <v>#N/A</v>
      </c>
      <c r="AF22" s="336" t="e">
        <f>IF(AE22&lt;=1,"Remota",VLOOKUP(AE22,[43]Listas!$C$6:$D$10,2,0))</f>
        <v>#N/A</v>
      </c>
      <c r="AG22" s="348" t="e">
        <f t="shared" si="2"/>
        <v>#N/A</v>
      </c>
      <c r="AH22" s="336" t="e">
        <f>IF(AG22&lt;=1,"Insignificante",HLOOKUP(AG22,[43]Listas!$F$3:$J$4,2,0))</f>
        <v>#N/A</v>
      </c>
      <c r="AI22" s="349" t="e">
        <f t="shared" si="3"/>
        <v>#N/A</v>
      </c>
      <c r="AJ22" s="339" t="e">
        <f>INDEX([43]Listas!$F$6:$J$10,MATCH(AF22,[43]Listas!$D$6:$D$10,0),MATCH(AH22,[43]Listas!$F$4:$J$4,0))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VLOOKUP(P23,[43]Listas!$D$6:$E$10,2,0)</f>
        <v>#N/A</v>
      </c>
      <c r="T23" s="347" t="e">
        <f>HLOOKUP(Q23,[43]Listas!$F$4:$J$5,2,0)</f>
        <v>#N/A</v>
      </c>
      <c r="U23" s="339" t="e">
        <f>INDEX([43]Listas!$F$6:$J$10,MATCH(P23,[43]Listas!$D$6:$D$10,0),MATCH(Q23,[43]Listas!$F$4:$J$4,0))</f>
        <v>#N/A</v>
      </c>
      <c r="V23" s="346"/>
      <c r="W23" s="818"/>
      <c r="X23" s="818"/>
      <c r="Y23" s="818"/>
      <c r="Z23" s="330"/>
      <c r="AA23" s="331"/>
      <c r="AB23" s="330"/>
      <c r="AC23" s="346"/>
      <c r="AD23" s="347">
        <f t="shared" si="0"/>
        <v>0</v>
      </c>
      <c r="AE23" s="348" t="e">
        <f t="shared" si="1"/>
        <v>#N/A</v>
      </c>
      <c r="AF23" s="336" t="e">
        <f>IF(AE23&lt;=1,"Remota",VLOOKUP(AE23,[43]Listas!$C$6:$D$10,2,0))</f>
        <v>#N/A</v>
      </c>
      <c r="AG23" s="348" t="e">
        <f t="shared" si="2"/>
        <v>#N/A</v>
      </c>
      <c r="AH23" s="336" t="e">
        <f>IF(AG23&lt;=1,"Insignificante",HLOOKUP(AG23,[43]Listas!$F$3:$J$4,2,0))</f>
        <v>#N/A</v>
      </c>
      <c r="AI23" s="349" t="e">
        <f t="shared" si="3"/>
        <v>#N/A</v>
      </c>
      <c r="AJ23" s="339" t="e">
        <f>INDEX([43]Listas!$F$6:$J$10,MATCH(AF23,[43]Listas!$D$6:$D$10,0),MATCH(AH23,[43]Listas!$F$4:$J$4,0))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VLOOKUP(P24,[43]Listas!$D$6:$E$10,2,0)</f>
        <v>#N/A</v>
      </c>
      <c r="T24" s="347" t="e">
        <f>HLOOKUP(Q24,[43]Listas!$F$4:$J$5,2,0)</f>
        <v>#N/A</v>
      </c>
      <c r="U24" s="339" t="e">
        <f>INDEX([43]Listas!$F$6:$J$10,MATCH(P24,[43]Listas!$D$6:$D$10,0),MATCH(Q24,[43]Listas!$F$4:$J$4,0))</f>
        <v>#N/A</v>
      </c>
      <c r="V24" s="346"/>
      <c r="W24" s="818"/>
      <c r="X24" s="818"/>
      <c r="Y24" s="818"/>
      <c r="Z24" s="330"/>
      <c r="AA24" s="331"/>
      <c r="AB24" s="330"/>
      <c r="AC24" s="346"/>
      <c r="AD24" s="347">
        <f t="shared" si="0"/>
        <v>0</v>
      </c>
      <c r="AE24" s="348" t="e">
        <f t="shared" si="1"/>
        <v>#N/A</v>
      </c>
      <c r="AF24" s="336" t="e">
        <f>IF(AE24&lt;=1,"Remota",VLOOKUP(AE24,[43]Listas!$C$6:$D$10,2,0))</f>
        <v>#N/A</v>
      </c>
      <c r="AG24" s="348" t="e">
        <f t="shared" si="2"/>
        <v>#N/A</v>
      </c>
      <c r="AH24" s="336" t="e">
        <f>IF(AG24&lt;=1,"Insignificante",HLOOKUP(AG24,[43]Listas!$F$3:$J$4,2,0))</f>
        <v>#N/A</v>
      </c>
      <c r="AI24" s="349" t="e">
        <f t="shared" si="3"/>
        <v>#N/A</v>
      </c>
      <c r="AJ24" s="339" t="e">
        <f>INDEX([43]Listas!$F$6:$J$10,MATCH(AF24,[43]Listas!$D$6:$D$10,0),MATCH(AH24,[43]Listas!$F$4:$J$4,0))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VLOOKUP(P25,[43]Listas!$D$6:$E$10,2,0)</f>
        <v>#N/A</v>
      </c>
      <c r="T25" s="347" t="e">
        <f>HLOOKUP(Q25,[43]Listas!$F$4:$J$5,2,0)</f>
        <v>#N/A</v>
      </c>
      <c r="U25" s="339" t="e">
        <f>INDEX([43]Listas!$F$6:$J$10,MATCH(P25,[43]Listas!$D$6:$D$10,0),MATCH(Q25,[43]Listas!$F$4:$J$4,0))</f>
        <v>#N/A</v>
      </c>
      <c r="V25" s="346"/>
      <c r="W25" s="818"/>
      <c r="X25" s="818"/>
      <c r="Y25" s="818"/>
      <c r="Z25" s="330"/>
      <c r="AA25" s="331"/>
      <c r="AB25" s="330"/>
      <c r="AC25" s="346"/>
      <c r="AD25" s="347">
        <f t="shared" si="0"/>
        <v>0</v>
      </c>
      <c r="AE25" s="348" t="e">
        <f t="shared" si="1"/>
        <v>#N/A</v>
      </c>
      <c r="AF25" s="336" t="e">
        <f>IF(AE25&lt;=1,"Remota",VLOOKUP(AE25,[43]Listas!$C$6:$D$10,2,0))</f>
        <v>#N/A</v>
      </c>
      <c r="AG25" s="348" t="e">
        <f t="shared" si="2"/>
        <v>#N/A</v>
      </c>
      <c r="AH25" s="336" t="e">
        <f>IF(AG25&lt;=1,"Insignificante",HLOOKUP(AG25,[43]Listas!$F$3:$J$4,2,0))</f>
        <v>#N/A</v>
      </c>
      <c r="AI25" s="349" t="e">
        <f t="shared" si="3"/>
        <v>#N/A</v>
      </c>
      <c r="AJ25" s="339" t="e">
        <f>INDEX([43]Listas!$F$6:$J$10,MATCH(AF25,[43]Listas!$D$6:$D$10,0),MATCH(AH25,[43]Listas!$F$4:$J$4,0))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VLOOKUP(P26,[43]Listas!$D$6:$E$10,2,0)</f>
        <v>#N/A</v>
      </c>
      <c r="T26" s="347" t="e">
        <f>HLOOKUP(Q26,[43]Listas!$F$4:$J$5,2,0)</f>
        <v>#N/A</v>
      </c>
      <c r="U26" s="339" t="e">
        <f>INDEX([43]Listas!$F$6:$J$10,MATCH(P26,[43]Listas!$D$6:$D$10,0),MATCH(Q26,[43]Listas!$F$4:$J$4,0))</f>
        <v>#N/A</v>
      </c>
      <c r="V26" s="346"/>
      <c r="W26" s="818"/>
      <c r="X26" s="818"/>
      <c r="Y26" s="818"/>
      <c r="Z26" s="330"/>
      <c r="AA26" s="331"/>
      <c r="AB26" s="330"/>
      <c r="AC26" s="346"/>
      <c r="AD26" s="347">
        <f>IF(AB26&lt;=33,0,IF(AB26&gt;81,2,1))</f>
        <v>0</v>
      </c>
      <c r="AE26" s="348" t="e">
        <f>IF(OR(AA26="Probabilidad",AA26="Ambos"),S26-AD26,S26)</f>
        <v>#N/A</v>
      </c>
      <c r="AF26" s="336" t="e">
        <f>IF(AE26&lt;=1,"Remota",VLOOKUP(AE26,[43]Listas!$C$6:$D$10,2,0))</f>
        <v>#N/A</v>
      </c>
      <c r="AG26" s="348" t="e">
        <f>IF(OR(AA26="Impacto",AA26="Ambos"),T26-AD26,T26)</f>
        <v>#N/A</v>
      </c>
      <c r="AH26" s="336" t="e">
        <f>IF(AG26&lt;=1,"Insignificante",HLOOKUP(AG26,[43]Listas!$F$3:$J$4,2,0))</f>
        <v>#N/A</v>
      </c>
      <c r="AI26" s="349" t="e">
        <f>AE26*AG26</f>
        <v>#N/A</v>
      </c>
      <c r="AJ26" s="339" t="e">
        <f>INDEX([43]Listas!$F$6:$J$10,MATCH(AF26,[43]Listas!$D$6:$D$10,0),MATCH(AH26,[43]Listas!$F$4:$J$4,0))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VLOOKUP(P27,[43]Listas!$D$6:$E$10,2,0)</f>
        <v>#N/A</v>
      </c>
      <c r="T27" s="347" t="e">
        <f>HLOOKUP(Q27,[43]Listas!$F$4:$J$5,2,0)</f>
        <v>#N/A</v>
      </c>
      <c r="U27" s="339" t="e">
        <f>INDEX([43]Listas!$F$6:$J$10,MATCH(P27,[43]Listas!$D$6:$D$10,0),MATCH(Q27,[43]Listas!$F$4:$J$4,0))</f>
        <v>#N/A</v>
      </c>
      <c r="V27" s="346"/>
      <c r="W27" s="818"/>
      <c r="X27" s="818"/>
      <c r="Y27" s="818"/>
      <c r="Z27" s="330"/>
      <c r="AA27" s="331"/>
      <c r="AB27" s="330"/>
      <c r="AC27" s="346"/>
      <c r="AD27" s="347">
        <f>IF(AB27&lt;=33,0,IF(AB27&gt;81,2,1))</f>
        <v>0</v>
      </c>
      <c r="AE27" s="348" t="e">
        <f>IF(OR(AA27="Probabilidad",AA27="Ambos"),S27-AD27,S27)</f>
        <v>#N/A</v>
      </c>
      <c r="AF27" s="336" t="e">
        <f>IF(AE27&lt;=1,"Remota",VLOOKUP(AE27,[43]Listas!$C$6:$D$10,2,0))</f>
        <v>#N/A</v>
      </c>
      <c r="AG27" s="348" t="e">
        <f>IF(OR(AA27="Impacto",AA27="Ambos"),T27-AD27,T27)</f>
        <v>#N/A</v>
      </c>
      <c r="AH27" s="336" t="e">
        <f>IF(AG27&lt;=1,"Insignificante",HLOOKUP(AG27,[43]Listas!$F$3:$J$4,2,0))</f>
        <v>#N/A</v>
      </c>
      <c r="AI27" s="349" t="e">
        <f>AE27*AG27</f>
        <v>#N/A</v>
      </c>
      <c r="AJ27" s="339" t="e">
        <f>INDEX([43]Listas!$F$6:$J$10,MATCH(AF27,[43]Listas!$D$6:$D$10,0),MATCH(AH27,[43]Listas!$F$4:$J$4,0))</f>
        <v>#N/A</v>
      </c>
    </row>
    <row r="28" spans="1:36" s="340" customFormat="1" ht="78"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VLOOKUP(P28,[43]Listas!$D$6:$E$10,2,0)</f>
        <v>#N/A</v>
      </c>
      <c r="T28" s="347" t="e">
        <f>HLOOKUP(Q28,[43]Listas!$F$4:$J$5,2,0)</f>
        <v>#N/A</v>
      </c>
      <c r="U28" s="339" t="e">
        <f>INDEX([43]Listas!$F$6:$J$10,MATCH(P28,[43]Listas!$D$6:$D$10,0),MATCH(Q28,[43]Listas!$F$4:$J$4,0))</f>
        <v>#N/A</v>
      </c>
      <c r="V28" s="346"/>
      <c r="W28" s="818"/>
      <c r="X28" s="818"/>
      <c r="Y28" s="818"/>
      <c r="Z28" s="330"/>
      <c r="AA28" s="331"/>
      <c r="AB28" s="330"/>
      <c r="AC28" s="346"/>
      <c r="AD28" s="347">
        <f t="shared" ref="AD28:AD36" si="4">IF(AB28&lt;=33,0,IF(AB28&gt;81,2,1))</f>
        <v>0</v>
      </c>
      <c r="AE28" s="348" t="e">
        <f t="shared" ref="AE28:AE36" si="5">IF(OR(AA28="Probabilidad",AA28="Ambos"),S28-AD28,S28)</f>
        <v>#N/A</v>
      </c>
      <c r="AF28" s="336" t="e">
        <f>IF(AE28&lt;=1,"Remota",VLOOKUP(AE28,[43]Listas!$C$6:$D$10,2,0))</f>
        <v>#N/A</v>
      </c>
      <c r="AG28" s="348" t="e">
        <f t="shared" ref="AG28:AG36" si="6">IF(OR(AA28="Impacto",AA28="Ambos"),T28-AD28,T28)</f>
        <v>#N/A</v>
      </c>
      <c r="AH28" s="336" t="e">
        <f>IF(AG28&lt;=1,"Insignificante",HLOOKUP(AG28,[43]Listas!$F$3:$J$4,2,0))</f>
        <v>#N/A</v>
      </c>
      <c r="AI28" s="349" t="e">
        <f t="shared" ref="AI28:AI36" si="7">AE28*AG28</f>
        <v>#N/A</v>
      </c>
      <c r="AJ28" s="339" t="e">
        <f>INDEX([43]Listas!$F$6:$J$10,MATCH(AF28,[43]Listas!$D$6:$D$10,0),MATCH(AH28,[43]Listas!$F$4:$J$4,0))</f>
        <v>#N/A</v>
      </c>
    </row>
    <row r="29" spans="1:36" s="340" customFormat="1" ht="78"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VLOOKUP(P29,[43]Listas!$D$6:$E$10,2,0)</f>
        <v>#N/A</v>
      </c>
      <c r="T29" s="347" t="e">
        <f>HLOOKUP(Q29,[43]Listas!$F$4:$J$5,2,0)</f>
        <v>#N/A</v>
      </c>
      <c r="U29" s="339" t="e">
        <f>INDEX([43]Listas!$F$6:$J$10,MATCH(P29,[43]Listas!$D$6:$D$10,0),MATCH(Q29,[43]Listas!$F$4:$J$4,0))</f>
        <v>#N/A</v>
      </c>
      <c r="V29" s="346"/>
      <c r="W29" s="818"/>
      <c r="X29" s="818"/>
      <c r="Y29" s="818"/>
      <c r="Z29" s="330"/>
      <c r="AA29" s="331"/>
      <c r="AB29" s="330"/>
      <c r="AC29" s="346"/>
      <c r="AD29" s="347">
        <f>IF(AB29&lt;=33,0,IF(AB29&gt;81,2,1))</f>
        <v>0</v>
      </c>
      <c r="AE29" s="348" t="e">
        <f>IF(OR(AA29="Probabilidad",AA29="Ambos"),S29-AD29,S29)</f>
        <v>#N/A</v>
      </c>
      <c r="AF29" s="336" t="e">
        <f>IF(AE29&lt;=1,"Remota",VLOOKUP(AE29,[43]Listas!$C$6:$D$10,2,0))</f>
        <v>#N/A</v>
      </c>
      <c r="AG29" s="348" t="e">
        <f>IF(OR(AA29="Impacto",AA29="Ambos"),T29-AD29,T29)</f>
        <v>#N/A</v>
      </c>
      <c r="AH29" s="336" t="e">
        <f>IF(AG29&lt;=1,"Insignificante",HLOOKUP(AG29,[43]Listas!$F$3:$J$4,2,0))</f>
        <v>#N/A</v>
      </c>
      <c r="AI29" s="349" t="e">
        <f>AE29*AG29</f>
        <v>#N/A</v>
      </c>
      <c r="AJ29" s="339" t="e">
        <f>INDEX([43]Listas!$F$6:$J$10,MATCH(AF29,[43]Listas!$D$6:$D$10,0),MATCH(AH29,[43]Listas!$F$4:$J$4,0))</f>
        <v>#N/A</v>
      </c>
    </row>
    <row r="30" spans="1:36" s="340" customFormat="1" ht="78"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VLOOKUP(P30,[43]Listas!$D$6:$E$10,2,0)</f>
        <v>#N/A</v>
      </c>
      <c r="T30" s="347" t="e">
        <f>HLOOKUP(Q30,[43]Listas!$F$4:$J$5,2,0)</f>
        <v>#N/A</v>
      </c>
      <c r="U30" s="339" t="e">
        <f>INDEX([43]Listas!$F$6:$J$10,MATCH(P30,[43]Listas!$D$6:$D$10,0),MATCH(Q30,[43]Listas!$F$4:$J$4,0))</f>
        <v>#N/A</v>
      </c>
      <c r="V30" s="346"/>
      <c r="W30" s="818"/>
      <c r="X30" s="818"/>
      <c r="Y30" s="818"/>
      <c r="Z30" s="330"/>
      <c r="AA30" s="331"/>
      <c r="AB30" s="330"/>
      <c r="AC30" s="346"/>
      <c r="AD30" s="347">
        <f>IF(AB30&lt;=33,0,IF(AB30&gt;81,2,1))</f>
        <v>0</v>
      </c>
      <c r="AE30" s="348" t="e">
        <f>IF(OR(AA30="Probabilidad",AA30="Ambos"),S30-AD30,S30)</f>
        <v>#N/A</v>
      </c>
      <c r="AF30" s="336" t="e">
        <f>IF(AE30&lt;=1,"Remota",VLOOKUP(AE30,[43]Listas!$C$6:$D$10,2,0))</f>
        <v>#N/A</v>
      </c>
      <c r="AG30" s="348" t="e">
        <f>IF(OR(AA30="Impacto",AA30="Ambos"),T30-AD30,T30)</f>
        <v>#N/A</v>
      </c>
      <c r="AH30" s="336" t="e">
        <f>IF(AG30&lt;=1,"Insignificante",HLOOKUP(AG30,[43]Listas!$F$3:$J$4,2,0))</f>
        <v>#N/A</v>
      </c>
      <c r="AI30" s="349" t="e">
        <f>AE30*AG30</f>
        <v>#N/A</v>
      </c>
      <c r="AJ30" s="339" t="e">
        <f>INDEX([43]Listas!$F$6:$J$10,MATCH(AF30,[43]Listas!$D$6:$D$10,0),MATCH(AH30,[43]Listas!$F$4:$J$4,0))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VLOOKUP(P31,[43]Listas!$D$6:$E$10,2,0)</f>
        <v>#N/A</v>
      </c>
      <c r="T31" s="347" t="e">
        <f>HLOOKUP(Q31,[43]Listas!$F$4:$J$5,2,0)</f>
        <v>#N/A</v>
      </c>
      <c r="U31" s="339" t="e">
        <f>INDEX([43]Listas!$F$6:$J$10,MATCH(P31,[43]Listas!$D$6:$D$10,0),MATCH(Q31,[43]Listas!$F$4:$J$4,0))</f>
        <v>#N/A</v>
      </c>
      <c r="V31" s="346"/>
      <c r="W31" s="818"/>
      <c r="X31" s="818"/>
      <c r="Y31" s="818"/>
      <c r="Z31" s="330"/>
      <c r="AA31" s="331"/>
      <c r="AB31" s="330"/>
      <c r="AC31" s="346"/>
      <c r="AD31" s="347">
        <f>IF(AB31&lt;=33,0,IF(AB31&gt;81,2,1))</f>
        <v>0</v>
      </c>
      <c r="AE31" s="348" t="e">
        <f>IF(OR(AA31="Probabilidad",AA31="Ambos"),S31-AD31,S31)</f>
        <v>#N/A</v>
      </c>
      <c r="AF31" s="336" t="e">
        <f>IF(AE31&lt;=1,"Remota",VLOOKUP(AE31,[43]Listas!$C$6:$D$10,2,0))</f>
        <v>#N/A</v>
      </c>
      <c r="AG31" s="348" t="e">
        <f>IF(OR(AA31="Impacto",AA31="Ambos"),T31-AD31,T31)</f>
        <v>#N/A</v>
      </c>
      <c r="AH31" s="336" t="e">
        <f>IF(AG31&lt;=1,"Insignificante",HLOOKUP(AG31,[43]Listas!$F$3:$J$4,2,0))</f>
        <v>#N/A</v>
      </c>
      <c r="AI31" s="349" t="e">
        <f>AE31*AG31</f>
        <v>#N/A</v>
      </c>
      <c r="AJ31" s="339" t="e">
        <f>INDEX([43]Listas!$F$6:$J$10,MATCH(AF31,[43]Listas!$D$6:$D$10,0),MATCH(AH31,[43]Listas!$F$4:$J$4,0))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VLOOKUP(P32,[43]Listas!$D$6:$E$10,2,0)</f>
        <v>#N/A</v>
      </c>
      <c r="T32" s="347" t="e">
        <f>HLOOKUP(Q32,[43]Listas!$F$4:$J$5,2,0)</f>
        <v>#N/A</v>
      </c>
      <c r="U32" s="339" t="e">
        <f>INDEX([43]Listas!$F$6:$J$10,MATCH(P32,[43]Listas!$D$6:$D$10,0),MATCH(Q32,[43]Listas!$F$4:$J$4,0))</f>
        <v>#N/A</v>
      </c>
      <c r="V32" s="346"/>
      <c r="W32" s="818"/>
      <c r="X32" s="818"/>
      <c r="Y32" s="818"/>
      <c r="Z32" s="330"/>
      <c r="AA32" s="331"/>
      <c r="AB32" s="330"/>
      <c r="AC32" s="346"/>
      <c r="AD32" s="347">
        <f>IF(AB32&lt;=33,0,IF(AB32&gt;81,2,1))</f>
        <v>0</v>
      </c>
      <c r="AE32" s="348" t="e">
        <f>IF(OR(AA32="Probabilidad",AA32="Ambos"),S32-AD32,S32)</f>
        <v>#N/A</v>
      </c>
      <c r="AF32" s="336" t="e">
        <f>IF(AE32&lt;=1,"Remota",VLOOKUP(AE32,[43]Listas!$C$6:$D$10,2,0))</f>
        <v>#N/A</v>
      </c>
      <c r="AG32" s="348" t="e">
        <f>IF(OR(AA32="Impacto",AA32="Ambos"),T32-AD32,T32)</f>
        <v>#N/A</v>
      </c>
      <c r="AH32" s="336" t="e">
        <f>IF(AG32&lt;=1,"Insignificante",HLOOKUP(AG32,[43]Listas!$F$3:$J$4,2,0))</f>
        <v>#N/A</v>
      </c>
      <c r="AI32" s="349" t="e">
        <f>AE32*AG32</f>
        <v>#N/A</v>
      </c>
      <c r="AJ32" s="339" t="e">
        <f>INDEX([43]Listas!$F$6:$J$10,MATCH(AF32,[43]Listas!$D$6:$D$10,0),MATCH(AH32,[43]Listas!$F$4:$J$4,0))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VLOOKUP(P33,[43]Listas!$D$6:$E$10,2,0)</f>
        <v>#N/A</v>
      </c>
      <c r="T33" s="347" t="e">
        <f>HLOOKUP(Q33,[43]Listas!$F$4:$J$5,2,0)</f>
        <v>#N/A</v>
      </c>
      <c r="U33" s="339" t="e">
        <f>INDEX([43]Listas!$F$6:$J$10,MATCH(P33,[43]Listas!$D$6:$D$10,0),MATCH(Q33,[43]Listas!$F$4:$J$4,0))</f>
        <v>#N/A</v>
      </c>
      <c r="V33" s="346"/>
      <c r="W33" s="818"/>
      <c r="X33" s="818"/>
      <c r="Y33" s="818"/>
      <c r="Z33" s="330"/>
      <c r="AA33" s="331"/>
      <c r="AB33" s="330"/>
      <c r="AC33" s="346"/>
      <c r="AD33" s="347">
        <f t="shared" si="4"/>
        <v>0</v>
      </c>
      <c r="AE33" s="348" t="e">
        <f t="shared" si="5"/>
        <v>#N/A</v>
      </c>
      <c r="AF33" s="336" t="e">
        <f>IF(AE33&lt;=1,"Remota",VLOOKUP(AE33,[43]Listas!$C$6:$D$10,2,0))</f>
        <v>#N/A</v>
      </c>
      <c r="AG33" s="348" t="e">
        <f t="shared" si="6"/>
        <v>#N/A</v>
      </c>
      <c r="AH33" s="336" t="e">
        <f>IF(AG33&lt;=1,"Insignificante",HLOOKUP(AG33,[43]Listas!$F$3:$J$4,2,0))</f>
        <v>#N/A</v>
      </c>
      <c r="AI33" s="349" t="e">
        <f t="shared" si="7"/>
        <v>#N/A</v>
      </c>
      <c r="AJ33" s="339" t="e">
        <f>INDEX([43]Listas!$F$6:$J$10,MATCH(AF33,[43]Listas!$D$6:$D$10,0),MATCH(AH33,[43]Listas!$F$4:$J$4,0))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VLOOKUP(P34,[43]Listas!$D$6:$E$10,2,0)</f>
        <v>#N/A</v>
      </c>
      <c r="T34" s="347" t="e">
        <f>HLOOKUP(Q34,[43]Listas!$F$4:$J$5,2,0)</f>
        <v>#N/A</v>
      </c>
      <c r="U34" s="339" t="e">
        <f>INDEX([43]Listas!$F$6:$J$10,MATCH(P34,[43]Listas!$D$6:$D$10,0),MATCH(Q34,[43]Listas!$F$4:$J$4,0))</f>
        <v>#N/A</v>
      </c>
      <c r="V34" s="346"/>
      <c r="W34" s="818"/>
      <c r="X34" s="818"/>
      <c r="Y34" s="818"/>
      <c r="Z34" s="330"/>
      <c r="AA34" s="331"/>
      <c r="AB34" s="330"/>
      <c r="AC34" s="346"/>
      <c r="AD34" s="347">
        <f t="shared" si="4"/>
        <v>0</v>
      </c>
      <c r="AE34" s="348" t="e">
        <f t="shared" si="5"/>
        <v>#N/A</v>
      </c>
      <c r="AF34" s="336" t="e">
        <f>IF(AE34&lt;=1,"Remota",VLOOKUP(AE34,[43]Listas!$C$6:$D$10,2,0))</f>
        <v>#N/A</v>
      </c>
      <c r="AG34" s="348" t="e">
        <f t="shared" si="6"/>
        <v>#N/A</v>
      </c>
      <c r="AH34" s="336" t="e">
        <f>IF(AG34&lt;=1,"Insignificante",HLOOKUP(AG34,[43]Listas!$F$3:$J$4,2,0))</f>
        <v>#N/A</v>
      </c>
      <c r="AI34" s="349" t="e">
        <f t="shared" si="7"/>
        <v>#N/A</v>
      </c>
      <c r="AJ34" s="339" t="e">
        <f>INDEX([43]Listas!$F$6:$J$10,MATCH(AF34,[43]Listas!$D$6:$D$10,0),MATCH(AH34,[43]Listas!$F$4:$J$4,0))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VLOOKUP(P35,[43]Listas!$D$6:$E$10,2,0)</f>
        <v>#N/A</v>
      </c>
      <c r="T35" s="347" t="e">
        <f>HLOOKUP(Q35,[43]Listas!$F$4:$J$5,2,0)</f>
        <v>#N/A</v>
      </c>
      <c r="U35" s="339" t="e">
        <f>INDEX([43]Listas!$F$6:$J$10,MATCH(P35,[43]Listas!$D$6:$D$10,0),MATCH(Q35,[43]Listas!$F$4:$J$4,0))</f>
        <v>#N/A</v>
      </c>
      <c r="V35" s="346"/>
      <c r="W35" s="818"/>
      <c r="X35" s="818"/>
      <c r="Y35" s="818"/>
      <c r="Z35" s="330"/>
      <c r="AA35" s="331"/>
      <c r="AB35" s="330"/>
      <c r="AC35" s="346"/>
      <c r="AD35" s="347">
        <f t="shared" si="4"/>
        <v>0</v>
      </c>
      <c r="AE35" s="348" t="e">
        <f t="shared" si="5"/>
        <v>#N/A</v>
      </c>
      <c r="AF35" s="336" t="e">
        <f>IF(AE35&lt;=1,"Remota",VLOOKUP(AE35,[43]Listas!$C$6:$D$10,2,0))</f>
        <v>#N/A</v>
      </c>
      <c r="AG35" s="348" t="e">
        <f t="shared" si="6"/>
        <v>#N/A</v>
      </c>
      <c r="AH35" s="336" t="e">
        <f>IF(AG35&lt;=1,"Insignificante",HLOOKUP(AG35,[43]Listas!$F$3:$J$4,2,0))</f>
        <v>#N/A</v>
      </c>
      <c r="AI35" s="349" t="e">
        <f t="shared" si="7"/>
        <v>#N/A</v>
      </c>
      <c r="AJ35" s="339" t="e">
        <f>INDEX([43]Listas!$F$6:$J$10,MATCH(AF35,[43]Listas!$D$6:$D$10,0),MATCH(AH35,[43]Listas!$F$4:$J$4,0))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VLOOKUP(P36,[43]Listas!$D$6:$E$10,2,0)</f>
        <v>#N/A</v>
      </c>
      <c r="T36" s="347" t="e">
        <f>HLOOKUP(Q36,[43]Listas!$F$4:$J$5,2,0)</f>
        <v>#N/A</v>
      </c>
      <c r="U36" s="339" t="e">
        <f>INDEX([43]Listas!$F$6:$J$10,MATCH(P36,[43]Listas!$D$6:$D$10,0),MATCH(Q36,[43]Listas!$F$4:$J$4,0))</f>
        <v>#N/A</v>
      </c>
      <c r="V36" s="346"/>
      <c r="W36" s="818"/>
      <c r="X36" s="818"/>
      <c r="Y36" s="818"/>
      <c r="Z36" s="330"/>
      <c r="AA36" s="331"/>
      <c r="AB36" s="330"/>
      <c r="AC36" s="346"/>
      <c r="AD36" s="347">
        <f t="shared" si="4"/>
        <v>0</v>
      </c>
      <c r="AE36" s="348" t="e">
        <f t="shared" si="5"/>
        <v>#N/A</v>
      </c>
      <c r="AF36" s="336" t="e">
        <f>IF(AE36&lt;=1,"Remota",VLOOKUP(AE36,[43]Listas!$C$6:$D$10,2,0))</f>
        <v>#N/A</v>
      </c>
      <c r="AG36" s="348" t="e">
        <f t="shared" si="6"/>
        <v>#N/A</v>
      </c>
      <c r="AH36" s="336" t="e">
        <f>IF(AG36&lt;=1,"Insignificante",HLOOKUP(AG36,[43]Listas!$F$3:$J$4,2,0))</f>
        <v>#N/A</v>
      </c>
      <c r="AI36" s="349" t="e">
        <f t="shared" si="7"/>
        <v>#N/A</v>
      </c>
      <c r="AJ36" s="339" t="e">
        <f>INDEX([43]Listas!$F$6:$J$10,MATCH(AF36,[43]Listas!$D$6:$D$10,0),MATCH(AH36,[43]Listas!$F$4:$J$4,0))</f>
        <v>#N/A</v>
      </c>
    </row>
    <row r="37" spans="1:36" ht="5.25" customHeight="1" x14ac:dyDescent="0.2">
      <c r="A37" s="350"/>
      <c r="B37" s="350"/>
      <c r="C37" s="351"/>
      <c r="D37" s="351"/>
      <c r="E37" s="351"/>
      <c r="F37" s="350"/>
      <c r="G37" s="352"/>
      <c r="H37" s="352"/>
      <c r="I37" s="352"/>
      <c r="J37" s="350"/>
      <c r="L37" s="354"/>
      <c r="M37" s="354"/>
      <c r="N37" s="354"/>
      <c r="O37" s="354"/>
      <c r="P37" s="354"/>
      <c r="Q37" s="354"/>
      <c r="R37" s="354"/>
      <c r="S37" s="354"/>
      <c r="T37" s="354"/>
      <c r="U37" s="350"/>
      <c r="V37" s="350"/>
      <c r="W37" s="352"/>
      <c r="X37" s="352"/>
      <c r="Y37" s="352"/>
      <c r="Z37" s="352"/>
      <c r="AA37" s="350"/>
      <c r="AB37" s="350"/>
      <c r="AC37" s="350"/>
      <c r="AD37" s="350"/>
      <c r="AE37" s="350"/>
      <c r="AF37" s="350"/>
      <c r="AG37" s="350"/>
      <c r="AH37" s="350"/>
      <c r="AI37" s="350"/>
      <c r="AJ37" s="355"/>
    </row>
    <row r="38" spans="1:36" ht="11.25" customHeight="1" x14ac:dyDescent="0.2">
      <c r="A38" s="819" t="s">
        <v>1726</v>
      </c>
      <c r="B38" s="820"/>
      <c r="C38" s="820"/>
      <c r="D38" s="820"/>
      <c r="E38" s="820"/>
      <c r="F38" s="820"/>
      <c r="G38" s="820"/>
      <c r="H38" s="820"/>
      <c r="I38" s="820"/>
      <c r="J38" s="820"/>
      <c r="K38" s="820"/>
      <c r="L38" s="821"/>
      <c r="N38" s="354" t="s">
        <v>1727</v>
      </c>
      <c r="AG38" s="350"/>
      <c r="AH38" s="350"/>
      <c r="AI38" s="350"/>
      <c r="AJ38" s="355"/>
    </row>
    <row r="39" spans="1:36" x14ac:dyDescent="0.2">
      <c r="A39" s="822"/>
      <c r="B39" s="823"/>
      <c r="C39" s="823"/>
      <c r="D39" s="823"/>
      <c r="E39" s="823"/>
      <c r="F39" s="823"/>
      <c r="G39" s="823"/>
      <c r="H39" s="823"/>
      <c r="I39" s="823"/>
      <c r="J39" s="823"/>
      <c r="K39" s="823"/>
      <c r="L39" s="824"/>
      <c r="M39" s="357"/>
      <c r="N39" s="825" t="s">
        <v>656</v>
      </c>
      <c r="O39" s="826"/>
      <c r="P39" s="826"/>
      <c r="Q39" s="827"/>
      <c r="R39" s="358"/>
      <c r="S39" s="358"/>
      <c r="T39" s="358"/>
      <c r="U39" s="825" t="s">
        <v>368</v>
      </c>
      <c r="V39" s="826"/>
      <c r="W39" s="826"/>
      <c r="X39" s="827"/>
      <c r="Y39" s="828" t="s">
        <v>369</v>
      </c>
      <c r="Z39" s="828"/>
      <c r="AA39" s="828" t="s">
        <v>370</v>
      </c>
      <c r="AB39" s="828"/>
      <c r="AC39" s="828"/>
      <c r="AD39" s="828"/>
      <c r="AE39" s="828"/>
      <c r="AF39" s="828"/>
      <c r="AG39" s="828"/>
      <c r="AH39" s="828"/>
      <c r="AI39" s="828"/>
      <c r="AJ39" s="828"/>
    </row>
    <row r="40" spans="1:36" s="325" customFormat="1" ht="30" customHeight="1" x14ac:dyDescent="0.2">
      <c r="A40" s="829"/>
      <c r="B40" s="830"/>
      <c r="C40" s="830"/>
      <c r="D40" s="830"/>
      <c r="E40" s="830"/>
      <c r="F40" s="830"/>
      <c r="G40" s="830"/>
      <c r="H40" s="830"/>
      <c r="I40" s="830"/>
      <c r="J40" s="830"/>
      <c r="K40" s="830"/>
      <c r="L40" s="831"/>
      <c r="M40" s="359"/>
      <c r="N40" s="835" t="s">
        <v>207</v>
      </c>
      <c r="O40" s="836"/>
      <c r="P40" s="836"/>
      <c r="Q40" s="837"/>
      <c r="R40" s="360"/>
      <c r="S40" s="360"/>
      <c r="T40" s="360"/>
      <c r="U40" s="835" t="s">
        <v>659</v>
      </c>
      <c r="V40" s="836"/>
      <c r="W40" s="836"/>
      <c r="X40" s="837"/>
      <c r="Y40" s="838" t="s">
        <v>679</v>
      </c>
      <c r="Z40" s="838"/>
      <c r="AA40" s="838" t="s">
        <v>661</v>
      </c>
      <c r="AB40" s="838"/>
      <c r="AC40" s="838"/>
      <c r="AD40" s="838"/>
      <c r="AE40" s="838"/>
      <c r="AF40" s="838"/>
      <c r="AG40" s="838"/>
      <c r="AH40" s="838"/>
      <c r="AI40" s="838"/>
      <c r="AJ40" s="838"/>
    </row>
    <row r="41" spans="1:36" s="325" customFormat="1" ht="30" customHeight="1" x14ac:dyDescent="0.2">
      <c r="A41" s="829"/>
      <c r="B41" s="830"/>
      <c r="C41" s="830"/>
      <c r="D41" s="830"/>
      <c r="E41" s="830"/>
      <c r="F41" s="830"/>
      <c r="G41" s="830"/>
      <c r="H41" s="830"/>
      <c r="I41" s="830"/>
      <c r="J41" s="830"/>
      <c r="K41" s="830"/>
      <c r="L41" s="831"/>
      <c r="M41" s="359"/>
      <c r="N41" s="835"/>
      <c r="O41" s="836"/>
      <c r="P41" s="836"/>
      <c r="Q41" s="837"/>
      <c r="R41" s="360"/>
      <c r="S41" s="360"/>
      <c r="T41" s="360"/>
      <c r="U41" s="835"/>
      <c r="V41" s="836"/>
      <c r="W41" s="836"/>
      <c r="X41" s="837"/>
      <c r="Y41" s="838"/>
      <c r="Z41" s="838"/>
      <c r="AA41" s="838"/>
      <c r="AB41" s="838"/>
      <c r="AC41" s="838"/>
      <c r="AD41" s="838"/>
      <c r="AE41" s="838"/>
      <c r="AF41" s="838"/>
      <c r="AG41" s="838"/>
      <c r="AH41" s="838"/>
      <c r="AI41" s="838"/>
      <c r="AJ41" s="838"/>
    </row>
    <row r="42" spans="1:36" s="325" customFormat="1" ht="30" customHeight="1" x14ac:dyDescent="0.2">
      <c r="A42" s="829"/>
      <c r="B42" s="830"/>
      <c r="C42" s="830"/>
      <c r="D42" s="830"/>
      <c r="E42" s="830"/>
      <c r="F42" s="830"/>
      <c r="G42" s="830"/>
      <c r="H42" s="830"/>
      <c r="I42" s="830"/>
      <c r="J42" s="830"/>
      <c r="K42" s="830"/>
      <c r="L42" s="831"/>
      <c r="M42" s="359"/>
      <c r="N42" s="835"/>
      <c r="O42" s="836"/>
      <c r="P42" s="836"/>
      <c r="Q42" s="837"/>
      <c r="R42" s="360"/>
      <c r="S42" s="360"/>
      <c r="T42" s="360"/>
      <c r="U42" s="835"/>
      <c r="V42" s="836"/>
      <c r="W42" s="836"/>
      <c r="X42" s="837"/>
      <c r="Y42" s="838"/>
      <c r="Z42" s="838"/>
      <c r="AA42" s="838"/>
      <c r="AB42" s="838"/>
      <c r="AC42" s="838"/>
      <c r="AD42" s="838"/>
      <c r="AE42" s="838"/>
      <c r="AF42" s="838"/>
      <c r="AG42" s="838"/>
      <c r="AH42" s="838"/>
      <c r="AI42" s="838"/>
      <c r="AJ42" s="838"/>
    </row>
    <row r="43" spans="1:36" s="325" customFormat="1" ht="30" customHeight="1" x14ac:dyDescent="0.2">
      <c r="A43" s="832"/>
      <c r="B43" s="833"/>
      <c r="C43" s="833"/>
      <c r="D43" s="833"/>
      <c r="E43" s="833"/>
      <c r="F43" s="833"/>
      <c r="G43" s="833"/>
      <c r="H43" s="833"/>
      <c r="I43" s="833"/>
      <c r="J43" s="833"/>
      <c r="K43" s="833"/>
      <c r="L43" s="834"/>
      <c r="M43" s="359"/>
      <c r="N43" s="835"/>
      <c r="O43" s="836"/>
      <c r="P43" s="836"/>
      <c r="Q43" s="837"/>
      <c r="R43" s="360"/>
      <c r="S43" s="360"/>
      <c r="T43" s="360"/>
      <c r="U43" s="835"/>
      <c r="V43" s="836"/>
      <c r="W43" s="836"/>
      <c r="X43" s="837"/>
      <c r="Y43" s="838"/>
      <c r="Z43" s="838"/>
      <c r="AA43" s="838"/>
      <c r="AB43" s="838"/>
      <c r="AC43" s="838"/>
      <c r="AD43" s="838"/>
      <c r="AE43" s="838"/>
      <c r="AF43" s="838"/>
      <c r="AG43" s="838"/>
      <c r="AH43" s="838"/>
      <c r="AI43" s="838"/>
      <c r="AJ43" s="838"/>
    </row>
    <row r="44" spans="1:36" s="325" customFormat="1" ht="30" customHeight="1" x14ac:dyDescent="0.2">
      <c r="A44" s="361"/>
      <c r="B44" s="361"/>
      <c r="C44" s="361"/>
      <c r="D44" s="361"/>
      <c r="E44" s="361"/>
      <c r="F44" s="361"/>
      <c r="G44" s="361"/>
      <c r="H44" s="361"/>
      <c r="I44" s="361"/>
      <c r="J44" s="361"/>
      <c r="K44" s="361"/>
      <c r="L44" s="361"/>
      <c r="M44" s="359"/>
      <c r="N44" s="839"/>
      <c r="O44" s="839"/>
      <c r="P44" s="839"/>
      <c r="Q44" s="839"/>
      <c r="R44" s="362"/>
      <c r="S44" s="362"/>
      <c r="T44" s="362"/>
      <c r="U44" s="839"/>
      <c r="V44" s="839"/>
      <c r="W44" s="839"/>
      <c r="X44" s="839"/>
      <c r="Y44" s="839"/>
      <c r="Z44" s="839"/>
      <c r="AA44" s="839"/>
      <c r="AB44" s="839"/>
      <c r="AC44" s="839"/>
      <c r="AD44" s="839"/>
      <c r="AE44" s="839"/>
      <c r="AF44" s="839"/>
      <c r="AG44" s="839"/>
      <c r="AH44" s="839"/>
      <c r="AI44" s="839"/>
      <c r="AJ44" s="839"/>
    </row>
    <row r="45" spans="1:36" s="325" customFormat="1" ht="30" customHeight="1" x14ac:dyDescent="0.2">
      <c r="A45" s="361"/>
      <c r="B45" s="361"/>
      <c r="C45" s="361"/>
      <c r="D45" s="361"/>
      <c r="E45" s="361"/>
      <c r="F45" s="361"/>
      <c r="G45" s="361"/>
      <c r="H45" s="361"/>
      <c r="I45" s="361"/>
      <c r="J45" s="361"/>
      <c r="K45" s="361"/>
      <c r="L45" s="361"/>
      <c r="M45" s="359"/>
      <c r="N45" s="840"/>
      <c r="O45" s="840"/>
      <c r="P45" s="840"/>
      <c r="Q45" s="840"/>
      <c r="R45" s="359"/>
      <c r="S45" s="359"/>
      <c r="T45" s="359"/>
      <c r="U45" s="840"/>
      <c r="V45" s="840"/>
      <c r="W45" s="840"/>
      <c r="X45" s="840"/>
      <c r="Y45" s="840"/>
      <c r="Z45" s="840"/>
      <c r="AA45" s="840"/>
      <c r="AB45" s="840"/>
      <c r="AC45" s="840"/>
      <c r="AD45" s="840"/>
      <c r="AE45" s="840"/>
      <c r="AF45" s="840"/>
      <c r="AG45" s="840"/>
      <c r="AH45" s="840"/>
      <c r="AI45" s="840"/>
      <c r="AJ45" s="840"/>
    </row>
    <row r="46" spans="1:36" s="325" customFormat="1" ht="30" customHeight="1" x14ac:dyDescent="0.2">
      <c r="A46" s="361"/>
      <c r="B46" s="361"/>
      <c r="C46" s="361"/>
      <c r="D46" s="361"/>
      <c r="E46" s="361"/>
      <c r="F46" s="361"/>
      <c r="G46" s="361"/>
      <c r="H46" s="361"/>
      <c r="I46" s="361"/>
      <c r="J46" s="361"/>
      <c r="K46" s="361"/>
      <c r="L46" s="361"/>
      <c r="M46" s="359"/>
      <c r="N46" s="840"/>
      <c r="O46" s="840"/>
      <c r="P46" s="840"/>
      <c r="Q46" s="840"/>
      <c r="R46" s="359"/>
      <c r="S46" s="359"/>
      <c r="T46" s="359"/>
      <c r="U46" s="840"/>
      <c r="V46" s="840"/>
      <c r="W46" s="840"/>
      <c r="X46" s="840"/>
      <c r="Y46" s="840"/>
      <c r="Z46" s="840"/>
      <c r="AA46" s="840"/>
      <c r="AB46" s="840"/>
      <c r="AC46" s="840"/>
      <c r="AD46" s="840"/>
      <c r="AE46" s="840"/>
      <c r="AF46" s="840"/>
      <c r="AG46" s="840"/>
      <c r="AH46" s="840"/>
      <c r="AI46" s="840"/>
      <c r="AJ46" s="840"/>
    </row>
    <row r="47" spans="1:36" s="325" customFormat="1" ht="30" customHeight="1" x14ac:dyDescent="0.2">
      <c r="A47" s="363"/>
      <c r="B47" s="363"/>
      <c r="C47" s="363"/>
      <c r="D47" s="363"/>
      <c r="E47" s="363"/>
      <c r="F47" s="364"/>
      <c r="G47" s="364"/>
      <c r="H47" s="364"/>
      <c r="I47" s="364"/>
      <c r="J47" s="364"/>
      <c r="K47" s="365"/>
      <c r="L47" s="365"/>
      <c r="M47" s="359"/>
      <c r="N47" s="840"/>
      <c r="O47" s="840"/>
      <c r="P47" s="840"/>
      <c r="Q47" s="840"/>
      <c r="R47" s="359"/>
      <c r="S47" s="359"/>
      <c r="T47" s="359"/>
      <c r="U47" s="840"/>
      <c r="V47" s="840"/>
      <c r="W47" s="840"/>
      <c r="X47" s="840"/>
      <c r="Y47" s="840"/>
      <c r="Z47" s="840"/>
      <c r="AA47" s="840"/>
      <c r="AB47" s="840"/>
      <c r="AC47" s="840"/>
      <c r="AD47" s="840"/>
      <c r="AE47" s="840"/>
      <c r="AF47" s="840"/>
      <c r="AG47" s="840"/>
      <c r="AH47" s="840"/>
      <c r="AI47" s="840"/>
      <c r="AJ47" s="840"/>
    </row>
    <row r="48" spans="1:36" x14ac:dyDescent="0.2">
      <c r="A48" s="366"/>
      <c r="B48" s="366"/>
      <c r="C48" s="367"/>
      <c r="D48" s="367"/>
      <c r="E48" s="367"/>
      <c r="F48" s="366"/>
      <c r="G48" s="368"/>
      <c r="H48" s="368"/>
      <c r="I48" s="368"/>
      <c r="J48" s="366"/>
      <c r="K48" s="366"/>
      <c r="L48" s="366"/>
      <c r="M48" s="366"/>
      <c r="N48" s="366"/>
      <c r="O48" s="366"/>
      <c r="P48" s="366"/>
      <c r="Q48" s="366"/>
      <c r="R48" s="366"/>
      <c r="S48" s="366"/>
      <c r="T48" s="366"/>
      <c r="U48" s="366"/>
      <c r="V48" s="366"/>
      <c r="W48" s="368"/>
      <c r="X48" s="368"/>
      <c r="Y48" s="368"/>
      <c r="Z48" s="366"/>
      <c r="AA48" s="366"/>
      <c r="AB48" s="366"/>
      <c r="AC48" s="366"/>
      <c r="AD48" s="366"/>
      <c r="AE48" s="366"/>
      <c r="AF48" s="366"/>
      <c r="AG48" s="366"/>
      <c r="AH48" s="366"/>
      <c r="AI48" s="366"/>
      <c r="AJ48" s="369"/>
    </row>
    <row r="49" spans="1:36" x14ac:dyDescent="0.2">
      <c r="A49" s="366"/>
      <c r="B49" s="366"/>
      <c r="C49" s="367"/>
      <c r="D49" s="367"/>
      <c r="E49" s="367"/>
      <c r="F49" s="366"/>
      <c r="G49" s="368"/>
      <c r="H49" s="368"/>
      <c r="I49" s="368"/>
      <c r="J49" s="366"/>
      <c r="K49" s="366"/>
      <c r="L49" s="366"/>
      <c r="M49" s="366"/>
      <c r="N49" s="366"/>
      <c r="O49" s="366"/>
      <c r="P49" s="366"/>
      <c r="Q49" s="366"/>
      <c r="R49" s="366"/>
      <c r="S49" s="366"/>
      <c r="T49" s="366"/>
      <c r="U49" s="366"/>
      <c r="V49" s="366"/>
      <c r="W49" s="368"/>
      <c r="X49" s="368"/>
      <c r="Y49" s="368"/>
      <c r="Z49" s="366"/>
      <c r="AA49" s="366"/>
      <c r="AB49" s="366"/>
      <c r="AC49" s="366"/>
      <c r="AD49" s="366"/>
      <c r="AE49" s="366"/>
      <c r="AF49" s="366"/>
      <c r="AG49" s="366"/>
      <c r="AH49" s="366"/>
      <c r="AI49" s="366"/>
      <c r="AJ49" s="369"/>
    </row>
    <row r="50" spans="1:36" x14ac:dyDescent="0.2">
      <c r="A50" s="366"/>
      <c r="B50" s="366"/>
      <c r="C50" s="367"/>
      <c r="D50" s="367"/>
      <c r="E50" s="367"/>
      <c r="F50" s="366"/>
      <c r="G50" s="368"/>
      <c r="H50" s="368"/>
      <c r="I50" s="368"/>
      <c r="J50" s="366"/>
      <c r="K50" s="366"/>
      <c r="L50" s="366"/>
      <c r="M50" s="366"/>
      <c r="N50" s="366"/>
      <c r="O50" s="366"/>
      <c r="P50" s="366"/>
      <c r="Q50" s="366"/>
      <c r="R50" s="366"/>
      <c r="S50" s="366"/>
      <c r="T50" s="366"/>
      <c r="U50" s="366"/>
      <c r="V50" s="366"/>
      <c r="W50" s="368"/>
      <c r="X50" s="368"/>
      <c r="Y50" s="368"/>
      <c r="Z50" s="366"/>
      <c r="AA50" s="366"/>
      <c r="AB50" s="366"/>
      <c r="AC50" s="366"/>
      <c r="AD50" s="366"/>
      <c r="AE50" s="366"/>
      <c r="AF50" s="366"/>
      <c r="AG50" s="366"/>
      <c r="AH50" s="366"/>
      <c r="AI50" s="366"/>
      <c r="AJ50" s="369"/>
    </row>
    <row r="51" spans="1:36" x14ac:dyDescent="0.2">
      <c r="A51" s="366"/>
      <c r="B51" s="366"/>
      <c r="C51" s="367"/>
      <c r="D51" s="367"/>
      <c r="E51" s="367"/>
      <c r="F51" s="366"/>
      <c r="G51" s="368"/>
      <c r="H51" s="368"/>
      <c r="I51" s="368"/>
      <c r="J51" s="366"/>
      <c r="K51" s="366"/>
      <c r="L51" s="366"/>
      <c r="M51" s="366"/>
      <c r="N51" s="366"/>
      <c r="O51" s="366"/>
      <c r="P51" s="366"/>
      <c r="Q51" s="366"/>
      <c r="R51" s="366"/>
      <c r="S51" s="366"/>
      <c r="T51" s="366"/>
      <c r="U51" s="366"/>
      <c r="V51" s="366"/>
      <c r="W51" s="368"/>
      <c r="X51" s="368"/>
      <c r="Y51" s="368"/>
      <c r="Z51" s="366"/>
      <c r="AA51" s="366"/>
      <c r="AB51" s="366"/>
      <c r="AC51" s="366"/>
      <c r="AD51" s="366"/>
      <c r="AE51" s="366"/>
      <c r="AF51" s="366"/>
      <c r="AG51" s="366"/>
      <c r="AH51" s="366"/>
      <c r="AI51" s="366"/>
      <c r="AJ51" s="369"/>
    </row>
    <row r="52" spans="1:36" x14ac:dyDescent="0.2">
      <c r="A52" s="366"/>
      <c r="B52" s="366"/>
      <c r="C52" s="367"/>
      <c r="D52" s="367"/>
      <c r="E52" s="367"/>
      <c r="F52" s="366"/>
      <c r="G52" s="368"/>
      <c r="H52" s="368"/>
      <c r="I52" s="368"/>
      <c r="J52" s="366"/>
      <c r="K52" s="366"/>
      <c r="L52" s="366"/>
      <c r="M52" s="366"/>
      <c r="N52" s="366"/>
      <c r="O52" s="366"/>
      <c r="P52" s="366"/>
      <c r="Q52" s="366"/>
      <c r="R52" s="366"/>
      <c r="S52" s="366"/>
      <c r="T52" s="366"/>
      <c r="U52" s="366"/>
      <c r="V52" s="366"/>
      <c r="W52" s="368"/>
      <c r="X52" s="368"/>
      <c r="Y52" s="368"/>
      <c r="Z52" s="366"/>
      <c r="AA52" s="366"/>
      <c r="AB52" s="366"/>
      <c r="AC52" s="366"/>
      <c r="AD52" s="366"/>
      <c r="AE52" s="366"/>
      <c r="AF52" s="366"/>
      <c r="AG52" s="366"/>
      <c r="AH52" s="366"/>
      <c r="AI52" s="366"/>
      <c r="AJ52" s="369"/>
    </row>
  </sheetData>
  <sheetProtection formatCells="0" formatColumns="0" formatRows="0" insertRows="0" sort="0" autoFilter="0" pivotTables="0"/>
  <mergeCells count="177">
    <mergeCell ref="N47:Q47"/>
    <mergeCell ref="U47:X47"/>
    <mergeCell ref="Y47:Z47"/>
    <mergeCell ref="AA47:AJ47"/>
    <mergeCell ref="N45:Q45"/>
    <mergeCell ref="U45:X45"/>
    <mergeCell ref="Y45:Z45"/>
    <mergeCell ref="AA45:AJ45"/>
    <mergeCell ref="N46:Q46"/>
    <mergeCell ref="U46:X46"/>
    <mergeCell ref="Y46:Z46"/>
    <mergeCell ref="AA46:AJ46"/>
    <mergeCell ref="N44:Q44"/>
    <mergeCell ref="U44:X44"/>
    <mergeCell ref="Y44:Z44"/>
    <mergeCell ref="AA44:AJ44"/>
    <mergeCell ref="N41:Q41"/>
    <mergeCell ref="U41:X41"/>
    <mergeCell ref="Y41:Z41"/>
    <mergeCell ref="AA41:AJ41"/>
    <mergeCell ref="N42:Q42"/>
    <mergeCell ref="U42:X42"/>
    <mergeCell ref="Y42:Z42"/>
    <mergeCell ref="AA42:AJ42"/>
    <mergeCell ref="A38:L39"/>
    <mergeCell ref="N39:Q39"/>
    <mergeCell ref="U39:X39"/>
    <mergeCell ref="Y39:Z39"/>
    <mergeCell ref="AA39:AJ39"/>
    <mergeCell ref="A40:L43"/>
    <mergeCell ref="N40:Q40"/>
    <mergeCell ref="U40:X40"/>
    <mergeCell ref="Y40:Z40"/>
    <mergeCell ref="AA40:AJ40"/>
    <mergeCell ref="N43:Q43"/>
    <mergeCell ref="U43:X43"/>
    <mergeCell ref="Y43:Z43"/>
    <mergeCell ref="AA43:AJ43"/>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15:E15"/>
    <mergeCell ref="G15:I15"/>
    <mergeCell ref="J15:L15"/>
    <mergeCell ref="W15:Y15"/>
    <mergeCell ref="C16:E16"/>
    <mergeCell ref="G16:I16"/>
    <mergeCell ref="J16:L16"/>
    <mergeCell ref="W16:Y16"/>
    <mergeCell ref="C13:E13"/>
    <mergeCell ref="G13:I13"/>
    <mergeCell ref="J13:L13"/>
    <mergeCell ref="W13:Y13"/>
    <mergeCell ref="C14:E14"/>
    <mergeCell ref="G14:I14"/>
    <mergeCell ref="J14:L14"/>
    <mergeCell ref="W14:Y14"/>
    <mergeCell ref="C11:E11"/>
    <mergeCell ref="G11:I11"/>
    <mergeCell ref="J11:L11"/>
    <mergeCell ref="W11:Y11"/>
    <mergeCell ref="C12:E12"/>
    <mergeCell ref="G12:I12"/>
    <mergeCell ref="J12:L12"/>
    <mergeCell ref="W12:Y12"/>
    <mergeCell ref="C9:E9"/>
    <mergeCell ref="G9:I9"/>
    <mergeCell ref="J9:L9"/>
    <mergeCell ref="W9:Y9"/>
    <mergeCell ref="C10:E10"/>
    <mergeCell ref="G10:I10"/>
    <mergeCell ref="J10:L10"/>
    <mergeCell ref="W10:Y10"/>
    <mergeCell ref="AD6:AJ7"/>
    <mergeCell ref="A7:A8"/>
    <mergeCell ref="B7:B8"/>
    <mergeCell ref="C7:E8"/>
    <mergeCell ref="F7:I8"/>
    <mergeCell ref="J7:L8"/>
    <mergeCell ref="M7:O7"/>
    <mergeCell ref="W7:Y8"/>
    <mergeCell ref="Z7:Z8"/>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disablePrompts="1" count="5">
    <dataValidation type="list" allowBlank="1" showInputMessage="1" showErrorMessage="1" sqref="P9:P36 JL9:JL36 TH9:TH36 ADD9:ADD36 AMZ9:AMZ36 AWV9:AWV36 BGR9:BGR36 BQN9:BQN36 CAJ9:CAJ36 CKF9:CKF36 CUB9:CUB36 DDX9:DDX36 DNT9:DNT36 DXP9:DXP36 EHL9:EHL36 ERH9:ERH36 FBD9:FBD36 FKZ9:FKZ36 FUV9:FUV36 GER9:GER36 GON9:GON36 GYJ9:GYJ36 HIF9:HIF36 HSB9:HSB36 IBX9:IBX36 ILT9:ILT36 IVP9:IVP36 JFL9:JFL36 JPH9:JPH36 JZD9:JZD36 KIZ9:KIZ36 KSV9:KSV36 LCR9:LCR36 LMN9:LMN36 LWJ9:LWJ36 MGF9:MGF36 MQB9:MQB36 MZX9:MZX36 NJT9:NJT36 NTP9:NTP36 ODL9:ODL36 ONH9:ONH36 OXD9:OXD36 PGZ9:PGZ36 PQV9:PQV36 QAR9:QAR36 QKN9:QKN36 QUJ9:QUJ36 REF9:REF36 ROB9:ROB36 RXX9:RXX36 SHT9:SHT36 SRP9:SRP36 TBL9:TBL36 TLH9:TLH36 TVD9:TVD36 UEZ9:UEZ36 UOV9:UOV36 UYR9:UYR36 VIN9:VIN36 VSJ9:VSJ36 WCF9:WCF36 WMB9:WMB36 WVX9:WVX36 P65545:P65572 JL65545:JL65572 TH65545:TH65572 ADD65545:ADD65572 AMZ65545:AMZ65572 AWV65545:AWV65572 BGR65545:BGR65572 BQN65545:BQN65572 CAJ65545:CAJ65572 CKF65545:CKF65572 CUB65545:CUB65572 DDX65545:DDX65572 DNT65545:DNT65572 DXP65545:DXP65572 EHL65545:EHL65572 ERH65545:ERH65572 FBD65545:FBD65572 FKZ65545:FKZ65572 FUV65545:FUV65572 GER65545:GER65572 GON65545:GON65572 GYJ65545:GYJ65572 HIF65545:HIF65572 HSB65545:HSB65572 IBX65545:IBX65572 ILT65545:ILT65572 IVP65545:IVP65572 JFL65545:JFL65572 JPH65545:JPH65572 JZD65545:JZD65572 KIZ65545:KIZ65572 KSV65545:KSV65572 LCR65545:LCR65572 LMN65545:LMN65572 LWJ65545:LWJ65572 MGF65545:MGF65572 MQB65545:MQB65572 MZX65545:MZX65572 NJT65545:NJT65572 NTP65545:NTP65572 ODL65545:ODL65572 ONH65545:ONH65572 OXD65545:OXD65572 PGZ65545:PGZ65572 PQV65545:PQV65572 QAR65545:QAR65572 QKN65545:QKN65572 QUJ65545:QUJ65572 REF65545:REF65572 ROB65545:ROB65572 RXX65545:RXX65572 SHT65545:SHT65572 SRP65545:SRP65572 TBL65545:TBL65572 TLH65545:TLH65572 TVD65545:TVD65572 UEZ65545:UEZ65572 UOV65545:UOV65572 UYR65545:UYR65572 VIN65545:VIN65572 VSJ65545:VSJ65572 WCF65545:WCF65572 WMB65545:WMB65572 WVX65545:WVX65572 P131081:P131108 JL131081:JL131108 TH131081:TH131108 ADD131081:ADD131108 AMZ131081:AMZ131108 AWV131081:AWV131108 BGR131081:BGR131108 BQN131081:BQN131108 CAJ131081:CAJ131108 CKF131081:CKF131108 CUB131081:CUB131108 DDX131081:DDX131108 DNT131081:DNT131108 DXP131081:DXP131108 EHL131081:EHL131108 ERH131081:ERH131108 FBD131081:FBD131108 FKZ131081:FKZ131108 FUV131081:FUV131108 GER131081:GER131108 GON131081:GON131108 GYJ131081:GYJ131108 HIF131081:HIF131108 HSB131081:HSB131108 IBX131081:IBX131108 ILT131081:ILT131108 IVP131081:IVP131108 JFL131081:JFL131108 JPH131081:JPH131108 JZD131081:JZD131108 KIZ131081:KIZ131108 KSV131081:KSV131108 LCR131081:LCR131108 LMN131081:LMN131108 LWJ131081:LWJ131108 MGF131081:MGF131108 MQB131081:MQB131108 MZX131081:MZX131108 NJT131081:NJT131108 NTP131081:NTP131108 ODL131081:ODL131108 ONH131081:ONH131108 OXD131081:OXD131108 PGZ131081:PGZ131108 PQV131081:PQV131108 QAR131081:QAR131108 QKN131081:QKN131108 QUJ131081:QUJ131108 REF131081:REF131108 ROB131081:ROB131108 RXX131081:RXX131108 SHT131081:SHT131108 SRP131081:SRP131108 TBL131081:TBL131108 TLH131081:TLH131108 TVD131081:TVD131108 UEZ131081:UEZ131108 UOV131081:UOV131108 UYR131081:UYR131108 VIN131081:VIN131108 VSJ131081:VSJ131108 WCF131081:WCF131108 WMB131081:WMB131108 WVX131081:WVX131108 P196617:P196644 JL196617:JL196644 TH196617:TH196644 ADD196617:ADD196644 AMZ196617:AMZ196644 AWV196617:AWV196644 BGR196617:BGR196644 BQN196617:BQN196644 CAJ196617:CAJ196644 CKF196617:CKF196644 CUB196617:CUB196644 DDX196617:DDX196644 DNT196617:DNT196644 DXP196617:DXP196644 EHL196617:EHL196644 ERH196617:ERH196644 FBD196617:FBD196644 FKZ196617:FKZ196644 FUV196617:FUV196644 GER196617:GER196644 GON196617:GON196644 GYJ196617:GYJ196644 HIF196617:HIF196644 HSB196617:HSB196644 IBX196617:IBX196644 ILT196617:ILT196644 IVP196617:IVP196644 JFL196617:JFL196644 JPH196617:JPH196644 JZD196617:JZD196644 KIZ196617:KIZ196644 KSV196617:KSV196644 LCR196617:LCR196644 LMN196617:LMN196644 LWJ196617:LWJ196644 MGF196617:MGF196644 MQB196617:MQB196644 MZX196617:MZX196644 NJT196617:NJT196644 NTP196617:NTP196644 ODL196617:ODL196644 ONH196617:ONH196644 OXD196617:OXD196644 PGZ196617:PGZ196644 PQV196617:PQV196644 QAR196617:QAR196644 QKN196617:QKN196644 QUJ196617:QUJ196644 REF196617:REF196644 ROB196617:ROB196644 RXX196617:RXX196644 SHT196617:SHT196644 SRP196617:SRP196644 TBL196617:TBL196644 TLH196617:TLH196644 TVD196617:TVD196644 UEZ196617:UEZ196644 UOV196617:UOV196644 UYR196617:UYR196644 VIN196617:VIN196644 VSJ196617:VSJ196644 WCF196617:WCF196644 WMB196617:WMB196644 WVX196617:WVX196644 P262153:P262180 JL262153:JL262180 TH262153:TH262180 ADD262153:ADD262180 AMZ262153:AMZ262180 AWV262153:AWV262180 BGR262153:BGR262180 BQN262153:BQN262180 CAJ262153:CAJ262180 CKF262153:CKF262180 CUB262153:CUB262180 DDX262153:DDX262180 DNT262153:DNT262180 DXP262153:DXP262180 EHL262153:EHL262180 ERH262153:ERH262180 FBD262153:FBD262180 FKZ262153:FKZ262180 FUV262153:FUV262180 GER262153:GER262180 GON262153:GON262180 GYJ262153:GYJ262180 HIF262153:HIF262180 HSB262153:HSB262180 IBX262153:IBX262180 ILT262153:ILT262180 IVP262153:IVP262180 JFL262153:JFL262180 JPH262153:JPH262180 JZD262153:JZD262180 KIZ262153:KIZ262180 KSV262153:KSV262180 LCR262153:LCR262180 LMN262153:LMN262180 LWJ262153:LWJ262180 MGF262153:MGF262180 MQB262153:MQB262180 MZX262153:MZX262180 NJT262153:NJT262180 NTP262153:NTP262180 ODL262153:ODL262180 ONH262153:ONH262180 OXD262153:OXD262180 PGZ262153:PGZ262180 PQV262153:PQV262180 QAR262153:QAR262180 QKN262153:QKN262180 QUJ262153:QUJ262180 REF262153:REF262180 ROB262153:ROB262180 RXX262153:RXX262180 SHT262153:SHT262180 SRP262153:SRP262180 TBL262153:TBL262180 TLH262153:TLH262180 TVD262153:TVD262180 UEZ262153:UEZ262180 UOV262153:UOV262180 UYR262153:UYR262180 VIN262153:VIN262180 VSJ262153:VSJ262180 WCF262153:WCF262180 WMB262153:WMB262180 WVX262153:WVX262180 P327689:P327716 JL327689:JL327716 TH327689:TH327716 ADD327689:ADD327716 AMZ327689:AMZ327716 AWV327689:AWV327716 BGR327689:BGR327716 BQN327689:BQN327716 CAJ327689:CAJ327716 CKF327689:CKF327716 CUB327689:CUB327716 DDX327689:DDX327716 DNT327689:DNT327716 DXP327689:DXP327716 EHL327689:EHL327716 ERH327689:ERH327716 FBD327689:FBD327716 FKZ327689:FKZ327716 FUV327689:FUV327716 GER327689:GER327716 GON327689:GON327716 GYJ327689:GYJ327716 HIF327689:HIF327716 HSB327689:HSB327716 IBX327689:IBX327716 ILT327689:ILT327716 IVP327689:IVP327716 JFL327689:JFL327716 JPH327689:JPH327716 JZD327689:JZD327716 KIZ327689:KIZ327716 KSV327689:KSV327716 LCR327689:LCR327716 LMN327689:LMN327716 LWJ327689:LWJ327716 MGF327689:MGF327716 MQB327689:MQB327716 MZX327689:MZX327716 NJT327689:NJT327716 NTP327689:NTP327716 ODL327689:ODL327716 ONH327689:ONH327716 OXD327689:OXD327716 PGZ327689:PGZ327716 PQV327689:PQV327716 QAR327689:QAR327716 QKN327689:QKN327716 QUJ327689:QUJ327716 REF327689:REF327716 ROB327689:ROB327716 RXX327689:RXX327716 SHT327689:SHT327716 SRP327689:SRP327716 TBL327689:TBL327716 TLH327689:TLH327716 TVD327689:TVD327716 UEZ327689:UEZ327716 UOV327689:UOV327716 UYR327689:UYR327716 VIN327689:VIN327716 VSJ327689:VSJ327716 WCF327689:WCF327716 WMB327689:WMB327716 WVX327689:WVX327716 P393225:P393252 JL393225:JL393252 TH393225:TH393252 ADD393225:ADD393252 AMZ393225:AMZ393252 AWV393225:AWV393252 BGR393225:BGR393252 BQN393225:BQN393252 CAJ393225:CAJ393252 CKF393225:CKF393252 CUB393225:CUB393252 DDX393225:DDX393252 DNT393225:DNT393252 DXP393225:DXP393252 EHL393225:EHL393252 ERH393225:ERH393252 FBD393225:FBD393252 FKZ393225:FKZ393252 FUV393225:FUV393252 GER393225:GER393252 GON393225:GON393252 GYJ393225:GYJ393252 HIF393225:HIF393252 HSB393225:HSB393252 IBX393225:IBX393252 ILT393225:ILT393252 IVP393225:IVP393252 JFL393225:JFL393252 JPH393225:JPH393252 JZD393225:JZD393252 KIZ393225:KIZ393252 KSV393225:KSV393252 LCR393225:LCR393252 LMN393225:LMN393252 LWJ393225:LWJ393252 MGF393225:MGF393252 MQB393225:MQB393252 MZX393225:MZX393252 NJT393225:NJT393252 NTP393225:NTP393252 ODL393225:ODL393252 ONH393225:ONH393252 OXD393225:OXD393252 PGZ393225:PGZ393252 PQV393225:PQV393252 QAR393225:QAR393252 QKN393225:QKN393252 QUJ393225:QUJ393252 REF393225:REF393252 ROB393225:ROB393252 RXX393225:RXX393252 SHT393225:SHT393252 SRP393225:SRP393252 TBL393225:TBL393252 TLH393225:TLH393252 TVD393225:TVD393252 UEZ393225:UEZ393252 UOV393225:UOV393252 UYR393225:UYR393252 VIN393225:VIN393252 VSJ393225:VSJ393252 WCF393225:WCF393252 WMB393225:WMB393252 WVX393225:WVX393252 P458761:P458788 JL458761:JL458788 TH458761:TH458788 ADD458761:ADD458788 AMZ458761:AMZ458788 AWV458761:AWV458788 BGR458761:BGR458788 BQN458761:BQN458788 CAJ458761:CAJ458788 CKF458761:CKF458788 CUB458761:CUB458788 DDX458761:DDX458788 DNT458761:DNT458788 DXP458761:DXP458788 EHL458761:EHL458788 ERH458761:ERH458788 FBD458761:FBD458788 FKZ458761:FKZ458788 FUV458761:FUV458788 GER458761:GER458788 GON458761:GON458788 GYJ458761:GYJ458788 HIF458761:HIF458788 HSB458761:HSB458788 IBX458761:IBX458788 ILT458761:ILT458788 IVP458761:IVP458788 JFL458761:JFL458788 JPH458761:JPH458788 JZD458761:JZD458788 KIZ458761:KIZ458788 KSV458761:KSV458788 LCR458761:LCR458788 LMN458761:LMN458788 LWJ458761:LWJ458788 MGF458761:MGF458788 MQB458761:MQB458788 MZX458761:MZX458788 NJT458761:NJT458788 NTP458761:NTP458788 ODL458761:ODL458788 ONH458761:ONH458788 OXD458761:OXD458788 PGZ458761:PGZ458788 PQV458761:PQV458788 QAR458761:QAR458788 QKN458761:QKN458788 QUJ458761:QUJ458788 REF458761:REF458788 ROB458761:ROB458788 RXX458761:RXX458788 SHT458761:SHT458788 SRP458761:SRP458788 TBL458761:TBL458788 TLH458761:TLH458788 TVD458761:TVD458788 UEZ458761:UEZ458788 UOV458761:UOV458788 UYR458761:UYR458788 VIN458761:VIN458788 VSJ458761:VSJ458788 WCF458761:WCF458788 WMB458761:WMB458788 WVX458761:WVX458788 P524297:P524324 JL524297:JL524324 TH524297:TH524324 ADD524297:ADD524324 AMZ524297:AMZ524324 AWV524297:AWV524324 BGR524297:BGR524324 BQN524297:BQN524324 CAJ524297:CAJ524324 CKF524297:CKF524324 CUB524297:CUB524324 DDX524297:DDX524324 DNT524297:DNT524324 DXP524297:DXP524324 EHL524297:EHL524324 ERH524297:ERH524324 FBD524297:FBD524324 FKZ524297:FKZ524324 FUV524297:FUV524324 GER524297:GER524324 GON524297:GON524324 GYJ524297:GYJ524324 HIF524297:HIF524324 HSB524297:HSB524324 IBX524297:IBX524324 ILT524297:ILT524324 IVP524297:IVP524324 JFL524297:JFL524324 JPH524297:JPH524324 JZD524297:JZD524324 KIZ524297:KIZ524324 KSV524297:KSV524324 LCR524297:LCR524324 LMN524297:LMN524324 LWJ524297:LWJ524324 MGF524297:MGF524324 MQB524297:MQB524324 MZX524297:MZX524324 NJT524297:NJT524324 NTP524297:NTP524324 ODL524297:ODL524324 ONH524297:ONH524324 OXD524297:OXD524324 PGZ524297:PGZ524324 PQV524297:PQV524324 QAR524297:QAR524324 QKN524297:QKN524324 QUJ524297:QUJ524324 REF524297:REF524324 ROB524297:ROB524324 RXX524297:RXX524324 SHT524297:SHT524324 SRP524297:SRP524324 TBL524297:TBL524324 TLH524297:TLH524324 TVD524297:TVD524324 UEZ524297:UEZ524324 UOV524297:UOV524324 UYR524297:UYR524324 VIN524297:VIN524324 VSJ524297:VSJ524324 WCF524297:WCF524324 WMB524297:WMB524324 WVX524297:WVX524324 P589833:P589860 JL589833:JL589860 TH589833:TH589860 ADD589833:ADD589860 AMZ589833:AMZ589860 AWV589833:AWV589860 BGR589833:BGR589860 BQN589833:BQN589860 CAJ589833:CAJ589860 CKF589833:CKF589860 CUB589833:CUB589860 DDX589833:DDX589860 DNT589833:DNT589860 DXP589833:DXP589860 EHL589833:EHL589860 ERH589833:ERH589860 FBD589833:FBD589860 FKZ589833:FKZ589860 FUV589833:FUV589860 GER589833:GER589860 GON589833:GON589860 GYJ589833:GYJ589860 HIF589833:HIF589860 HSB589833:HSB589860 IBX589833:IBX589860 ILT589833:ILT589860 IVP589833:IVP589860 JFL589833:JFL589860 JPH589833:JPH589860 JZD589833:JZD589860 KIZ589833:KIZ589860 KSV589833:KSV589860 LCR589833:LCR589860 LMN589833:LMN589860 LWJ589833:LWJ589860 MGF589833:MGF589860 MQB589833:MQB589860 MZX589833:MZX589860 NJT589833:NJT589860 NTP589833:NTP589860 ODL589833:ODL589860 ONH589833:ONH589860 OXD589833:OXD589860 PGZ589833:PGZ589860 PQV589833:PQV589860 QAR589833:QAR589860 QKN589833:QKN589860 QUJ589833:QUJ589860 REF589833:REF589860 ROB589833:ROB589860 RXX589833:RXX589860 SHT589833:SHT589860 SRP589833:SRP589860 TBL589833:TBL589860 TLH589833:TLH589860 TVD589833:TVD589860 UEZ589833:UEZ589860 UOV589833:UOV589860 UYR589833:UYR589860 VIN589833:VIN589860 VSJ589833:VSJ589860 WCF589833:WCF589860 WMB589833:WMB589860 WVX589833:WVX589860 P655369:P655396 JL655369:JL655396 TH655369:TH655396 ADD655369:ADD655396 AMZ655369:AMZ655396 AWV655369:AWV655396 BGR655369:BGR655396 BQN655369:BQN655396 CAJ655369:CAJ655396 CKF655369:CKF655396 CUB655369:CUB655396 DDX655369:DDX655396 DNT655369:DNT655396 DXP655369:DXP655396 EHL655369:EHL655396 ERH655369:ERH655396 FBD655369:FBD655396 FKZ655369:FKZ655396 FUV655369:FUV655396 GER655369:GER655396 GON655369:GON655396 GYJ655369:GYJ655396 HIF655369:HIF655396 HSB655369:HSB655396 IBX655369:IBX655396 ILT655369:ILT655396 IVP655369:IVP655396 JFL655369:JFL655396 JPH655369:JPH655396 JZD655369:JZD655396 KIZ655369:KIZ655396 KSV655369:KSV655396 LCR655369:LCR655396 LMN655369:LMN655396 LWJ655369:LWJ655396 MGF655369:MGF655396 MQB655369:MQB655396 MZX655369:MZX655396 NJT655369:NJT655396 NTP655369:NTP655396 ODL655369:ODL655396 ONH655369:ONH655396 OXD655369:OXD655396 PGZ655369:PGZ655396 PQV655369:PQV655396 QAR655369:QAR655396 QKN655369:QKN655396 QUJ655369:QUJ655396 REF655369:REF655396 ROB655369:ROB655396 RXX655369:RXX655396 SHT655369:SHT655396 SRP655369:SRP655396 TBL655369:TBL655396 TLH655369:TLH655396 TVD655369:TVD655396 UEZ655369:UEZ655396 UOV655369:UOV655396 UYR655369:UYR655396 VIN655369:VIN655396 VSJ655369:VSJ655396 WCF655369:WCF655396 WMB655369:WMB655396 WVX655369:WVX655396 P720905:P720932 JL720905:JL720932 TH720905:TH720932 ADD720905:ADD720932 AMZ720905:AMZ720932 AWV720905:AWV720932 BGR720905:BGR720932 BQN720905:BQN720932 CAJ720905:CAJ720932 CKF720905:CKF720932 CUB720905:CUB720932 DDX720905:DDX720932 DNT720905:DNT720932 DXP720905:DXP720932 EHL720905:EHL720932 ERH720905:ERH720932 FBD720905:FBD720932 FKZ720905:FKZ720932 FUV720905:FUV720932 GER720905:GER720932 GON720905:GON720932 GYJ720905:GYJ720932 HIF720905:HIF720932 HSB720905:HSB720932 IBX720905:IBX720932 ILT720905:ILT720932 IVP720905:IVP720932 JFL720905:JFL720932 JPH720905:JPH720932 JZD720905:JZD720932 KIZ720905:KIZ720932 KSV720905:KSV720932 LCR720905:LCR720932 LMN720905:LMN720932 LWJ720905:LWJ720932 MGF720905:MGF720932 MQB720905:MQB720932 MZX720905:MZX720932 NJT720905:NJT720932 NTP720905:NTP720932 ODL720905:ODL720932 ONH720905:ONH720932 OXD720905:OXD720932 PGZ720905:PGZ720932 PQV720905:PQV720932 QAR720905:QAR720932 QKN720905:QKN720932 QUJ720905:QUJ720932 REF720905:REF720932 ROB720905:ROB720932 RXX720905:RXX720932 SHT720905:SHT720932 SRP720905:SRP720932 TBL720905:TBL720932 TLH720905:TLH720932 TVD720905:TVD720932 UEZ720905:UEZ720932 UOV720905:UOV720932 UYR720905:UYR720932 VIN720905:VIN720932 VSJ720905:VSJ720932 WCF720905:WCF720932 WMB720905:WMB720932 WVX720905:WVX720932 P786441:P786468 JL786441:JL786468 TH786441:TH786468 ADD786441:ADD786468 AMZ786441:AMZ786468 AWV786441:AWV786468 BGR786441:BGR786468 BQN786441:BQN786468 CAJ786441:CAJ786468 CKF786441:CKF786468 CUB786441:CUB786468 DDX786441:DDX786468 DNT786441:DNT786468 DXP786441:DXP786468 EHL786441:EHL786468 ERH786441:ERH786468 FBD786441:FBD786468 FKZ786441:FKZ786468 FUV786441:FUV786468 GER786441:GER786468 GON786441:GON786468 GYJ786441:GYJ786468 HIF786441:HIF786468 HSB786441:HSB786468 IBX786441:IBX786468 ILT786441:ILT786468 IVP786441:IVP786468 JFL786441:JFL786468 JPH786441:JPH786468 JZD786441:JZD786468 KIZ786441:KIZ786468 KSV786441:KSV786468 LCR786441:LCR786468 LMN786441:LMN786468 LWJ786441:LWJ786468 MGF786441:MGF786468 MQB786441:MQB786468 MZX786441:MZX786468 NJT786441:NJT786468 NTP786441:NTP786468 ODL786441:ODL786468 ONH786441:ONH786468 OXD786441:OXD786468 PGZ786441:PGZ786468 PQV786441:PQV786468 QAR786441:QAR786468 QKN786441:QKN786468 QUJ786441:QUJ786468 REF786441:REF786468 ROB786441:ROB786468 RXX786441:RXX786468 SHT786441:SHT786468 SRP786441:SRP786468 TBL786441:TBL786468 TLH786441:TLH786468 TVD786441:TVD786468 UEZ786441:UEZ786468 UOV786441:UOV786468 UYR786441:UYR786468 VIN786441:VIN786468 VSJ786441:VSJ786468 WCF786441:WCF786468 WMB786441:WMB786468 WVX786441:WVX786468 P851977:P852004 JL851977:JL852004 TH851977:TH852004 ADD851977:ADD852004 AMZ851977:AMZ852004 AWV851977:AWV852004 BGR851977:BGR852004 BQN851977:BQN852004 CAJ851977:CAJ852004 CKF851977:CKF852004 CUB851977:CUB852004 DDX851977:DDX852004 DNT851977:DNT852004 DXP851977:DXP852004 EHL851977:EHL852004 ERH851977:ERH852004 FBD851977:FBD852004 FKZ851977:FKZ852004 FUV851977:FUV852004 GER851977:GER852004 GON851977:GON852004 GYJ851977:GYJ852004 HIF851977:HIF852004 HSB851977:HSB852004 IBX851977:IBX852004 ILT851977:ILT852004 IVP851977:IVP852004 JFL851977:JFL852004 JPH851977:JPH852004 JZD851977:JZD852004 KIZ851977:KIZ852004 KSV851977:KSV852004 LCR851977:LCR852004 LMN851977:LMN852004 LWJ851977:LWJ852004 MGF851977:MGF852004 MQB851977:MQB852004 MZX851977:MZX852004 NJT851977:NJT852004 NTP851977:NTP852004 ODL851977:ODL852004 ONH851977:ONH852004 OXD851977:OXD852004 PGZ851977:PGZ852004 PQV851977:PQV852004 QAR851977:QAR852004 QKN851977:QKN852004 QUJ851977:QUJ852004 REF851977:REF852004 ROB851977:ROB852004 RXX851977:RXX852004 SHT851977:SHT852004 SRP851977:SRP852004 TBL851977:TBL852004 TLH851977:TLH852004 TVD851977:TVD852004 UEZ851977:UEZ852004 UOV851977:UOV852004 UYR851977:UYR852004 VIN851977:VIN852004 VSJ851977:VSJ852004 WCF851977:WCF852004 WMB851977:WMB852004 WVX851977:WVX852004 P917513:P917540 JL917513:JL917540 TH917513:TH917540 ADD917513:ADD917540 AMZ917513:AMZ917540 AWV917513:AWV917540 BGR917513:BGR917540 BQN917513:BQN917540 CAJ917513:CAJ917540 CKF917513:CKF917540 CUB917513:CUB917540 DDX917513:DDX917540 DNT917513:DNT917540 DXP917513:DXP917540 EHL917513:EHL917540 ERH917513:ERH917540 FBD917513:FBD917540 FKZ917513:FKZ917540 FUV917513:FUV917540 GER917513:GER917540 GON917513:GON917540 GYJ917513:GYJ917540 HIF917513:HIF917540 HSB917513:HSB917540 IBX917513:IBX917540 ILT917513:ILT917540 IVP917513:IVP917540 JFL917513:JFL917540 JPH917513:JPH917540 JZD917513:JZD917540 KIZ917513:KIZ917540 KSV917513:KSV917540 LCR917513:LCR917540 LMN917513:LMN917540 LWJ917513:LWJ917540 MGF917513:MGF917540 MQB917513:MQB917540 MZX917513:MZX917540 NJT917513:NJT917540 NTP917513:NTP917540 ODL917513:ODL917540 ONH917513:ONH917540 OXD917513:OXD917540 PGZ917513:PGZ917540 PQV917513:PQV917540 QAR917513:QAR917540 QKN917513:QKN917540 QUJ917513:QUJ917540 REF917513:REF917540 ROB917513:ROB917540 RXX917513:RXX917540 SHT917513:SHT917540 SRP917513:SRP917540 TBL917513:TBL917540 TLH917513:TLH917540 TVD917513:TVD917540 UEZ917513:UEZ917540 UOV917513:UOV917540 UYR917513:UYR917540 VIN917513:VIN917540 VSJ917513:VSJ917540 WCF917513:WCF917540 WMB917513:WMB917540 WVX917513:WVX917540 P983049:P983076 JL983049:JL983076 TH983049:TH983076 ADD983049:ADD983076 AMZ983049:AMZ983076 AWV983049:AWV983076 BGR983049:BGR983076 BQN983049:BQN983076 CAJ983049:CAJ983076 CKF983049:CKF983076 CUB983049:CUB983076 DDX983049:DDX983076 DNT983049:DNT983076 DXP983049:DXP983076 EHL983049:EHL983076 ERH983049:ERH983076 FBD983049:FBD983076 FKZ983049:FKZ983076 FUV983049:FUV983076 GER983049:GER983076 GON983049:GON983076 GYJ983049:GYJ983076 HIF983049:HIF983076 HSB983049:HSB983076 IBX983049:IBX983076 ILT983049:ILT983076 IVP983049:IVP983076 JFL983049:JFL983076 JPH983049:JPH983076 JZD983049:JZD983076 KIZ983049:KIZ983076 KSV983049:KSV983076 LCR983049:LCR983076 LMN983049:LMN983076 LWJ983049:LWJ983076 MGF983049:MGF983076 MQB983049:MQB983076 MZX983049:MZX983076 NJT983049:NJT983076 NTP983049:NTP983076 ODL983049:ODL983076 ONH983049:ONH983076 OXD983049:OXD983076 PGZ983049:PGZ983076 PQV983049:PQV983076 QAR983049:QAR983076 QKN983049:QKN983076 QUJ983049:QUJ983076 REF983049:REF983076 ROB983049:ROB983076 RXX983049:RXX983076 SHT983049:SHT983076 SRP983049:SRP983076 TBL983049:TBL983076 TLH983049:TLH983076 TVD983049:TVD983076 UEZ983049:UEZ983076 UOV983049:UOV983076 UYR983049:UYR983076 VIN983049:VIN983076 VSJ983049:VSJ983076 WCF983049:WCF983076 WMB983049:WMB983076 WVX983049:WVX983076">
      <formula1>PROBAB</formula1>
    </dataValidation>
    <dataValidation type="list" allowBlank="1" showInputMessage="1" showErrorMessage="1" sqref="Q9:Q36 JM9:JM36 TI9:TI36 ADE9:ADE36 ANA9:ANA36 AWW9:AWW36 BGS9:BGS36 BQO9:BQO36 CAK9:CAK36 CKG9:CKG36 CUC9:CUC36 DDY9:DDY36 DNU9:DNU36 DXQ9:DXQ36 EHM9:EHM36 ERI9:ERI36 FBE9:FBE36 FLA9:FLA36 FUW9:FUW36 GES9:GES36 GOO9:GOO36 GYK9:GYK36 HIG9:HIG36 HSC9:HSC36 IBY9:IBY36 ILU9:ILU36 IVQ9:IVQ36 JFM9:JFM36 JPI9:JPI36 JZE9:JZE36 KJA9:KJA36 KSW9:KSW36 LCS9:LCS36 LMO9:LMO36 LWK9:LWK36 MGG9:MGG36 MQC9:MQC36 MZY9:MZY36 NJU9:NJU36 NTQ9:NTQ36 ODM9:ODM36 ONI9:ONI36 OXE9:OXE36 PHA9:PHA36 PQW9:PQW36 QAS9:QAS36 QKO9:QKO36 QUK9:QUK36 REG9:REG36 ROC9:ROC36 RXY9:RXY36 SHU9:SHU36 SRQ9:SRQ36 TBM9:TBM36 TLI9:TLI36 TVE9:TVE36 UFA9:UFA36 UOW9:UOW36 UYS9:UYS36 VIO9:VIO36 VSK9:VSK36 WCG9:WCG36 WMC9:WMC36 WVY9:WVY36 Q65545:Q65572 JM65545:JM65572 TI65545:TI65572 ADE65545:ADE65572 ANA65545:ANA65572 AWW65545:AWW65572 BGS65545:BGS65572 BQO65545:BQO65572 CAK65545:CAK65572 CKG65545:CKG65572 CUC65545:CUC65572 DDY65545:DDY65572 DNU65545:DNU65572 DXQ65545:DXQ65572 EHM65545:EHM65572 ERI65545:ERI65572 FBE65545:FBE65572 FLA65545:FLA65572 FUW65545:FUW65572 GES65545:GES65572 GOO65545:GOO65572 GYK65545:GYK65572 HIG65545:HIG65572 HSC65545:HSC65572 IBY65545:IBY65572 ILU65545:ILU65572 IVQ65545:IVQ65572 JFM65545:JFM65572 JPI65545:JPI65572 JZE65545:JZE65572 KJA65545:KJA65572 KSW65545:KSW65572 LCS65545:LCS65572 LMO65545:LMO65572 LWK65545:LWK65572 MGG65545:MGG65572 MQC65545:MQC65572 MZY65545:MZY65572 NJU65545:NJU65572 NTQ65545:NTQ65572 ODM65545:ODM65572 ONI65545:ONI65572 OXE65545:OXE65572 PHA65545:PHA65572 PQW65545:PQW65572 QAS65545:QAS65572 QKO65545:QKO65572 QUK65545:QUK65572 REG65545:REG65572 ROC65545:ROC65572 RXY65545:RXY65572 SHU65545:SHU65572 SRQ65545:SRQ65572 TBM65545:TBM65572 TLI65545:TLI65572 TVE65545:TVE65572 UFA65545:UFA65572 UOW65545:UOW65572 UYS65545:UYS65572 VIO65545:VIO65572 VSK65545:VSK65572 WCG65545:WCG65572 WMC65545:WMC65572 WVY65545:WVY65572 Q131081:Q131108 JM131081:JM131108 TI131081:TI131108 ADE131081:ADE131108 ANA131081:ANA131108 AWW131081:AWW131108 BGS131081:BGS131108 BQO131081:BQO131108 CAK131081:CAK131108 CKG131081:CKG131108 CUC131081:CUC131108 DDY131081:DDY131108 DNU131081:DNU131108 DXQ131081:DXQ131108 EHM131081:EHM131108 ERI131081:ERI131108 FBE131081:FBE131108 FLA131081:FLA131108 FUW131081:FUW131108 GES131081:GES131108 GOO131081:GOO131108 GYK131081:GYK131108 HIG131081:HIG131108 HSC131081:HSC131108 IBY131081:IBY131108 ILU131081:ILU131108 IVQ131081:IVQ131108 JFM131081:JFM131108 JPI131081:JPI131108 JZE131081:JZE131108 KJA131081:KJA131108 KSW131081:KSW131108 LCS131081:LCS131108 LMO131081:LMO131108 LWK131081:LWK131108 MGG131081:MGG131108 MQC131081:MQC131108 MZY131081:MZY131108 NJU131081:NJU131108 NTQ131081:NTQ131108 ODM131081:ODM131108 ONI131081:ONI131108 OXE131081:OXE131108 PHA131081:PHA131108 PQW131081:PQW131108 QAS131081:QAS131108 QKO131081:QKO131108 QUK131081:QUK131108 REG131081:REG131108 ROC131081:ROC131108 RXY131081:RXY131108 SHU131081:SHU131108 SRQ131081:SRQ131108 TBM131081:TBM131108 TLI131081:TLI131108 TVE131081:TVE131108 UFA131081:UFA131108 UOW131081:UOW131108 UYS131081:UYS131108 VIO131081:VIO131108 VSK131081:VSK131108 WCG131081:WCG131108 WMC131081:WMC131108 WVY131081:WVY131108 Q196617:Q196644 JM196617:JM196644 TI196617:TI196644 ADE196617:ADE196644 ANA196617:ANA196644 AWW196617:AWW196644 BGS196617:BGS196644 BQO196617:BQO196644 CAK196617:CAK196644 CKG196617:CKG196644 CUC196617:CUC196644 DDY196617:DDY196644 DNU196617:DNU196644 DXQ196617:DXQ196644 EHM196617:EHM196644 ERI196617:ERI196644 FBE196617:FBE196644 FLA196617:FLA196644 FUW196617:FUW196644 GES196617:GES196644 GOO196617:GOO196644 GYK196617:GYK196644 HIG196617:HIG196644 HSC196617:HSC196644 IBY196617:IBY196644 ILU196617:ILU196644 IVQ196617:IVQ196644 JFM196617:JFM196644 JPI196617:JPI196644 JZE196617:JZE196644 KJA196617:KJA196644 KSW196617:KSW196644 LCS196617:LCS196644 LMO196617:LMO196644 LWK196617:LWK196644 MGG196617:MGG196644 MQC196617:MQC196644 MZY196617:MZY196644 NJU196617:NJU196644 NTQ196617:NTQ196644 ODM196617:ODM196644 ONI196617:ONI196644 OXE196617:OXE196644 PHA196617:PHA196644 PQW196617:PQW196644 QAS196617:QAS196644 QKO196617:QKO196644 QUK196617:QUK196644 REG196617:REG196644 ROC196617:ROC196644 RXY196617:RXY196644 SHU196617:SHU196644 SRQ196617:SRQ196644 TBM196617:TBM196644 TLI196617:TLI196644 TVE196617:TVE196644 UFA196617:UFA196644 UOW196617:UOW196644 UYS196617:UYS196644 VIO196617:VIO196644 VSK196617:VSK196644 WCG196617:WCG196644 WMC196617:WMC196644 WVY196617:WVY196644 Q262153:Q262180 JM262153:JM262180 TI262153:TI262180 ADE262153:ADE262180 ANA262153:ANA262180 AWW262153:AWW262180 BGS262153:BGS262180 BQO262153:BQO262180 CAK262153:CAK262180 CKG262153:CKG262180 CUC262153:CUC262180 DDY262153:DDY262180 DNU262153:DNU262180 DXQ262153:DXQ262180 EHM262153:EHM262180 ERI262153:ERI262180 FBE262153:FBE262180 FLA262153:FLA262180 FUW262153:FUW262180 GES262153:GES262180 GOO262153:GOO262180 GYK262153:GYK262180 HIG262153:HIG262180 HSC262153:HSC262180 IBY262153:IBY262180 ILU262153:ILU262180 IVQ262153:IVQ262180 JFM262153:JFM262180 JPI262153:JPI262180 JZE262153:JZE262180 KJA262153:KJA262180 KSW262153:KSW262180 LCS262153:LCS262180 LMO262153:LMO262180 LWK262153:LWK262180 MGG262153:MGG262180 MQC262153:MQC262180 MZY262153:MZY262180 NJU262153:NJU262180 NTQ262153:NTQ262180 ODM262153:ODM262180 ONI262153:ONI262180 OXE262153:OXE262180 PHA262153:PHA262180 PQW262153:PQW262180 QAS262153:QAS262180 QKO262153:QKO262180 QUK262153:QUK262180 REG262153:REG262180 ROC262153:ROC262180 RXY262153:RXY262180 SHU262153:SHU262180 SRQ262153:SRQ262180 TBM262153:TBM262180 TLI262153:TLI262180 TVE262153:TVE262180 UFA262153:UFA262180 UOW262153:UOW262180 UYS262153:UYS262180 VIO262153:VIO262180 VSK262153:VSK262180 WCG262153:WCG262180 WMC262153:WMC262180 WVY262153:WVY262180 Q327689:Q327716 JM327689:JM327716 TI327689:TI327716 ADE327689:ADE327716 ANA327689:ANA327716 AWW327689:AWW327716 BGS327689:BGS327716 BQO327689:BQO327716 CAK327689:CAK327716 CKG327689:CKG327716 CUC327689:CUC327716 DDY327689:DDY327716 DNU327689:DNU327716 DXQ327689:DXQ327716 EHM327689:EHM327716 ERI327689:ERI327716 FBE327689:FBE327716 FLA327689:FLA327716 FUW327689:FUW327716 GES327689:GES327716 GOO327689:GOO327716 GYK327689:GYK327716 HIG327689:HIG327716 HSC327689:HSC327716 IBY327689:IBY327716 ILU327689:ILU327716 IVQ327689:IVQ327716 JFM327689:JFM327716 JPI327689:JPI327716 JZE327689:JZE327716 KJA327689:KJA327716 KSW327689:KSW327716 LCS327689:LCS327716 LMO327689:LMO327716 LWK327689:LWK327716 MGG327689:MGG327716 MQC327689:MQC327716 MZY327689:MZY327716 NJU327689:NJU327716 NTQ327689:NTQ327716 ODM327689:ODM327716 ONI327689:ONI327716 OXE327689:OXE327716 PHA327689:PHA327716 PQW327689:PQW327716 QAS327689:QAS327716 QKO327689:QKO327716 QUK327689:QUK327716 REG327689:REG327716 ROC327689:ROC327716 RXY327689:RXY327716 SHU327689:SHU327716 SRQ327689:SRQ327716 TBM327689:TBM327716 TLI327689:TLI327716 TVE327689:TVE327716 UFA327689:UFA327716 UOW327689:UOW327716 UYS327689:UYS327716 VIO327689:VIO327716 VSK327689:VSK327716 WCG327689:WCG327716 WMC327689:WMC327716 WVY327689:WVY327716 Q393225:Q393252 JM393225:JM393252 TI393225:TI393252 ADE393225:ADE393252 ANA393225:ANA393252 AWW393225:AWW393252 BGS393225:BGS393252 BQO393225:BQO393252 CAK393225:CAK393252 CKG393225:CKG393252 CUC393225:CUC393252 DDY393225:DDY393252 DNU393225:DNU393252 DXQ393225:DXQ393252 EHM393225:EHM393252 ERI393225:ERI393252 FBE393225:FBE393252 FLA393225:FLA393252 FUW393225:FUW393252 GES393225:GES393252 GOO393225:GOO393252 GYK393225:GYK393252 HIG393225:HIG393252 HSC393225:HSC393252 IBY393225:IBY393252 ILU393225:ILU393252 IVQ393225:IVQ393252 JFM393225:JFM393252 JPI393225:JPI393252 JZE393225:JZE393252 KJA393225:KJA393252 KSW393225:KSW393252 LCS393225:LCS393252 LMO393225:LMO393252 LWK393225:LWK393252 MGG393225:MGG393252 MQC393225:MQC393252 MZY393225:MZY393252 NJU393225:NJU393252 NTQ393225:NTQ393252 ODM393225:ODM393252 ONI393225:ONI393252 OXE393225:OXE393252 PHA393225:PHA393252 PQW393225:PQW393252 QAS393225:QAS393252 QKO393225:QKO393252 QUK393225:QUK393252 REG393225:REG393252 ROC393225:ROC393252 RXY393225:RXY393252 SHU393225:SHU393252 SRQ393225:SRQ393252 TBM393225:TBM393252 TLI393225:TLI393252 TVE393225:TVE393252 UFA393225:UFA393252 UOW393225:UOW393252 UYS393225:UYS393252 VIO393225:VIO393252 VSK393225:VSK393252 WCG393225:WCG393252 WMC393225:WMC393252 WVY393225:WVY393252 Q458761:Q458788 JM458761:JM458788 TI458761:TI458788 ADE458761:ADE458788 ANA458761:ANA458788 AWW458761:AWW458788 BGS458761:BGS458788 BQO458761:BQO458788 CAK458761:CAK458788 CKG458761:CKG458788 CUC458761:CUC458788 DDY458761:DDY458788 DNU458761:DNU458788 DXQ458761:DXQ458788 EHM458761:EHM458788 ERI458761:ERI458788 FBE458761:FBE458788 FLA458761:FLA458788 FUW458761:FUW458788 GES458761:GES458788 GOO458761:GOO458788 GYK458761:GYK458788 HIG458761:HIG458788 HSC458761:HSC458788 IBY458761:IBY458788 ILU458761:ILU458788 IVQ458761:IVQ458788 JFM458761:JFM458788 JPI458761:JPI458788 JZE458761:JZE458788 KJA458761:KJA458788 KSW458761:KSW458788 LCS458761:LCS458788 LMO458761:LMO458788 LWK458761:LWK458788 MGG458761:MGG458788 MQC458761:MQC458788 MZY458761:MZY458788 NJU458761:NJU458788 NTQ458761:NTQ458788 ODM458761:ODM458788 ONI458761:ONI458788 OXE458761:OXE458788 PHA458761:PHA458788 PQW458761:PQW458788 QAS458761:QAS458788 QKO458761:QKO458788 QUK458761:QUK458788 REG458761:REG458788 ROC458761:ROC458788 RXY458761:RXY458788 SHU458761:SHU458788 SRQ458761:SRQ458788 TBM458761:TBM458788 TLI458761:TLI458788 TVE458761:TVE458788 UFA458761:UFA458788 UOW458761:UOW458788 UYS458761:UYS458788 VIO458761:VIO458788 VSK458761:VSK458788 WCG458761:WCG458788 WMC458761:WMC458788 WVY458761:WVY458788 Q524297:Q524324 JM524297:JM524324 TI524297:TI524324 ADE524297:ADE524324 ANA524297:ANA524324 AWW524297:AWW524324 BGS524297:BGS524324 BQO524297:BQO524324 CAK524297:CAK524324 CKG524297:CKG524324 CUC524297:CUC524324 DDY524297:DDY524324 DNU524297:DNU524324 DXQ524297:DXQ524324 EHM524297:EHM524324 ERI524297:ERI524324 FBE524297:FBE524324 FLA524297:FLA524324 FUW524297:FUW524324 GES524297:GES524324 GOO524297:GOO524324 GYK524297:GYK524324 HIG524297:HIG524324 HSC524297:HSC524324 IBY524297:IBY524324 ILU524297:ILU524324 IVQ524297:IVQ524324 JFM524297:JFM524324 JPI524297:JPI524324 JZE524297:JZE524324 KJA524297:KJA524324 KSW524297:KSW524324 LCS524297:LCS524324 LMO524297:LMO524324 LWK524297:LWK524324 MGG524297:MGG524324 MQC524297:MQC524324 MZY524297:MZY524324 NJU524297:NJU524324 NTQ524297:NTQ524324 ODM524297:ODM524324 ONI524297:ONI524324 OXE524297:OXE524324 PHA524297:PHA524324 PQW524297:PQW524324 QAS524297:QAS524324 QKO524297:QKO524324 QUK524297:QUK524324 REG524297:REG524324 ROC524297:ROC524324 RXY524297:RXY524324 SHU524297:SHU524324 SRQ524297:SRQ524324 TBM524297:TBM524324 TLI524297:TLI524324 TVE524297:TVE524324 UFA524297:UFA524324 UOW524297:UOW524324 UYS524297:UYS524324 VIO524297:VIO524324 VSK524297:VSK524324 WCG524297:WCG524324 WMC524297:WMC524324 WVY524297:WVY524324 Q589833:Q589860 JM589833:JM589860 TI589833:TI589860 ADE589833:ADE589860 ANA589833:ANA589860 AWW589833:AWW589860 BGS589833:BGS589860 BQO589833:BQO589860 CAK589833:CAK589860 CKG589833:CKG589860 CUC589833:CUC589860 DDY589833:DDY589860 DNU589833:DNU589860 DXQ589833:DXQ589860 EHM589833:EHM589860 ERI589833:ERI589860 FBE589833:FBE589860 FLA589833:FLA589860 FUW589833:FUW589860 GES589833:GES589860 GOO589833:GOO589860 GYK589833:GYK589860 HIG589833:HIG589860 HSC589833:HSC589860 IBY589833:IBY589860 ILU589833:ILU589860 IVQ589833:IVQ589860 JFM589833:JFM589860 JPI589833:JPI589860 JZE589833:JZE589860 KJA589833:KJA589860 KSW589833:KSW589860 LCS589833:LCS589860 LMO589833:LMO589860 LWK589833:LWK589860 MGG589833:MGG589860 MQC589833:MQC589860 MZY589833:MZY589860 NJU589833:NJU589860 NTQ589833:NTQ589860 ODM589833:ODM589860 ONI589833:ONI589860 OXE589833:OXE589860 PHA589833:PHA589860 PQW589833:PQW589860 QAS589833:QAS589860 QKO589833:QKO589860 QUK589833:QUK589860 REG589833:REG589860 ROC589833:ROC589860 RXY589833:RXY589860 SHU589833:SHU589860 SRQ589833:SRQ589860 TBM589833:TBM589860 TLI589833:TLI589860 TVE589833:TVE589860 UFA589833:UFA589860 UOW589833:UOW589860 UYS589833:UYS589860 VIO589833:VIO589860 VSK589833:VSK589860 WCG589833:WCG589860 WMC589833:WMC589860 WVY589833:WVY589860 Q655369:Q655396 JM655369:JM655396 TI655369:TI655396 ADE655369:ADE655396 ANA655369:ANA655396 AWW655369:AWW655396 BGS655369:BGS655396 BQO655369:BQO655396 CAK655369:CAK655396 CKG655369:CKG655396 CUC655369:CUC655396 DDY655369:DDY655396 DNU655369:DNU655396 DXQ655369:DXQ655396 EHM655369:EHM655396 ERI655369:ERI655396 FBE655369:FBE655396 FLA655369:FLA655396 FUW655369:FUW655396 GES655369:GES655396 GOO655369:GOO655396 GYK655369:GYK655396 HIG655369:HIG655396 HSC655369:HSC655396 IBY655369:IBY655396 ILU655369:ILU655396 IVQ655369:IVQ655396 JFM655369:JFM655396 JPI655369:JPI655396 JZE655369:JZE655396 KJA655369:KJA655396 KSW655369:KSW655396 LCS655369:LCS655396 LMO655369:LMO655396 LWK655369:LWK655396 MGG655369:MGG655396 MQC655369:MQC655396 MZY655369:MZY655396 NJU655369:NJU655396 NTQ655369:NTQ655396 ODM655369:ODM655396 ONI655369:ONI655396 OXE655369:OXE655396 PHA655369:PHA655396 PQW655369:PQW655396 QAS655369:QAS655396 QKO655369:QKO655396 QUK655369:QUK655396 REG655369:REG655396 ROC655369:ROC655396 RXY655369:RXY655396 SHU655369:SHU655396 SRQ655369:SRQ655396 TBM655369:TBM655396 TLI655369:TLI655396 TVE655369:TVE655396 UFA655369:UFA655396 UOW655369:UOW655396 UYS655369:UYS655396 VIO655369:VIO655396 VSK655369:VSK655396 WCG655369:WCG655396 WMC655369:WMC655396 WVY655369:WVY655396 Q720905:Q720932 JM720905:JM720932 TI720905:TI720932 ADE720905:ADE720932 ANA720905:ANA720932 AWW720905:AWW720932 BGS720905:BGS720932 BQO720905:BQO720932 CAK720905:CAK720932 CKG720905:CKG720932 CUC720905:CUC720932 DDY720905:DDY720932 DNU720905:DNU720932 DXQ720905:DXQ720932 EHM720905:EHM720932 ERI720905:ERI720932 FBE720905:FBE720932 FLA720905:FLA720932 FUW720905:FUW720932 GES720905:GES720932 GOO720905:GOO720932 GYK720905:GYK720932 HIG720905:HIG720932 HSC720905:HSC720932 IBY720905:IBY720932 ILU720905:ILU720932 IVQ720905:IVQ720932 JFM720905:JFM720932 JPI720905:JPI720932 JZE720905:JZE720932 KJA720905:KJA720932 KSW720905:KSW720932 LCS720905:LCS720932 LMO720905:LMO720932 LWK720905:LWK720932 MGG720905:MGG720932 MQC720905:MQC720932 MZY720905:MZY720932 NJU720905:NJU720932 NTQ720905:NTQ720932 ODM720905:ODM720932 ONI720905:ONI720932 OXE720905:OXE720932 PHA720905:PHA720932 PQW720905:PQW720932 QAS720905:QAS720932 QKO720905:QKO720932 QUK720905:QUK720932 REG720905:REG720932 ROC720905:ROC720932 RXY720905:RXY720932 SHU720905:SHU720932 SRQ720905:SRQ720932 TBM720905:TBM720932 TLI720905:TLI720932 TVE720905:TVE720932 UFA720905:UFA720932 UOW720905:UOW720932 UYS720905:UYS720932 VIO720905:VIO720932 VSK720905:VSK720932 WCG720905:WCG720932 WMC720905:WMC720932 WVY720905:WVY720932 Q786441:Q786468 JM786441:JM786468 TI786441:TI786468 ADE786441:ADE786468 ANA786441:ANA786468 AWW786441:AWW786468 BGS786441:BGS786468 BQO786441:BQO786468 CAK786441:CAK786468 CKG786441:CKG786468 CUC786441:CUC786468 DDY786441:DDY786468 DNU786441:DNU786468 DXQ786441:DXQ786468 EHM786441:EHM786468 ERI786441:ERI786468 FBE786441:FBE786468 FLA786441:FLA786468 FUW786441:FUW786468 GES786441:GES786468 GOO786441:GOO786468 GYK786441:GYK786468 HIG786441:HIG786468 HSC786441:HSC786468 IBY786441:IBY786468 ILU786441:ILU786468 IVQ786441:IVQ786468 JFM786441:JFM786468 JPI786441:JPI786468 JZE786441:JZE786468 KJA786441:KJA786468 KSW786441:KSW786468 LCS786441:LCS786468 LMO786441:LMO786468 LWK786441:LWK786468 MGG786441:MGG786468 MQC786441:MQC786468 MZY786441:MZY786468 NJU786441:NJU786468 NTQ786441:NTQ786468 ODM786441:ODM786468 ONI786441:ONI786468 OXE786441:OXE786468 PHA786441:PHA786468 PQW786441:PQW786468 QAS786441:QAS786468 QKO786441:QKO786468 QUK786441:QUK786468 REG786441:REG786468 ROC786441:ROC786468 RXY786441:RXY786468 SHU786441:SHU786468 SRQ786441:SRQ786468 TBM786441:TBM786468 TLI786441:TLI786468 TVE786441:TVE786468 UFA786441:UFA786468 UOW786441:UOW786468 UYS786441:UYS786468 VIO786441:VIO786468 VSK786441:VSK786468 WCG786441:WCG786468 WMC786441:WMC786468 WVY786441:WVY786468 Q851977:Q852004 JM851977:JM852004 TI851977:TI852004 ADE851977:ADE852004 ANA851977:ANA852004 AWW851977:AWW852004 BGS851977:BGS852004 BQO851977:BQO852004 CAK851977:CAK852004 CKG851977:CKG852004 CUC851977:CUC852004 DDY851977:DDY852004 DNU851977:DNU852004 DXQ851977:DXQ852004 EHM851977:EHM852004 ERI851977:ERI852004 FBE851977:FBE852004 FLA851977:FLA852004 FUW851977:FUW852004 GES851977:GES852004 GOO851977:GOO852004 GYK851977:GYK852004 HIG851977:HIG852004 HSC851977:HSC852004 IBY851977:IBY852004 ILU851977:ILU852004 IVQ851977:IVQ852004 JFM851977:JFM852004 JPI851977:JPI852004 JZE851977:JZE852004 KJA851977:KJA852004 KSW851977:KSW852004 LCS851977:LCS852004 LMO851977:LMO852004 LWK851977:LWK852004 MGG851977:MGG852004 MQC851977:MQC852004 MZY851977:MZY852004 NJU851977:NJU852004 NTQ851977:NTQ852004 ODM851977:ODM852004 ONI851977:ONI852004 OXE851977:OXE852004 PHA851977:PHA852004 PQW851977:PQW852004 QAS851977:QAS852004 QKO851977:QKO852004 QUK851977:QUK852004 REG851977:REG852004 ROC851977:ROC852004 RXY851977:RXY852004 SHU851977:SHU852004 SRQ851977:SRQ852004 TBM851977:TBM852004 TLI851977:TLI852004 TVE851977:TVE852004 UFA851977:UFA852004 UOW851977:UOW852004 UYS851977:UYS852004 VIO851977:VIO852004 VSK851977:VSK852004 WCG851977:WCG852004 WMC851977:WMC852004 WVY851977:WVY852004 Q917513:Q917540 JM917513:JM917540 TI917513:TI917540 ADE917513:ADE917540 ANA917513:ANA917540 AWW917513:AWW917540 BGS917513:BGS917540 BQO917513:BQO917540 CAK917513:CAK917540 CKG917513:CKG917540 CUC917513:CUC917540 DDY917513:DDY917540 DNU917513:DNU917540 DXQ917513:DXQ917540 EHM917513:EHM917540 ERI917513:ERI917540 FBE917513:FBE917540 FLA917513:FLA917540 FUW917513:FUW917540 GES917513:GES917540 GOO917513:GOO917540 GYK917513:GYK917540 HIG917513:HIG917540 HSC917513:HSC917540 IBY917513:IBY917540 ILU917513:ILU917540 IVQ917513:IVQ917540 JFM917513:JFM917540 JPI917513:JPI917540 JZE917513:JZE917540 KJA917513:KJA917540 KSW917513:KSW917540 LCS917513:LCS917540 LMO917513:LMO917540 LWK917513:LWK917540 MGG917513:MGG917540 MQC917513:MQC917540 MZY917513:MZY917540 NJU917513:NJU917540 NTQ917513:NTQ917540 ODM917513:ODM917540 ONI917513:ONI917540 OXE917513:OXE917540 PHA917513:PHA917540 PQW917513:PQW917540 QAS917513:QAS917540 QKO917513:QKO917540 QUK917513:QUK917540 REG917513:REG917540 ROC917513:ROC917540 RXY917513:RXY917540 SHU917513:SHU917540 SRQ917513:SRQ917540 TBM917513:TBM917540 TLI917513:TLI917540 TVE917513:TVE917540 UFA917513:UFA917540 UOW917513:UOW917540 UYS917513:UYS917540 VIO917513:VIO917540 VSK917513:VSK917540 WCG917513:WCG917540 WMC917513:WMC917540 WVY917513:WVY917540 Q983049:Q983076 JM983049:JM983076 TI983049:TI983076 ADE983049:ADE983076 ANA983049:ANA983076 AWW983049:AWW983076 BGS983049:BGS983076 BQO983049:BQO983076 CAK983049:CAK983076 CKG983049:CKG983076 CUC983049:CUC983076 DDY983049:DDY983076 DNU983049:DNU983076 DXQ983049:DXQ983076 EHM983049:EHM983076 ERI983049:ERI983076 FBE983049:FBE983076 FLA983049:FLA983076 FUW983049:FUW983076 GES983049:GES983076 GOO983049:GOO983076 GYK983049:GYK983076 HIG983049:HIG983076 HSC983049:HSC983076 IBY983049:IBY983076 ILU983049:ILU983076 IVQ983049:IVQ983076 JFM983049:JFM983076 JPI983049:JPI983076 JZE983049:JZE983076 KJA983049:KJA983076 KSW983049:KSW983076 LCS983049:LCS983076 LMO983049:LMO983076 LWK983049:LWK983076 MGG983049:MGG983076 MQC983049:MQC983076 MZY983049:MZY983076 NJU983049:NJU983076 NTQ983049:NTQ983076 ODM983049:ODM983076 ONI983049:ONI983076 OXE983049:OXE983076 PHA983049:PHA983076 PQW983049:PQW983076 QAS983049:QAS983076 QKO983049:QKO983076 QUK983049:QUK983076 REG983049:REG983076 ROC983049:ROC983076 RXY983049:RXY983076 SHU983049:SHU983076 SRQ983049:SRQ983076 TBM983049:TBM983076 TLI983049:TLI983076 TVE983049:TVE983076 UFA983049:UFA983076 UOW983049:UOW983076 UYS983049:UYS983076 VIO983049:VIO983076 VSK983049:VSK983076 WCG983049:WCG983076 WMC983049:WMC983076 WVY983049:WVY983076">
      <formula1>IMPACTO</formula1>
    </dataValidation>
    <dataValidation type="list" showInputMessage="1" showErrorMessage="1" errorTitle="Rechazado" error="Solo son validadas las opciones de la lista" sqref="AA9:AA36 JW9:JW36 TS9:TS36 ADO9:ADO36 ANK9:ANK36 AXG9:AXG36 BHC9:BHC36 BQY9:BQY36 CAU9:CAU36 CKQ9:CKQ36 CUM9:CUM36 DEI9:DEI36 DOE9:DOE36 DYA9:DYA36 EHW9:EHW36 ERS9:ERS36 FBO9:FBO36 FLK9:FLK36 FVG9:FVG36 GFC9:GFC36 GOY9:GOY36 GYU9:GYU36 HIQ9:HIQ36 HSM9:HSM36 ICI9:ICI36 IME9:IME36 IWA9:IWA36 JFW9:JFW36 JPS9:JPS36 JZO9:JZO36 KJK9:KJK36 KTG9:KTG36 LDC9:LDC36 LMY9:LMY36 LWU9:LWU36 MGQ9:MGQ36 MQM9:MQM36 NAI9:NAI36 NKE9:NKE36 NUA9:NUA36 ODW9:ODW36 ONS9:ONS36 OXO9:OXO36 PHK9:PHK36 PRG9:PRG36 QBC9:QBC36 QKY9:QKY36 QUU9:QUU36 REQ9:REQ36 ROM9:ROM36 RYI9:RYI36 SIE9:SIE36 SSA9:SSA36 TBW9:TBW36 TLS9:TLS36 TVO9:TVO36 UFK9:UFK36 UPG9:UPG36 UZC9:UZC36 VIY9:VIY36 VSU9:VSU36 WCQ9:WCQ36 WMM9:WMM36 WWI9:WWI36 AA65545:AA65572 JW65545:JW65572 TS65545:TS65572 ADO65545:ADO65572 ANK65545:ANK65572 AXG65545:AXG65572 BHC65545:BHC65572 BQY65545:BQY65572 CAU65545:CAU65572 CKQ65545:CKQ65572 CUM65545:CUM65572 DEI65545:DEI65572 DOE65545:DOE65572 DYA65545:DYA65572 EHW65545:EHW65572 ERS65545:ERS65572 FBO65545:FBO65572 FLK65545:FLK65572 FVG65545:FVG65572 GFC65545:GFC65572 GOY65545:GOY65572 GYU65545:GYU65572 HIQ65545:HIQ65572 HSM65545:HSM65572 ICI65545:ICI65572 IME65545:IME65572 IWA65545:IWA65572 JFW65545:JFW65572 JPS65545:JPS65572 JZO65545:JZO65572 KJK65545:KJK65572 KTG65545:KTG65572 LDC65545:LDC65572 LMY65545:LMY65572 LWU65545:LWU65572 MGQ65545:MGQ65572 MQM65545:MQM65572 NAI65545:NAI65572 NKE65545:NKE65572 NUA65545:NUA65572 ODW65545:ODW65572 ONS65545:ONS65572 OXO65545:OXO65572 PHK65545:PHK65572 PRG65545:PRG65572 QBC65545:QBC65572 QKY65545:QKY65572 QUU65545:QUU65572 REQ65545:REQ65572 ROM65545:ROM65572 RYI65545:RYI65572 SIE65545:SIE65572 SSA65545:SSA65572 TBW65545:TBW65572 TLS65545:TLS65572 TVO65545:TVO65572 UFK65545:UFK65572 UPG65545:UPG65572 UZC65545:UZC65572 VIY65545:VIY65572 VSU65545:VSU65572 WCQ65545:WCQ65572 WMM65545:WMM65572 WWI65545:WWI65572 AA131081:AA131108 JW131081:JW131108 TS131081:TS131108 ADO131081:ADO131108 ANK131081:ANK131108 AXG131081:AXG131108 BHC131081:BHC131108 BQY131081:BQY131108 CAU131081:CAU131108 CKQ131081:CKQ131108 CUM131081:CUM131108 DEI131081:DEI131108 DOE131081:DOE131108 DYA131081:DYA131108 EHW131081:EHW131108 ERS131081:ERS131108 FBO131081:FBO131108 FLK131081:FLK131108 FVG131081:FVG131108 GFC131081:GFC131108 GOY131081:GOY131108 GYU131081:GYU131108 HIQ131081:HIQ131108 HSM131081:HSM131108 ICI131081:ICI131108 IME131081:IME131108 IWA131081:IWA131108 JFW131081:JFW131108 JPS131081:JPS131108 JZO131081:JZO131108 KJK131081:KJK131108 KTG131081:KTG131108 LDC131081:LDC131108 LMY131081:LMY131108 LWU131081:LWU131108 MGQ131081:MGQ131108 MQM131081:MQM131108 NAI131081:NAI131108 NKE131081:NKE131108 NUA131081:NUA131108 ODW131081:ODW131108 ONS131081:ONS131108 OXO131081:OXO131108 PHK131081:PHK131108 PRG131081:PRG131108 QBC131081:QBC131108 QKY131081:QKY131108 QUU131081:QUU131108 REQ131081:REQ131108 ROM131081:ROM131108 RYI131081:RYI131108 SIE131081:SIE131108 SSA131081:SSA131108 TBW131081:TBW131108 TLS131081:TLS131108 TVO131081:TVO131108 UFK131081:UFK131108 UPG131081:UPG131108 UZC131081:UZC131108 VIY131081:VIY131108 VSU131081:VSU131108 WCQ131081:WCQ131108 WMM131081:WMM131108 WWI131081:WWI131108 AA196617:AA196644 JW196617:JW196644 TS196617:TS196644 ADO196617:ADO196644 ANK196617:ANK196644 AXG196617:AXG196644 BHC196617:BHC196644 BQY196617:BQY196644 CAU196617:CAU196644 CKQ196617:CKQ196644 CUM196617:CUM196644 DEI196617:DEI196644 DOE196617:DOE196644 DYA196617:DYA196644 EHW196617:EHW196644 ERS196617:ERS196644 FBO196617:FBO196644 FLK196617:FLK196644 FVG196617:FVG196644 GFC196617:GFC196644 GOY196617:GOY196644 GYU196617:GYU196644 HIQ196617:HIQ196644 HSM196617:HSM196644 ICI196617:ICI196644 IME196617:IME196644 IWA196617:IWA196644 JFW196617:JFW196644 JPS196617:JPS196644 JZO196617:JZO196644 KJK196617:KJK196644 KTG196617:KTG196644 LDC196617:LDC196644 LMY196617:LMY196644 LWU196617:LWU196644 MGQ196617:MGQ196644 MQM196617:MQM196644 NAI196617:NAI196644 NKE196617:NKE196644 NUA196617:NUA196644 ODW196617:ODW196644 ONS196617:ONS196644 OXO196617:OXO196644 PHK196617:PHK196644 PRG196617:PRG196644 QBC196617:QBC196644 QKY196617:QKY196644 QUU196617:QUU196644 REQ196617:REQ196644 ROM196617:ROM196644 RYI196617:RYI196644 SIE196617:SIE196644 SSA196617:SSA196644 TBW196617:TBW196644 TLS196617:TLS196644 TVO196617:TVO196644 UFK196617:UFK196644 UPG196617:UPG196644 UZC196617:UZC196644 VIY196617:VIY196644 VSU196617:VSU196644 WCQ196617:WCQ196644 WMM196617:WMM196644 WWI196617:WWI196644 AA262153:AA262180 JW262153:JW262180 TS262153:TS262180 ADO262153:ADO262180 ANK262153:ANK262180 AXG262153:AXG262180 BHC262153:BHC262180 BQY262153:BQY262180 CAU262153:CAU262180 CKQ262153:CKQ262180 CUM262153:CUM262180 DEI262153:DEI262180 DOE262153:DOE262180 DYA262153:DYA262180 EHW262153:EHW262180 ERS262153:ERS262180 FBO262153:FBO262180 FLK262153:FLK262180 FVG262153:FVG262180 GFC262153:GFC262180 GOY262153:GOY262180 GYU262153:GYU262180 HIQ262153:HIQ262180 HSM262153:HSM262180 ICI262153:ICI262180 IME262153:IME262180 IWA262153:IWA262180 JFW262153:JFW262180 JPS262153:JPS262180 JZO262153:JZO262180 KJK262153:KJK262180 KTG262153:KTG262180 LDC262153:LDC262180 LMY262153:LMY262180 LWU262153:LWU262180 MGQ262153:MGQ262180 MQM262153:MQM262180 NAI262153:NAI262180 NKE262153:NKE262180 NUA262153:NUA262180 ODW262153:ODW262180 ONS262153:ONS262180 OXO262153:OXO262180 PHK262153:PHK262180 PRG262153:PRG262180 QBC262153:QBC262180 QKY262153:QKY262180 QUU262153:QUU262180 REQ262153:REQ262180 ROM262153:ROM262180 RYI262153:RYI262180 SIE262153:SIE262180 SSA262153:SSA262180 TBW262153:TBW262180 TLS262153:TLS262180 TVO262153:TVO262180 UFK262153:UFK262180 UPG262153:UPG262180 UZC262153:UZC262180 VIY262153:VIY262180 VSU262153:VSU262180 WCQ262153:WCQ262180 WMM262153:WMM262180 WWI262153:WWI262180 AA327689:AA327716 JW327689:JW327716 TS327689:TS327716 ADO327689:ADO327716 ANK327689:ANK327716 AXG327689:AXG327716 BHC327689:BHC327716 BQY327689:BQY327716 CAU327689:CAU327716 CKQ327689:CKQ327716 CUM327689:CUM327716 DEI327689:DEI327716 DOE327689:DOE327716 DYA327689:DYA327716 EHW327689:EHW327716 ERS327689:ERS327716 FBO327689:FBO327716 FLK327689:FLK327716 FVG327689:FVG327716 GFC327689:GFC327716 GOY327689:GOY327716 GYU327689:GYU327716 HIQ327689:HIQ327716 HSM327689:HSM327716 ICI327689:ICI327716 IME327689:IME327716 IWA327689:IWA327716 JFW327689:JFW327716 JPS327689:JPS327716 JZO327689:JZO327716 KJK327689:KJK327716 KTG327689:KTG327716 LDC327689:LDC327716 LMY327689:LMY327716 LWU327689:LWU327716 MGQ327689:MGQ327716 MQM327689:MQM327716 NAI327689:NAI327716 NKE327689:NKE327716 NUA327689:NUA327716 ODW327689:ODW327716 ONS327689:ONS327716 OXO327689:OXO327716 PHK327689:PHK327716 PRG327689:PRG327716 QBC327689:QBC327716 QKY327689:QKY327716 QUU327689:QUU327716 REQ327689:REQ327716 ROM327689:ROM327716 RYI327689:RYI327716 SIE327689:SIE327716 SSA327689:SSA327716 TBW327689:TBW327716 TLS327689:TLS327716 TVO327689:TVO327716 UFK327689:UFK327716 UPG327689:UPG327716 UZC327689:UZC327716 VIY327689:VIY327716 VSU327689:VSU327716 WCQ327689:WCQ327716 WMM327689:WMM327716 WWI327689:WWI327716 AA393225:AA393252 JW393225:JW393252 TS393225:TS393252 ADO393225:ADO393252 ANK393225:ANK393252 AXG393225:AXG393252 BHC393225:BHC393252 BQY393225:BQY393252 CAU393225:CAU393252 CKQ393225:CKQ393252 CUM393225:CUM393252 DEI393225:DEI393252 DOE393225:DOE393252 DYA393225:DYA393252 EHW393225:EHW393252 ERS393225:ERS393252 FBO393225:FBO393252 FLK393225:FLK393252 FVG393225:FVG393252 GFC393225:GFC393252 GOY393225:GOY393252 GYU393225:GYU393252 HIQ393225:HIQ393252 HSM393225:HSM393252 ICI393225:ICI393252 IME393225:IME393252 IWA393225:IWA393252 JFW393225:JFW393252 JPS393225:JPS393252 JZO393225:JZO393252 KJK393225:KJK393252 KTG393225:KTG393252 LDC393225:LDC393252 LMY393225:LMY393252 LWU393225:LWU393252 MGQ393225:MGQ393252 MQM393225:MQM393252 NAI393225:NAI393252 NKE393225:NKE393252 NUA393225:NUA393252 ODW393225:ODW393252 ONS393225:ONS393252 OXO393225:OXO393252 PHK393225:PHK393252 PRG393225:PRG393252 QBC393225:QBC393252 QKY393225:QKY393252 QUU393225:QUU393252 REQ393225:REQ393252 ROM393225:ROM393252 RYI393225:RYI393252 SIE393225:SIE393252 SSA393225:SSA393252 TBW393225:TBW393252 TLS393225:TLS393252 TVO393225:TVO393252 UFK393225:UFK393252 UPG393225:UPG393252 UZC393225:UZC393252 VIY393225:VIY393252 VSU393225:VSU393252 WCQ393225:WCQ393252 WMM393225:WMM393252 WWI393225:WWI393252 AA458761:AA458788 JW458761:JW458788 TS458761:TS458788 ADO458761:ADO458788 ANK458761:ANK458788 AXG458761:AXG458788 BHC458761:BHC458788 BQY458761:BQY458788 CAU458761:CAU458788 CKQ458761:CKQ458788 CUM458761:CUM458788 DEI458761:DEI458788 DOE458761:DOE458788 DYA458761:DYA458788 EHW458761:EHW458788 ERS458761:ERS458788 FBO458761:FBO458788 FLK458761:FLK458788 FVG458761:FVG458788 GFC458761:GFC458788 GOY458761:GOY458788 GYU458761:GYU458788 HIQ458761:HIQ458788 HSM458761:HSM458788 ICI458761:ICI458788 IME458761:IME458788 IWA458761:IWA458788 JFW458761:JFW458788 JPS458761:JPS458788 JZO458761:JZO458788 KJK458761:KJK458788 KTG458761:KTG458788 LDC458761:LDC458788 LMY458761:LMY458788 LWU458761:LWU458788 MGQ458761:MGQ458788 MQM458761:MQM458788 NAI458761:NAI458788 NKE458761:NKE458788 NUA458761:NUA458788 ODW458761:ODW458788 ONS458761:ONS458788 OXO458761:OXO458788 PHK458761:PHK458788 PRG458761:PRG458788 QBC458761:QBC458788 QKY458761:QKY458788 QUU458761:QUU458788 REQ458761:REQ458788 ROM458761:ROM458788 RYI458761:RYI458788 SIE458761:SIE458788 SSA458761:SSA458788 TBW458761:TBW458788 TLS458761:TLS458788 TVO458761:TVO458788 UFK458761:UFK458788 UPG458761:UPG458788 UZC458761:UZC458788 VIY458761:VIY458788 VSU458761:VSU458788 WCQ458761:WCQ458788 WMM458761:WMM458788 WWI458761:WWI458788 AA524297:AA524324 JW524297:JW524324 TS524297:TS524324 ADO524297:ADO524324 ANK524297:ANK524324 AXG524297:AXG524324 BHC524297:BHC524324 BQY524297:BQY524324 CAU524297:CAU524324 CKQ524297:CKQ524324 CUM524297:CUM524324 DEI524297:DEI524324 DOE524297:DOE524324 DYA524297:DYA524324 EHW524297:EHW524324 ERS524297:ERS524324 FBO524297:FBO524324 FLK524297:FLK524324 FVG524297:FVG524324 GFC524297:GFC524324 GOY524297:GOY524324 GYU524297:GYU524324 HIQ524297:HIQ524324 HSM524297:HSM524324 ICI524297:ICI524324 IME524297:IME524324 IWA524297:IWA524324 JFW524297:JFW524324 JPS524297:JPS524324 JZO524297:JZO524324 KJK524297:KJK524324 KTG524297:KTG524324 LDC524297:LDC524324 LMY524297:LMY524324 LWU524297:LWU524324 MGQ524297:MGQ524324 MQM524297:MQM524324 NAI524297:NAI524324 NKE524297:NKE524324 NUA524297:NUA524324 ODW524297:ODW524324 ONS524297:ONS524324 OXO524297:OXO524324 PHK524297:PHK524324 PRG524297:PRG524324 QBC524297:QBC524324 QKY524297:QKY524324 QUU524297:QUU524324 REQ524297:REQ524324 ROM524297:ROM524324 RYI524297:RYI524324 SIE524297:SIE524324 SSA524297:SSA524324 TBW524297:TBW524324 TLS524297:TLS524324 TVO524297:TVO524324 UFK524297:UFK524324 UPG524297:UPG524324 UZC524297:UZC524324 VIY524297:VIY524324 VSU524297:VSU524324 WCQ524297:WCQ524324 WMM524297:WMM524324 WWI524297:WWI524324 AA589833:AA589860 JW589833:JW589860 TS589833:TS589860 ADO589833:ADO589860 ANK589833:ANK589860 AXG589833:AXG589860 BHC589833:BHC589860 BQY589833:BQY589860 CAU589833:CAU589860 CKQ589833:CKQ589860 CUM589833:CUM589860 DEI589833:DEI589860 DOE589833:DOE589860 DYA589833:DYA589860 EHW589833:EHW589860 ERS589833:ERS589860 FBO589833:FBO589860 FLK589833:FLK589860 FVG589833:FVG589860 GFC589833:GFC589860 GOY589833:GOY589860 GYU589833:GYU589860 HIQ589833:HIQ589860 HSM589833:HSM589860 ICI589833:ICI589860 IME589833:IME589860 IWA589833:IWA589860 JFW589833:JFW589860 JPS589833:JPS589860 JZO589833:JZO589860 KJK589833:KJK589860 KTG589833:KTG589860 LDC589833:LDC589860 LMY589833:LMY589860 LWU589833:LWU589860 MGQ589833:MGQ589860 MQM589833:MQM589860 NAI589833:NAI589860 NKE589833:NKE589860 NUA589833:NUA589860 ODW589833:ODW589860 ONS589833:ONS589860 OXO589833:OXO589860 PHK589833:PHK589860 PRG589833:PRG589860 QBC589833:QBC589860 QKY589833:QKY589860 QUU589833:QUU589860 REQ589833:REQ589860 ROM589833:ROM589860 RYI589833:RYI589860 SIE589833:SIE589860 SSA589833:SSA589860 TBW589833:TBW589860 TLS589833:TLS589860 TVO589833:TVO589860 UFK589833:UFK589860 UPG589833:UPG589860 UZC589833:UZC589860 VIY589833:VIY589860 VSU589833:VSU589860 WCQ589833:WCQ589860 WMM589833:WMM589860 WWI589833:WWI589860 AA655369:AA655396 JW655369:JW655396 TS655369:TS655396 ADO655369:ADO655396 ANK655369:ANK655396 AXG655369:AXG655396 BHC655369:BHC655396 BQY655369:BQY655396 CAU655369:CAU655396 CKQ655369:CKQ655396 CUM655369:CUM655396 DEI655369:DEI655396 DOE655369:DOE655396 DYA655369:DYA655396 EHW655369:EHW655396 ERS655369:ERS655396 FBO655369:FBO655396 FLK655369:FLK655396 FVG655369:FVG655396 GFC655369:GFC655396 GOY655369:GOY655396 GYU655369:GYU655396 HIQ655369:HIQ655396 HSM655369:HSM655396 ICI655369:ICI655396 IME655369:IME655396 IWA655369:IWA655396 JFW655369:JFW655396 JPS655369:JPS655396 JZO655369:JZO655396 KJK655369:KJK655396 KTG655369:KTG655396 LDC655369:LDC655396 LMY655369:LMY655396 LWU655369:LWU655396 MGQ655369:MGQ655396 MQM655369:MQM655396 NAI655369:NAI655396 NKE655369:NKE655396 NUA655369:NUA655396 ODW655369:ODW655396 ONS655369:ONS655396 OXO655369:OXO655396 PHK655369:PHK655396 PRG655369:PRG655396 QBC655369:QBC655396 QKY655369:QKY655396 QUU655369:QUU655396 REQ655369:REQ655396 ROM655369:ROM655396 RYI655369:RYI655396 SIE655369:SIE655396 SSA655369:SSA655396 TBW655369:TBW655396 TLS655369:TLS655396 TVO655369:TVO655396 UFK655369:UFK655396 UPG655369:UPG655396 UZC655369:UZC655396 VIY655369:VIY655396 VSU655369:VSU655396 WCQ655369:WCQ655396 WMM655369:WMM655396 WWI655369:WWI655396 AA720905:AA720932 JW720905:JW720932 TS720905:TS720932 ADO720905:ADO720932 ANK720905:ANK720932 AXG720905:AXG720932 BHC720905:BHC720932 BQY720905:BQY720932 CAU720905:CAU720932 CKQ720905:CKQ720932 CUM720905:CUM720932 DEI720905:DEI720932 DOE720905:DOE720932 DYA720905:DYA720932 EHW720905:EHW720932 ERS720905:ERS720932 FBO720905:FBO720932 FLK720905:FLK720932 FVG720905:FVG720932 GFC720905:GFC720932 GOY720905:GOY720932 GYU720905:GYU720932 HIQ720905:HIQ720932 HSM720905:HSM720932 ICI720905:ICI720932 IME720905:IME720932 IWA720905:IWA720932 JFW720905:JFW720932 JPS720905:JPS720932 JZO720905:JZO720932 KJK720905:KJK720932 KTG720905:KTG720932 LDC720905:LDC720932 LMY720905:LMY720932 LWU720905:LWU720932 MGQ720905:MGQ720932 MQM720905:MQM720932 NAI720905:NAI720932 NKE720905:NKE720932 NUA720905:NUA720932 ODW720905:ODW720932 ONS720905:ONS720932 OXO720905:OXO720932 PHK720905:PHK720932 PRG720905:PRG720932 QBC720905:QBC720932 QKY720905:QKY720932 QUU720905:QUU720932 REQ720905:REQ720932 ROM720905:ROM720932 RYI720905:RYI720932 SIE720905:SIE720932 SSA720905:SSA720932 TBW720905:TBW720932 TLS720905:TLS720932 TVO720905:TVO720932 UFK720905:UFK720932 UPG720905:UPG720932 UZC720905:UZC720932 VIY720905:VIY720932 VSU720905:VSU720932 WCQ720905:WCQ720932 WMM720905:WMM720932 WWI720905:WWI720932 AA786441:AA786468 JW786441:JW786468 TS786441:TS786468 ADO786441:ADO786468 ANK786441:ANK786468 AXG786441:AXG786468 BHC786441:BHC786468 BQY786441:BQY786468 CAU786441:CAU786468 CKQ786441:CKQ786468 CUM786441:CUM786468 DEI786441:DEI786468 DOE786441:DOE786468 DYA786441:DYA786468 EHW786441:EHW786468 ERS786441:ERS786468 FBO786441:FBO786468 FLK786441:FLK786468 FVG786441:FVG786468 GFC786441:GFC786468 GOY786441:GOY786468 GYU786441:GYU786468 HIQ786441:HIQ786468 HSM786441:HSM786468 ICI786441:ICI786468 IME786441:IME786468 IWA786441:IWA786468 JFW786441:JFW786468 JPS786441:JPS786468 JZO786441:JZO786468 KJK786441:KJK786468 KTG786441:KTG786468 LDC786441:LDC786468 LMY786441:LMY786468 LWU786441:LWU786468 MGQ786441:MGQ786468 MQM786441:MQM786468 NAI786441:NAI786468 NKE786441:NKE786468 NUA786441:NUA786468 ODW786441:ODW786468 ONS786441:ONS786468 OXO786441:OXO786468 PHK786441:PHK786468 PRG786441:PRG786468 QBC786441:QBC786468 QKY786441:QKY786468 QUU786441:QUU786468 REQ786441:REQ786468 ROM786441:ROM786468 RYI786441:RYI786468 SIE786441:SIE786468 SSA786441:SSA786468 TBW786441:TBW786468 TLS786441:TLS786468 TVO786441:TVO786468 UFK786441:UFK786468 UPG786441:UPG786468 UZC786441:UZC786468 VIY786441:VIY786468 VSU786441:VSU786468 WCQ786441:WCQ786468 WMM786441:WMM786468 WWI786441:WWI786468 AA851977:AA852004 JW851977:JW852004 TS851977:TS852004 ADO851977:ADO852004 ANK851977:ANK852004 AXG851977:AXG852004 BHC851977:BHC852004 BQY851977:BQY852004 CAU851977:CAU852004 CKQ851977:CKQ852004 CUM851977:CUM852004 DEI851977:DEI852004 DOE851977:DOE852004 DYA851977:DYA852004 EHW851977:EHW852004 ERS851977:ERS852004 FBO851977:FBO852004 FLK851977:FLK852004 FVG851977:FVG852004 GFC851977:GFC852004 GOY851977:GOY852004 GYU851977:GYU852004 HIQ851977:HIQ852004 HSM851977:HSM852004 ICI851977:ICI852004 IME851977:IME852004 IWA851977:IWA852004 JFW851977:JFW852004 JPS851977:JPS852004 JZO851977:JZO852004 KJK851977:KJK852004 KTG851977:KTG852004 LDC851977:LDC852004 LMY851977:LMY852004 LWU851977:LWU852004 MGQ851977:MGQ852004 MQM851977:MQM852004 NAI851977:NAI852004 NKE851977:NKE852004 NUA851977:NUA852004 ODW851977:ODW852004 ONS851977:ONS852004 OXO851977:OXO852004 PHK851977:PHK852004 PRG851977:PRG852004 QBC851977:QBC852004 QKY851977:QKY852004 QUU851977:QUU852004 REQ851977:REQ852004 ROM851977:ROM852004 RYI851977:RYI852004 SIE851977:SIE852004 SSA851977:SSA852004 TBW851977:TBW852004 TLS851977:TLS852004 TVO851977:TVO852004 UFK851977:UFK852004 UPG851977:UPG852004 UZC851977:UZC852004 VIY851977:VIY852004 VSU851977:VSU852004 WCQ851977:WCQ852004 WMM851977:WMM852004 WWI851977:WWI852004 AA917513:AA917540 JW917513:JW917540 TS917513:TS917540 ADO917513:ADO917540 ANK917513:ANK917540 AXG917513:AXG917540 BHC917513:BHC917540 BQY917513:BQY917540 CAU917513:CAU917540 CKQ917513:CKQ917540 CUM917513:CUM917540 DEI917513:DEI917540 DOE917513:DOE917540 DYA917513:DYA917540 EHW917513:EHW917540 ERS917513:ERS917540 FBO917513:FBO917540 FLK917513:FLK917540 FVG917513:FVG917540 GFC917513:GFC917540 GOY917513:GOY917540 GYU917513:GYU917540 HIQ917513:HIQ917540 HSM917513:HSM917540 ICI917513:ICI917540 IME917513:IME917540 IWA917513:IWA917540 JFW917513:JFW917540 JPS917513:JPS917540 JZO917513:JZO917540 KJK917513:KJK917540 KTG917513:KTG917540 LDC917513:LDC917540 LMY917513:LMY917540 LWU917513:LWU917540 MGQ917513:MGQ917540 MQM917513:MQM917540 NAI917513:NAI917540 NKE917513:NKE917540 NUA917513:NUA917540 ODW917513:ODW917540 ONS917513:ONS917540 OXO917513:OXO917540 PHK917513:PHK917540 PRG917513:PRG917540 QBC917513:QBC917540 QKY917513:QKY917540 QUU917513:QUU917540 REQ917513:REQ917540 ROM917513:ROM917540 RYI917513:RYI917540 SIE917513:SIE917540 SSA917513:SSA917540 TBW917513:TBW917540 TLS917513:TLS917540 TVO917513:TVO917540 UFK917513:UFK917540 UPG917513:UPG917540 UZC917513:UZC917540 VIY917513:VIY917540 VSU917513:VSU917540 WCQ917513:WCQ917540 WMM917513:WMM917540 WWI917513:WWI917540 AA983049:AA983076 JW983049:JW983076 TS983049:TS983076 ADO983049:ADO983076 ANK983049:ANK983076 AXG983049:AXG983076 BHC983049:BHC983076 BQY983049:BQY983076 CAU983049:CAU983076 CKQ983049:CKQ983076 CUM983049:CUM983076 DEI983049:DEI983076 DOE983049:DOE983076 DYA983049:DYA983076 EHW983049:EHW983076 ERS983049:ERS983076 FBO983049:FBO983076 FLK983049:FLK983076 FVG983049:FVG983076 GFC983049:GFC983076 GOY983049:GOY983076 GYU983049:GYU983076 HIQ983049:HIQ983076 HSM983049:HSM983076 ICI983049:ICI983076 IME983049:IME983076 IWA983049:IWA983076 JFW983049:JFW983076 JPS983049:JPS983076 JZO983049:JZO983076 KJK983049:KJK983076 KTG983049:KTG983076 LDC983049:LDC983076 LMY983049:LMY983076 LWU983049:LWU983076 MGQ983049:MGQ983076 MQM983049:MQM983076 NAI983049:NAI983076 NKE983049:NKE983076 NUA983049:NUA983076 ODW983049:ODW983076 ONS983049:ONS983076 OXO983049:OXO983076 PHK983049:PHK983076 PRG983049:PRG983076 QBC983049:QBC983076 QKY983049:QKY983076 QUU983049:QUU983076 REQ983049:REQ983076 ROM983049:ROM983076 RYI983049:RYI983076 SIE983049:SIE983076 SSA983049:SSA983076 TBW983049:TBW983076 TLS983049:TLS983076 TVO983049:TVO983076 UFK983049:UFK983076 UPG983049:UPG983076 UZC983049:UZC983076 VIY983049:VIY983076 VSU983049:VSU983076 WCQ983049:WCQ983076 WMM983049:WMM983076 WWI983049:WWI983076">
      <formula1>Efecto</formula1>
    </dataValidation>
    <dataValidation showInputMessage="1" showErrorMessage="1" sqref="AD9:AH36 JZ9:KD36 TV9:TZ36 ADR9:ADV36 ANN9:ANR36 AXJ9:AXN36 BHF9:BHJ36 BRB9:BRF36 CAX9:CBB36 CKT9:CKX36 CUP9:CUT36 DEL9:DEP36 DOH9:DOL36 DYD9:DYH36 EHZ9:EID36 ERV9:ERZ36 FBR9:FBV36 FLN9:FLR36 FVJ9:FVN36 GFF9:GFJ36 GPB9:GPF36 GYX9:GZB36 HIT9:HIX36 HSP9:HST36 ICL9:ICP36 IMH9:IML36 IWD9:IWH36 JFZ9:JGD36 JPV9:JPZ36 JZR9:JZV36 KJN9:KJR36 KTJ9:KTN36 LDF9:LDJ36 LNB9:LNF36 LWX9:LXB36 MGT9:MGX36 MQP9:MQT36 NAL9:NAP36 NKH9:NKL36 NUD9:NUH36 ODZ9:OED36 ONV9:ONZ36 OXR9:OXV36 PHN9:PHR36 PRJ9:PRN36 QBF9:QBJ36 QLB9:QLF36 QUX9:QVB36 RET9:REX36 ROP9:ROT36 RYL9:RYP36 SIH9:SIL36 SSD9:SSH36 TBZ9:TCD36 TLV9:TLZ36 TVR9:TVV36 UFN9:UFR36 UPJ9:UPN36 UZF9:UZJ36 VJB9:VJF36 VSX9:VTB36 WCT9:WCX36 WMP9:WMT36 WWL9:WWP36 AD65545:AH65572 JZ65545:KD65572 TV65545:TZ65572 ADR65545:ADV65572 ANN65545:ANR65572 AXJ65545:AXN65572 BHF65545:BHJ65572 BRB65545:BRF65572 CAX65545:CBB65572 CKT65545:CKX65572 CUP65545:CUT65572 DEL65545:DEP65572 DOH65545:DOL65572 DYD65545:DYH65572 EHZ65545:EID65572 ERV65545:ERZ65572 FBR65545:FBV65572 FLN65545:FLR65572 FVJ65545:FVN65572 GFF65545:GFJ65572 GPB65545:GPF65572 GYX65545:GZB65572 HIT65545:HIX65572 HSP65545:HST65572 ICL65545:ICP65572 IMH65545:IML65572 IWD65545:IWH65572 JFZ65545:JGD65572 JPV65545:JPZ65572 JZR65545:JZV65572 KJN65545:KJR65572 KTJ65545:KTN65572 LDF65545:LDJ65572 LNB65545:LNF65572 LWX65545:LXB65572 MGT65545:MGX65572 MQP65545:MQT65572 NAL65545:NAP65572 NKH65545:NKL65572 NUD65545:NUH65572 ODZ65545:OED65572 ONV65545:ONZ65572 OXR65545:OXV65572 PHN65545:PHR65572 PRJ65545:PRN65572 QBF65545:QBJ65572 QLB65545:QLF65572 QUX65545:QVB65572 RET65545:REX65572 ROP65545:ROT65572 RYL65545:RYP65572 SIH65545:SIL65572 SSD65545:SSH65572 TBZ65545:TCD65572 TLV65545:TLZ65572 TVR65545:TVV65572 UFN65545:UFR65572 UPJ65545:UPN65572 UZF65545:UZJ65572 VJB65545:VJF65572 VSX65545:VTB65572 WCT65545:WCX65572 WMP65545:WMT65572 WWL65545:WWP65572 AD131081:AH131108 JZ131081:KD131108 TV131081:TZ131108 ADR131081:ADV131108 ANN131081:ANR131108 AXJ131081:AXN131108 BHF131081:BHJ131108 BRB131081:BRF131108 CAX131081:CBB131108 CKT131081:CKX131108 CUP131081:CUT131108 DEL131081:DEP131108 DOH131081:DOL131108 DYD131081:DYH131108 EHZ131081:EID131108 ERV131081:ERZ131108 FBR131081:FBV131108 FLN131081:FLR131108 FVJ131081:FVN131108 GFF131081:GFJ131108 GPB131081:GPF131108 GYX131081:GZB131108 HIT131081:HIX131108 HSP131081:HST131108 ICL131081:ICP131108 IMH131081:IML131108 IWD131081:IWH131108 JFZ131081:JGD131108 JPV131081:JPZ131108 JZR131081:JZV131108 KJN131081:KJR131108 KTJ131081:KTN131108 LDF131081:LDJ131108 LNB131081:LNF131108 LWX131081:LXB131108 MGT131081:MGX131108 MQP131081:MQT131108 NAL131081:NAP131108 NKH131081:NKL131108 NUD131081:NUH131108 ODZ131081:OED131108 ONV131081:ONZ131108 OXR131081:OXV131108 PHN131081:PHR131108 PRJ131081:PRN131108 QBF131081:QBJ131108 QLB131081:QLF131108 QUX131081:QVB131108 RET131081:REX131108 ROP131081:ROT131108 RYL131081:RYP131108 SIH131081:SIL131108 SSD131081:SSH131108 TBZ131081:TCD131108 TLV131081:TLZ131108 TVR131081:TVV131108 UFN131081:UFR131108 UPJ131081:UPN131108 UZF131081:UZJ131108 VJB131081:VJF131108 VSX131081:VTB131108 WCT131081:WCX131108 WMP131081:WMT131108 WWL131081:WWP131108 AD196617:AH196644 JZ196617:KD196644 TV196617:TZ196644 ADR196617:ADV196644 ANN196617:ANR196644 AXJ196617:AXN196644 BHF196617:BHJ196644 BRB196617:BRF196644 CAX196617:CBB196644 CKT196617:CKX196644 CUP196617:CUT196644 DEL196617:DEP196644 DOH196617:DOL196644 DYD196617:DYH196644 EHZ196617:EID196644 ERV196617:ERZ196644 FBR196617:FBV196644 FLN196617:FLR196644 FVJ196617:FVN196644 GFF196617:GFJ196644 GPB196617:GPF196644 GYX196617:GZB196644 HIT196617:HIX196644 HSP196617:HST196644 ICL196617:ICP196644 IMH196617:IML196644 IWD196617:IWH196644 JFZ196617:JGD196644 JPV196617:JPZ196644 JZR196617:JZV196644 KJN196617:KJR196644 KTJ196617:KTN196644 LDF196617:LDJ196644 LNB196617:LNF196644 LWX196617:LXB196644 MGT196617:MGX196644 MQP196617:MQT196644 NAL196617:NAP196644 NKH196617:NKL196644 NUD196617:NUH196644 ODZ196617:OED196644 ONV196617:ONZ196644 OXR196617:OXV196644 PHN196617:PHR196644 PRJ196617:PRN196644 QBF196617:QBJ196644 QLB196617:QLF196644 QUX196617:QVB196644 RET196617:REX196644 ROP196617:ROT196644 RYL196617:RYP196644 SIH196617:SIL196644 SSD196617:SSH196644 TBZ196617:TCD196644 TLV196617:TLZ196644 TVR196617:TVV196644 UFN196617:UFR196644 UPJ196617:UPN196644 UZF196617:UZJ196644 VJB196617:VJF196644 VSX196617:VTB196644 WCT196617:WCX196644 WMP196617:WMT196644 WWL196617:WWP196644 AD262153:AH262180 JZ262153:KD262180 TV262153:TZ262180 ADR262153:ADV262180 ANN262153:ANR262180 AXJ262153:AXN262180 BHF262153:BHJ262180 BRB262153:BRF262180 CAX262153:CBB262180 CKT262153:CKX262180 CUP262153:CUT262180 DEL262153:DEP262180 DOH262153:DOL262180 DYD262153:DYH262180 EHZ262153:EID262180 ERV262153:ERZ262180 FBR262153:FBV262180 FLN262153:FLR262180 FVJ262153:FVN262180 GFF262153:GFJ262180 GPB262153:GPF262180 GYX262153:GZB262180 HIT262153:HIX262180 HSP262153:HST262180 ICL262153:ICP262180 IMH262153:IML262180 IWD262153:IWH262180 JFZ262153:JGD262180 JPV262153:JPZ262180 JZR262153:JZV262180 KJN262153:KJR262180 KTJ262153:KTN262180 LDF262153:LDJ262180 LNB262153:LNF262180 LWX262153:LXB262180 MGT262153:MGX262180 MQP262153:MQT262180 NAL262153:NAP262180 NKH262153:NKL262180 NUD262153:NUH262180 ODZ262153:OED262180 ONV262153:ONZ262180 OXR262153:OXV262180 PHN262153:PHR262180 PRJ262153:PRN262180 QBF262153:QBJ262180 QLB262153:QLF262180 QUX262153:QVB262180 RET262153:REX262180 ROP262153:ROT262180 RYL262153:RYP262180 SIH262153:SIL262180 SSD262153:SSH262180 TBZ262153:TCD262180 TLV262153:TLZ262180 TVR262153:TVV262180 UFN262153:UFR262180 UPJ262153:UPN262180 UZF262153:UZJ262180 VJB262153:VJF262180 VSX262153:VTB262180 WCT262153:WCX262180 WMP262153:WMT262180 WWL262153:WWP262180 AD327689:AH327716 JZ327689:KD327716 TV327689:TZ327716 ADR327689:ADV327716 ANN327689:ANR327716 AXJ327689:AXN327716 BHF327689:BHJ327716 BRB327689:BRF327716 CAX327689:CBB327716 CKT327689:CKX327716 CUP327689:CUT327716 DEL327689:DEP327716 DOH327689:DOL327716 DYD327689:DYH327716 EHZ327689:EID327716 ERV327689:ERZ327716 FBR327689:FBV327716 FLN327689:FLR327716 FVJ327689:FVN327716 GFF327689:GFJ327716 GPB327689:GPF327716 GYX327689:GZB327716 HIT327689:HIX327716 HSP327689:HST327716 ICL327689:ICP327716 IMH327689:IML327716 IWD327689:IWH327716 JFZ327689:JGD327716 JPV327689:JPZ327716 JZR327689:JZV327716 KJN327689:KJR327716 KTJ327689:KTN327716 LDF327689:LDJ327716 LNB327689:LNF327716 LWX327689:LXB327716 MGT327689:MGX327716 MQP327689:MQT327716 NAL327689:NAP327716 NKH327689:NKL327716 NUD327689:NUH327716 ODZ327689:OED327716 ONV327689:ONZ327716 OXR327689:OXV327716 PHN327689:PHR327716 PRJ327689:PRN327716 QBF327689:QBJ327716 QLB327689:QLF327716 QUX327689:QVB327716 RET327689:REX327716 ROP327689:ROT327716 RYL327689:RYP327716 SIH327689:SIL327716 SSD327689:SSH327716 TBZ327689:TCD327716 TLV327689:TLZ327716 TVR327689:TVV327716 UFN327689:UFR327716 UPJ327689:UPN327716 UZF327689:UZJ327716 VJB327689:VJF327716 VSX327689:VTB327716 WCT327689:WCX327716 WMP327689:WMT327716 WWL327689:WWP327716 AD393225:AH393252 JZ393225:KD393252 TV393225:TZ393252 ADR393225:ADV393252 ANN393225:ANR393252 AXJ393225:AXN393252 BHF393225:BHJ393252 BRB393225:BRF393252 CAX393225:CBB393252 CKT393225:CKX393252 CUP393225:CUT393252 DEL393225:DEP393252 DOH393225:DOL393252 DYD393225:DYH393252 EHZ393225:EID393252 ERV393225:ERZ393252 FBR393225:FBV393252 FLN393225:FLR393252 FVJ393225:FVN393252 GFF393225:GFJ393252 GPB393225:GPF393252 GYX393225:GZB393252 HIT393225:HIX393252 HSP393225:HST393252 ICL393225:ICP393252 IMH393225:IML393252 IWD393225:IWH393252 JFZ393225:JGD393252 JPV393225:JPZ393252 JZR393225:JZV393252 KJN393225:KJR393252 KTJ393225:KTN393252 LDF393225:LDJ393252 LNB393225:LNF393252 LWX393225:LXB393252 MGT393225:MGX393252 MQP393225:MQT393252 NAL393225:NAP393252 NKH393225:NKL393252 NUD393225:NUH393252 ODZ393225:OED393252 ONV393225:ONZ393252 OXR393225:OXV393252 PHN393225:PHR393252 PRJ393225:PRN393252 QBF393225:QBJ393252 QLB393225:QLF393252 QUX393225:QVB393252 RET393225:REX393252 ROP393225:ROT393252 RYL393225:RYP393252 SIH393225:SIL393252 SSD393225:SSH393252 TBZ393225:TCD393252 TLV393225:TLZ393252 TVR393225:TVV393252 UFN393225:UFR393252 UPJ393225:UPN393252 UZF393225:UZJ393252 VJB393225:VJF393252 VSX393225:VTB393252 WCT393225:WCX393252 WMP393225:WMT393252 WWL393225:WWP393252 AD458761:AH458788 JZ458761:KD458788 TV458761:TZ458788 ADR458761:ADV458788 ANN458761:ANR458788 AXJ458761:AXN458788 BHF458761:BHJ458788 BRB458761:BRF458788 CAX458761:CBB458788 CKT458761:CKX458788 CUP458761:CUT458788 DEL458761:DEP458788 DOH458761:DOL458788 DYD458761:DYH458788 EHZ458761:EID458788 ERV458761:ERZ458788 FBR458761:FBV458788 FLN458761:FLR458788 FVJ458761:FVN458788 GFF458761:GFJ458788 GPB458761:GPF458788 GYX458761:GZB458788 HIT458761:HIX458788 HSP458761:HST458788 ICL458761:ICP458788 IMH458761:IML458788 IWD458761:IWH458788 JFZ458761:JGD458788 JPV458761:JPZ458788 JZR458761:JZV458788 KJN458761:KJR458788 KTJ458761:KTN458788 LDF458761:LDJ458788 LNB458761:LNF458788 LWX458761:LXB458788 MGT458761:MGX458788 MQP458761:MQT458788 NAL458761:NAP458788 NKH458761:NKL458788 NUD458761:NUH458788 ODZ458761:OED458788 ONV458761:ONZ458788 OXR458761:OXV458788 PHN458761:PHR458788 PRJ458761:PRN458788 QBF458761:QBJ458788 QLB458761:QLF458788 QUX458761:QVB458788 RET458761:REX458788 ROP458761:ROT458788 RYL458761:RYP458788 SIH458761:SIL458788 SSD458761:SSH458788 TBZ458761:TCD458788 TLV458761:TLZ458788 TVR458761:TVV458788 UFN458761:UFR458788 UPJ458761:UPN458788 UZF458761:UZJ458788 VJB458761:VJF458788 VSX458761:VTB458788 WCT458761:WCX458788 WMP458761:WMT458788 WWL458761:WWP458788 AD524297:AH524324 JZ524297:KD524324 TV524297:TZ524324 ADR524297:ADV524324 ANN524297:ANR524324 AXJ524297:AXN524324 BHF524297:BHJ524324 BRB524297:BRF524324 CAX524297:CBB524324 CKT524297:CKX524324 CUP524297:CUT524324 DEL524297:DEP524324 DOH524297:DOL524324 DYD524297:DYH524324 EHZ524297:EID524324 ERV524297:ERZ524324 FBR524297:FBV524324 FLN524297:FLR524324 FVJ524297:FVN524324 GFF524297:GFJ524324 GPB524297:GPF524324 GYX524297:GZB524324 HIT524297:HIX524324 HSP524297:HST524324 ICL524297:ICP524324 IMH524297:IML524324 IWD524297:IWH524324 JFZ524297:JGD524324 JPV524297:JPZ524324 JZR524297:JZV524324 KJN524297:KJR524324 KTJ524297:KTN524324 LDF524297:LDJ524324 LNB524297:LNF524324 LWX524297:LXB524324 MGT524297:MGX524324 MQP524297:MQT524324 NAL524297:NAP524324 NKH524297:NKL524324 NUD524297:NUH524324 ODZ524297:OED524324 ONV524297:ONZ524324 OXR524297:OXV524324 PHN524297:PHR524324 PRJ524297:PRN524324 QBF524297:QBJ524324 QLB524297:QLF524324 QUX524297:QVB524324 RET524297:REX524324 ROP524297:ROT524324 RYL524297:RYP524324 SIH524297:SIL524324 SSD524297:SSH524324 TBZ524297:TCD524324 TLV524297:TLZ524324 TVR524297:TVV524324 UFN524297:UFR524324 UPJ524297:UPN524324 UZF524297:UZJ524324 VJB524297:VJF524324 VSX524297:VTB524324 WCT524297:WCX524324 WMP524297:WMT524324 WWL524297:WWP524324 AD589833:AH589860 JZ589833:KD589860 TV589833:TZ589860 ADR589833:ADV589860 ANN589833:ANR589860 AXJ589833:AXN589860 BHF589833:BHJ589860 BRB589833:BRF589860 CAX589833:CBB589860 CKT589833:CKX589860 CUP589833:CUT589860 DEL589833:DEP589860 DOH589833:DOL589860 DYD589833:DYH589860 EHZ589833:EID589860 ERV589833:ERZ589860 FBR589833:FBV589860 FLN589833:FLR589860 FVJ589833:FVN589860 GFF589833:GFJ589860 GPB589833:GPF589860 GYX589833:GZB589860 HIT589833:HIX589860 HSP589833:HST589860 ICL589833:ICP589860 IMH589833:IML589860 IWD589833:IWH589860 JFZ589833:JGD589860 JPV589833:JPZ589860 JZR589833:JZV589860 KJN589833:KJR589860 KTJ589833:KTN589860 LDF589833:LDJ589860 LNB589833:LNF589860 LWX589833:LXB589860 MGT589833:MGX589860 MQP589833:MQT589860 NAL589833:NAP589860 NKH589833:NKL589860 NUD589833:NUH589860 ODZ589833:OED589860 ONV589833:ONZ589860 OXR589833:OXV589860 PHN589833:PHR589860 PRJ589833:PRN589860 QBF589833:QBJ589860 QLB589833:QLF589860 QUX589833:QVB589860 RET589833:REX589860 ROP589833:ROT589860 RYL589833:RYP589860 SIH589833:SIL589860 SSD589833:SSH589860 TBZ589833:TCD589860 TLV589833:TLZ589860 TVR589833:TVV589860 UFN589833:UFR589860 UPJ589833:UPN589860 UZF589833:UZJ589860 VJB589833:VJF589860 VSX589833:VTB589860 WCT589833:WCX589860 WMP589833:WMT589860 WWL589833:WWP589860 AD655369:AH655396 JZ655369:KD655396 TV655369:TZ655396 ADR655369:ADV655396 ANN655369:ANR655396 AXJ655369:AXN655396 BHF655369:BHJ655396 BRB655369:BRF655396 CAX655369:CBB655396 CKT655369:CKX655396 CUP655369:CUT655396 DEL655369:DEP655396 DOH655369:DOL655396 DYD655369:DYH655396 EHZ655369:EID655396 ERV655369:ERZ655396 FBR655369:FBV655396 FLN655369:FLR655396 FVJ655369:FVN655396 GFF655369:GFJ655396 GPB655369:GPF655396 GYX655369:GZB655396 HIT655369:HIX655396 HSP655369:HST655396 ICL655369:ICP655396 IMH655369:IML655396 IWD655369:IWH655396 JFZ655369:JGD655396 JPV655369:JPZ655396 JZR655369:JZV655396 KJN655369:KJR655396 KTJ655369:KTN655396 LDF655369:LDJ655396 LNB655369:LNF655396 LWX655369:LXB655396 MGT655369:MGX655396 MQP655369:MQT655396 NAL655369:NAP655396 NKH655369:NKL655396 NUD655369:NUH655396 ODZ655369:OED655396 ONV655369:ONZ655396 OXR655369:OXV655396 PHN655369:PHR655396 PRJ655369:PRN655396 QBF655369:QBJ655396 QLB655369:QLF655396 QUX655369:QVB655396 RET655369:REX655396 ROP655369:ROT655396 RYL655369:RYP655396 SIH655369:SIL655396 SSD655369:SSH655396 TBZ655369:TCD655396 TLV655369:TLZ655396 TVR655369:TVV655396 UFN655369:UFR655396 UPJ655369:UPN655396 UZF655369:UZJ655396 VJB655369:VJF655396 VSX655369:VTB655396 WCT655369:WCX655396 WMP655369:WMT655396 WWL655369:WWP655396 AD720905:AH720932 JZ720905:KD720932 TV720905:TZ720932 ADR720905:ADV720932 ANN720905:ANR720932 AXJ720905:AXN720932 BHF720905:BHJ720932 BRB720905:BRF720932 CAX720905:CBB720932 CKT720905:CKX720932 CUP720905:CUT720932 DEL720905:DEP720932 DOH720905:DOL720932 DYD720905:DYH720932 EHZ720905:EID720932 ERV720905:ERZ720932 FBR720905:FBV720932 FLN720905:FLR720932 FVJ720905:FVN720932 GFF720905:GFJ720932 GPB720905:GPF720932 GYX720905:GZB720932 HIT720905:HIX720932 HSP720905:HST720932 ICL720905:ICP720932 IMH720905:IML720932 IWD720905:IWH720932 JFZ720905:JGD720932 JPV720905:JPZ720932 JZR720905:JZV720932 KJN720905:KJR720932 KTJ720905:KTN720932 LDF720905:LDJ720932 LNB720905:LNF720932 LWX720905:LXB720932 MGT720905:MGX720932 MQP720905:MQT720932 NAL720905:NAP720932 NKH720905:NKL720932 NUD720905:NUH720932 ODZ720905:OED720932 ONV720905:ONZ720932 OXR720905:OXV720932 PHN720905:PHR720932 PRJ720905:PRN720932 QBF720905:QBJ720932 QLB720905:QLF720932 QUX720905:QVB720932 RET720905:REX720932 ROP720905:ROT720932 RYL720905:RYP720932 SIH720905:SIL720932 SSD720905:SSH720932 TBZ720905:TCD720932 TLV720905:TLZ720932 TVR720905:TVV720932 UFN720905:UFR720932 UPJ720905:UPN720932 UZF720905:UZJ720932 VJB720905:VJF720932 VSX720905:VTB720932 WCT720905:WCX720932 WMP720905:WMT720932 WWL720905:WWP720932 AD786441:AH786468 JZ786441:KD786468 TV786441:TZ786468 ADR786441:ADV786468 ANN786441:ANR786468 AXJ786441:AXN786468 BHF786441:BHJ786468 BRB786441:BRF786468 CAX786441:CBB786468 CKT786441:CKX786468 CUP786441:CUT786468 DEL786441:DEP786468 DOH786441:DOL786468 DYD786441:DYH786468 EHZ786441:EID786468 ERV786441:ERZ786468 FBR786441:FBV786468 FLN786441:FLR786468 FVJ786441:FVN786468 GFF786441:GFJ786468 GPB786441:GPF786468 GYX786441:GZB786468 HIT786441:HIX786468 HSP786441:HST786468 ICL786441:ICP786468 IMH786441:IML786468 IWD786441:IWH786468 JFZ786441:JGD786468 JPV786441:JPZ786468 JZR786441:JZV786468 KJN786441:KJR786468 KTJ786441:KTN786468 LDF786441:LDJ786468 LNB786441:LNF786468 LWX786441:LXB786468 MGT786441:MGX786468 MQP786441:MQT786468 NAL786441:NAP786468 NKH786441:NKL786468 NUD786441:NUH786468 ODZ786441:OED786468 ONV786441:ONZ786468 OXR786441:OXV786468 PHN786441:PHR786468 PRJ786441:PRN786468 QBF786441:QBJ786468 QLB786441:QLF786468 QUX786441:QVB786468 RET786441:REX786468 ROP786441:ROT786468 RYL786441:RYP786468 SIH786441:SIL786468 SSD786441:SSH786468 TBZ786441:TCD786468 TLV786441:TLZ786468 TVR786441:TVV786468 UFN786441:UFR786468 UPJ786441:UPN786468 UZF786441:UZJ786468 VJB786441:VJF786468 VSX786441:VTB786468 WCT786441:WCX786468 WMP786441:WMT786468 WWL786441:WWP786468 AD851977:AH852004 JZ851977:KD852004 TV851977:TZ852004 ADR851977:ADV852004 ANN851977:ANR852004 AXJ851977:AXN852004 BHF851977:BHJ852004 BRB851977:BRF852004 CAX851977:CBB852004 CKT851977:CKX852004 CUP851977:CUT852004 DEL851977:DEP852004 DOH851977:DOL852004 DYD851977:DYH852004 EHZ851977:EID852004 ERV851977:ERZ852004 FBR851977:FBV852004 FLN851977:FLR852004 FVJ851977:FVN852004 GFF851977:GFJ852004 GPB851977:GPF852004 GYX851977:GZB852004 HIT851977:HIX852004 HSP851977:HST852004 ICL851977:ICP852004 IMH851977:IML852004 IWD851977:IWH852004 JFZ851977:JGD852004 JPV851977:JPZ852004 JZR851977:JZV852004 KJN851977:KJR852004 KTJ851977:KTN852004 LDF851977:LDJ852004 LNB851977:LNF852004 LWX851977:LXB852004 MGT851977:MGX852004 MQP851977:MQT852004 NAL851977:NAP852004 NKH851977:NKL852004 NUD851977:NUH852004 ODZ851977:OED852004 ONV851977:ONZ852004 OXR851977:OXV852004 PHN851977:PHR852004 PRJ851977:PRN852004 QBF851977:QBJ852004 QLB851977:QLF852004 QUX851977:QVB852004 RET851977:REX852004 ROP851977:ROT852004 RYL851977:RYP852004 SIH851977:SIL852004 SSD851977:SSH852004 TBZ851977:TCD852004 TLV851977:TLZ852004 TVR851977:TVV852004 UFN851977:UFR852004 UPJ851977:UPN852004 UZF851977:UZJ852004 VJB851977:VJF852004 VSX851977:VTB852004 WCT851977:WCX852004 WMP851977:WMT852004 WWL851977:WWP852004 AD917513:AH917540 JZ917513:KD917540 TV917513:TZ917540 ADR917513:ADV917540 ANN917513:ANR917540 AXJ917513:AXN917540 BHF917513:BHJ917540 BRB917513:BRF917540 CAX917513:CBB917540 CKT917513:CKX917540 CUP917513:CUT917540 DEL917513:DEP917540 DOH917513:DOL917540 DYD917513:DYH917540 EHZ917513:EID917540 ERV917513:ERZ917540 FBR917513:FBV917540 FLN917513:FLR917540 FVJ917513:FVN917540 GFF917513:GFJ917540 GPB917513:GPF917540 GYX917513:GZB917540 HIT917513:HIX917540 HSP917513:HST917540 ICL917513:ICP917540 IMH917513:IML917540 IWD917513:IWH917540 JFZ917513:JGD917540 JPV917513:JPZ917540 JZR917513:JZV917540 KJN917513:KJR917540 KTJ917513:KTN917540 LDF917513:LDJ917540 LNB917513:LNF917540 LWX917513:LXB917540 MGT917513:MGX917540 MQP917513:MQT917540 NAL917513:NAP917540 NKH917513:NKL917540 NUD917513:NUH917540 ODZ917513:OED917540 ONV917513:ONZ917540 OXR917513:OXV917540 PHN917513:PHR917540 PRJ917513:PRN917540 QBF917513:QBJ917540 QLB917513:QLF917540 QUX917513:QVB917540 RET917513:REX917540 ROP917513:ROT917540 RYL917513:RYP917540 SIH917513:SIL917540 SSD917513:SSH917540 TBZ917513:TCD917540 TLV917513:TLZ917540 TVR917513:TVV917540 UFN917513:UFR917540 UPJ917513:UPN917540 UZF917513:UZJ917540 VJB917513:VJF917540 VSX917513:VTB917540 WCT917513:WCX917540 WMP917513:WMT917540 WWL917513:WWP917540 AD983049:AH983076 JZ983049:KD983076 TV983049:TZ983076 ADR983049:ADV983076 ANN983049:ANR983076 AXJ983049:AXN983076 BHF983049:BHJ983076 BRB983049:BRF983076 CAX983049:CBB983076 CKT983049:CKX983076 CUP983049:CUT983076 DEL983049:DEP983076 DOH983049:DOL983076 DYD983049:DYH983076 EHZ983049:EID983076 ERV983049:ERZ983076 FBR983049:FBV983076 FLN983049:FLR983076 FVJ983049:FVN983076 GFF983049:GFJ983076 GPB983049:GPF983076 GYX983049:GZB983076 HIT983049:HIX983076 HSP983049:HST983076 ICL983049:ICP983076 IMH983049:IML983076 IWD983049:IWH983076 JFZ983049:JGD983076 JPV983049:JPZ983076 JZR983049:JZV983076 KJN983049:KJR983076 KTJ983049:KTN983076 LDF983049:LDJ983076 LNB983049:LNF983076 LWX983049:LXB983076 MGT983049:MGX983076 MQP983049:MQT983076 NAL983049:NAP983076 NKH983049:NKL983076 NUD983049:NUH983076 ODZ983049:OED983076 ONV983049:ONZ983076 OXR983049:OXV983076 PHN983049:PHR983076 PRJ983049:PRN983076 QBF983049:QBJ983076 QLB983049:QLF983076 QUX983049:QVB983076 RET983049:REX983076 ROP983049:ROT983076 RYL983049:RYP983076 SIH983049:SIL983076 SSD983049:SSH983076 TBZ983049:TCD983076 TLV983049:TLZ983076 TVR983049:TVV983076 UFN983049:UFR983076 UPJ983049:UPN983076 UZF983049:UZJ983076 VJB983049:VJF983076 VSX983049:VTB983076 WCT983049:WCX983076 WMP983049:WMT983076 WWL983049:WWP983076"/>
    <dataValidation type="whole" allowBlank="1" showInputMessage="1" showErrorMessage="1" sqref="AB9:AB36 JX9:JX36 TT9:TT36 ADP9:ADP36 ANL9:ANL36 AXH9:AXH36 BHD9:BHD36 BQZ9:BQZ36 CAV9:CAV36 CKR9:CKR36 CUN9:CUN36 DEJ9:DEJ36 DOF9:DOF36 DYB9:DYB36 EHX9:EHX36 ERT9:ERT36 FBP9:FBP36 FLL9:FLL36 FVH9:FVH36 GFD9:GFD36 GOZ9:GOZ36 GYV9:GYV36 HIR9:HIR36 HSN9:HSN36 ICJ9:ICJ36 IMF9:IMF36 IWB9:IWB36 JFX9:JFX36 JPT9:JPT36 JZP9:JZP36 KJL9:KJL36 KTH9:KTH36 LDD9:LDD36 LMZ9:LMZ36 LWV9:LWV36 MGR9:MGR36 MQN9:MQN36 NAJ9:NAJ36 NKF9:NKF36 NUB9:NUB36 ODX9:ODX36 ONT9:ONT36 OXP9:OXP36 PHL9:PHL36 PRH9:PRH36 QBD9:QBD36 QKZ9:QKZ36 QUV9:QUV36 RER9:RER36 RON9:RON36 RYJ9:RYJ36 SIF9:SIF36 SSB9:SSB36 TBX9:TBX36 TLT9:TLT36 TVP9:TVP36 UFL9:UFL36 UPH9:UPH36 UZD9:UZD36 VIZ9:VIZ36 VSV9:VSV36 WCR9:WCR36 WMN9:WMN36 WWJ9:WWJ36 AB65545:AB65572 JX65545:JX65572 TT65545:TT65572 ADP65545:ADP65572 ANL65545:ANL65572 AXH65545:AXH65572 BHD65545:BHD65572 BQZ65545:BQZ65572 CAV65545:CAV65572 CKR65545:CKR65572 CUN65545:CUN65572 DEJ65545:DEJ65572 DOF65545:DOF65572 DYB65545:DYB65572 EHX65545:EHX65572 ERT65545:ERT65572 FBP65545:FBP65572 FLL65545:FLL65572 FVH65545:FVH65572 GFD65545:GFD65572 GOZ65545:GOZ65572 GYV65545:GYV65572 HIR65545:HIR65572 HSN65545:HSN65572 ICJ65545:ICJ65572 IMF65545:IMF65572 IWB65545:IWB65572 JFX65545:JFX65572 JPT65545:JPT65572 JZP65545:JZP65572 KJL65545:KJL65572 KTH65545:KTH65572 LDD65545:LDD65572 LMZ65545:LMZ65572 LWV65545:LWV65572 MGR65545:MGR65572 MQN65545:MQN65572 NAJ65545:NAJ65572 NKF65545:NKF65572 NUB65545:NUB65572 ODX65545:ODX65572 ONT65545:ONT65572 OXP65545:OXP65572 PHL65545:PHL65572 PRH65545:PRH65572 QBD65545:QBD65572 QKZ65545:QKZ65572 QUV65545:QUV65572 RER65545:RER65572 RON65545:RON65572 RYJ65545:RYJ65572 SIF65545:SIF65572 SSB65545:SSB65572 TBX65545:TBX65572 TLT65545:TLT65572 TVP65545:TVP65572 UFL65545:UFL65572 UPH65545:UPH65572 UZD65545:UZD65572 VIZ65545:VIZ65572 VSV65545:VSV65572 WCR65545:WCR65572 WMN65545:WMN65572 WWJ65545:WWJ65572 AB131081:AB131108 JX131081:JX131108 TT131081:TT131108 ADP131081:ADP131108 ANL131081:ANL131108 AXH131081:AXH131108 BHD131081:BHD131108 BQZ131081:BQZ131108 CAV131081:CAV131108 CKR131081:CKR131108 CUN131081:CUN131108 DEJ131081:DEJ131108 DOF131081:DOF131108 DYB131081:DYB131108 EHX131081:EHX131108 ERT131081:ERT131108 FBP131081:FBP131108 FLL131081:FLL131108 FVH131081:FVH131108 GFD131081:GFD131108 GOZ131081:GOZ131108 GYV131081:GYV131108 HIR131081:HIR131108 HSN131081:HSN131108 ICJ131081:ICJ131108 IMF131081:IMF131108 IWB131081:IWB131108 JFX131081:JFX131108 JPT131081:JPT131108 JZP131081:JZP131108 KJL131081:KJL131108 KTH131081:KTH131108 LDD131081:LDD131108 LMZ131081:LMZ131108 LWV131081:LWV131108 MGR131081:MGR131108 MQN131081:MQN131108 NAJ131081:NAJ131108 NKF131081:NKF131108 NUB131081:NUB131108 ODX131081:ODX131108 ONT131081:ONT131108 OXP131081:OXP131108 PHL131081:PHL131108 PRH131081:PRH131108 QBD131081:QBD131108 QKZ131081:QKZ131108 QUV131081:QUV131108 RER131081:RER131108 RON131081:RON131108 RYJ131081:RYJ131108 SIF131081:SIF131108 SSB131081:SSB131108 TBX131081:TBX131108 TLT131081:TLT131108 TVP131081:TVP131108 UFL131081:UFL131108 UPH131081:UPH131108 UZD131081:UZD131108 VIZ131081:VIZ131108 VSV131081:VSV131108 WCR131081:WCR131108 WMN131081:WMN131108 WWJ131081:WWJ131108 AB196617:AB196644 JX196617:JX196644 TT196617:TT196644 ADP196617:ADP196644 ANL196617:ANL196644 AXH196617:AXH196644 BHD196617:BHD196644 BQZ196617:BQZ196644 CAV196617:CAV196644 CKR196617:CKR196644 CUN196617:CUN196644 DEJ196617:DEJ196644 DOF196617:DOF196644 DYB196617:DYB196644 EHX196617:EHX196644 ERT196617:ERT196644 FBP196617:FBP196644 FLL196617:FLL196644 FVH196617:FVH196644 GFD196617:GFD196644 GOZ196617:GOZ196644 GYV196617:GYV196644 HIR196617:HIR196644 HSN196617:HSN196644 ICJ196617:ICJ196644 IMF196617:IMF196644 IWB196617:IWB196644 JFX196617:JFX196644 JPT196617:JPT196644 JZP196617:JZP196644 KJL196617:KJL196644 KTH196617:KTH196644 LDD196617:LDD196644 LMZ196617:LMZ196644 LWV196617:LWV196644 MGR196617:MGR196644 MQN196617:MQN196644 NAJ196617:NAJ196644 NKF196617:NKF196644 NUB196617:NUB196644 ODX196617:ODX196644 ONT196617:ONT196644 OXP196617:OXP196644 PHL196617:PHL196644 PRH196617:PRH196644 QBD196617:QBD196644 QKZ196617:QKZ196644 QUV196617:QUV196644 RER196617:RER196644 RON196617:RON196644 RYJ196617:RYJ196644 SIF196617:SIF196644 SSB196617:SSB196644 TBX196617:TBX196644 TLT196617:TLT196644 TVP196617:TVP196644 UFL196617:UFL196644 UPH196617:UPH196644 UZD196617:UZD196644 VIZ196617:VIZ196644 VSV196617:VSV196644 WCR196617:WCR196644 WMN196617:WMN196644 WWJ196617:WWJ196644 AB262153:AB262180 JX262153:JX262180 TT262153:TT262180 ADP262153:ADP262180 ANL262153:ANL262180 AXH262153:AXH262180 BHD262153:BHD262180 BQZ262153:BQZ262180 CAV262153:CAV262180 CKR262153:CKR262180 CUN262153:CUN262180 DEJ262153:DEJ262180 DOF262153:DOF262180 DYB262153:DYB262180 EHX262153:EHX262180 ERT262153:ERT262180 FBP262153:FBP262180 FLL262153:FLL262180 FVH262153:FVH262180 GFD262153:GFD262180 GOZ262153:GOZ262180 GYV262153:GYV262180 HIR262153:HIR262180 HSN262153:HSN262180 ICJ262153:ICJ262180 IMF262153:IMF262180 IWB262153:IWB262180 JFX262153:JFX262180 JPT262153:JPT262180 JZP262153:JZP262180 KJL262153:KJL262180 KTH262153:KTH262180 LDD262153:LDD262180 LMZ262153:LMZ262180 LWV262153:LWV262180 MGR262153:MGR262180 MQN262153:MQN262180 NAJ262153:NAJ262180 NKF262153:NKF262180 NUB262153:NUB262180 ODX262153:ODX262180 ONT262153:ONT262180 OXP262153:OXP262180 PHL262153:PHL262180 PRH262153:PRH262180 QBD262153:QBD262180 QKZ262153:QKZ262180 QUV262153:QUV262180 RER262153:RER262180 RON262153:RON262180 RYJ262153:RYJ262180 SIF262153:SIF262180 SSB262153:SSB262180 TBX262153:TBX262180 TLT262153:TLT262180 TVP262153:TVP262180 UFL262153:UFL262180 UPH262153:UPH262180 UZD262153:UZD262180 VIZ262153:VIZ262180 VSV262153:VSV262180 WCR262153:WCR262180 WMN262153:WMN262180 WWJ262153:WWJ262180 AB327689:AB327716 JX327689:JX327716 TT327689:TT327716 ADP327689:ADP327716 ANL327689:ANL327716 AXH327689:AXH327716 BHD327689:BHD327716 BQZ327689:BQZ327716 CAV327689:CAV327716 CKR327689:CKR327716 CUN327689:CUN327716 DEJ327689:DEJ327716 DOF327689:DOF327716 DYB327689:DYB327716 EHX327689:EHX327716 ERT327689:ERT327716 FBP327689:FBP327716 FLL327689:FLL327716 FVH327689:FVH327716 GFD327689:GFD327716 GOZ327689:GOZ327716 GYV327689:GYV327716 HIR327689:HIR327716 HSN327689:HSN327716 ICJ327689:ICJ327716 IMF327689:IMF327716 IWB327689:IWB327716 JFX327689:JFX327716 JPT327689:JPT327716 JZP327689:JZP327716 KJL327689:KJL327716 KTH327689:KTH327716 LDD327689:LDD327716 LMZ327689:LMZ327716 LWV327689:LWV327716 MGR327689:MGR327716 MQN327689:MQN327716 NAJ327689:NAJ327716 NKF327689:NKF327716 NUB327689:NUB327716 ODX327689:ODX327716 ONT327689:ONT327716 OXP327689:OXP327716 PHL327689:PHL327716 PRH327689:PRH327716 QBD327689:QBD327716 QKZ327689:QKZ327716 QUV327689:QUV327716 RER327689:RER327716 RON327689:RON327716 RYJ327689:RYJ327716 SIF327689:SIF327716 SSB327689:SSB327716 TBX327689:TBX327716 TLT327689:TLT327716 TVP327689:TVP327716 UFL327689:UFL327716 UPH327689:UPH327716 UZD327689:UZD327716 VIZ327689:VIZ327716 VSV327689:VSV327716 WCR327689:WCR327716 WMN327689:WMN327716 WWJ327689:WWJ327716 AB393225:AB393252 JX393225:JX393252 TT393225:TT393252 ADP393225:ADP393252 ANL393225:ANL393252 AXH393225:AXH393252 BHD393225:BHD393252 BQZ393225:BQZ393252 CAV393225:CAV393252 CKR393225:CKR393252 CUN393225:CUN393252 DEJ393225:DEJ393252 DOF393225:DOF393252 DYB393225:DYB393252 EHX393225:EHX393252 ERT393225:ERT393252 FBP393225:FBP393252 FLL393225:FLL393252 FVH393225:FVH393252 GFD393225:GFD393252 GOZ393225:GOZ393252 GYV393225:GYV393252 HIR393225:HIR393252 HSN393225:HSN393252 ICJ393225:ICJ393252 IMF393225:IMF393252 IWB393225:IWB393252 JFX393225:JFX393252 JPT393225:JPT393252 JZP393225:JZP393252 KJL393225:KJL393252 KTH393225:KTH393252 LDD393225:LDD393252 LMZ393225:LMZ393252 LWV393225:LWV393252 MGR393225:MGR393252 MQN393225:MQN393252 NAJ393225:NAJ393252 NKF393225:NKF393252 NUB393225:NUB393252 ODX393225:ODX393252 ONT393225:ONT393252 OXP393225:OXP393252 PHL393225:PHL393252 PRH393225:PRH393252 QBD393225:QBD393252 QKZ393225:QKZ393252 QUV393225:QUV393252 RER393225:RER393252 RON393225:RON393252 RYJ393225:RYJ393252 SIF393225:SIF393252 SSB393225:SSB393252 TBX393225:TBX393252 TLT393225:TLT393252 TVP393225:TVP393252 UFL393225:UFL393252 UPH393225:UPH393252 UZD393225:UZD393252 VIZ393225:VIZ393252 VSV393225:VSV393252 WCR393225:WCR393252 WMN393225:WMN393252 WWJ393225:WWJ393252 AB458761:AB458788 JX458761:JX458788 TT458761:TT458788 ADP458761:ADP458788 ANL458761:ANL458788 AXH458761:AXH458788 BHD458761:BHD458788 BQZ458761:BQZ458788 CAV458761:CAV458788 CKR458761:CKR458788 CUN458761:CUN458788 DEJ458761:DEJ458788 DOF458761:DOF458788 DYB458761:DYB458788 EHX458761:EHX458788 ERT458761:ERT458788 FBP458761:FBP458788 FLL458761:FLL458788 FVH458761:FVH458788 GFD458761:GFD458788 GOZ458761:GOZ458788 GYV458761:GYV458788 HIR458761:HIR458788 HSN458761:HSN458788 ICJ458761:ICJ458788 IMF458761:IMF458788 IWB458761:IWB458788 JFX458761:JFX458788 JPT458761:JPT458788 JZP458761:JZP458788 KJL458761:KJL458788 KTH458761:KTH458788 LDD458761:LDD458788 LMZ458761:LMZ458788 LWV458761:LWV458788 MGR458761:MGR458788 MQN458761:MQN458788 NAJ458761:NAJ458788 NKF458761:NKF458788 NUB458761:NUB458788 ODX458761:ODX458788 ONT458761:ONT458788 OXP458761:OXP458788 PHL458761:PHL458788 PRH458761:PRH458788 QBD458761:QBD458788 QKZ458761:QKZ458788 QUV458761:QUV458788 RER458761:RER458788 RON458761:RON458788 RYJ458761:RYJ458788 SIF458761:SIF458788 SSB458761:SSB458788 TBX458761:TBX458788 TLT458761:TLT458788 TVP458761:TVP458788 UFL458761:UFL458788 UPH458761:UPH458788 UZD458761:UZD458788 VIZ458761:VIZ458788 VSV458761:VSV458788 WCR458761:WCR458788 WMN458761:WMN458788 WWJ458761:WWJ458788 AB524297:AB524324 JX524297:JX524324 TT524297:TT524324 ADP524297:ADP524324 ANL524297:ANL524324 AXH524297:AXH524324 BHD524297:BHD524324 BQZ524297:BQZ524324 CAV524297:CAV524324 CKR524297:CKR524324 CUN524297:CUN524324 DEJ524297:DEJ524324 DOF524297:DOF524324 DYB524297:DYB524324 EHX524297:EHX524324 ERT524297:ERT524324 FBP524297:FBP524324 FLL524297:FLL524324 FVH524297:FVH524324 GFD524297:GFD524324 GOZ524297:GOZ524324 GYV524297:GYV524324 HIR524297:HIR524324 HSN524297:HSN524324 ICJ524297:ICJ524324 IMF524297:IMF524324 IWB524297:IWB524324 JFX524297:JFX524324 JPT524297:JPT524324 JZP524297:JZP524324 KJL524297:KJL524324 KTH524297:KTH524324 LDD524297:LDD524324 LMZ524297:LMZ524324 LWV524297:LWV524324 MGR524297:MGR524324 MQN524297:MQN524324 NAJ524297:NAJ524324 NKF524297:NKF524324 NUB524297:NUB524324 ODX524297:ODX524324 ONT524297:ONT524324 OXP524297:OXP524324 PHL524297:PHL524324 PRH524297:PRH524324 QBD524297:QBD524324 QKZ524297:QKZ524324 QUV524297:QUV524324 RER524297:RER524324 RON524297:RON524324 RYJ524297:RYJ524324 SIF524297:SIF524324 SSB524297:SSB524324 TBX524297:TBX524324 TLT524297:TLT524324 TVP524297:TVP524324 UFL524297:UFL524324 UPH524297:UPH524324 UZD524297:UZD524324 VIZ524297:VIZ524324 VSV524297:VSV524324 WCR524297:WCR524324 WMN524297:WMN524324 WWJ524297:WWJ524324 AB589833:AB589860 JX589833:JX589860 TT589833:TT589860 ADP589833:ADP589860 ANL589833:ANL589860 AXH589833:AXH589860 BHD589833:BHD589860 BQZ589833:BQZ589860 CAV589833:CAV589860 CKR589833:CKR589860 CUN589833:CUN589860 DEJ589833:DEJ589860 DOF589833:DOF589860 DYB589833:DYB589860 EHX589833:EHX589860 ERT589833:ERT589860 FBP589833:FBP589860 FLL589833:FLL589860 FVH589833:FVH589860 GFD589833:GFD589860 GOZ589833:GOZ589860 GYV589833:GYV589860 HIR589833:HIR589860 HSN589833:HSN589860 ICJ589833:ICJ589860 IMF589833:IMF589860 IWB589833:IWB589860 JFX589833:JFX589860 JPT589833:JPT589860 JZP589833:JZP589860 KJL589833:KJL589860 KTH589833:KTH589860 LDD589833:LDD589860 LMZ589833:LMZ589860 LWV589833:LWV589860 MGR589833:MGR589860 MQN589833:MQN589860 NAJ589833:NAJ589860 NKF589833:NKF589860 NUB589833:NUB589860 ODX589833:ODX589860 ONT589833:ONT589860 OXP589833:OXP589860 PHL589833:PHL589860 PRH589833:PRH589860 QBD589833:QBD589860 QKZ589833:QKZ589860 QUV589833:QUV589860 RER589833:RER589860 RON589833:RON589860 RYJ589833:RYJ589860 SIF589833:SIF589860 SSB589833:SSB589860 TBX589833:TBX589860 TLT589833:TLT589860 TVP589833:TVP589860 UFL589833:UFL589860 UPH589833:UPH589860 UZD589833:UZD589860 VIZ589833:VIZ589860 VSV589833:VSV589860 WCR589833:WCR589860 WMN589833:WMN589860 WWJ589833:WWJ589860 AB655369:AB655396 JX655369:JX655396 TT655369:TT655396 ADP655369:ADP655396 ANL655369:ANL655396 AXH655369:AXH655396 BHD655369:BHD655396 BQZ655369:BQZ655396 CAV655369:CAV655396 CKR655369:CKR655396 CUN655369:CUN655396 DEJ655369:DEJ655396 DOF655369:DOF655396 DYB655369:DYB655396 EHX655369:EHX655396 ERT655369:ERT655396 FBP655369:FBP655396 FLL655369:FLL655396 FVH655369:FVH655396 GFD655369:GFD655396 GOZ655369:GOZ655396 GYV655369:GYV655396 HIR655369:HIR655396 HSN655369:HSN655396 ICJ655369:ICJ655396 IMF655369:IMF655396 IWB655369:IWB655396 JFX655369:JFX655396 JPT655369:JPT655396 JZP655369:JZP655396 KJL655369:KJL655396 KTH655369:KTH655396 LDD655369:LDD655396 LMZ655369:LMZ655396 LWV655369:LWV655396 MGR655369:MGR655396 MQN655369:MQN655396 NAJ655369:NAJ655396 NKF655369:NKF655396 NUB655369:NUB655396 ODX655369:ODX655396 ONT655369:ONT655396 OXP655369:OXP655396 PHL655369:PHL655396 PRH655369:PRH655396 QBD655369:QBD655396 QKZ655369:QKZ655396 QUV655369:QUV655396 RER655369:RER655396 RON655369:RON655396 RYJ655369:RYJ655396 SIF655369:SIF655396 SSB655369:SSB655396 TBX655369:TBX655396 TLT655369:TLT655396 TVP655369:TVP655396 UFL655369:UFL655396 UPH655369:UPH655396 UZD655369:UZD655396 VIZ655369:VIZ655396 VSV655369:VSV655396 WCR655369:WCR655396 WMN655369:WMN655396 WWJ655369:WWJ655396 AB720905:AB720932 JX720905:JX720932 TT720905:TT720932 ADP720905:ADP720932 ANL720905:ANL720932 AXH720905:AXH720932 BHD720905:BHD720932 BQZ720905:BQZ720932 CAV720905:CAV720932 CKR720905:CKR720932 CUN720905:CUN720932 DEJ720905:DEJ720932 DOF720905:DOF720932 DYB720905:DYB720932 EHX720905:EHX720932 ERT720905:ERT720932 FBP720905:FBP720932 FLL720905:FLL720932 FVH720905:FVH720932 GFD720905:GFD720932 GOZ720905:GOZ720932 GYV720905:GYV720932 HIR720905:HIR720932 HSN720905:HSN720932 ICJ720905:ICJ720932 IMF720905:IMF720932 IWB720905:IWB720932 JFX720905:JFX720932 JPT720905:JPT720932 JZP720905:JZP720932 KJL720905:KJL720932 KTH720905:KTH720932 LDD720905:LDD720932 LMZ720905:LMZ720932 LWV720905:LWV720932 MGR720905:MGR720932 MQN720905:MQN720932 NAJ720905:NAJ720932 NKF720905:NKF720932 NUB720905:NUB720932 ODX720905:ODX720932 ONT720905:ONT720932 OXP720905:OXP720932 PHL720905:PHL720932 PRH720905:PRH720932 QBD720905:QBD720932 QKZ720905:QKZ720932 QUV720905:QUV720932 RER720905:RER720932 RON720905:RON720932 RYJ720905:RYJ720932 SIF720905:SIF720932 SSB720905:SSB720932 TBX720905:TBX720932 TLT720905:TLT720932 TVP720905:TVP720932 UFL720905:UFL720932 UPH720905:UPH720932 UZD720905:UZD720932 VIZ720905:VIZ720932 VSV720905:VSV720932 WCR720905:WCR720932 WMN720905:WMN720932 WWJ720905:WWJ720932 AB786441:AB786468 JX786441:JX786468 TT786441:TT786468 ADP786441:ADP786468 ANL786441:ANL786468 AXH786441:AXH786468 BHD786441:BHD786468 BQZ786441:BQZ786468 CAV786441:CAV786468 CKR786441:CKR786468 CUN786441:CUN786468 DEJ786441:DEJ786468 DOF786441:DOF786468 DYB786441:DYB786468 EHX786441:EHX786468 ERT786441:ERT786468 FBP786441:FBP786468 FLL786441:FLL786468 FVH786441:FVH786468 GFD786441:GFD786468 GOZ786441:GOZ786468 GYV786441:GYV786468 HIR786441:HIR786468 HSN786441:HSN786468 ICJ786441:ICJ786468 IMF786441:IMF786468 IWB786441:IWB786468 JFX786441:JFX786468 JPT786441:JPT786468 JZP786441:JZP786468 KJL786441:KJL786468 KTH786441:KTH786468 LDD786441:LDD786468 LMZ786441:LMZ786468 LWV786441:LWV786468 MGR786441:MGR786468 MQN786441:MQN786468 NAJ786441:NAJ786468 NKF786441:NKF786468 NUB786441:NUB786468 ODX786441:ODX786468 ONT786441:ONT786468 OXP786441:OXP786468 PHL786441:PHL786468 PRH786441:PRH786468 QBD786441:QBD786468 QKZ786441:QKZ786468 QUV786441:QUV786468 RER786441:RER786468 RON786441:RON786468 RYJ786441:RYJ786468 SIF786441:SIF786468 SSB786441:SSB786468 TBX786441:TBX786468 TLT786441:TLT786468 TVP786441:TVP786468 UFL786441:UFL786468 UPH786441:UPH786468 UZD786441:UZD786468 VIZ786441:VIZ786468 VSV786441:VSV786468 WCR786441:WCR786468 WMN786441:WMN786468 WWJ786441:WWJ786468 AB851977:AB852004 JX851977:JX852004 TT851977:TT852004 ADP851977:ADP852004 ANL851977:ANL852004 AXH851977:AXH852004 BHD851977:BHD852004 BQZ851977:BQZ852004 CAV851977:CAV852004 CKR851977:CKR852004 CUN851977:CUN852004 DEJ851977:DEJ852004 DOF851977:DOF852004 DYB851977:DYB852004 EHX851977:EHX852004 ERT851977:ERT852004 FBP851977:FBP852004 FLL851977:FLL852004 FVH851977:FVH852004 GFD851977:GFD852004 GOZ851977:GOZ852004 GYV851977:GYV852004 HIR851977:HIR852004 HSN851977:HSN852004 ICJ851977:ICJ852004 IMF851977:IMF852004 IWB851977:IWB852004 JFX851977:JFX852004 JPT851977:JPT852004 JZP851977:JZP852004 KJL851977:KJL852004 KTH851977:KTH852004 LDD851977:LDD852004 LMZ851977:LMZ852004 LWV851977:LWV852004 MGR851977:MGR852004 MQN851977:MQN852004 NAJ851977:NAJ852004 NKF851977:NKF852004 NUB851977:NUB852004 ODX851977:ODX852004 ONT851977:ONT852004 OXP851977:OXP852004 PHL851977:PHL852004 PRH851977:PRH852004 QBD851977:QBD852004 QKZ851977:QKZ852004 QUV851977:QUV852004 RER851977:RER852004 RON851977:RON852004 RYJ851977:RYJ852004 SIF851977:SIF852004 SSB851977:SSB852004 TBX851977:TBX852004 TLT851977:TLT852004 TVP851977:TVP852004 UFL851977:UFL852004 UPH851977:UPH852004 UZD851977:UZD852004 VIZ851977:VIZ852004 VSV851977:VSV852004 WCR851977:WCR852004 WMN851977:WMN852004 WWJ851977:WWJ852004 AB917513:AB917540 JX917513:JX917540 TT917513:TT917540 ADP917513:ADP917540 ANL917513:ANL917540 AXH917513:AXH917540 BHD917513:BHD917540 BQZ917513:BQZ917540 CAV917513:CAV917540 CKR917513:CKR917540 CUN917513:CUN917540 DEJ917513:DEJ917540 DOF917513:DOF917540 DYB917513:DYB917540 EHX917513:EHX917540 ERT917513:ERT917540 FBP917513:FBP917540 FLL917513:FLL917540 FVH917513:FVH917540 GFD917513:GFD917540 GOZ917513:GOZ917540 GYV917513:GYV917540 HIR917513:HIR917540 HSN917513:HSN917540 ICJ917513:ICJ917540 IMF917513:IMF917540 IWB917513:IWB917540 JFX917513:JFX917540 JPT917513:JPT917540 JZP917513:JZP917540 KJL917513:KJL917540 KTH917513:KTH917540 LDD917513:LDD917540 LMZ917513:LMZ917540 LWV917513:LWV917540 MGR917513:MGR917540 MQN917513:MQN917540 NAJ917513:NAJ917540 NKF917513:NKF917540 NUB917513:NUB917540 ODX917513:ODX917540 ONT917513:ONT917540 OXP917513:OXP917540 PHL917513:PHL917540 PRH917513:PRH917540 QBD917513:QBD917540 QKZ917513:QKZ917540 QUV917513:QUV917540 RER917513:RER917540 RON917513:RON917540 RYJ917513:RYJ917540 SIF917513:SIF917540 SSB917513:SSB917540 TBX917513:TBX917540 TLT917513:TLT917540 TVP917513:TVP917540 UFL917513:UFL917540 UPH917513:UPH917540 UZD917513:UZD917540 VIZ917513:VIZ917540 VSV917513:VSV917540 WCR917513:WCR917540 WMN917513:WMN917540 WWJ917513:WWJ917540 AB983049:AB983076 JX983049:JX983076 TT983049:TT983076 ADP983049:ADP983076 ANL983049:ANL983076 AXH983049:AXH983076 BHD983049:BHD983076 BQZ983049:BQZ983076 CAV983049:CAV983076 CKR983049:CKR983076 CUN983049:CUN983076 DEJ983049:DEJ983076 DOF983049:DOF983076 DYB983049:DYB983076 EHX983049:EHX983076 ERT983049:ERT983076 FBP983049:FBP983076 FLL983049:FLL983076 FVH983049:FVH983076 GFD983049:GFD983076 GOZ983049:GOZ983076 GYV983049:GYV983076 HIR983049:HIR983076 HSN983049:HSN983076 ICJ983049:ICJ983076 IMF983049:IMF983076 IWB983049:IWB983076 JFX983049:JFX983076 JPT983049:JPT983076 JZP983049:JZP983076 KJL983049:KJL983076 KTH983049:KTH983076 LDD983049:LDD983076 LMZ983049:LMZ983076 LWV983049:LWV983076 MGR983049:MGR983076 MQN983049:MQN983076 NAJ983049:NAJ983076 NKF983049:NKF983076 NUB983049:NUB983076 ODX983049:ODX983076 ONT983049:ONT983076 OXP983049:OXP983076 PHL983049:PHL983076 PRH983049:PRH983076 QBD983049:QBD983076 QKZ983049:QKZ983076 QUV983049:QUV983076 RER983049:RER983076 RON983049:RON983076 RYJ983049:RYJ983076 SIF983049:SIF983076 SSB983049:SSB983076 TBX983049:TBX983076 TLT983049:TLT983076 TVP983049:TVP983076 UFL983049:UFL983076 UPH983049:UPH983076 UZD983049:UZD983076 VIZ983049:VIZ983076 VSV983049:VSV983076 WCR983049:WCR983076 WMN983049:WMN983076 WWJ983049:WWJ983076">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44" max="3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showGridLines="0" zoomScaleNormal="100" zoomScaleSheetLayoutView="100" workbookViewId="0">
      <pane xSplit="9" ySplit="8" topLeftCell="J9" activePane="bottomRight" state="frozen"/>
      <selection pane="topRight" activeCell="L1" sqref="L1"/>
      <selection pane="bottomLeft" activeCell="A9" sqref="A9"/>
      <selection pane="bottomRight" activeCell="N3" sqref="N3:U4"/>
    </sheetView>
  </sheetViews>
  <sheetFormatPr baseColWidth="10" defaultRowHeight="12.75" x14ac:dyDescent="0.2"/>
  <cols>
    <col min="1" max="1" width="12.42578125" style="353" customWidth="1"/>
    <col min="2" max="2" width="3.42578125" style="353" customWidth="1"/>
    <col min="3" max="5" width="6.5703125" style="370" customWidth="1"/>
    <col min="6" max="6" width="2.7109375" style="353" bestFit="1" customWidth="1"/>
    <col min="7" max="8" width="13.42578125" style="356" customWidth="1"/>
    <col min="9" max="9" width="8" style="356" customWidth="1"/>
    <col min="10" max="10" width="2.5703125" style="353" customWidth="1"/>
    <col min="11" max="12" width="9" style="353" customWidth="1"/>
    <col min="13" max="14" width="3.7109375" style="353" customWidth="1"/>
    <col min="15" max="15" width="2.140625" style="353" hidden="1" customWidth="1"/>
    <col min="16" max="17" width="3.140625" style="353" customWidth="1"/>
    <col min="18" max="18" width="1" style="353" hidden="1" customWidth="1"/>
    <col min="19" max="20" width="3.7109375" style="353" hidden="1" customWidth="1"/>
    <col min="21" max="21" width="4.42578125" style="353" customWidth="1"/>
    <col min="22" max="22" width="1" style="353" hidden="1" customWidth="1"/>
    <col min="23" max="23" width="15.28515625" style="356" customWidth="1"/>
    <col min="24" max="24" width="7.42578125" style="356" customWidth="1"/>
    <col min="25" max="25" width="7.7109375" style="356" customWidth="1"/>
    <col min="26" max="26" width="22.5703125" style="353" customWidth="1"/>
    <col min="27" max="28" width="4.7109375" style="353" customWidth="1"/>
    <col min="29" max="29" width="1" style="353" hidden="1" customWidth="1"/>
    <col min="30" max="31" width="3.85546875" style="353" hidden="1" customWidth="1"/>
    <col min="32" max="32" width="4.7109375" style="353" customWidth="1"/>
    <col min="33" max="33" width="3.85546875" style="353" hidden="1" customWidth="1"/>
    <col min="34" max="34" width="4.7109375" style="353" customWidth="1"/>
    <col min="35" max="35" width="3.85546875" style="353" hidden="1" customWidth="1"/>
    <col min="36" max="36" width="4.7109375" style="371" customWidth="1"/>
    <col min="37" max="37" width="4.140625" style="329" customWidth="1"/>
    <col min="38" max="256" width="11.42578125" style="329"/>
    <col min="257" max="257" width="12.42578125" style="329" customWidth="1"/>
    <col min="258" max="258" width="3.42578125" style="329" customWidth="1"/>
    <col min="259" max="261" width="6.5703125" style="329" customWidth="1"/>
    <col min="262" max="262" width="2.7109375" style="329" bestFit="1" customWidth="1"/>
    <col min="263" max="264" width="13.42578125" style="329" customWidth="1"/>
    <col min="265" max="265" width="8" style="329" customWidth="1"/>
    <col min="266" max="266" width="2.5703125" style="329" customWidth="1"/>
    <col min="267" max="268" width="9" style="329" customWidth="1"/>
    <col min="269" max="270" width="3.7109375" style="329" customWidth="1"/>
    <col min="271" max="271" width="0" style="329" hidden="1" customWidth="1"/>
    <col min="272" max="273" width="3.140625" style="329" customWidth="1"/>
    <col min="274" max="276" width="0" style="329" hidden="1" customWidth="1"/>
    <col min="277" max="277" width="4.42578125" style="329" customWidth="1"/>
    <col min="278" max="278" width="0" style="329" hidden="1" customWidth="1"/>
    <col min="279" max="279" width="15.28515625" style="329" customWidth="1"/>
    <col min="280" max="280" width="7.42578125" style="329" customWidth="1"/>
    <col min="281" max="281" width="7.7109375" style="329" customWidth="1"/>
    <col min="282" max="282" width="22.5703125" style="329" customWidth="1"/>
    <col min="283" max="284" width="4.7109375" style="329" customWidth="1"/>
    <col min="285" max="287" width="0" style="329" hidden="1" customWidth="1"/>
    <col min="288" max="288" width="4.7109375" style="329" customWidth="1"/>
    <col min="289" max="289" width="0" style="329" hidden="1" customWidth="1"/>
    <col min="290" max="290" width="4.7109375" style="329" customWidth="1"/>
    <col min="291" max="291" width="0" style="329" hidden="1" customWidth="1"/>
    <col min="292" max="292" width="4.7109375" style="329" customWidth="1"/>
    <col min="293" max="293" width="4.140625" style="329" customWidth="1"/>
    <col min="294" max="512" width="11.42578125" style="329"/>
    <col min="513" max="513" width="12.42578125" style="329" customWidth="1"/>
    <col min="514" max="514" width="3.42578125" style="329" customWidth="1"/>
    <col min="515" max="517" width="6.5703125" style="329" customWidth="1"/>
    <col min="518" max="518" width="2.7109375" style="329" bestFit="1" customWidth="1"/>
    <col min="519" max="520" width="13.42578125" style="329" customWidth="1"/>
    <col min="521" max="521" width="8" style="329" customWidth="1"/>
    <col min="522" max="522" width="2.5703125" style="329" customWidth="1"/>
    <col min="523" max="524" width="9" style="329" customWidth="1"/>
    <col min="525" max="526" width="3.7109375" style="329" customWidth="1"/>
    <col min="527" max="527" width="0" style="329" hidden="1" customWidth="1"/>
    <col min="528" max="529" width="3.140625" style="329" customWidth="1"/>
    <col min="530" max="532" width="0" style="329" hidden="1" customWidth="1"/>
    <col min="533" max="533" width="4.42578125" style="329" customWidth="1"/>
    <col min="534" max="534" width="0" style="329" hidden="1" customWidth="1"/>
    <col min="535" max="535" width="15.28515625" style="329" customWidth="1"/>
    <col min="536" max="536" width="7.42578125" style="329" customWidth="1"/>
    <col min="537" max="537" width="7.7109375" style="329" customWidth="1"/>
    <col min="538" max="538" width="22.5703125" style="329" customWidth="1"/>
    <col min="539" max="540" width="4.7109375" style="329" customWidth="1"/>
    <col min="541" max="543" width="0" style="329" hidden="1" customWidth="1"/>
    <col min="544" max="544" width="4.7109375" style="329" customWidth="1"/>
    <col min="545" max="545" width="0" style="329" hidden="1" customWidth="1"/>
    <col min="546" max="546" width="4.7109375" style="329" customWidth="1"/>
    <col min="547" max="547" width="0" style="329" hidden="1" customWidth="1"/>
    <col min="548" max="548" width="4.7109375" style="329" customWidth="1"/>
    <col min="549" max="549" width="4.140625" style="329" customWidth="1"/>
    <col min="550" max="768" width="11.42578125" style="329"/>
    <col min="769" max="769" width="12.42578125" style="329" customWidth="1"/>
    <col min="770" max="770" width="3.42578125" style="329" customWidth="1"/>
    <col min="771" max="773" width="6.5703125" style="329" customWidth="1"/>
    <col min="774" max="774" width="2.7109375" style="329" bestFit="1" customWidth="1"/>
    <col min="775" max="776" width="13.42578125" style="329" customWidth="1"/>
    <col min="777" max="777" width="8" style="329" customWidth="1"/>
    <col min="778" max="778" width="2.5703125" style="329" customWidth="1"/>
    <col min="779" max="780" width="9" style="329" customWidth="1"/>
    <col min="781" max="782" width="3.7109375" style="329" customWidth="1"/>
    <col min="783" max="783" width="0" style="329" hidden="1" customWidth="1"/>
    <col min="784" max="785" width="3.140625" style="329" customWidth="1"/>
    <col min="786" max="788" width="0" style="329" hidden="1" customWidth="1"/>
    <col min="789" max="789" width="4.42578125" style="329" customWidth="1"/>
    <col min="790" max="790" width="0" style="329" hidden="1" customWidth="1"/>
    <col min="791" max="791" width="15.28515625" style="329" customWidth="1"/>
    <col min="792" max="792" width="7.42578125" style="329" customWidth="1"/>
    <col min="793" max="793" width="7.7109375" style="329" customWidth="1"/>
    <col min="794" max="794" width="22.5703125" style="329" customWidth="1"/>
    <col min="795" max="796" width="4.7109375" style="329" customWidth="1"/>
    <col min="797" max="799" width="0" style="329" hidden="1" customWidth="1"/>
    <col min="800" max="800" width="4.7109375" style="329" customWidth="1"/>
    <col min="801" max="801" width="0" style="329" hidden="1" customWidth="1"/>
    <col min="802" max="802" width="4.7109375" style="329" customWidth="1"/>
    <col min="803" max="803" width="0" style="329" hidden="1" customWidth="1"/>
    <col min="804" max="804" width="4.7109375" style="329" customWidth="1"/>
    <col min="805" max="805" width="4.140625" style="329" customWidth="1"/>
    <col min="806" max="1024" width="11.42578125" style="329"/>
    <col min="1025" max="1025" width="12.42578125" style="329" customWidth="1"/>
    <col min="1026" max="1026" width="3.42578125" style="329" customWidth="1"/>
    <col min="1027" max="1029" width="6.5703125" style="329" customWidth="1"/>
    <col min="1030" max="1030" width="2.7109375" style="329" bestFit="1" customWidth="1"/>
    <col min="1031" max="1032" width="13.42578125" style="329" customWidth="1"/>
    <col min="1033" max="1033" width="8" style="329" customWidth="1"/>
    <col min="1034" max="1034" width="2.5703125" style="329" customWidth="1"/>
    <col min="1035" max="1036" width="9" style="329" customWidth="1"/>
    <col min="1037" max="1038" width="3.7109375" style="329" customWidth="1"/>
    <col min="1039" max="1039" width="0" style="329" hidden="1" customWidth="1"/>
    <col min="1040" max="1041" width="3.140625" style="329" customWidth="1"/>
    <col min="1042" max="1044" width="0" style="329" hidden="1" customWidth="1"/>
    <col min="1045" max="1045" width="4.42578125" style="329" customWidth="1"/>
    <col min="1046" max="1046" width="0" style="329" hidden="1" customWidth="1"/>
    <col min="1047" max="1047" width="15.28515625" style="329" customWidth="1"/>
    <col min="1048" max="1048" width="7.42578125" style="329" customWidth="1"/>
    <col min="1049" max="1049" width="7.7109375" style="329" customWidth="1"/>
    <col min="1050" max="1050" width="22.5703125" style="329" customWidth="1"/>
    <col min="1051" max="1052" width="4.7109375" style="329" customWidth="1"/>
    <col min="1053" max="1055" width="0" style="329" hidden="1" customWidth="1"/>
    <col min="1056" max="1056" width="4.7109375" style="329" customWidth="1"/>
    <col min="1057" max="1057" width="0" style="329" hidden="1" customWidth="1"/>
    <col min="1058" max="1058" width="4.7109375" style="329" customWidth="1"/>
    <col min="1059" max="1059" width="0" style="329" hidden="1" customWidth="1"/>
    <col min="1060" max="1060" width="4.7109375" style="329" customWidth="1"/>
    <col min="1061" max="1061" width="4.140625" style="329" customWidth="1"/>
    <col min="1062" max="1280" width="11.42578125" style="329"/>
    <col min="1281" max="1281" width="12.42578125" style="329" customWidth="1"/>
    <col min="1282" max="1282" width="3.42578125" style="329" customWidth="1"/>
    <col min="1283" max="1285" width="6.5703125" style="329" customWidth="1"/>
    <col min="1286" max="1286" width="2.7109375" style="329" bestFit="1" customWidth="1"/>
    <col min="1287" max="1288" width="13.42578125" style="329" customWidth="1"/>
    <col min="1289" max="1289" width="8" style="329" customWidth="1"/>
    <col min="1290" max="1290" width="2.5703125" style="329" customWidth="1"/>
    <col min="1291" max="1292" width="9" style="329" customWidth="1"/>
    <col min="1293" max="1294" width="3.7109375" style="329" customWidth="1"/>
    <col min="1295" max="1295" width="0" style="329" hidden="1" customWidth="1"/>
    <col min="1296" max="1297" width="3.140625" style="329" customWidth="1"/>
    <col min="1298" max="1300" width="0" style="329" hidden="1" customWidth="1"/>
    <col min="1301" max="1301" width="4.42578125" style="329" customWidth="1"/>
    <col min="1302" max="1302" width="0" style="329" hidden="1" customWidth="1"/>
    <col min="1303" max="1303" width="15.28515625" style="329" customWidth="1"/>
    <col min="1304" max="1304" width="7.42578125" style="329" customWidth="1"/>
    <col min="1305" max="1305" width="7.7109375" style="329" customWidth="1"/>
    <col min="1306" max="1306" width="22.5703125" style="329" customWidth="1"/>
    <col min="1307" max="1308" width="4.7109375" style="329" customWidth="1"/>
    <col min="1309" max="1311" width="0" style="329" hidden="1" customWidth="1"/>
    <col min="1312" max="1312" width="4.7109375" style="329" customWidth="1"/>
    <col min="1313" max="1313" width="0" style="329" hidden="1" customWidth="1"/>
    <col min="1314" max="1314" width="4.7109375" style="329" customWidth="1"/>
    <col min="1315" max="1315" width="0" style="329" hidden="1" customWidth="1"/>
    <col min="1316" max="1316" width="4.7109375" style="329" customWidth="1"/>
    <col min="1317" max="1317" width="4.140625" style="329" customWidth="1"/>
    <col min="1318" max="1536" width="11.42578125" style="329"/>
    <col min="1537" max="1537" width="12.42578125" style="329" customWidth="1"/>
    <col min="1538" max="1538" width="3.42578125" style="329" customWidth="1"/>
    <col min="1539" max="1541" width="6.5703125" style="329" customWidth="1"/>
    <col min="1542" max="1542" width="2.7109375" style="329" bestFit="1" customWidth="1"/>
    <col min="1543" max="1544" width="13.42578125" style="329" customWidth="1"/>
    <col min="1545" max="1545" width="8" style="329" customWidth="1"/>
    <col min="1546" max="1546" width="2.5703125" style="329" customWidth="1"/>
    <col min="1547" max="1548" width="9" style="329" customWidth="1"/>
    <col min="1549" max="1550" width="3.7109375" style="329" customWidth="1"/>
    <col min="1551" max="1551" width="0" style="329" hidden="1" customWidth="1"/>
    <col min="1552" max="1553" width="3.140625" style="329" customWidth="1"/>
    <col min="1554" max="1556" width="0" style="329" hidden="1" customWidth="1"/>
    <col min="1557" max="1557" width="4.42578125" style="329" customWidth="1"/>
    <col min="1558" max="1558" width="0" style="329" hidden="1" customWidth="1"/>
    <col min="1559" max="1559" width="15.28515625" style="329" customWidth="1"/>
    <col min="1560" max="1560" width="7.42578125" style="329" customWidth="1"/>
    <col min="1561" max="1561" width="7.7109375" style="329" customWidth="1"/>
    <col min="1562" max="1562" width="22.5703125" style="329" customWidth="1"/>
    <col min="1563" max="1564" width="4.7109375" style="329" customWidth="1"/>
    <col min="1565" max="1567" width="0" style="329" hidden="1" customWidth="1"/>
    <col min="1568" max="1568" width="4.7109375" style="329" customWidth="1"/>
    <col min="1569" max="1569" width="0" style="329" hidden="1" customWidth="1"/>
    <col min="1570" max="1570" width="4.7109375" style="329" customWidth="1"/>
    <col min="1571" max="1571" width="0" style="329" hidden="1" customWidth="1"/>
    <col min="1572" max="1572" width="4.7109375" style="329" customWidth="1"/>
    <col min="1573" max="1573" width="4.140625" style="329" customWidth="1"/>
    <col min="1574" max="1792" width="11.42578125" style="329"/>
    <col min="1793" max="1793" width="12.42578125" style="329" customWidth="1"/>
    <col min="1794" max="1794" width="3.42578125" style="329" customWidth="1"/>
    <col min="1795" max="1797" width="6.5703125" style="329" customWidth="1"/>
    <col min="1798" max="1798" width="2.7109375" style="329" bestFit="1" customWidth="1"/>
    <col min="1799" max="1800" width="13.42578125" style="329" customWidth="1"/>
    <col min="1801" max="1801" width="8" style="329" customWidth="1"/>
    <col min="1802" max="1802" width="2.5703125" style="329" customWidth="1"/>
    <col min="1803" max="1804" width="9" style="329" customWidth="1"/>
    <col min="1805" max="1806" width="3.7109375" style="329" customWidth="1"/>
    <col min="1807" max="1807" width="0" style="329" hidden="1" customWidth="1"/>
    <col min="1808" max="1809" width="3.140625" style="329" customWidth="1"/>
    <col min="1810" max="1812" width="0" style="329" hidden="1" customWidth="1"/>
    <col min="1813" max="1813" width="4.42578125" style="329" customWidth="1"/>
    <col min="1814" max="1814" width="0" style="329" hidden="1" customWidth="1"/>
    <col min="1815" max="1815" width="15.28515625" style="329" customWidth="1"/>
    <col min="1816" max="1816" width="7.42578125" style="329" customWidth="1"/>
    <col min="1817" max="1817" width="7.7109375" style="329" customWidth="1"/>
    <col min="1818" max="1818" width="22.5703125" style="329" customWidth="1"/>
    <col min="1819" max="1820" width="4.7109375" style="329" customWidth="1"/>
    <col min="1821" max="1823" width="0" style="329" hidden="1" customWidth="1"/>
    <col min="1824" max="1824" width="4.7109375" style="329" customWidth="1"/>
    <col min="1825" max="1825" width="0" style="329" hidden="1" customWidth="1"/>
    <col min="1826" max="1826" width="4.7109375" style="329" customWidth="1"/>
    <col min="1827" max="1827" width="0" style="329" hidden="1" customWidth="1"/>
    <col min="1828" max="1828" width="4.7109375" style="329" customWidth="1"/>
    <col min="1829" max="1829" width="4.140625" style="329" customWidth="1"/>
    <col min="1830" max="2048" width="11.42578125" style="329"/>
    <col min="2049" max="2049" width="12.42578125" style="329" customWidth="1"/>
    <col min="2050" max="2050" width="3.42578125" style="329" customWidth="1"/>
    <col min="2051" max="2053" width="6.5703125" style="329" customWidth="1"/>
    <col min="2054" max="2054" width="2.7109375" style="329" bestFit="1" customWidth="1"/>
    <col min="2055" max="2056" width="13.42578125" style="329" customWidth="1"/>
    <col min="2057" max="2057" width="8" style="329" customWidth="1"/>
    <col min="2058" max="2058" width="2.5703125" style="329" customWidth="1"/>
    <col min="2059" max="2060" width="9" style="329" customWidth="1"/>
    <col min="2061" max="2062" width="3.7109375" style="329" customWidth="1"/>
    <col min="2063" max="2063" width="0" style="329" hidden="1" customWidth="1"/>
    <col min="2064" max="2065" width="3.140625" style="329" customWidth="1"/>
    <col min="2066" max="2068" width="0" style="329" hidden="1" customWidth="1"/>
    <col min="2069" max="2069" width="4.42578125" style="329" customWidth="1"/>
    <col min="2070" max="2070" width="0" style="329" hidden="1" customWidth="1"/>
    <col min="2071" max="2071" width="15.28515625" style="329" customWidth="1"/>
    <col min="2072" max="2072" width="7.42578125" style="329" customWidth="1"/>
    <col min="2073" max="2073" width="7.7109375" style="329" customWidth="1"/>
    <col min="2074" max="2074" width="22.5703125" style="329" customWidth="1"/>
    <col min="2075" max="2076" width="4.7109375" style="329" customWidth="1"/>
    <col min="2077" max="2079" width="0" style="329" hidden="1" customWidth="1"/>
    <col min="2080" max="2080" width="4.7109375" style="329" customWidth="1"/>
    <col min="2081" max="2081" width="0" style="329" hidden="1" customWidth="1"/>
    <col min="2082" max="2082" width="4.7109375" style="329" customWidth="1"/>
    <col min="2083" max="2083" width="0" style="329" hidden="1" customWidth="1"/>
    <col min="2084" max="2084" width="4.7109375" style="329" customWidth="1"/>
    <col min="2085" max="2085" width="4.140625" style="329" customWidth="1"/>
    <col min="2086" max="2304" width="11.42578125" style="329"/>
    <col min="2305" max="2305" width="12.42578125" style="329" customWidth="1"/>
    <col min="2306" max="2306" width="3.42578125" style="329" customWidth="1"/>
    <col min="2307" max="2309" width="6.5703125" style="329" customWidth="1"/>
    <col min="2310" max="2310" width="2.7109375" style="329" bestFit="1" customWidth="1"/>
    <col min="2311" max="2312" width="13.42578125" style="329" customWidth="1"/>
    <col min="2313" max="2313" width="8" style="329" customWidth="1"/>
    <col min="2314" max="2314" width="2.5703125" style="329" customWidth="1"/>
    <col min="2315" max="2316" width="9" style="329" customWidth="1"/>
    <col min="2317" max="2318" width="3.7109375" style="329" customWidth="1"/>
    <col min="2319" max="2319" width="0" style="329" hidden="1" customWidth="1"/>
    <col min="2320" max="2321" width="3.140625" style="329" customWidth="1"/>
    <col min="2322" max="2324" width="0" style="329" hidden="1" customWidth="1"/>
    <col min="2325" max="2325" width="4.42578125" style="329" customWidth="1"/>
    <col min="2326" max="2326" width="0" style="329" hidden="1" customWidth="1"/>
    <col min="2327" max="2327" width="15.28515625" style="329" customWidth="1"/>
    <col min="2328" max="2328" width="7.42578125" style="329" customWidth="1"/>
    <col min="2329" max="2329" width="7.7109375" style="329" customWidth="1"/>
    <col min="2330" max="2330" width="22.5703125" style="329" customWidth="1"/>
    <col min="2331" max="2332" width="4.7109375" style="329" customWidth="1"/>
    <col min="2333" max="2335" width="0" style="329" hidden="1" customWidth="1"/>
    <col min="2336" max="2336" width="4.7109375" style="329" customWidth="1"/>
    <col min="2337" max="2337" width="0" style="329" hidden="1" customWidth="1"/>
    <col min="2338" max="2338" width="4.7109375" style="329" customWidth="1"/>
    <col min="2339" max="2339" width="0" style="329" hidden="1" customWidth="1"/>
    <col min="2340" max="2340" width="4.7109375" style="329" customWidth="1"/>
    <col min="2341" max="2341" width="4.140625" style="329" customWidth="1"/>
    <col min="2342" max="2560" width="11.42578125" style="329"/>
    <col min="2561" max="2561" width="12.42578125" style="329" customWidth="1"/>
    <col min="2562" max="2562" width="3.42578125" style="329" customWidth="1"/>
    <col min="2563" max="2565" width="6.5703125" style="329" customWidth="1"/>
    <col min="2566" max="2566" width="2.7109375" style="329" bestFit="1" customWidth="1"/>
    <col min="2567" max="2568" width="13.42578125" style="329" customWidth="1"/>
    <col min="2569" max="2569" width="8" style="329" customWidth="1"/>
    <col min="2570" max="2570" width="2.5703125" style="329" customWidth="1"/>
    <col min="2571" max="2572" width="9" style="329" customWidth="1"/>
    <col min="2573" max="2574" width="3.7109375" style="329" customWidth="1"/>
    <col min="2575" max="2575" width="0" style="329" hidden="1" customWidth="1"/>
    <col min="2576" max="2577" width="3.140625" style="329" customWidth="1"/>
    <col min="2578" max="2580" width="0" style="329" hidden="1" customWidth="1"/>
    <col min="2581" max="2581" width="4.42578125" style="329" customWidth="1"/>
    <col min="2582" max="2582" width="0" style="329" hidden="1" customWidth="1"/>
    <col min="2583" max="2583" width="15.28515625" style="329" customWidth="1"/>
    <col min="2584" max="2584" width="7.42578125" style="329" customWidth="1"/>
    <col min="2585" max="2585" width="7.7109375" style="329" customWidth="1"/>
    <col min="2586" max="2586" width="22.5703125" style="329" customWidth="1"/>
    <col min="2587" max="2588" width="4.7109375" style="329" customWidth="1"/>
    <col min="2589" max="2591" width="0" style="329" hidden="1" customWidth="1"/>
    <col min="2592" max="2592" width="4.7109375" style="329" customWidth="1"/>
    <col min="2593" max="2593" width="0" style="329" hidden="1" customWidth="1"/>
    <col min="2594" max="2594" width="4.7109375" style="329" customWidth="1"/>
    <col min="2595" max="2595" width="0" style="329" hidden="1" customWidth="1"/>
    <col min="2596" max="2596" width="4.7109375" style="329" customWidth="1"/>
    <col min="2597" max="2597" width="4.140625" style="329" customWidth="1"/>
    <col min="2598" max="2816" width="11.42578125" style="329"/>
    <col min="2817" max="2817" width="12.42578125" style="329" customWidth="1"/>
    <col min="2818" max="2818" width="3.42578125" style="329" customWidth="1"/>
    <col min="2819" max="2821" width="6.5703125" style="329" customWidth="1"/>
    <col min="2822" max="2822" width="2.7109375" style="329" bestFit="1" customWidth="1"/>
    <col min="2823" max="2824" width="13.42578125" style="329" customWidth="1"/>
    <col min="2825" max="2825" width="8" style="329" customWidth="1"/>
    <col min="2826" max="2826" width="2.5703125" style="329" customWidth="1"/>
    <col min="2827" max="2828" width="9" style="329" customWidth="1"/>
    <col min="2829" max="2830" width="3.7109375" style="329" customWidth="1"/>
    <col min="2831" max="2831" width="0" style="329" hidden="1" customWidth="1"/>
    <col min="2832" max="2833" width="3.140625" style="329" customWidth="1"/>
    <col min="2834" max="2836" width="0" style="329" hidden="1" customWidth="1"/>
    <col min="2837" max="2837" width="4.42578125" style="329" customWidth="1"/>
    <col min="2838" max="2838" width="0" style="329" hidden="1" customWidth="1"/>
    <col min="2839" max="2839" width="15.28515625" style="329" customWidth="1"/>
    <col min="2840" max="2840" width="7.42578125" style="329" customWidth="1"/>
    <col min="2841" max="2841" width="7.7109375" style="329" customWidth="1"/>
    <col min="2842" max="2842" width="22.5703125" style="329" customWidth="1"/>
    <col min="2843" max="2844" width="4.7109375" style="329" customWidth="1"/>
    <col min="2845" max="2847" width="0" style="329" hidden="1" customWidth="1"/>
    <col min="2848" max="2848" width="4.7109375" style="329" customWidth="1"/>
    <col min="2849" max="2849" width="0" style="329" hidden="1" customWidth="1"/>
    <col min="2850" max="2850" width="4.7109375" style="329" customWidth="1"/>
    <col min="2851" max="2851" width="0" style="329" hidden="1" customWidth="1"/>
    <col min="2852" max="2852" width="4.7109375" style="329" customWidth="1"/>
    <col min="2853" max="2853" width="4.140625" style="329" customWidth="1"/>
    <col min="2854" max="3072" width="11.42578125" style="329"/>
    <col min="3073" max="3073" width="12.42578125" style="329" customWidth="1"/>
    <col min="3074" max="3074" width="3.42578125" style="329" customWidth="1"/>
    <col min="3075" max="3077" width="6.5703125" style="329" customWidth="1"/>
    <col min="3078" max="3078" width="2.7109375" style="329" bestFit="1" customWidth="1"/>
    <col min="3079" max="3080" width="13.42578125" style="329" customWidth="1"/>
    <col min="3081" max="3081" width="8" style="329" customWidth="1"/>
    <col min="3082" max="3082" width="2.5703125" style="329" customWidth="1"/>
    <col min="3083" max="3084" width="9" style="329" customWidth="1"/>
    <col min="3085" max="3086" width="3.7109375" style="329" customWidth="1"/>
    <col min="3087" max="3087" width="0" style="329" hidden="1" customWidth="1"/>
    <col min="3088" max="3089" width="3.140625" style="329" customWidth="1"/>
    <col min="3090" max="3092" width="0" style="329" hidden="1" customWidth="1"/>
    <col min="3093" max="3093" width="4.42578125" style="329" customWidth="1"/>
    <col min="3094" max="3094" width="0" style="329" hidden="1" customWidth="1"/>
    <col min="3095" max="3095" width="15.28515625" style="329" customWidth="1"/>
    <col min="3096" max="3096" width="7.42578125" style="329" customWidth="1"/>
    <col min="3097" max="3097" width="7.7109375" style="329" customWidth="1"/>
    <col min="3098" max="3098" width="22.5703125" style="329" customWidth="1"/>
    <col min="3099" max="3100" width="4.7109375" style="329" customWidth="1"/>
    <col min="3101" max="3103" width="0" style="329" hidden="1" customWidth="1"/>
    <col min="3104" max="3104" width="4.7109375" style="329" customWidth="1"/>
    <col min="3105" max="3105" width="0" style="329" hidden="1" customWidth="1"/>
    <col min="3106" max="3106" width="4.7109375" style="329" customWidth="1"/>
    <col min="3107" max="3107" width="0" style="329" hidden="1" customWidth="1"/>
    <col min="3108" max="3108" width="4.7109375" style="329" customWidth="1"/>
    <col min="3109" max="3109" width="4.140625" style="329" customWidth="1"/>
    <col min="3110" max="3328" width="11.42578125" style="329"/>
    <col min="3329" max="3329" width="12.42578125" style="329" customWidth="1"/>
    <col min="3330" max="3330" width="3.42578125" style="329" customWidth="1"/>
    <col min="3331" max="3333" width="6.5703125" style="329" customWidth="1"/>
    <col min="3334" max="3334" width="2.7109375" style="329" bestFit="1" customWidth="1"/>
    <col min="3335" max="3336" width="13.42578125" style="329" customWidth="1"/>
    <col min="3337" max="3337" width="8" style="329" customWidth="1"/>
    <col min="3338" max="3338" width="2.5703125" style="329" customWidth="1"/>
    <col min="3339" max="3340" width="9" style="329" customWidth="1"/>
    <col min="3341" max="3342" width="3.7109375" style="329" customWidth="1"/>
    <col min="3343" max="3343" width="0" style="329" hidden="1" customWidth="1"/>
    <col min="3344" max="3345" width="3.140625" style="329" customWidth="1"/>
    <col min="3346" max="3348" width="0" style="329" hidden="1" customWidth="1"/>
    <col min="3349" max="3349" width="4.42578125" style="329" customWidth="1"/>
    <col min="3350" max="3350" width="0" style="329" hidden="1" customWidth="1"/>
    <col min="3351" max="3351" width="15.28515625" style="329" customWidth="1"/>
    <col min="3352" max="3352" width="7.42578125" style="329" customWidth="1"/>
    <col min="3353" max="3353" width="7.7109375" style="329" customWidth="1"/>
    <col min="3354" max="3354" width="22.5703125" style="329" customWidth="1"/>
    <col min="3355" max="3356" width="4.7109375" style="329" customWidth="1"/>
    <col min="3357" max="3359" width="0" style="329" hidden="1" customWidth="1"/>
    <col min="3360" max="3360" width="4.7109375" style="329" customWidth="1"/>
    <col min="3361" max="3361" width="0" style="329" hidden="1" customWidth="1"/>
    <col min="3362" max="3362" width="4.7109375" style="329" customWidth="1"/>
    <col min="3363" max="3363" width="0" style="329" hidden="1" customWidth="1"/>
    <col min="3364" max="3364" width="4.7109375" style="329" customWidth="1"/>
    <col min="3365" max="3365" width="4.140625" style="329" customWidth="1"/>
    <col min="3366" max="3584" width="11.42578125" style="329"/>
    <col min="3585" max="3585" width="12.42578125" style="329" customWidth="1"/>
    <col min="3586" max="3586" width="3.42578125" style="329" customWidth="1"/>
    <col min="3587" max="3589" width="6.5703125" style="329" customWidth="1"/>
    <col min="3590" max="3590" width="2.7109375" style="329" bestFit="1" customWidth="1"/>
    <col min="3591" max="3592" width="13.42578125" style="329" customWidth="1"/>
    <col min="3593" max="3593" width="8" style="329" customWidth="1"/>
    <col min="3594" max="3594" width="2.5703125" style="329" customWidth="1"/>
    <col min="3595" max="3596" width="9" style="329" customWidth="1"/>
    <col min="3597" max="3598" width="3.7109375" style="329" customWidth="1"/>
    <col min="3599" max="3599" width="0" style="329" hidden="1" customWidth="1"/>
    <col min="3600" max="3601" width="3.140625" style="329" customWidth="1"/>
    <col min="3602" max="3604" width="0" style="329" hidden="1" customWidth="1"/>
    <col min="3605" max="3605" width="4.42578125" style="329" customWidth="1"/>
    <col min="3606" max="3606" width="0" style="329" hidden="1" customWidth="1"/>
    <col min="3607" max="3607" width="15.28515625" style="329" customWidth="1"/>
    <col min="3608" max="3608" width="7.42578125" style="329" customWidth="1"/>
    <col min="3609" max="3609" width="7.7109375" style="329" customWidth="1"/>
    <col min="3610" max="3610" width="22.5703125" style="329" customWidth="1"/>
    <col min="3611" max="3612" width="4.7109375" style="329" customWidth="1"/>
    <col min="3613" max="3615" width="0" style="329" hidden="1" customWidth="1"/>
    <col min="3616" max="3616" width="4.7109375" style="329" customWidth="1"/>
    <col min="3617" max="3617" width="0" style="329" hidden="1" customWidth="1"/>
    <col min="3618" max="3618" width="4.7109375" style="329" customWidth="1"/>
    <col min="3619" max="3619" width="0" style="329" hidden="1" customWidth="1"/>
    <col min="3620" max="3620" width="4.7109375" style="329" customWidth="1"/>
    <col min="3621" max="3621" width="4.140625" style="329" customWidth="1"/>
    <col min="3622" max="3840" width="11.42578125" style="329"/>
    <col min="3841" max="3841" width="12.42578125" style="329" customWidth="1"/>
    <col min="3842" max="3842" width="3.42578125" style="329" customWidth="1"/>
    <col min="3843" max="3845" width="6.5703125" style="329" customWidth="1"/>
    <col min="3846" max="3846" width="2.7109375" style="329" bestFit="1" customWidth="1"/>
    <col min="3847" max="3848" width="13.42578125" style="329" customWidth="1"/>
    <col min="3849" max="3849" width="8" style="329" customWidth="1"/>
    <col min="3850" max="3850" width="2.5703125" style="329" customWidth="1"/>
    <col min="3851" max="3852" width="9" style="329" customWidth="1"/>
    <col min="3853" max="3854" width="3.7109375" style="329" customWidth="1"/>
    <col min="3855" max="3855" width="0" style="329" hidden="1" customWidth="1"/>
    <col min="3856" max="3857" width="3.140625" style="329" customWidth="1"/>
    <col min="3858" max="3860" width="0" style="329" hidden="1" customWidth="1"/>
    <col min="3861" max="3861" width="4.42578125" style="329" customWidth="1"/>
    <col min="3862" max="3862" width="0" style="329" hidden="1" customWidth="1"/>
    <col min="3863" max="3863" width="15.28515625" style="329" customWidth="1"/>
    <col min="3864" max="3864" width="7.42578125" style="329" customWidth="1"/>
    <col min="3865" max="3865" width="7.7109375" style="329" customWidth="1"/>
    <col min="3866" max="3866" width="22.5703125" style="329" customWidth="1"/>
    <col min="3867" max="3868" width="4.7109375" style="329" customWidth="1"/>
    <col min="3869" max="3871" width="0" style="329" hidden="1" customWidth="1"/>
    <col min="3872" max="3872" width="4.7109375" style="329" customWidth="1"/>
    <col min="3873" max="3873" width="0" style="329" hidden="1" customWidth="1"/>
    <col min="3874" max="3874" width="4.7109375" style="329" customWidth="1"/>
    <col min="3875" max="3875" width="0" style="329" hidden="1" customWidth="1"/>
    <col min="3876" max="3876" width="4.7109375" style="329" customWidth="1"/>
    <col min="3877" max="3877" width="4.140625" style="329" customWidth="1"/>
    <col min="3878" max="4096" width="11.42578125" style="329"/>
    <col min="4097" max="4097" width="12.42578125" style="329" customWidth="1"/>
    <col min="4098" max="4098" width="3.42578125" style="329" customWidth="1"/>
    <col min="4099" max="4101" width="6.5703125" style="329" customWidth="1"/>
    <col min="4102" max="4102" width="2.7109375" style="329" bestFit="1" customWidth="1"/>
    <col min="4103" max="4104" width="13.42578125" style="329" customWidth="1"/>
    <col min="4105" max="4105" width="8" style="329" customWidth="1"/>
    <col min="4106" max="4106" width="2.5703125" style="329" customWidth="1"/>
    <col min="4107" max="4108" width="9" style="329" customWidth="1"/>
    <col min="4109" max="4110" width="3.7109375" style="329" customWidth="1"/>
    <col min="4111" max="4111" width="0" style="329" hidden="1" customWidth="1"/>
    <col min="4112" max="4113" width="3.140625" style="329" customWidth="1"/>
    <col min="4114" max="4116" width="0" style="329" hidden="1" customWidth="1"/>
    <col min="4117" max="4117" width="4.42578125" style="329" customWidth="1"/>
    <col min="4118" max="4118" width="0" style="329" hidden="1" customWidth="1"/>
    <col min="4119" max="4119" width="15.28515625" style="329" customWidth="1"/>
    <col min="4120" max="4120" width="7.42578125" style="329" customWidth="1"/>
    <col min="4121" max="4121" width="7.7109375" style="329" customWidth="1"/>
    <col min="4122" max="4122" width="22.5703125" style="329" customWidth="1"/>
    <col min="4123" max="4124" width="4.7109375" style="329" customWidth="1"/>
    <col min="4125" max="4127" width="0" style="329" hidden="1" customWidth="1"/>
    <col min="4128" max="4128" width="4.7109375" style="329" customWidth="1"/>
    <col min="4129" max="4129" width="0" style="329" hidden="1" customWidth="1"/>
    <col min="4130" max="4130" width="4.7109375" style="329" customWidth="1"/>
    <col min="4131" max="4131" width="0" style="329" hidden="1" customWidth="1"/>
    <col min="4132" max="4132" width="4.7109375" style="329" customWidth="1"/>
    <col min="4133" max="4133" width="4.140625" style="329" customWidth="1"/>
    <col min="4134" max="4352" width="11.42578125" style="329"/>
    <col min="4353" max="4353" width="12.42578125" style="329" customWidth="1"/>
    <col min="4354" max="4354" width="3.42578125" style="329" customWidth="1"/>
    <col min="4355" max="4357" width="6.5703125" style="329" customWidth="1"/>
    <col min="4358" max="4358" width="2.7109375" style="329" bestFit="1" customWidth="1"/>
    <col min="4359" max="4360" width="13.42578125" style="329" customWidth="1"/>
    <col min="4361" max="4361" width="8" style="329" customWidth="1"/>
    <col min="4362" max="4362" width="2.5703125" style="329" customWidth="1"/>
    <col min="4363" max="4364" width="9" style="329" customWidth="1"/>
    <col min="4365" max="4366" width="3.7109375" style="329" customWidth="1"/>
    <col min="4367" max="4367" width="0" style="329" hidden="1" customWidth="1"/>
    <col min="4368" max="4369" width="3.140625" style="329" customWidth="1"/>
    <col min="4370" max="4372" width="0" style="329" hidden="1" customWidth="1"/>
    <col min="4373" max="4373" width="4.42578125" style="329" customWidth="1"/>
    <col min="4374" max="4374" width="0" style="329" hidden="1" customWidth="1"/>
    <col min="4375" max="4375" width="15.28515625" style="329" customWidth="1"/>
    <col min="4376" max="4376" width="7.42578125" style="329" customWidth="1"/>
    <col min="4377" max="4377" width="7.7109375" style="329" customWidth="1"/>
    <col min="4378" max="4378" width="22.5703125" style="329" customWidth="1"/>
    <col min="4379" max="4380" width="4.7109375" style="329" customWidth="1"/>
    <col min="4381" max="4383" width="0" style="329" hidden="1" customWidth="1"/>
    <col min="4384" max="4384" width="4.7109375" style="329" customWidth="1"/>
    <col min="4385" max="4385" width="0" style="329" hidden="1" customWidth="1"/>
    <col min="4386" max="4386" width="4.7109375" style="329" customWidth="1"/>
    <col min="4387" max="4387" width="0" style="329" hidden="1" customWidth="1"/>
    <col min="4388" max="4388" width="4.7109375" style="329" customWidth="1"/>
    <col min="4389" max="4389" width="4.140625" style="329" customWidth="1"/>
    <col min="4390" max="4608" width="11.42578125" style="329"/>
    <col min="4609" max="4609" width="12.42578125" style="329" customWidth="1"/>
    <col min="4610" max="4610" width="3.42578125" style="329" customWidth="1"/>
    <col min="4611" max="4613" width="6.5703125" style="329" customWidth="1"/>
    <col min="4614" max="4614" width="2.7109375" style="329" bestFit="1" customWidth="1"/>
    <col min="4615" max="4616" width="13.42578125" style="329" customWidth="1"/>
    <col min="4617" max="4617" width="8" style="329" customWidth="1"/>
    <col min="4618" max="4618" width="2.5703125" style="329" customWidth="1"/>
    <col min="4619" max="4620" width="9" style="329" customWidth="1"/>
    <col min="4621" max="4622" width="3.7109375" style="329" customWidth="1"/>
    <col min="4623" max="4623" width="0" style="329" hidden="1" customWidth="1"/>
    <col min="4624" max="4625" width="3.140625" style="329" customWidth="1"/>
    <col min="4626" max="4628" width="0" style="329" hidden="1" customWidth="1"/>
    <col min="4629" max="4629" width="4.42578125" style="329" customWidth="1"/>
    <col min="4630" max="4630" width="0" style="329" hidden="1" customWidth="1"/>
    <col min="4631" max="4631" width="15.28515625" style="329" customWidth="1"/>
    <col min="4632" max="4632" width="7.42578125" style="329" customWidth="1"/>
    <col min="4633" max="4633" width="7.7109375" style="329" customWidth="1"/>
    <col min="4634" max="4634" width="22.5703125" style="329" customWidth="1"/>
    <col min="4635" max="4636" width="4.7109375" style="329" customWidth="1"/>
    <col min="4637" max="4639" width="0" style="329" hidden="1" customWidth="1"/>
    <col min="4640" max="4640" width="4.7109375" style="329" customWidth="1"/>
    <col min="4641" max="4641" width="0" style="329" hidden="1" customWidth="1"/>
    <col min="4642" max="4642" width="4.7109375" style="329" customWidth="1"/>
    <col min="4643" max="4643" width="0" style="329" hidden="1" customWidth="1"/>
    <col min="4644" max="4644" width="4.7109375" style="329" customWidth="1"/>
    <col min="4645" max="4645" width="4.140625" style="329" customWidth="1"/>
    <col min="4646" max="4864" width="11.42578125" style="329"/>
    <col min="4865" max="4865" width="12.42578125" style="329" customWidth="1"/>
    <col min="4866" max="4866" width="3.42578125" style="329" customWidth="1"/>
    <col min="4867" max="4869" width="6.5703125" style="329" customWidth="1"/>
    <col min="4870" max="4870" width="2.7109375" style="329" bestFit="1" customWidth="1"/>
    <col min="4871" max="4872" width="13.42578125" style="329" customWidth="1"/>
    <col min="4873" max="4873" width="8" style="329" customWidth="1"/>
    <col min="4874" max="4874" width="2.5703125" style="329" customWidth="1"/>
    <col min="4875" max="4876" width="9" style="329" customWidth="1"/>
    <col min="4877" max="4878" width="3.7109375" style="329" customWidth="1"/>
    <col min="4879" max="4879" width="0" style="329" hidden="1" customWidth="1"/>
    <col min="4880" max="4881" width="3.140625" style="329" customWidth="1"/>
    <col min="4882" max="4884" width="0" style="329" hidden="1" customWidth="1"/>
    <col min="4885" max="4885" width="4.42578125" style="329" customWidth="1"/>
    <col min="4886" max="4886" width="0" style="329" hidden="1" customWidth="1"/>
    <col min="4887" max="4887" width="15.28515625" style="329" customWidth="1"/>
    <col min="4888" max="4888" width="7.42578125" style="329" customWidth="1"/>
    <col min="4889" max="4889" width="7.7109375" style="329" customWidth="1"/>
    <col min="4890" max="4890" width="22.5703125" style="329" customWidth="1"/>
    <col min="4891" max="4892" width="4.7109375" style="329" customWidth="1"/>
    <col min="4893" max="4895" width="0" style="329" hidden="1" customWidth="1"/>
    <col min="4896" max="4896" width="4.7109375" style="329" customWidth="1"/>
    <col min="4897" max="4897" width="0" style="329" hidden="1" customWidth="1"/>
    <col min="4898" max="4898" width="4.7109375" style="329" customWidth="1"/>
    <col min="4899" max="4899" width="0" style="329" hidden="1" customWidth="1"/>
    <col min="4900" max="4900" width="4.7109375" style="329" customWidth="1"/>
    <col min="4901" max="4901" width="4.140625" style="329" customWidth="1"/>
    <col min="4902" max="5120" width="11.42578125" style="329"/>
    <col min="5121" max="5121" width="12.42578125" style="329" customWidth="1"/>
    <col min="5122" max="5122" width="3.42578125" style="329" customWidth="1"/>
    <col min="5123" max="5125" width="6.5703125" style="329" customWidth="1"/>
    <col min="5126" max="5126" width="2.7109375" style="329" bestFit="1" customWidth="1"/>
    <col min="5127" max="5128" width="13.42578125" style="329" customWidth="1"/>
    <col min="5129" max="5129" width="8" style="329" customWidth="1"/>
    <col min="5130" max="5130" width="2.5703125" style="329" customWidth="1"/>
    <col min="5131" max="5132" width="9" style="329" customWidth="1"/>
    <col min="5133" max="5134" width="3.7109375" style="329" customWidth="1"/>
    <col min="5135" max="5135" width="0" style="329" hidden="1" customWidth="1"/>
    <col min="5136" max="5137" width="3.140625" style="329" customWidth="1"/>
    <col min="5138" max="5140" width="0" style="329" hidden="1" customWidth="1"/>
    <col min="5141" max="5141" width="4.42578125" style="329" customWidth="1"/>
    <col min="5142" max="5142" width="0" style="329" hidden="1" customWidth="1"/>
    <col min="5143" max="5143" width="15.28515625" style="329" customWidth="1"/>
    <col min="5144" max="5144" width="7.42578125" style="329" customWidth="1"/>
    <col min="5145" max="5145" width="7.7109375" style="329" customWidth="1"/>
    <col min="5146" max="5146" width="22.5703125" style="329" customWidth="1"/>
    <col min="5147" max="5148" width="4.7109375" style="329" customWidth="1"/>
    <col min="5149" max="5151" width="0" style="329" hidden="1" customWidth="1"/>
    <col min="5152" max="5152" width="4.7109375" style="329" customWidth="1"/>
    <col min="5153" max="5153" width="0" style="329" hidden="1" customWidth="1"/>
    <col min="5154" max="5154" width="4.7109375" style="329" customWidth="1"/>
    <col min="5155" max="5155" width="0" style="329" hidden="1" customWidth="1"/>
    <col min="5156" max="5156" width="4.7109375" style="329" customWidth="1"/>
    <col min="5157" max="5157" width="4.140625" style="329" customWidth="1"/>
    <col min="5158" max="5376" width="11.42578125" style="329"/>
    <col min="5377" max="5377" width="12.42578125" style="329" customWidth="1"/>
    <col min="5378" max="5378" width="3.42578125" style="329" customWidth="1"/>
    <col min="5379" max="5381" width="6.5703125" style="329" customWidth="1"/>
    <col min="5382" max="5382" width="2.7109375" style="329" bestFit="1" customWidth="1"/>
    <col min="5383" max="5384" width="13.42578125" style="329" customWidth="1"/>
    <col min="5385" max="5385" width="8" style="329" customWidth="1"/>
    <col min="5386" max="5386" width="2.5703125" style="329" customWidth="1"/>
    <col min="5387" max="5388" width="9" style="329" customWidth="1"/>
    <col min="5389" max="5390" width="3.7109375" style="329" customWidth="1"/>
    <col min="5391" max="5391" width="0" style="329" hidden="1" customWidth="1"/>
    <col min="5392" max="5393" width="3.140625" style="329" customWidth="1"/>
    <col min="5394" max="5396" width="0" style="329" hidden="1" customWidth="1"/>
    <col min="5397" max="5397" width="4.42578125" style="329" customWidth="1"/>
    <col min="5398" max="5398" width="0" style="329" hidden="1" customWidth="1"/>
    <col min="5399" max="5399" width="15.28515625" style="329" customWidth="1"/>
    <col min="5400" max="5400" width="7.42578125" style="329" customWidth="1"/>
    <col min="5401" max="5401" width="7.7109375" style="329" customWidth="1"/>
    <col min="5402" max="5402" width="22.5703125" style="329" customWidth="1"/>
    <col min="5403" max="5404" width="4.7109375" style="329" customWidth="1"/>
    <col min="5405" max="5407" width="0" style="329" hidden="1" customWidth="1"/>
    <col min="5408" max="5408" width="4.7109375" style="329" customWidth="1"/>
    <col min="5409" max="5409" width="0" style="329" hidden="1" customWidth="1"/>
    <col min="5410" max="5410" width="4.7109375" style="329" customWidth="1"/>
    <col min="5411" max="5411" width="0" style="329" hidden="1" customWidth="1"/>
    <col min="5412" max="5412" width="4.7109375" style="329" customWidth="1"/>
    <col min="5413" max="5413" width="4.140625" style="329" customWidth="1"/>
    <col min="5414" max="5632" width="11.42578125" style="329"/>
    <col min="5633" max="5633" width="12.42578125" style="329" customWidth="1"/>
    <col min="5634" max="5634" width="3.42578125" style="329" customWidth="1"/>
    <col min="5635" max="5637" width="6.5703125" style="329" customWidth="1"/>
    <col min="5638" max="5638" width="2.7109375" style="329" bestFit="1" customWidth="1"/>
    <col min="5639" max="5640" width="13.42578125" style="329" customWidth="1"/>
    <col min="5641" max="5641" width="8" style="329" customWidth="1"/>
    <col min="5642" max="5642" width="2.5703125" style="329" customWidth="1"/>
    <col min="5643" max="5644" width="9" style="329" customWidth="1"/>
    <col min="5645" max="5646" width="3.7109375" style="329" customWidth="1"/>
    <col min="5647" max="5647" width="0" style="329" hidden="1" customWidth="1"/>
    <col min="5648" max="5649" width="3.140625" style="329" customWidth="1"/>
    <col min="5650" max="5652" width="0" style="329" hidden="1" customWidth="1"/>
    <col min="5653" max="5653" width="4.42578125" style="329" customWidth="1"/>
    <col min="5654" max="5654" width="0" style="329" hidden="1" customWidth="1"/>
    <col min="5655" max="5655" width="15.28515625" style="329" customWidth="1"/>
    <col min="5656" max="5656" width="7.42578125" style="329" customWidth="1"/>
    <col min="5657" max="5657" width="7.7109375" style="329" customWidth="1"/>
    <col min="5658" max="5658" width="22.5703125" style="329" customWidth="1"/>
    <col min="5659" max="5660" width="4.7109375" style="329" customWidth="1"/>
    <col min="5661" max="5663" width="0" style="329" hidden="1" customWidth="1"/>
    <col min="5664" max="5664" width="4.7109375" style="329" customWidth="1"/>
    <col min="5665" max="5665" width="0" style="329" hidden="1" customWidth="1"/>
    <col min="5666" max="5666" width="4.7109375" style="329" customWidth="1"/>
    <col min="5667" max="5667" width="0" style="329" hidden="1" customWidth="1"/>
    <col min="5668" max="5668" width="4.7109375" style="329" customWidth="1"/>
    <col min="5669" max="5669" width="4.140625" style="329" customWidth="1"/>
    <col min="5670" max="5888" width="11.42578125" style="329"/>
    <col min="5889" max="5889" width="12.42578125" style="329" customWidth="1"/>
    <col min="5890" max="5890" width="3.42578125" style="329" customWidth="1"/>
    <col min="5891" max="5893" width="6.5703125" style="329" customWidth="1"/>
    <col min="5894" max="5894" width="2.7109375" style="329" bestFit="1" customWidth="1"/>
    <col min="5895" max="5896" width="13.42578125" style="329" customWidth="1"/>
    <col min="5897" max="5897" width="8" style="329" customWidth="1"/>
    <col min="5898" max="5898" width="2.5703125" style="329" customWidth="1"/>
    <col min="5899" max="5900" width="9" style="329" customWidth="1"/>
    <col min="5901" max="5902" width="3.7109375" style="329" customWidth="1"/>
    <col min="5903" max="5903" width="0" style="329" hidden="1" customWidth="1"/>
    <col min="5904" max="5905" width="3.140625" style="329" customWidth="1"/>
    <col min="5906" max="5908" width="0" style="329" hidden="1" customWidth="1"/>
    <col min="5909" max="5909" width="4.42578125" style="329" customWidth="1"/>
    <col min="5910" max="5910" width="0" style="329" hidden="1" customWidth="1"/>
    <col min="5911" max="5911" width="15.28515625" style="329" customWidth="1"/>
    <col min="5912" max="5912" width="7.42578125" style="329" customWidth="1"/>
    <col min="5913" max="5913" width="7.7109375" style="329" customWidth="1"/>
    <col min="5914" max="5914" width="22.5703125" style="329" customWidth="1"/>
    <col min="5915" max="5916" width="4.7109375" style="329" customWidth="1"/>
    <col min="5917" max="5919" width="0" style="329" hidden="1" customWidth="1"/>
    <col min="5920" max="5920" width="4.7109375" style="329" customWidth="1"/>
    <col min="5921" max="5921" width="0" style="329" hidden="1" customWidth="1"/>
    <col min="5922" max="5922" width="4.7109375" style="329" customWidth="1"/>
    <col min="5923" max="5923" width="0" style="329" hidden="1" customWidth="1"/>
    <col min="5924" max="5924" width="4.7109375" style="329" customWidth="1"/>
    <col min="5925" max="5925" width="4.140625" style="329" customWidth="1"/>
    <col min="5926" max="6144" width="11.42578125" style="329"/>
    <col min="6145" max="6145" width="12.42578125" style="329" customWidth="1"/>
    <col min="6146" max="6146" width="3.42578125" style="329" customWidth="1"/>
    <col min="6147" max="6149" width="6.5703125" style="329" customWidth="1"/>
    <col min="6150" max="6150" width="2.7109375" style="329" bestFit="1" customWidth="1"/>
    <col min="6151" max="6152" width="13.42578125" style="329" customWidth="1"/>
    <col min="6153" max="6153" width="8" style="329" customWidth="1"/>
    <col min="6154" max="6154" width="2.5703125" style="329" customWidth="1"/>
    <col min="6155" max="6156" width="9" style="329" customWidth="1"/>
    <col min="6157" max="6158" width="3.7109375" style="329" customWidth="1"/>
    <col min="6159" max="6159" width="0" style="329" hidden="1" customWidth="1"/>
    <col min="6160" max="6161" width="3.140625" style="329" customWidth="1"/>
    <col min="6162" max="6164" width="0" style="329" hidden="1" customWidth="1"/>
    <col min="6165" max="6165" width="4.42578125" style="329" customWidth="1"/>
    <col min="6166" max="6166" width="0" style="329" hidden="1" customWidth="1"/>
    <col min="6167" max="6167" width="15.28515625" style="329" customWidth="1"/>
    <col min="6168" max="6168" width="7.42578125" style="329" customWidth="1"/>
    <col min="6169" max="6169" width="7.7109375" style="329" customWidth="1"/>
    <col min="6170" max="6170" width="22.5703125" style="329" customWidth="1"/>
    <col min="6171" max="6172" width="4.7109375" style="329" customWidth="1"/>
    <col min="6173" max="6175" width="0" style="329" hidden="1" customWidth="1"/>
    <col min="6176" max="6176" width="4.7109375" style="329" customWidth="1"/>
    <col min="6177" max="6177" width="0" style="329" hidden="1" customWidth="1"/>
    <col min="6178" max="6178" width="4.7109375" style="329" customWidth="1"/>
    <col min="6179" max="6179" width="0" style="329" hidden="1" customWidth="1"/>
    <col min="6180" max="6180" width="4.7109375" style="329" customWidth="1"/>
    <col min="6181" max="6181" width="4.140625" style="329" customWidth="1"/>
    <col min="6182" max="6400" width="11.42578125" style="329"/>
    <col min="6401" max="6401" width="12.42578125" style="329" customWidth="1"/>
    <col min="6402" max="6402" width="3.42578125" style="329" customWidth="1"/>
    <col min="6403" max="6405" width="6.5703125" style="329" customWidth="1"/>
    <col min="6406" max="6406" width="2.7109375" style="329" bestFit="1" customWidth="1"/>
    <col min="6407" max="6408" width="13.42578125" style="329" customWidth="1"/>
    <col min="6409" max="6409" width="8" style="329" customWidth="1"/>
    <col min="6410" max="6410" width="2.5703125" style="329" customWidth="1"/>
    <col min="6411" max="6412" width="9" style="329" customWidth="1"/>
    <col min="6413" max="6414" width="3.7109375" style="329" customWidth="1"/>
    <col min="6415" max="6415" width="0" style="329" hidden="1" customWidth="1"/>
    <col min="6416" max="6417" width="3.140625" style="329" customWidth="1"/>
    <col min="6418" max="6420" width="0" style="329" hidden="1" customWidth="1"/>
    <col min="6421" max="6421" width="4.42578125" style="329" customWidth="1"/>
    <col min="6422" max="6422" width="0" style="329" hidden="1" customWidth="1"/>
    <col min="6423" max="6423" width="15.28515625" style="329" customWidth="1"/>
    <col min="6424" max="6424" width="7.42578125" style="329" customWidth="1"/>
    <col min="6425" max="6425" width="7.7109375" style="329" customWidth="1"/>
    <col min="6426" max="6426" width="22.5703125" style="329" customWidth="1"/>
    <col min="6427" max="6428" width="4.7109375" style="329" customWidth="1"/>
    <col min="6429" max="6431" width="0" style="329" hidden="1" customWidth="1"/>
    <col min="6432" max="6432" width="4.7109375" style="329" customWidth="1"/>
    <col min="6433" max="6433" width="0" style="329" hidden="1" customWidth="1"/>
    <col min="6434" max="6434" width="4.7109375" style="329" customWidth="1"/>
    <col min="6435" max="6435" width="0" style="329" hidden="1" customWidth="1"/>
    <col min="6436" max="6436" width="4.7109375" style="329" customWidth="1"/>
    <col min="6437" max="6437" width="4.140625" style="329" customWidth="1"/>
    <col min="6438" max="6656" width="11.42578125" style="329"/>
    <col min="6657" max="6657" width="12.42578125" style="329" customWidth="1"/>
    <col min="6658" max="6658" width="3.42578125" style="329" customWidth="1"/>
    <col min="6659" max="6661" width="6.5703125" style="329" customWidth="1"/>
    <col min="6662" max="6662" width="2.7109375" style="329" bestFit="1" customWidth="1"/>
    <col min="6663" max="6664" width="13.42578125" style="329" customWidth="1"/>
    <col min="6665" max="6665" width="8" style="329" customWidth="1"/>
    <col min="6666" max="6666" width="2.5703125" style="329" customWidth="1"/>
    <col min="6667" max="6668" width="9" style="329" customWidth="1"/>
    <col min="6669" max="6670" width="3.7109375" style="329" customWidth="1"/>
    <col min="6671" max="6671" width="0" style="329" hidden="1" customWidth="1"/>
    <col min="6672" max="6673" width="3.140625" style="329" customWidth="1"/>
    <col min="6674" max="6676" width="0" style="329" hidden="1" customWidth="1"/>
    <col min="6677" max="6677" width="4.42578125" style="329" customWidth="1"/>
    <col min="6678" max="6678" width="0" style="329" hidden="1" customWidth="1"/>
    <col min="6679" max="6679" width="15.28515625" style="329" customWidth="1"/>
    <col min="6680" max="6680" width="7.42578125" style="329" customWidth="1"/>
    <col min="6681" max="6681" width="7.7109375" style="329" customWidth="1"/>
    <col min="6682" max="6682" width="22.5703125" style="329" customWidth="1"/>
    <col min="6683" max="6684" width="4.7109375" style="329" customWidth="1"/>
    <col min="6685" max="6687" width="0" style="329" hidden="1" customWidth="1"/>
    <col min="6688" max="6688" width="4.7109375" style="329" customWidth="1"/>
    <col min="6689" max="6689" width="0" style="329" hidden="1" customWidth="1"/>
    <col min="6690" max="6690" width="4.7109375" style="329" customWidth="1"/>
    <col min="6691" max="6691" width="0" style="329" hidden="1" customWidth="1"/>
    <col min="6692" max="6692" width="4.7109375" style="329" customWidth="1"/>
    <col min="6693" max="6693" width="4.140625" style="329" customWidth="1"/>
    <col min="6694" max="6912" width="11.42578125" style="329"/>
    <col min="6913" max="6913" width="12.42578125" style="329" customWidth="1"/>
    <col min="6914" max="6914" width="3.42578125" style="329" customWidth="1"/>
    <col min="6915" max="6917" width="6.5703125" style="329" customWidth="1"/>
    <col min="6918" max="6918" width="2.7109375" style="329" bestFit="1" customWidth="1"/>
    <col min="6919" max="6920" width="13.42578125" style="329" customWidth="1"/>
    <col min="6921" max="6921" width="8" style="329" customWidth="1"/>
    <col min="6922" max="6922" width="2.5703125" style="329" customWidth="1"/>
    <col min="6923" max="6924" width="9" style="329" customWidth="1"/>
    <col min="6925" max="6926" width="3.7109375" style="329" customWidth="1"/>
    <col min="6927" max="6927" width="0" style="329" hidden="1" customWidth="1"/>
    <col min="6928" max="6929" width="3.140625" style="329" customWidth="1"/>
    <col min="6930" max="6932" width="0" style="329" hidden="1" customWidth="1"/>
    <col min="6933" max="6933" width="4.42578125" style="329" customWidth="1"/>
    <col min="6934" max="6934" width="0" style="329" hidden="1" customWidth="1"/>
    <col min="6935" max="6935" width="15.28515625" style="329" customWidth="1"/>
    <col min="6936" max="6936" width="7.42578125" style="329" customWidth="1"/>
    <col min="6937" max="6937" width="7.7109375" style="329" customWidth="1"/>
    <col min="6938" max="6938" width="22.5703125" style="329" customWidth="1"/>
    <col min="6939" max="6940" width="4.7109375" style="329" customWidth="1"/>
    <col min="6941" max="6943" width="0" style="329" hidden="1" customWidth="1"/>
    <col min="6944" max="6944" width="4.7109375" style="329" customWidth="1"/>
    <col min="6945" max="6945" width="0" style="329" hidden="1" customWidth="1"/>
    <col min="6946" max="6946" width="4.7109375" style="329" customWidth="1"/>
    <col min="6947" max="6947" width="0" style="329" hidden="1" customWidth="1"/>
    <col min="6948" max="6948" width="4.7109375" style="329" customWidth="1"/>
    <col min="6949" max="6949" width="4.140625" style="329" customWidth="1"/>
    <col min="6950" max="7168" width="11.42578125" style="329"/>
    <col min="7169" max="7169" width="12.42578125" style="329" customWidth="1"/>
    <col min="7170" max="7170" width="3.42578125" style="329" customWidth="1"/>
    <col min="7171" max="7173" width="6.5703125" style="329" customWidth="1"/>
    <col min="7174" max="7174" width="2.7109375" style="329" bestFit="1" customWidth="1"/>
    <col min="7175" max="7176" width="13.42578125" style="329" customWidth="1"/>
    <col min="7177" max="7177" width="8" style="329" customWidth="1"/>
    <col min="7178" max="7178" width="2.5703125" style="329" customWidth="1"/>
    <col min="7179" max="7180" width="9" style="329" customWidth="1"/>
    <col min="7181" max="7182" width="3.7109375" style="329" customWidth="1"/>
    <col min="7183" max="7183" width="0" style="329" hidden="1" customWidth="1"/>
    <col min="7184" max="7185" width="3.140625" style="329" customWidth="1"/>
    <col min="7186" max="7188" width="0" style="329" hidden="1" customWidth="1"/>
    <col min="7189" max="7189" width="4.42578125" style="329" customWidth="1"/>
    <col min="7190" max="7190" width="0" style="329" hidden="1" customWidth="1"/>
    <col min="7191" max="7191" width="15.28515625" style="329" customWidth="1"/>
    <col min="7192" max="7192" width="7.42578125" style="329" customWidth="1"/>
    <col min="7193" max="7193" width="7.7109375" style="329" customWidth="1"/>
    <col min="7194" max="7194" width="22.5703125" style="329" customWidth="1"/>
    <col min="7195" max="7196" width="4.7109375" style="329" customWidth="1"/>
    <col min="7197" max="7199" width="0" style="329" hidden="1" customWidth="1"/>
    <col min="7200" max="7200" width="4.7109375" style="329" customWidth="1"/>
    <col min="7201" max="7201" width="0" style="329" hidden="1" customWidth="1"/>
    <col min="7202" max="7202" width="4.7109375" style="329" customWidth="1"/>
    <col min="7203" max="7203" width="0" style="329" hidden="1" customWidth="1"/>
    <col min="7204" max="7204" width="4.7109375" style="329" customWidth="1"/>
    <col min="7205" max="7205" width="4.140625" style="329" customWidth="1"/>
    <col min="7206" max="7424" width="11.42578125" style="329"/>
    <col min="7425" max="7425" width="12.42578125" style="329" customWidth="1"/>
    <col min="7426" max="7426" width="3.42578125" style="329" customWidth="1"/>
    <col min="7427" max="7429" width="6.5703125" style="329" customWidth="1"/>
    <col min="7430" max="7430" width="2.7109375" style="329" bestFit="1" customWidth="1"/>
    <col min="7431" max="7432" width="13.42578125" style="329" customWidth="1"/>
    <col min="7433" max="7433" width="8" style="329" customWidth="1"/>
    <col min="7434" max="7434" width="2.5703125" style="329" customWidth="1"/>
    <col min="7435" max="7436" width="9" style="329" customWidth="1"/>
    <col min="7437" max="7438" width="3.7109375" style="329" customWidth="1"/>
    <col min="7439" max="7439" width="0" style="329" hidden="1" customWidth="1"/>
    <col min="7440" max="7441" width="3.140625" style="329" customWidth="1"/>
    <col min="7442" max="7444" width="0" style="329" hidden="1" customWidth="1"/>
    <col min="7445" max="7445" width="4.42578125" style="329" customWidth="1"/>
    <col min="7446" max="7446" width="0" style="329" hidden="1" customWidth="1"/>
    <col min="7447" max="7447" width="15.28515625" style="329" customWidth="1"/>
    <col min="7448" max="7448" width="7.42578125" style="329" customWidth="1"/>
    <col min="7449" max="7449" width="7.7109375" style="329" customWidth="1"/>
    <col min="7450" max="7450" width="22.5703125" style="329" customWidth="1"/>
    <col min="7451" max="7452" width="4.7109375" style="329" customWidth="1"/>
    <col min="7453" max="7455" width="0" style="329" hidden="1" customWidth="1"/>
    <col min="7456" max="7456" width="4.7109375" style="329" customWidth="1"/>
    <col min="7457" max="7457" width="0" style="329" hidden="1" customWidth="1"/>
    <col min="7458" max="7458" width="4.7109375" style="329" customWidth="1"/>
    <col min="7459" max="7459" width="0" style="329" hidden="1" customWidth="1"/>
    <col min="7460" max="7460" width="4.7109375" style="329" customWidth="1"/>
    <col min="7461" max="7461" width="4.140625" style="329" customWidth="1"/>
    <col min="7462" max="7680" width="11.42578125" style="329"/>
    <col min="7681" max="7681" width="12.42578125" style="329" customWidth="1"/>
    <col min="7682" max="7682" width="3.42578125" style="329" customWidth="1"/>
    <col min="7683" max="7685" width="6.5703125" style="329" customWidth="1"/>
    <col min="7686" max="7686" width="2.7109375" style="329" bestFit="1" customWidth="1"/>
    <col min="7687" max="7688" width="13.42578125" style="329" customWidth="1"/>
    <col min="7689" max="7689" width="8" style="329" customWidth="1"/>
    <col min="7690" max="7690" width="2.5703125" style="329" customWidth="1"/>
    <col min="7691" max="7692" width="9" style="329" customWidth="1"/>
    <col min="7693" max="7694" width="3.7109375" style="329" customWidth="1"/>
    <col min="7695" max="7695" width="0" style="329" hidden="1" customWidth="1"/>
    <col min="7696" max="7697" width="3.140625" style="329" customWidth="1"/>
    <col min="7698" max="7700" width="0" style="329" hidden="1" customWidth="1"/>
    <col min="7701" max="7701" width="4.42578125" style="329" customWidth="1"/>
    <col min="7702" max="7702" width="0" style="329" hidden="1" customWidth="1"/>
    <col min="7703" max="7703" width="15.28515625" style="329" customWidth="1"/>
    <col min="7704" max="7704" width="7.42578125" style="329" customWidth="1"/>
    <col min="7705" max="7705" width="7.7109375" style="329" customWidth="1"/>
    <col min="7706" max="7706" width="22.5703125" style="329" customWidth="1"/>
    <col min="7707" max="7708" width="4.7109375" style="329" customWidth="1"/>
    <col min="7709" max="7711" width="0" style="329" hidden="1" customWidth="1"/>
    <col min="7712" max="7712" width="4.7109375" style="329" customWidth="1"/>
    <col min="7713" max="7713" width="0" style="329" hidden="1" customWidth="1"/>
    <col min="7714" max="7714" width="4.7109375" style="329" customWidth="1"/>
    <col min="7715" max="7715" width="0" style="329" hidden="1" customWidth="1"/>
    <col min="7716" max="7716" width="4.7109375" style="329" customWidth="1"/>
    <col min="7717" max="7717" width="4.140625" style="329" customWidth="1"/>
    <col min="7718" max="7936" width="11.42578125" style="329"/>
    <col min="7937" max="7937" width="12.42578125" style="329" customWidth="1"/>
    <col min="7938" max="7938" width="3.42578125" style="329" customWidth="1"/>
    <col min="7939" max="7941" width="6.5703125" style="329" customWidth="1"/>
    <col min="7942" max="7942" width="2.7109375" style="329" bestFit="1" customWidth="1"/>
    <col min="7943" max="7944" width="13.42578125" style="329" customWidth="1"/>
    <col min="7945" max="7945" width="8" style="329" customWidth="1"/>
    <col min="7946" max="7946" width="2.5703125" style="329" customWidth="1"/>
    <col min="7947" max="7948" width="9" style="329" customWidth="1"/>
    <col min="7949" max="7950" width="3.7109375" style="329" customWidth="1"/>
    <col min="7951" max="7951" width="0" style="329" hidden="1" customWidth="1"/>
    <col min="7952" max="7953" width="3.140625" style="329" customWidth="1"/>
    <col min="7954" max="7956" width="0" style="329" hidden="1" customWidth="1"/>
    <col min="7957" max="7957" width="4.42578125" style="329" customWidth="1"/>
    <col min="7958" max="7958" width="0" style="329" hidden="1" customWidth="1"/>
    <col min="7959" max="7959" width="15.28515625" style="329" customWidth="1"/>
    <col min="7960" max="7960" width="7.42578125" style="329" customWidth="1"/>
    <col min="7961" max="7961" width="7.7109375" style="329" customWidth="1"/>
    <col min="7962" max="7962" width="22.5703125" style="329" customWidth="1"/>
    <col min="7963" max="7964" width="4.7109375" style="329" customWidth="1"/>
    <col min="7965" max="7967" width="0" style="329" hidden="1" customWidth="1"/>
    <col min="7968" max="7968" width="4.7109375" style="329" customWidth="1"/>
    <col min="7969" max="7969" width="0" style="329" hidden="1" customWidth="1"/>
    <col min="7970" max="7970" width="4.7109375" style="329" customWidth="1"/>
    <col min="7971" max="7971" width="0" style="329" hidden="1" customWidth="1"/>
    <col min="7972" max="7972" width="4.7109375" style="329" customWidth="1"/>
    <col min="7973" max="7973" width="4.140625" style="329" customWidth="1"/>
    <col min="7974" max="8192" width="11.42578125" style="329"/>
    <col min="8193" max="8193" width="12.42578125" style="329" customWidth="1"/>
    <col min="8194" max="8194" width="3.42578125" style="329" customWidth="1"/>
    <col min="8195" max="8197" width="6.5703125" style="329" customWidth="1"/>
    <col min="8198" max="8198" width="2.7109375" style="329" bestFit="1" customWidth="1"/>
    <col min="8199" max="8200" width="13.42578125" style="329" customWidth="1"/>
    <col min="8201" max="8201" width="8" style="329" customWidth="1"/>
    <col min="8202" max="8202" width="2.5703125" style="329" customWidth="1"/>
    <col min="8203" max="8204" width="9" style="329" customWidth="1"/>
    <col min="8205" max="8206" width="3.7109375" style="329" customWidth="1"/>
    <col min="8207" max="8207" width="0" style="329" hidden="1" customWidth="1"/>
    <col min="8208" max="8209" width="3.140625" style="329" customWidth="1"/>
    <col min="8210" max="8212" width="0" style="329" hidden="1" customWidth="1"/>
    <col min="8213" max="8213" width="4.42578125" style="329" customWidth="1"/>
    <col min="8214" max="8214" width="0" style="329" hidden="1" customWidth="1"/>
    <col min="8215" max="8215" width="15.28515625" style="329" customWidth="1"/>
    <col min="8216" max="8216" width="7.42578125" style="329" customWidth="1"/>
    <col min="8217" max="8217" width="7.7109375" style="329" customWidth="1"/>
    <col min="8218" max="8218" width="22.5703125" style="329" customWidth="1"/>
    <col min="8219" max="8220" width="4.7109375" style="329" customWidth="1"/>
    <col min="8221" max="8223" width="0" style="329" hidden="1" customWidth="1"/>
    <col min="8224" max="8224" width="4.7109375" style="329" customWidth="1"/>
    <col min="8225" max="8225" width="0" style="329" hidden="1" customWidth="1"/>
    <col min="8226" max="8226" width="4.7109375" style="329" customWidth="1"/>
    <col min="8227" max="8227" width="0" style="329" hidden="1" customWidth="1"/>
    <col min="8228" max="8228" width="4.7109375" style="329" customWidth="1"/>
    <col min="8229" max="8229" width="4.140625" style="329" customWidth="1"/>
    <col min="8230" max="8448" width="11.42578125" style="329"/>
    <col min="8449" max="8449" width="12.42578125" style="329" customWidth="1"/>
    <col min="8450" max="8450" width="3.42578125" style="329" customWidth="1"/>
    <col min="8451" max="8453" width="6.5703125" style="329" customWidth="1"/>
    <col min="8454" max="8454" width="2.7109375" style="329" bestFit="1" customWidth="1"/>
    <col min="8455" max="8456" width="13.42578125" style="329" customWidth="1"/>
    <col min="8457" max="8457" width="8" style="329" customWidth="1"/>
    <col min="8458" max="8458" width="2.5703125" style="329" customWidth="1"/>
    <col min="8459" max="8460" width="9" style="329" customWidth="1"/>
    <col min="8461" max="8462" width="3.7109375" style="329" customWidth="1"/>
    <col min="8463" max="8463" width="0" style="329" hidden="1" customWidth="1"/>
    <col min="8464" max="8465" width="3.140625" style="329" customWidth="1"/>
    <col min="8466" max="8468" width="0" style="329" hidden="1" customWidth="1"/>
    <col min="8469" max="8469" width="4.42578125" style="329" customWidth="1"/>
    <col min="8470" max="8470" width="0" style="329" hidden="1" customWidth="1"/>
    <col min="8471" max="8471" width="15.28515625" style="329" customWidth="1"/>
    <col min="8472" max="8472" width="7.42578125" style="329" customWidth="1"/>
    <col min="8473" max="8473" width="7.7109375" style="329" customWidth="1"/>
    <col min="8474" max="8474" width="22.5703125" style="329" customWidth="1"/>
    <col min="8475" max="8476" width="4.7109375" style="329" customWidth="1"/>
    <col min="8477" max="8479" width="0" style="329" hidden="1" customWidth="1"/>
    <col min="8480" max="8480" width="4.7109375" style="329" customWidth="1"/>
    <col min="8481" max="8481" width="0" style="329" hidden="1" customWidth="1"/>
    <col min="8482" max="8482" width="4.7109375" style="329" customWidth="1"/>
    <col min="8483" max="8483" width="0" style="329" hidden="1" customWidth="1"/>
    <col min="8484" max="8484" width="4.7109375" style="329" customWidth="1"/>
    <col min="8485" max="8485" width="4.140625" style="329" customWidth="1"/>
    <col min="8486" max="8704" width="11.42578125" style="329"/>
    <col min="8705" max="8705" width="12.42578125" style="329" customWidth="1"/>
    <col min="8706" max="8706" width="3.42578125" style="329" customWidth="1"/>
    <col min="8707" max="8709" width="6.5703125" style="329" customWidth="1"/>
    <col min="8710" max="8710" width="2.7109375" style="329" bestFit="1" customWidth="1"/>
    <col min="8711" max="8712" width="13.42578125" style="329" customWidth="1"/>
    <col min="8713" max="8713" width="8" style="329" customWidth="1"/>
    <col min="8714" max="8714" width="2.5703125" style="329" customWidth="1"/>
    <col min="8715" max="8716" width="9" style="329" customWidth="1"/>
    <col min="8717" max="8718" width="3.7109375" style="329" customWidth="1"/>
    <col min="8719" max="8719" width="0" style="329" hidden="1" customWidth="1"/>
    <col min="8720" max="8721" width="3.140625" style="329" customWidth="1"/>
    <col min="8722" max="8724" width="0" style="329" hidden="1" customWidth="1"/>
    <col min="8725" max="8725" width="4.42578125" style="329" customWidth="1"/>
    <col min="8726" max="8726" width="0" style="329" hidden="1" customWidth="1"/>
    <col min="8727" max="8727" width="15.28515625" style="329" customWidth="1"/>
    <col min="8728" max="8728" width="7.42578125" style="329" customWidth="1"/>
    <col min="8729" max="8729" width="7.7109375" style="329" customWidth="1"/>
    <col min="8730" max="8730" width="22.5703125" style="329" customWidth="1"/>
    <col min="8731" max="8732" width="4.7109375" style="329" customWidth="1"/>
    <col min="8733" max="8735" width="0" style="329" hidden="1" customWidth="1"/>
    <col min="8736" max="8736" width="4.7109375" style="329" customWidth="1"/>
    <col min="8737" max="8737" width="0" style="329" hidden="1" customWidth="1"/>
    <col min="8738" max="8738" width="4.7109375" style="329" customWidth="1"/>
    <col min="8739" max="8739" width="0" style="329" hidden="1" customWidth="1"/>
    <col min="8740" max="8740" width="4.7109375" style="329" customWidth="1"/>
    <col min="8741" max="8741" width="4.140625" style="329" customWidth="1"/>
    <col min="8742" max="8960" width="11.42578125" style="329"/>
    <col min="8961" max="8961" width="12.42578125" style="329" customWidth="1"/>
    <col min="8962" max="8962" width="3.42578125" style="329" customWidth="1"/>
    <col min="8963" max="8965" width="6.5703125" style="329" customWidth="1"/>
    <col min="8966" max="8966" width="2.7109375" style="329" bestFit="1" customWidth="1"/>
    <col min="8967" max="8968" width="13.42578125" style="329" customWidth="1"/>
    <col min="8969" max="8969" width="8" style="329" customWidth="1"/>
    <col min="8970" max="8970" width="2.5703125" style="329" customWidth="1"/>
    <col min="8971" max="8972" width="9" style="329" customWidth="1"/>
    <col min="8973" max="8974" width="3.7109375" style="329" customWidth="1"/>
    <col min="8975" max="8975" width="0" style="329" hidden="1" customWidth="1"/>
    <col min="8976" max="8977" width="3.140625" style="329" customWidth="1"/>
    <col min="8978" max="8980" width="0" style="329" hidden="1" customWidth="1"/>
    <col min="8981" max="8981" width="4.42578125" style="329" customWidth="1"/>
    <col min="8982" max="8982" width="0" style="329" hidden="1" customWidth="1"/>
    <col min="8983" max="8983" width="15.28515625" style="329" customWidth="1"/>
    <col min="8984" max="8984" width="7.42578125" style="329" customWidth="1"/>
    <col min="8985" max="8985" width="7.7109375" style="329" customWidth="1"/>
    <col min="8986" max="8986" width="22.5703125" style="329" customWidth="1"/>
    <col min="8987" max="8988" width="4.7109375" style="329" customWidth="1"/>
    <col min="8989" max="8991" width="0" style="329" hidden="1" customWidth="1"/>
    <col min="8992" max="8992" width="4.7109375" style="329" customWidth="1"/>
    <col min="8993" max="8993" width="0" style="329" hidden="1" customWidth="1"/>
    <col min="8994" max="8994" width="4.7109375" style="329" customWidth="1"/>
    <col min="8995" max="8995" width="0" style="329" hidden="1" customWidth="1"/>
    <col min="8996" max="8996" width="4.7109375" style="329" customWidth="1"/>
    <col min="8997" max="8997" width="4.140625" style="329" customWidth="1"/>
    <col min="8998" max="9216" width="11.42578125" style="329"/>
    <col min="9217" max="9217" width="12.42578125" style="329" customWidth="1"/>
    <col min="9218" max="9218" width="3.42578125" style="329" customWidth="1"/>
    <col min="9219" max="9221" width="6.5703125" style="329" customWidth="1"/>
    <col min="9222" max="9222" width="2.7109375" style="329" bestFit="1" customWidth="1"/>
    <col min="9223" max="9224" width="13.42578125" style="329" customWidth="1"/>
    <col min="9225" max="9225" width="8" style="329" customWidth="1"/>
    <col min="9226" max="9226" width="2.5703125" style="329" customWidth="1"/>
    <col min="9227" max="9228" width="9" style="329" customWidth="1"/>
    <col min="9229" max="9230" width="3.7109375" style="329" customWidth="1"/>
    <col min="9231" max="9231" width="0" style="329" hidden="1" customWidth="1"/>
    <col min="9232" max="9233" width="3.140625" style="329" customWidth="1"/>
    <col min="9234" max="9236" width="0" style="329" hidden="1" customWidth="1"/>
    <col min="9237" max="9237" width="4.42578125" style="329" customWidth="1"/>
    <col min="9238" max="9238" width="0" style="329" hidden="1" customWidth="1"/>
    <col min="9239" max="9239" width="15.28515625" style="329" customWidth="1"/>
    <col min="9240" max="9240" width="7.42578125" style="329" customWidth="1"/>
    <col min="9241" max="9241" width="7.7109375" style="329" customWidth="1"/>
    <col min="9242" max="9242" width="22.5703125" style="329" customWidth="1"/>
    <col min="9243" max="9244" width="4.7109375" style="329" customWidth="1"/>
    <col min="9245" max="9247" width="0" style="329" hidden="1" customWidth="1"/>
    <col min="9248" max="9248" width="4.7109375" style="329" customWidth="1"/>
    <col min="9249" max="9249" width="0" style="329" hidden="1" customWidth="1"/>
    <col min="9250" max="9250" width="4.7109375" style="329" customWidth="1"/>
    <col min="9251" max="9251" width="0" style="329" hidden="1" customWidth="1"/>
    <col min="9252" max="9252" width="4.7109375" style="329" customWidth="1"/>
    <col min="9253" max="9253" width="4.140625" style="329" customWidth="1"/>
    <col min="9254" max="9472" width="11.42578125" style="329"/>
    <col min="9473" max="9473" width="12.42578125" style="329" customWidth="1"/>
    <col min="9474" max="9474" width="3.42578125" style="329" customWidth="1"/>
    <col min="9475" max="9477" width="6.5703125" style="329" customWidth="1"/>
    <col min="9478" max="9478" width="2.7109375" style="329" bestFit="1" customWidth="1"/>
    <col min="9479" max="9480" width="13.42578125" style="329" customWidth="1"/>
    <col min="9481" max="9481" width="8" style="329" customWidth="1"/>
    <col min="9482" max="9482" width="2.5703125" style="329" customWidth="1"/>
    <col min="9483" max="9484" width="9" style="329" customWidth="1"/>
    <col min="9485" max="9486" width="3.7109375" style="329" customWidth="1"/>
    <col min="9487" max="9487" width="0" style="329" hidden="1" customWidth="1"/>
    <col min="9488" max="9489" width="3.140625" style="329" customWidth="1"/>
    <col min="9490" max="9492" width="0" style="329" hidden="1" customWidth="1"/>
    <col min="9493" max="9493" width="4.42578125" style="329" customWidth="1"/>
    <col min="9494" max="9494" width="0" style="329" hidden="1" customWidth="1"/>
    <col min="9495" max="9495" width="15.28515625" style="329" customWidth="1"/>
    <col min="9496" max="9496" width="7.42578125" style="329" customWidth="1"/>
    <col min="9497" max="9497" width="7.7109375" style="329" customWidth="1"/>
    <col min="9498" max="9498" width="22.5703125" style="329" customWidth="1"/>
    <col min="9499" max="9500" width="4.7109375" style="329" customWidth="1"/>
    <col min="9501" max="9503" width="0" style="329" hidden="1" customWidth="1"/>
    <col min="9504" max="9504" width="4.7109375" style="329" customWidth="1"/>
    <col min="9505" max="9505" width="0" style="329" hidden="1" customWidth="1"/>
    <col min="9506" max="9506" width="4.7109375" style="329" customWidth="1"/>
    <col min="9507" max="9507" width="0" style="329" hidden="1" customWidth="1"/>
    <col min="9508" max="9508" width="4.7109375" style="329" customWidth="1"/>
    <col min="9509" max="9509" width="4.140625" style="329" customWidth="1"/>
    <col min="9510" max="9728" width="11.42578125" style="329"/>
    <col min="9729" max="9729" width="12.42578125" style="329" customWidth="1"/>
    <col min="9730" max="9730" width="3.42578125" style="329" customWidth="1"/>
    <col min="9731" max="9733" width="6.5703125" style="329" customWidth="1"/>
    <col min="9734" max="9734" width="2.7109375" style="329" bestFit="1" customWidth="1"/>
    <col min="9735" max="9736" width="13.42578125" style="329" customWidth="1"/>
    <col min="9737" max="9737" width="8" style="329" customWidth="1"/>
    <col min="9738" max="9738" width="2.5703125" style="329" customWidth="1"/>
    <col min="9739" max="9740" width="9" style="329" customWidth="1"/>
    <col min="9741" max="9742" width="3.7109375" style="329" customWidth="1"/>
    <col min="9743" max="9743" width="0" style="329" hidden="1" customWidth="1"/>
    <col min="9744" max="9745" width="3.140625" style="329" customWidth="1"/>
    <col min="9746" max="9748" width="0" style="329" hidden="1" customWidth="1"/>
    <col min="9749" max="9749" width="4.42578125" style="329" customWidth="1"/>
    <col min="9750" max="9750" width="0" style="329" hidden="1" customWidth="1"/>
    <col min="9751" max="9751" width="15.28515625" style="329" customWidth="1"/>
    <col min="9752" max="9752" width="7.42578125" style="329" customWidth="1"/>
    <col min="9753" max="9753" width="7.7109375" style="329" customWidth="1"/>
    <col min="9754" max="9754" width="22.5703125" style="329" customWidth="1"/>
    <col min="9755" max="9756" width="4.7109375" style="329" customWidth="1"/>
    <col min="9757" max="9759" width="0" style="329" hidden="1" customWidth="1"/>
    <col min="9760" max="9760" width="4.7109375" style="329" customWidth="1"/>
    <col min="9761" max="9761" width="0" style="329" hidden="1" customWidth="1"/>
    <col min="9762" max="9762" width="4.7109375" style="329" customWidth="1"/>
    <col min="9763" max="9763" width="0" style="329" hidden="1" customWidth="1"/>
    <col min="9764" max="9764" width="4.7109375" style="329" customWidth="1"/>
    <col min="9765" max="9765" width="4.140625" style="329" customWidth="1"/>
    <col min="9766" max="9984" width="11.42578125" style="329"/>
    <col min="9985" max="9985" width="12.42578125" style="329" customWidth="1"/>
    <col min="9986" max="9986" width="3.42578125" style="329" customWidth="1"/>
    <col min="9987" max="9989" width="6.5703125" style="329" customWidth="1"/>
    <col min="9990" max="9990" width="2.7109375" style="329" bestFit="1" customWidth="1"/>
    <col min="9991" max="9992" width="13.42578125" style="329" customWidth="1"/>
    <col min="9993" max="9993" width="8" style="329" customWidth="1"/>
    <col min="9994" max="9994" width="2.5703125" style="329" customWidth="1"/>
    <col min="9995" max="9996" width="9" style="329" customWidth="1"/>
    <col min="9997" max="9998" width="3.7109375" style="329" customWidth="1"/>
    <col min="9999" max="9999" width="0" style="329" hidden="1" customWidth="1"/>
    <col min="10000" max="10001" width="3.140625" style="329" customWidth="1"/>
    <col min="10002" max="10004" width="0" style="329" hidden="1" customWidth="1"/>
    <col min="10005" max="10005" width="4.42578125" style="329" customWidth="1"/>
    <col min="10006" max="10006" width="0" style="329" hidden="1" customWidth="1"/>
    <col min="10007" max="10007" width="15.28515625" style="329" customWidth="1"/>
    <col min="10008" max="10008" width="7.42578125" style="329" customWidth="1"/>
    <col min="10009" max="10009" width="7.7109375" style="329" customWidth="1"/>
    <col min="10010" max="10010" width="22.5703125" style="329" customWidth="1"/>
    <col min="10011" max="10012" width="4.7109375" style="329" customWidth="1"/>
    <col min="10013" max="10015" width="0" style="329" hidden="1" customWidth="1"/>
    <col min="10016" max="10016" width="4.7109375" style="329" customWidth="1"/>
    <col min="10017" max="10017" width="0" style="329" hidden="1" customWidth="1"/>
    <col min="10018" max="10018" width="4.7109375" style="329" customWidth="1"/>
    <col min="10019" max="10019" width="0" style="329" hidden="1" customWidth="1"/>
    <col min="10020" max="10020" width="4.7109375" style="329" customWidth="1"/>
    <col min="10021" max="10021" width="4.140625" style="329" customWidth="1"/>
    <col min="10022" max="10240" width="11.42578125" style="329"/>
    <col min="10241" max="10241" width="12.42578125" style="329" customWidth="1"/>
    <col min="10242" max="10242" width="3.42578125" style="329" customWidth="1"/>
    <col min="10243" max="10245" width="6.5703125" style="329" customWidth="1"/>
    <col min="10246" max="10246" width="2.7109375" style="329" bestFit="1" customWidth="1"/>
    <col min="10247" max="10248" width="13.42578125" style="329" customWidth="1"/>
    <col min="10249" max="10249" width="8" style="329" customWidth="1"/>
    <col min="10250" max="10250" width="2.5703125" style="329" customWidth="1"/>
    <col min="10251" max="10252" width="9" style="329" customWidth="1"/>
    <col min="10253" max="10254" width="3.7109375" style="329" customWidth="1"/>
    <col min="10255" max="10255" width="0" style="329" hidden="1" customWidth="1"/>
    <col min="10256" max="10257" width="3.140625" style="329" customWidth="1"/>
    <col min="10258" max="10260" width="0" style="329" hidden="1" customWidth="1"/>
    <col min="10261" max="10261" width="4.42578125" style="329" customWidth="1"/>
    <col min="10262" max="10262" width="0" style="329" hidden="1" customWidth="1"/>
    <col min="10263" max="10263" width="15.28515625" style="329" customWidth="1"/>
    <col min="10264" max="10264" width="7.42578125" style="329" customWidth="1"/>
    <col min="10265" max="10265" width="7.7109375" style="329" customWidth="1"/>
    <col min="10266" max="10266" width="22.5703125" style="329" customWidth="1"/>
    <col min="10267" max="10268" width="4.7109375" style="329" customWidth="1"/>
    <col min="10269" max="10271" width="0" style="329" hidden="1" customWidth="1"/>
    <col min="10272" max="10272" width="4.7109375" style="329" customWidth="1"/>
    <col min="10273" max="10273" width="0" style="329" hidden="1" customWidth="1"/>
    <col min="10274" max="10274" width="4.7109375" style="329" customWidth="1"/>
    <col min="10275" max="10275" width="0" style="329" hidden="1" customWidth="1"/>
    <col min="10276" max="10276" width="4.7109375" style="329" customWidth="1"/>
    <col min="10277" max="10277" width="4.140625" style="329" customWidth="1"/>
    <col min="10278" max="10496" width="11.42578125" style="329"/>
    <col min="10497" max="10497" width="12.42578125" style="329" customWidth="1"/>
    <col min="10498" max="10498" width="3.42578125" style="329" customWidth="1"/>
    <col min="10499" max="10501" width="6.5703125" style="329" customWidth="1"/>
    <col min="10502" max="10502" width="2.7109375" style="329" bestFit="1" customWidth="1"/>
    <col min="10503" max="10504" width="13.42578125" style="329" customWidth="1"/>
    <col min="10505" max="10505" width="8" style="329" customWidth="1"/>
    <col min="10506" max="10506" width="2.5703125" style="329" customWidth="1"/>
    <col min="10507" max="10508" width="9" style="329" customWidth="1"/>
    <col min="10509" max="10510" width="3.7109375" style="329" customWidth="1"/>
    <col min="10511" max="10511" width="0" style="329" hidden="1" customWidth="1"/>
    <col min="10512" max="10513" width="3.140625" style="329" customWidth="1"/>
    <col min="10514" max="10516" width="0" style="329" hidden="1" customWidth="1"/>
    <col min="10517" max="10517" width="4.42578125" style="329" customWidth="1"/>
    <col min="10518" max="10518" width="0" style="329" hidden="1" customWidth="1"/>
    <col min="10519" max="10519" width="15.28515625" style="329" customWidth="1"/>
    <col min="10520" max="10520" width="7.42578125" style="329" customWidth="1"/>
    <col min="10521" max="10521" width="7.7109375" style="329" customWidth="1"/>
    <col min="10522" max="10522" width="22.5703125" style="329" customWidth="1"/>
    <col min="10523" max="10524" width="4.7109375" style="329" customWidth="1"/>
    <col min="10525" max="10527" width="0" style="329" hidden="1" customWidth="1"/>
    <col min="10528" max="10528" width="4.7109375" style="329" customWidth="1"/>
    <col min="10529" max="10529" width="0" style="329" hidden="1" customWidth="1"/>
    <col min="10530" max="10530" width="4.7109375" style="329" customWidth="1"/>
    <col min="10531" max="10531" width="0" style="329" hidden="1" customWidth="1"/>
    <col min="10532" max="10532" width="4.7109375" style="329" customWidth="1"/>
    <col min="10533" max="10533" width="4.140625" style="329" customWidth="1"/>
    <col min="10534" max="10752" width="11.42578125" style="329"/>
    <col min="10753" max="10753" width="12.42578125" style="329" customWidth="1"/>
    <col min="10754" max="10754" width="3.42578125" style="329" customWidth="1"/>
    <col min="10755" max="10757" width="6.5703125" style="329" customWidth="1"/>
    <col min="10758" max="10758" width="2.7109375" style="329" bestFit="1" customWidth="1"/>
    <col min="10759" max="10760" width="13.42578125" style="329" customWidth="1"/>
    <col min="10761" max="10761" width="8" style="329" customWidth="1"/>
    <col min="10762" max="10762" width="2.5703125" style="329" customWidth="1"/>
    <col min="10763" max="10764" width="9" style="329" customWidth="1"/>
    <col min="10765" max="10766" width="3.7109375" style="329" customWidth="1"/>
    <col min="10767" max="10767" width="0" style="329" hidden="1" customWidth="1"/>
    <col min="10768" max="10769" width="3.140625" style="329" customWidth="1"/>
    <col min="10770" max="10772" width="0" style="329" hidden="1" customWidth="1"/>
    <col min="10773" max="10773" width="4.42578125" style="329" customWidth="1"/>
    <col min="10774" max="10774" width="0" style="329" hidden="1" customWidth="1"/>
    <col min="10775" max="10775" width="15.28515625" style="329" customWidth="1"/>
    <col min="10776" max="10776" width="7.42578125" style="329" customWidth="1"/>
    <col min="10777" max="10777" width="7.7109375" style="329" customWidth="1"/>
    <col min="10778" max="10778" width="22.5703125" style="329" customWidth="1"/>
    <col min="10779" max="10780" width="4.7109375" style="329" customWidth="1"/>
    <col min="10781" max="10783" width="0" style="329" hidden="1" customWidth="1"/>
    <col min="10784" max="10784" width="4.7109375" style="329" customWidth="1"/>
    <col min="10785" max="10785" width="0" style="329" hidden="1" customWidth="1"/>
    <col min="10786" max="10786" width="4.7109375" style="329" customWidth="1"/>
    <col min="10787" max="10787" width="0" style="329" hidden="1" customWidth="1"/>
    <col min="10788" max="10788" width="4.7109375" style="329" customWidth="1"/>
    <col min="10789" max="10789" width="4.140625" style="329" customWidth="1"/>
    <col min="10790" max="11008" width="11.42578125" style="329"/>
    <col min="11009" max="11009" width="12.42578125" style="329" customWidth="1"/>
    <col min="11010" max="11010" width="3.42578125" style="329" customWidth="1"/>
    <col min="11011" max="11013" width="6.5703125" style="329" customWidth="1"/>
    <col min="11014" max="11014" width="2.7109375" style="329" bestFit="1" customWidth="1"/>
    <col min="11015" max="11016" width="13.42578125" style="329" customWidth="1"/>
    <col min="11017" max="11017" width="8" style="329" customWidth="1"/>
    <col min="11018" max="11018" width="2.5703125" style="329" customWidth="1"/>
    <col min="11019" max="11020" width="9" style="329" customWidth="1"/>
    <col min="11021" max="11022" width="3.7109375" style="329" customWidth="1"/>
    <col min="11023" max="11023" width="0" style="329" hidden="1" customWidth="1"/>
    <col min="11024" max="11025" width="3.140625" style="329" customWidth="1"/>
    <col min="11026" max="11028" width="0" style="329" hidden="1" customWidth="1"/>
    <col min="11029" max="11029" width="4.42578125" style="329" customWidth="1"/>
    <col min="11030" max="11030" width="0" style="329" hidden="1" customWidth="1"/>
    <col min="11031" max="11031" width="15.28515625" style="329" customWidth="1"/>
    <col min="11032" max="11032" width="7.42578125" style="329" customWidth="1"/>
    <col min="11033" max="11033" width="7.7109375" style="329" customWidth="1"/>
    <col min="11034" max="11034" width="22.5703125" style="329" customWidth="1"/>
    <col min="11035" max="11036" width="4.7109375" style="329" customWidth="1"/>
    <col min="11037" max="11039" width="0" style="329" hidden="1" customWidth="1"/>
    <col min="11040" max="11040" width="4.7109375" style="329" customWidth="1"/>
    <col min="11041" max="11041" width="0" style="329" hidden="1" customWidth="1"/>
    <col min="11042" max="11042" width="4.7109375" style="329" customWidth="1"/>
    <col min="11043" max="11043" width="0" style="329" hidden="1" customWidth="1"/>
    <col min="11044" max="11044" width="4.7109375" style="329" customWidth="1"/>
    <col min="11045" max="11045" width="4.140625" style="329" customWidth="1"/>
    <col min="11046" max="11264" width="11.42578125" style="329"/>
    <col min="11265" max="11265" width="12.42578125" style="329" customWidth="1"/>
    <col min="11266" max="11266" width="3.42578125" style="329" customWidth="1"/>
    <col min="11267" max="11269" width="6.5703125" style="329" customWidth="1"/>
    <col min="11270" max="11270" width="2.7109375" style="329" bestFit="1" customWidth="1"/>
    <col min="11271" max="11272" width="13.42578125" style="329" customWidth="1"/>
    <col min="11273" max="11273" width="8" style="329" customWidth="1"/>
    <col min="11274" max="11274" width="2.5703125" style="329" customWidth="1"/>
    <col min="11275" max="11276" width="9" style="329" customWidth="1"/>
    <col min="11277" max="11278" width="3.7109375" style="329" customWidth="1"/>
    <col min="11279" max="11279" width="0" style="329" hidden="1" customWidth="1"/>
    <col min="11280" max="11281" width="3.140625" style="329" customWidth="1"/>
    <col min="11282" max="11284" width="0" style="329" hidden="1" customWidth="1"/>
    <col min="11285" max="11285" width="4.42578125" style="329" customWidth="1"/>
    <col min="11286" max="11286" width="0" style="329" hidden="1" customWidth="1"/>
    <col min="11287" max="11287" width="15.28515625" style="329" customWidth="1"/>
    <col min="11288" max="11288" width="7.42578125" style="329" customWidth="1"/>
    <col min="11289" max="11289" width="7.7109375" style="329" customWidth="1"/>
    <col min="11290" max="11290" width="22.5703125" style="329" customWidth="1"/>
    <col min="11291" max="11292" width="4.7109375" style="329" customWidth="1"/>
    <col min="11293" max="11295" width="0" style="329" hidden="1" customWidth="1"/>
    <col min="11296" max="11296" width="4.7109375" style="329" customWidth="1"/>
    <col min="11297" max="11297" width="0" style="329" hidden="1" customWidth="1"/>
    <col min="11298" max="11298" width="4.7109375" style="329" customWidth="1"/>
    <col min="11299" max="11299" width="0" style="329" hidden="1" customWidth="1"/>
    <col min="11300" max="11300" width="4.7109375" style="329" customWidth="1"/>
    <col min="11301" max="11301" width="4.140625" style="329" customWidth="1"/>
    <col min="11302" max="11520" width="11.42578125" style="329"/>
    <col min="11521" max="11521" width="12.42578125" style="329" customWidth="1"/>
    <col min="11522" max="11522" width="3.42578125" style="329" customWidth="1"/>
    <col min="11523" max="11525" width="6.5703125" style="329" customWidth="1"/>
    <col min="11526" max="11526" width="2.7109375" style="329" bestFit="1" customWidth="1"/>
    <col min="11527" max="11528" width="13.42578125" style="329" customWidth="1"/>
    <col min="11529" max="11529" width="8" style="329" customWidth="1"/>
    <col min="11530" max="11530" width="2.5703125" style="329" customWidth="1"/>
    <col min="11531" max="11532" width="9" style="329" customWidth="1"/>
    <col min="11533" max="11534" width="3.7109375" style="329" customWidth="1"/>
    <col min="11535" max="11535" width="0" style="329" hidden="1" customWidth="1"/>
    <col min="11536" max="11537" width="3.140625" style="329" customWidth="1"/>
    <col min="11538" max="11540" width="0" style="329" hidden="1" customWidth="1"/>
    <col min="11541" max="11541" width="4.42578125" style="329" customWidth="1"/>
    <col min="11542" max="11542" width="0" style="329" hidden="1" customWidth="1"/>
    <col min="11543" max="11543" width="15.28515625" style="329" customWidth="1"/>
    <col min="11544" max="11544" width="7.42578125" style="329" customWidth="1"/>
    <col min="11545" max="11545" width="7.7109375" style="329" customWidth="1"/>
    <col min="11546" max="11546" width="22.5703125" style="329" customWidth="1"/>
    <col min="11547" max="11548" width="4.7109375" style="329" customWidth="1"/>
    <col min="11549" max="11551" width="0" style="329" hidden="1" customWidth="1"/>
    <col min="11552" max="11552" width="4.7109375" style="329" customWidth="1"/>
    <col min="11553" max="11553" width="0" style="329" hidden="1" customWidth="1"/>
    <col min="11554" max="11554" width="4.7109375" style="329" customWidth="1"/>
    <col min="11555" max="11555" width="0" style="329" hidden="1" customWidth="1"/>
    <col min="11556" max="11556" width="4.7109375" style="329" customWidth="1"/>
    <col min="11557" max="11557" width="4.140625" style="329" customWidth="1"/>
    <col min="11558" max="11776" width="11.42578125" style="329"/>
    <col min="11777" max="11777" width="12.42578125" style="329" customWidth="1"/>
    <col min="11778" max="11778" width="3.42578125" style="329" customWidth="1"/>
    <col min="11779" max="11781" width="6.5703125" style="329" customWidth="1"/>
    <col min="11782" max="11782" width="2.7109375" style="329" bestFit="1" customWidth="1"/>
    <col min="11783" max="11784" width="13.42578125" style="329" customWidth="1"/>
    <col min="11785" max="11785" width="8" style="329" customWidth="1"/>
    <col min="11786" max="11786" width="2.5703125" style="329" customWidth="1"/>
    <col min="11787" max="11788" width="9" style="329" customWidth="1"/>
    <col min="11789" max="11790" width="3.7109375" style="329" customWidth="1"/>
    <col min="11791" max="11791" width="0" style="329" hidden="1" customWidth="1"/>
    <col min="11792" max="11793" width="3.140625" style="329" customWidth="1"/>
    <col min="11794" max="11796" width="0" style="329" hidden="1" customWidth="1"/>
    <col min="11797" max="11797" width="4.42578125" style="329" customWidth="1"/>
    <col min="11798" max="11798" width="0" style="329" hidden="1" customWidth="1"/>
    <col min="11799" max="11799" width="15.28515625" style="329" customWidth="1"/>
    <col min="11800" max="11800" width="7.42578125" style="329" customWidth="1"/>
    <col min="11801" max="11801" width="7.7109375" style="329" customWidth="1"/>
    <col min="11802" max="11802" width="22.5703125" style="329" customWidth="1"/>
    <col min="11803" max="11804" width="4.7109375" style="329" customWidth="1"/>
    <col min="11805" max="11807" width="0" style="329" hidden="1" customWidth="1"/>
    <col min="11808" max="11808" width="4.7109375" style="329" customWidth="1"/>
    <col min="11809" max="11809" width="0" style="329" hidden="1" customWidth="1"/>
    <col min="11810" max="11810" width="4.7109375" style="329" customWidth="1"/>
    <col min="11811" max="11811" width="0" style="329" hidden="1" customWidth="1"/>
    <col min="11812" max="11812" width="4.7109375" style="329" customWidth="1"/>
    <col min="11813" max="11813" width="4.140625" style="329" customWidth="1"/>
    <col min="11814" max="12032" width="11.42578125" style="329"/>
    <col min="12033" max="12033" width="12.42578125" style="329" customWidth="1"/>
    <col min="12034" max="12034" width="3.42578125" style="329" customWidth="1"/>
    <col min="12035" max="12037" width="6.5703125" style="329" customWidth="1"/>
    <col min="12038" max="12038" width="2.7109375" style="329" bestFit="1" customWidth="1"/>
    <col min="12039" max="12040" width="13.42578125" style="329" customWidth="1"/>
    <col min="12041" max="12041" width="8" style="329" customWidth="1"/>
    <col min="12042" max="12042" width="2.5703125" style="329" customWidth="1"/>
    <col min="12043" max="12044" width="9" style="329" customWidth="1"/>
    <col min="12045" max="12046" width="3.7109375" style="329" customWidth="1"/>
    <col min="12047" max="12047" width="0" style="329" hidden="1" customWidth="1"/>
    <col min="12048" max="12049" width="3.140625" style="329" customWidth="1"/>
    <col min="12050" max="12052" width="0" style="329" hidden="1" customWidth="1"/>
    <col min="12053" max="12053" width="4.42578125" style="329" customWidth="1"/>
    <col min="12054" max="12054" width="0" style="329" hidden="1" customWidth="1"/>
    <col min="12055" max="12055" width="15.28515625" style="329" customWidth="1"/>
    <col min="12056" max="12056" width="7.42578125" style="329" customWidth="1"/>
    <col min="12057" max="12057" width="7.7109375" style="329" customWidth="1"/>
    <col min="12058" max="12058" width="22.5703125" style="329" customWidth="1"/>
    <col min="12059" max="12060" width="4.7109375" style="329" customWidth="1"/>
    <col min="12061" max="12063" width="0" style="329" hidden="1" customWidth="1"/>
    <col min="12064" max="12064" width="4.7109375" style="329" customWidth="1"/>
    <col min="12065" max="12065" width="0" style="329" hidden="1" customWidth="1"/>
    <col min="12066" max="12066" width="4.7109375" style="329" customWidth="1"/>
    <col min="12067" max="12067" width="0" style="329" hidden="1" customWidth="1"/>
    <col min="12068" max="12068" width="4.7109375" style="329" customWidth="1"/>
    <col min="12069" max="12069" width="4.140625" style="329" customWidth="1"/>
    <col min="12070" max="12288" width="11.42578125" style="329"/>
    <col min="12289" max="12289" width="12.42578125" style="329" customWidth="1"/>
    <col min="12290" max="12290" width="3.42578125" style="329" customWidth="1"/>
    <col min="12291" max="12293" width="6.5703125" style="329" customWidth="1"/>
    <col min="12294" max="12294" width="2.7109375" style="329" bestFit="1" customWidth="1"/>
    <col min="12295" max="12296" width="13.42578125" style="329" customWidth="1"/>
    <col min="12297" max="12297" width="8" style="329" customWidth="1"/>
    <col min="12298" max="12298" width="2.5703125" style="329" customWidth="1"/>
    <col min="12299" max="12300" width="9" style="329" customWidth="1"/>
    <col min="12301" max="12302" width="3.7109375" style="329" customWidth="1"/>
    <col min="12303" max="12303" width="0" style="329" hidden="1" customWidth="1"/>
    <col min="12304" max="12305" width="3.140625" style="329" customWidth="1"/>
    <col min="12306" max="12308" width="0" style="329" hidden="1" customWidth="1"/>
    <col min="12309" max="12309" width="4.42578125" style="329" customWidth="1"/>
    <col min="12310" max="12310" width="0" style="329" hidden="1" customWidth="1"/>
    <col min="12311" max="12311" width="15.28515625" style="329" customWidth="1"/>
    <col min="12312" max="12312" width="7.42578125" style="329" customWidth="1"/>
    <col min="12313" max="12313" width="7.7109375" style="329" customWidth="1"/>
    <col min="12314" max="12314" width="22.5703125" style="329" customWidth="1"/>
    <col min="12315" max="12316" width="4.7109375" style="329" customWidth="1"/>
    <col min="12317" max="12319" width="0" style="329" hidden="1" customWidth="1"/>
    <col min="12320" max="12320" width="4.7109375" style="329" customWidth="1"/>
    <col min="12321" max="12321" width="0" style="329" hidden="1" customWidth="1"/>
    <col min="12322" max="12322" width="4.7109375" style="329" customWidth="1"/>
    <col min="12323" max="12323" width="0" style="329" hidden="1" customWidth="1"/>
    <col min="12324" max="12324" width="4.7109375" style="329" customWidth="1"/>
    <col min="12325" max="12325" width="4.140625" style="329" customWidth="1"/>
    <col min="12326" max="12544" width="11.42578125" style="329"/>
    <col min="12545" max="12545" width="12.42578125" style="329" customWidth="1"/>
    <col min="12546" max="12546" width="3.42578125" style="329" customWidth="1"/>
    <col min="12547" max="12549" width="6.5703125" style="329" customWidth="1"/>
    <col min="12550" max="12550" width="2.7109375" style="329" bestFit="1" customWidth="1"/>
    <col min="12551" max="12552" width="13.42578125" style="329" customWidth="1"/>
    <col min="12553" max="12553" width="8" style="329" customWidth="1"/>
    <col min="12554" max="12554" width="2.5703125" style="329" customWidth="1"/>
    <col min="12555" max="12556" width="9" style="329" customWidth="1"/>
    <col min="12557" max="12558" width="3.7109375" style="329" customWidth="1"/>
    <col min="12559" max="12559" width="0" style="329" hidden="1" customWidth="1"/>
    <col min="12560" max="12561" width="3.140625" style="329" customWidth="1"/>
    <col min="12562" max="12564" width="0" style="329" hidden="1" customWidth="1"/>
    <col min="12565" max="12565" width="4.42578125" style="329" customWidth="1"/>
    <col min="12566" max="12566" width="0" style="329" hidden="1" customWidth="1"/>
    <col min="12567" max="12567" width="15.28515625" style="329" customWidth="1"/>
    <col min="12568" max="12568" width="7.42578125" style="329" customWidth="1"/>
    <col min="12569" max="12569" width="7.7109375" style="329" customWidth="1"/>
    <col min="12570" max="12570" width="22.5703125" style="329" customWidth="1"/>
    <col min="12571" max="12572" width="4.7109375" style="329" customWidth="1"/>
    <col min="12573" max="12575" width="0" style="329" hidden="1" customWidth="1"/>
    <col min="12576" max="12576" width="4.7109375" style="329" customWidth="1"/>
    <col min="12577" max="12577" width="0" style="329" hidden="1" customWidth="1"/>
    <col min="12578" max="12578" width="4.7109375" style="329" customWidth="1"/>
    <col min="12579" max="12579" width="0" style="329" hidden="1" customWidth="1"/>
    <col min="12580" max="12580" width="4.7109375" style="329" customWidth="1"/>
    <col min="12581" max="12581" width="4.140625" style="329" customWidth="1"/>
    <col min="12582" max="12800" width="11.42578125" style="329"/>
    <col min="12801" max="12801" width="12.42578125" style="329" customWidth="1"/>
    <col min="12802" max="12802" width="3.42578125" style="329" customWidth="1"/>
    <col min="12803" max="12805" width="6.5703125" style="329" customWidth="1"/>
    <col min="12806" max="12806" width="2.7109375" style="329" bestFit="1" customWidth="1"/>
    <col min="12807" max="12808" width="13.42578125" style="329" customWidth="1"/>
    <col min="12809" max="12809" width="8" style="329" customWidth="1"/>
    <col min="12810" max="12810" width="2.5703125" style="329" customWidth="1"/>
    <col min="12811" max="12812" width="9" style="329" customWidth="1"/>
    <col min="12813" max="12814" width="3.7109375" style="329" customWidth="1"/>
    <col min="12815" max="12815" width="0" style="329" hidden="1" customWidth="1"/>
    <col min="12816" max="12817" width="3.140625" style="329" customWidth="1"/>
    <col min="12818" max="12820" width="0" style="329" hidden="1" customWidth="1"/>
    <col min="12821" max="12821" width="4.42578125" style="329" customWidth="1"/>
    <col min="12822" max="12822" width="0" style="329" hidden="1" customWidth="1"/>
    <col min="12823" max="12823" width="15.28515625" style="329" customWidth="1"/>
    <col min="12824" max="12824" width="7.42578125" style="329" customWidth="1"/>
    <col min="12825" max="12825" width="7.7109375" style="329" customWidth="1"/>
    <col min="12826" max="12826" width="22.5703125" style="329" customWidth="1"/>
    <col min="12827" max="12828" width="4.7109375" style="329" customWidth="1"/>
    <col min="12829" max="12831" width="0" style="329" hidden="1" customWidth="1"/>
    <col min="12832" max="12832" width="4.7109375" style="329" customWidth="1"/>
    <col min="12833" max="12833" width="0" style="329" hidden="1" customWidth="1"/>
    <col min="12834" max="12834" width="4.7109375" style="329" customWidth="1"/>
    <col min="12835" max="12835" width="0" style="329" hidden="1" customWidth="1"/>
    <col min="12836" max="12836" width="4.7109375" style="329" customWidth="1"/>
    <col min="12837" max="12837" width="4.140625" style="329" customWidth="1"/>
    <col min="12838" max="13056" width="11.42578125" style="329"/>
    <col min="13057" max="13057" width="12.42578125" style="329" customWidth="1"/>
    <col min="13058" max="13058" width="3.42578125" style="329" customWidth="1"/>
    <col min="13059" max="13061" width="6.5703125" style="329" customWidth="1"/>
    <col min="13062" max="13062" width="2.7109375" style="329" bestFit="1" customWidth="1"/>
    <col min="13063" max="13064" width="13.42578125" style="329" customWidth="1"/>
    <col min="13065" max="13065" width="8" style="329" customWidth="1"/>
    <col min="13066" max="13066" width="2.5703125" style="329" customWidth="1"/>
    <col min="13067" max="13068" width="9" style="329" customWidth="1"/>
    <col min="13069" max="13070" width="3.7109375" style="329" customWidth="1"/>
    <col min="13071" max="13071" width="0" style="329" hidden="1" customWidth="1"/>
    <col min="13072" max="13073" width="3.140625" style="329" customWidth="1"/>
    <col min="13074" max="13076" width="0" style="329" hidden="1" customWidth="1"/>
    <col min="13077" max="13077" width="4.42578125" style="329" customWidth="1"/>
    <col min="13078" max="13078" width="0" style="329" hidden="1" customWidth="1"/>
    <col min="13079" max="13079" width="15.28515625" style="329" customWidth="1"/>
    <col min="13080" max="13080" width="7.42578125" style="329" customWidth="1"/>
    <col min="13081" max="13081" width="7.7109375" style="329" customWidth="1"/>
    <col min="13082" max="13082" width="22.5703125" style="329" customWidth="1"/>
    <col min="13083" max="13084" width="4.7109375" style="329" customWidth="1"/>
    <col min="13085" max="13087" width="0" style="329" hidden="1" customWidth="1"/>
    <col min="13088" max="13088" width="4.7109375" style="329" customWidth="1"/>
    <col min="13089" max="13089" width="0" style="329" hidden="1" customWidth="1"/>
    <col min="13090" max="13090" width="4.7109375" style="329" customWidth="1"/>
    <col min="13091" max="13091" width="0" style="329" hidden="1" customWidth="1"/>
    <col min="13092" max="13092" width="4.7109375" style="329" customWidth="1"/>
    <col min="13093" max="13093" width="4.140625" style="329" customWidth="1"/>
    <col min="13094" max="13312" width="11.42578125" style="329"/>
    <col min="13313" max="13313" width="12.42578125" style="329" customWidth="1"/>
    <col min="13314" max="13314" width="3.42578125" style="329" customWidth="1"/>
    <col min="13315" max="13317" width="6.5703125" style="329" customWidth="1"/>
    <col min="13318" max="13318" width="2.7109375" style="329" bestFit="1" customWidth="1"/>
    <col min="13319" max="13320" width="13.42578125" style="329" customWidth="1"/>
    <col min="13321" max="13321" width="8" style="329" customWidth="1"/>
    <col min="13322" max="13322" width="2.5703125" style="329" customWidth="1"/>
    <col min="13323" max="13324" width="9" style="329" customWidth="1"/>
    <col min="13325" max="13326" width="3.7109375" style="329" customWidth="1"/>
    <col min="13327" max="13327" width="0" style="329" hidden="1" customWidth="1"/>
    <col min="13328" max="13329" width="3.140625" style="329" customWidth="1"/>
    <col min="13330" max="13332" width="0" style="329" hidden="1" customWidth="1"/>
    <col min="13333" max="13333" width="4.42578125" style="329" customWidth="1"/>
    <col min="13334" max="13334" width="0" style="329" hidden="1" customWidth="1"/>
    <col min="13335" max="13335" width="15.28515625" style="329" customWidth="1"/>
    <col min="13336" max="13336" width="7.42578125" style="329" customWidth="1"/>
    <col min="13337" max="13337" width="7.7109375" style="329" customWidth="1"/>
    <col min="13338" max="13338" width="22.5703125" style="329" customWidth="1"/>
    <col min="13339" max="13340" width="4.7109375" style="329" customWidth="1"/>
    <col min="13341" max="13343" width="0" style="329" hidden="1" customWidth="1"/>
    <col min="13344" max="13344" width="4.7109375" style="329" customWidth="1"/>
    <col min="13345" max="13345" width="0" style="329" hidden="1" customWidth="1"/>
    <col min="13346" max="13346" width="4.7109375" style="329" customWidth="1"/>
    <col min="13347" max="13347" width="0" style="329" hidden="1" customWidth="1"/>
    <col min="13348" max="13348" width="4.7109375" style="329" customWidth="1"/>
    <col min="13349" max="13349" width="4.140625" style="329" customWidth="1"/>
    <col min="13350" max="13568" width="11.42578125" style="329"/>
    <col min="13569" max="13569" width="12.42578125" style="329" customWidth="1"/>
    <col min="13570" max="13570" width="3.42578125" style="329" customWidth="1"/>
    <col min="13571" max="13573" width="6.5703125" style="329" customWidth="1"/>
    <col min="13574" max="13574" width="2.7109375" style="329" bestFit="1" customWidth="1"/>
    <col min="13575" max="13576" width="13.42578125" style="329" customWidth="1"/>
    <col min="13577" max="13577" width="8" style="329" customWidth="1"/>
    <col min="13578" max="13578" width="2.5703125" style="329" customWidth="1"/>
    <col min="13579" max="13580" width="9" style="329" customWidth="1"/>
    <col min="13581" max="13582" width="3.7109375" style="329" customWidth="1"/>
    <col min="13583" max="13583" width="0" style="329" hidden="1" customWidth="1"/>
    <col min="13584" max="13585" width="3.140625" style="329" customWidth="1"/>
    <col min="13586" max="13588" width="0" style="329" hidden="1" customWidth="1"/>
    <col min="13589" max="13589" width="4.42578125" style="329" customWidth="1"/>
    <col min="13590" max="13590" width="0" style="329" hidden="1" customWidth="1"/>
    <col min="13591" max="13591" width="15.28515625" style="329" customWidth="1"/>
    <col min="13592" max="13592" width="7.42578125" style="329" customWidth="1"/>
    <col min="13593" max="13593" width="7.7109375" style="329" customWidth="1"/>
    <col min="13594" max="13594" width="22.5703125" style="329" customWidth="1"/>
    <col min="13595" max="13596" width="4.7109375" style="329" customWidth="1"/>
    <col min="13597" max="13599" width="0" style="329" hidden="1" customWidth="1"/>
    <col min="13600" max="13600" width="4.7109375" style="329" customWidth="1"/>
    <col min="13601" max="13601" width="0" style="329" hidden="1" customWidth="1"/>
    <col min="13602" max="13602" width="4.7109375" style="329" customWidth="1"/>
    <col min="13603" max="13603" width="0" style="329" hidden="1" customWidth="1"/>
    <col min="13604" max="13604" width="4.7109375" style="329" customWidth="1"/>
    <col min="13605" max="13605" width="4.140625" style="329" customWidth="1"/>
    <col min="13606" max="13824" width="11.42578125" style="329"/>
    <col min="13825" max="13825" width="12.42578125" style="329" customWidth="1"/>
    <col min="13826" max="13826" width="3.42578125" style="329" customWidth="1"/>
    <col min="13827" max="13829" width="6.5703125" style="329" customWidth="1"/>
    <col min="13830" max="13830" width="2.7109375" style="329" bestFit="1" customWidth="1"/>
    <col min="13831" max="13832" width="13.42578125" style="329" customWidth="1"/>
    <col min="13833" max="13833" width="8" style="329" customWidth="1"/>
    <col min="13834" max="13834" width="2.5703125" style="329" customWidth="1"/>
    <col min="13835" max="13836" width="9" style="329" customWidth="1"/>
    <col min="13837" max="13838" width="3.7109375" style="329" customWidth="1"/>
    <col min="13839" max="13839" width="0" style="329" hidden="1" customWidth="1"/>
    <col min="13840" max="13841" width="3.140625" style="329" customWidth="1"/>
    <col min="13842" max="13844" width="0" style="329" hidden="1" customWidth="1"/>
    <col min="13845" max="13845" width="4.42578125" style="329" customWidth="1"/>
    <col min="13846" max="13846" width="0" style="329" hidden="1" customWidth="1"/>
    <col min="13847" max="13847" width="15.28515625" style="329" customWidth="1"/>
    <col min="13848" max="13848" width="7.42578125" style="329" customWidth="1"/>
    <col min="13849" max="13849" width="7.7109375" style="329" customWidth="1"/>
    <col min="13850" max="13850" width="22.5703125" style="329" customWidth="1"/>
    <col min="13851" max="13852" width="4.7109375" style="329" customWidth="1"/>
    <col min="13853" max="13855" width="0" style="329" hidden="1" customWidth="1"/>
    <col min="13856" max="13856" width="4.7109375" style="329" customWidth="1"/>
    <col min="13857" max="13857" width="0" style="329" hidden="1" customWidth="1"/>
    <col min="13858" max="13858" width="4.7109375" style="329" customWidth="1"/>
    <col min="13859" max="13859" width="0" style="329" hidden="1" customWidth="1"/>
    <col min="13860" max="13860" width="4.7109375" style="329" customWidth="1"/>
    <col min="13861" max="13861" width="4.140625" style="329" customWidth="1"/>
    <col min="13862" max="14080" width="11.42578125" style="329"/>
    <col min="14081" max="14081" width="12.42578125" style="329" customWidth="1"/>
    <col min="14082" max="14082" width="3.42578125" style="329" customWidth="1"/>
    <col min="14083" max="14085" width="6.5703125" style="329" customWidth="1"/>
    <col min="14086" max="14086" width="2.7109375" style="329" bestFit="1" customWidth="1"/>
    <col min="14087" max="14088" width="13.42578125" style="329" customWidth="1"/>
    <col min="14089" max="14089" width="8" style="329" customWidth="1"/>
    <col min="14090" max="14090" width="2.5703125" style="329" customWidth="1"/>
    <col min="14091" max="14092" width="9" style="329" customWidth="1"/>
    <col min="14093" max="14094" width="3.7109375" style="329" customWidth="1"/>
    <col min="14095" max="14095" width="0" style="329" hidden="1" customWidth="1"/>
    <col min="14096" max="14097" width="3.140625" style="329" customWidth="1"/>
    <col min="14098" max="14100" width="0" style="329" hidden="1" customWidth="1"/>
    <col min="14101" max="14101" width="4.42578125" style="329" customWidth="1"/>
    <col min="14102" max="14102" width="0" style="329" hidden="1" customWidth="1"/>
    <col min="14103" max="14103" width="15.28515625" style="329" customWidth="1"/>
    <col min="14104" max="14104" width="7.42578125" style="329" customWidth="1"/>
    <col min="14105" max="14105" width="7.7109375" style="329" customWidth="1"/>
    <col min="14106" max="14106" width="22.5703125" style="329" customWidth="1"/>
    <col min="14107" max="14108" width="4.7109375" style="329" customWidth="1"/>
    <col min="14109" max="14111" width="0" style="329" hidden="1" customWidth="1"/>
    <col min="14112" max="14112" width="4.7109375" style="329" customWidth="1"/>
    <col min="14113" max="14113" width="0" style="329" hidden="1" customWidth="1"/>
    <col min="14114" max="14114" width="4.7109375" style="329" customWidth="1"/>
    <col min="14115" max="14115" width="0" style="329" hidden="1" customWidth="1"/>
    <col min="14116" max="14116" width="4.7109375" style="329" customWidth="1"/>
    <col min="14117" max="14117" width="4.140625" style="329" customWidth="1"/>
    <col min="14118" max="14336" width="11.42578125" style="329"/>
    <col min="14337" max="14337" width="12.42578125" style="329" customWidth="1"/>
    <col min="14338" max="14338" width="3.42578125" style="329" customWidth="1"/>
    <col min="14339" max="14341" width="6.5703125" style="329" customWidth="1"/>
    <col min="14342" max="14342" width="2.7109375" style="329" bestFit="1" customWidth="1"/>
    <col min="14343" max="14344" width="13.42578125" style="329" customWidth="1"/>
    <col min="14345" max="14345" width="8" style="329" customWidth="1"/>
    <col min="14346" max="14346" width="2.5703125" style="329" customWidth="1"/>
    <col min="14347" max="14348" width="9" style="329" customWidth="1"/>
    <col min="14349" max="14350" width="3.7109375" style="329" customWidth="1"/>
    <col min="14351" max="14351" width="0" style="329" hidden="1" customWidth="1"/>
    <col min="14352" max="14353" width="3.140625" style="329" customWidth="1"/>
    <col min="14354" max="14356" width="0" style="329" hidden="1" customWidth="1"/>
    <col min="14357" max="14357" width="4.42578125" style="329" customWidth="1"/>
    <col min="14358" max="14358" width="0" style="329" hidden="1" customWidth="1"/>
    <col min="14359" max="14359" width="15.28515625" style="329" customWidth="1"/>
    <col min="14360" max="14360" width="7.42578125" style="329" customWidth="1"/>
    <col min="14361" max="14361" width="7.7109375" style="329" customWidth="1"/>
    <col min="14362" max="14362" width="22.5703125" style="329" customWidth="1"/>
    <col min="14363" max="14364" width="4.7109375" style="329" customWidth="1"/>
    <col min="14365" max="14367" width="0" style="329" hidden="1" customWidth="1"/>
    <col min="14368" max="14368" width="4.7109375" style="329" customWidth="1"/>
    <col min="14369" max="14369" width="0" style="329" hidden="1" customWidth="1"/>
    <col min="14370" max="14370" width="4.7109375" style="329" customWidth="1"/>
    <col min="14371" max="14371" width="0" style="329" hidden="1" customWidth="1"/>
    <col min="14372" max="14372" width="4.7109375" style="329" customWidth="1"/>
    <col min="14373" max="14373" width="4.140625" style="329" customWidth="1"/>
    <col min="14374" max="14592" width="11.42578125" style="329"/>
    <col min="14593" max="14593" width="12.42578125" style="329" customWidth="1"/>
    <col min="14594" max="14594" width="3.42578125" style="329" customWidth="1"/>
    <col min="14595" max="14597" width="6.5703125" style="329" customWidth="1"/>
    <col min="14598" max="14598" width="2.7109375" style="329" bestFit="1" customWidth="1"/>
    <col min="14599" max="14600" width="13.42578125" style="329" customWidth="1"/>
    <col min="14601" max="14601" width="8" style="329" customWidth="1"/>
    <col min="14602" max="14602" width="2.5703125" style="329" customWidth="1"/>
    <col min="14603" max="14604" width="9" style="329" customWidth="1"/>
    <col min="14605" max="14606" width="3.7109375" style="329" customWidth="1"/>
    <col min="14607" max="14607" width="0" style="329" hidden="1" customWidth="1"/>
    <col min="14608" max="14609" width="3.140625" style="329" customWidth="1"/>
    <col min="14610" max="14612" width="0" style="329" hidden="1" customWidth="1"/>
    <col min="14613" max="14613" width="4.42578125" style="329" customWidth="1"/>
    <col min="14614" max="14614" width="0" style="329" hidden="1" customWidth="1"/>
    <col min="14615" max="14615" width="15.28515625" style="329" customWidth="1"/>
    <col min="14616" max="14616" width="7.42578125" style="329" customWidth="1"/>
    <col min="14617" max="14617" width="7.7109375" style="329" customWidth="1"/>
    <col min="14618" max="14618" width="22.5703125" style="329" customWidth="1"/>
    <col min="14619" max="14620" width="4.7109375" style="329" customWidth="1"/>
    <col min="14621" max="14623" width="0" style="329" hidden="1" customWidth="1"/>
    <col min="14624" max="14624" width="4.7109375" style="329" customWidth="1"/>
    <col min="14625" max="14625" width="0" style="329" hidden="1" customWidth="1"/>
    <col min="14626" max="14626" width="4.7109375" style="329" customWidth="1"/>
    <col min="14627" max="14627" width="0" style="329" hidden="1" customWidth="1"/>
    <col min="14628" max="14628" width="4.7109375" style="329" customWidth="1"/>
    <col min="14629" max="14629" width="4.140625" style="329" customWidth="1"/>
    <col min="14630" max="14848" width="11.42578125" style="329"/>
    <col min="14849" max="14849" width="12.42578125" style="329" customWidth="1"/>
    <col min="14850" max="14850" width="3.42578125" style="329" customWidth="1"/>
    <col min="14851" max="14853" width="6.5703125" style="329" customWidth="1"/>
    <col min="14854" max="14854" width="2.7109375" style="329" bestFit="1" customWidth="1"/>
    <col min="14855" max="14856" width="13.42578125" style="329" customWidth="1"/>
    <col min="14857" max="14857" width="8" style="329" customWidth="1"/>
    <col min="14858" max="14858" width="2.5703125" style="329" customWidth="1"/>
    <col min="14859" max="14860" width="9" style="329" customWidth="1"/>
    <col min="14861" max="14862" width="3.7109375" style="329" customWidth="1"/>
    <col min="14863" max="14863" width="0" style="329" hidden="1" customWidth="1"/>
    <col min="14864" max="14865" width="3.140625" style="329" customWidth="1"/>
    <col min="14866" max="14868" width="0" style="329" hidden="1" customWidth="1"/>
    <col min="14869" max="14869" width="4.42578125" style="329" customWidth="1"/>
    <col min="14870" max="14870" width="0" style="329" hidden="1" customWidth="1"/>
    <col min="14871" max="14871" width="15.28515625" style="329" customWidth="1"/>
    <col min="14872" max="14872" width="7.42578125" style="329" customWidth="1"/>
    <col min="14873" max="14873" width="7.7109375" style="329" customWidth="1"/>
    <col min="14874" max="14874" width="22.5703125" style="329" customWidth="1"/>
    <col min="14875" max="14876" width="4.7109375" style="329" customWidth="1"/>
    <col min="14877" max="14879" width="0" style="329" hidden="1" customWidth="1"/>
    <col min="14880" max="14880" width="4.7109375" style="329" customWidth="1"/>
    <col min="14881" max="14881" width="0" style="329" hidden="1" customWidth="1"/>
    <col min="14882" max="14882" width="4.7109375" style="329" customWidth="1"/>
    <col min="14883" max="14883" width="0" style="329" hidden="1" customWidth="1"/>
    <col min="14884" max="14884" width="4.7109375" style="329" customWidth="1"/>
    <col min="14885" max="14885" width="4.140625" style="329" customWidth="1"/>
    <col min="14886" max="15104" width="11.42578125" style="329"/>
    <col min="15105" max="15105" width="12.42578125" style="329" customWidth="1"/>
    <col min="15106" max="15106" width="3.42578125" style="329" customWidth="1"/>
    <col min="15107" max="15109" width="6.5703125" style="329" customWidth="1"/>
    <col min="15110" max="15110" width="2.7109375" style="329" bestFit="1" customWidth="1"/>
    <col min="15111" max="15112" width="13.42578125" style="329" customWidth="1"/>
    <col min="15113" max="15113" width="8" style="329" customWidth="1"/>
    <col min="15114" max="15114" width="2.5703125" style="329" customWidth="1"/>
    <col min="15115" max="15116" width="9" style="329" customWidth="1"/>
    <col min="15117" max="15118" width="3.7109375" style="329" customWidth="1"/>
    <col min="15119" max="15119" width="0" style="329" hidden="1" customWidth="1"/>
    <col min="15120" max="15121" width="3.140625" style="329" customWidth="1"/>
    <col min="15122" max="15124" width="0" style="329" hidden="1" customWidth="1"/>
    <col min="15125" max="15125" width="4.42578125" style="329" customWidth="1"/>
    <col min="15126" max="15126" width="0" style="329" hidden="1" customWidth="1"/>
    <col min="15127" max="15127" width="15.28515625" style="329" customWidth="1"/>
    <col min="15128" max="15128" width="7.42578125" style="329" customWidth="1"/>
    <col min="15129" max="15129" width="7.7109375" style="329" customWidth="1"/>
    <col min="15130" max="15130" width="22.5703125" style="329" customWidth="1"/>
    <col min="15131" max="15132" width="4.7109375" style="329" customWidth="1"/>
    <col min="15133" max="15135" width="0" style="329" hidden="1" customWidth="1"/>
    <col min="15136" max="15136" width="4.7109375" style="329" customWidth="1"/>
    <col min="15137" max="15137" width="0" style="329" hidden="1" customWidth="1"/>
    <col min="15138" max="15138" width="4.7109375" style="329" customWidth="1"/>
    <col min="15139" max="15139" width="0" style="329" hidden="1" customWidth="1"/>
    <col min="15140" max="15140" width="4.7109375" style="329" customWidth="1"/>
    <col min="15141" max="15141" width="4.140625" style="329" customWidth="1"/>
    <col min="15142" max="15360" width="11.42578125" style="329"/>
    <col min="15361" max="15361" width="12.42578125" style="329" customWidth="1"/>
    <col min="15362" max="15362" width="3.42578125" style="329" customWidth="1"/>
    <col min="15363" max="15365" width="6.5703125" style="329" customWidth="1"/>
    <col min="15366" max="15366" width="2.7109375" style="329" bestFit="1" customWidth="1"/>
    <col min="15367" max="15368" width="13.42578125" style="329" customWidth="1"/>
    <col min="15369" max="15369" width="8" style="329" customWidth="1"/>
    <col min="15370" max="15370" width="2.5703125" style="329" customWidth="1"/>
    <col min="15371" max="15372" width="9" style="329" customWidth="1"/>
    <col min="15373" max="15374" width="3.7109375" style="329" customWidth="1"/>
    <col min="15375" max="15375" width="0" style="329" hidden="1" customWidth="1"/>
    <col min="15376" max="15377" width="3.140625" style="329" customWidth="1"/>
    <col min="15378" max="15380" width="0" style="329" hidden="1" customWidth="1"/>
    <col min="15381" max="15381" width="4.42578125" style="329" customWidth="1"/>
    <col min="15382" max="15382" width="0" style="329" hidden="1" customWidth="1"/>
    <col min="15383" max="15383" width="15.28515625" style="329" customWidth="1"/>
    <col min="15384" max="15384" width="7.42578125" style="329" customWidth="1"/>
    <col min="15385" max="15385" width="7.7109375" style="329" customWidth="1"/>
    <col min="15386" max="15386" width="22.5703125" style="329" customWidth="1"/>
    <col min="15387" max="15388" width="4.7109375" style="329" customWidth="1"/>
    <col min="15389" max="15391" width="0" style="329" hidden="1" customWidth="1"/>
    <col min="15392" max="15392" width="4.7109375" style="329" customWidth="1"/>
    <col min="15393" max="15393" width="0" style="329" hidden="1" customWidth="1"/>
    <col min="15394" max="15394" width="4.7109375" style="329" customWidth="1"/>
    <col min="15395" max="15395" width="0" style="329" hidden="1" customWidth="1"/>
    <col min="15396" max="15396" width="4.7109375" style="329" customWidth="1"/>
    <col min="15397" max="15397" width="4.140625" style="329" customWidth="1"/>
    <col min="15398" max="15616" width="11.42578125" style="329"/>
    <col min="15617" max="15617" width="12.42578125" style="329" customWidth="1"/>
    <col min="15618" max="15618" width="3.42578125" style="329" customWidth="1"/>
    <col min="15619" max="15621" width="6.5703125" style="329" customWidth="1"/>
    <col min="15622" max="15622" width="2.7109375" style="329" bestFit="1" customWidth="1"/>
    <col min="15623" max="15624" width="13.42578125" style="329" customWidth="1"/>
    <col min="15625" max="15625" width="8" style="329" customWidth="1"/>
    <col min="15626" max="15626" width="2.5703125" style="329" customWidth="1"/>
    <col min="15627" max="15628" width="9" style="329" customWidth="1"/>
    <col min="15629" max="15630" width="3.7109375" style="329" customWidth="1"/>
    <col min="15631" max="15631" width="0" style="329" hidden="1" customWidth="1"/>
    <col min="15632" max="15633" width="3.140625" style="329" customWidth="1"/>
    <col min="15634" max="15636" width="0" style="329" hidden="1" customWidth="1"/>
    <col min="15637" max="15637" width="4.42578125" style="329" customWidth="1"/>
    <col min="15638" max="15638" width="0" style="329" hidden="1" customWidth="1"/>
    <col min="15639" max="15639" width="15.28515625" style="329" customWidth="1"/>
    <col min="15640" max="15640" width="7.42578125" style="329" customWidth="1"/>
    <col min="15641" max="15641" width="7.7109375" style="329" customWidth="1"/>
    <col min="15642" max="15642" width="22.5703125" style="329" customWidth="1"/>
    <col min="15643" max="15644" width="4.7109375" style="329" customWidth="1"/>
    <col min="15645" max="15647" width="0" style="329" hidden="1" customWidth="1"/>
    <col min="15648" max="15648" width="4.7109375" style="329" customWidth="1"/>
    <col min="15649" max="15649" width="0" style="329" hidden="1" customWidth="1"/>
    <col min="15650" max="15650" width="4.7109375" style="329" customWidth="1"/>
    <col min="15651" max="15651" width="0" style="329" hidden="1" customWidth="1"/>
    <col min="15652" max="15652" width="4.7109375" style="329" customWidth="1"/>
    <col min="15653" max="15653" width="4.140625" style="329" customWidth="1"/>
    <col min="15654" max="15872" width="11.42578125" style="329"/>
    <col min="15873" max="15873" width="12.42578125" style="329" customWidth="1"/>
    <col min="15874" max="15874" width="3.42578125" style="329" customWidth="1"/>
    <col min="15875" max="15877" width="6.5703125" style="329" customWidth="1"/>
    <col min="15878" max="15878" width="2.7109375" style="329" bestFit="1" customWidth="1"/>
    <col min="15879" max="15880" width="13.42578125" style="329" customWidth="1"/>
    <col min="15881" max="15881" width="8" style="329" customWidth="1"/>
    <col min="15882" max="15882" width="2.5703125" style="329" customWidth="1"/>
    <col min="15883" max="15884" width="9" style="329" customWidth="1"/>
    <col min="15885" max="15886" width="3.7109375" style="329" customWidth="1"/>
    <col min="15887" max="15887" width="0" style="329" hidden="1" customWidth="1"/>
    <col min="15888" max="15889" width="3.140625" style="329" customWidth="1"/>
    <col min="15890" max="15892" width="0" style="329" hidden="1" customWidth="1"/>
    <col min="15893" max="15893" width="4.42578125" style="329" customWidth="1"/>
    <col min="15894" max="15894" width="0" style="329" hidden="1" customWidth="1"/>
    <col min="15895" max="15895" width="15.28515625" style="329" customWidth="1"/>
    <col min="15896" max="15896" width="7.42578125" style="329" customWidth="1"/>
    <col min="15897" max="15897" width="7.7109375" style="329" customWidth="1"/>
    <col min="15898" max="15898" width="22.5703125" style="329" customWidth="1"/>
    <col min="15899" max="15900" width="4.7109375" style="329" customWidth="1"/>
    <col min="15901" max="15903" width="0" style="329" hidden="1" customWidth="1"/>
    <col min="15904" max="15904" width="4.7109375" style="329" customWidth="1"/>
    <col min="15905" max="15905" width="0" style="329" hidden="1" customWidth="1"/>
    <col min="15906" max="15906" width="4.7109375" style="329" customWidth="1"/>
    <col min="15907" max="15907" width="0" style="329" hidden="1" customWidth="1"/>
    <col min="15908" max="15908" width="4.7109375" style="329" customWidth="1"/>
    <col min="15909" max="15909" width="4.140625" style="329" customWidth="1"/>
    <col min="15910" max="16128" width="11.42578125" style="329"/>
    <col min="16129" max="16129" width="12.42578125" style="329" customWidth="1"/>
    <col min="16130" max="16130" width="3.42578125" style="329" customWidth="1"/>
    <col min="16131" max="16133" width="6.5703125" style="329" customWidth="1"/>
    <col min="16134" max="16134" width="2.7109375" style="329" bestFit="1" customWidth="1"/>
    <col min="16135" max="16136" width="13.42578125" style="329" customWidth="1"/>
    <col min="16137" max="16137" width="8" style="329" customWidth="1"/>
    <col min="16138" max="16138" width="2.5703125" style="329" customWidth="1"/>
    <col min="16139" max="16140" width="9" style="329" customWidth="1"/>
    <col min="16141" max="16142" width="3.7109375" style="329" customWidth="1"/>
    <col min="16143" max="16143" width="0" style="329" hidden="1" customWidth="1"/>
    <col min="16144" max="16145" width="3.140625" style="329" customWidth="1"/>
    <col min="16146" max="16148" width="0" style="329" hidden="1" customWidth="1"/>
    <col min="16149" max="16149" width="4.42578125" style="329" customWidth="1"/>
    <col min="16150" max="16150" width="0" style="329" hidden="1" customWidth="1"/>
    <col min="16151" max="16151" width="15.28515625" style="329" customWidth="1"/>
    <col min="16152" max="16152" width="7.42578125" style="329" customWidth="1"/>
    <col min="16153" max="16153" width="7.7109375" style="329" customWidth="1"/>
    <col min="16154" max="16154" width="22.5703125" style="329" customWidth="1"/>
    <col min="16155" max="16156" width="4.7109375" style="329" customWidth="1"/>
    <col min="16157" max="16159" width="0" style="329" hidden="1" customWidth="1"/>
    <col min="16160" max="16160" width="4.7109375" style="329" customWidth="1"/>
    <col min="16161" max="16161" width="0" style="329" hidden="1" customWidth="1"/>
    <col min="16162" max="16162" width="4.7109375" style="329" customWidth="1"/>
    <col min="16163" max="16163" width="0" style="329" hidden="1" customWidth="1"/>
    <col min="16164" max="16164" width="4.7109375" style="329" customWidth="1"/>
    <col min="16165" max="16165" width="4.140625" style="329" customWidth="1"/>
    <col min="16166" max="16384" width="11.42578125" style="329"/>
  </cols>
  <sheetData>
    <row r="1" spans="1:45" s="312" customFormat="1" ht="11.25" customHeight="1" x14ac:dyDescent="0.2">
      <c r="A1" s="773" t="s">
        <v>299</v>
      </c>
      <c r="B1" s="774"/>
      <c r="C1" s="774"/>
      <c r="D1" s="774"/>
      <c r="E1" s="774"/>
      <c r="F1" s="774"/>
      <c r="G1" s="774"/>
      <c r="H1" s="774"/>
      <c r="I1" s="774"/>
      <c r="J1" s="775"/>
      <c r="K1" s="776"/>
      <c r="L1" s="777"/>
      <c r="M1" s="306"/>
      <c r="N1" s="782" t="s">
        <v>301</v>
      </c>
      <c r="O1" s="783"/>
      <c r="P1" s="783"/>
      <c r="Q1" s="783"/>
      <c r="R1" s="783"/>
      <c r="S1" s="783"/>
      <c r="T1" s="783"/>
      <c r="U1" s="784"/>
      <c r="V1" s="307"/>
      <c r="W1" s="788" t="s">
        <v>1706</v>
      </c>
      <c r="X1" s="790" t="s">
        <v>228</v>
      </c>
      <c r="Y1" s="791"/>
      <c r="Z1" s="791"/>
      <c r="AA1" s="791"/>
      <c r="AB1" s="792"/>
      <c r="AC1" s="308"/>
      <c r="AD1" s="308"/>
      <c r="AE1" s="308"/>
      <c r="AF1" s="309"/>
      <c r="AG1" s="310"/>
      <c r="AH1" s="310"/>
      <c r="AI1" s="310"/>
      <c r="AJ1" s="310"/>
      <c r="AK1" s="311"/>
      <c r="AL1" s="311"/>
      <c r="AM1" s="311"/>
      <c r="AN1" s="311"/>
      <c r="AO1" s="311"/>
      <c r="AP1" s="311"/>
      <c r="AQ1" s="311"/>
      <c r="AR1" s="311"/>
      <c r="AS1" s="311"/>
    </row>
    <row r="2" spans="1:45" s="312" customFormat="1" ht="11.25" customHeight="1" x14ac:dyDescent="0.2">
      <c r="A2" s="757" t="s">
        <v>1707</v>
      </c>
      <c r="B2" s="758"/>
      <c r="C2" s="758"/>
      <c r="D2" s="758"/>
      <c r="E2" s="758"/>
      <c r="F2" s="758"/>
      <c r="G2" s="758"/>
      <c r="H2" s="758"/>
      <c r="I2" s="758"/>
      <c r="J2" s="759"/>
      <c r="K2" s="778"/>
      <c r="L2" s="779"/>
      <c r="M2" s="306"/>
      <c r="N2" s="785"/>
      <c r="O2" s="786"/>
      <c r="P2" s="786"/>
      <c r="Q2" s="786"/>
      <c r="R2" s="786"/>
      <c r="S2" s="786"/>
      <c r="T2" s="786"/>
      <c r="U2" s="787"/>
      <c r="V2" s="307"/>
      <c r="W2" s="789"/>
      <c r="X2" s="751"/>
      <c r="Y2" s="752"/>
      <c r="Z2" s="752"/>
      <c r="AA2" s="752"/>
      <c r="AB2" s="753"/>
      <c r="AC2" s="313"/>
      <c r="AD2" s="313"/>
      <c r="AE2" s="313"/>
      <c r="AF2" s="314"/>
      <c r="AG2" s="310"/>
      <c r="AH2" s="310"/>
      <c r="AI2" s="310"/>
      <c r="AJ2" s="310"/>
      <c r="AK2" s="311"/>
      <c r="AL2" s="311"/>
      <c r="AM2" s="311"/>
      <c r="AN2" s="311"/>
      <c r="AO2" s="311"/>
      <c r="AP2" s="311"/>
      <c r="AQ2" s="311"/>
      <c r="AR2" s="311"/>
      <c r="AS2" s="311"/>
    </row>
    <row r="3" spans="1:45" s="312" customFormat="1" ht="12" customHeight="1" x14ac:dyDescent="0.2">
      <c r="A3" s="315" t="s">
        <v>302</v>
      </c>
      <c r="B3" s="773" t="s">
        <v>303</v>
      </c>
      <c r="C3" s="774"/>
      <c r="D3" s="774"/>
      <c r="E3" s="774"/>
      <c r="F3" s="774"/>
      <c r="G3" s="774"/>
      <c r="H3" s="775"/>
      <c r="I3" s="793" t="s">
        <v>304</v>
      </c>
      <c r="J3" s="794"/>
      <c r="K3" s="778"/>
      <c r="L3" s="779"/>
      <c r="M3" s="316"/>
      <c r="N3" s="795">
        <v>42886</v>
      </c>
      <c r="O3" s="796"/>
      <c r="P3" s="796"/>
      <c r="Q3" s="796"/>
      <c r="R3" s="796"/>
      <c r="S3" s="796"/>
      <c r="T3" s="796"/>
      <c r="U3" s="797"/>
      <c r="V3" s="307"/>
      <c r="W3" s="801" t="s">
        <v>1708</v>
      </c>
      <c r="X3" s="751" t="s">
        <v>2599</v>
      </c>
      <c r="Y3" s="752"/>
      <c r="Z3" s="752"/>
      <c r="AA3" s="752"/>
      <c r="AB3" s="753"/>
      <c r="AC3" s="313"/>
      <c r="AD3" s="313"/>
      <c r="AE3" s="313"/>
      <c r="AF3" s="314"/>
      <c r="AG3" s="317"/>
      <c r="AH3" s="318"/>
      <c r="AI3" s="318"/>
      <c r="AJ3" s="318"/>
      <c r="AK3" s="311"/>
      <c r="AL3" s="311"/>
      <c r="AM3" s="311"/>
      <c r="AN3" s="311"/>
      <c r="AO3" s="311"/>
      <c r="AP3" s="311"/>
      <c r="AQ3" s="311"/>
      <c r="AR3" s="311"/>
      <c r="AS3" s="311"/>
    </row>
    <row r="4" spans="1:45" s="312" customFormat="1" ht="11.25" customHeight="1" x14ac:dyDescent="0.2">
      <c r="A4" s="319" t="s">
        <v>305</v>
      </c>
      <c r="B4" s="757" t="s">
        <v>306</v>
      </c>
      <c r="C4" s="758"/>
      <c r="D4" s="758"/>
      <c r="E4" s="758"/>
      <c r="F4" s="758"/>
      <c r="G4" s="758"/>
      <c r="H4" s="759"/>
      <c r="I4" s="760">
        <v>3</v>
      </c>
      <c r="J4" s="761"/>
      <c r="K4" s="780"/>
      <c r="L4" s="781"/>
      <c r="M4" s="320"/>
      <c r="N4" s="798"/>
      <c r="O4" s="799"/>
      <c r="P4" s="799"/>
      <c r="Q4" s="799"/>
      <c r="R4" s="799"/>
      <c r="S4" s="799"/>
      <c r="T4" s="799"/>
      <c r="U4" s="800"/>
      <c r="V4" s="307"/>
      <c r="W4" s="802"/>
      <c r="X4" s="754"/>
      <c r="Y4" s="755"/>
      <c r="Z4" s="755"/>
      <c r="AA4" s="755"/>
      <c r="AB4" s="756"/>
      <c r="AC4" s="321"/>
      <c r="AD4" s="321"/>
      <c r="AE4" s="321"/>
      <c r="AF4" s="310"/>
      <c r="AG4" s="318"/>
      <c r="AH4" s="318"/>
      <c r="AI4" s="318"/>
      <c r="AJ4" s="318"/>
      <c r="AK4" s="311"/>
      <c r="AL4" s="311"/>
      <c r="AM4" s="311"/>
      <c r="AN4" s="311"/>
      <c r="AO4" s="311"/>
      <c r="AP4" s="311"/>
      <c r="AQ4" s="311"/>
      <c r="AR4" s="311"/>
      <c r="AS4" s="311"/>
    </row>
    <row r="5" spans="1:45" s="325" customFormat="1" ht="5.25" customHeight="1" x14ac:dyDescent="0.2">
      <c r="A5" s="322"/>
      <c r="B5" s="322"/>
      <c r="C5" s="323"/>
      <c r="D5" s="323"/>
      <c r="E5" s="323"/>
      <c r="F5" s="323"/>
      <c r="G5" s="324"/>
      <c r="H5" s="324"/>
      <c r="I5" s="324"/>
      <c r="J5" s="323"/>
      <c r="K5" s="323"/>
      <c r="L5" s="323"/>
      <c r="M5" s="323"/>
      <c r="N5" s="323"/>
      <c r="O5" s="323"/>
      <c r="P5" s="323"/>
      <c r="Q5" s="323"/>
      <c r="R5" s="323"/>
      <c r="S5" s="323"/>
      <c r="T5" s="323"/>
      <c r="U5" s="323"/>
      <c r="V5" s="323"/>
      <c r="W5" s="324"/>
      <c r="X5" s="324"/>
      <c r="Y5" s="324"/>
      <c r="Z5" s="323"/>
      <c r="AA5" s="323"/>
      <c r="AB5" s="323"/>
      <c r="AC5" s="323"/>
      <c r="AD5" s="323"/>
      <c r="AE5" s="323"/>
      <c r="AF5" s="323"/>
      <c r="AG5" s="323"/>
      <c r="AH5" s="323"/>
      <c r="AI5" s="323"/>
      <c r="AJ5" s="322"/>
    </row>
    <row r="6" spans="1:45" s="325" customFormat="1" ht="11.25" customHeight="1" x14ac:dyDescent="0.2">
      <c r="A6" s="762" t="s">
        <v>307</v>
      </c>
      <c r="B6" s="763"/>
      <c r="C6" s="763"/>
      <c r="D6" s="763"/>
      <c r="E6" s="763"/>
      <c r="F6" s="763"/>
      <c r="G6" s="763"/>
      <c r="H6" s="763"/>
      <c r="I6" s="763"/>
      <c r="J6" s="763"/>
      <c r="K6" s="763"/>
      <c r="L6" s="763"/>
      <c r="M6" s="763"/>
      <c r="N6" s="763"/>
      <c r="O6" s="763"/>
      <c r="P6" s="764" t="s">
        <v>1710</v>
      </c>
      <c r="Q6" s="765"/>
      <c r="R6" s="765"/>
      <c r="S6" s="765"/>
      <c r="T6" s="765"/>
      <c r="U6" s="766"/>
      <c r="V6" s="326"/>
      <c r="W6" s="770" t="s">
        <v>309</v>
      </c>
      <c r="X6" s="771"/>
      <c r="Y6" s="771"/>
      <c r="Z6" s="771"/>
      <c r="AA6" s="772" t="s">
        <v>1711</v>
      </c>
      <c r="AB6" s="772" t="s">
        <v>1470</v>
      </c>
      <c r="AC6" s="375"/>
      <c r="AD6" s="764" t="s">
        <v>1712</v>
      </c>
      <c r="AE6" s="765"/>
      <c r="AF6" s="765"/>
      <c r="AG6" s="765"/>
      <c r="AH6" s="765"/>
      <c r="AI6" s="765"/>
      <c r="AJ6" s="766"/>
    </row>
    <row r="7" spans="1:45" s="325" customFormat="1" ht="12.75" customHeight="1" x14ac:dyDescent="0.2">
      <c r="A7" s="803" t="s">
        <v>310</v>
      </c>
      <c r="B7" s="772" t="s">
        <v>1713</v>
      </c>
      <c r="C7" s="803" t="s">
        <v>311</v>
      </c>
      <c r="D7" s="803"/>
      <c r="E7" s="803"/>
      <c r="F7" s="804" t="s">
        <v>1714</v>
      </c>
      <c r="G7" s="805"/>
      <c r="H7" s="805"/>
      <c r="I7" s="806"/>
      <c r="J7" s="803" t="s">
        <v>312</v>
      </c>
      <c r="K7" s="803"/>
      <c r="L7" s="803"/>
      <c r="M7" s="810" t="s">
        <v>308</v>
      </c>
      <c r="N7" s="811"/>
      <c r="O7" s="811"/>
      <c r="P7" s="767"/>
      <c r="Q7" s="768"/>
      <c r="R7" s="768"/>
      <c r="S7" s="768"/>
      <c r="T7" s="768"/>
      <c r="U7" s="769"/>
      <c r="V7" s="327"/>
      <c r="W7" s="804" t="s">
        <v>317</v>
      </c>
      <c r="X7" s="805"/>
      <c r="Y7" s="805"/>
      <c r="Z7" s="812" t="s">
        <v>1715</v>
      </c>
      <c r="AA7" s="772"/>
      <c r="AB7" s="772"/>
      <c r="AC7" s="376"/>
      <c r="AD7" s="767"/>
      <c r="AE7" s="768"/>
      <c r="AF7" s="768"/>
      <c r="AG7" s="768"/>
      <c r="AH7" s="768"/>
      <c r="AI7" s="768"/>
      <c r="AJ7" s="769"/>
    </row>
    <row r="8" spans="1:45" ht="15" customHeight="1" x14ac:dyDescent="0.2">
      <c r="A8" s="803"/>
      <c r="B8" s="772"/>
      <c r="C8" s="803"/>
      <c r="D8" s="803"/>
      <c r="E8" s="803"/>
      <c r="F8" s="807"/>
      <c r="G8" s="808"/>
      <c r="H8" s="808"/>
      <c r="I8" s="809"/>
      <c r="J8" s="803"/>
      <c r="K8" s="803"/>
      <c r="L8" s="803"/>
      <c r="M8" s="377" t="s">
        <v>313</v>
      </c>
      <c r="N8" s="377" t="s">
        <v>102</v>
      </c>
      <c r="O8" s="377"/>
      <c r="P8" s="378" t="s">
        <v>314</v>
      </c>
      <c r="Q8" s="378" t="s">
        <v>315</v>
      </c>
      <c r="R8" s="379"/>
      <c r="S8" s="379" t="s">
        <v>610</v>
      </c>
      <c r="T8" s="379" t="s">
        <v>613</v>
      </c>
      <c r="U8" s="378" t="s">
        <v>316</v>
      </c>
      <c r="V8" s="328"/>
      <c r="W8" s="807"/>
      <c r="X8" s="808"/>
      <c r="Y8" s="808"/>
      <c r="Z8" s="813"/>
      <c r="AA8" s="772"/>
      <c r="AB8" s="772"/>
      <c r="AC8" s="328"/>
      <c r="AD8" s="380" t="s">
        <v>1716</v>
      </c>
      <c r="AE8" s="380" t="s">
        <v>635</v>
      </c>
      <c r="AF8" s="378" t="s">
        <v>314</v>
      </c>
      <c r="AG8" s="381" t="s">
        <v>636</v>
      </c>
      <c r="AH8" s="378" t="s">
        <v>315</v>
      </c>
      <c r="AI8" s="379" t="s">
        <v>319</v>
      </c>
      <c r="AJ8" s="378" t="s">
        <v>319</v>
      </c>
    </row>
    <row r="9" spans="1:45" s="340" customFormat="1" ht="100.5" customHeight="1" x14ac:dyDescent="0.2">
      <c r="A9" s="1178" t="s">
        <v>371</v>
      </c>
      <c r="B9" s="1181" t="s">
        <v>229</v>
      </c>
      <c r="C9" s="1084" t="s">
        <v>2600</v>
      </c>
      <c r="D9" s="1085"/>
      <c r="E9" s="1086"/>
      <c r="F9" s="330">
        <v>1</v>
      </c>
      <c r="G9" s="1087" t="s">
        <v>2601</v>
      </c>
      <c r="H9" s="1088"/>
      <c r="I9" s="1089"/>
      <c r="J9" s="992" t="s">
        <v>2602</v>
      </c>
      <c r="K9" s="992"/>
      <c r="L9" s="992"/>
      <c r="M9" s="1178" t="s">
        <v>23</v>
      </c>
      <c r="N9" s="1178" t="s">
        <v>23</v>
      </c>
      <c r="O9" s="330"/>
      <c r="P9" s="1360" t="s">
        <v>101</v>
      </c>
      <c r="Q9" s="1360" t="s">
        <v>1717</v>
      </c>
      <c r="R9" s="346"/>
      <c r="S9" s="347">
        <f>VLOOKUP(P9,[41]Listas!$D$6:$E$10,2,0)</f>
        <v>3</v>
      </c>
      <c r="T9" s="347">
        <f>HLOOKUP(Q9,[41]Listas!$F$4:$J$5,2,0)</f>
        <v>2</v>
      </c>
      <c r="U9" s="1196" t="str">
        <f>INDEX([41]Listas!$F$6:$J$10,MATCH(P9,[41]Listas!$D$6:$D$10,0),MATCH(Q9,[41]Listas!$F$4:$J$4,0))</f>
        <v>6
MODERADO</v>
      </c>
      <c r="V9" s="346"/>
      <c r="W9" s="1357" t="s">
        <v>2603</v>
      </c>
      <c r="X9" s="1357"/>
      <c r="Y9" s="1357"/>
      <c r="Z9" s="452" t="s">
        <v>2604</v>
      </c>
      <c r="AA9" s="1181" t="s">
        <v>323</v>
      </c>
      <c r="AB9" s="1178">
        <v>87</v>
      </c>
      <c r="AC9" s="346"/>
      <c r="AD9" s="347">
        <f>IF(AB9&lt;=33,0,IF(AB9&gt;81,2,1))</f>
        <v>2</v>
      </c>
      <c r="AE9" s="348">
        <f>IF(OR(AA9="Probabilidad",AA9="Ambos"),S9-AD9,S9)</f>
        <v>1</v>
      </c>
      <c r="AF9" s="1354" t="str">
        <f>IF(AE9&lt;=1,"Remota",VLOOKUP(AE9,[41]Listas!$C$6:$D$10,2,0))</f>
        <v>Remota</v>
      </c>
      <c r="AG9" s="348">
        <f>IF(OR(AA9="Impacto",AA9="Ambos"),T9-AD9,T9)</f>
        <v>2</v>
      </c>
      <c r="AH9" s="1354" t="str">
        <f>IF(AG9&lt;=1,"Insignificante",HLOOKUP(AG9,[41]Listas!$F$3:$J$4,2,0))</f>
        <v>Menor</v>
      </c>
      <c r="AI9" s="349">
        <f>AE9*AG9</f>
        <v>2</v>
      </c>
      <c r="AJ9" s="1196" t="str">
        <f>INDEX([41]Listas!$F$6:$J$10,MATCH(AF9,[41]Listas!$D$6:$D$10,0),MATCH(AH9,[41]Listas!$F$4:$J$4,0))</f>
        <v>2
INFERIOR</v>
      </c>
    </row>
    <row r="10" spans="1:45" s="340" customFormat="1" ht="105.75" customHeight="1" x14ac:dyDescent="0.2">
      <c r="A10" s="1179"/>
      <c r="B10" s="1182"/>
      <c r="C10" s="1122"/>
      <c r="D10" s="1123"/>
      <c r="E10" s="1124"/>
      <c r="F10" s="330">
        <v>2</v>
      </c>
      <c r="G10" s="1087" t="s">
        <v>2605</v>
      </c>
      <c r="H10" s="1088"/>
      <c r="I10" s="1089"/>
      <c r="J10" s="992"/>
      <c r="K10" s="992"/>
      <c r="L10" s="992"/>
      <c r="M10" s="1179"/>
      <c r="N10" s="1179"/>
      <c r="O10" s="330"/>
      <c r="P10" s="1361"/>
      <c r="Q10" s="1361"/>
      <c r="R10" s="346"/>
      <c r="S10" s="347" t="e">
        <f>VLOOKUP(P10,[41]Listas!$D$6:$E$10,2,0)</f>
        <v>#N/A</v>
      </c>
      <c r="T10" s="347" t="e">
        <f>HLOOKUP(Q10,[41]Listas!$F$4:$J$5,2,0)</f>
        <v>#N/A</v>
      </c>
      <c r="U10" s="1197"/>
      <c r="V10" s="346"/>
      <c r="W10" s="1357" t="s">
        <v>2606</v>
      </c>
      <c r="X10" s="1357"/>
      <c r="Y10" s="1357"/>
      <c r="Z10" s="452" t="s">
        <v>2607</v>
      </c>
      <c r="AA10" s="1182"/>
      <c r="AB10" s="1179"/>
      <c r="AC10" s="346"/>
      <c r="AD10" s="347">
        <f>IF(AB10&lt;=33,0,IF(AB10&gt;81,2,1))</f>
        <v>0</v>
      </c>
      <c r="AE10" s="348" t="e">
        <f>IF(OR(AA10="Probabilidad",AA10="Ambos"),S10-AD10,S10)</f>
        <v>#N/A</v>
      </c>
      <c r="AF10" s="1355"/>
      <c r="AG10" s="348" t="e">
        <f>IF(OR(AA10="Impacto",AA10="Ambos"),T10-AD10,T10)</f>
        <v>#N/A</v>
      </c>
      <c r="AH10" s="1355"/>
      <c r="AI10" s="349" t="e">
        <f>AE10*AG10</f>
        <v>#N/A</v>
      </c>
      <c r="AJ10" s="1197"/>
    </row>
    <row r="11" spans="1:45" s="340" customFormat="1" ht="43.5" customHeight="1" x14ac:dyDescent="0.2">
      <c r="A11" s="1179"/>
      <c r="B11" s="1182"/>
      <c r="C11" s="1122"/>
      <c r="D11" s="1123"/>
      <c r="E11" s="1124"/>
      <c r="F11" s="330">
        <v>3</v>
      </c>
      <c r="G11" s="1358" t="s">
        <v>372</v>
      </c>
      <c r="H11" s="1358"/>
      <c r="I11" s="1358"/>
      <c r="J11" s="992"/>
      <c r="K11" s="992"/>
      <c r="L11" s="992"/>
      <c r="M11" s="1179"/>
      <c r="N11" s="1179"/>
      <c r="O11" s="330"/>
      <c r="P11" s="1361"/>
      <c r="Q11" s="1361"/>
      <c r="R11" s="346"/>
      <c r="S11" s="347" t="e">
        <f>VLOOKUP(P11,[41]Listas!$D$6:$E$10,2,0)</f>
        <v>#N/A</v>
      </c>
      <c r="T11" s="347" t="e">
        <f>HLOOKUP(Q11,[41]Listas!$F$4:$J$5,2,0)</f>
        <v>#N/A</v>
      </c>
      <c r="U11" s="1197"/>
      <c r="V11" s="346"/>
      <c r="W11" s="1357" t="s">
        <v>2608</v>
      </c>
      <c r="X11" s="1357"/>
      <c r="Y11" s="1357"/>
      <c r="Z11" s="452" t="s">
        <v>2609</v>
      </c>
      <c r="AA11" s="1182"/>
      <c r="AB11" s="1179"/>
      <c r="AC11" s="346"/>
      <c r="AD11" s="347">
        <f t="shared" ref="AD11:AD18" si="0">IF(AB11&lt;=33,0,IF(AB11&gt;81,2,1))</f>
        <v>0</v>
      </c>
      <c r="AE11" s="348" t="e">
        <f t="shared" ref="AE11:AE18" si="1">IF(OR(AA11="Probabilidad",AA11="Ambos"),S11-AD11,S11)</f>
        <v>#N/A</v>
      </c>
      <c r="AF11" s="1355"/>
      <c r="AG11" s="348" t="e">
        <f t="shared" ref="AG11:AG18" si="2">IF(OR(AA11="Impacto",AA11="Ambos"),T11-AD11,T11)</f>
        <v>#N/A</v>
      </c>
      <c r="AH11" s="1355"/>
      <c r="AI11" s="349" t="e">
        <f t="shared" ref="AI11:AI18" si="3">AE11*AG11</f>
        <v>#N/A</v>
      </c>
      <c r="AJ11" s="1197"/>
    </row>
    <row r="12" spans="1:45" s="340" customFormat="1" ht="78" customHeight="1" x14ac:dyDescent="0.2">
      <c r="A12" s="1180"/>
      <c r="B12" s="1183"/>
      <c r="C12" s="1125"/>
      <c r="D12" s="1126"/>
      <c r="E12" s="1127"/>
      <c r="F12" s="330">
        <v>4</v>
      </c>
      <c r="G12" s="1358" t="s">
        <v>2610</v>
      </c>
      <c r="H12" s="1358"/>
      <c r="I12" s="1358"/>
      <c r="J12" s="992"/>
      <c r="K12" s="992"/>
      <c r="L12" s="992"/>
      <c r="M12" s="1180"/>
      <c r="N12" s="1180"/>
      <c r="O12" s="330"/>
      <c r="P12" s="1362"/>
      <c r="Q12" s="1362"/>
      <c r="R12" s="345"/>
      <c r="S12" s="347" t="e">
        <f>VLOOKUP(P12,[41]Listas!$D$6:$E$10,2,0)</f>
        <v>#N/A</v>
      </c>
      <c r="T12" s="347" t="e">
        <f>HLOOKUP(Q12,[41]Listas!$F$4:$J$5,2,0)</f>
        <v>#N/A</v>
      </c>
      <c r="U12" s="1198"/>
      <c r="V12" s="345"/>
      <c r="W12" s="1359" t="s">
        <v>2611</v>
      </c>
      <c r="X12" s="1359"/>
      <c r="Y12" s="1359"/>
      <c r="Z12" s="453" t="s">
        <v>2612</v>
      </c>
      <c r="AA12" s="1183"/>
      <c r="AB12" s="1180"/>
      <c r="AC12" s="345"/>
      <c r="AD12" s="347">
        <f t="shared" si="0"/>
        <v>0</v>
      </c>
      <c r="AE12" s="437" t="e">
        <f t="shared" si="1"/>
        <v>#N/A</v>
      </c>
      <c r="AF12" s="1356"/>
      <c r="AG12" s="437" t="e">
        <f t="shared" si="2"/>
        <v>#N/A</v>
      </c>
      <c r="AH12" s="1356"/>
      <c r="AI12" s="349" t="e">
        <f t="shared" si="3"/>
        <v>#N/A</v>
      </c>
      <c r="AJ12" s="1198"/>
    </row>
    <row r="13" spans="1:45" s="340" customFormat="1" ht="78" hidden="1" customHeight="1" x14ac:dyDescent="0.2">
      <c r="A13" s="330"/>
      <c r="B13" s="331" t="s">
        <v>1230</v>
      </c>
      <c r="C13" s="814"/>
      <c r="D13" s="814"/>
      <c r="E13" s="814"/>
      <c r="F13" s="330"/>
      <c r="G13" s="815"/>
      <c r="H13" s="816"/>
      <c r="I13" s="817"/>
      <c r="J13" s="814"/>
      <c r="K13" s="814"/>
      <c r="L13" s="814"/>
      <c r="M13" s="330"/>
      <c r="N13" s="330"/>
      <c r="O13" s="330"/>
      <c r="P13" s="332"/>
      <c r="Q13" s="332"/>
      <c r="R13" s="346"/>
      <c r="S13" s="347" t="e">
        <f>VLOOKUP(P13,[41]Listas!$D$6:$E$10,2,0)</f>
        <v>#N/A</v>
      </c>
      <c r="T13" s="347" t="e">
        <f>HLOOKUP(Q13,[41]Listas!$F$4:$J$5,2,0)</f>
        <v>#N/A</v>
      </c>
      <c r="U13" s="339" t="e">
        <f>INDEX([41]Listas!$F$6:$J$10,MATCH(P13,[41]Listas!$D$6:$D$10,0),MATCH(Q13,[41]Listas!$F$4:$J$4,0))</f>
        <v>#N/A</v>
      </c>
      <c r="V13" s="346"/>
      <c r="W13" s="818"/>
      <c r="X13" s="818"/>
      <c r="Y13" s="818"/>
      <c r="Z13" s="330"/>
      <c r="AA13" s="331"/>
      <c r="AB13" s="330"/>
      <c r="AC13" s="346"/>
      <c r="AD13" s="347">
        <f t="shared" si="0"/>
        <v>0</v>
      </c>
      <c r="AE13" s="348" t="e">
        <f t="shared" si="1"/>
        <v>#N/A</v>
      </c>
      <c r="AF13" s="336" t="e">
        <f>IF(AE13&lt;=1,"Remota",VLOOKUP(AE13,[41]Listas!$C$6:$D$10,2,0))</f>
        <v>#N/A</v>
      </c>
      <c r="AG13" s="348" t="e">
        <f t="shared" si="2"/>
        <v>#N/A</v>
      </c>
      <c r="AH13" s="336" t="e">
        <f>IF(AG13&lt;=1,"Insignificante",HLOOKUP(AG13,[41]Listas!$F$3:$J$4,2,0))</f>
        <v>#N/A</v>
      </c>
      <c r="AI13" s="349" t="e">
        <f t="shared" si="3"/>
        <v>#N/A</v>
      </c>
      <c r="AJ13" s="339" t="e">
        <f>INDEX([41]Listas!$F$6:$J$10,MATCH(AF13,[41]Listas!$D$6:$D$10,0),MATCH(AH13,[41]Listas!$F$4:$J$4,0))</f>
        <v>#N/A</v>
      </c>
    </row>
    <row r="14" spans="1:45" s="340" customFormat="1" ht="78" hidden="1" customHeight="1" x14ac:dyDescent="0.2">
      <c r="A14" s="330"/>
      <c r="B14" s="331" t="s">
        <v>1230</v>
      </c>
      <c r="C14" s="814"/>
      <c r="D14" s="814"/>
      <c r="E14" s="814"/>
      <c r="F14" s="330"/>
      <c r="G14" s="815"/>
      <c r="H14" s="816"/>
      <c r="I14" s="817"/>
      <c r="J14" s="814"/>
      <c r="K14" s="814"/>
      <c r="L14" s="814"/>
      <c r="M14" s="330"/>
      <c r="N14" s="330"/>
      <c r="O14" s="330"/>
      <c r="P14" s="332"/>
      <c r="Q14" s="332"/>
      <c r="R14" s="346"/>
      <c r="S14" s="347" t="e">
        <f>VLOOKUP(P14,[41]Listas!$D$6:$E$10,2,0)</f>
        <v>#N/A</v>
      </c>
      <c r="T14" s="347" t="e">
        <f>HLOOKUP(Q14,[41]Listas!$F$4:$J$5,2,0)</f>
        <v>#N/A</v>
      </c>
      <c r="U14" s="339" t="e">
        <f>INDEX([41]Listas!$F$6:$J$10,MATCH(P14,[41]Listas!$D$6:$D$10,0),MATCH(Q14,[41]Listas!$F$4:$J$4,0))</f>
        <v>#N/A</v>
      </c>
      <c r="V14" s="346"/>
      <c r="W14" s="818"/>
      <c r="X14" s="818"/>
      <c r="Y14" s="818"/>
      <c r="Z14" s="330"/>
      <c r="AA14" s="331"/>
      <c r="AB14" s="330"/>
      <c r="AC14" s="346"/>
      <c r="AD14" s="347">
        <f t="shared" si="0"/>
        <v>0</v>
      </c>
      <c r="AE14" s="348" t="e">
        <f t="shared" si="1"/>
        <v>#N/A</v>
      </c>
      <c r="AF14" s="336" t="e">
        <f>IF(AE14&lt;=1,"Remota",VLOOKUP(AE14,[41]Listas!$C$6:$D$10,2,0))</f>
        <v>#N/A</v>
      </c>
      <c r="AG14" s="348" t="e">
        <f t="shared" si="2"/>
        <v>#N/A</v>
      </c>
      <c r="AH14" s="336" t="e">
        <f>IF(AG14&lt;=1,"Insignificante",HLOOKUP(AG14,[41]Listas!$F$3:$J$4,2,0))</f>
        <v>#N/A</v>
      </c>
      <c r="AI14" s="349" t="e">
        <f t="shared" si="3"/>
        <v>#N/A</v>
      </c>
      <c r="AJ14" s="339" t="e">
        <f>INDEX([41]Listas!$F$6:$J$10,MATCH(AF14,[41]Listas!$D$6:$D$10,0),MATCH(AH14,[41]Listas!$F$4:$J$4,0))</f>
        <v>#N/A</v>
      </c>
    </row>
    <row r="15" spans="1:45" s="340" customFormat="1" ht="78" hidden="1" customHeight="1" x14ac:dyDescent="0.2">
      <c r="A15" s="330"/>
      <c r="B15" s="331" t="s">
        <v>1230</v>
      </c>
      <c r="C15" s="814"/>
      <c r="D15" s="814"/>
      <c r="E15" s="814"/>
      <c r="F15" s="330"/>
      <c r="G15" s="815"/>
      <c r="H15" s="816"/>
      <c r="I15" s="817"/>
      <c r="J15" s="814"/>
      <c r="K15" s="814"/>
      <c r="L15" s="814"/>
      <c r="M15" s="330"/>
      <c r="N15" s="330"/>
      <c r="O15" s="330"/>
      <c r="P15" s="332"/>
      <c r="Q15" s="332"/>
      <c r="R15" s="346"/>
      <c r="S15" s="347" t="e">
        <f>VLOOKUP(P15,[41]Listas!$D$6:$E$10,2,0)</f>
        <v>#N/A</v>
      </c>
      <c r="T15" s="347" t="e">
        <f>HLOOKUP(Q15,[41]Listas!$F$4:$J$5,2,0)</f>
        <v>#N/A</v>
      </c>
      <c r="U15" s="339" t="e">
        <f>INDEX([41]Listas!$F$6:$J$10,MATCH(P15,[41]Listas!$D$6:$D$10,0),MATCH(Q15,[41]Listas!$F$4:$J$4,0))</f>
        <v>#N/A</v>
      </c>
      <c r="V15" s="346"/>
      <c r="W15" s="818"/>
      <c r="X15" s="818"/>
      <c r="Y15" s="818"/>
      <c r="Z15" s="330"/>
      <c r="AA15" s="331"/>
      <c r="AB15" s="330"/>
      <c r="AC15" s="346"/>
      <c r="AD15" s="347">
        <f t="shared" si="0"/>
        <v>0</v>
      </c>
      <c r="AE15" s="348" t="e">
        <f t="shared" si="1"/>
        <v>#N/A</v>
      </c>
      <c r="AF15" s="336" t="e">
        <f>IF(AE15&lt;=1,"Remota",VLOOKUP(AE15,[41]Listas!$C$6:$D$10,2,0))</f>
        <v>#N/A</v>
      </c>
      <c r="AG15" s="348" t="e">
        <f t="shared" si="2"/>
        <v>#N/A</v>
      </c>
      <c r="AH15" s="336" t="e">
        <f>IF(AG15&lt;=1,"Insignificante",HLOOKUP(AG15,[41]Listas!$F$3:$J$4,2,0))</f>
        <v>#N/A</v>
      </c>
      <c r="AI15" s="349" t="e">
        <f t="shared" si="3"/>
        <v>#N/A</v>
      </c>
      <c r="AJ15" s="339" t="e">
        <f>INDEX([41]Listas!$F$6:$J$10,MATCH(AF15,[41]Listas!$D$6:$D$10,0),MATCH(AH15,[41]Listas!$F$4:$J$4,0))</f>
        <v>#N/A</v>
      </c>
    </row>
    <row r="16" spans="1:45" s="340" customFormat="1" ht="78" hidden="1" customHeight="1" x14ac:dyDescent="0.2">
      <c r="A16" s="330"/>
      <c r="B16" s="331" t="s">
        <v>1230</v>
      </c>
      <c r="C16" s="814"/>
      <c r="D16" s="814"/>
      <c r="E16" s="814"/>
      <c r="F16" s="330"/>
      <c r="G16" s="815"/>
      <c r="H16" s="816"/>
      <c r="I16" s="817"/>
      <c r="J16" s="814"/>
      <c r="K16" s="814"/>
      <c r="L16" s="814"/>
      <c r="M16" s="330"/>
      <c r="N16" s="330"/>
      <c r="O16" s="330"/>
      <c r="P16" s="332"/>
      <c r="Q16" s="332"/>
      <c r="R16" s="346"/>
      <c r="S16" s="347" t="e">
        <f>VLOOKUP(P16,[41]Listas!$D$6:$E$10,2,0)</f>
        <v>#N/A</v>
      </c>
      <c r="T16" s="347" t="e">
        <f>HLOOKUP(Q16,[41]Listas!$F$4:$J$5,2,0)</f>
        <v>#N/A</v>
      </c>
      <c r="U16" s="339" t="e">
        <f>INDEX([41]Listas!$F$6:$J$10,MATCH(P16,[41]Listas!$D$6:$D$10,0),MATCH(Q16,[41]Listas!$F$4:$J$4,0))</f>
        <v>#N/A</v>
      </c>
      <c r="V16" s="346"/>
      <c r="W16" s="818"/>
      <c r="X16" s="818"/>
      <c r="Y16" s="818"/>
      <c r="Z16" s="330"/>
      <c r="AA16" s="331"/>
      <c r="AB16" s="330"/>
      <c r="AC16" s="346"/>
      <c r="AD16" s="347">
        <f t="shared" si="0"/>
        <v>0</v>
      </c>
      <c r="AE16" s="348" t="e">
        <f t="shared" si="1"/>
        <v>#N/A</v>
      </c>
      <c r="AF16" s="336" t="e">
        <f>IF(AE16&lt;=1,"Remota",VLOOKUP(AE16,[41]Listas!$C$6:$D$10,2,0))</f>
        <v>#N/A</v>
      </c>
      <c r="AG16" s="348" t="e">
        <f t="shared" si="2"/>
        <v>#N/A</v>
      </c>
      <c r="AH16" s="336" t="e">
        <f>IF(AG16&lt;=1,"Insignificante",HLOOKUP(AG16,[41]Listas!$F$3:$J$4,2,0))</f>
        <v>#N/A</v>
      </c>
      <c r="AI16" s="349" t="e">
        <f t="shared" si="3"/>
        <v>#N/A</v>
      </c>
      <c r="AJ16" s="339" t="e">
        <f>INDEX([41]Listas!$F$6:$J$10,MATCH(AF16,[41]Listas!$D$6:$D$10,0),MATCH(AH16,[41]Listas!$F$4:$J$4,0))</f>
        <v>#N/A</v>
      </c>
    </row>
    <row r="17" spans="1:36" s="340" customFormat="1" ht="78" hidden="1" customHeight="1" x14ac:dyDescent="0.2">
      <c r="A17" s="330"/>
      <c r="B17" s="331" t="s">
        <v>1230</v>
      </c>
      <c r="C17" s="814"/>
      <c r="D17" s="814"/>
      <c r="E17" s="814"/>
      <c r="F17" s="330"/>
      <c r="G17" s="815"/>
      <c r="H17" s="816"/>
      <c r="I17" s="817"/>
      <c r="J17" s="814"/>
      <c r="K17" s="814"/>
      <c r="L17" s="814"/>
      <c r="M17" s="330"/>
      <c r="N17" s="330"/>
      <c r="O17" s="330"/>
      <c r="P17" s="332"/>
      <c r="Q17" s="332"/>
      <c r="R17" s="346"/>
      <c r="S17" s="347" t="e">
        <f>VLOOKUP(P17,[41]Listas!$D$6:$E$10,2,0)</f>
        <v>#N/A</v>
      </c>
      <c r="T17" s="347" t="e">
        <f>HLOOKUP(Q17,[41]Listas!$F$4:$J$5,2,0)</f>
        <v>#N/A</v>
      </c>
      <c r="U17" s="339" t="e">
        <f>INDEX([41]Listas!$F$6:$J$10,MATCH(P17,[41]Listas!$D$6:$D$10,0),MATCH(Q17,[41]Listas!$F$4:$J$4,0))</f>
        <v>#N/A</v>
      </c>
      <c r="V17" s="346"/>
      <c r="W17" s="818"/>
      <c r="X17" s="818"/>
      <c r="Y17" s="818"/>
      <c r="Z17" s="330"/>
      <c r="AA17" s="331"/>
      <c r="AB17" s="330"/>
      <c r="AC17" s="346"/>
      <c r="AD17" s="347">
        <f t="shared" si="0"/>
        <v>0</v>
      </c>
      <c r="AE17" s="348" t="e">
        <f t="shared" si="1"/>
        <v>#N/A</v>
      </c>
      <c r="AF17" s="336" t="e">
        <f>IF(AE17&lt;=1,"Remota",VLOOKUP(AE17,[41]Listas!$C$6:$D$10,2,0))</f>
        <v>#N/A</v>
      </c>
      <c r="AG17" s="348" t="e">
        <f t="shared" si="2"/>
        <v>#N/A</v>
      </c>
      <c r="AH17" s="336" t="e">
        <f>IF(AG17&lt;=1,"Insignificante",HLOOKUP(AG17,[41]Listas!$F$3:$J$4,2,0))</f>
        <v>#N/A</v>
      </c>
      <c r="AI17" s="349" t="e">
        <f t="shared" si="3"/>
        <v>#N/A</v>
      </c>
      <c r="AJ17" s="339" t="e">
        <f>INDEX([41]Listas!$F$6:$J$10,MATCH(AF17,[41]Listas!$D$6:$D$10,0),MATCH(AH17,[41]Listas!$F$4:$J$4,0))</f>
        <v>#N/A</v>
      </c>
    </row>
    <row r="18" spans="1:36" s="340" customFormat="1" ht="78" hidden="1" customHeight="1" x14ac:dyDescent="0.2">
      <c r="A18" s="330"/>
      <c r="B18" s="331" t="s">
        <v>1230</v>
      </c>
      <c r="C18" s="814"/>
      <c r="D18" s="814"/>
      <c r="E18" s="814"/>
      <c r="F18" s="330"/>
      <c r="G18" s="815"/>
      <c r="H18" s="816"/>
      <c r="I18" s="817"/>
      <c r="J18" s="814"/>
      <c r="K18" s="814"/>
      <c r="L18" s="814"/>
      <c r="M18" s="330"/>
      <c r="N18" s="330"/>
      <c r="O18" s="330"/>
      <c r="P18" s="332"/>
      <c r="Q18" s="332"/>
      <c r="R18" s="346"/>
      <c r="S18" s="347" t="e">
        <f>VLOOKUP(P18,[41]Listas!$D$6:$E$10,2,0)</f>
        <v>#N/A</v>
      </c>
      <c r="T18" s="347" t="e">
        <f>HLOOKUP(Q18,[41]Listas!$F$4:$J$5,2,0)</f>
        <v>#N/A</v>
      </c>
      <c r="U18" s="339" t="e">
        <f>INDEX([41]Listas!$F$6:$J$10,MATCH(P18,[41]Listas!$D$6:$D$10,0),MATCH(Q18,[41]Listas!$F$4:$J$4,0))</f>
        <v>#N/A</v>
      </c>
      <c r="V18" s="346"/>
      <c r="W18" s="818"/>
      <c r="X18" s="818"/>
      <c r="Y18" s="818"/>
      <c r="Z18" s="330"/>
      <c r="AA18" s="331"/>
      <c r="AB18" s="330"/>
      <c r="AC18" s="346"/>
      <c r="AD18" s="347">
        <f t="shared" si="0"/>
        <v>0</v>
      </c>
      <c r="AE18" s="348" t="e">
        <f t="shared" si="1"/>
        <v>#N/A</v>
      </c>
      <c r="AF18" s="336" t="e">
        <f>IF(AE18&lt;=1,"Remota",VLOOKUP(AE18,[41]Listas!$C$6:$D$10,2,0))</f>
        <v>#N/A</v>
      </c>
      <c r="AG18" s="348" t="e">
        <f t="shared" si="2"/>
        <v>#N/A</v>
      </c>
      <c r="AH18" s="336" t="e">
        <f>IF(AG18&lt;=1,"Insignificante",HLOOKUP(AG18,[41]Listas!$F$3:$J$4,2,0))</f>
        <v>#N/A</v>
      </c>
      <c r="AI18" s="349" t="e">
        <f t="shared" si="3"/>
        <v>#N/A</v>
      </c>
      <c r="AJ18" s="339" t="e">
        <f>INDEX([41]Listas!$F$6:$J$10,MATCH(AF18,[41]Listas!$D$6:$D$10,0),MATCH(AH18,[41]Listas!$F$4:$J$4,0))</f>
        <v>#N/A</v>
      </c>
    </row>
    <row r="19" spans="1:36" s="340" customFormat="1" ht="78" hidden="1" customHeight="1" x14ac:dyDescent="0.2">
      <c r="A19" s="330"/>
      <c r="B19" s="331" t="s">
        <v>1230</v>
      </c>
      <c r="C19" s="814"/>
      <c r="D19" s="814"/>
      <c r="E19" s="814"/>
      <c r="F19" s="330"/>
      <c r="G19" s="815"/>
      <c r="H19" s="816"/>
      <c r="I19" s="817"/>
      <c r="J19" s="814"/>
      <c r="K19" s="814"/>
      <c r="L19" s="814"/>
      <c r="M19" s="330"/>
      <c r="N19" s="330"/>
      <c r="O19" s="330"/>
      <c r="P19" s="332"/>
      <c r="Q19" s="332"/>
      <c r="R19" s="346"/>
      <c r="S19" s="347" t="e">
        <f>VLOOKUP(P19,[41]Listas!$D$6:$E$10,2,0)</f>
        <v>#N/A</v>
      </c>
      <c r="T19" s="347" t="e">
        <f>HLOOKUP(Q19,[41]Listas!$F$4:$J$5,2,0)</f>
        <v>#N/A</v>
      </c>
      <c r="U19" s="339" t="e">
        <f>INDEX([41]Listas!$F$6:$J$10,MATCH(P19,[41]Listas!$D$6:$D$10,0),MATCH(Q19,[41]Listas!$F$4:$J$4,0))</f>
        <v>#N/A</v>
      </c>
      <c r="V19" s="346"/>
      <c r="W19" s="818"/>
      <c r="X19" s="818"/>
      <c r="Y19" s="818"/>
      <c r="Z19" s="330"/>
      <c r="AA19" s="331"/>
      <c r="AB19" s="330"/>
      <c r="AC19" s="346"/>
      <c r="AD19" s="347">
        <f>IF(AB19&lt;=33,0,IF(AB19&gt;81,2,1))</f>
        <v>0</v>
      </c>
      <c r="AE19" s="348" t="e">
        <f>IF(OR(AA19="Probabilidad",AA19="Ambos"),S19-AD19,S19)</f>
        <v>#N/A</v>
      </c>
      <c r="AF19" s="336" t="e">
        <f>IF(AE19&lt;=1,"Remota",VLOOKUP(AE19,[41]Listas!$C$6:$D$10,2,0))</f>
        <v>#N/A</v>
      </c>
      <c r="AG19" s="348" t="e">
        <f>IF(OR(AA19="Impacto",AA19="Ambos"),T19-AD19,T19)</f>
        <v>#N/A</v>
      </c>
      <c r="AH19" s="336" t="e">
        <f>IF(AG19&lt;=1,"Insignificante",HLOOKUP(AG19,[41]Listas!$F$3:$J$4,2,0))</f>
        <v>#N/A</v>
      </c>
      <c r="AI19" s="349" t="e">
        <f>AE19*AG19</f>
        <v>#N/A</v>
      </c>
      <c r="AJ19" s="339" t="e">
        <f>INDEX([41]Listas!$F$6:$J$10,MATCH(AF19,[41]Listas!$D$6:$D$10,0),MATCH(AH19,[41]Listas!$F$4:$J$4,0))</f>
        <v>#N/A</v>
      </c>
    </row>
    <row r="20" spans="1:36" s="340" customFormat="1" ht="78" hidden="1" customHeight="1" x14ac:dyDescent="0.2">
      <c r="A20" s="330"/>
      <c r="B20" s="331" t="s">
        <v>1230</v>
      </c>
      <c r="C20" s="814"/>
      <c r="D20" s="814"/>
      <c r="E20" s="814"/>
      <c r="F20" s="330"/>
      <c r="G20" s="815"/>
      <c r="H20" s="816"/>
      <c r="I20" s="817"/>
      <c r="J20" s="814"/>
      <c r="K20" s="814"/>
      <c r="L20" s="814"/>
      <c r="M20" s="330"/>
      <c r="N20" s="330"/>
      <c r="O20" s="330"/>
      <c r="P20" s="332"/>
      <c r="Q20" s="332"/>
      <c r="R20" s="346"/>
      <c r="S20" s="347" t="e">
        <f>VLOOKUP(P20,[41]Listas!$D$6:$E$10,2,0)</f>
        <v>#N/A</v>
      </c>
      <c r="T20" s="347" t="e">
        <f>HLOOKUP(Q20,[41]Listas!$F$4:$J$5,2,0)</f>
        <v>#N/A</v>
      </c>
      <c r="U20" s="339" t="e">
        <f>INDEX([41]Listas!$F$6:$J$10,MATCH(P20,[41]Listas!$D$6:$D$10,0),MATCH(Q20,[41]Listas!$F$4:$J$4,0))</f>
        <v>#N/A</v>
      </c>
      <c r="V20" s="346"/>
      <c r="W20" s="818"/>
      <c r="X20" s="818"/>
      <c r="Y20" s="818"/>
      <c r="Z20" s="330"/>
      <c r="AA20" s="331"/>
      <c r="AB20" s="330"/>
      <c r="AC20" s="346"/>
      <c r="AD20" s="347">
        <f t="shared" ref="AD20:AD27" si="4">IF(AB20&lt;=33,0,IF(AB20&gt;81,2,1))</f>
        <v>0</v>
      </c>
      <c r="AE20" s="348" t="e">
        <f t="shared" ref="AE20:AE27" si="5">IF(OR(AA20="Probabilidad",AA20="Ambos"),S20-AD20,S20)</f>
        <v>#N/A</v>
      </c>
      <c r="AF20" s="336" t="e">
        <f>IF(AE20&lt;=1,"Remota",VLOOKUP(AE20,[41]Listas!$C$6:$D$10,2,0))</f>
        <v>#N/A</v>
      </c>
      <c r="AG20" s="348" t="e">
        <f t="shared" ref="AG20:AG27" si="6">IF(OR(AA20="Impacto",AA20="Ambos"),T20-AD20,T20)</f>
        <v>#N/A</v>
      </c>
      <c r="AH20" s="336" t="e">
        <f>IF(AG20&lt;=1,"Insignificante",HLOOKUP(AG20,[41]Listas!$F$3:$J$4,2,0))</f>
        <v>#N/A</v>
      </c>
      <c r="AI20" s="349" t="e">
        <f t="shared" ref="AI20:AI27" si="7">AE20*AG20</f>
        <v>#N/A</v>
      </c>
      <c r="AJ20" s="339" t="e">
        <f>INDEX([41]Listas!$F$6:$J$10,MATCH(AF20,[41]Listas!$D$6:$D$10,0),MATCH(AH20,[41]Listas!$F$4:$J$4,0))</f>
        <v>#N/A</v>
      </c>
    </row>
    <row r="21" spans="1:36" s="340" customFormat="1" ht="78" hidden="1" customHeight="1" x14ac:dyDescent="0.2">
      <c r="A21" s="330"/>
      <c r="B21" s="331" t="s">
        <v>1230</v>
      </c>
      <c r="C21" s="814"/>
      <c r="D21" s="814"/>
      <c r="E21" s="814"/>
      <c r="F21" s="330"/>
      <c r="G21" s="815"/>
      <c r="H21" s="816"/>
      <c r="I21" s="817"/>
      <c r="J21" s="814"/>
      <c r="K21" s="814"/>
      <c r="L21" s="814"/>
      <c r="M21" s="330"/>
      <c r="N21" s="330"/>
      <c r="O21" s="330"/>
      <c r="P21" s="332"/>
      <c r="Q21" s="332"/>
      <c r="R21" s="346"/>
      <c r="S21" s="347" t="e">
        <f>VLOOKUP(P21,[41]Listas!$D$6:$E$10,2,0)</f>
        <v>#N/A</v>
      </c>
      <c r="T21" s="347" t="e">
        <f>HLOOKUP(Q21,[41]Listas!$F$4:$J$5,2,0)</f>
        <v>#N/A</v>
      </c>
      <c r="U21" s="339" t="e">
        <f>INDEX([41]Listas!$F$6:$J$10,MATCH(P21,[41]Listas!$D$6:$D$10,0),MATCH(Q21,[41]Listas!$F$4:$J$4,0))</f>
        <v>#N/A</v>
      </c>
      <c r="V21" s="346"/>
      <c r="W21" s="818"/>
      <c r="X21" s="818"/>
      <c r="Y21" s="818"/>
      <c r="Z21" s="330"/>
      <c r="AA21" s="331"/>
      <c r="AB21" s="330"/>
      <c r="AC21" s="346"/>
      <c r="AD21" s="347">
        <f t="shared" si="4"/>
        <v>0</v>
      </c>
      <c r="AE21" s="348" t="e">
        <f t="shared" si="5"/>
        <v>#N/A</v>
      </c>
      <c r="AF21" s="336" t="e">
        <f>IF(AE21&lt;=1,"Remota",VLOOKUP(AE21,[41]Listas!$C$6:$D$10,2,0))</f>
        <v>#N/A</v>
      </c>
      <c r="AG21" s="348" t="e">
        <f t="shared" si="6"/>
        <v>#N/A</v>
      </c>
      <c r="AH21" s="336" t="e">
        <f>IF(AG21&lt;=1,"Insignificante",HLOOKUP(AG21,[41]Listas!$F$3:$J$4,2,0))</f>
        <v>#N/A</v>
      </c>
      <c r="AI21" s="349" t="e">
        <f t="shared" si="7"/>
        <v>#N/A</v>
      </c>
      <c r="AJ21" s="339" t="e">
        <f>INDEX([41]Listas!$F$6:$J$10,MATCH(AF21,[41]Listas!$D$6:$D$10,0),MATCH(AH21,[41]Listas!$F$4:$J$4,0))</f>
        <v>#N/A</v>
      </c>
    </row>
    <row r="22" spans="1:36" s="340" customFormat="1" ht="78" hidden="1" customHeight="1" x14ac:dyDescent="0.2">
      <c r="A22" s="330"/>
      <c r="B22" s="331" t="s">
        <v>1230</v>
      </c>
      <c r="C22" s="814"/>
      <c r="D22" s="814"/>
      <c r="E22" s="814"/>
      <c r="F22" s="330"/>
      <c r="G22" s="815"/>
      <c r="H22" s="816"/>
      <c r="I22" s="817"/>
      <c r="J22" s="814"/>
      <c r="K22" s="814"/>
      <c r="L22" s="814"/>
      <c r="M22" s="330"/>
      <c r="N22" s="330"/>
      <c r="O22" s="330"/>
      <c r="P22" s="332"/>
      <c r="Q22" s="332"/>
      <c r="R22" s="346"/>
      <c r="S22" s="347" t="e">
        <f>VLOOKUP(P22,[41]Listas!$D$6:$E$10,2,0)</f>
        <v>#N/A</v>
      </c>
      <c r="T22" s="347" t="e">
        <f>HLOOKUP(Q22,[41]Listas!$F$4:$J$5,2,0)</f>
        <v>#N/A</v>
      </c>
      <c r="U22" s="339" t="e">
        <f>INDEX([41]Listas!$F$6:$J$10,MATCH(P22,[41]Listas!$D$6:$D$10,0),MATCH(Q22,[41]Listas!$F$4:$J$4,0))</f>
        <v>#N/A</v>
      </c>
      <c r="V22" s="346"/>
      <c r="W22" s="818"/>
      <c r="X22" s="818"/>
      <c r="Y22" s="818"/>
      <c r="Z22" s="330"/>
      <c r="AA22" s="331"/>
      <c r="AB22" s="330"/>
      <c r="AC22" s="346"/>
      <c r="AD22" s="347">
        <f t="shared" si="4"/>
        <v>0</v>
      </c>
      <c r="AE22" s="348" t="e">
        <f t="shared" si="5"/>
        <v>#N/A</v>
      </c>
      <c r="AF22" s="336" t="e">
        <f>IF(AE22&lt;=1,"Remota",VLOOKUP(AE22,[41]Listas!$C$6:$D$10,2,0))</f>
        <v>#N/A</v>
      </c>
      <c r="AG22" s="348" t="e">
        <f t="shared" si="6"/>
        <v>#N/A</v>
      </c>
      <c r="AH22" s="336" t="e">
        <f>IF(AG22&lt;=1,"Insignificante",HLOOKUP(AG22,[41]Listas!$F$3:$J$4,2,0))</f>
        <v>#N/A</v>
      </c>
      <c r="AI22" s="349" t="e">
        <f t="shared" si="7"/>
        <v>#N/A</v>
      </c>
      <c r="AJ22" s="339" t="e">
        <f>INDEX([41]Listas!$F$6:$J$10,MATCH(AF22,[41]Listas!$D$6:$D$10,0),MATCH(AH22,[41]Listas!$F$4:$J$4,0))</f>
        <v>#N/A</v>
      </c>
    </row>
    <row r="23" spans="1:36" s="340" customFormat="1" ht="78" hidden="1" customHeight="1" x14ac:dyDescent="0.2">
      <c r="A23" s="330"/>
      <c r="B23" s="331" t="s">
        <v>1230</v>
      </c>
      <c r="C23" s="814"/>
      <c r="D23" s="814"/>
      <c r="E23" s="814"/>
      <c r="F23" s="330"/>
      <c r="G23" s="815"/>
      <c r="H23" s="816"/>
      <c r="I23" s="817"/>
      <c r="J23" s="814"/>
      <c r="K23" s="814"/>
      <c r="L23" s="814"/>
      <c r="M23" s="330"/>
      <c r="N23" s="330"/>
      <c r="O23" s="330"/>
      <c r="P23" s="332"/>
      <c r="Q23" s="332"/>
      <c r="R23" s="346"/>
      <c r="S23" s="347" t="e">
        <f>VLOOKUP(P23,[41]Listas!$D$6:$E$10,2,0)</f>
        <v>#N/A</v>
      </c>
      <c r="T23" s="347" t="e">
        <f>HLOOKUP(Q23,[41]Listas!$F$4:$J$5,2,0)</f>
        <v>#N/A</v>
      </c>
      <c r="U23" s="339" t="e">
        <f>INDEX([41]Listas!$F$6:$J$10,MATCH(P23,[41]Listas!$D$6:$D$10,0),MATCH(Q23,[41]Listas!$F$4:$J$4,0))</f>
        <v>#N/A</v>
      </c>
      <c r="V23" s="346"/>
      <c r="W23" s="818"/>
      <c r="X23" s="818"/>
      <c r="Y23" s="818"/>
      <c r="Z23" s="330"/>
      <c r="AA23" s="331"/>
      <c r="AB23" s="330"/>
      <c r="AC23" s="346"/>
      <c r="AD23" s="347">
        <f t="shared" si="4"/>
        <v>0</v>
      </c>
      <c r="AE23" s="348" t="e">
        <f t="shared" si="5"/>
        <v>#N/A</v>
      </c>
      <c r="AF23" s="336" t="e">
        <f>IF(AE23&lt;=1,"Remota",VLOOKUP(AE23,[41]Listas!$C$6:$D$10,2,0))</f>
        <v>#N/A</v>
      </c>
      <c r="AG23" s="348" t="e">
        <f t="shared" si="6"/>
        <v>#N/A</v>
      </c>
      <c r="AH23" s="336" t="e">
        <f>IF(AG23&lt;=1,"Insignificante",HLOOKUP(AG23,[41]Listas!$F$3:$J$4,2,0))</f>
        <v>#N/A</v>
      </c>
      <c r="AI23" s="349" t="e">
        <f t="shared" si="7"/>
        <v>#N/A</v>
      </c>
      <c r="AJ23" s="339" t="e">
        <f>INDEX([41]Listas!$F$6:$J$10,MATCH(AF23,[41]Listas!$D$6:$D$10,0),MATCH(AH23,[41]Listas!$F$4:$J$4,0))</f>
        <v>#N/A</v>
      </c>
    </row>
    <row r="24" spans="1:36" s="340" customFormat="1" ht="78" hidden="1" customHeight="1" x14ac:dyDescent="0.2">
      <c r="A24" s="330"/>
      <c r="B24" s="331" t="s">
        <v>1230</v>
      </c>
      <c r="C24" s="814"/>
      <c r="D24" s="814"/>
      <c r="E24" s="814"/>
      <c r="F24" s="330"/>
      <c r="G24" s="815"/>
      <c r="H24" s="816"/>
      <c r="I24" s="817"/>
      <c r="J24" s="814"/>
      <c r="K24" s="814"/>
      <c r="L24" s="814"/>
      <c r="M24" s="330"/>
      <c r="N24" s="330"/>
      <c r="O24" s="330"/>
      <c r="P24" s="332"/>
      <c r="Q24" s="332"/>
      <c r="R24" s="346"/>
      <c r="S24" s="347" t="e">
        <f>VLOOKUP(P24,[41]Listas!$D$6:$E$10,2,0)</f>
        <v>#N/A</v>
      </c>
      <c r="T24" s="347" t="e">
        <f>HLOOKUP(Q24,[41]Listas!$F$4:$J$5,2,0)</f>
        <v>#N/A</v>
      </c>
      <c r="U24" s="339" t="e">
        <f>INDEX([41]Listas!$F$6:$J$10,MATCH(P24,[41]Listas!$D$6:$D$10,0),MATCH(Q24,[41]Listas!$F$4:$J$4,0))</f>
        <v>#N/A</v>
      </c>
      <c r="V24" s="346"/>
      <c r="W24" s="818"/>
      <c r="X24" s="818"/>
      <c r="Y24" s="818"/>
      <c r="Z24" s="330"/>
      <c r="AA24" s="331"/>
      <c r="AB24" s="330"/>
      <c r="AC24" s="346"/>
      <c r="AD24" s="347">
        <f t="shared" si="4"/>
        <v>0</v>
      </c>
      <c r="AE24" s="348" t="e">
        <f t="shared" si="5"/>
        <v>#N/A</v>
      </c>
      <c r="AF24" s="336" t="e">
        <f>IF(AE24&lt;=1,"Remota",VLOOKUP(AE24,[41]Listas!$C$6:$D$10,2,0))</f>
        <v>#N/A</v>
      </c>
      <c r="AG24" s="348" t="e">
        <f t="shared" si="6"/>
        <v>#N/A</v>
      </c>
      <c r="AH24" s="336" t="e">
        <f>IF(AG24&lt;=1,"Insignificante",HLOOKUP(AG24,[41]Listas!$F$3:$J$4,2,0))</f>
        <v>#N/A</v>
      </c>
      <c r="AI24" s="349" t="e">
        <f t="shared" si="7"/>
        <v>#N/A</v>
      </c>
      <c r="AJ24" s="339" t="e">
        <f>INDEX([41]Listas!$F$6:$J$10,MATCH(AF24,[41]Listas!$D$6:$D$10,0),MATCH(AH24,[41]Listas!$F$4:$J$4,0))</f>
        <v>#N/A</v>
      </c>
    </row>
    <row r="25" spans="1:36" s="340" customFormat="1" ht="78" hidden="1" customHeight="1" x14ac:dyDescent="0.2">
      <c r="A25" s="330"/>
      <c r="B25" s="331" t="s">
        <v>1230</v>
      </c>
      <c r="C25" s="814"/>
      <c r="D25" s="814"/>
      <c r="E25" s="814"/>
      <c r="F25" s="330"/>
      <c r="G25" s="815"/>
      <c r="H25" s="816"/>
      <c r="I25" s="817"/>
      <c r="J25" s="814"/>
      <c r="K25" s="814"/>
      <c r="L25" s="814"/>
      <c r="M25" s="330"/>
      <c r="N25" s="330"/>
      <c r="O25" s="330"/>
      <c r="P25" s="332"/>
      <c r="Q25" s="332"/>
      <c r="R25" s="346"/>
      <c r="S25" s="347" t="e">
        <f>VLOOKUP(P25,[41]Listas!$D$6:$E$10,2,0)</f>
        <v>#N/A</v>
      </c>
      <c r="T25" s="347" t="e">
        <f>HLOOKUP(Q25,[41]Listas!$F$4:$J$5,2,0)</f>
        <v>#N/A</v>
      </c>
      <c r="U25" s="339" t="e">
        <f>INDEX([41]Listas!$F$6:$J$10,MATCH(P25,[41]Listas!$D$6:$D$10,0),MATCH(Q25,[41]Listas!$F$4:$J$4,0))</f>
        <v>#N/A</v>
      </c>
      <c r="V25" s="346"/>
      <c r="W25" s="818"/>
      <c r="X25" s="818"/>
      <c r="Y25" s="818"/>
      <c r="Z25" s="330"/>
      <c r="AA25" s="331"/>
      <c r="AB25" s="330"/>
      <c r="AC25" s="346"/>
      <c r="AD25" s="347">
        <f t="shared" si="4"/>
        <v>0</v>
      </c>
      <c r="AE25" s="348" t="e">
        <f t="shared" si="5"/>
        <v>#N/A</v>
      </c>
      <c r="AF25" s="336" t="e">
        <f>IF(AE25&lt;=1,"Remota",VLOOKUP(AE25,[41]Listas!$C$6:$D$10,2,0))</f>
        <v>#N/A</v>
      </c>
      <c r="AG25" s="348" t="e">
        <f t="shared" si="6"/>
        <v>#N/A</v>
      </c>
      <c r="AH25" s="336" t="e">
        <f>IF(AG25&lt;=1,"Insignificante",HLOOKUP(AG25,[41]Listas!$F$3:$J$4,2,0))</f>
        <v>#N/A</v>
      </c>
      <c r="AI25" s="349" t="e">
        <f t="shared" si="7"/>
        <v>#N/A</v>
      </c>
      <c r="AJ25" s="339" t="e">
        <f>INDEX([41]Listas!$F$6:$J$10,MATCH(AF25,[41]Listas!$D$6:$D$10,0),MATCH(AH25,[41]Listas!$F$4:$J$4,0))</f>
        <v>#N/A</v>
      </c>
    </row>
    <row r="26" spans="1:36" s="340" customFormat="1" ht="78" hidden="1" customHeight="1" x14ac:dyDescent="0.2">
      <c r="A26" s="330"/>
      <c r="B26" s="331" t="s">
        <v>1230</v>
      </c>
      <c r="C26" s="814"/>
      <c r="D26" s="814"/>
      <c r="E26" s="814"/>
      <c r="F26" s="330"/>
      <c r="G26" s="815"/>
      <c r="H26" s="816"/>
      <c r="I26" s="817"/>
      <c r="J26" s="814"/>
      <c r="K26" s="814"/>
      <c r="L26" s="814"/>
      <c r="M26" s="330"/>
      <c r="N26" s="330"/>
      <c r="O26" s="330"/>
      <c r="P26" s="332"/>
      <c r="Q26" s="332"/>
      <c r="R26" s="346"/>
      <c r="S26" s="347" t="e">
        <f>VLOOKUP(P26,[41]Listas!$D$6:$E$10,2,0)</f>
        <v>#N/A</v>
      </c>
      <c r="T26" s="347" t="e">
        <f>HLOOKUP(Q26,[41]Listas!$F$4:$J$5,2,0)</f>
        <v>#N/A</v>
      </c>
      <c r="U26" s="339" t="e">
        <f>INDEX([41]Listas!$F$6:$J$10,MATCH(P26,[41]Listas!$D$6:$D$10,0),MATCH(Q26,[41]Listas!$F$4:$J$4,0))</f>
        <v>#N/A</v>
      </c>
      <c r="V26" s="346"/>
      <c r="W26" s="818"/>
      <c r="X26" s="818"/>
      <c r="Y26" s="818"/>
      <c r="Z26" s="330"/>
      <c r="AA26" s="331"/>
      <c r="AB26" s="330"/>
      <c r="AC26" s="346"/>
      <c r="AD26" s="347">
        <f t="shared" si="4"/>
        <v>0</v>
      </c>
      <c r="AE26" s="348" t="e">
        <f t="shared" si="5"/>
        <v>#N/A</v>
      </c>
      <c r="AF26" s="336" t="e">
        <f>IF(AE26&lt;=1,"Remota",VLOOKUP(AE26,[41]Listas!$C$6:$D$10,2,0))</f>
        <v>#N/A</v>
      </c>
      <c r="AG26" s="348" t="e">
        <f t="shared" si="6"/>
        <v>#N/A</v>
      </c>
      <c r="AH26" s="336" t="e">
        <f>IF(AG26&lt;=1,"Insignificante",HLOOKUP(AG26,[41]Listas!$F$3:$J$4,2,0))</f>
        <v>#N/A</v>
      </c>
      <c r="AI26" s="349" t="e">
        <f t="shared" si="7"/>
        <v>#N/A</v>
      </c>
      <c r="AJ26" s="339" t="e">
        <f>INDEX([41]Listas!$F$6:$J$10,MATCH(AF26,[41]Listas!$D$6:$D$10,0),MATCH(AH26,[41]Listas!$F$4:$J$4,0))</f>
        <v>#N/A</v>
      </c>
    </row>
    <row r="27" spans="1:36" s="340" customFormat="1" ht="78" hidden="1" customHeight="1" x14ac:dyDescent="0.2">
      <c r="A27" s="330"/>
      <c r="B27" s="331" t="s">
        <v>1230</v>
      </c>
      <c r="C27" s="814"/>
      <c r="D27" s="814"/>
      <c r="E27" s="814"/>
      <c r="F27" s="330"/>
      <c r="G27" s="815"/>
      <c r="H27" s="816"/>
      <c r="I27" s="817"/>
      <c r="J27" s="814"/>
      <c r="K27" s="814"/>
      <c r="L27" s="814"/>
      <c r="M27" s="330"/>
      <c r="N27" s="330"/>
      <c r="O27" s="330"/>
      <c r="P27" s="332"/>
      <c r="Q27" s="332"/>
      <c r="R27" s="346"/>
      <c r="S27" s="347" t="e">
        <f>VLOOKUP(P27,[41]Listas!$D$6:$E$10,2,0)</f>
        <v>#N/A</v>
      </c>
      <c r="T27" s="347" t="e">
        <f>HLOOKUP(Q27,[41]Listas!$F$4:$J$5,2,0)</f>
        <v>#N/A</v>
      </c>
      <c r="U27" s="339" t="e">
        <f>INDEX([41]Listas!$F$6:$J$10,MATCH(P27,[41]Listas!$D$6:$D$10,0),MATCH(Q27,[41]Listas!$F$4:$J$4,0))</f>
        <v>#N/A</v>
      </c>
      <c r="V27" s="346"/>
      <c r="W27" s="818"/>
      <c r="X27" s="818"/>
      <c r="Y27" s="818"/>
      <c r="Z27" s="330"/>
      <c r="AA27" s="331"/>
      <c r="AB27" s="330"/>
      <c r="AC27" s="346"/>
      <c r="AD27" s="347">
        <f t="shared" si="4"/>
        <v>0</v>
      </c>
      <c r="AE27" s="348" t="e">
        <f t="shared" si="5"/>
        <v>#N/A</v>
      </c>
      <c r="AF27" s="336" t="e">
        <f>IF(AE27&lt;=1,"Remota",VLOOKUP(AE27,[41]Listas!$C$6:$D$10,2,0))</f>
        <v>#N/A</v>
      </c>
      <c r="AG27" s="348" t="e">
        <f t="shared" si="6"/>
        <v>#N/A</v>
      </c>
      <c r="AH27" s="336" t="e">
        <f>IF(AG27&lt;=1,"Insignificante",HLOOKUP(AG27,[41]Listas!$F$3:$J$4,2,0))</f>
        <v>#N/A</v>
      </c>
      <c r="AI27" s="349" t="e">
        <f t="shared" si="7"/>
        <v>#N/A</v>
      </c>
      <c r="AJ27" s="339" t="e">
        <f>INDEX([41]Listas!$F$6:$J$10,MATCH(AF27,[41]Listas!$D$6:$D$10,0),MATCH(AH27,[41]Listas!$F$4:$J$4,0))</f>
        <v>#N/A</v>
      </c>
    </row>
    <row r="28" spans="1:36" s="340" customFormat="1" ht="124.5" hidden="1" customHeight="1" x14ac:dyDescent="0.2">
      <c r="A28" s="330"/>
      <c r="B28" s="331" t="s">
        <v>1230</v>
      </c>
      <c r="C28" s="814"/>
      <c r="D28" s="814"/>
      <c r="E28" s="814"/>
      <c r="F28" s="330"/>
      <c r="G28" s="815"/>
      <c r="H28" s="816"/>
      <c r="I28" s="817"/>
      <c r="J28" s="814"/>
      <c r="K28" s="814"/>
      <c r="L28" s="814"/>
      <c r="M28" s="330"/>
      <c r="N28" s="330"/>
      <c r="O28" s="330"/>
      <c r="P28" s="332"/>
      <c r="Q28" s="332"/>
      <c r="R28" s="346"/>
      <c r="S28" s="347" t="e">
        <f>VLOOKUP(P28,[41]Listas!$D$6:$E$10,2,0)</f>
        <v>#N/A</v>
      </c>
      <c r="T28" s="347" t="e">
        <f>HLOOKUP(Q28,[41]Listas!$F$4:$J$5,2,0)</f>
        <v>#N/A</v>
      </c>
      <c r="U28" s="339" t="e">
        <f>INDEX([41]Listas!$F$6:$J$10,MATCH(P28,[41]Listas!$D$6:$D$10,0),MATCH(Q28,[41]Listas!$F$4:$J$4,0))</f>
        <v>#N/A</v>
      </c>
      <c r="V28" s="346"/>
      <c r="W28" s="818"/>
      <c r="X28" s="818"/>
      <c r="Y28" s="818"/>
      <c r="Z28" s="330"/>
      <c r="AA28" s="331"/>
      <c r="AB28" s="330"/>
      <c r="AC28" s="346"/>
      <c r="AD28" s="347">
        <f>IF(AB28&lt;=33,0,IF(AB28&gt;81,2,1))</f>
        <v>0</v>
      </c>
      <c r="AE28" s="348" t="e">
        <f>IF(OR(AA28="Probabilidad",AA28="Ambos"),S28-AD28,S28)</f>
        <v>#N/A</v>
      </c>
      <c r="AF28" s="336" t="e">
        <f>IF(AE28&lt;=1,"Remota",VLOOKUP(AE28,[41]Listas!$C$6:$D$10,2,0))</f>
        <v>#N/A</v>
      </c>
      <c r="AG28" s="348" t="e">
        <f>IF(OR(AA28="Impacto",AA28="Ambos"),T28-AD28,T28)</f>
        <v>#N/A</v>
      </c>
      <c r="AH28" s="336" t="e">
        <f>IF(AG28&lt;=1,"Insignificante",HLOOKUP(AG28,[41]Listas!$F$3:$J$4,2,0))</f>
        <v>#N/A</v>
      </c>
      <c r="AI28" s="349" t="e">
        <f>AE28*AG28</f>
        <v>#N/A</v>
      </c>
      <c r="AJ28" s="339" t="e">
        <f>INDEX([41]Listas!$F$6:$J$10,MATCH(AF28,[41]Listas!$D$6:$D$10,0),MATCH(AH28,[41]Listas!$F$4:$J$4,0))</f>
        <v>#N/A</v>
      </c>
    </row>
    <row r="29" spans="1:36" s="340" customFormat="1" ht="124.5" hidden="1" customHeight="1" x14ac:dyDescent="0.2">
      <c r="A29" s="330"/>
      <c r="B29" s="331" t="s">
        <v>1230</v>
      </c>
      <c r="C29" s="814"/>
      <c r="D29" s="814"/>
      <c r="E29" s="814"/>
      <c r="F29" s="330"/>
      <c r="G29" s="815"/>
      <c r="H29" s="816"/>
      <c r="I29" s="817"/>
      <c r="J29" s="814"/>
      <c r="K29" s="814"/>
      <c r="L29" s="814"/>
      <c r="M29" s="330"/>
      <c r="N29" s="330"/>
      <c r="O29" s="330"/>
      <c r="P29" s="332"/>
      <c r="Q29" s="332"/>
      <c r="R29" s="346"/>
      <c r="S29" s="347" t="e">
        <f>VLOOKUP(P29,[41]Listas!$D$6:$E$10,2,0)</f>
        <v>#N/A</v>
      </c>
      <c r="T29" s="347" t="e">
        <f>HLOOKUP(Q29,[41]Listas!$F$4:$J$5,2,0)</f>
        <v>#N/A</v>
      </c>
      <c r="U29" s="339" t="e">
        <f>INDEX([41]Listas!$F$6:$J$10,MATCH(P29,[41]Listas!$D$6:$D$10,0),MATCH(Q29,[41]Listas!$F$4:$J$4,0))</f>
        <v>#N/A</v>
      </c>
      <c r="V29" s="346"/>
      <c r="W29" s="818"/>
      <c r="X29" s="818"/>
      <c r="Y29" s="818"/>
      <c r="Z29" s="330"/>
      <c r="AA29" s="331"/>
      <c r="AB29" s="330"/>
      <c r="AC29" s="346"/>
      <c r="AD29" s="347">
        <f>IF(AB29&lt;=33,0,IF(AB29&gt;81,2,1))</f>
        <v>0</v>
      </c>
      <c r="AE29" s="348" t="e">
        <f>IF(OR(AA29="Probabilidad",AA29="Ambos"),S29-AD29,S29)</f>
        <v>#N/A</v>
      </c>
      <c r="AF29" s="336" t="e">
        <f>IF(AE29&lt;=1,"Remota",VLOOKUP(AE29,[41]Listas!$C$6:$D$10,2,0))</f>
        <v>#N/A</v>
      </c>
      <c r="AG29" s="348" t="e">
        <f>IF(OR(AA29="Impacto",AA29="Ambos"),T29-AD29,T29)</f>
        <v>#N/A</v>
      </c>
      <c r="AH29" s="336" t="e">
        <f>IF(AG29&lt;=1,"Insignificante",HLOOKUP(AG29,[41]Listas!$F$3:$J$4,2,0))</f>
        <v>#N/A</v>
      </c>
      <c r="AI29" s="349" t="e">
        <f>AE29*AG29</f>
        <v>#N/A</v>
      </c>
      <c r="AJ29" s="339" t="e">
        <f>INDEX([41]Listas!$F$6:$J$10,MATCH(AF29,[41]Listas!$D$6:$D$10,0),MATCH(AH29,[41]Listas!$F$4:$J$4,0))</f>
        <v>#N/A</v>
      </c>
    </row>
    <row r="30" spans="1:36" s="340" customFormat="1" ht="124.5" hidden="1" customHeight="1" x14ac:dyDescent="0.2">
      <c r="A30" s="330"/>
      <c r="B30" s="331" t="s">
        <v>1230</v>
      </c>
      <c r="C30" s="814"/>
      <c r="D30" s="814"/>
      <c r="E30" s="814"/>
      <c r="F30" s="330"/>
      <c r="G30" s="815"/>
      <c r="H30" s="816"/>
      <c r="I30" s="817"/>
      <c r="J30" s="814"/>
      <c r="K30" s="814"/>
      <c r="L30" s="814"/>
      <c r="M30" s="330"/>
      <c r="N30" s="330"/>
      <c r="O30" s="330"/>
      <c r="P30" s="332"/>
      <c r="Q30" s="332"/>
      <c r="R30" s="346"/>
      <c r="S30" s="347" t="e">
        <f>VLOOKUP(P30,[41]Listas!$D$6:$E$10,2,0)</f>
        <v>#N/A</v>
      </c>
      <c r="T30" s="347" t="e">
        <f>HLOOKUP(Q30,[41]Listas!$F$4:$J$5,2,0)</f>
        <v>#N/A</v>
      </c>
      <c r="U30" s="339" t="e">
        <f>INDEX([41]Listas!$F$6:$J$10,MATCH(P30,[41]Listas!$D$6:$D$10,0),MATCH(Q30,[41]Listas!$F$4:$J$4,0))</f>
        <v>#N/A</v>
      </c>
      <c r="V30" s="346"/>
      <c r="W30" s="818"/>
      <c r="X30" s="818"/>
      <c r="Y30" s="818"/>
      <c r="Z30" s="330"/>
      <c r="AA30" s="331"/>
      <c r="AB30" s="330"/>
      <c r="AC30" s="346"/>
      <c r="AD30" s="347">
        <f t="shared" ref="AD30:AD37" si="8">IF(AB30&lt;=33,0,IF(AB30&gt;81,2,1))</f>
        <v>0</v>
      </c>
      <c r="AE30" s="348" t="e">
        <f t="shared" ref="AE30:AE37" si="9">IF(OR(AA30="Probabilidad",AA30="Ambos"),S30-AD30,S30)</f>
        <v>#N/A</v>
      </c>
      <c r="AF30" s="336" t="e">
        <f>IF(AE30&lt;=1,"Remota",VLOOKUP(AE30,[41]Listas!$C$6:$D$10,2,0))</f>
        <v>#N/A</v>
      </c>
      <c r="AG30" s="348" t="e">
        <f t="shared" ref="AG30:AG37" si="10">IF(OR(AA30="Impacto",AA30="Ambos"),T30-AD30,T30)</f>
        <v>#N/A</v>
      </c>
      <c r="AH30" s="336" t="e">
        <f>IF(AG30&lt;=1,"Insignificante",HLOOKUP(AG30,[41]Listas!$F$3:$J$4,2,0))</f>
        <v>#N/A</v>
      </c>
      <c r="AI30" s="349" t="e">
        <f t="shared" ref="AI30:AI37" si="11">AE30*AG30</f>
        <v>#N/A</v>
      </c>
      <c r="AJ30" s="339" t="e">
        <f>INDEX([41]Listas!$F$6:$J$10,MATCH(AF30,[41]Listas!$D$6:$D$10,0),MATCH(AH30,[41]Listas!$F$4:$J$4,0))</f>
        <v>#N/A</v>
      </c>
    </row>
    <row r="31" spans="1:36" s="340" customFormat="1" ht="78" hidden="1" customHeight="1" x14ac:dyDescent="0.2">
      <c r="A31" s="330"/>
      <c r="B31" s="331" t="s">
        <v>1230</v>
      </c>
      <c r="C31" s="814"/>
      <c r="D31" s="814"/>
      <c r="E31" s="814"/>
      <c r="F31" s="330"/>
      <c r="G31" s="815"/>
      <c r="H31" s="816"/>
      <c r="I31" s="817"/>
      <c r="J31" s="814"/>
      <c r="K31" s="814"/>
      <c r="L31" s="814"/>
      <c r="M31" s="330"/>
      <c r="N31" s="330"/>
      <c r="O31" s="330"/>
      <c r="P31" s="332"/>
      <c r="Q31" s="332"/>
      <c r="R31" s="346"/>
      <c r="S31" s="347" t="e">
        <f>VLOOKUP(P31,[41]Listas!$D$6:$E$10,2,0)</f>
        <v>#N/A</v>
      </c>
      <c r="T31" s="347" t="e">
        <f>HLOOKUP(Q31,[41]Listas!$F$4:$J$5,2,0)</f>
        <v>#N/A</v>
      </c>
      <c r="U31" s="339" t="e">
        <f>INDEX([41]Listas!$F$6:$J$10,MATCH(P31,[41]Listas!$D$6:$D$10,0),MATCH(Q31,[41]Listas!$F$4:$J$4,0))</f>
        <v>#N/A</v>
      </c>
      <c r="V31" s="346"/>
      <c r="W31" s="818"/>
      <c r="X31" s="818"/>
      <c r="Y31" s="818"/>
      <c r="Z31" s="330"/>
      <c r="AA31" s="331"/>
      <c r="AB31" s="330"/>
      <c r="AC31" s="346"/>
      <c r="AD31" s="347">
        <f t="shared" si="8"/>
        <v>0</v>
      </c>
      <c r="AE31" s="348" t="e">
        <f t="shared" si="9"/>
        <v>#N/A</v>
      </c>
      <c r="AF31" s="336" t="e">
        <f>IF(AE31&lt;=1,"Remota",VLOOKUP(AE31,[41]Listas!$C$6:$D$10,2,0))</f>
        <v>#N/A</v>
      </c>
      <c r="AG31" s="348" t="e">
        <f t="shared" si="10"/>
        <v>#N/A</v>
      </c>
      <c r="AH31" s="336" t="e">
        <f>IF(AG31&lt;=1,"Insignificante",HLOOKUP(AG31,[41]Listas!$F$3:$J$4,2,0))</f>
        <v>#N/A</v>
      </c>
      <c r="AI31" s="349" t="e">
        <f t="shared" si="11"/>
        <v>#N/A</v>
      </c>
      <c r="AJ31" s="339" t="e">
        <f>INDEX([41]Listas!$F$6:$J$10,MATCH(AF31,[41]Listas!$D$6:$D$10,0),MATCH(AH31,[41]Listas!$F$4:$J$4,0))</f>
        <v>#N/A</v>
      </c>
    </row>
    <row r="32" spans="1:36" s="340" customFormat="1" ht="78" hidden="1" customHeight="1" x14ac:dyDescent="0.2">
      <c r="A32" s="330"/>
      <c r="B32" s="331" t="s">
        <v>1230</v>
      </c>
      <c r="C32" s="814"/>
      <c r="D32" s="814"/>
      <c r="E32" s="814"/>
      <c r="F32" s="330"/>
      <c r="G32" s="815"/>
      <c r="H32" s="816"/>
      <c r="I32" s="817"/>
      <c r="J32" s="814"/>
      <c r="K32" s="814"/>
      <c r="L32" s="814"/>
      <c r="M32" s="330"/>
      <c r="N32" s="330"/>
      <c r="O32" s="330"/>
      <c r="P32" s="332"/>
      <c r="Q32" s="332"/>
      <c r="R32" s="346"/>
      <c r="S32" s="347" t="e">
        <f>VLOOKUP(P32,[41]Listas!$D$6:$E$10,2,0)</f>
        <v>#N/A</v>
      </c>
      <c r="T32" s="347" t="e">
        <f>HLOOKUP(Q32,[41]Listas!$F$4:$J$5,2,0)</f>
        <v>#N/A</v>
      </c>
      <c r="U32" s="339" t="e">
        <f>INDEX([41]Listas!$F$6:$J$10,MATCH(P32,[41]Listas!$D$6:$D$10,0),MATCH(Q32,[41]Listas!$F$4:$J$4,0))</f>
        <v>#N/A</v>
      </c>
      <c r="V32" s="346"/>
      <c r="W32" s="818"/>
      <c r="X32" s="818"/>
      <c r="Y32" s="818"/>
      <c r="Z32" s="330"/>
      <c r="AA32" s="331"/>
      <c r="AB32" s="330"/>
      <c r="AC32" s="346"/>
      <c r="AD32" s="347">
        <f t="shared" si="8"/>
        <v>0</v>
      </c>
      <c r="AE32" s="348" t="e">
        <f t="shared" si="9"/>
        <v>#N/A</v>
      </c>
      <c r="AF32" s="336" t="e">
        <f>IF(AE32&lt;=1,"Remota",VLOOKUP(AE32,[41]Listas!$C$6:$D$10,2,0))</f>
        <v>#N/A</v>
      </c>
      <c r="AG32" s="348" t="e">
        <f t="shared" si="10"/>
        <v>#N/A</v>
      </c>
      <c r="AH32" s="336" t="e">
        <f>IF(AG32&lt;=1,"Insignificante",HLOOKUP(AG32,[41]Listas!$F$3:$J$4,2,0))</f>
        <v>#N/A</v>
      </c>
      <c r="AI32" s="349" t="e">
        <f t="shared" si="11"/>
        <v>#N/A</v>
      </c>
      <c r="AJ32" s="339" t="e">
        <f>INDEX([41]Listas!$F$6:$J$10,MATCH(AF32,[41]Listas!$D$6:$D$10,0),MATCH(AH32,[41]Listas!$F$4:$J$4,0))</f>
        <v>#N/A</v>
      </c>
    </row>
    <row r="33" spans="1:36" s="340" customFormat="1" ht="78" hidden="1" customHeight="1" x14ac:dyDescent="0.2">
      <c r="A33" s="330"/>
      <c r="B33" s="331" t="s">
        <v>1230</v>
      </c>
      <c r="C33" s="814"/>
      <c r="D33" s="814"/>
      <c r="E33" s="814"/>
      <c r="F33" s="330"/>
      <c r="G33" s="815"/>
      <c r="H33" s="816"/>
      <c r="I33" s="817"/>
      <c r="J33" s="814"/>
      <c r="K33" s="814"/>
      <c r="L33" s="814"/>
      <c r="M33" s="330"/>
      <c r="N33" s="330"/>
      <c r="O33" s="330"/>
      <c r="P33" s="332"/>
      <c r="Q33" s="332"/>
      <c r="R33" s="346"/>
      <c r="S33" s="347" t="e">
        <f>VLOOKUP(P33,[41]Listas!$D$6:$E$10,2,0)</f>
        <v>#N/A</v>
      </c>
      <c r="T33" s="347" t="e">
        <f>HLOOKUP(Q33,[41]Listas!$F$4:$J$5,2,0)</f>
        <v>#N/A</v>
      </c>
      <c r="U33" s="339" t="e">
        <f>INDEX([41]Listas!$F$6:$J$10,MATCH(P33,[41]Listas!$D$6:$D$10,0),MATCH(Q33,[41]Listas!$F$4:$J$4,0))</f>
        <v>#N/A</v>
      </c>
      <c r="V33" s="346"/>
      <c r="W33" s="818"/>
      <c r="X33" s="818"/>
      <c r="Y33" s="818"/>
      <c r="Z33" s="330"/>
      <c r="AA33" s="331"/>
      <c r="AB33" s="330"/>
      <c r="AC33" s="346"/>
      <c r="AD33" s="347">
        <f t="shared" si="8"/>
        <v>0</v>
      </c>
      <c r="AE33" s="348" t="e">
        <f t="shared" si="9"/>
        <v>#N/A</v>
      </c>
      <c r="AF33" s="336" t="e">
        <f>IF(AE33&lt;=1,"Remota",VLOOKUP(AE33,[41]Listas!$C$6:$D$10,2,0))</f>
        <v>#N/A</v>
      </c>
      <c r="AG33" s="348" t="e">
        <f t="shared" si="10"/>
        <v>#N/A</v>
      </c>
      <c r="AH33" s="336" t="e">
        <f>IF(AG33&lt;=1,"Insignificante",HLOOKUP(AG33,[41]Listas!$F$3:$J$4,2,0))</f>
        <v>#N/A</v>
      </c>
      <c r="AI33" s="349" t="e">
        <f t="shared" si="11"/>
        <v>#N/A</v>
      </c>
      <c r="AJ33" s="339" t="e">
        <f>INDEX([41]Listas!$F$6:$J$10,MATCH(AF33,[41]Listas!$D$6:$D$10,0),MATCH(AH33,[41]Listas!$F$4:$J$4,0))</f>
        <v>#N/A</v>
      </c>
    </row>
    <row r="34" spans="1:36" s="340" customFormat="1" ht="78" hidden="1" customHeight="1" x14ac:dyDescent="0.2">
      <c r="A34" s="330"/>
      <c r="B34" s="331" t="s">
        <v>1230</v>
      </c>
      <c r="C34" s="814"/>
      <c r="D34" s="814"/>
      <c r="E34" s="814"/>
      <c r="F34" s="330"/>
      <c r="G34" s="815"/>
      <c r="H34" s="816"/>
      <c r="I34" s="817"/>
      <c r="J34" s="814"/>
      <c r="K34" s="814"/>
      <c r="L34" s="814"/>
      <c r="M34" s="330"/>
      <c r="N34" s="330"/>
      <c r="O34" s="330"/>
      <c r="P34" s="332"/>
      <c r="Q34" s="332"/>
      <c r="R34" s="346"/>
      <c r="S34" s="347" t="e">
        <f>VLOOKUP(P34,[41]Listas!$D$6:$E$10,2,0)</f>
        <v>#N/A</v>
      </c>
      <c r="T34" s="347" t="e">
        <f>HLOOKUP(Q34,[41]Listas!$F$4:$J$5,2,0)</f>
        <v>#N/A</v>
      </c>
      <c r="U34" s="339" t="e">
        <f>INDEX([41]Listas!$F$6:$J$10,MATCH(P34,[41]Listas!$D$6:$D$10,0),MATCH(Q34,[41]Listas!$F$4:$J$4,0))</f>
        <v>#N/A</v>
      </c>
      <c r="V34" s="346"/>
      <c r="W34" s="818"/>
      <c r="X34" s="818"/>
      <c r="Y34" s="818"/>
      <c r="Z34" s="330"/>
      <c r="AA34" s="331"/>
      <c r="AB34" s="330"/>
      <c r="AC34" s="346"/>
      <c r="AD34" s="347">
        <f t="shared" si="8"/>
        <v>0</v>
      </c>
      <c r="AE34" s="348" t="e">
        <f t="shared" si="9"/>
        <v>#N/A</v>
      </c>
      <c r="AF34" s="336" t="e">
        <f>IF(AE34&lt;=1,"Remota",VLOOKUP(AE34,[41]Listas!$C$6:$D$10,2,0))</f>
        <v>#N/A</v>
      </c>
      <c r="AG34" s="348" t="e">
        <f t="shared" si="10"/>
        <v>#N/A</v>
      </c>
      <c r="AH34" s="336" t="e">
        <f>IF(AG34&lt;=1,"Insignificante",HLOOKUP(AG34,[41]Listas!$F$3:$J$4,2,0))</f>
        <v>#N/A</v>
      </c>
      <c r="AI34" s="349" t="e">
        <f t="shared" si="11"/>
        <v>#N/A</v>
      </c>
      <c r="AJ34" s="339" t="e">
        <f>INDEX([41]Listas!$F$6:$J$10,MATCH(AF34,[41]Listas!$D$6:$D$10,0),MATCH(AH34,[41]Listas!$F$4:$J$4,0))</f>
        <v>#N/A</v>
      </c>
    </row>
    <row r="35" spans="1:36" s="340" customFormat="1" ht="78" hidden="1" customHeight="1" x14ac:dyDescent="0.2">
      <c r="A35" s="330"/>
      <c r="B35" s="331" t="s">
        <v>1230</v>
      </c>
      <c r="C35" s="814"/>
      <c r="D35" s="814"/>
      <c r="E35" s="814"/>
      <c r="F35" s="330"/>
      <c r="G35" s="815"/>
      <c r="H35" s="816"/>
      <c r="I35" s="817"/>
      <c r="J35" s="814"/>
      <c r="K35" s="814"/>
      <c r="L35" s="814"/>
      <c r="M35" s="330"/>
      <c r="N35" s="330"/>
      <c r="O35" s="330"/>
      <c r="P35" s="332"/>
      <c r="Q35" s="332"/>
      <c r="R35" s="346"/>
      <c r="S35" s="347" t="e">
        <f>VLOOKUP(P35,[41]Listas!$D$6:$E$10,2,0)</f>
        <v>#N/A</v>
      </c>
      <c r="T35" s="347" t="e">
        <f>HLOOKUP(Q35,[41]Listas!$F$4:$J$5,2,0)</f>
        <v>#N/A</v>
      </c>
      <c r="U35" s="339" t="e">
        <f>INDEX([41]Listas!$F$6:$J$10,MATCH(P35,[41]Listas!$D$6:$D$10,0),MATCH(Q35,[41]Listas!$F$4:$J$4,0))</f>
        <v>#N/A</v>
      </c>
      <c r="V35" s="346"/>
      <c r="W35" s="818"/>
      <c r="X35" s="818"/>
      <c r="Y35" s="818"/>
      <c r="Z35" s="330"/>
      <c r="AA35" s="331"/>
      <c r="AB35" s="330"/>
      <c r="AC35" s="346"/>
      <c r="AD35" s="347">
        <f t="shared" si="8"/>
        <v>0</v>
      </c>
      <c r="AE35" s="348" t="e">
        <f t="shared" si="9"/>
        <v>#N/A</v>
      </c>
      <c r="AF35" s="336" t="e">
        <f>IF(AE35&lt;=1,"Remota",VLOOKUP(AE35,[41]Listas!$C$6:$D$10,2,0))</f>
        <v>#N/A</v>
      </c>
      <c r="AG35" s="348" t="e">
        <f t="shared" si="10"/>
        <v>#N/A</v>
      </c>
      <c r="AH35" s="336" t="e">
        <f>IF(AG35&lt;=1,"Insignificante",HLOOKUP(AG35,[41]Listas!$F$3:$J$4,2,0))</f>
        <v>#N/A</v>
      </c>
      <c r="AI35" s="349" t="e">
        <f t="shared" si="11"/>
        <v>#N/A</v>
      </c>
      <c r="AJ35" s="339" t="e">
        <f>INDEX([41]Listas!$F$6:$J$10,MATCH(AF35,[41]Listas!$D$6:$D$10,0),MATCH(AH35,[41]Listas!$F$4:$J$4,0))</f>
        <v>#N/A</v>
      </c>
    </row>
    <row r="36" spans="1:36" s="340" customFormat="1" ht="78" hidden="1" customHeight="1" x14ac:dyDescent="0.2">
      <c r="A36" s="330"/>
      <c r="B36" s="331" t="s">
        <v>1230</v>
      </c>
      <c r="C36" s="814"/>
      <c r="D36" s="814"/>
      <c r="E36" s="814"/>
      <c r="F36" s="330"/>
      <c r="G36" s="815"/>
      <c r="H36" s="816"/>
      <c r="I36" s="817"/>
      <c r="J36" s="814"/>
      <c r="K36" s="814"/>
      <c r="L36" s="814"/>
      <c r="M36" s="330"/>
      <c r="N36" s="330"/>
      <c r="O36" s="330"/>
      <c r="P36" s="332"/>
      <c r="Q36" s="332"/>
      <c r="R36" s="346"/>
      <c r="S36" s="347" t="e">
        <f>VLOOKUP(P36,[41]Listas!$D$6:$E$10,2,0)</f>
        <v>#N/A</v>
      </c>
      <c r="T36" s="347" t="e">
        <f>HLOOKUP(Q36,[41]Listas!$F$4:$J$5,2,0)</f>
        <v>#N/A</v>
      </c>
      <c r="U36" s="339" t="e">
        <f>INDEX([41]Listas!$F$6:$J$10,MATCH(P36,[41]Listas!$D$6:$D$10,0),MATCH(Q36,[41]Listas!$F$4:$J$4,0))</f>
        <v>#N/A</v>
      </c>
      <c r="V36" s="346"/>
      <c r="W36" s="818"/>
      <c r="X36" s="818"/>
      <c r="Y36" s="818"/>
      <c r="Z36" s="330"/>
      <c r="AA36" s="331"/>
      <c r="AB36" s="330"/>
      <c r="AC36" s="346"/>
      <c r="AD36" s="347">
        <f t="shared" si="8"/>
        <v>0</v>
      </c>
      <c r="AE36" s="348" t="e">
        <f t="shared" si="9"/>
        <v>#N/A</v>
      </c>
      <c r="AF36" s="336" t="e">
        <f>IF(AE36&lt;=1,"Remota",VLOOKUP(AE36,[41]Listas!$C$6:$D$10,2,0))</f>
        <v>#N/A</v>
      </c>
      <c r="AG36" s="348" t="e">
        <f t="shared" si="10"/>
        <v>#N/A</v>
      </c>
      <c r="AH36" s="336" t="e">
        <f>IF(AG36&lt;=1,"Insignificante",HLOOKUP(AG36,[41]Listas!$F$3:$J$4,2,0))</f>
        <v>#N/A</v>
      </c>
      <c r="AI36" s="349" t="e">
        <f t="shared" si="11"/>
        <v>#N/A</v>
      </c>
      <c r="AJ36" s="339" t="e">
        <f>INDEX([41]Listas!$F$6:$J$10,MATCH(AF36,[41]Listas!$D$6:$D$10,0),MATCH(AH36,[41]Listas!$F$4:$J$4,0))</f>
        <v>#N/A</v>
      </c>
    </row>
    <row r="37" spans="1:36" s="340" customFormat="1" ht="78" hidden="1" customHeight="1" x14ac:dyDescent="0.2">
      <c r="A37" s="330"/>
      <c r="B37" s="331" t="s">
        <v>1230</v>
      </c>
      <c r="C37" s="814"/>
      <c r="D37" s="814"/>
      <c r="E37" s="814"/>
      <c r="F37" s="330"/>
      <c r="G37" s="815"/>
      <c r="H37" s="816"/>
      <c r="I37" s="817"/>
      <c r="J37" s="814"/>
      <c r="K37" s="814"/>
      <c r="L37" s="814"/>
      <c r="M37" s="330"/>
      <c r="N37" s="330"/>
      <c r="O37" s="330"/>
      <c r="P37" s="332"/>
      <c r="Q37" s="332"/>
      <c r="R37" s="346"/>
      <c r="S37" s="347" t="e">
        <f>VLOOKUP(P37,[41]Listas!$D$6:$E$10,2,0)</f>
        <v>#N/A</v>
      </c>
      <c r="T37" s="347" t="e">
        <f>HLOOKUP(Q37,[41]Listas!$F$4:$J$5,2,0)</f>
        <v>#N/A</v>
      </c>
      <c r="U37" s="339" t="e">
        <f>INDEX([41]Listas!$F$6:$J$10,MATCH(P37,[41]Listas!$D$6:$D$10,0),MATCH(Q37,[41]Listas!$F$4:$J$4,0))</f>
        <v>#N/A</v>
      </c>
      <c r="V37" s="346"/>
      <c r="W37" s="818"/>
      <c r="X37" s="818"/>
      <c r="Y37" s="818"/>
      <c r="Z37" s="330"/>
      <c r="AA37" s="331"/>
      <c r="AB37" s="330"/>
      <c r="AC37" s="346"/>
      <c r="AD37" s="347">
        <f t="shared" si="8"/>
        <v>0</v>
      </c>
      <c r="AE37" s="348" t="e">
        <f t="shared" si="9"/>
        <v>#N/A</v>
      </c>
      <c r="AF37" s="336" t="e">
        <f>IF(AE37&lt;=1,"Remota",VLOOKUP(AE37,[41]Listas!$C$6:$D$10,2,0))</f>
        <v>#N/A</v>
      </c>
      <c r="AG37" s="348" t="e">
        <f t="shared" si="10"/>
        <v>#N/A</v>
      </c>
      <c r="AH37" s="336" t="e">
        <f>IF(AG37&lt;=1,"Insignificante",HLOOKUP(AG37,[41]Listas!$F$3:$J$4,2,0))</f>
        <v>#N/A</v>
      </c>
      <c r="AI37" s="349" t="e">
        <f t="shared" si="11"/>
        <v>#N/A</v>
      </c>
      <c r="AJ37" s="339" t="e">
        <f>INDEX([41]Listas!$F$6:$J$10,MATCH(AF37,[41]Listas!$D$6:$D$10,0),MATCH(AH37,[41]Listas!$F$4:$J$4,0))</f>
        <v>#N/A</v>
      </c>
    </row>
    <row r="38" spans="1:36" s="340" customFormat="1" ht="78" hidden="1" customHeight="1" x14ac:dyDescent="0.2">
      <c r="A38" s="330"/>
      <c r="B38" s="331" t="s">
        <v>1230</v>
      </c>
      <c r="C38" s="814"/>
      <c r="D38" s="814"/>
      <c r="E38" s="814"/>
      <c r="F38" s="330"/>
      <c r="G38" s="815"/>
      <c r="H38" s="816"/>
      <c r="I38" s="817"/>
      <c r="J38" s="814"/>
      <c r="K38" s="814"/>
      <c r="L38" s="814"/>
      <c r="M38" s="330"/>
      <c r="N38" s="330"/>
      <c r="O38" s="330"/>
      <c r="P38" s="332"/>
      <c r="Q38" s="332"/>
      <c r="R38" s="346"/>
      <c r="S38" s="347" t="e">
        <f>VLOOKUP(P38,[41]Listas!$D$6:$E$10,2,0)</f>
        <v>#N/A</v>
      </c>
      <c r="T38" s="347" t="e">
        <f>HLOOKUP(Q38,[41]Listas!$F$4:$J$5,2,0)</f>
        <v>#N/A</v>
      </c>
      <c r="U38" s="339" t="e">
        <f>INDEX([41]Listas!$F$6:$J$10,MATCH(P38,[41]Listas!$D$6:$D$10,0),MATCH(Q38,[41]Listas!$F$4:$J$4,0))</f>
        <v>#N/A</v>
      </c>
      <c r="V38" s="346"/>
      <c r="W38" s="818"/>
      <c r="X38" s="818"/>
      <c r="Y38" s="818"/>
      <c r="Z38" s="330"/>
      <c r="AA38" s="331"/>
      <c r="AB38" s="330"/>
      <c r="AC38" s="346"/>
      <c r="AD38" s="347">
        <f>IF(AB38&lt;=33,0,IF(AB38&gt;81,2,1))</f>
        <v>0</v>
      </c>
      <c r="AE38" s="348" t="e">
        <f>IF(OR(AA38="Probabilidad",AA38="Ambos"),S38-AD38,S38)</f>
        <v>#N/A</v>
      </c>
      <c r="AF38" s="336" t="e">
        <f>IF(AE38&lt;=1,"Remota",VLOOKUP(AE38,[41]Listas!$C$6:$D$10,2,0))</f>
        <v>#N/A</v>
      </c>
      <c r="AG38" s="348" t="e">
        <f>IF(OR(AA38="Impacto",AA38="Ambos"),T38-AD38,T38)</f>
        <v>#N/A</v>
      </c>
      <c r="AH38" s="336" t="e">
        <f>IF(AG38&lt;=1,"Insignificante",HLOOKUP(AG38,[41]Listas!$F$3:$J$4,2,0))</f>
        <v>#N/A</v>
      </c>
      <c r="AI38" s="349" t="e">
        <f>AE38*AG38</f>
        <v>#N/A</v>
      </c>
      <c r="AJ38" s="339" t="e">
        <f>INDEX([41]Listas!$F$6:$J$10,MATCH(AF38,[41]Listas!$D$6:$D$10,0),MATCH(AH38,[41]Listas!$F$4:$J$4,0))</f>
        <v>#N/A</v>
      </c>
    </row>
    <row r="39" spans="1:36" s="340" customFormat="1" ht="78" hidden="1" customHeight="1" x14ac:dyDescent="0.2">
      <c r="A39" s="330"/>
      <c r="B39" s="331" t="s">
        <v>1230</v>
      </c>
      <c r="C39" s="814"/>
      <c r="D39" s="814"/>
      <c r="E39" s="814"/>
      <c r="F39" s="330"/>
      <c r="G39" s="815"/>
      <c r="H39" s="816"/>
      <c r="I39" s="817"/>
      <c r="J39" s="814"/>
      <c r="K39" s="814"/>
      <c r="L39" s="814"/>
      <c r="M39" s="330"/>
      <c r="N39" s="330"/>
      <c r="O39" s="330"/>
      <c r="P39" s="332"/>
      <c r="Q39" s="332"/>
      <c r="R39" s="346"/>
      <c r="S39" s="347" t="e">
        <f>VLOOKUP(P39,[41]Listas!$D$6:$E$10,2,0)</f>
        <v>#N/A</v>
      </c>
      <c r="T39" s="347" t="e">
        <f>HLOOKUP(Q39,[41]Listas!$F$4:$J$5,2,0)</f>
        <v>#N/A</v>
      </c>
      <c r="U39" s="339" t="e">
        <f>INDEX([41]Listas!$F$6:$J$10,MATCH(P39,[41]Listas!$D$6:$D$10,0),MATCH(Q39,[41]Listas!$F$4:$J$4,0))</f>
        <v>#N/A</v>
      </c>
      <c r="V39" s="346"/>
      <c r="W39" s="818"/>
      <c r="X39" s="818"/>
      <c r="Y39" s="818"/>
      <c r="Z39" s="330"/>
      <c r="AA39" s="331"/>
      <c r="AB39" s="330"/>
      <c r="AC39" s="346"/>
      <c r="AD39" s="347">
        <f t="shared" ref="AD39:AD46" si="12">IF(AB39&lt;=33,0,IF(AB39&gt;81,2,1))</f>
        <v>0</v>
      </c>
      <c r="AE39" s="348" t="e">
        <f t="shared" ref="AE39:AE46" si="13">IF(OR(AA39="Probabilidad",AA39="Ambos"),S39-AD39,S39)</f>
        <v>#N/A</v>
      </c>
      <c r="AF39" s="336" t="e">
        <f>IF(AE39&lt;=1,"Remota",VLOOKUP(AE39,[41]Listas!$C$6:$D$10,2,0))</f>
        <v>#N/A</v>
      </c>
      <c r="AG39" s="348" t="e">
        <f t="shared" ref="AG39:AG46" si="14">IF(OR(AA39="Impacto",AA39="Ambos"),T39-AD39,T39)</f>
        <v>#N/A</v>
      </c>
      <c r="AH39" s="336" t="e">
        <f>IF(AG39&lt;=1,"Insignificante",HLOOKUP(AG39,[41]Listas!$F$3:$J$4,2,0))</f>
        <v>#N/A</v>
      </c>
      <c r="AI39" s="349" t="e">
        <f t="shared" ref="AI39:AI46" si="15">AE39*AG39</f>
        <v>#N/A</v>
      </c>
      <c r="AJ39" s="339" t="e">
        <f>INDEX([41]Listas!$F$6:$J$10,MATCH(AF39,[41]Listas!$D$6:$D$10,0),MATCH(AH39,[41]Listas!$F$4:$J$4,0))</f>
        <v>#N/A</v>
      </c>
    </row>
    <row r="40" spans="1:36" s="340" customFormat="1" ht="78" hidden="1" customHeight="1" x14ac:dyDescent="0.2">
      <c r="A40" s="330"/>
      <c r="B40" s="331" t="s">
        <v>1230</v>
      </c>
      <c r="C40" s="814"/>
      <c r="D40" s="814"/>
      <c r="E40" s="814"/>
      <c r="F40" s="330"/>
      <c r="G40" s="815"/>
      <c r="H40" s="816"/>
      <c r="I40" s="817"/>
      <c r="J40" s="814"/>
      <c r="K40" s="814"/>
      <c r="L40" s="814"/>
      <c r="M40" s="330"/>
      <c r="N40" s="330"/>
      <c r="O40" s="330"/>
      <c r="P40" s="332"/>
      <c r="Q40" s="332"/>
      <c r="R40" s="346"/>
      <c r="S40" s="347" t="e">
        <f>VLOOKUP(P40,[41]Listas!$D$6:$E$10,2,0)</f>
        <v>#N/A</v>
      </c>
      <c r="T40" s="347" t="e">
        <f>HLOOKUP(Q40,[41]Listas!$F$4:$J$5,2,0)</f>
        <v>#N/A</v>
      </c>
      <c r="U40" s="339" t="e">
        <f>INDEX([41]Listas!$F$6:$J$10,MATCH(P40,[41]Listas!$D$6:$D$10,0),MATCH(Q40,[41]Listas!$F$4:$J$4,0))</f>
        <v>#N/A</v>
      </c>
      <c r="V40" s="346"/>
      <c r="W40" s="818"/>
      <c r="X40" s="818"/>
      <c r="Y40" s="818"/>
      <c r="Z40" s="330"/>
      <c r="AA40" s="331"/>
      <c r="AB40" s="330"/>
      <c r="AC40" s="346"/>
      <c r="AD40" s="347">
        <f t="shared" si="12"/>
        <v>0</v>
      </c>
      <c r="AE40" s="348" t="e">
        <f t="shared" si="13"/>
        <v>#N/A</v>
      </c>
      <c r="AF40" s="336" t="e">
        <f>IF(AE40&lt;=1,"Remota",VLOOKUP(AE40,[41]Listas!$C$6:$D$10,2,0))</f>
        <v>#N/A</v>
      </c>
      <c r="AG40" s="348" t="e">
        <f t="shared" si="14"/>
        <v>#N/A</v>
      </c>
      <c r="AH40" s="336" t="e">
        <f>IF(AG40&lt;=1,"Insignificante",HLOOKUP(AG40,[41]Listas!$F$3:$J$4,2,0))</f>
        <v>#N/A</v>
      </c>
      <c r="AI40" s="349" t="e">
        <f t="shared" si="15"/>
        <v>#N/A</v>
      </c>
      <c r="AJ40" s="339" t="e">
        <f>INDEX([41]Listas!$F$6:$J$10,MATCH(AF40,[41]Listas!$D$6:$D$10,0),MATCH(AH40,[41]Listas!$F$4:$J$4,0))</f>
        <v>#N/A</v>
      </c>
    </row>
    <row r="41" spans="1:36" s="340" customFormat="1" ht="78" hidden="1" customHeight="1" x14ac:dyDescent="0.2">
      <c r="A41" s="330"/>
      <c r="B41" s="331" t="s">
        <v>1230</v>
      </c>
      <c r="C41" s="814"/>
      <c r="D41" s="814"/>
      <c r="E41" s="814"/>
      <c r="F41" s="330"/>
      <c r="G41" s="815"/>
      <c r="H41" s="816"/>
      <c r="I41" s="817"/>
      <c r="J41" s="814"/>
      <c r="K41" s="814"/>
      <c r="L41" s="814"/>
      <c r="M41" s="330"/>
      <c r="N41" s="330"/>
      <c r="O41" s="330"/>
      <c r="P41" s="332"/>
      <c r="Q41" s="332"/>
      <c r="R41" s="346"/>
      <c r="S41" s="347" t="e">
        <f>VLOOKUP(P41,[41]Listas!$D$6:$E$10,2,0)</f>
        <v>#N/A</v>
      </c>
      <c r="T41" s="347" t="e">
        <f>HLOOKUP(Q41,[41]Listas!$F$4:$J$5,2,0)</f>
        <v>#N/A</v>
      </c>
      <c r="U41" s="339" t="e">
        <f>INDEX([41]Listas!$F$6:$J$10,MATCH(P41,[41]Listas!$D$6:$D$10,0),MATCH(Q41,[41]Listas!$F$4:$J$4,0))</f>
        <v>#N/A</v>
      </c>
      <c r="V41" s="346"/>
      <c r="W41" s="818"/>
      <c r="X41" s="818"/>
      <c r="Y41" s="818"/>
      <c r="Z41" s="330"/>
      <c r="AA41" s="331"/>
      <c r="AB41" s="330"/>
      <c r="AC41" s="346"/>
      <c r="AD41" s="347">
        <f t="shared" si="12"/>
        <v>0</v>
      </c>
      <c r="AE41" s="348" t="e">
        <f t="shared" si="13"/>
        <v>#N/A</v>
      </c>
      <c r="AF41" s="336" t="e">
        <f>IF(AE41&lt;=1,"Remota",VLOOKUP(AE41,[41]Listas!$C$6:$D$10,2,0))</f>
        <v>#N/A</v>
      </c>
      <c r="AG41" s="348" t="e">
        <f t="shared" si="14"/>
        <v>#N/A</v>
      </c>
      <c r="AH41" s="336" t="e">
        <f>IF(AG41&lt;=1,"Insignificante",HLOOKUP(AG41,[41]Listas!$F$3:$J$4,2,0))</f>
        <v>#N/A</v>
      </c>
      <c r="AI41" s="349" t="e">
        <f t="shared" si="15"/>
        <v>#N/A</v>
      </c>
      <c r="AJ41" s="339" t="e">
        <f>INDEX([41]Listas!$F$6:$J$10,MATCH(AF41,[41]Listas!$D$6:$D$10,0),MATCH(AH41,[41]Listas!$F$4:$J$4,0))</f>
        <v>#N/A</v>
      </c>
    </row>
    <row r="42" spans="1:36" s="340" customFormat="1" ht="78" hidden="1" customHeight="1" x14ac:dyDescent="0.2">
      <c r="A42" s="330"/>
      <c r="B42" s="331" t="s">
        <v>1230</v>
      </c>
      <c r="C42" s="814"/>
      <c r="D42" s="814"/>
      <c r="E42" s="814"/>
      <c r="F42" s="330"/>
      <c r="G42" s="815"/>
      <c r="H42" s="816"/>
      <c r="I42" s="817"/>
      <c r="J42" s="814"/>
      <c r="K42" s="814"/>
      <c r="L42" s="814"/>
      <c r="M42" s="330"/>
      <c r="N42" s="330"/>
      <c r="O42" s="330"/>
      <c r="P42" s="332"/>
      <c r="Q42" s="332"/>
      <c r="R42" s="346"/>
      <c r="S42" s="347" t="e">
        <f>VLOOKUP(P42,[41]Listas!$D$6:$E$10,2,0)</f>
        <v>#N/A</v>
      </c>
      <c r="T42" s="347" t="e">
        <f>HLOOKUP(Q42,[41]Listas!$F$4:$J$5,2,0)</f>
        <v>#N/A</v>
      </c>
      <c r="U42" s="339" t="e">
        <f>INDEX([41]Listas!$F$6:$J$10,MATCH(P42,[41]Listas!$D$6:$D$10,0),MATCH(Q42,[41]Listas!$F$4:$J$4,0))</f>
        <v>#N/A</v>
      </c>
      <c r="V42" s="346"/>
      <c r="W42" s="818"/>
      <c r="X42" s="818"/>
      <c r="Y42" s="818"/>
      <c r="Z42" s="330"/>
      <c r="AA42" s="331"/>
      <c r="AB42" s="330"/>
      <c r="AC42" s="346"/>
      <c r="AD42" s="347">
        <f t="shared" si="12"/>
        <v>0</v>
      </c>
      <c r="AE42" s="348" t="e">
        <f t="shared" si="13"/>
        <v>#N/A</v>
      </c>
      <c r="AF42" s="336" t="e">
        <f>IF(AE42&lt;=1,"Remota",VLOOKUP(AE42,[41]Listas!$C$6:$D$10,2,0))</f>
        <v>#N/A</v>
      </c>
      <c r="AG42" s="348" t="e">
        <f t="shared" si="14"/>
        <v>#N/A</v>
      </c>
      <c r="AH42" s="336" t="e">
        <f>IF(AG42&lt;=1,"Insignificante",HLOOKUP(AG42,[41]Listas!$F$3:$J$4,2,0))</f>
        <v>#N/A</v>
      </c>
      <c r="AI42" s="349" t="e">
        <f t="shared" si="15"/>
        <v>#N/A</v>
      </c>
      <c r="AJ42" s="339" t="e">
        <f>INDEX([41]Listas!$F$6:$J$10,MATCH(AF42,[41]Listas!$D$6:$D$10,0),MATCH(AH42,[41]Listas!$F$4:$J$4,0))</f>
        <v>#N/A</v>
      </c>
    </row>
    <row r="43" spans="1:36" s="340" customFormat="1" ht="78" hidden="1" customHeight="1" x14ac:dyDescent="0.2">
      <c r="A43" s="330"/>
      <c r="B43" s="331" t="s">
        <v>1230</v>
      </c>
      <c r="C43" s="814"/>
      <c r="D43" s="814"/>
      <c r="E43" s="814"/>
      <c r="F43" s="330"/>
      <c r="G43" s="815"/>
      <c r="H43" s="816"/>
      <c r="I43" s="817"/>
      <c r="J43" s="814"/>
      <c r="K43" s="814"/>
      <c r="L43" s="814"/>
      <c r="M43" s="330"/>
      <c r="N43" s="330"/>
      <c r="O43" s="330"/>
      <c r="P43" s="332"/>
      <c r="Q43" s="332"/>
      <c r="R43" s="346"/>
      <c r="S43" s="347" t="e">
        <f>VLOOKUP(P43,[41]Listas!$D$6:$E$10,2,0)</f>
        <v>#N/A</v>
      </c>
      <c r="T43" s="347" t="e">
        <f>HLOOKUP(Q43,[41]Listas!$F$4:$J$5,2,0)</f>
        <v>#N/A</v>
      </c>
      <c r="U43" s="339" t="e">
        <f>INDEX([41]Listas!$F$6:$J$10,MATCH(P43,[41]Listas!$D$6:$D$10,0),MATCH(Q43,[41]Listas!$F$4:$J$4,0))</f>
        <v>#N/A</v>
      </c>
      <c r="V43" s="346"/>
      <c r="W43" s="818"/>
      <c r="X43" s="818"/>
      <c r="Y43" s="818"/>
      <c r="Z43" s="330"/>
      <c r="AA43" s="331"/>
      <c r="AB43" s="330"/>
      <c r="AC43" s="346"/>
      <c r="AD43" s="347">
        <f t="shared" si="12"/>
        <v>0</v>
      </c>
      <c r="AE43" s="348" t="e">
        <f t="shared" si="13"/>
        <v>#N/A</v>
      </c>
      <c r="AF43" s="336" t="e">
        <f>IF(AE43&lt;=1,"Remota",VLOOKUP(AE43,[41]Listas!$C$6:$D$10,2,0))</f>
        <v>#N/A</v>
      </c>
      <c r="AG43" s="348" t="e">
        <f t="shared" si="14"/>
        <v>#N/A</v>
      </c>
      <c r="AH43" s="336" t="e">
        <f>IF(AG43&lt;=1,"Insignificante",HLOOKUP(AG43,[41]Listas!$F$3:$J$4,2,0))</f>
        <v>#N/A</v>
      </c>
      <c r="AI43" s="349" t="e">
        <f t="shared" si="15"/>
        <v>#N/A</v>
      </c>
      <c r="AJ43" s="339" t="e">
        <f>INDEX([41]Listas!$F$6:$J$10,MATCH(AF43,[41]Listas!$D$6:$D$10,0),MATCH(AH43,[41]Listas!$F$4:$J$4,0))</f>
        <v>#N/A</v>
      </c>
    </row>
    <row r="44" spans="1:36" s="340" customFormat="1" ht="78" hidden="1" customHeight="1" x14ac:dyDescent="0.2">
      <c r="A44" s="330"/>
      <c r="B44" s="331" t="s">
        <v>1230</v>
      </c>
      <c r="C44" s="814"/>
      <c r="D44" s="814"/>
      <c r="E44" s="814"/>
      <c r="F44" s="330"/>
      <c r="G44" s="815"/>
      <c r="H44" s="816"/>
      <c r="I44" s="817"/>
      <c r="J44" s="814"/>
      <c r="K44" s="814"/>
      <c r="L44" s="814"/>
      <c r="M44" s="330"/>
      <c r="N44" s="330"/>
      <c r="O44" s="330"/>
      <c r="P44" s="332"/>
      <c r="Q44" s="332"/>
      <c r="R44" s="346"/>
      <c r="S44" s="347" t="e">
        <f>VLOOKUP(P44,[41]Listas!$D$6:$E$10,2,0)</f>
        <v>#N/A</v>
      </c>
      <c r="T44" s="347" t="e">
        <f>HLOOKUP(Q44,[41]Listas!$F$4:$J$5,2,0)</f>
        <v>#N/A</v>
      </c>
      <c r="U44" s="339" t="e">
        <f>INDEX([41]Listas!$F$6:$J$10,MATCH(P44,[41]Listas!$D$6:$D$10,0),MATCH(Q44,[41]Listas!$F$4:$J$4,0))</f>
        <v>#N/A</v>
      </c>
      <c r="V44" s="346"/>
      <c r="W44" s="818"/>
      <c r="X44" s="818"/>
      <c r="Y44" s="818"/>
      <c r="Z44" s="330"/>
      <c r="AA44" s="331"/>
      <c r="AB44" s="330"/>
      <c r="AC44" s="346"/>
      <c r="AD44" s="347">
        <f t="shared" si="12"/>
        <v>0</v>
      </c>
      <c r="AE44" s="348" t="e">
        <f t="shared" si="13"/>
        <v>#N/A</v>
      </c>
      <c r="AF44" s="336" t="e">
        <f>IF(AE44&lt;=1,"Remota",VLOOKUP(AE44,[41]Listas!$C$6:$D$10,2,0))</f>
        <v>#N/A</v>
      </c>
      <c r="AG44" s="348" t="e">
        <f t="shared" si="14"/>
        <v>#N/A</v>
      </c>
      <c r="AH44" s="336" t="e">
        <f>IF(AG44&lt;=1,"Insignificante",HLOOKUP(AG44,[41]Listas!$F$3:$J$4,2,0))</f>
        <v>#N/A</v>
      </c>
      <c r="AI44" s="349" t="e">
        <f t="shared" si="15"/>
        <v>#N/A</v>
      </c>
      <c r="AJ44" s="339" t="e">
        <f>INDEX([41]Listas!$F$6:$J$10,MATCH(AF44,[41]Listas!$D$6:$D$10,0),MATCH(AH44,[41]Listas!$F$4:$J$4,0))</f>
        <v>#N/A</v>
      </c>
    </row>
    <row r="45" spans="1:36" s="340" customFormat="1" ht="78" hidden="1" customHeight="1" x14ac:dyDescent="0.2">
      <c r="A45" s="330"/>
      <c r="B45" s="331" t="s">
        <v>1230</v>
      </c>
      <c r="C45" s="814"/>
      <c r="D45" s="814"/>
      <c r="E45" s="814"/>
      <c r="F45" s="330"/>
      <c r="G45" s="815"/>
      <c r="H45" s="816"/>
      <c r="I45" s="817"/>
      <c r="J45" s="814"/>
      <c r="K45" s="814"/>
      <c r="L45" s="814"/>
      <c r="M45" s="330"/>
      <c r="N45" s="330"/>
      <c r="O45" s="330"/>
      <c r="P45" s="332"/>
      <c r="Q45" s="332"/>
      <c r="R45" s="346"/>
      <c r="S45" s="347" t="e">
        <f>VLOOKUP(P45,[41]Listas!$D$6:$E$10,2,0)</f>
        <v>#N/A</v>
      </c>
      <c r="T45" s="347" t="e">
        <f>HLOOKUP(Q45,[41]Listas!$F$4:$J$5,2,0)</f>
        <v>#N/A</v>
      </c>
      <c r="U45" s="339" t="e">
        <f>INDEX([41]Listas!$F$6:$J$10,MATCH(P45,[41]Listas!$D$6:$D$10,0),MATCH(Q45,[41]Listas!$F$4:$J$4,0))</f>
        <v>#N/A</v>
      </c>
      <c r="V45" s="346"/>
      <c r="W45" s="818"/>
      <c r="X45" s="818"/>
      <c r="Y45" s="818"/>
      <c r="Z45" s="330"/>
      <c r="AA45" s="331"/>
      <c r="AB45" s="330"/>
      <c r="AC45" s="346"/>
      <c r="AD45" s="347">
        <f t="shared" si="12"/>
        <v>0</v>
      </c>
      <c r="AE45" s="348" t="e">
        <f t="shared" si="13"/>
        <v>#N/A</v>
      </c>
      <c r="AF45" s="336" t="e">
        <f>IF(AE45&lt;=1,"Remota",VLOOKUP(AE45,[41]Listas!$C$6:$D$10,2,0))</f>
        <v>#N/A</v>
      </c>
      <c r="AG45" s="348" t="e">
        <f t="shared" si="14"/>
        <v>#N/A</v>
      </c>
      <c r="AH45" s="336" t="e">
        <f>IF(AG45&lt;=1,"Insignificante",HLOOKUP(AG45,[41]Listas!$F$3:$J$4,2,0))</f>
        <v>#N/A</v>
      </c>
      <c r="AI45" s="349" t="e">
        <f t="shared" si="15"/>
        <v>#N/A</v>
      </c>
      <c r="AJ45" s="339" t="e">
        <f>INDEX([41]Listas!$F$6:$J$10,MATCH(AF45,[41]Listas!$D$6:$D$10,0),MATCH(AH45,[41]Listas!$F$4:$J$4,0))</f>
        <v>#N/A</v>
      </c>
    </row>
    <row r="46" spans="1:36" s="340" customFormat="1" ht="78" hidden="1" customHeight="1" x14ac:dyDescent="0.2">
      <c r="A46" s="330"/>
      <c r="B46" s="331" t="s">
        <v>1230</v>
      </c>
      <c r="C46" s="814"/>
      <c r="D46" s="814"/>
      <c r="E46" s="814"/>
      <c r="F46" s="330"/>
      <c r="G46" s="815"/>
      <c r="H46" s="816"/>
      <c r="I46" s="817"/>
      <c r="J46" s="814"/>
      <c r="K46" s="814"/>
      <c r="L46" s="814"/>
      <c r="M46" s="330"/>
      <c r="N46" s="330"/>
      <c r="O46" s="330"/>
      <c r="P46" s="332"/>
      <c r="Q46" s="332"/>
      <c r="R46" s="346"/>
      <c r="S46" s="347" t="e">
        <f>VLOOKUP(P46,[41]Listas!$D$6:$E$10,2,0)</f>
        <v>#N/A</v>
      </c>
      <c r="T46" s="347" t="e">
        <f>HLOOKUP(Q46,[41]Listas!$F$4:$J$5,2,0)</f>
        <v>#N/A</v>
      </c>
      <c r="U46" s="339" t="e">
        <f>INDEX([41]Listas!$F$6:$J$10,MATCH(P46,[41]Listas!$D$6:$D$10,0),MATCH(Q46,[41]Listas!$F$4:$J$4,0))</f>
        <v>#N/A</v>
      </c>
      <c r="V46" s="346"/>
      <c r="W46" s="818"/>
      <c r="X46" s="818"/>
      <c r="Y46" s="818"/>
      <c r="Z46" s="330"/>
      <c r="AA46" s="331"/>
      <c r="AB46" s="330"/>
      <c r="AC46" s="346"/>
      <c r="AD46" s="347">
        <f t="shared" si="12"/>
        <v>0</v>
      </c>
      <c r="AE46" s="348" t="e">
        <f t="shared" si="13"/>
        <v>#N/A</v>
      </c>
      <c r="AF46" s="336" t="e">
        <f>IF(AE46&lt;=1,"Remota",VLOOKUP(AE46,[41]Listas!$C$6:$D$10,2,0))</f>
        <v>#N/A</v>
      </c>
      <c r="AG46" s="348" t="e">
        <f t="shared" si="14"/>
        <v>#N/A</v>
      </c>
      <c r="AH46" s="336" t="e">
        <f>IF(AG46&lt;=1,"Insignificante",HLOOKUP(AG46,[41]Listas!$F$3:$J$4,2,0))</f>
        <v>#N/A</v>
      </c>
      <c r="AI46" s="349" t="e">
        <f t="shared" si="15"/>
        <v>#N/A</v>
      </c>
      <c r="AJ46" s="339" t="e">
        <f>INDEX([41]Listas!$F$6:$J$10,MATCH(AF46,[41]Listas!$D$6:$D$10,0),MATCH(AH46,[41]Listas!$F$4:$J$4,0))</f>
        <v>#N/A</v>
      </c>
    </row>
    <row r="47" spans="1:36" s="340" customFormat="1" ht="124.5" hidden="1" customHeight="1" x14ac:dyDescent="0.2">
      <c r="A47" s="330"/>
      <c r="B47" s="331" t="s">
        <v>1230</v>
      </c>
      <c r="C47" s="814"/>
      <c r="D47" s="814"/>
      <c r="E47" s="814"/>
      <c r="F47" s="330"/>
      <c r="G47" s="815"/>
      <c r="H47" s="816"/>
      <c r="I47" s="817"/>
      <c r="J47" s="814"/>
      <c r="K47" s="814"/>
      <c r="L47" s="814"/>
      <c r="M47" s="330"/>
      <c r="N47" s="330"/>
      <c r="O47" s="330"/>
      <c r="P47" s="332"/>
      <c r="Q47" s="332"/>
      <c r="R47" s="346"/>
      <c r="S47" s="347" t="e">
        <f>VLOOKUP(P47,[41]Listas!$D$6:$E$10,2,0)</f>
        <v>#N/A</v>
      </c>
      <c r="T47" s="347" t="e">
        <f>HLOOKUP(Q47,[41]Listas!$F$4:$J$5,2,0)</f>
        <v>#N/A</v>
      </c>
      <c r="U47" s="339" t="e">
        <f>INDEX([41]Listas!$F$6:$J$10,MATCH(P47,[41]Listas!$D$6:$D$10,0),MATCH(Q47,[41]Listas!$F$4:$J$4,0))</f>
        <v>#N/A</v>
      </c>
      <c r="V47" s="346"/>
      <c r="W47" s="818"/>
      <c r="X47" s="818"/>
      <c r="Y47" s="818"/>
      <c r="Z47" s="330"/>
      <c r="AA47" s="331"/>
      <c r="AB47" s="330"/>
      <c r="AC47" s="346"/>
      <c r="AD47" s="347">
        <f>IF(AB47&lt;=33,0,IF(AB47&gt;81,2,1))</f>
        <v>0</v>
      </c>
      <c r="AE47" s="348" t="e">
        <f>IF(OR(AA47="Probabilidad",AA47="Ambos"),S47-AD47,S47)</f>
        <v>#N/A</v>
      </c>
      <c r="AF47" s="336" t="e">
        <f>IF(AE47&lt;=1,"Remota",VLOOKUP(AE47,[41]Listas!$C$6:$D$10,2,0))</f>
        <v>#N/A</v>
      </c>
      <c r="AG47" s="348" t="e">
        <f>IF(OR(AA47="Impacto",AA47="Ambos"),T47-AD47,T47)</f>
        <v>#N/A</v>
      </c>
      <c r="AH47" s="336" t="e">
        <f>IF(AG47&lt;=1,"Insignificante",HLOOKUP(AG47,[41]Listas!$F$3:$J$4,2,0))</f>
        <v>#N/A</v>
      </c>
      <c r="AI47" s="349" t="e">
        <f>AE47*AG47</f>
        <v>#N/A</v>
      </c>
      <c r="AJ47" s="339" t="e">
        <f>INDEX([41]Listas!$F$6:$J$10,MATCH(AF47,[41]Listas!$D$6:$D$10,0),MATCH(AH47,[41]Listas!$F$4:$J$4,0))</f>
        <v>#N/A</v>
      </c>
    </row>
    <row r="48" spans="1:36" s="340" customFormat="1" ht="124.5" hidden="1" customHeight="1" x14ac:dyDescent="0.2">
      <c r="A48" s="330"/>
      <c r="B48" s="331" t="s">
        <v>1230</v>
      </c>
      <c r="C48" s="814"/>
      <c r="D48" s="814"/>
      <c r="E48" s="814"/>
      <c r="F48" s="330"/>
      <c r="G48" s="815"/>
      <c r="H48" s="816"/>
      <c r="I48" s="817"/>
      <c r="J48" s="814"/>
      <c r="K48" s="814"/>
      <c r="L48" s="814"/>
      <c r="M48" s="330"/>
      <c r="N48" s="330"/>
      <c r="O48" s="330"/>
      <c r="P48" s="332"/>
      <c r="Q48" s="332"/>
      <c r="R48" s="346"/>
      <c r="S48" s="347" t="e">
        <f>VLOOKUP(P48,[41]Listas!$D$6:$E$10,2,0)</f>
        <v>#N/A</v>
      </c>
      <c r="T48" s="347" t="e">
        <f>HLOOKUP(Q48,[41]Listas!$F$4:$J$5,2,0)</f>
        <v>#N/A</v>
      </c>
      <c r="U48" s="339" t="e">
        <f>INDEX([41]Listas!$F$6:$J$10,MATCH(P48,[41]Listas!$D$6:$D$10,0),MATCH(Q48,[41]Listas!$F$4:$J$4,0))</f>
        <v>#N/A</v>
      </c>
      <c r="V48" s="346"/>
      <c r="W48" s="818"/>
      <c r="X48" s="818"/>
      <c r="Y48" s="818"/>
      <c r="Z48" s="330"/>
      <c r="AA48" s="331"/>
      <c r="AB48" s="330"/>
      <c r="AC48" s="346"/>
      <c r="AD48" s="347">
        <f>IF(AB48&lt;=33,0,IF(AB48&gt;81,2,1))</f>
        <v>0</v>
      </c>
      <c r="AE48" s="348" t="e">
        <f>IF(OR(AA48="Probabilidad",AA48="Ambos"),S48-AD48,S48)</f>
        <v>#N/A</v>
      </c>
      <c r="AF48" s="336" t="e">
        <f>IF(AE48&lt;=1,"Remota",VLOOKUP(AE48,[41]Listas!$C$6:$D$10,2,0))</f>
        <v>#N/A</v>
      </c>
      <c r="AG48" s="348" t="e">
        <f>IF(OR(AA48="Impacto",AA48="Ambos"),T48-AD48,T48)</f>
        <v>#N/A</v>
      </c>
      <c r="AH48" s="336" t="e">
        <f>IF(AG48&lt;=1,"Insignificante",HLOOKUP(AG48,[41]Listas!$F$3:$J$4,2,0))</f>
        <v>#N/A</v>
      </c>
      <c r="AI48" s="349" t="e">
        <f>AE48*AG48</f>
        <v>#N/A</v>
      </c>
      <c r="AJ48" s="339" t="e">
        <f>INDEX([41]Listas!$F$6:$J$10,MATCH(AF48,[41]Listas!$D$6:$D$10,0),MATCH(AH48,[41]Listas!$F$4:$J$4,0))</f>
        <v>#N/A</v>
      </c>
    </row>
    <row r="49" spans="1:36" s="340" customFormat="1" ht="124.5" hidden="1" customHeight="1" x14ac:dyDescent="0.2">
      <c r="A49" s="330"/>
      <c r="B49" s="331" t="s">
        <v>1230</v>
      </c>
      <c r="C49" s="814"/>
      <c r="D49" s="814"/>
      <c r="E49" s="814"/>
      <c r="F49" s="330"/>
      <c r="G49" s="815"/>
      <c r="H49" s="816"/>
      <c r="I49" s="817"/>
      <c r="J49" s="814"/>
      <c r="K49" s="814"/>
      <c r="L49" s="814"/>
      <c r="M49" s="330"/>
      <c r="N49" s="330"/>
      <c r="O49" s="330"/>
      <c r="P49" s="332"/>
      <c r="Q49" s="332"/>
      <c r="R49" s="346"/>
      <c r="S49" s="347" t="e">
        <f>VLOOKUP(P49,[41]Listas!$D$6:$E$10,2,0)</f>
        <v>#N/A</v>
      </c>
      <c r="T49" s="347" t="e">
        <f>HLOOKUP(Q49,[41]Listas!$F$4:$J$5,2,0)</f>
        <v>#N/A</v>
      </c>
      <c r="U49" s="339" t="e">
        <f>INDEX([41]Listas!$F$6:$J$10,MATCH(P49,[41]Listas!$D$6:$D$10,0),MATCH(Q49,[41]Listas!$F$4:$J$4,0))</f>
        <v>#N/A</v>
      </c>
      <c r="V49" s="346"/>
      <c r="W49" s="818"/>
      <c r="X49" s="818"/>
      <c r="Y49" s="818"/>
      <c r="Z49" s="330"/>
      <c r="AA49" s="331"/>
      <c r="AB49" s="330"/>
      <c r="AC49" s="346"/>
      <c r="AD49" s="347">
        <f t="shared" ref="AD49:AD77" si="16">IF(AB49&lt;=33,0,IF(AB49&gt;81,2,1))</f>
        <v>0</v>
      </c>
      <c r="AE49" s="348" t="e">
        <f t="shared" ref="AE49:AE77" si="17">IF(OR(AA49="Probabilidad",AA49="Ambos"),S49-AD49,S49)</f>
        <v>#N/A</v>
      </c>
      <c r="AF49" s="336" t="e">
        <f>IF(AE49&lt;=1,"Remota",VLOOKUP(AE49,[41]Listas!$C$6:$D$10,2,0))</f>
        <v>#N/A</v>
      </c>
      <c r="AG49" s="348" t="e">
        <f t="shared" ref="AG49:AG77" si="18">IF(OR(AA49="Impacto",AA49="Ambos"),T49-AD49,T49)</f>
        <v>#N/A</v>
      </c>
      <c r="AH49" s="336" t="e">
        <f>IF(AG49&lt;=1,"Insignificante",HLOOKUP(AG49,[41]Listas!$F$3:$J$4,2,0))</f>
        <v>#N/A</v>
      </c>
      <c r="AI49" s="349" t="e">
        <f t="shared" ref="AI49:AI77" si="19">AE49*AG49</f>
        <v>#N/A</v>
      </c>
      <c r="AJ49" s="339" t="e">
        <f>INDEX([41]Listas!$F$6:$J$10,MATCH(AF49,[41]Listas!$D$6:$D$10,0),MATCH(AH49,[41]Listas!$F$4:$J$4,0))</f>
        <v>#N/A</v>
      </c>
    </row>
    <row r="50" spans="1:36" s="340" customFormat="1" ht="78" hidden="1" customHeight="1" x14ac:dyDescent="0.2">
      <c r="A50" s="330"/>
      <c r="B50" s="331" t="s">
        <v>1230</v>
      </c>
      <c r="C50" s="814"/>
      <c r="D50" s="814"/>
      <c r="E50" s="814"/>
      <c r="F50" s="330"/>
      <c r="G50" s="815"/>
      <c r="H50" s="816"/>
      <c r="I50" s="817"/>
      <c r="J50" s="814"/>
      <c r="K50" s="814"/>
      <c r="L50" s="814"/>
      <c r="M50" s="330"/>
      <c r="N50" s="330"/>
      <c r="O50" s="330"/>
      <c r="P50" s="332"/>
      <c r="Q50" s="332"/>
      <c r="R50" s="346"/>
      <c r="S50" s="347" t="e">
        <f>VLOOKUP(P50,[41]Listas!$D$6:$E$10,2,0)</f>
        <v>#N/A</v>
      </c>
      <c r="T50" s="347" t="e">
        <f>HLOOKUP(Q50,[41]Listas!$F$4:$J$5,2,0)</f>
        <v>#N/A</v>
      </c>
      <c r="U50" s="339" t="e">
        <f>INDEX([41]Listas!$F$6:$J$10,MATCH(P50,[41]Listas!$D$6:$D$10,0),MATCH(Q50,[41]Listas!$F$4:$J$4,0))</f>
        <v>#N/A</v>
      </c>
      <c r="V50" s="346"/>
      <c r="W50" s="818"/>
      <c r="X50" s="818"/>
      <c r="Y50" s="818"/>
      <c r="Z50" s="330"/>
      <c r="AA50" s="331"/>
      <c r="AB50" s="330"/>
      <c r="AC50" s="346"/>
      <c r="AD50" s="347">
        <f t="shared" si="16"/>
        <v>0</v>
      </c>
      <c r="AE50" s="348" t="e">
        <f t="shared" si="17"/>
        <v>#N/A</v>
      </c>
      <c r="AF50" s="336" t="e">
        <f>IF(AE50&lt;=1,"Remota",VLOOKUP(AE50,[41]Listas!$C$6:$D$10,2,0))</f>
        <v>#N/A</v>
      </c>
      <c r="AG50" s="348" t="e">
        <f t="shared" si="18"/>
        <v>#N/A</v>
      </c>
      <c r="AH50" s="336" t="e">
        <f>IF(AG50&lt;=1,"Insignificante",HLOOKUP(AG50,[41]Listas!$F$3:$J$4,2,0))</f>
        <v>#N/A</v>
      </c>
      <c r="AI50" s="349" t="e">
        <f t="shared" si="19"/>
        <v>#N/A</v>
      </c>
      <c r="AJ50" s="339" t="e">
        <f>INDEX([41]Listas!$F$6:$J$10,MATCH(AF50,[41]Listas!$D$6:$D$10,0),MATCH(AH50,[41]Listas!$F$4:$J$4,0))</f>
        <v>#N/A</v>
      </c>
    </row>
    <row r="51" spans="1:36" s="340" customFormat="1" ht="78" hidden="1" customHeight="1" x14ac:dyDescent="0.2">
      <c r="A51" s="330"/>
      <c r="B51" s="331" t="s">
        <v>1230</v>
      </c>
      <c r="C51" s="814"/>
      <c r="D51" s="814"/>
      <c r="E51" s="814"/>
      <c r="F51" s="330"/>
      <c r="G51" s="815"/>
      <c r="H51" s="816"/>
      <c r="I51" s="817"/>
      <c r="J51" s="814"/>
      <c r="K51" s="814"/>
      <c r="L51" s="814"/>
      <c r="M51" s="330"/>
      <c r="N51" s="330"/>
      <c r="O51" s="330"/>
      <c r="P51" s="332"/>
      <c r="Q51" s="332"/>
      <c r="R51" s="346"/>
      <c r="S51" s="347" t="e">
        <f>VLOOKUP(P51,[41]Listas!$D$6:$E$10,2,0)</f>
        <v>#N/A</v>
      </c>
      <c r="T51" s="347" t="e">
        <f>HLOOKUP(Q51,[41]Listas!$F$4:$J$5,2,0)</f>
        <v>#N/A</v>
      </c>
      <c r="U51" s="339" t="e">
        <f>INDEX([41]Listas!$F$6:$J$10,MATCH(P51,[41]Listas!$D$6:$D$10,0),MATCH(Q51,[41]Listas!$F$4:$J$4,0))</f>
        <v>#N/A</v>
      </c>
      <c r="V51" s="346"/>
      <c r="W51" s="818"/>
      <c r="X51" s="818"/>
      <c r="Y51" s="818"/>
      <c r="Z51" s="330"/>
      <c r="AA51" s="331"/>
      <c r="AB51" s="330"/>
      <c r="AC51" s="346"/>
      <c r="AD51" s="347">
        <f t="shared" si="16"/>
        <v>0</v>
      </c>
      <c r="AE51" s="348" t="e">
        <f t="shared" si="17"/>
        <v>#N/A</v>
      </c>
      <c r="AF51" s="336" t="e">
        <f>IF(AE51&lt;=1,"Remota",VLOOKUP(AE51,[41]Listas!$C$6:$D$10,2,0))</f>
        <v>#N/A</v>
      </c>
      <c r="AG51" s="348" t="e">
        <f t="shared" si="18"/>
        <v>#N/A</v>
      </c>
      <c r="AH51" s="336" t="e">
        <f>IF(AG51&lt;=1,"Insignificante",HLOOKUP(AG51,[41]Listas!$F$3:$J$4,2,0))</f>
        <v>#N/A</v>
      </c>
      <c r="AI51" s="349" t="e">
        <f t="shared" si="19"/>
        <v>#N/A</v>
      </c>
      <c r="AJ51" s="339" t="e">
        <f>INDEX([41]Listas!$F$6:$J$10,MATCH(AF51,[41]Listas!$D$6:$D$10,0),MATCH(AH51,[41]Listas!$F$4:$J$4,0))</f>
        <v>#N/A</v>
      </c>
    </row>
    <row r="52" spans="1:36" s="340" customFormat="1" ht="78" hidden="1" customHeight="1" x14ac:dyDescent="0.2">
      <c r="A52" s="330"/>
      <c r="B52" s="331" t="s">
        <v>1230</v>
      </c>
      <c r="C52" s="814"/>
      <c r="D52" s="814"/>
      <c r="E52" s="814"/>
      <c r="F52" s="330"/>
      <c r="G52" s="815"/>
      <c r="H52" s="816"/>
      <c r="I52" s="817"/>
      <c r="J52" s="814"/>
      <c r="K52" s="814"/>
      <c r="L52" s="814"/>
      <c r="M52" s="330"/>
      <c r="N52" s="330"/>
      <c r="O52" s="330"/>
      <c r="P52" s="332"/>
      <c r="Q52" s="332"/>
      <c r="R52" s="346"/>
      <c r="S52" s="347" t="e">
        <f>VLOOKUP(P52,[41]Listas!$D$6:$E$10,2,0)</f>
        <v>#N/A</v>
      </c>
      <c r="T52" s="347" t="e">
        <f>HLOOKUP(Q52,[41]Listas!$F$4:$J$5,2,0)</f>
        <v>#N/A</v>
      </c>
      <c r="U52" s="339" t="e">
        <f>INDEX([41]Listas!$F$6:$J$10,MATCH(P52,[41]Listas!$D$6:$D$10,0),MATCH(Q52,[41]Listas!$F$4:$J$4,0))</f>
        <v>#N/A</v>
      </c>
      <c r="V52" s="346"/>
      <c r="W52" s="818"/>
      <c r="X52" s="818"/>
      <c r="Y52" s="818"/>
      <c r="Z52" s="330"/>
      <c r="AA52" s="331"/>
      <c r="AB52" s="330"/>
      <c r="AC52" s="346"/>
      <c r="AD52" s="347">
        <f t="shared" si="16"/>
        <v>0</v>
      </c>
      <c r="AE52" s="348" t="e">
        <f t="shared" si="17"/>
        <v>#N/A</v>
      </c>
      <c r="AF52" s="336" t="e">
        <f>IF(AE52&lt;=1,"Remota",VLOOKUP(AE52,[41]Listas!$C$6:$D$10,2,0))</f>
        <v>#N/A</v>
      </c>
      <c r="AG52" s="348" t="e">
        <f t="shared" si="18"/>
        <v>#N/A</v>
      </c>
      <c r="AH52" s="336" t="e">
        <f>IF(AG52&lt;=1,"Insignificante",HLOOKUP(AG52,[41]Listas!$F$3:$J$4,2,0))</f>
        <v>#N/A</v>
      </c>
      <c r="AI52" s="349" t="e">
        <f t="shared" si="19"/>
        <v>#N/A</v>
      </c>
      <c r="AJ52" s="339" t="e">
        <f>INDEX([41]Listas!$F$6:$J$10,MATCH(AF52,[41]Listas!$D$6:$D$10,0),MATCH(AH52,[41]Listas!$F$4:$J$4,0))</f>
        <v>#N/A</v>
      </c>
    </row>
    <row r="53" spans="1:36" s="340" customFormat="1" ht="78" hidden="1" customHeight="1" x14ac:dyDescent="0.2">
      <c r="A53" s="330"/>
      <c r="B53" s="331" t="s">
        <v>1230</v>
      </c>
      <c r="C53" s="814"/>
      <c r="D53" s="814"/>
      <c r="E53" s="814"/>
      <c r="F53" s="330"/>
      <c r="G53" s="815"/>
      <c r="H53" s="816"/>
      <c r="I53" s="817"/>
      <c r="J53" s="814"/>
      <c r="K53" s="814"/>
      <c r="L53" s="814"/>
      <c r="M53" s="330"/>
      <c r="N53" s="330"/>
      <c r="O53" s="330"/>
      <c r="P53" s="332"/>
      <c r="Q53" s="332"/>
      <c r="R53" s="346"/>
      <c r="S53" s="347" t="e">
        <f>VLOOKUP(P53,[41]Listas!$D$6:$E$10,2,0)</f>
        <v>#N/A</v>
      </c>
      <c r="T53" s="347" t="e">
        <f>HLOOKUP(Q53,[41]Listas!$F$4:$J$5,2,0)</f>
        <v>#N/A</v>
      </c>
      <c r="U53" s="339" t="e">
        <f>INDEX([41]Listas!$F$6:$J$10,MATCH(P53,[41]Listas!$D$6:$D$10,0),MATCH(Q53,[41]Listas!$F$4:$J$4,0))</f>
        <v>#N/A</v>
      </c>
      <c r="V53" s="346"/>
      <c r="W53" s="818"/>
      <c r="X53" s="818"/>
      <c r="Y53" s="818"/>
      <c r="Z53" s="330"/>
      <c r="AA53" s="331"/>
      <c r="AB53" s="330"/>
      <c r="AC53" s="346"/>
      <c r="AD53" s="347">
        <f t="shared" si="16"/>
        <v>0</v>
      </c>
      <c r="AE53" s="348" t="e">
        <f t="shared" si="17"/>
        <v>#N/A</v>
      </c>
      <c r="AF53" s="336" t="e">
        <f>IF(AE53&lt;=1,"Remota",VLOOKUP(AE53,[41]Listas!$C$6:$D$10,2,0))</f>
        <v>#N/A</v>
      </c>
      <c r="AG53" s="348" t="e">
        <f t="shared" si="18"/>
        <v>#N/A</v>
      </c>
      <c r="AH53" s="336" t="e">
        <f>IF(AG53&lt;=1,"Insignificante",HLOOKUP(AG53,[41]Listas!$F$3:$J$4,2,0))</f>
        <v>#N/A</v>
      </c>
      <c r="AI53" s="349" t="e">
        <f t="shared" si="19"/>
        <v>#N/A</v>
      </c>
      <c r="AJ53" s="339" t="e">
        <f>INDEX([41]Listas!$F$6:$J$10,MATCH(AF53,[41]Listas!$D$6:$D$10,0),MATCH(AH53,[41]Listas!$F$4:$J$4,0))</f>
        <v>#N/A</v>
      </c>
    </row>
    <row r="54" spans="1:36" s="340" customFormat="1" ht="78" hidden="1" customHeight="1" x14ac:dyDescent="0.2">
      <c r="A54" s="330"/>
      <c r="B54" s="331" t="s">
        <v>1230</v>
      </c>
      <c r="C54" s="814"/>
      <c r="D54" s="814"/>
      <c r="E54" s="814"/>
      <c r="F54" s="330"/>
      <c r="G54" s="815"/>
      <c r="H54" s="816"/>
      <c r="I54" s="817"/>
      <c r="J54" s="814"/>
      <c r="K54" s="814"/>
      <c r="L54" s="814"/>
      <c r="M54" s="330"/>
      <c r="N54" s="330"/>
      <c r="O54" s="330"/>
      <c r="P54" s="332"/>
      <c r="Q54" s="332"/>
      <c r="R54" s="346"/>
      <c r="S54" s="347" t="e">
        <f>VLOOKUP(P54,[41]Listas!$D$6:$E$10,2,0)</f>
        <v>#N/A</v>
      </c>
      <c r="T54" s="347" t="e">
        <f>HLOOKUP(Q54,[41]Listas!$F$4:$J$5,2,0)</f>
        <v>#N/A</v>
      </c>
      <c r="U54" s="339" t="e">
        <f>INDEX([41]Listas!$F$6:$J$10,MATCH(P54,[41]Listas!$D$6:$D$10,0),MATCH(Q54,[41]Listas!$F$4:$J$4,0))</f>
        <v>#N/A</v>
      </c>
      <c r="V54" s="346"/>
      <c r="W54" s="818"/>
      <c r="X54" s="818"/>
      <c r="Y54" s="818"/>
      <c r="Z54" s="330"/>
      <c r="AA54" s="331"/>
      <c r="AB54" s="330"/>
      <c r="AC54" s="346"/>
      <c r="AD54" s="347">
        <f t="shared" si="16"/>
        <v>0</v>
      </c>
      <c r="AE54" s="348" t="e">
        <f t="shared" si="17"/>
        <v>#N/A</v>
      </c>
      <c r="AF54" s="336" t="e">
        <f>IF(AE54&lt;=1,"Remota",VLOOKUP(AE54,[41]Listas!$C$6:$D$10,2,0))</f>
        <v>#N/A</v>
      </c>
      <c r="AG54" s="348" t="e">
        <f t="shared" si="18"/>
        <v>#N/A</v>
      </c>
      <c r="AH54" s="336" t="e">
        <f>IF(AG54&lt;=1,"Insignificante",HLOOKUP(AG54,[41]Listas!$F$3:$J$4,2,0))</f>
        <v>#N/A</v>
      </c>
      <c r="AI54" s="349" t="e">
        <f t="shared" si="19"/>
        <v>#N/A</v>
      </c>
      <c r="AJ54" s="339" t="e">
        <f>INDEX([41]Listas!$F$6:$J$10,MATCH(AF54,[41]Listas!$D$6:$D$10,0),MATCH(AH54,[41]Listas!$F$4:$J$4,0))</f>
        <v>#N/A</v>
      </c>
    </row>
    <row r="55" spans="1:36" s="340" customFormat="1" ht="78" hidden="1" customHeight="1" x14ac:dyDescent="0.2">
      <c r="A55" s="330"/>
      <c r="B55" s="331" t="s">
        <v>1230</v>
      </c>
      <c r="C55" s="814"/>
      <c r="D55" s="814"/>
      <c r="E55" s="814"/>
      <c r="F55" s="330"/>
      <c r="G55" s="815"/>
      <c r="H55" s="816"/>
      <c r="I55" s="817"/>
      <c r="J55" s="814"/>
      <c r="K55" s="814"/>
      <c r="L55" s="814"/>
      <c r="M55" s="330"/>
      <c r="N55" s="330"/>
      <c r="O55" s="330"/>
      <c r="P55" s="332"/>
      <c r="Q55" s="332"/>
      <c r="R55" s="346"/>
      <c r="S55" s="347" t="e">
        <f>VLOOKUP(P55,[41]Listas!$D$6:$E$10,2,0)</f>
        <v>#N/A</v>
      </c>
      <c r="T55" s="347" t="e">
        <f>HLOOKUP(Q55,[41]Listas!$F$4:$J$5,2,0)</f>
        <v>#N/A</v>
      </c>
      <c r="U55" s="339" t="e">
        <f>INDEX([41]Listas!$F$6:$J$10,MATCH(P55,[41]Listas!$D$6:$D$10,0),MATCH(Q55,[41]Listas!$F$4:$J$4,0))</f>
        <v>#N/A</v>
      </c>
      <c r="V55" s="346"/>
      <c r="W55" s="818"/>
      <c r="X55" s="818"/>
      <c r="Y55" s="818"/>
      <c r="Z55" s="330"/>
      <c r="AA55" s="331"/>
      <c r="AB55" s="330"/>
      <c r="AC55" s="346"/>
      <c r="AD55" s="347">
        <f t="shared" si="16"/>
        <v>0</v>
      </c>
      <c r="AE55" s="348" t="e">
        <f t="shared" si="17"/>
        <v>#N/A</v>
      </c>
      <c r="AF55" s="336" t="e">
        <f>IF(AE55&lt;=1,"Remota",VLOOKUP(AE55,[41]Listas!$C$6:$D$10,2,0))</f>
        <v>#N/A</v>
      </c>
      <c r="AG55" s="348" t="e">
        <f t="shared" si="18"/>
        <v>#N/A</v>
      </c>
      <c r="AH55" s="336" t="e">
        <f>IF(AG55&lt;=1,"Insignificante",HLOOKUP(AG55,[41]Listas!$F$3:$J$4,2,0))</f>
        <v>#N/A</v>
      </c>
      <c r="AI55" s="349" t="e">
        <f t="shared" si="19"/>
        <v>#N/A</v>
      </c>
      <c r="AJ55" s="339" t="e">
        <f>INDEX([41]Listas!$F$6:$J$10,MATCH(AF55,[41]Listas!$D$6:$D$10,0),MATCH(AH55,[41]Listas!$F$4:$J$4,0))</f>
        <v>#N/A</v>
      </c>
    </row>
    <row r="56" spans="1:36" s="340" customFormat="1" ht="78" hidden="1" customHeight="1" x14ac:dyDescent="0.2">
      <c r="A56" s="330"/>
      <c r="B56" s="331" t="s">
        <v>1230</v>
      </c>
      <c r="C56" s="814"/>
      <c r="D56" s="814"/>
      <c r="E56" s="814"/>
      <c r="F56" s="330"/>
      <c r="G56" s="815"/>
      <c r="H56" s="816"/>
      <c r="I56" s="817"/>
      <c r="J56" s="814"/>
      <c r="K56" s="814"/>
      <c r="L56" s="814"/>
      <c r="M56" s="330"/>
      <c r="N56" s="330"/>
      <c r="O56" s="330"/>
      <c r="P56" s="332"/>
      <c r="Q56" s="332"/>
      <c r="R56" s="346"/>
      <c r="S56" s="347" t="e">
        <f>VLOOKUP(P56,[41]Listas!$D$6:$E$10,2,0)</f>
        <v>#N/A</v>
      </c>
      <c r="T56" s="347" t="e">
        <f>HLOOKUP(Q56,[41]Listas!$F$4:$J$5,2,0)</f>
        <v>#N/A</v>
      </c>
      <c r="U56" s="339" t="e">
        <f>INDEX([41]Listas!$F$6:$J$10,MATCH(P56,[41]Listas!$D$6:$D$10,0),MATCH(Q56,[41]Listas!$F$4:$J$4,0))</f>
        <v>#N/A</v>
      </c>
      <c r="V56" s="346"/>
      <c r="W56" s="818"/>
      <c r="X56" s="818"/>
      <c r="Y56" s="818"/>
      <c r="Z56" s="330"/>
      <c r="AA56" s="331"/>
      <c r="AB56" s="330"/>
      <c r="AC56" s="346"/>
      <c r="AD56" s="347">
        <f t="shared" si="16"/>
        <v>0</v>
      </c>
      <c r="AE56" s="348" t="e">
        <f t="shared" si="17"/>
        <v>#N/A</v>
      </c>
      <c r="AF56" s="336" t="e">
        <f>IF(AE56&lt;=1,"Remota",VLOOKUP(AE56,[41]Listas!$C$6:$D$10,2,0))</f>
        <v>#N/A</v>
      </c>
      <c r="AG56" s="348" t="e">
        <f t="shared" si="18"/>
        <v>#N/A</v>
      </c>
      <c r="AH56" s="336" t="e">
        <f>IF(AG56&lt;=1,"Insignificante",HLOOKUP(AG56,[41]Listas!$F$3:$J$4,2,0))</f>
        <v>#N/A</v>
      </c>
      <c r="AI56" s="349" t="e">
        <f t="shared" si="19"/>
        <v>#N/A</v>
      </c>
      <c r="AJ56" s="339" t="e">
        <f>INDEX([41]Listas!$F$6:$J$10,MATCH(AF56,[41]Listas!$D$6:$D$10,0),MATCH(AH56,[41]Listas!$F$4:$J$4,0))</f>
        <v>#N/A</v>
      </c>
    </row>
    <row r="57" spans="1:36" s="340" customFormat="1" ht="78" hidden="1" customHeight="1" x14ac:dyDescent="0.2">
      <c r="A57" s="330"/>
      <c r="B57" s="331" t="s">
        <v>1230</v>
      </c>
      <c r="C57" s="814"/>
      <c r="D57" s="814"/>
      <c r="E57" s="814"/>
      <c r="F57" s="330"/>
      <c r="G57" s="815"/>
      <c r="H57" s="816"/>
      <c r="I57" s="817"/>
      <c r="J57" s="814"/>
      <c r="K57" s="814"/>
      <c r="L57" s="814"/>
      <c r="M57" s="330"/>
      <c r="N57" s="330"/>
      <c r="O57" s="330"/>
      <c r="P57" s="332"/>
      <c r="Q57" s="332"/>
      <c r="R57" s="346"/>
      <c r="S57" s="347" t="e">
        <f>VLOOKUP(P57,[41]Listas!$D$6:$E$10,2,0)</f>
        <v>#N/A</v>
      </c>
      <c r="T57" s="347" t="e">
        <f>HLOOKUP(Q57,[41]Listas!$F$4:$J$5,2,0)</f>
        <v>#N/A</v>
      </c>
      <c r="U57" s="339" t="e">
        <f>INDEX([41]Listas!$F$6:$J$10,MATCH(P57,[41]Listas!$D$6:$D$10,0),MATCH(Q57,[41]Listas!$F$4:$J$4,0))</f>
        <v>#N/A</v>
      </c>
      <c r="V57" s="346"/>
      <c r="W57" s="818"/>
      <c r="X57" s="818"/>
      <c r="Y57" s="818"/>
      <c r="Z57" s="330"/>
      <c r="AA57" s="331"/>
      <c r="AB57" s="330"/>
      <c r="AC57" s="346"/>
      <c r="AD57" s="347">
        <f t="shared" si="16"/>
        <v>0</v>
      </c>
      <c r="AE57" s="348" t="e">
        <f t="shared" si="17"/>
        <v>#N/A</v>
      </c>
      <c r="AF57" s="336" t="e">
        <f>IF(AE57&lt;=1,"Remota",VLOOKUP(AE57,[41]Listas!$C$6:$D$10,2,0))</f>
        <v>#N/A</v>
      </c>
      <c r="AG57" s="348" t="e">
        <f t="shared" si="18"/>
        <v>#N/A</v>
      </c>
      <c r="AH57" s="336" t="e">
        <f>IF(AG57&lt;=1,"Insignificante",HLOOKUP(AG57,[41]Listas!$F$3:$J$4,2,0))</f>
        <v>#N/A</v>
      </c>
      <c r="AI57" s="349" t="e">
        <f t="shared" si="19"/>
        <v>#N/A</v>
      </c>
      <c r="AJ57" s="339" t="e">
        <f>INDEX([41]Listas!$F$6:$J$10,MATCH(AF57,[41]Listas!$D$6:$D$10,0),MATCH(AH57,[41]Listas!$F$4:$J$4,0))</f>
        <v>#N/A</v>
      </c>
    </row>
    <row r="58" spans="1:36" s="340" customFormat="1" ht="78" hidden="1" customHeight="1" x14ac:dyDescent="0.2">
      <c r="A58" s="330"/>
      <c r="B58" s="331" t="s">
        <v>1230</v>
      </c>
      <c r="C58" s="814"/>
      <c r="D58" s="814"/>
      <c r="E58" s="814"/>
      <c r="F58" s="330"/>
      <c r="G58" s="815"/>
      <c r="H58" s="816"/>
      <c r="I58" s="817"/>
      <c r="J58" s="814"/>
      <c r="K58" s="814"/>
      <c r="L58" s="814"/>
      <c r="M58" s="330"/>
      <c r="N58" s="330"/>
      <c r="O58" s="330"/>
      <c r="P58" s="332"/>
      <c r="Q58" s="332"/>
      <c r="R58" s="346"/>
      <c r="S58" s="347" t="e">
        <f>VLOOKUP(P58,[41]Listas!$D$6:$E$10,2,0)</f>
        <v>#N/A</v>
      </c>
      <c r="T58" s="347" t="e">
        <f>HLOOKUP(Q58,[41]Listas!$F$4:$J$5,2,0)</f>
        <v>#N/A</v>
      </c>
      <c r="U58" s="339" t="e">
        <f>INDEX([41]Listas!$F$6:$J$10,MATCH(P58,[41]Listas!$D$6:$D$10,0),MATCH(Q58,[41]Listas!$F$4:$J$4,0))</f>
        <v>#N/A</v>
      </c>
      <c r="V58" s="346"/>
      <c r="W58" s="818"/>
      <c r="X58" s="818"/>
      <c r="Y58" s="818"/>
      <c r="Z58" s="330"/>
      <c r="AA58" s="331"/>
      <c r="AB58" s="330"/>
      <c r="AC58" s="346"/>
      <c r="AD58" s="347">
        <f t="shared" si="16"/>
        <v>0</v>
      </c>
      <c r="AE58" s="348" t="e">
        <f t="shared" si="17"/>
        <v>#N/A</v>
      </c>
      <c r="AF58" s="336" t="e">
        <f>IF(AE58&lt;=1,"Remota",VLOOKUP(AE58,[41]Listas!$C$6:$D$10,2,0))</f>
        <v>#N/A</v>
      </c>
      <c r="AG58" s="348" t="e">
        <f t="shared" si="18"/>
        <v>#N/A</v>
      </c>
      <c r="AH58" s="336" t="e">
        <f>IF(AG58&lt;=1,"Insignificante",HLOOKUP(AG58,[41]Listas!$F$3:$J$4,2,0))</f>
        <v>#N/A</v>
      </c>
      <c r="AI58" s="349" t="e">
        <f t="shared" si="19"/>
        <v>#N/A</v>
      </c>
      <c r="AJ58" s="339" t="e">
        <f>INDEX([41]Listas!$F$6:$J$10,MATCH(AF58,[41]Listas!$D$6:$D$10,0),MATCH(AH58,[41]Listas!$F$4:$J$4,0))</f>
        <v>#N/A</v>
      </c>
    </row>
    <row r="59" spans="1:36" s="340" customFormat="1" ht="78" hidden="1" customHeight="1" x14ac:dyDescent="0.2">
      <c r="A59" s="330"/>
      <c r="B59" s="331" t="s">
        <v>1230</v>
      </c>
      <c r="C59" s="814"/>
      <c r="D59" s="814"/>
      <c r="E59" s="814"/>
      <c r="F59" s="330"/>
      <c r="G59" s="815"/>
      <c r="H59" s="816"/>
      <c r="I59" s="817"/>
      <c r="J59" s="814"/>
      <c r="K59" s="814"/>
      <c r="L59" s="814"/>
      <c r="M59" s="330"/>
      <c r="N59" s="330"/>
      <c r="O59" s="330"/>
      <c r="P59" s="332"/>
      <c r="Q59" s="332"/>
      <c r="R59" s="346"/>
      <c r="S59" s="347" t="e">
        <f>VLOOKUP(P59,[41]Listas!$D$6:$E$10,2,0)</f>
        <v>#N/A</v>
      </c>
      <c r="T59" s="347" t="e">
        <f>HLOOKUP(Q59,[41]Listas!$F$4:$J$5,2,0)</f>
        <v>#N/A</v>
      </c>
      <c r="U59" s="339" t="e">
        <f>INDEX([41]Listas!$F$6:$J$10,MATCH(P59,[41]Listas!$D$6:$D$10,0),MATCH(Q59,[41]Listas!$F$4:$J$4,0))</f>
        <v>#N/A</v>
      </c>
      <c r="V59" s="346"/>
      <c r="W59" s="818"/>
      <c r="X59" s="818"/>
      <c r="Y59" s="818"/>
      <c r="Z59" s="330"/>
      <c r="AA59" s="331"/>
      <c r="AB59" s="330"/>
      <c r="AC59" s="346"/>
      <c r="AD59" s="347">
        <f t="shared" si="16"/>
        <v>0</v>
      </c>
      <c r="AE59" s="348" t="e">
        <f t="shared" si="17"/>
        <v>#N/A</v>
      </c>
      <c r="AF59" s="336" t="e">
        <f>IF(AE59&lt;=1,"Remota",VLOOKUP(AE59,[41]Listas!$C$6:$D$10,2,0))</f>
        <v>#N/A</v>
      </c>
      <c r="AG59" s="348" t="e">
        <f t="shared" si="18"/>
        <v>#N/A</v>
      </c>
      <c r="AH59" s="336" t="e">
        <f>IF(AG59&lt;=1,"Insignificante",HLOOKUP(AG59,[41]Listas!$F$3:$J$4,2,0))</f>
        <v>#N/A</v>
      </c>
      <c r="AI59" s="349" t="e">
        <f t="shared" si="19"/>
        <v>#N/A</v>
      </c>
      <c r="AJ59" s="339" t="e">
        <f>INDEX([41]Listas!$F$6:$J$10,MATCH(AF59,[41]Listas!$D$6:$D$10,0),MATCH(AH59,[41]Listas!$F$4:$J$4,0))</f>
        <v>#N/A</v>
      </c>
    </row>
    <row r="60" spans="1:36" s="340" customFormat="1" ht="78" hidden="1" customHeight="1" x14ac:dyDescent="0.2">
      <c r="A60" s="330"/>
      <c r="B60" s="331" t="s">
        <v>1230</v>
      </c>
      <c r="C60" s="814"/>
      <c r="D60" s="814"/>
      <c r="E60" s="814"/>
      <c r="F60" s="330"/>
      <c r="G60" s="815"/>
      <c r="H60" s="816"/>
      <c r="I60" s="817"/>
      <c r="J60" s="814"/>
      <c r="K60" s="814"/>
      <c r="L60" s="814"/>
      <c r="M60" s="330"/>
      <c r="N60" s="330"/>
      <c r="O60" s="330"/>
      <c r="P60" s="332"/>
      <c r="Q60" s="332"/>
      <c r="R60" s="346"/>
      <c r="S60" s="347" t="e">
        <f>VLOOKUP(P60,[41]Listas!$D$6:$E$10,2,0)</f>
        <v>#N/A</v>
      </c>
      <c r="T60" s="347" t="e">
        <f>HLOOKUP(Q60,[41]Listas!$F$4:$J$5,2,0)</f>
        <v>#N/A</v>
      </c>
      <c r="U60" s="339" t="e">
        <f>INDEX([41]Listas!$F$6:$J$10,MATCH(P60,[41]Listas!$D$6:$D$10,0),MATCH(Q60,[41]Listas!$F$4:$J$4,0))</f>
        <v>#N/A</v>
      </c>
      <c r="V60" s="346"/>
      <c r="W60" s="818"/>
      <c r="X60" s="818"/>
      <c r="Y60" s="818"/>
      <c r="Z60" s="330"/>
      <c r="AA60" s="331"/>
      <c r="AB60" s="330"/>
      <c r="AC60" s="346"/>
      <c r="AD60" s="347">
        <f t="shared" si="16"/>
        <v>0</v>
      </c>
      <c r="AE60" s="348" t="e">
        <f t="shared" si="17"/>
        <v>#N/A</v>
      </c>
      <c r="AF60" s="336" t="e">
        <f>IF(AE60&lt;=1,"Remota",VLOOKUP(AE60,[41]Listas!$C$6:$D$10,2,0))</f>
        <v>#N/A</v>
      </c>
      <c r="AG60" s="348" t="e">
        <f t="shared" si="18"/>
        <v>#N/A</v>
      </c>
      <c r="AH60" s="336" t="e">
        <f>IF(AG60&lt;=1,"Insignificante",HLOOKUP(AG60,[41]Listas!$F$3:$J$4,2,0))</f>
        <v>#N/A</v>
      </c>
      <c r="AI60" s="349" t="e">
        <f t="shared" si="19"/>
        <v>#N/A</v>
      </c>
      <c r="AJ60" s="339" t="e">
        <f>INDEX([41]Listas!$F$6:$J$10,MATCH(AF60,[41]Listas!$D$6:$D$10,0),MATCH(AH60,[41]Listas!$F$4:$J$4,0))</f>
        <v>#N/A</v>
      </c>
    </row>
    <row r="61" spans="1:36" s="340" customFormat="1" ht="78" hidden="1" customHeight="1" x14ac:dyDescent="0.2">
      <c r="A61" s="330"/>
      <c r="B61" s="331" t="s">
        <v>1230</v>
      </c>
      <c r="C61" s="814"/>
      <c r="D61" s="814"/>
      <c r="E61" s="814"/>
      <c r="F61" s="330"/>
      <c r="G61" s="815"/>
      <c r="H61" s="816"/>
      <c r="I61" s="817"/>
      <c r="J61" s="814"/>
      <c r="K61" s="814"/>
      <c r="L61" s="814"/>
      <c r="M61" s="330"/>
      <c r="N61" s="330"/>
      <c r="O61" s="330"/>
      <c r="P61" s="332"/>
      <c r="Q61" s="332"/>
      <c r="R61" s="346"/>
      <c r="S61" s="347" t="e">
        <f>VLOOKUP(P61,[41]Listas!$D$6:$E$10,2,0)</f>
        <v>#N/A</v>
      </c>
      <c r="T61" s="347" t="e">
        <f>HLOOKUP(Q61,[41]Listas!$F$4:$J$5,2,0)</f>
        <v>#N/A</v>
      </c>
      <c r="U61" s="339" t="e">
        <f>INDEX([41]Listas!$F$6:$J$10,MATCH(P61,[41]Listas!$D$6:$D$10,0),MATCH(Q61,[41]Listas!$F$4:$J$4,0))</f>
        <v>#N/A</v>
      </c>
      <c r="V61" s="346"/>
      <c r="W61" s="818"/>
      <c r="X61" s="818"/>
      <c r="Y61" s="818"/>
      <c r="Z61" s="330"/>
      <c r="AA61" s="331"/>
      <c r="AB61" s="330"/>
      <c r="AC61" s="346"/>
      <c r="AD61" s="347">
        <f t="shared" si="16"/>
        <v>0</v>
      </c>
      <c r="AE61" s="348" t="e">
        <f t="shared" si="17"/>
        <v>#N/A</v>
      </c>
      <c r="AF61" s="336" t="e">
        <f>IF(AE61&lt;=1,"Remota",VLOOKUP(AE61,[41]Listas!$C$6:$D$10,2,0))</f>
        <v>#N/A</v>
      </c>
      <c r="AG61" s="348" t="e">
        <f t="shared" si="18"/>
        <v>#N/A</v>
      </c>
      <c r="AH61" s="336" t="e">
        <f>IF(AG61&lt;=1,"Insignificante",HLOOKUP(AG61,[41]Listas!$F$3:$J$4,2,0))</f>
        <v>#N/A</v>
      </c>
      <c r="AI61" s="349" t="e">
        <f t="shared" si="19"/>
        <v>#N/A</v>
      </c>
      <c r="AJ61" s="339" t="e">
        <f>INDEX([41]Listas!$F$6:$J$10,MATCH(AF61,[41]Listas!$D$6:$D$10,0),MATCH(AH61,[41]Listas!$F$4:$J$4,0))</f>
        <v>#N/A</v>
      </c>
    </row>
    <row r="62" spans="1:36" s="340" customFormat="1" ht="78" hidden="1" customHeight="1" x14ac:dyDescent="0.2">
      <c r="A62" s="330"/>
      <c r="B62" s="331" t="s">
        <v>1230</v>
      </c>
      <c r="C62" s="814"/>
      <c r="D62" s="814"/>
      <c r="E62" s="814"/>
      <c r="F62" s="330"/>
      <c r="G62" s="815"/>
      <c r="H62" s="816"/>
      <c r="I62" s="817"/>
      <c r="J62" s="814"/>
      <c r="K62" s="814"/>
      <c r="L62" s="814"/>
      <c r="M62" s="330"/>
      <c r="N62" s="330"/>
      <c r="O62" s="330"/>
      <c r="P62" s="332"/>
      <c r="Q62" s="332"/>
      <c r="R62" s="346"/>
      <c r="S62" s="347" t="e">
        <f>VLOOKUP(P62,[41]Listas!$D$6:$E$10,2,0)</f>
        <v>#N/A</v>
      </c>
      <c r="T62" s="347" t="e">
        <f>HLOOKUP(Q62,[41]Listas!$F$4:$J$5,2,0)</f>
        <v>#N/A</v>
      </c>
      <c r="U62" s="339" t="e">
        <f>INDEX([41]Listas!$F$6:$J$10,MATCH(P62,[41]Listas!$D$6:$D$10,0),MATCH(Q62,[41]Listas!$F$4:$J$4,0))</f>
        <v>#N/A</v>
      </c>
      <c r="V62" s="346"/>
      <c r="W62" s="818"/>
      <c r="X62" s="818"/>
      <c r="Y62" s="818"/>
      <c r="Z62" s="330"/>
      <c r="AA62" s="331"/>
      <c r="AB62" s="330"/>
      <c r="AC62" s="346"/>
      <c r="AD62" s="347">
        <f t="shared" si="16"/>
        <v>0</v>
      </c>
      <c r="AE62" s="348" t="e">
        <f t="shared" si="17"/>
        <v>#N/A</v>
      </c>
      <c r="AF62" s="336" t="e">
        <f>IF(AE62&lt;=1,"Remota",VLOOKUP(AE62,[41]Listas!$C$6:$D$10,2,0))</f>
        <v>#N/A</v>
      </c>
      <c r="AG62" s="348" t="e">
        <f t="shared" si="18"/>
        <v>#N/A</v>
      </c>
      <c r="AH62" s="336" t="e">
        <f>IF(AG62&lt;=1,"Insignificante",HLOOKUP(AG62,[41]Listas!$F$3:$J$4,2,0))</f>
        <v>#N/A</v>
      </c>
      <c r="AI62" s="349" t="e">
        <f t="shared" si="19"/>
        <v>#N/A</v>
      </c>
      <c r="AJ62" s="339" t="e">
        <f>INDEX([41]Listas!$F$6:$J$10,MATCH(AF62,[41]Listas!$D$6:$D$10,0),MATCH(AH62,[41]Listas!$F$4:$J$4,0))</f>
        <v>#N/A</v>
      </c>
    </row>
    <row r="63" spans="1:36" s="340" customFormat="1" ht="78" hidden="1" customHeight="1" x14ac:dyDescent="0.2">
      <c r="A63" s="330"/>
      <c r="B63" s="331" t="s">
        <v>1230</v>
      </c>
      <c r="C63" s="814"/>
      <c r="D63" s="814"/>
      <c r="E63" s="814"/>
      <c r="F63" s="330"/>
      <c r="G63" s="815"/>
      <c r="H63" s="816"/>
      <c r="I63" s="817"/>
      <c r="J63" s="814"/>
      <c r="K63" s="814"/>
      <c r="L63" s="814"/>
      <c r="M63" s="330"/>
      <c r="N63" s="330"/>
      <c r="O63" s="330"/>
      <c r="P63" s="332"/>
      <c r="Q63" s="332"/>
      <c r="R63" s="346"/>
      <c r="S63" s="347" t="e">
        <f>VLOOKUP(P63,[41]Listas!$D$6:$E$10,2,0)</f>
        <v>#N/A</v>
      </c>
      <c r="T63" s="347" t="e">
        <f>HLOOKUP(Q63,[41]Listas!$F$4:$J$5,2,0)</f>
        <v>#N/A</v>
      </c>
      <c r="U63" s="339" t="e">
        <f>INDEX([41]Listas!$F$6:$J$10,MATCH(P63,[41]Listas!$D$6:$D$10,0),MATCH(Q63,[41]Listas!$F$4:$J$4,0))</f>
        <v>#N/A</v>
      </c>
      <c r="V63" s="346"/>
      <c r="W63" s="818"/>
      <c r="X63" s="818"/>
      <c r="Y63" s="818"/>
      <c r="Z63" s="330"/>
      <c r="AA63" s="331"/>
      <c r="AB63" s="330"/>
      <c r="AC63" s="346"/>
      <c r="AD63" s="347">
        <f t="shared" si="16"/>
        <v>0</v>
      </c>
      <c r="AE63" s="348" t="e">
        <f t="shared" si="17"/>
        <v>#N/A</v>
      </c>
      <c r="AF63" s="336" t="e">
        <f>IF(AE63&lt;=1,"Remota",VLOOKUP(AE63,[41]Listas!$C$6:$D$10,2,0))</f>
        <v>#N/A</v>
      </c>
      <c r="AG63" s="348" t="e">
        <f t="shared" si="18"/>
        <v>#N/A</v>
      </c>
      <c r="AH63" s="336" t="e">
        <f>IF(AG63&lt;=1,"Insignificante",HLOOKUP(AG63,[41]Listas!$F$3:$J$4,2,0))</f>
        <v>#N/A</v>
      </c>
      <c r="AI63" s="349" t="e">
        <f t="shared" si="19"/>
        <v>#N/A</v>
      </c>
      <c r="AJ63" s="339" t="e">
        <f>INDEX([41]Listas!$F$6:$J$10,MATCH(AF63,[41]Listas!$D$6:$D$10,0),MATCH(AH63,[41]Listas!$F$4:$J$4,0))</f>
        <v>#N/A</v>
      </c>
    </row>
    <row r="64" spans="1:36" s="340" customFormat="1" ht="78" hidden="1" customHeight="1" x14ac:dyDescent="0.2">
      <c r="A64" s="330"/>
      <c r="B64" s="331" t="s">
        <v>1230</v>
      </c>
      <c r="C64" s="814"/>
      <c r="D64" s="814"/>
      <c r="E64" s="814"/>
      <c r="F64" s="330"/>
      <c r="G64" s="815"/>
      <c r="H64" s="816"/>
      <c r="I64" s="817"/>
      <c r="J64" s="814"/>
      <c r="K64" s="814"/>
      <c r="L64" s="814"/>
      <c r="M64" s="330"/>
      <c r="N64" s="330"/>
      <c r="O64" s="330"/>
      <c r="P64" s="332"/>
      <c r="Q64" s="332"/>
      <c r="R64" s="346"/>
      <c r="S64" s="347" t="e">
        <f>VLOOKUP(P64,[41]Listas!$D$6:$E$10,2,0)</f>
        <v>#N/A</v>
      </c>
      <c r="T64" s="347" t="e">
        <f>HLOOKUP(Q64,[41]Listas!$F$4:$J$5,2,0)</f>
        <v>#N/A</v>
      </c>
      <c r="U64" s="339" t="e">
        <f>INDEX([41]Listas!$F$6:$J$10,MATCH(P64,[41]Listas!$D$6:$D$10,0),MATCH(Q64,[41]Listas!$F$4:$J$4,0))</f>
        <v>#N/A</v>
      </c>
      <c r="V64" s="346"/>
      <c r="W64" s="818"/>
      <c r="X64" s="818"/>
      <c r="Y64" s="818"/>
      <c r="Z64" s="330"/>
      <c r="AA64" s="331"/>
      <c r="AB64" s="330"/>
      <c r="AC64" s="346"/>
      <c r="AD64" s="347">
        <f t="shared" si="16"/>
        <v>0</v>
      </c>
      <c r="AE64" s="348" t="e">
        <f t="shared" si="17"/>
        <v>#N/A</v>
      </c>
      <c r="AF64" s="336" t="e">
        <f>IF(AE64&lt;=1,"Remota",VLOOKUP(AE64,[41]Listas!$C$6:$D$10,2,0))</f>
        <v>#N/A</v>
      </c>
      <c r="AG64" s="348" t="e">
        <f t="shared" si="18"/>
        <v>#N/A</v>
      </c>
      <c r="AH64" s="336" t="e">
        <f>IF(AG64&lt;=1,"Insignificante",HLOOKUP(AG64,[41]Listas!$F$3:$J$4,2,0))</f>
        <v>#N/A</v>
      </c>
      <c r="AI64" s="349" t="e">
        <f t="shared" si="19"/>
        <v>#N/A</v>
      </c>
      <c r="AJ64" s="339" t="e">
        <f>INDEX([41]Listas!$F$6:$J$10,MATCH(AF64,[41]Listas!$D$6:$D$10,0),MATCH(AH64,[41]Listas!$F$4:$J$4,0))</f>
        <v>#N/A</v>
      </c>
    </row>
    <row r="65" spans="1:36" s="340" customFormat="1" ht="78" hidden="1" customHeight="1" x14ac:dyDescent="0.2">
      <c r="A65" s="330"/>
      <c r="B65" s="331" t="s">
        <v>1230</v>
      </c>
      <c r="C65" s="814"/>
      <c r="D65" s="814"/>
      <c r="E65" s="814"/>
      <c r="F65" s="330"/>
      <c r="G65" s="815"/>
      <c r="H65" s="816"/>
      <c r="I65" s="817"/>
      <c r="J65" s="814"/>
      <c r="K65" s="814"/>
      <c r="L65" s="814"/>
      <c r="M65" s="330"/>
      <c r="N65" s="330"/>
      <c r="O65" s="330"/>
      <c r="P65" s="332"/>
      <c r="Q65" s="332"/>
      <c r="R65" s="346"/>
      <c r="S65" s="347" t="e">
        <f>VLOOKUP(P65,[41]Listas!$D$6:$E$10,2,0)</f>
        <v>#N/A</v>
      </c>
      <c r="T65" s="347" t="e">
        <f>HLOOKUP(Q65,[41]Listas!$F$4:$J$5,2,0)</f>
        <v>#N/A</v>
      </c>
      <c r="U65" s="339" t="e">
        <f>INDEX([41]Listas!$F$6:$J$10,MATCH(P65,[41]Listas!$D$6:$D$10,0),MATCH(Q65,[41]Listas!$F$4:$J$4,0))</f>
        <v>#N/A</v>
      </c>
      <c r="V65" s="346"/>
      <c r="W65" s="818"/>
      <c r="X65" s="818"/>
      <c r="Y65" s="818"/>
      <c r="Z65" s="330"/>
      <c r="AA65" s="331"/>
      <c r="AB65" s="330"/>
      <c r="AC65" s="346"/>
      <c r="AD65" s="347">
        <f t="shared" si="16"/>
        <v>0</v>
      </c>
      <c r="AE65" s="348" t="e">
        <f t="shared" si="17"/>
        <v>#N/A</v>
      </c>
      <c r="AF65" s="336" t="e">
        <f>IF(AE65&lt;=1,"Remota",VLOOKUP(AE65,[41]Listas!$C$6:$D$10,2,0))</f>
        <v>#N/A</v>
      </c>
      <c r="AG65" s="348" t="e">
        <f t="shared" si="18"/>
        <v>#N/A</v>
      </c>
      <c r="AH65" s="336" t="e">
        <f>IF(AG65&lt;=1,"Insignificante",HLOOKUP(AG65,[41]Listas!$F$3:$J$4,2,0))</f>
        <v>#N/A</v>
      </c>
      <c r="AI65" s="349" t="e">
        <f t="shared" si="19"/>
        <v>#N/A</v>
      </c>
      <c r="AJ65" s="339" t="e">
        <f>INDEX([41]Listas!$F$6:$J$10,MATCH(AF65,[41]Listas!$D$6:$D$10,0),MATCH(AH65,[41]Listas!$F$4:$J$4,0))</f>
        <v>#N/A</v>
      </c>
    </row>
    <row r="66" spans="1:36" s="340" customFormat="1" ht="78" hidden="1" customHeight="1" x14ac:dyDescent="0.2">
      <c r="A66" s="330"/>
      <c r="B66" s="331" t="s">
        <v>1230</v>
      </c>
      <c r="C66" s="814"/>
      <c r="D66" s="814"/>
      <c r="E66" s="814"/>
      <c r="F66" s="330"/>
      <c r="G66" s="815"/>
      <c r="H66" s="816"/>
      <c r="I66" s="817"/>
      <c r="J66" s="814"/>
      <c r="K66" s="814"/>
      <c r="L66" s="814"/>
      <c r="M66" s="330"/>
      <c r="N66" s="330"/>
      <c r="O66" s="330"/>
      <c r="P66" s="332"/>
      <c r="Q66" s="332"/>
      <c r="R66" s="346"/>
      <c r="S66" s="347" t="e">
        <f>VLOOKUP(P66,[41]Listas!$D$6:$E$10,2,0)</f>
        <v>#N/A</v>
      </c>
      <c r="T66" s="347" t="e">
        <f>HLOOKUP(Q66,[41]Listas!$F$4:$J$5,2,0)</f>
        <v>#N/A</v>
      </c>
      <c r="U66" s="339" t="e">
        <f>INDEX([41]Listas!$F$6:$J$10,MATCH(P66,[41]Listas!$D$6:$D$10,0),MATCH(Q66,[41]Listas!$F$4:$J$4,0))</f>
        <v>#N/A</v>
      </c>
      <c r="V66" s="346"/>
      <c r="W66" s="818"/>
      <c r="X66" s="818"/>
      <c r="Y66" s="818"/>
      <c r="Z66" s="330"/>
      <c r="AA66" s="331"/>
      <c r="AB66" s="330"/>
      <c r="AC66" s="346"/>
      <c r="AD66" s="347">
        <f t="shared" si="16"/>
        <v>0</v>
      </c>
      <c r="AE66" s="348" t="e">
        <f t="shared" si="17"/>
        <v>#N/A</v>
      </c>
      <c r="AF66" s="336" t="e">
        <f>IF(AE66&lt;=1,"Remota",VLOOKUP(AE66,[41]Listas!$C$6:$D$10,2,0))</f>
        <v>#N/A</v>
      </c>
      <c r="AG66" s="348" t="e">
        <f t="shared" si="18"/>
        <v>#N/A</v>
      </c>
      <c r="AH66" s="336" t="e">
        <f>IF(AG66&lt;=1,"Insignificante",HLOOKUP(AG66,[41]Listas!$F$3:$J$4,2,0))</f>
        <v>#N/A</v>
      </c>
      <c r="AI66" s="349" t="e">
        <f t="shared" si="19"/>
        <v>#N/A</v>
      </c>
      <c r="AJ66" s="339" t="e">
        <f>INDEX([41]Listas!$F$6:$J$10,MATCH(AF66,[41]Listas!$D$6:$D$10,0),MATCH(AH66,[41]Listas!$F$4:$J$4,0))</f>
        <v>#N/A</v>
      </c>
    </row>
    <row r="67" spans="1:36" s="340" customFormat="1" ht="78" hidden="1" customHeight="1" x14ac:dyDescent="0.2">
      <c r="A67" s="330"/>
      <c r="B67" s="331" t="s">
        <v>1230</v>
      </c>
      <c r="C67" s="814"/>
      <c r="D67" s="814"/>
      <c r="E67" s="814"/>
      <c r="F67" s="330"/>
      <c r="G67" s="815"/>
      <c r="H67" s="816"/>
      <c r="I67" s="817"/>
      <c r="J67" s="814"/>
      <c r="K67" s="814"/>
      <c r="L67" s="814"/>
      <c r="M67" s="330"/>
      <c r="N67" s="330"/>
      <c r="O67" s="330"/>
      <c r="P67" s="332"/>
      <c r="Q67" s="332"/>
      <c r="R67" s="346"/>
      <c r="S67" s="347" t="e">
        <f>VLOOKUP(P67,[41]Listas!$D$6:$E$10,2,0)</f>
        <v>#N/A</v>
      </c>
      <c r="T67" s="347" t="e">
        <f>HLOOKUP(Q67,[41]Listas!$F$4:$J$5,2,0)</f>
        <v>#N/A</v>
      </c>
      <c r="U67" s="339" t="e">
        <f>INDEX([41]Listas!$F$6:$J$10,MATCH(P67,[41]Listas!$D$6:$D$10,0),MATCH(Q67,[41]Listas!$F$4:$J$4,0))</f>
        <v>#N/A</v>
      </c>
      <c r="V67" s="346"/>
      <c r="W67" s="818"/>
      <c r="X67" s="818"/>
      <c r="Y67" s="818"/>
      <c r="Z67" s="330"/>
      <c r="AA67" s="331"/>
      <c r="AB67" s="330"/>
      <c r="AC67" s="346"/>
      <c r="AD67" s="347">
        <f t="shared" si="16"/>
        <v>0</v>
      </c>
      <c r="AE67" s="348" t="e">
        <f t="shared" si="17"/>
        <v>#N/A</v>
      </c>
      <c r="AF67" s="336" t="e">
        <f>IF(AE67&lt;=1,"Remota",VLOOKUP(AE67,[41]Listas!$C$6:$D$10,2,0))</f>
        <v>#N/A</v>
      </c>
      <c r="AG67" s="348" t="e">
        <f t="shared" si="18"/>
        <v>#N/A</v>
      </c>
      <c r="AH67" s="336" t="e">
        <f>IF(AG67&lt;=1,"Insignificante",HLOOKUP(AG67,[41]Listas!$F$3:$J$4,2,0))</f>
        <v>#N/A</v>
      </c>
      <c r="AI67" s="349" t="e">
        <f t="shared" si="19"/>
        <v>#N/A</v>
      </c>
      <c r="AJ67" s="339" t="e">
        <f>INDEX([41]Listas!$F$6:$J$10,MATCH(AF67,[41]Listas!$D$6:$D$10,0),MATCH(AH67,[41]Listas!$F$4:$J$4,0))</f>
        <v>#N/A</v>
      </c>
    </row>
    <row r="68" spans="1:36" s="340" customFormat="1" ht="78" hidden="1" customHeight="1" x14ac:dyDescent="0.2">
      <c r="A68" s="330"/>
      <c r="B68" s="331" t="s">
        <v>1230</v>
      </c>
      <c r="C68" s="814"/>
      <c r="D68" s="814"/>
      <c r="E68" s="814"/>
      <c r="F68" s="330"/>
      <c r="G68" s="815"/>
      <c r="H68" s="816"/>
      <c r="I68" s="817"/>
      <c r="J68" s="814"/>
      <c r="K68" s="814"/>
      <c r="L68" s="814"/>
      <c r="M68" s="330"/>
      <c r="N68" s="330"/>
      <c r="O68" s="330"/>
      <c r="P68" s="332"/>
      <c r="Q68" s="332"/>
      <c r="R68" s="346"/>
      <c r="S68" s="347" t="e">
        <f>VLOOKUP(P68,[41]Listas!$D$6:$E$10,2,0)</f>
        <v>#N/A</v>
      </c>
      <c r="T68" s="347" t="e">
        <f>HLOOKUP(Q68,[41]Listas!$F$4:$J$5,2,0)</f>
        <v>#N/A</v>
      </c>
      <c r="U68" s="339" t="e">
        <f>INDEX([41]Listas!$F$6:$J$10,MATCH(P68,[41]Listas!$D$6:$D$10,0),MATCH(Q68,[41]Listas!$F$4:$J$4,0))</f>
        <v>#N/A</v>
      </c>
      <c r="V68" s="346"/>
      <c r="W68" s="818"/>
      <c r="X68" s="818"/>
      <c r="Y68" s="818"/>
      <c r="Z68" s="330"/>
      <c r="AA68" s="331"/>
      <c r="AB68" s="330"/>
      <c r="AC68" s="346"/>
      <c r="AD68" s="347">
        <f t="shared" si="16"/>
        <v>0</v>
      </c>
      <c r="AE68" s="348" t="e">
        <f t="shared" si="17"/>
        <v>#N/A</v>
      </c>
      <c r="AF68" s="336" t="e">
        <f>IF(AE68&lt;=1,"Remota",VLOOKUP(AE68,[41]Listas!$C$6:$D$10,2,0))</f>
        <v>#N/A</v>
      </c>
      <c r="AG68" s="348" t="e">
        <f t="shared" si="18"/>
        <v>#N/A</v>
      </c>
      <c r="AH68" s="336" t="e">
        <f>IF(AG68&lt;=1,"Insignificante",HLOOKUP(AG68,[41]Listas!$F$3:$J$4,2,0))</f>
        <v>#N/A</v>
      </c>
      <c r="AI68" s="349" t="e">
        <f t="shared" si="19"/>
        <v>#N/A</v>
      </c>
      <c r="AJ68" s="339" t="e">
        <f>INDEX([41]Listas!$F$6:$J$10,MATCH(AF68,[41]Listas!$D$6:$D$10,0),MATCH(AH68,[41]Listas!$F$4:$J$4,0))</f>
        <v>#N/A</v>
      </c>
    </row>
    <row r="69" spans="1:36" s="340" customFormat="1" ht="78" hidden="1" customHeight="1" x14ac:dyDescent="0.2">
      <c r="A69" s="330"/>
      <c r="B69" s="331" t="s">
        <v>1230</v>
      </c>
      <c r="C69" s="814"/>
      <c r="D69" s="814"/>
      <c r="E69" s="814"/>
      <c r="F69" s="330"/>
      <c r="G69" s="815"/>
      <c r="H69" s="816"/>
      <c r="I69" s="817"/>
      <c r="J69" s="814"/>
      <c r="K69" s="814"/>
      <c r="L69" s="814"/>
      <c r="M69" s="330"/>
      <c r="N69" s="330"/>
      <c r="O69" s="330"/>
      <c r="P69" s="332"/>
      <c r="Q69" s="332"/>
      <c r="R69" s="346"/>
      <c r="S69" s="347" t="e">
        <f>VLOOKUP(P69,[41]Listas!$D$6:$E$10,2,0)</f>
        <v>#N/A</v>
      </c>
      <c r="T69" s="347" t="e">
        <f>HLOOKUP(Q69,[41]Listas!$F$4:$J$5,2,0)</f>
        <v>#N/A</v>
      </c>
      <c r="U69" s="339" t="e">
        <f>INDEX([41]Listas!$F$6:$J$10,MATCH(P69,[41]Listas!$D$6:$D$10,0),MATCH(Q69,[41]Listas!$F$4:$J$4,0))</f>
        <v>#N/A</v>
      </c>
      <c r="V69" s="346"/>
      <c r="W69" s="818"/>
      <c r="X69" s="818"/>
      <c r="Y69" s="818"/>
      <c r="Z69" s="330"/>
      <c r="AA69" s="331"/>
      <c r="AB69" s="330"/>
      <c r="AC69" s="346"/>
      <c r="AD69" s="347">
        <f t="shared" si="16"/>
        <v>0</v>
      </c>
      <c r="AE69" s="348" t="e">
        <f t="shared" si="17"/>
        <v>#N/A</v>
      </c>
      <c r="AF69" s="336" t="e">
        <f>IF(AE69&lt;=1,"Remota",VLOOKUP(AE69,[41]Listas!$C$6:$D$10,2,0))</f>
        <v>#N/A</v>
      </c>
      <c r="AG69" s="348" t="e">
        <f t="shared" si="18"/>
        <v>#N/A</v>
      </c>
      <c r="AH69" s="336" t="e">
        <f>IF(AG69&lt;=1,"Insignificante",HLOOKUP(AG69,[41]Listas!$F$3:$J$4,2,0))</f>
        <v>#N/A</v>
      </c>
      <c r="AI69" s="349" t="e">
        <f t="shared" si="19"/>
        <v>#N/A</v>
      </c>
      <c r="AJ69" s="339" t="e">
        <f>INDEX([41]Listas!$F$6:$J$10,MATCH(AF69,[41]Listas!$D$6:$D$10,0),MATCH(AH69,[41]Listas!$F$4:$J$4,0))</f>
        <v>#N/A</v>
      </c>
    </row>
    <row r="70" spans="1:36" s="340" customFormat="1" ht="78" hidden="1" customHeight="1" x14ac:dyDescent="0.2">
      <c r="A70" s="330"/>
      <c r="B70" s="331" t="s">
        <v>1230</v>
      </c>
      <c r="C70" s="814"/>
      <c r="D70" s="814"/>
      <c r="E70" s="814"/>
      <c r="F70" s="330"/>
      <c r="G70" s="815"/>
      <c r="H70" s="816"/>
      <c r="I70" s="817"/>
      <c r="J70" s="814"/>
      <c r="K70" s="814"/>
      <c r="L70" s="814"/>
      <c r="M70" s="330"/>
      <c r="N70" s="330"/>
      <c r="O70" s="330"/>
      <c r="P70" s="332"/>
      <c r="Q70" s="332"/>
      <c r="R70" s="346"/>
      <c r="S70" s="347" t="e">
        <f>VLOOKUP(P70,[41]Listas!$D$6:$E$10,2,0)</f>
        <v>#N/A</v>
      </c>
      <c r="T70" s="347" t="e">
        <f>HLOOKUP(Q70,[41]Listas!$F$4:$J$5,2,0)</f>
        <v>#N/A</v>
      </c>
      <c r="U70" s="339" t="e">
        <f>INDEX([41]Listas!$F$6:$J$10,MATCH(P70,[41]Listas!$D$6:$D$10,0),MATCH(Q70,[41]Listas!$F$4:$J$4,0))</f>
        <v>#N/A</v>
      </c>
      <c r="V70" s="346"/>
      <c r="W70" s="818"/>
      <c r="X70" s="818"/>
      <c r="Y70" s="818"/>
      <c r="Z70" s="330"/>
      <c r="AA70" s="331"/>
      <c r="AB70" s="330"/>
      <c r="AC70" s="346"/>
      <c r="AD70" s="347">
        <f t="shared" si="16"/>
        <v>0</v>
      </c>
      <c r="AE70" s="348" t="e">
        <f t="shared" si="17"/>
        <v>#N/A</v>
      </c>
      <c r="AF70" s="336" t="e">
        <f>IF(AE70&lt;=1,"Remota",VLOOKUP(AE70,[41]Listas!$C$6:$D$10,2,0))</f>
        <v>#N/A</v>
      </c>
      <c r="AG70" s="348" t="e">
        <f t="shared" si="18"/>
        <v>#N/A</v>
      </c>
      <c r="AH70" s="336" t="e">
        <f>IF(AG70&lt;=1,"Insignificante",HLOOKUP(AG70,[41]Listas!$F$3:$J$4,2,0))</f>
        <v>#N/A</v>
      </c>
      <c r="AI70" s="349" t="e">
        <f t="shared" si="19"/>
        <v>#N/A</v>
      </c>
      <c r="AJ70" s="339" t="e">
        <f>INDEX([41]Listas!$F$6:$J$10,MATCH(AF70,[41]Listas!$D$6:$D$10,0),MATCH(AH70,[41]Listas!$F$4:$J$4,0))</f>
        <v>#N/A</v>
      </c>
    </row>
    <row r="71" spans="1:36" s="340" customFormat="1" ht="78" hidden="1" customHeight="1" x14ac:dyDescent="0.2">
      <c r="A71" s="330"/>
      <c r="B71" s="331" t="s">
        <v>1230</v>
      </c>
      <c r="C71" s="814"/>
      <c r="D71" s="814"/>
      <c r="E71" s="814"/>
      <c r="F71" s="330"/>
      <c r="G71" s="815"/>
      <c r="H71" s="816"/>
      <c r="I71" s="817"/>
      <c r="J71" s="814"/>
      <c r="K71" s="814"/>
      <c r="L71" s="814"/>
      <c r="M71" s="330"/>
      <c r="N71" s="330"/>
      <c r="O71" s="330"/>
      <c r="P71" s="332"/>
      <c r="Q71" s="332"/>
      <c r="R71" s="346"/>
      <c r="S71" s="347" t="e">
        <f>VLOOKUP(P71,[41]Listas!$D$6:$E$10,2,0)</f>
        <v>#N/A</v>
      </c>
      <c r="T71" s="347" t="e">
        <f>HLOOKUP(Q71,[41]Listas!$F$4:$J$5,2,0)</f>
        <v>#N/A</v>
      </c>
      <c r="U71" s="339" t="e">
        <f>INDEX([41]Listas!$F$6:$J$10,MATCH(P71,[41]Listas!$D$6:$D$10,0),MATCH(Q71,[41]Listas!$F$4:$J$4,0))</f>
        <v>#N/A</v>
      </c>
      <c r="V71" s="346"/>
      <c r="W71" s="818"/>
      <c r="X71" s="818"/>
      <c r="Y71" s="818"/>
      <c r="Z71" s="330"/>
      <c r="AA71" s="331"/>
      <c r="AB71" s="330"/>
      <c r="AC71" s="346"/>
      <c r="AD71" s="347">
        <f t="shared" si="16"/>
        <v>0</v>
      </c>
      <c r="AE71" s="348" t="e">
        <f t="shared" si="17"/>
        <v>#N/A</v>
      </c>
      <c r="AF71" s="336" t="e">
        <f>IF(AE71&lt;=1,"Remota",VLOOKUP(AE71,[41]Listas!$C$6:$D$10,2,0))</f>
        <v>#N/A</v>
      </c>
      <c r="AG71" s="348" t="e">
        <f t="shared" si="18"/>
        <v>#N/A</v>
      </c>
      <c r="AH71" s="336" t="e">
        <f>IF(AG71&lt;=1,"Insignificante",HLOOKUP(AG71,[41]Listas!$F$3:$J$4,2,0))</f>
        <v>#N/A</v>
      </c>
      <c r="AI71" s="349" t="e">
        <f t="shared" si="19"/>
        <v>#N/A</v>
      </c>
      <c r="AJ71" s="339" t="e">
        <f>INDEX([41]Listas!$F$6:$J$10,MATCH(AF71,[41]Listas!$D$6:$D$10,0),MATCH(AH71,[41]Listas!$F$4:$J$4,0))</f>
        <v>#N/A</v>
      </c>
    </row>
    <row r="72" spans="1:36" s="340" customFormat="1" ht="78" hidden="1" customHeight="1" x14ac:dyDescent="0.2">
      <c r="A72" s="330"/>
      <c r="B72" s="331" t="s">
        <v>1230</v>
      </c>
      <c r="C72" s="814"/>
      <c r="D72" s="814"/>
      <c r="E72" s="814"/>
      <c r="F72" s="330"/>
      <c r="G72" s="815"/>
      <c r="H72" s="816"/>
      <c r="I72" s="817"/>
      <c r="J72" s="814"/>
      <c r="K72" s="814"/>
      <c r="L72" s="814"/>
      <c r="M72" s="330"/>
      <c r="N72" s="330"/>
      <c r="O72" s="330"/>
      <c r="P72" s="332"/>
      <c r="Q72" s="332"/>
      <c r="R72" s="346"/>
      <c r="S72" s="347" t="e">
        <f>VLOOKUP(P72,[41]Listas!$D$6:$E$10,2,0)</f>
        <v>#N/A</v>
      </c>
      <c r="T72" s="347" t="e">
        <f>HLOOKUP(Q72,[41]Listas!$F$4:$J$5,2,0)</f>
        <v>#N/A</v>
      </c>
      <c r="U72" s="339" t="e">
        <f>INDEX([41]Listas!$F$6:$J$10,MATCH(P72,[41]Listas!$D$6:$D$10,0),MATCH(Q72,[41]Listas!$F$4:$J$4,0))</f>
        <v>#N/A</v>
      </c>
      <c r="V72" s="346"/>
      <c r="W72" s="818"/>
      <c r="X72" s="818"/>
      <c r="Y72" s="818"/>
      <c r="Z72" s="330"/>
      <c r="AA72" s="331"/>
      <c r="AB72" s="330"/>
      <c r="AC72" s="346"/>
      <c r="AD72" s="347">
        <f t="shared" si="16"/>
        <v>0</v>
      </c>
      <c r="AE72" s="348" t="e">
        <f t="shared" si="17"/>
        <v>#N/A</v>
      </c>
      <c r="AF72" s="336" t="e">
        <f>IF(AE72&lt;=1,"Remota",VLOOKUP(AE72,[41]Listas!$C$6:$D$10,2,0))</f>
        <v>#N/A</v>
      </c>
      <c r="AG72" s="348" t="e">
        <f t="shared" si="18"/>
        <v>#N/A</v>
      </c>
      <c r="AH72" s="336" t="e">
        <f>IF(AG72&lt;=1,"Insignificante",HLOOKUP(AG72,[41]Listas!$F$3:$J$4,2,0))</f>
        <v>#N/A</v>
      </c>
      <c r="AI72" s="349" t="e">
        <f t="shared" si="19"/>
        <v>#N/A</v>
      </c>
      <c r="AJ72" s="339" t="e">
        <f>INDEX([41]Listas!$F$6:$J$10,MATCH(AF72,[41]Listas!$D$6:$D$10,0),MATCH(AH72,[41]Listas!$F$4:$J$4,0))</f>
        <v>#N/A</v>
      </c>
    </row>
    <row r="73" spans="1:36" s="340" customFormat="1" ht="78" hidden="1" customHeight="1" x14ac:dyDescent="0.2">
      <c r="A73" s="330"/>
      <c r="B73" s="331" t="s">
        <v>1230</v>
      </c>
      <c r="C73" s="814"/>
      <c r="D73" s="814"/>
      <c r="E73" s="814"/>
      <c r="F73" s="330"/>
      <c r="G73" s="815"/>
      <c r="H73" s="816"/>
      <c r="I73" s="817"/>
      <c r="J73" s="814"/>
      <c r="K73" s="814"/>
      <c r="L73" s="814"/>
      <c r="M73" s="330"/>
      <c r="N73" s="330"/>
      <c r="O73" s="330"/>
      <c r="P73" s="332"/>
      <c r="Q73" s="332"/>
      <c r="R73" s="346"/>
      <c r="S73" s="347" t="e">
        <f>VLOOKUP(P73,[41]Listas!$D$6:$E$10,2,0)</f>
        <v>#N/A</v>
      </c>
      <c r="T73" s="347" t="e">
        <f>HLOOKUP(Q73,[41]Listas!$F$4:$J$5,2,0)</f>
        <v>#N/A</v>
      </c>
      <c r="U73" s="339" t="e">
        <f>INDEX([41]Listas!$F$6:$J$10,MATCH(P73,[41]Listas!$D$6:$D$10,0),MATCH(Q73,[41]Listas!$F$4:$J$4,0))</f>
        <v>#N/A</v>
      </c>
      <c r="V73" s="346"/>
      <c r="W73" s="818"/>
      <c r="X73" s="818"/>
      <c r="Y73" s="818"/>
      <c r="Z73" s="330"/>
      <c r="AA73" s="331"/>
      <c r="AB73" s="330"/>
      <c r="AC73" s="346"/>
      <c r="AD73" s="347">
        <f t="shared" si="16"/>
        <v>0</v>
      </c>
      <c r="AE73" s="348" t="e">
        <f t="shared" si="17"/>
        <v>#N/A</v>
      </c>
      <c r="AF73" s="336" t="e">
        <f>IF(AE73&lt;=1,"Remota",VLOOKUP(AE73,[41]Listas!$C$6:$D$10,2,0))</f>
        <v>#N/A</v>
      </c>
      <c r="AG73" s="348" t="e">
        <f t="shared" si="18"/>
        <v>#N/A</v>
      </c>
      <c r="AH73" s="336" t="e">
        <f>IF(AG73&lt;=1,"Insignificante",HLOOKUP(AG73,[41]Listas!$F$3:$J$4,2,0))</f>
        <v>#N/A</v>
      </c>
      <c r="AI73" s="349" t="e">
        <f t="shared" si="19"/>
        <v>#N/A</v>
      </c>
      <c r="AJ73" s="339" t="e">
        <f>INDEX([41]Listas!$F$6:$J$10,MATCH(AF73,[41]Listas!$D$6:$D$10,0),MATCH(AH73,[41]Listas!$F$4:$J$4,0))</f>
        <v>#N/A</v>
      </c>
    </row>
    <row r="74" spans="1:36" s="340" customFormat="1" ht="78" hidden="1" customHeight="1" x14ac:dyDescent="0.2">
      <c r="A74" s="330"/>
      <c r="B74" s="331" t="s">
        <v>1230</v>
      </c>
      <c r="C74" s="814"/>
      <c r="D74" s="814"/>
      <c r="E74" s="814"/>
      <c r="F74" s="330"/>
      <c r="G74" s="815"/>
      <c r="H74" s="816"/>
      <c r="I74" s="817"/>
      <c r="J74" s="814"/>
      <c r="K74" s="814"/>
      <c r="L74" s="814"/>
      <c r="M74" s="330"/>
      <c r="N74" s="330"/>
      <c r="O74" s="330"/>
      <c r="P74" s="332"/>
      <c r="Q74" s="332"/>
      <c r="R74" s="346"/>
      <c r="S74" s="347" t="e">
        <f>VLOOKUP(P74,[41]Listas!$D$6:$E$10,2,0)</f>
        <v>#N/A</v>
      </c>
      <c r="T74" s="347" t="e">
        <f>HLOOKUP(Q74,[41]Listas!$F$4:$J$5,2,0)</f>
        <v>#N/A</v>
      </c>
      <c r="U74" s="339" t="e">
        <f>INDEX([41]Listas!$F$6:$J$10,MATCH(P74,[41]Listas!$D$6:$D$10,0),MATCH(Q74,[41]Listas!$F$4:$J$4,0))</f>
        <v>#N/A</v>
      </c>
      <c r="V74" s="346"/>
      <c r="W74" s="818"/>
      <c r="X74" s="818"/>
      <c r="Y74" s="818"/>
      <c r="Z74" s="330"/>
      <c r="AA74" s="331"/>
      <c r="AB74" s="330"/>
      <c r="AC74" s="346"/>
      <c r="AD74" s="347">
        <f t="shared" si="16"/>
        <v>0</v>
      </c>
      <c r="AE74" s="348" t="e">
        <f t="shared" si="17"/>
        <v>#N/A</v>
      </c>
      <c r="AF74" s="336" t="e">
        <f>IF(AE74&lt;=1,"Remota",VLOOKUP(AE74,[41]Listas!$C$6:$D$10,2,0))</f>
        <v>#N/A</v>
      </c>
      <c r="AG74" s="348" t="e">
        <f t="shared" si="18"/>
        <v>#N/A</v>
      </c>
      <c r="AH74" s="336" t="e">
        <f>IF(AG74&lt;=1,"Insignificante",HLOOKUP(AG74,[41]Listas!$F$3:$J$4,2,0))</f>
        <v>#N/A</v>
      </c>
      <c r="AI74" s="349" t="e">
        <f t="shared" si="19"/>
        <v>#N/A</v>
      </c>
      <c r="AJ74" s="339" t="e">
        <f>INDEX([41]Listas!$F$6:$J$10,MATCH(AF74,[41]Listas!$D$6:$D$10,0),MATCH(AH74,[41]Listas!$F$4:$J$4,0))</f>
        <v>#N/A</v>
      </c>
    </row>
    <row r="75" spans="1:36" s="340" customFormat="1" ht="78" hidden="1" customHeight="1" x14ac:dyDescent="0.2">
      <c r="A75" s="330"/>
      <c r="B75" s="331" t="s">
        <v>1230</v>
      </c>
      <c r="C75" s="814"/>
      <c r="D75" s="814"/>
      <c r="E75" s="814"/>
      <c r="F75" s="330"/>
      <c r="G75" s="815"/>
      <c r="H75" s="816"/>
      <c r="I75" s="817"/>
      <c r="J75" s="814"/>
      <c r="K75" s="814"/>
      <c r="L75" s="814"/>
      <c r="M75" s="330"/>
      <c r="N75" s="330"/>
      <c r="O75" s="330"/>
      <c r="P75" s="332"/>
      <c r="Q75" s="332"/>
      <c r="R75" s="346"/>
      <c r="S75" s="347" t="e">
        <f>VLOOKUP(P75,[41]Listas!$D$6:$E$10,2,0)</f>
        <v>#N/A</v>
      </c>
      <c r="T75" s="347" t="e">
        <f>HLOOKUP(Q75,[41]Listas!$F$4:$J$5,2,0)</f>
        <v>#N/A</v>
      </c>
      <c r="U75" s="339" t="e">
        <f>INDEX([41]Listas!$F$6:$J$10,MATCH(P75,[41]Listas!$D$6:$D$10,0),MATCH(Q75,[41]Listas!$F$4:$J$4,0))</f>
        <v>#N/A</v>
      </c>
      <c r="V75" s="346"/>
      <c r="W75" s="818"/>
      <c r="X75" s="818"/>
      <c r="Y75" s="818"/>
      <c r="Z75" s="330"/>
      <c r="AA75" s="331"/>
      <c r="AB75" s="330"/>
      <c r="AC75" s="346"/>
      <c r="AD75" s="347">
        <f t="shared" si="16"/>
        <v>0</v>
      </c>
      <c r="AE75" s="348" t="e">
        <f t="shared" si="17"/>
        <v>#N/A</v>
      </c>
      <c r="AF75" s="336" t="e">
        <f>IF(AE75&lt;=1,"Remota",VLOOKUP(AE75,[41]Listas!$C$6:$D$10,2,0))</f>
        <v>#N/A</v>
      </c>
      <c r="AG75" s="348" t="e">
        <f t="shared" si="18"/>
        <v>#N/A</v>
      </c>
      <c r="AH75" s="336" t="e">
        <f>IF(AG75&lt;=1,"Insignificante",HLOOKUP(AG75,[41]Listas!$F$3:$J$4,2,0))</f>
        <v>#N/A</v>
      </c>
      <c r="AI75" s="349" t="e">
        <f t="shared" si="19"/>
        <v>#N/A</v>
      </c>
      <c r="AJ75" s="339" t="e">
        <f>INDEX([41]Listas!$F$6:$J$10,MATCH(AF75,[41]Listas!$D$6:$D$10,0),MATCH(AH75,[41]Listas!$F$4:$J$4,0))</f>
        <v>#N/A</v>
      </c>
    </row>
    <row r="76" spans="1:36" s="340" customFormat="1" ht="78" hidden="1" customHeight="1" x14ac:dyDescent="0.2">
      <c r="A76" s="330"/>
      <c r="B76" s="331" t="s">
        <v>1230</v>
      </c>
      <c r="C76" s="814"/>
      <c r="D76" s="814"/>
      <c r="E76" s="814"/>
      <c r="F76" s="330"/>
      <c r="G76" s="815"/>
      <c r="H76" s="816"/>
      <c r="I76" s="817"/>
      <c r="J76" s="814"/>
      <c r="K76" s="814"/>
      <c r="L76" s="814"/>
      <c r="M76" s="330"/>
      <c r="N76" s="330"/>
      <c r="O76" s="330"/>
      <c r="P76" s="332"/>
      <c r="Q76" s="332"/>
      <c r="R76" s="346"/>
      <c r="S76" s="347" t="e">
        <f>VLOOKUP(P76,[41]Listas!$D$6:$E$10,2,0)</f>
        <v>#N/A</v>
      </c>
      <c r="T76" s="347" t="e">
        <f>HLOOKUP(Q76,[41]Listas!$F$4:$J$5,2,0)</f>
        <v>#N/A</v>
      </c>
      <c r="U76" s="339" t="e">
        <f>INDEX([41]Listas!$F$6:$J$10,MATCH(P76,[41]Listas!$D$6:$D$10,0),MATCH(Q76,[41]Listas!$F$4:$J$4,0))</f>
        <v>#N/A</v>
      </c>
      <c r="V76" s="346"/>
      <c r="W76" s="818"/>
      <c r="X76" s="818"/>
      <c r="Y76" s="818"/>
      <c r="Z76" s="330"/>
      <c r="AA76" s="331"/>
      <c r="AB76" s="330"/>
      <c r="AC76" s="346"/>
      <c r="AD76" s="347">
        <f t="shared" si="16"/>
        <v>0</v>
      </c>
      <c r="AE76" s="348" t="e">
        <f t="shared" si="17"/>
        <v>#N/A</v>
      </c>
      <c r="AF76" s="336" t="e">
        <f>IF(AE76&lt;=1,"Remota",VLOOKUP(AE76,[41]Listas!$C$6:$D$10,2,0))</f>
        <v>#N/A</v>
      </c>
      <c r="AG76" s="348" t="e">
        <f t="shared" si="18"/>
        <v>#N/A</v>
      </c>
      <c r="AH76" s="336" t="e">
        <f>IF(AG76&lt;=1,"Insignificante",HLOOKUP(AG76,[41]Listas!$F$3:$J$4,2,0))</f>
        <v>#N/A</v>
      </c>
      <c r="AI76" s="349" t="e">
        <f t="shared" si="19"/>
        <v>#N/A</v>
      </c>
      <c r="AJ76" s="339" t="e">
        <f>INDEX([41]Listas!$F$6:$J$10,MATCH(AF76,[41]Listas!$D$6:$D$10,0),MATCH(AH76,[41]Listas!$F$4:$J$4,0))</f>
        <v>#N/A</v>
      </c>
    </row>
    <row r="77" spans="1:36" s="340" customFormat="1" ht="78" hidden="1" customHeight="1" x14ac:dyDescent="0.2">
      <c r="A77" s="330"/>
      <c r="B77" s="331" t="s">
        <v>1230</v>
      </c>
      <c r="C77" s="814"/>
      <c r="D77" s="814"/>
      <c r="E77" s="814"/>
      <c r="F77" s="330"/>
      <c r="G77" s="815"/>
      <c r="H77" s="816"/>
      <c r="I77" s="817"/>
      <c r="J77" s="814"/>
      <c r="K77" s="814"/>
      <c r="L77" s="814"/>
      <c r="M77" s="330"/>
      <c r="N77" s="330"/>
      <c r="O77" s="330"/>
      <c r="P77" s="332"/>
      <c r="Q77" s="332"/>
      <c r="R77" s="346"/>
      <c r="S77" s="347" t="e">
        <f>VLOOKUP(P77,[41]Listas!$D$6:$E$10,2,0)</f>
        <v>#N/A</v>
      </c>
      <c r="T77" s="347" t="e">
        <f>HLOOKUP(Q77,[41]Listas!$F$4:$J$5,2,0)</f>
        <v>#N/A</v>
      </c>
      <c r="U77" s="339" t="e">
        <f>INDEX([41]Listas!$F$6:$J$10,MATCH(P77,[41]Listas!$D$6:$D$10,0),MATCH(Q77,[41]Listas!$F$4:$J$4,0))</f>
        <v>#N/A</v>
      </c>
      <c r="V77" s="346"/>
      <c r="W77" s="818"/>
      <c r="X77" s="818"/>
      <c r="Y77" s="818"/>
      <c r="Z77" s="330"/>
      <c r="AA77" s="331"/>
      <c r="AB77" s="330"/>
      <c r="AC77" s="346"/>
      <c r="AD77" s="347">
        <f t="shared" si="16"/>
        <v>0</v>
      </c>
      <c r="AE77" s="348" t="e">
        <f t="shared" si="17"/>
        <v>#N/A</v>
      </c>
      <c r="AF77" s="336" t="e">
        <f>IF(AE77&lt;=1,"Remota",VLOOKUP(AE77,[41]Listas!$C$6:$D$10,2,0))</f>
        <v>#N/A</v>
      </c>
      <c r="AG77" s="348" t="e">
        <f t="shared" si="18"/>
        <v>#N/A</v>
      </c>
      <c r="AH77" s="336" t="e">
        <f>IF(AG77&lt;=1,"Insignificante",HLOOKUP(AG77,[41]Listas!$F$3:$J$4,2,0))</f>
        <v>#N/A</v>
      </c>
      <c r="AI77" s="349" t="e">
        <f t="shared" si="19"/>
        <v>#N/A</v>
      </c>
      <c r="AJ77" s="339" t="e">
        <f>INDEX([41]Listas!$F$6:$J$10,MATCH(AF77,[41]Listas!$D$6:$D$10,0),MATCH(AH77,[41]Listas!$F$4:$J$4,0))</f>
        <v>#N/A</v>
      </c>
    </row>
    <row r="78" spans="1:36" s="340" customFormat="1" ht="78" hidden="1" customHeight="1" x14ac:dyDescent="0.2">
      <c r="A78" s="330"/>
      <c r="B78" s="331" t="s">
        <v>1230</v>
      </c>
      <c r="C78" s="814"/>
      <c r="D78" s="814"/>
      <c r="E78" s="814"/>
      <c r="F78" s="330"/>
      <c r="G78" s="815"/>
      <c r="H78" s="816"/>
      <c r="I78" s="817"/>
      <c r="J78" s="814"/>
      <c r="K78" s="814"/>
      <c r="L78" s="814"/>
      <c r="M78" s="330"/>
      <c r="N78" s="330"/>
      <c r="O78" s="330"/>
      <c r="P78" s="332"/>
      <c r="Q78" s="332"/>
      <c r="R78" s="346"/>
      <c r="S78" s="347" t="e">
        <f>VLOOKUP(P78,[41]Listas!$D$6:$E$10,2,0)</f>
        <v>#N/A</v>
      </c>
      <c r="T78" s="347" t="e">
        <f>HLOOKUP(Q78,[41]Listas!$F$4:$J$5,2,0)</f>
        <v>#N/A</v>
      </c>
      <c r="U78" s="339" t="e">
        <f>INDEX([41]Listas!$F$6:$J$10,MATCH(P78,[41]Listas!$D$6:$D$10,0),MATCH(Q78,[41]Listas!$F$4:$J$4,0))</f>
        <v>#N/A</v>
      </c>
      <c r="V78" s="346"/>
      <c r="W78" s="818"/>
      <c r="X78" s="818"/>
      <c r="Y78" s="818"/>
      <c r="Z78" s="330"/>
      <c r="AA78" s="331"/>
      <c r="AB78" s="330"/>
      <c r="AC78" s="346"/>
      <c r="AD78" s="347">
        <f>IF(AB78&lt;=33,0,IF(AB78&gt;81,2,1))</f>
        <v>0</v>
      </c>
      <c r="AE78" s="348" t="e">
        <f>IF(OR(AA78="Probabilidad",AA78="Ambos"),S78-AD78,S78)</f>
        <v>#N/A</v>
      </c>
      <c r="AF78" s="336" t="e">
        <f>IF(AE78&lt;=1,"Remota",VLOOKUP(AE78,[41]Listas!$C$6:$D$10,2,0))</f>
        <v>#N/A</v>
      </c>
      <c r="AG78" s="348" t="e">
        <f>IF(OR(AA78="Impacto",AA78="Ambos"),T78-AD78,T78)</f>
        <v>#N/A</v>
      </c>
      <c r="AH78" s="336" t="e">
        <f>IF(AG78&lt;=1,"Insignificante",HLOOKUP(AG78,[41]Listas!$F$3:$J$4,2,0))</f>
        <v>#N/A</v>
      </c>
      <c r="AI78" s="349" t="e">
        <f>AE78*AG78</f>
        <v>#N/A</v>
      </c>
      <c r="AJ78" s="339" t="e">
        <f>INDEX([41]Listas!$F$6:$J$10,MATCH(AF78,[41]Listas!$D$6:$D$10,0),MATCH(AH78,[41]Listas!$F$4:$J$4,0))</f>
        <v>#N/A</v>
      </c>
    </row>
    <row r="79" spans="1:36" s="340" customFormat="1" ht="78" hidden="1" customHeight="1" x14ac:dyDescent="0.2">
      <c r="A79" s="330"/>
      <c r="B79" s="331" t="s">
        <v>1230</v>
      </c>
      <c r="C79" s="814"/>
      <c r="D79" s="814"/>
      <c r="E79" s="814"/>
      <c r="F79" s="330"/>
      <c r="G79" s="815"/>
      <c r="H79" s="816"/>
      <c r="I79" s="817"/>
      <c r="J79" s="814"/>
      <c r="K79" s="814"/>
      <c r="L79" s="814"/>
      <c r="M79" s="330"/>
      <c r="N79" s="330"/>
      <c r="O79" s="330"/>
      <c r="P79" s="332"/>
      <c r="Q79" s="332"/>
      <c r="R79" s="346"/>
      <c r="S79" s="347" t="e">
        <f>VLOOKUP(P79,[41]Listas!$D$6:$E$10,2,0)</f>
        <v>#N/A</v>
      </c>
      <c r="T79" s="347" t="e">
        <f>HLOOKUP(Q79,[41]Listas!$F$4:$J$5,2,0)</f>
        <v>#N/A</v>
      </c>
      <c r="U79" s="339" t="e">
        <f>INDEX([41]Listas!$F$6:$J$10,MATCH(P79,[41]Listas!$D$6:$D$10,0),MATCH(Q79,[41]Listas!$F$4:$J$4,0))</f>
        <v>#N/A</v>
      </c>
      <c r="V79" s="346"/>
      <c r="W79" s="818"/>
      <c r="X79" s="818"/>
      <c r="Y79" s="818"/>
      <c r="Z79" s="330"/>
      <c r="AA79" s="331"/>
      <c r="AB79" s="330"/>
      <c r="AC79" s="346"/>
      <c r="AD79" s="347">
        <f>IF(AB79&lt;=33,0,IF(AB79&gt;81,2,1))</f>
        <v>0</v>
      </c>
      <c r="AE79" s="348" t="e">
        <f>IF(OR(AA79="Probabilidad",AA79="Ambos"),S79-AD79,S79)</f>
        <v>#N/A</v>
      </c>
      <c r="AF79" s="336" t="e">
        <f>IF(AE79&lt;=1,"Remota",VLOOKUP(AE79,[41]Listas!$C$6:$D$10,2,0))</f>
        <v>#N/A</v>
      </c>
      <c r="AG79" s="348" t="e">
        <f>IF(OR(AA79="Impacto",AA79="Ambos"),T79-AD79,T79)</f>
        <v>#N/A</v>
      </c>
      <c r="AH79" s="336" t="e">
        <f>IF(AG79&lt;=1,"Insignificante",HLOOKUP(AG79,[41]Listas!$F$3:$J$4,2,0))</f>
        <v>#N/A</v>
      </c>
      <c r="AI79" s="349" t="e">
        <f>AE79*AG79</f>
        <v>#N/A</v>
      </c>
      <c r="AJ79" s="339" t="e">
        <f>INDEX([41]Listas!$F$6:$J$10,MATCH(AF79,[41]Listas!$D$6:$D$10,0),MATCH(AH79,[41]Listas!$F$4:$J$4,0))</f>
        <v>#N/A</v>
      </c>
    </row>
    <row r="80" spans="1:36" s="340" customFormat="1" ht="78" hidden="1" customHeight="1" x14ac:dyDescent="0.2">
      <c r="A80" s="330"/>
      <c r="B80" s="331" t="s">
        <v>1230</v>
      </c>
      <c r="C80" s="814"/>
      <c r="D80" s="814"/>
      <c r="E80" s="814"/>
      <c r="F80" s="330"/>
      <c r="G80" s="815"/>
      <c r="H80" s="816"/>
      <c r="I80" s="817"/>
      <c r="J80" s="814"/>
      <c r="K80" s="814"/>
      <c r="L80" s="814"/>
      <c r="M80" s="330"/>
      <c r="N80" s="330"/>
      <c r="O80" s="330"/>
      <c r="P80" s="332"/>
      <c r="Q80" s="332"/>
      <c r="R80" s="346"/>
      <c r="S80" s="347" t="e">
        <f>VLOOKUP(P80,[41]Listas!$D$6:$E$10,2,0)</f>
        <v>#N/A</v>
      </c>
      <c r="T80" s="347" t="e">
        <f>HLOOKUP(Q80,[41]Listas!$F$4:$J$5,2,0)</f>
        <v>#N/A</v>
      </c>
      <c r="U80" s="339" t="e">
        <f>INDEX([41]Listas!$F$6:$J$10,MATCH(P80,[41]Listas!$D$6:$D$10,0),MATCH(Q80,[41]Listas!$F$4:$J$4,0))</f>
        <v>#N/A</v>
      </c>
      <c r="V80" s="346"/>
      <c r="W80" s="818"/>
      <c r="X80" s="818"/>
      <c r="Y80" s="818"/>
      <c r="Z80" s="330"/>
      <c r="AA80" s="331"/>
      <c r="AB80" s="330"/>
      <c r="AC80" s="346"/>
      <c r="AD80" s="347">
        <f t="shared" ref="AD80:AD88" si="20">IF(AB80&lt;=33,0,IF(AB80&gt;81,2,1))</f>
        <v>0</v>
      </c>
      <c r="AE80" s="348" t="e">
        <f t="shared" ref="AE80:AE88" si="21">IF(OR(AA80="Probabilidad",AA80="Ambos"),S80-AD80,S80)</f>
        <v>#N/A</v>
      </c>
      <c r="AF80" s="336" t="e">
        <f>IF(AE80&lt;=1,"Remota",VLOOKUP(AE80,[41]Listas!$C$6:$D$10,2,0))</f>
        <v>#N/A</v>
      </c>
      <c r="AG80" s="348" t="e">
        <f t="shared" ref="AG80:AG88" si="22">IF(OR(AA80="Impacto",AA80="Ambos"),T80-AD80,T80)</f>
        <v>#N/A</v>
      </c>
      <c r="AH80" s="336" t="e">
        <f>IF(AG80&lt;=1,"Insignificante",HLOOKUP(AG80,[41]Listas!$F$3:$J$4,2,0))</f>
        <v>#N/A</v>
      </c>
      <c r="AI80" s="349" t="e">
        <f t="shared" ref="AI80:AI88" si="23">AE80*AG80</f>
        <v>#N/A</v>
      </c>
      <c r="AJ80" s="339" t="e">
        <f>INDEX([41]Listas!$F$6:$J$10,MATCH(AF80,[41]Listas!$D$6:$D$10,0),MATCH(AH80,[41]Listas!$F$4:$J$4,0))</f>
        <v>#N/A</v>
      </c>
    </row>
    <row r="81" spans="1:36" s="340" customFormat="1" ht="78" hidden="1" customHeight="1" x14ac:dyDescent="0.2">
      <c r="A81" s="330"/>
      <c r="B81" s="331" t="s">
        <v>1230</v>
      </c>
      <c r="C81" s="814"/>
      <c r="D81" s="814"/>
      <c r="E81" s="814"/>
      <c r="F81" s="330"/>
      <c r="G81" s="815"/>
      <c r="H81" s="816"/>
      <c r="I81" s="817"/>
      <c r="J81" s="814"/>
      <c r="K81" s="814"/>
      <c r="L81" s="814"/>
      <c r="M81" s="330"/>
      <c r="N81" s="330"/>
      <c r="O81" s="330"/>
      <c r="P81" s="332"/>
      <c r="Q81" s="332"/>
      <c r="R81" s="346"/>
      <c r="S81" s="347" t="e">
        <f>VLOOKUP(P81,[41]Listas!$D$6:$E$10,2,0)</f>
        <v>#N/A</v>
      </c>
      <c r="T81" s="347" t="e">
        <f>HLOOKUP(Q81,[41]Listas!$F$4:$J$5,2,0)</f>
        <v>#N/A</v>
      </c>
      <c r="U81" s="339" t="e">
        <f>INDEX([41]Listas!$F$6:$J$10,MATCH(P81,[41]Listas!$D$6:$D$10,0),MATCH(Q81,[41]Listas!$F$4:$J$4,0))</f>
        <v>#N/A</v>
      </c>
      <c r="V81" s="346"/>
      <c r="W81" s="818"/>
      <c r="X81" s="818"/>
      <c r="Y81" s="818"/>
      <c r="Z81" s="330"/>
      <c r="AA81" s="331"/>
      <c r="AB81" s="330"/>
      <c r="AC81" s="346"/>
      <c r="AD81" s="347">
        <f>IF(AB81&lt;=33,0,IF(AB81&gt;81,2,1))</f>
        <v>0</v>
      </c>
      <c r="AE81" s="348" t="e">
        <f>IF(OR(AA81="Probabilidad",AA81="Ambos"),S81-AD81,S81)</f>
        <v>#N/A</v>
      </c>
      <c r="AF81" s="336" t="e">
        <f>IF(AE81&lt;=1,"Remota",VLOOKUP(AE81,[41]Listas!$C$6:$D$10,2,0))</f>
        <v>#N/A</v>
      </c>
      <c r="AG81" s="348" t="e">
        <f>IF(OR(AA81="Impacto",AA81="Ambos"),T81-AD81,T81)</f>
        <v>#N/A</v>
      </c>
      <c r="AH81" s="336" t="e">
        <f>IF(AG81&lt;=1,"Insignificante",HLOOKUP(AG81,[41]Listas!$F$3:$J$4,2,0))</f>
        <v>#N/A</v>
      </c>
      <c r="AI81" s="349" t="e">
        <f>AE81*AG81</f>
        <v>#N/A</v>
      </c>
      <c r="AJ81" s="339" t="e">
        <f>INDEX([41]Listas!$F$6:$J$10,MATCH(AF81,[41]Listas!$D$6:$D$10,0),MATCH(AH81,[41]Listas!$F$4:$J$4,0))</f>
        <v>#N/A</v>
      </c>
    </row>
    <row r="82" spans="1:36" s="340" customFormat="1" ht="78" hidden="1" customHeight="1" x14ac:dyDescent="0.2">
      <c r="A82" s="330"/>
      <c r="B82" s="331" t="s">
        <v>1230</v>
      </c>
      <c r="C82" s="814"/>
      <c r="D82" s="814"/>
      <c r="E82" s="814"/>
      <c r="F82" s="330"/>
      <c r="G82" s="815"/>
      <c r="H82" s="816"/>
      <c r="I82" s="817"/>
      <c r="J82" s="814"/>
      <c r="K82" s="814"/>
      <c r="L82" s="814"/>
      <c r="M82" s="330"/>
      <c r="N82" s="330"/>
      <c r="O82" s="330"/>
      <c r="P82" s="332"/>
      <c r="Q82" s="332"/>
      <c r="R82" s="346"/>
      <c r="S82" s="347" t="e">
        <f>VLOOKUP(P82,[41]Listas!$D$6:$E$10,2,0)</f>
        <v>#N/A</v>
      </c>
      <c r="T82" s="347" t="e">
        <f>HLOOKUP(Q82,[41]Listas!$F$4:$J$5,2,0)</f>
        <v>#N/A</v>
      </c>
      <c r="U82" s="339" t="e">
        <f>INDEX([41]Listas!$F$6:$J$10,MATCH(P82,[41]Listas!$D$6:$D$10,0),MATCH(Q82,[41]Listas!$F$4:$J$4,0))</f>
        <v>#N/A</v>
      </c>
      <c r="V82" s="346"/>
      <c r="W82" s="818"/>
      <c r="X82" s="818"/>
      <c r="Y82" s="818"/>
      <c r="Z82" s="330"/>
      <c r="AA82" s="331"/>
      <c r="AB82" s="330"/>
      <c r="AC82" s="346"/>
      <c r="AD82" s="347">
        <f>IF(AB82&lt;=33,0,IF(AB82&gt;81,2,1))</f>
        <v>0</v>
      </c>
      <c r="AE82" s="348" t="e">
        <f>IF(OR(AA82="Probabilidad",AA82="Ambos"),S82-AD82,S82)</f>
        <v>#N/A</v>
      </c>
      <c r="AF82" s="336" t="e">
        <f>IF(AE82&lt;=1,"Remota",VLOOKUP(AE82,[41]Listas!$C$6:$D$10,2,0))</f>
        <v>#N/A</v>
      </c>
      <c r="AG82" s="348" t="e">
        <f>IF(OR(AA82="Impacto",AA82="Ambos"),T82-AD82,T82)</f>
        <v>#N/A</v>
      </c>
      <c r="AH82" s="336" t="e">
        <f>IF(AG82&lt;=1,"Insignificante",HLOOKUP(AG82,[41]Listas!$F$3:$J$4,2,0))</f>
        <v>#N/A</v>
      </c>
      <c r="AI82" s="349" t="e">
        <f>AE82*AG82</f>
        <v>#N/A</v>
      </c>
      <c r="AJ82" s="339" t="e">
        <f>INDEX([41]Listas!$F$6:$J$10,MATCH(AF82,[41]Listas!$D$6:$D$10,0),MATCH(AH82,[41]Listas!$F$4:$J$4,0))</f>
        <v>#N/A</v>
      </c>
    </row>
    <row r="83" spans="1:36" s="340" customFormat="1" ht="78" hidden="1" customHeight="1" x14ac:dyDescent="0.2">
      <c r="A83" s="330"/>
      <c r="B83" s="331" t="s">
        <v>1230</v>
      </c>
      <c r="C83" s="814"/>
      <c r="D83" s="814"/>
      <c r="E83" s="814"/>
      <c r="F83" s="330"/>
      <c r="G83" s="815"/>
      <c r="H83" s="816"/>
      <c r="I83" s="817"/>
      <c r="J83" s="814"/>
      <c r="K83" s="814"/>
      <c r="L83" s="814"/>
      <c r="M83" s="330"/>
      <c r="N83" s="330"/>
      <c r="O83" s="330"/>
      <c r="P83" s="332"/>
      <c r="Q83" s="332"/>
      <c r="R83" s="346"/>
      <c r="S83" s="347" t="e">
        <f>VLOOKUP(P83,[41]Listas!$D$6:$E$10,2,0)</f>
        <v>#N/A</v>
      </c>
      <c r="T83" s="347" t="e">
        <f>HLOOKUP(Q83,[41]Listas!$F$4:$J$5,2,0)</f>
        <v>#N/A</v>
      </c>
      <c r="U83" s="339" t="e">
        <f>INDEX([41]Listas!$F$6:$J$10,MATCH(P83,[41]Listas!$D$6:$D$10,0),MATCH(Q83,[41]Listas!$F$4:$J$4,0))</f>
        <v>#N/A</v>
      </c>
      <c r="V83" s="346"/>
      <c r="W83" s="818"/>
      <c r="X83" s="818"/>
      <c r="Y83" s="818"/>
      <c r="Z83" s="330"/>
      <c r="AA83" s="331"/>
      <c r="AB83" s="330"/>
      <c r="AC83" s="346"/>
      <c r="AD83" s="347">
        <f>IF(AB83&lt;=33,0,IF(AB83&gt;81,2,1))</f>
        <v>0</v>
      </c>
      <c r="AE83" s="348" t="e">
        <f>IF(OR(AA83="Probabilidad",AA83="Ambos"),S83-AD83,S83)</f>
        <v>#N/A</v>
      </c>
      <c r="AF83" s="336" t="e">
        <f>IF(AE83&lt;=1,"Remota",VLOOKUP(AE83,[41]Listas!$C$6:$D$10,2,0))</f>
        <v>#N/A</v>
      </c>
      <c r="AG83" s="348" t="e">
        <f>IF(OR(AA83="Impacto",AA83="Ambos"),T83-AD83,T83)</f>
        <v>#N/A</v>
      </c>
      <c r="AH83" s="336" t="e">
        <f>IF(AG83&lt;=1,"Insignificante",HLOOKUP(AG83,[41]Listas!$F$3:$J$4,2,0))</f>
        <v>#N/A</v>
      </c>
      <c r="AI83" s="349" t="e">
        <f>AE83*AG83</f>
        <v>#N/A</v>
      </c>
      <c r="AJ83" s="339" t="e">
        <f>INDEX([41]Listas!$F$6:$J$10,MATCH(AF83,[41]Listas!$D$6:$D$10,0),MATCH(AH83,[41]Listas!$F$4:$J$4,0))</f>
        <v>#N/A</v>
      </c>
    </row>
    <row r="84" spans="1:36" s="340" customFormat="1" ht="78" hidden="1" customHeight="1" x14ac:dyDescent="0.2">
      <c r="A84" s="330"/>
      <c r="B84" s="331" t="s">
        <v>1230</v>
      </c>
      <c r="C84" s="814"/>
      <c r="D84" s="814"/>
      <c r="E84" s="814"/>
      <c r="F84" s="330"/>
      <c r="G84" s="815"/>
      <c r="H84" s="816"/>
      <c r="I84" s="817"/>
      <c r="J84" s="814"/>
      <c r="K84" s="814"/>
      <c r="L84" s="814"/>
      <c r="M84" s="330"/>
      <c r="N84" s="330"/>
      <c r="O84" s="330"/>
      <c r="P84" s="332"/>
      <c r="Q84" s="332"/>
      <c r="R84" s="346"/>
      <c r="S84" s="347" t="e">
        <f>VLOOKUP(P84,[41]Listas!$D$6:$E$10,2,0)</f>
        <v>#N/A</v>
      </c>
      <c r="T84" s="347" t="e">
        <f>HLOOKUP(Q84,[41]Listas!$F$4:$J$5,2,0)</f>
        <v>#N/A</v>
      </c>
      <c r="U84" s="339" t="e">
        <f>INDEX([41]Listas!$F$6:$J$10,MATCH(P84,[41]Listas!$D$6:$D$10,0),MATCH(Q84,[41]Listas!$F$4:$J$4,0))</f>
        <v>#N/A</v>
      </c>
      <c r="V84" s="346"/>
      <c r="W84" s="818"/>
      <c r="X84" s="818"/>
      <c r="Y84" s="818"/>
      <c r="Z84" s="330"/>
      <c r="AA84" s="331"/>
      <c r="AB84" s="330"/>
      <c r="AC84" s="346"/>
      <c r="AD84" s="347">
        <f>IF(AB84&lt;=33,0,IF(AB84&gt;81,2,1))</f>
        <v>0</v>
      </c>
      <c r="AE84" s="348" t="e">
        <f>IF(OR(AA84="Probabilidad",AA84="Ambos"),S84-AD84,S84)</f>
        <v>#N/A</v>
      </c>
      <c r="AF84" s="336" t="e">
        <f>IF(AE84&lt;=1,"Remota",VLOOKUP(AE84,[41]Listas!$C$6:$D$10,2,0))</f>
        <v>#N/A</v>
      </c>
      <c r="AG84" s="348" t="e">
        <f>IF(OR(AA84="Impacto",AA84="Ambos"),T84-AD84,T84)</f>
        <v>#N/A</v>
      </c>
      <c r="AH84" s="336" t="e">
        <f>IF(AG84&lt;=1,"Insignificante",HLOOKUP(AG84,[41]Listas!$F$3:$J$4,2,0))</f>
        <v>#N/A</v>
      </c>
      <c r="AI84" s="349" t="e">
        <f>AE84*AG84</f>
        <v>#N/A</v>
      </c>
      <c r="AJ84" s="339" t="e">
        <f>INDEX([41]Listas!$F$6:$J$10,MATCH(AF84,[41]Listas!$D$6:$D$10,0),MATCH(AH84,[41]Listas!$F$4:$J$4,0))</f>
        <v>#N/A</v>
      </c>
    </row>
    <row r="85" spans="1:36" s="340" customFormat="1" ht="78" hidden="1" customHeight="1" x14ac:dyDescent="0.2">
      <c r="A85" s="330"/>
      <c r="B85" s="331" t="s">
        <v>1230</v>
      </c>
      <c r="C85" s="814"/>
      <c r="D85" s="814"/>
      <c r="E85" s="814"/>
      <c r="F85" s="330"/>
      <c r="G85" s="815"/>
      <c r="H85" s="816"/>
      <c r="I85" s="817"/>
      <c r="J85" s="814"/>
      <c r="K85" s="814"/>
      <c r="L85" s="814"/>
      <c r="M85" s="330"/>
      <c r="N85" s="330"/>
      <c r="O85" s="330"/>
      <c r="P85" s="332"/>
      <c r="Q85" s="332"/>
      <c r="R85" s="346"/>
      <c r="S85" s="347" t="e">
        <f>VLOOKUP(P85,[41]Listas!$D$6:$E$10,2,0)</f>
        <v>#N/A</v>
      </c>
      <c r="T85" s="347" t="e">
        <f>HLOOKUP(Q85,[41]Listas!$F$4:$J$5,2,0)</f>
        <v>#N/A</v>
      </c>
      <c r="U85" s="339" t="e">
        <f>INDEX([41]Listas!$F$6:$J$10,MATCH(P85,[41]Listas!$D$6:$D$10,0),MATCH(Q85,[41]Listas!$F$4:$J$4,0))</f>
        <v>#N/A</v>
      </c>
      <c r="V85" s="346"/>
      <c r="W85" s="818"/>
      <c r="X85" s="818"/>
      <c r="Y85" s="818"/>
      <c r="Z85" s="330"/>
      <c r="AA85" s="331"/>
      <c r="AB85" s="330"/>
      <c r="AC85" s="346"/>
      <c r="AD85" s="347">
        <f t="shared" si="20"/>
        <v>0</v>
      </c>
      <c r="AE85" s="348" t="e">
        <f t="shared" si="21"/>
        <v>#N/A</v>
      </c>
      <c r="AF85" s="336" t="e">
        <f>IF(AE85&lt;=1,"Remota",VLOOKUP(AE85,[41]Listas!$C$6:$D$10,2,0))</f>
        <v>#N/A</v>
      </c>
      <c r="AG85" s="348" t="e">
        <f t="shared" si="22"/>
        <v>#N/A</v>
      </c>
      <c r="AH85" s="336" t="e">
        <f>IF(AG85&lt;=1,"Insignificante",HLOOKUP(AG85,[41]Listas!$F$3:$J$4,2,0))</f>
        <v>#N/A</v>
      </c>
      <c r="AI85" s="349" t="e">
        <f t="shared" si="23"/>
        <v>#N/A</v>
      </c>
      <c r="AJ85" s="339" t="e">
        <f>INDEX([41]Listas!$F$6:$J$10,MATCH(AF85,[41]Listas!$D$6:$D$10,0),MATCH(AH85,[41]Listas!$F$4:$J$4,0))</f>
        <v>#N/A</v>
      </c>
    </row>
    <row r="86" spans="1:36" s="340" customFormat="1" ht="78" hidden="1" customHeight="1" x14ac:dyDescent="0.2">
      <c r="A86" s="330"/>
      <c r="B86" s="331" t="s">
        <v>1230</v>
      </c>
      <c r="C86" s="814"/>
      <c r="D86" s="814"/>
      <c r="E86" s="814"/>
      <c r="F86" s="330"/>
      <c r="G86" s="815"/>
      <c r="H86" s="816"/>
      <c r="I86" s="817"/>
      <c r="J86" s="814"/>
      <c r="K86" s="814"/>
      <c r="L86" s="814"/>
      <c r="M86" s="330"/>
      <c r="N86" s="330"/>
      <c r="O86" s="330"/>
      <c r="P86" s="332"/>
      <c r="Q86" s="332"/>
      <c r="R86" s="346"/>
      <c r="S86" s="347" t="e">
        <f>VLOOKUP(P86,[41]Listas!$D$6:$E$10,2,0)</f>
        <v>#N/A</v>
      </c>
      <c r="T86" s="347" t="e">
        <f>HLOOKUP(Q86,[41]Listas!$F$4:$J$5,2,0)</f>
        <v>#N/A</v>
      </c>
      <c r="U86" s="339" t="e">
        <f>INDEX([41]Listas!$F$6:$J$10,MATCH(P86,[41]Listas!$D$6:$D$10,0),MATCH(Q86,[41]Listas!$F$4:$J$4,0))</f>
        <v>#N/A</v>
      </c>
      <c r="V86" s="346"/>
      <c r="W86" s="818"/>
      <c r="X86" s="818"/>
      <c r="Y86" s="818"/>
      <c r="Z86" s="330"/>
      <c r="AA86" s="331"/>
      <c r="AB86" s="330"/>
      <c r="AC86" s="346"/>
      <c r="AD86" s="347">
        <f t="shared" si="20"/>
        <v>0</v>
      </c>
      <c r="AE86" s="348" t="e">
        <f t="shared" si="21"/>
        <v>#N/A</v>
      </c>
      <c r="AF86" s="336" t="e">
        <f>IF(AE86&lt;=1,"Remota",VLOOKUP(AE86,[41]Listas!$C$6:$D$10,2,0))</f>
        <v>#N/A</v>
      </c>
      <c r="AG86" s="348" t="e">
        <f t="shared" si="22"/>
        <v>#N/A</v>
      </c>
      <c r="AH86" s="336" t="e">
        <f>IF(AG86&lt;=1,"Insignificante",HLOOKUP(AG86,[41]Listas!$F$3:$J$4,2,0))</f>
        <v>#N/A</v>
      </c>
      <c r="AI86" s="349" t="e">
        <f t="shared" si="23"/>
        <v>#N/A</v>
      </c>
      <c r="AJ86" s="339" t="e">
        <f>INDEX([41]Listas!$F$6:$J$10,MATCH(AF86,[41]Listas!$D$6:$D$10,0),MATCH(AH86,[41]Listas!$F$4:$J$4,0))</f>
        <v>#N/A</v>
      </c>
    </row>
    <row r="87" spans="1:36" s="340" customFormat="1" ht="78" hidden="1" customHeight="1" x14ac:dyDescent="0.2">
      <c r="A87" s="330"/>
      <c r="B87" s="331" t="s">
        <v>1230</v>
      </c>
      <c r="C87" s="814"/>
      <c r="D87" s="814"/>
      <c r="E87" s="814"/>
      <c r="F87" s="330"/>
      <c r="G87" s="815"/>
      <c r="H87" s="816"/>
      <c r="I87" s="817"/>
      <c r="J87" s="814"/>
      <c r="K87" s="814"/>
      <c r="L87" s="814"/>
      <c r="M87" s="330"/>
      <c r="N87" s="330"/>
      <c r="O87" s="330"/>
      <c r="P87" s="332"/>
      <c r="Q87" s="332"/>
      <c r="R87" s="346"/>
      <c r="S87" s="347" t="e">
        <f>VLOOKUP(P87,[41]Listas!$D$6:$E$10,2,0)</f>
        <v>#N/A</v>
      </c>
      <c r="T87" s="347" t="e">
        <f>HLOOKUP(Q87,[41]Listas!$F$4:$J$5,2,0)</f>
        <v>#N/A</v>
      </c>
      <c r="U87" s="339" t="e">
        <f>INDEX([41]Listas!$F$6:$J$10,MATCH(P87,[41]Listas!$D$6:$D$10,0),MATCH(Q87,[41]Listas!$F$4:$J$4,0))</f>
        <v>#N/A</v>
      </c>
      <c r="V87" s="346"/>
      <c r="W87" s="818"/>
      <c r="X87" s="818"/>
      <c r="Y87" s="818"/>
      <c r="Z87" s="330"/>
      <c r="AA87" s="331"/>
      <c r="AB87" s="330"/>
      <c r="AC87" s="346"/>
      <c r="AD87" s="347">
        <f t="shared" si="20"/>
        <v>0</v>
      </c>
      <c r="AE87" s="348" t="e">
        <f t="shared" si="21"/>
        <v>#N/A</v>
      </c>
      <c r="AF87" s="336" t="e">
        <f>IF(AE87&lt;=1,"Remota",VLOOKUP(AE87,[41]Listas!$C$6:$D$10,2,0))</f>
        <v>#N/A</v>
      </c>
      <c r="AG87" s="348" t="e">
        <f t="shared" si="22"/>
        <v>#N/A</v>
      </c>
      <c r="AH87" s="336" t="e">
        <f>IF(AG87&lt;=1,"Insignificante",HLOOKUP(AG87,[41]Listas!$F$3:$J$4,2,0))</f>
        <v>#N/A</v>
      </c>
      <c r="AI87" s="349" t="e">
        <f t="shared" si="23"/>
        <v>#N/A</v>
      </c>
      <c r="AJ87" s="339" t="e">
        <f>INDEX([41]Listas!$F$6:$J$10,MATCH(AF87,[41]Listas!$D$6:$D$10,0),MATCH(AH87,[41]Listas!$F$4:$J$4,0))</f>
        <v>#N/A</v>
      </c>
    </row>
    <row r="88" spans="1:36" s="340" customFormat="1" ht="78" hidden="1" customHeight="1" x14ac:dyDescent="0.2">
      <c r="A88" s="330"/>
      <c r="B88" s="331" t="s">
        <v>1230</v>
      </c>
      <c r="C88" s="814"/>
      <c r="D88" s="814"/>
      <c r="E88" s="814"/>
      <c r="F88" s="330"/>
      <c r="G88" s="815"/>
      <c r="H88" s="816"/>
      <c r="I88" s="817"/>
      <c r="J88" s="814"/>
      <c r="K88" s="814"/>
      <c r="L88" s="814"/>
      <c r="M88" s="330"/>
      <c r="N88" s="330"/>
      <c r="O88" s="330"/>
      <c r="P88" s="332"/>
      <c r="Q88" s="332"/>
      <c r="R88" s="346"/>
      <c r="S88" s="347" t="e">
        <f>VLOOKUP(P88,[41]Listas!$D$6:$E$10,2,0)</f>
        <v>#N/A</v>
      </c>
      <c r="T88" s="347" t="e">
        <f>HLOOKUP(Q88,[41]Listas!$F$4:$J$5,2,0)</f>
        <v>#N/A</v>
      </c>
      <c r="U88" s="339" t="e">
        <f>INDEX([41]Listas!$F$6:$J$10,MATCH(P88,[41]Listas!$D$6:$D$10,0),MATCH(Q88,[41]Listas!$F$4:$J$4,0))</f>
        <v>#N/A</v>
      </c>
      <c r="V88" s="346"/>
      <c r="W88" s="818"/>
      <c r="X88" s="818"/>
      <c r="Y88" s="818"/>
      <c r="Z88" s="330"/>
      <c r="AA88" s="331"/>
      <c r="AB88" s="330"/>
      <c r="AC88" s="346"/>
      <c r="AD88" s="347">
        <f t="shared" si="20"/>
        <v>0</v>
      </c>
      <c r="AE88" s="348" t="e">
        <f t="shared" si="21"/>
        <v>#N/A</v>
      </c>
      <c r="AF88" s="336" t="e">
        <f>IF(AE88&lt;=1,"Remota",VLOOKUP(AE88,[41]Listas!$C$6:$D$10,2,0))</f>
        <v>#N/A</v>
      </c>
      <c r="AG88" s="348" t="e">
        <f t="shared" si="22"/>
        <v>#N/A</v>
      </c>
      <c r="AH88" s="336" t="e">
        <f>IF(AG88&lt;=1,"Insignificante",HLOOKUP(AG88,[41]Listas!$F$3:$J$4,2,0))</f>
        <v>#N/A</v>
      </c>
      <c r="AI88" s="349" t="e">
        <f t="shared" si="23"/>
        <v>#N/A</v>
      </c>
      <c r="AJ88" s="339" t="e">
        <f>INDEX([41]Listas!$F$6:$J$10,MATCH(AF88,[41]Listas!$D$6:$D$10,0),MATCH(AH88,[41]Listas!$F$4:$J$4,0))</f>
        <v>#N/A</v>
      </c>
    </row>
    <row r="89" spans="1:36" ht="5.25" customHeight="1" x14ac:dyDescent="0.2">
      <c r="A89" s="350"/>
      <c r="B89" s="350"/>
      <c r="C89" s="351"/>
      <c r="D89" s="351"/>
      <c r="E89" s="351"/>
      <c r="F89" s="350"/>
      <c r="G89" s="352"/>
      <c r="H89" s="352"/>
      <c r="I89" s="352"/>
      <c r="J89" s="350"/>
      <c r="L89" s="354"/>
      <c r="M89" s="354"/>
      <c r="N89" s="354"/>
      <c r="O89" s="354"/>
      <c r="P89" s="354"/>
      <c r="Q89" s="354"/>
      <c r="R89" s="354"/>
      <c r="S89" s="354"/>
      <c r="T89" s="354"/>
      <c r="U89" s="350"/>
      <c r="V89" s="350"/>
      <c r="W89" s="352"/>
      <c r="X89" s="352"/>
      <c r="Y89" s="352"/>
      <c r="Z89" s="352"/>
      <c r="AA89" s="350"/>
      <c r="AB89" s="350"/>
      <c r="AC89" s="350"/>
      <c r="AD89" s="350"/>
      <c r="AE89" s="350"/>
      <c r="AF89" s="350"/>
      <c r="AG89" s="350"/>
      <c r="AH89" s="350"/>
      <c r="AI89" s="350"/>
      <c r="AJ89" s="355"/>
    </row>
    <row r="90" spans="1:36" ht="11.25" customHeight="1" x14ac:dyDescent="0.2">
      <c r="A90" s="819" t="s">
        <v>1801</v>
      </c>
      <c r="B90" s="820"/>
      <c r="C90" s="820"/>
      <c r="D90" s="820"/>
      <c r="E90" s="820"/>
      <c r="F90" s="820"/>
      <c r="G90" s="820"/>
      <c r="H90" s="820"/>
      <c r="I90" s="820"/>
      <c r="J90" s="820"/>
      <c r="K90" s="820"/>
      <c r="L90" s="821"/>
      <c r="N90" s="354" t="s">
        <v>1727</v>
      </c>
      <c r="AG90" s="350"/>
      <c r="AH90" s="350"/>
      <c r="AI90" s="350"/>
      <c r="AJ90" s="355"/>
    </row>
    <row r="91" spans="1:36" x14ac:dyDescent="0.2">
      <c r="A91" s="822"/>
      <c r="B91" s="823"/>
      <c r="C91" s="823"/>
      <c r="D91" s="823"/>
      <c r="E91" s="823"/>
      <c r="F91" s="823"/>
      <c r="G91" s="823"/>
      <c r="H91" s="823"/>
      <c r="I91" s="823"/>
      <c r="J91" s="823"/>
      <c r="K91" s="823"/>
      <c r="L91" s="824"/>
      <c r="M91" s="357"/>
      <c r="N91" s="825" t="s">
        <v>656</v>
      </c>
      <c r="O91" s="826"/>
      <c r="P91" s="826"/>
      <c r="Q91" s="827"/>
      <c r="R91" s="358"/>
      <c r="S91" s="358"/>
      <c r="T91" s="358"/>
      <c r="U91" s="825" t="s">
        <v>368</v>
      </c>
      <c r="V91" s="826"/>
      <c r="W91" s="826"/>
      <c r="X91" s="827"/>
      <c r="Y91" s="828" t="s">
        <v>369</v>
      </c>
      <c r="Z91" s="828"/>
      <c r="AA91" s="828" t="s">
        <v>370</v>
      </c>
      <c r="AB91" s="828"/>
      <c r="AC91" s="828"/>
      <c r="AD91" s="828"/>
      <c r="AE91" s="828"/>
      <c r="AF91" s="828"/>
      <c r="AG91" s="828"/>
      <c r="AH91" s="828"/>
      <c r="AI91" s="828"/>
      <c r="AJ91" s="828"/>
    </row>
    <row r="92" spans="1:36" s="325" customFormat="1" ht="50.1" customHeight="1" x14ac:dyDescent="0.2">
      <c r="A92" s="1090" t="s">
        <v>2613</v>
      </c>
      <c r="B92" s="1370"/>
      <c r="C92" s="1370"/>
      <c r="D92" s="1370"/>
      <c r="E92" s="1370"/>
      <c r="F92" s="1370"/>
      <c r="G92" s="1370"/>
      <c r="H92" s="1370"/>
      <c r="I92" s="1370"/>
      <c r="J92" s="1370"/>
      <c r="K92" s="1370"/>
      <c r="L92" s="1371"/>
      <c r="M92" s="359"/>
      <c r="N92" s="1363" t="s">
        <v>373</v>
      </c>
      <c r="O92" s="1364"/>
      <c r="P92" s="1364"/>
      <c r="Q92" s="1365"/>
      <c r="R92" s="454"/>
      <c r="S92" s="454"/>
      <c r="T92" s="454"/>
      <c r="U92" s="1375" t="s">
        <v>1382</v>
      </c>
      <c r="V92" s="1376"/>
      <c r="W92" s="1376"/>
      <c r="X92" s="1377"/>
      <c r="Y92" s="1369" t="s">
        <v>386</v>
      </c>
      <c r="Z92" s="1369"/>
      <c r="AA92" s="838"/>
      <c r="AB92" s="838"/>
      <c r="AC92" s="838"/>
      <c r="AD92" s="838"/>
      <c r="AE92" s="838"/>
      <c r="AF92" s="838"/>
      <c r="AG92" s="838"/>
      <c r="AH92" s="838"/>
      <c r="AI92" s="838"/>
      <c r="AJ92" s="838"/>
    </row>
    <row r="93" spans="1:36" s="325" customFormat="1" ht="50.1" customHeight="1" x14ac:dyDescent="0.2">
      <c r="A93" s="1372"/>
      <c r="B93" s="1373"/>
      <c r="C93" s="1373"/>
      <c r="D93" s="1373"/>
      <c r="E93" s="1373"/>
      <c r="F93" s="1373"/>
      <c r="G93" s="1373"/>
      <c r="H93" s="1373"/>
      <c r="I93" s="1373"/>
      <c r="J93" s="1373"/>
      <c r="K93" s="1373"/>
      <c r="L93" s="1374"/>
      <c r="M93" s="359"/>
      <c r="N93" s="1363" t="s">
        <v>106</v>
      </c>
      <c r="O93" s="1364"/>
      <c r="P93" s="1364"/>
      <c r="Q93" s="1365"/>
      <c r="R93" s="454"/>
      <c r="S93" s="454"/>
      <c r="T93" s="454"/>
      <c r="U93" s="1366" t="s">
        <v>2614</v>
      </c>
      <c r="V93" s="1367"/>
      <c r="W93" s="1367"/>
      <c r="X93" s="1368"/>
      <c r="Y93" s="1369" t="s">
        <v>2615</v>
      </c>
      <c r="Z93" s="1369"/>
      <c r="AA93" s="838"/>
      <c r="AB93" s="838"/>
      <c r="AC93" s="838"/>
      <c r="AD93" s="838"/>
      <c r="AE93" s="838"/>
      <c r="AF93" s="838"/>
      <c r="AG93" s="838"/>
      <c r="AH93" s="838"/>
      <c r="AI93" s="838"/>
      <c r="AJ93" s="838"/>
    </row>
    <row r="94" spans="1:36" s="325" customFormat="1" ht="30" customHeight="1" x14ac:dyDescent="0.2">
      <c r="A94" s="361"/>
      <c r="B94" s="361"/>
      <c r="C94" s="361"/>
      <c r="D94" s="361"/>
      <c r="E94" s="361"/>
      <c r="F94" s="361"/>
      <c r="G94" s="361"/>
      <c r="H94" s="361"/>
      <c r="I94" s="361"/>
      <c r="J94" s="361"/>
      <c r="K94" s="361"/>
      <c r="L94" s="361"/>
      <c r="M94" s="359"/>
      <c r="N94" s="839"/>
      <c r="O94" s="839"/>
      <c r="P94" s="839"/>
      <c r="Q94" s="839"/>
      <c r="R94" s="362"/>
      <c r="S94" s="362"/>
      <c r="T94" s="362"/>
      <c r="U94" s="839"/>
      <c r="V94" s="839"/>
      <c r="W94" s="839"/>
      <c r="X94" s="839"/>
      <c r="Y94" s="839"/>
      <c r="Z94" s="839"/>
      <c r="AA94" s="839"/>
      <c r="AB94" s="839"/>
      <c r="AC94" s="839"/>
      <c r="AD94" s="839"/>
      <c r="AE94" s="839"/>
      <c r="AF94" s="839"/>
      <c r="AG94" s="839"/>
      <c r="AH94" s="839"/>
      <c r="AI94" s="839"/>
      <c r="AJ94" s="839"/>
    </row>
    <row r="95" spans="1:36" s="325" customFormat="1" ht="30" customHeight="1" x14ac:dyDescent="0.2">
      <c r="A95" s="361"/>
      <c r="B95" s="361"/>
      <c r="C95" s="361"/>
      <c r="D95" s="361"/>
      <c r="E95" s="361"/>
      <c r="F95" s="361"/>
      <c r="G95" s="361"/>
      <c r="H95" s="361"/>
      <c r="I95" s="361"/>
      <c r="J95" s="361"/>
      <c r="K95" s="361"/>
      <c r="L95" s="361"/>
      <c r="M95" s="359"/>
      <c r="N95" s="840"/>
      <c r="O95" s="840"/>
      <c r="P95" s="840"/>
      <c r="Q95" s="840"/>
      <c r="R95" s="359"/>
      <c r="S95" s="359"/>
      <c r="T95" s="359"/>
      <c r="U95" s="840"/>
      <c r="V95" s="840"/>
      <c r="W95" s="840"/>
      <c r="X95" s="840"/>
      <c r="Y95" s="840"/>
      <c r="Z95" s="840"/>
      <c r="AA95" s="840"/>
      <c r="AB95" s="840"/>
      <c r="AC95" s="840"/>
      <c r="AD95" s="840"/>
      <c r="AE95" s="840"/>
      <c r="AF95" s="840"/>
      <c r="AG95" s="840"/>
      <c r="AH95" s="840"/>
      <c r="AI95" s="840"/>
      <c r="AJ95" s="840"/>
    </row>
    <row r="96" spans="1:36" s="325" customFormat="1" ht="30" customHeight="1" x14ac:dyDescent="0.2">
      <c r="A96" s="361"/>
      <c r="B96" s="361"/>
      <c r="C96" s="361"/>
      <c r="D96" s="361"/>
      <c r="E96" s="361"/>
      <c r="F96" s="361"/>
      <c r="G96" s="361"/>
      <c r="H96" s="361"/>
      <c r="I96" s="361"/>
      <c r="J96" s="361"/>
      <c r="K96" s="361"/>
      <c r="L96" s="361"/>
      <c r="M96" s="359"/>
      <c r="N96" s="840"/>
      <c r="O96" s="840"/>
      <c r="P96" s="840"/>
      <c r="Q96" s="840"/>
      <c r="R96" s="359"/>
      <c r="S96" s="359"/>
      <c r="T96" s="359"/>
      <c r="U96" s="840"/>
      <c r="V96" s="840"/>
      <c r="W96" s="840"/>
      <c r="X96" s="840"/>
      <c r="Y96" s="840"/>
      <c r="Z96" s="840"/>
      <c r="AA96" s="840"/>
      <c r="AB96" s="840"/>
      <c r="AC96" s="840"/>
      <c r="AD96" s="840"/>
      <c r="AE96" s="840"/>
      <c r="AF96" s="840"/>
      <c r="AG96" s="840"/>
      <c r="AH96" s="840"/>
      <c r="AI96" s="840"/>
      <c r="AJ96" s="840"/>
    </row>
    <row r="97" spans="1:36" s="325" customFormat="1" ht="30" customHeight="1" x14ac:dyDescent="0.2">
      <c r="A97" s="363"/>
      <c r="B97" s="363"/>
      <c r="C97" s="363"/>
      <c r="D97" s="363"/>
      <c r="E97" s="363"/>
      <c r="F97" s="364"/>
      <c r="G97" s="364"/>
      <c r="H97" s="364"/>
      <c r="I97" s="364"/>
      <c r="J97" s="364"/>
      <c r="K97" s="365"/>
      <c r="L97" s="365"/>
      <c r="M97" s="359"/>
      <c r="N97" s="840"/>
      <c r="O97" s="840"/>
      <c r="P97" s="840"/>
      <c r="Q97" s="840"/>
      <c r="R97" s="359"/>
      <c r="S97" s="359"/>
      <c r="T97" s="359"/>
      <c r="U97" s="840"/>
      <c r="V97" s="840"/>
      <c r="W97" s="840"/>
      <c r="X97" s="840"/>
      <c r="Y97" s="840"/>
      <c r="Z97" s="840"/>
      <c r="AA97" s="840"/>
      <c r="AB97" s="840"/>
      <c r="AC97" s="840"/>
      <c r="AD97" s="840"/>
      <c r="AE97" s="840"/>
      <c r="AF97" s="840"/>
      <c r="AG97" s="840"/>
      <c r="AH97" s="840"/>
      <c r="AI97" s="840"/>
      <c r="AJ97" s="840"/>
    </row>
    <row r="98" spans="1:36" x14ac:dyDescent="0.2">
      <c r="A98" s="366"/>
      <c r="B98" s="366"/>
      <c r="C98" s="367"/>
      <c r="D98" s="367"/>
      <c r="E98" s="367"/>
      <c r="F98" s="366"/>
      <c r="G98" s="368"/>
      <c r="H98" s="368"/>
      <c r="I98" s="368"/>
      <c r="J98" s="366"/>
      <c r="K98" s="366"/>
      <c r="L98" s="366"/>
      <c r="M98" s="366"/>
      <c r="N98" s="366"/>
      <c r="O98" s="366"/>
      <c r="P98" s="366"/>
      <c r="Q98" s="366"/>
      <c r="R98" s="366"/>
      <c r="S98" s="366"/>
      <c r="T98" s="366"/>
      <c r="U98" s="366"/>
      <c r="V98" s="366"/>
      <c r="W98" s="368"/>
      <c r="X98" s="368"/>
      <c r="Y98" s="368"/>
      <c r="Z98" s="366"/>
      <c r="AA98" s="366"/>
      <c r="AB98" s="366"/>
      <c r="AC98" s="366"/>
      <c r="AD98" s="366"/>
      <c r="AE98" s="366"/>
      <c r="AF98" s="366"/>
      <c r="AG98" s="366"/>
      <c r="AH98" s="366"/>
      <c r="AI98" s="366"/>
      <c r="AJ98" s="369"/>
    </row>
    <row r="99" spans="1:36" x14ac:dyDescent="0.2">
      <c r="A99" s="366"/>
      <c r="B99" s="366"/>
      <c r="C99" s="367"/>
      <c r="D99" s="367"/>
      <c r="E99" s="367"/>
      <c r="F99" s="366"/>
      <c r="G99" s="368"/>
      <c r="H99" s="368"/>
      <c r="I99" s="368"/>
      <c r="J99" s="366"/>
      <c r="K99" s="366"/>
      <c r="L99" s="366"/>
      <c r="M99" s="366"/>
      <c r="N99" s="366"/>
      <c r="O99" s="366"/>
      <c r="P99" s="366"/>
      <c r="Q99" s="366"/>
      <c r="R99" s="366"/>
      <c r="S99" s="366"/>
      <c r="T99" s="366"/>
      <c r="U99" s="366"/>
      <c r="V99" s="366"/>
      <c r="W99" s="368"/>
      <c r="X99" s="368"/>
      <c r="Y99" s="368"/>
      <c r="Z99" s="366"/>
      <c r="AA99" s="366"/>
      <c r="AB99" s="366"/>
      <c r="AC99" s="366"/>
      <c r="AD99" s="366"/>
      <c r="AE99" s="366"/>
      <c r="AF99" s="366"/>
      <c r="AG99" s="366"/>
      <c r="AH99" s="366"/>
      <c r="AI99" s="366"/>
      <c r="AJ99" s="369"/>
    </row>
    <row r="100" spans="1:36" x14ac:dyDescent="0.2">
      <c r="A100" s="366"/>
      <c r="B100" s="366"/>
      <c r="C100" s="367"/>
      <c r="D100" s="367"/>
      <c r="E100" s="367"/>
      <c r="F100" s="366"/>
      <c r="G100" s="368"/>
      <c r="H100" s="368"/>
      <c r="I100" s="368"/>
      <c r="J100" s="366"/>
      <c r="K100" s="366"/>
      <c r="L100" s="366"/>
      <c r="M100" s="366"/>
      <c r="N100" s="366"/>
      <c r="O100" s="366"/>
      <c r="P100" s="366"/>
      <c r="Q100" s="366"/>
      <c r="R100" s="366"/>
      <c r="S100" s="366"/>
      <c r="T100" s="366"/>
      <c r="U100" s="366"/>
      <c r="V100" s="366"/>
      <c r="W100" s="368"/>
      <c r="X100" s="368"/>
      <c r="Y100" s="368"/>
      <c r="Z100" s="366"/>
      <c r="AA100" s="366"/>
      <c r="AB100" s="366"/>
      <c r="AC100" s="366"/>
      <c r="AD100" s="366"/>
      <c r="AE100" s="366"/>
      <c r="AF100" s="366"/>
      <c r="AG100" s="366"/>
      <c r="AH100" s="366"/>
      <c r="AI100" s="366"/>
      <c r="AJ100" s="369"/>
    </row>
    <row r="101" spans="1:36" x14ac:dyDescent="0.2">
      <c r="A101" s="366"/>
      <c r="B101" s="366"/>
      <c r="C101" s="367"/>
      <c r="D101" s="367"/>
      <c r="E101" s="367"/>
      <c r="F101" s="366"/>
      <c r="G101" s="368"/>
      <c r="H101" s="368"/>
      <c r="I101" s="368"/>
      <c r="J101" s="366"/>
      <c r="K101" s="366"/>
      <c r="L101" s="366"/>
      <c r="M101" s="366"/>
      <c r="N101" s="366"/>
      <c r="O101" s="366"/>
      <c r="P101" s="366"/>
      <c r="Q101" s="366"/>
      <c r="R101" s="366"/>
      <c r="S101" s="366"/>
      <c r="T101" s="366"/>
      <c r="U101" s="366"/>
      <c r="V101" s="366"/>
      <c r="W101" s="368"/>
      <c r="X101" s="368"/>
      <c r="Y101" s="368"/>
      <c r="Z101" s="366"/>
      <c r="AA101" s="366"/>
      <c r="AB101" s="366"/>
      <c r="AC101" s="366"/>
      <c r="AD101" s="366"/>
      <c r="AE101" s="366"/>
      <c r="AF101" s="366"/>
      <c r="AG101" s="366"/>
      <c r="AH101" s="366"/>
      <c r="AI101" s="366"/>
      <c r="AJ101" s="369"/>
    </row>
    <row r="102" spans="1:36" x14ac:dyDescent="0.2">
      <c r="A102" s="366"/>
      <c r="B102" s="366"/>
      <c r="C102" s="367"/>
      <c r="D102" s="367"/>
      <c r="E102" s="367"/>
      <c r="F102" s="366"/>
      <c r="G102" s="368"/>
      <c r="H102" s="368"/>
      <c r="I102" s="368"/>
      <c r="J102" s="366"/>
      <c r="K102" s="366"/>
      <c r="L102" s="366"/>
      <c r="M102" s="366"/>
      <c r="N102" s="366"/>
      <c r="O102" s="366"/>
      <c r="P102" s="366"/>
      <c r="Q102" s="366"/>
      <c r="R102" s="366"/>
      <c r="S102" s="366"/>
      <c r="T102" s="366"/>
      <c r="U102" s="366"/>
      <c r="V102" s="366"/>
      <c r="W102" s="368"/>
      <c r="X102" s="368"/>
      <c r="Y102" s="368"/>
      <c r="Z102" s="366"/>
      <c r="AA102" s="366"/>
      <c r="AB102" s="366"/>
      <c r="AC102" s="366"/>
      <c r="AD102" s="366"/>
      <c r="AE102" s="366"/>
      <c r="AF102" s="366"/>
      <c r="AG102" s="366"/>
      <c r="AH102" s="366"/>
      <c r="AI102" s="366"/>
      <c r="AJ102" s="369"/>
    </row>
  </sheetData>
  <sheetProtection formatCells="0" formatColumns="0" formatRows="0" insertRows="0" sort="0" autoFilter="0" pivotTables="0"/>
  <mergeCells count="383">
    <mergeCell ref="N97:Q97"/>
    <mergeCell ref="U97:X97"/>
    <mergeCell ref="Y97:Z97"/>
    <mergeCell ref="AA97:AJ97"/>
    <mergeCell ref="N95:Q95"/>
    <mergeCell ref="U95:X95"/>
    <mergeCell ref="Y95:Z95"/>
    <mergeCell ref="AA95:AJ95"/>
    <mergeCell ref="N96:Q96"/>
    <mergeCell ref="U96:X96"/>
    <mergeCell ref="Y96:Z96"/>
    <mergeCell ref="AA96:AJ96"/>
    <mergeCell ref="N93:Q93"/>
    <mergeCell ref="U93:X93"/>
    <mergeCell ref="Y93:Z93"/>
    <mergeCell ref="AA93:AJ93"/>
    <mergeCell ref="N94:Q94"/>
    <mergeCell ref="U94:X94"/>
    <mergeCell ref="Y94:Z94"/>
    <mergeCell ref="AA94:AJ94"/>
    <mergeCell ref="A90:L91"/>
    <mergeCell ref="N91:Q91"/>
    <mergeCell ref="U91:X91"/>
    <mergeCell ref="Y91:Z91"/>
    <mergeCell ref="AA91:AJ91"/>
    <mergeCell ref="A92:L93"/>
    <mergeCell ref="N92:Q92"/>
    <mergeCell ref="U92:X92"/>
    <mergeCell ref="Y92:Z92"/>
    <mergeCell ref="AA92:AJ92"/>
    <mergeCell ref="C87:E87"/>
    <mergeCell ref="G87:I87"/>
    <mergeCell ref="J87:L87"/>
    <mergeCell ref="W87:Y87"/>
    <mergeCell ref="C88:E88"/>
    <mergeCell ref="G88:I88"/>
    <mergeCell ref="J88:L88"/>
    <mergeCell ref="W88:Y88"/>
    <mergeCell ref="C85:E85"/>
    <mergeCell ref="G85:I85"/>
    <mergeCell ref="J85:L85"/>
    <mergeCell ref="W85:Y85"/>
    <mergeCell ref="C86:E86"/>
    <mergeCell ref="G86:I86"/>
    <mergeCell ref="J86:L86"/>
    <mergeCell ref="W86:Y86"/>
    <mergeCell ref="C83:E83"/>
    <mergeCell ref="G83:I83"/>
    <mergeCell ref="J83:L83"/>
    <mergeCell ref="W83:Y83"/>
    <mergeCell ref="C84:E84"/>
    <mergeCell ref="G84:I84"/>
    <mergeCell ref="J84:L84"/>
    <mergeCell ref="W84:Y84"/>
    <mergeCell ref="C81:E81"/>
    <mergeCell ref="G81:I81"/>
    <mergeCell ref="J81:L81"/>
    <mergeCell ref="W81:Y81"/>
    <mergeCell ref="C82:E82"/>
    <mergeCell ref="G82:I82"/>
    <mergeCell ref="J82:L82"/>
    <mergeCell ref="W82:Y82"/>
    <mergeCell ref="C79:E79"/>
    <mergeCell ref="G79:I79"/>
    <mergeCell ref="J79:L79"/>
    <mergeCell ref="W79:Y79"/>
    <mergeCell ref="C80:E80"/>
    <mergeCell ref="G80:I80"/>
    <mergeCell ref="J80:L80"/>
    <mergeCell ref="W80:Y80"/>
    <mergeCell ref="C77:E77"/>
    <mergeCell ref="G77:I77"/>
    <mergeCell ref="J77:L77"/>
    <mergeCell ref="W77:Y77"/>
    <mergeCell ref="C78:E78"/>
    <mergeCell ref="G78:I78"/>
    <mergeCell ref="J78:L78"/>
    <mergeCell ref="W78:Y78"/>
    <mergeCell ref="C75:E75"/>
    <mergeCell ref="G75:I75"/>
    <mergeCell ref="J75:L75"/>
    <mergeCell ref="W75:Y75"/>
    <mergeCell ref="C76:E76"/>
    <mergeCell ref="G76:I76"/>
    <mergeCell ref="J76:L76"/>
    <mergeCell ref="W76:Y76"/>
    <mergeCell ref="C73:E73"/>
    <mergeCell ref="G73:I73"/>
    <mergeCell ref="J73:L73"/>
    <mergeCell ref="W73:Y73"/>
    <mergeCell ref="C74:E74"/>
    <mergeCell ref="G74:I74"/>
    <mergeCell ref="J74:L74"/>
    <mergeCell ref="W74:Y74"/>
    <mergeCell ref="C71:E71"/>
    <mergeCell ref="G71:I71"/>
    <mergeCell ref="J71:L71"/>
    <mergeCell ref="W71:Y71"/>
    <mergeCell ref="C72:E72"/>
    <mergeCell ref="G72:I72"/>
    <mergeCell ref="J72:L72"/>
    <mergeCell ref="W72:Y72"/>
    <mergeCell ref="C69:E69"/>
    <mergeCell ref="G69:I69"/>
    <mergeCell ref="J69:L69"/>
    <mergeCell ref="W69:Y69"/>
    <mergeCell ref="C70:E70"/>
    <mergeCell ref="G70:I70"/>
    <mergeCell ref="J70:L70"/>
    <mergeCell ref="W70:Y70"/>
    <mergeCell ref="C67:E67"/>
    <mergeCell ref="G67:I67"/>
    <mergeCell ref="J67:L67"/>
    <mergeCell ref="W67:Y67"/>
    <mergeCell ref="C68:E68"/>
    <mergeCell ref="G68:I68"/>
    <mergeCell ref="J68:L68"/>
    <mergeCell ref="W68:Y68"/>
    <mergeCell ref="C65:E65"/>
    <mergeCell ref="G65:I65"/>
    <mergeCell ref="J65:L65"/>
    <mergeCell ref="W65:Y65"/>
    <mergeCell ref="C66:E66"/>
    <mergeCell ref="G66:I66"/>
    <mergeCell ref="J66:L66"/>
    <mergeCell ref="W66:Y66"/>
    <mergeCell ref="C63:E63"/>
    <mergeCell ref="G63:I63"/>
    <mergeCell ref="J63:L63"/>
    <mergeCell ref="W63:Y63"/>
    <mergeCell ref="C64:E64"/>
    <mergeCell ref="G64:I64"/>
    <mergeCell ref="J64:L64"/>
    <mergeCell ref="W64:Y64"/>
    <mergeCell ref="C61:E61"/>
    <mergeCell ref="G61:I61"/>
    <mergeCell ref="J61:L61"/>
    <mergeCell ref="W61:Y61"/>
    <mergeCell ref="C62:E62"/>
    <mergeCell ref="G62:I62"/>
    <mergeCell ref="J62:L62"/>
    <mergeCell ref="W62:Y62"/>
    <mergeCell ref="C59:E59"/>
    <mergeCell ref="G59:I59"/>
    <mergeCell ref="J59:L59"/>
    <mergeCell ref="W59:Y59"/>
    <mergeCell ref="C60:E60"/>
    <mergeCell ref="G60:I60"/>
    <mergeCell ref="J60:L60"/>
    <mergeCell ref="W60:Y60"/>
    <mergeCell ref="C57:E57"/>
    <mergeCell ref="G57:I57"/>
    <mergeCell ref="J57:L57"/>
    <mergeCell ref="W57:Y57"/>
    <mergeCell ref="C58:E58"/>
    <mergeCell ref="G58:I58"/>
    <mergeCell ref="J58:L58"/>
    <mergeCell ref="W58:Y58"/>
    <mergeCell ref="C55:E55"/>
    <mergeCell ref="G55:I55"/>
    <mergeCell ref="J55:L55"/>
    <mergeCell ref="W55:Y55"/>
    <mergeCell ref="C56:E56"/>
    <mergeCell ref="G56:I56"/>
    <mergeCell ref="J56:L56"/>
    <mergeCell ref="W56:Y56"/>
    <mergeCell ref="C53:E53"/>
    <mergeCell ref="G53:I53"/>
    <mergeCell ref="J53:L53"/>
    <mergeCell ref="W53:Y53"/>
    <mergeCell ref="C54:E54"/>
    <mergeCell ref="G54:I54"/>
    <mergeCell ref="J54:L54"/>
    <mergeCell ref="W54:Y54"/>
    <mergeCell ref="C51:E51"/>
    <mergeCell ref="G51:I51"/>
    <mergeCell ref="J51:L51"/>
    <mergeCell ref="W51:Y51"/>
    <mergeCell ref="C52:E52"/>
    <mergeCell ref="G52:I52"/>
    <mergeCell ref="J52:L52"/>
    <mergeCell ref="W52:Y52"/>
    <mergeCell ref="C49:E49"/>
    <mergeCell ref="G49:I49"/>
    <mergeCell ref="J49:L49"/>
    <mergeCell ref="W49:Y49"/>
    <mergeCell ref="C50:E50"/>
    <mergeCell ref="G50:I50"/>
    <mergeCell ref="J50:L50"/>
    <mergeCell ref="W50:Y50"/>
    <mergeCell ref="C47:E47"/>
    <mergeCell ref="G47:I47"/>
    <mergeCell ref="J47:L47"/>
    <mergeCell ref="W47:Y47"/>
    <mergeCell ref="C48:E48"/>
    <mergeCell ref="G48:I48"/>
    <mergeCell ref="J48:L48"/>
    <mergeCell ref="W48:Y48"/>
    <mergeCell ref="C45:E45"/>
    <mergeCell ref="G45:I45"/>
    <mergeCell ref="J45:L45"/>
    <mergeCell ref="W45:Y45"/>
    <mergeCell ref="C46:E46"/>
    <mergeCell ref="G46:I46"/>
    <mergeCell ref="J46:L46"/>
    <mergeCell ref="W46:Y46"/>
    <mergeCell ref="C43:E43"/>
    <mergeCell ref="G43:I43"/>
    <mergeCell ref="J43:L43"/>
    <mergeCell ref="W43:Y43"/>
    <mergeCell ref="C44:E44"/>
    <mergeCell ref="G44:I44"/>
    <mergeCell ref="J44:L44"/>
    <mergeCell ref="W44:Y44"/>
    <mergeCell ref="C41:E41"/>
    <mergeCell ref="G41:I41"/>
    <mergeCell ref="J41:L41"/>
    <mergeCell ref="W41:Y41"/>
    <mergeCell ref="C42:E42"/>
    <mergeCell ref="G42:I42"/>
    <mergeCell ref="J42:L42"/>
    <mergeCell ref="W42:Y42"/>
    <mergeCell ref="C39:E39"/>
    <mergeCell ref="G39:I39"/>
    <mergeCell ref="J39:L39"/>
    <mergeCell ref="W39:Y39"/>
    <mergeCell ref="C40:E40"/>
    <mergeCell ref="G40:I40"/>
    <mergeCell ref="J40:L40"/>
    <mergeCell ref="W40:Y40"/>
    <mergeCell ref="C37:E37"/>
    <mergeCell ref="G37:I37"/>
    <mergeCell ref="J37:L37"/>
    <mergeCell ref="W37:Y37"/>
    <mergeCell ref="C38:E38"/>
    <mergeCell ref="G38:I38"/>
    <mergeCell ref="J38:L38"/>
    <mergeCell ref="W38:Y38"/>
    <mergeCell ref="C35:E35"/>
    <mergeCell ref="G35:I35"/>
    <mergeCell ref="J35:L35"/>
    <mergeCell ref="W35:Y35"/>
    <mergeCell ref="C36:E36"/>
    <mergeCell ref="G36:I36"/>
    <mergeCell ref="J36:L36"/>
    <mergeCell ref="W36:Y36"/>
    <mergeCell ref="C33:E33"/>
    <mergeCell ref="G33:I33"/>
    <mergeCell ref="J33:L33"/>
    <mergeCell ref="W33:Y33"/>
    <mergeCell ref="C34:E34"/>
    <mergeCell ref="G34:I34"/>
    <mergeCell ref="J34:L34"/>
    <mergeCell ref="W34:Y34"/>
    <mergeCell ref="C31:E31"/>
    <mergeCell ref="G31:I31"/>
    <mergeCell ref="J31:L31"/>
    <mergeCell ref="W31:Y31"/>
    <mergeCell ref="C32:E32"/>
    <mergeCell ref="G32:I32"/>
    <mergeCell ref="J32:L32"/>
    <mergeCell ref="W32:Y32"/>
    <mergeCell ref="C29:E29"/>
    <mergeCell ref="G29:I29"/>
    <mergeCell ref="J29:L29"/>
    <mergeCell ref="W29:Y29"/>
    <mergeCell ref="C30:E30"/>
    <mergeCell ref="G30:I30"/>
    <mergeCell ref="J30:L30"/>
    <mergeCell ref="W30:Y30"/>
    <mergeCell ref="C27:E27"/>
    <mergeCell ref="G27:I27"/>
    <mergeCell ref="J27:L27"/>
    <mergeCell ref="W27:Y27"/>
    <mergeCell ref="C28:E28"/>
    <mergeCell ref="G28:I28"/>
    <mergeCell ref="J28:L28"/>
    <mergeCell ref="W28:Y28"/>
    <mergeCell ref="C25:E25"/>
    <mergeCell ref="G25:I25"/>
    <mergeCell ref="J25:L25"/>
    <mergeCell ref="W25:Y25"/>
    <mergeCell ref="C26:E26"/>
    <mergeCell ref="G26:I26"/>
    <mergeCell ref="J26:L26"/>
    <mergeCell ref="W26:Y26"/>
    <mergeCell ref="C23:E23"/>
    <mergeCell ref="G23:I23"/>
    <mergeCell ref="J23:L23"/>
    <mergeCell ref="W23:Y23"/>
    <mergeCell ref="C24:E24"/>
    <mergeCell ref="G24:I24"/>
    <mergeCell ref="J24:L24"/>
    <mergeCell ref="W24:Y24"/>
    <mergeCell ref="C21:E21"/>
    <mergeCell ref="G21:I21"/>
    <mergeCell ref="J21:L21"/>
    <mergeCell ref="W21:Y21"/>
    <mergeCell ref="C22:E22"/>
    <mergeCell ref="G22:I22"/>
    <mergeCell ref="J22:L22"/>
    <mergeCell ref="W22:Y22"/>
    <mergeCell ref="C19:E19"/>
    <mergeCell ref="G19:I19"/>
    <mergeCell ref="J19:L19"/>
    <mergeCell ref="W19:Y19"/>
    <mergeCell ref="C20:E20"/>
    <mergeCell ref="G20:I20"/>
    <mergeCell ref="J20:L20"/>
    <mergeCell ref="W20:Y20"/>
    <mergeCell ref="C17:E17"/>
    <mergeCell ref="G17:I17"/>
    <mergeCell ref="J17:L17"/>
    <mergeCell ref="W17:Y17"/>
    <mergeCell ref="C18:E18"/>
    <mergeCell ref="G18:I18"/>
    <mergeCell ref="J18:L18"/>
    <mergeCell ref="W18:Y18"/>
    <mergeCell ref="C16:E16"/>
    <mergeCell ref="G16:I16"/>
    <mergeCell ref="J16:L16"/>
    <mergeCell ref="W16:Y16"/>
    <mergeCell ref="C13:E13"/>
    <mergeCell ref="G13:I13"/>
    <mergeCell ref="J13:L13"/>
    <mergeCell ref="W13:Y13"/>
    <mergeCell ref="C14:E14"/>
    <mergeCell ref="G14:I14"/>
    <mergeCell ref="J14:L14"/>
    <mergeCell ref="W14:Y14"/>
    <mergeCell ref="W12:Y12"/>
    <mergeCell ref="N9:N12"/>
    <mergeCell ref="P9:P12"/>
    <mergeCell ref="Q9:Q12"/>
    <mergeCell ref="U9:U12"/>
    <mergeCell ref="W9:Y9"/>
    <mergeCell ref="AA9:AA12"/>
    <mergeCell ref="C15:E15"/>
    <mergeCell ref="G15:I15"/>
    <mergeCell ref="J15:L15"/>
    <mergeCell ref="W15:Y15"/>
    <mergeCell ref="A9:A12"/>
    <mergeCell ref="B9:B12"/>
    <mergeCell ref="C9:E12"/>
    <mergeCell ref="G9:I9"/>
    <mergeCell ref="J9:L12"/>
    <mergeCell ref="M9:M12"/>
    <mergeCell ref="AD6:AJ7"/>
    <mergeCell ref="A7:A8"/>
    <mergeCell ref="B7:B8"/>
    <mergeCell ref="C7:E8"/>
    <mergeCell ref="F7:I8"/>
    <mergeCell ref="J7:L8"/>
    <mergeCell ref="M7:O7"/>
    <mergeCell ref="W7:Y8"/>
    <mergeCell ref="Z7:Z8"/>
    <mergeCell ref="AB9:AB12"/>
    <mergeCell ref="AF9:AF12"/>
    <mergeCell ref="AH9:AH12"/>
    <mergeCell ref="AJ9:AJ12"/>
    <mergeCell ref="G10:I10"/>
    <mergeCell ref="W10:Y10"/>
    <mergeCell ref="G11:I11"/>
    <mergeCell ref="W11:Y11"/>
    <mergeCell ref="G12:I12"/>
    <mergeCell ref="X3:AB4"/>
    <mergeCell ref="B4:H4"/>
    <mergeCell ref="I4:J4"/>
    <mergeCell ref="A6:O6"/>
    <mergeCell ref="P6:U7"/>
    <mergeCell ref="W6:Z6"/>
    <mergeCell ref="AA6:AA8"/>
    <mergeCell ref="AB6:AB8"/>
    <mergeCell ref="A1:J1"/>
    <mergeCell ref="K1:L4"/>
    <mergeCell ref="N1:U2"/>
    <mergeCell ref="W1:W2"/>
    <mergeCell ref="X1:AB2"/>
    <mergeCell ref="A2:J2"/>
    <mergeCell ref="B3:H3"/>
    <mergeCell ref="I3:J3"/>
    <mergeCell ref="N3:U4"/>
    <mergeCell ref="W3:W4"/>
  </mergeCells>
  <dataValidations count="5">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13:P88 JL13:JL88 TH13:TH88 ADD13:ADD88 AMZ13:AMZ88 AWV13:AWV88 BGR13:BGR88 BQN13:BQN88 CAJ13:CAJ88 CKF13:CKF88 CUB13:CUB88 DDX13:DDX88 DNT13:DNT88 DXP13:DXP88 EHL13:EHL88 ERH13:ERH88 FBD13:FBD88 FKZ13:FKZ88 FUV13:FUV88 GER13:GER88 GON13:GON88 GYJ13:GYJ88 HIF13:HIF88 HSB13:HSB88 IBX13:IBX88 ILT13:ILT88 IVP13:IVP88 JFL13:JFL88 JPH13:JPH88 JZD13:JZD88 KIZ13:KIZ88 KSV13:KSV88 LCR13:LCR88 LMN13:LMN88 LWJ13:LWJ88 MGF13:MGF88 MQB13:MQB88 MZX13:MZX88 NJT13:NJT88 NTP13:NTP88 ODL13:ODL88 ONH13:ONH88 OXD13:OXD88 PGZ13:PGZ88 PQV13:PQV88 QAR13:QAR88 QKN13:QKN88 QUJ13:QUJ88 REF13:REF88 ROB13:ROB88 RXX13:RXX88 SHT13:SHT88 SRP13:SRP88 TBL13:TBL88 TLH13:TLH88 TVD13:TVD88 UEZ13:UEZ88 UOV13:UOV88 UYR13:UYR88 VIN13:VIN88 VSJ13:VSJ88 WCF13:WCF88 WMB13:WMB88 WVX13:WVX88 P65549:P65624 JL65549:JL65624 TH65549:TH65624 ADD65549:ADD65624 AMZ65549:AMZ65624 AWV65549:AWV65624 BGR65549:BGR65624 BQN65549:BQN65624 CAJ65549:CAJ65624 CKF65549:CKF65624 CUB65549:CUB65624 DDX65549:DDX65624 DNT65549:DNT65624 DXP65549:DXP65624 EHL65549:EHL65624 ERH65549:ERH65624 FBD65549:FBD65624 FKZ65549:FKZ65624 FUV65549:FUV65624 GER65549:GER65624 GON65549:GON65624 GYJ65549:GYJ65624 HIF65549:HIF65624 HSB65549:HSB65624 IBX65549:IBX65624 ILT65549:ILT65624 IVP65549:IVP65624 JFL65549:JFL65624 JPH65549:JPH65624 JZD65549:JZD65624 KIZ65549:KIZ65624 KSV65549:KSV65624 LCR65549:LCR65624 LMN65549:LMN65624 LWJ65549:LWJ65624 MGF65549:MGF65624 MQB65549:MQB65624 MZX65549:MZX65624 NJT65549:NJT65624 NTP65549:NTP65624 ODL65549:ODL65624 ONH65549:ONH65624 OXD65549:OXD65624 PGZ65549:PGZ65624 PQV65549:PQV65624 QAR65549:QAR65624 QKN65549:QKN65624 QUJ65549:QUJ65624 REF65549:REF65624 ROB65549:ROB65624 RXX65549:RXX65624 SHT65549:SHT65624 SRP65549:SRP65624 TBL65549:TBL65624 TLH65549:TLH65624 TVD65549:TVD65624 UEZ65549:UEZ65624 UOV65549:UOV65624 UYR65549:UYR65624 VIN65549:VIN65624 VSJ65549:VSJ65624 WCF65549:WCF65624 WMB65549:WMB65624 WVX65549:WVX65624 P131085:P131160 JL131085:JL131160 TH131085:TH131160 ADD131085:ADD131160 AMZ131085:AMZ131160 AWV131085:AWV131160 BGR131085:BGR131160 BQN131085:BQN131160 CAJ131085:CAJ131160 CKF131085:CKF131160 CUB131085:CUB131160 DDX131085:DDX131160 DNT131085:DNT131160 DXP131085:DXP131160 EHL131085:EHL131160 ERH131085:ERH131160 FBD131085:FBD131160 FKZ131085:FKZ131160 FUV131085:FUV131160 GER131085:GER131160 GON131085:GON131160 GYJ131085:GYJ131160 HIF131085:HIF131160 HSB131085:HSB131160 IBX131085:IBX131160 ILT131085:ILT131160 IVP131085:IVP131160 JFL131085:JFL131160 JPH131085:JPH131160 JZD131085:JZD131160 KIZ131085:KIZ131160 KSV131085:KSV131160 LCR131085:LCR131160 LMN131085:LMN131160 LWJ131085:LWJ131160 MGF131085:MGF131160 MQB131085:MQB131160 MZX131085:MZX131160 NJT131085:NJT131160 NTP131085:NTP131160 ODL131085:ODL131160 ONH131085:ONH131160 OXD131085:OXD131160 PGZ131085:PGZ131160 PQV131085:PQV131160 QAR131085:QAR131160 QKN131085:QKN131160 QUJ131085:QUJ131160 REF131085:REF131160 ROB131085:ROB131160 RXX131085:RXX131160 SHT131085:SHT131160 SRP131085:SRP131160 TBL131085:TBL131160 TLH131085:TLH131160 TVD131085:TVD131160 UEZ131085:UEZ131160 UOV131085:UOV131160 UYR131085:UYR131160 VIN131085:VIN131160 VSJ131085:VSJ131160 WCF131085:WCF131160 WMB131085:WMB131160 WVX131085:WVX131160 P196621:P196696 JL196621:JL196696 TH196621:TH196696 ADD196621:ADD196696 AMZ196621:AMZ196696 AWV196621:AWV196696 BGR196621:BGR196696 BQN196621:BQN196696 CAJ196621:CAJ196696 CKF196621:CKF196696 CUB196621:CUB196696 DDX196621:DDX196696 DNT196621:DNT196696 DXP196621:DXP196696 EHL196621:EHL196696 ERH196621:ERH196696 FBD196621:FBD196696 FKZ196621:FKZ196696 FUV196621:FUV196696 GER196621:GER196696 GON196621:GON196696 GYJ196621:GYJ196696 HIF196621:HIF196696 HSB196621:HSB196696 IBX196621:IBX196696 ILT196621:ILT196696 IVP196621:IVP196696 JFL196621:JFL196696 JPH196621:JPH196696 JZD196621:JZD196696 KIZ196621:KIZ196696 KSV196621:KSV196696 LCR196621:LCR196696 LMN196621:LMN196696 LWJ196621:LWJ196696 MGF196621:MGF196696 MQB196621:MQB196696 MZX196621:MZX196696 NJT196621:NJT196696 NTP196621:NTP196696 ODL196621:ODL196696 ONH196621:ONH196696 OXD196621:OXD196696 PGZ196621:PGZ196696 PQV196621:PQV196696 QAR196621:QAR196696 QKN196621:QKN196696 QUJ196621:QUJ196696 REF196621:REF196696 ROB196621:ROB196696 RXX196621:RXX196696 SHT196621:SHT196696 SRP196621:SRP196696 TBL196621:TBL196696 TLH196621:TLH196696 TVD196621:TVD196696 UEZ196621:UEZ196696 UOV196621:UOV196696 UYR196621:UYR196696 VIN196621:VIN196696 VSJ196621:VSJ196696 WCF196621:WCF196696 WMB196621:WMB196696 WVX196621:WVX196696 P262157:P262232 JL262157:JL262232 TH262157:TH262232 ADD262157:ADD262232 AMZ262157:AMZ262232 AWV262157:AWV262232 BGR262157:BGR262232 BQN262157:BQN262232 CAJ262157:CAJ262232 CKF262157:CKF262232 CUB262157:CUB262232 DDX262157:DDX262232 DNT262157:DNT262232 DXP262157:DXP262232 EHL262157:EHL262232 ERH262157:ERH262232 FBD262157:FBD262232 FKZ262157:FKZ262232 FUV262157:FUV262232 GER262157:GER262232 GON262157:GON262232 GYJ262157:GYJ262232 HIF262157:HIF262232 HSB262157:HSB262232 IBX262157:IBX262232 ILT262157:ILT262232 IVP262157:IVP262232 JFL262157:JFL262232 JPH262157:JPH262232 JZD262157:JZD262232 KIZ262157:KIZ262232 KSV262157:KSV262232 LCR262157:LCR262232 LMN262157:LMN262232 LWJ262157:LWJ262232 MGF262157:MGF262232 MQB262157:MQB262232 MZX262157:MZX262232 NJT262157:NJT262232 NTP262157:NTP262232 ODL262157:ODL262232 ONH262157:ONH262232 OXD262157:OXD262232 PGZ262157:PGZ262232 PQV262157:PQV262232 QAR262157:QAR262232 QKN262157:QKN262232 QUJ262157:QUJ262232 REF262157:REF262232 ROB262157:ROB262232 RXX262157:RXX262232 SHT262157:SHT262232 SRP262157:SRP262232 TBL262157:TBL262232 TLH262157:TLH262232 TVD262157:TVD262232 UEZ262157:UEZ262232 UOV262157:UOV262232 UYR262157:UYR262232 VIN262157:VIN262232 VSJ262157:VSJ262232 WCF262157:WCF262232 WMB262157:WMB262232 WVX262157:WVX262232 P327693:P327768 JL327693:JL327768 TH327693:TH327768 ADD327693:ADD327768 AMZ327693:AMZ327768 AWV327693:AWV327768 BGR327693:BGR327768 BQN327693:BQN327768 CAJ327693:CAJ327768 CKF327693:CKF327768 CUB327693:CUB327768 DDX327693:DDX327768 DNT327693:DNT327768 DXP327693:DXP327768 EHL327693:EHL327768 ERH327693:ERH327768 FBD327693:FBD327768 FKZ327693:FKZ327768 FUV327693:FUV327768 GER327693:GER327768 GON327693:GON327768 GYJ327693:GYJ327768 HIF327693:HIF327768 HSB327693:HSB327768 IBX327693:IBX327768 ILT327693:ILT327768 IVP327693:IVP327768 JFL327693:JFL327768 JPH327693:JPH327768 JZD327693:JZD327768 KIZ327693:KIZ327768 KSV327693:KSV327768 LCR327693:LCR327768 LMN327693:LMN327768 LWJ327693:LWJ327768 MGF327693:MGF327768 MQB327693:MQB327768 MZX327693:MZX327768 NJT327693:NJT327768 NTP327693:NTP327768 ODL327693:ODL327768 ONH327693:ONH327768 OXD327693:OXD327768 PGZ327693:PGZ327768 PQV327693:PQV327768 QAR327693:QAR327768 QKN327693:QKN327768 QUJ327693:QUJ327768 REF327693:REF327768 ROB327693:ROB327768 RXX327693:RXX327768 SHT327693:SHT327768 SRP327693:SRP327768 TBL327693:TBL327768 TLH327693:TLH327768 TVD327693:TVD327768 UEZ327693:UEZ327768 UOV327693:UOV327768 UYR327693:UYR327768 VIN327693:VIN327768 VSJ327693:VSJ327768 WCF327693:WCF327768 WMB327693:WMB327768 WVX327693:WVX327768 P393229:P393304 JL393229:JL393304 TH393229:TH393304 ADD393229:ADD393304 AMZ393229:AMZ393304 AWV393229:AWV393304 BGR393229:BGR393304 BQN393229:BQN393304 CAJ393229:CAJ393304 CKF393229:CKF393304 CUB393229:CUB393304 DDX393229:DDX393304 DNT393229:DNT393304 DXP393229:DXP393304 EHL393229:EHL393304 ERH393229:ERH393304 FBD393229:FBD393304 FKZ393229:FKZ393304 FUV393229:FUV393304 GER393229:GER393304 GON393229:GON393304 GYJ393229:GYJ393304 HIF393229:HIF393304 HSB393229:HSB393304 IBX393229:IBX393304 ILT393229:ILT393304 IVP393229:IVP393304 JFL393229:JFL393304 JPH393229:JPH393304 JZD393229:JZD393304 KIZ393229:KIZ393304 KSV393229:KSV393304 LCR393229:LCR393304 LMN393229:LMN393304 LWJ393229:LWJ393304 MGF393229:MGF393304 MQB393229:MQB393304 MZX393229:MZX393304 NJT393229:NJT393304 NTP393229:NTP393304 ODL393229:ODL393304 ONH393229:ONH393304 OXD393229:OXD393304 PGZ393229:PGZ393304 PQV393229:PQV393304 QAR393229:QAR393304 QKN393229:QKN393304 QUJ393229:QUJ393304 REF393229:REF393304 ROB393229:ROB393304 RXX393229:RXX393304 SHT393229:SHT393304 SRP393229:SRP393304 TBL393229:TBL393304 TLH393229:TLH393304 TVD393229:TVD393304 UEZ393229:UEZ393304 UOV393229:UOV393304 UYR393229:UYR393304 VIN393229:VIN393304 VSJ393229:VSJ393304 WCF393229:WCF393304 WMB393229:WMB393304 WVX393229:WVX393304 P458765:P458840 JL458765:JL458840 TH458765:TH458840 ADD458765:ADD458840 AMZ458765:AMZ458840 AWV458765:AWV458840 BGR458765:BGR458840 BQN458765:BQN458840 CAJ458765:CAJ458840 CKF458765:CKF458840 CUB458765:CUB458840 DDX458765:DDX458840 DNT458765:DNT458840 DXP458765:DXP458840 EHL458765:EHL458840 ERH458765:ERH458840 FBD458765:FBD458840 FKZ458765:FKZ458840 FUV458765:FUV458840 GER458765:GER458840 GON458765:GON458840 GYJ458765:GYJ458840 HIF458765:HIF458840 HSB458765:HSB458840 IBX458765:IBX458840 ILT458765:ILT458840 IVP458765:IVP458840 JFL458765:JFL458840 JPH458765:JPH458840 JZD458765:JZD458840 KIZ458765:KIZ458840 KSV458765:KSV458840 LCR458765:LCR458840 LMN458765:LMN458840 LWJ458765:LWJ458840 MGF458765:MGF458840 MQB458765:MQB458840 MZX458765:MZX458840 NJT458765:NJT458840 NTP458765:NTP458840 ODL458765:ODL458840 ONH458765:ONH458840 OXD458765:OXD458840 PGZ458765:PGZ458840 PQV458765:PQV458840 QAR458765:QAR458840 QKN458765:QKN458840 QUJ458765:QUJ458840 REF458765:REF458840 ROB458765:ROB458840 RXX458765:RXX458840 SHT458765:SHT458840 SRP458765:SRP458840 TBL458765:TBL458840 TLH458765:TLH458840 TVD458765:TVD458840 UEZ458765:UEZ458840 UOV458765:UOV458840 UYR458765:UYR458840 VIN458765:VIN458840 VSJ458765:VSJ458840 WCF458765:WCF458840 WMB458765:WMB458840 WVX458765:WVX458840 P524301:P524376 JL524301:JL524376 TH524301:TH524376 ADD524301:ADD524376 AMZ524301:AMZ524376 AWV524301:AWV524376 BGR524301:BGR524376 BQN524301:BQN524376 CAJ524301:CAJ524376 CKF524301:CKF524376 CUB524301:CUB524376 DDX524301:DDX524376 DNT524301:DNT524376 DXP524301:DXP524376 EHL524301:EHL524376 ERH524301:ERH524376 FBD524301:FBD524376 FKZ524301:FKZ524376 FUV524301:FUV524376 GER524301:GER524376 GON524301:GON524376 GYJ524301:GYJ524376 HIF524301:HIF524376 HSB524301:HSB524376 IBX524301:IBX524376 ILT524301:ILT524376 IVP524301:IVP524376 JFL524301:JFL524376 JPH524301:JPH524376 JZD524301:JZD524376 KIZ524301:KIZ524376 KSV524301:KSV524376 LCR524301:LCR524376 LMN524301:LMN524376 LWJ524301:LWJ524376 MGF524301:MGF524376 MQB524301:MQB524376 MZX524301:MZX524376 NJT524301:NJT524376 NTP524301:NTP524376 ODL524301:ODL524376 ONH524301:ONH524376 OXD524301:OXD524376 PGZ524301:PGZ524376 PQV524301:PQV524376 QAR524301:QAR524376 QKN524301:QKN524376 QUJ524301:QUJ524376 REF524301:REF524376 ROB524301:ROB524376 RXX524301:RXX524376 SHT524301:SHT524376 SRP524301:SRP524376 TBL524301:TBL524376 TLH524301:TLH524376 TVD524301:TVD524376 UEZ524301:UEZ524376 UOV524301:UOV524376 UYR524301:UYR524376 VIN524301:VIN524376 VSJ524301:VSJ524376 WCF524301:WCF524376 WMB524301:WMB524376 WVX524301:WVX524376 P589837:P589912 JL589837:JL589912 TH589837:TH589912 ADD589837:ADD589912 AMZ589837:AMZ589912 AWV589837:AWV589912 BGR589837:BGR589912 BQN589837:BQN589912 CAJ589837:CAJ589912 CKF589837:CKF589912 CUB589837:CUB589912 DDX589837:DDX589912 DNT589837:DNT589912 DXP589837:DXP589912 EHL589837:EHL589912 ERH589837:ERH589912 FBD589837:FBD589912 FKZ589837:FKZ589912 FUV589837:FUV589912 GER589837:GER589912 GON589837:GON589912 GYJ589837:GYJ589912 HIF589837:HIF589912 HSB589837:HSB589912 IBX589837:IBX589912 ILT589837:ILT589912 IVP589837:IVP589912 JFL589837:JFL589912 JPH589837:JPH589912 JZD589837:JZD589912 KIZ589837:KIZ589912 KSV589837:KSV589912 LCR589837:LCR589912 LMN589837:LMN589912 LWJ589837:LWJ589912 MGF589837:MGF589912 MQB589837:MQB589912 MZX589837:MZX589912 NJT589837:NJT589912 NTP589837:NTP589912 ODL589837:ODL589912 ONH589837:ONH589912 OXD589837:OXD589912 PGZ589837:PGZ589912 PQV589837:PQV589912 QAR589837:QAR589912 QKN589837:QKN589912 QUJ589837:QUJ589912 REF589837:REF589912 ROB589837:ROB589912 RXX589837:RXX589912 SHT589837:SHT589912 SRP589837:SRP589912 TBL589837:TBL589912 TLH589837:TLH589912 TVD589837:TVD589912 UEZ589837:UEZ589912 UOV589837:UOV589912 UYR589837:UYR589912 VIN589837:VIN589912 VSJ589837:VSJ589912 WCF589837:WCF589912 WMB589837:WMB589912 WVX589837:WVX589912 P655373:P655448 JL655373:JL655448 TH655373:TH655448 ADD655373:ADD655448 AMZ655373:AMZ655448 AWV655373:AWV655448 BGR655373:BGR655448 BQN655373:BQN655448 CAJ655373:CAJ655448 CKF655373:CKF655448 CUB655373:CUB655448 DDX655373:DDX655448 DNT655373:DNT655448 DXP655373:DXP655448 EHL655373:EHL655448 ERH655373:ERH655448 FBD655373:FBD655448 FKZ655373:FKZ655448 FUV655373:FUV655448 GER655373:GER655448 GON655373:GON655448 GYJ655373:GYJ655448 HIF655373:HIF655448 HSB655373:HSB655448 IBX655373:IBX655448 ILT655373:ILT655448 IVP655373:IVP655448 JFL655373:JFL655448 JPH655373:JPH655448 JZD655373:JZD655448 KIZ655373:KIZ655448 KSV655373:KSV655448 LCR655373:LCR655448 LMN655373:LMN655448 LWJ655373:LWJ655448 MGF655373:MGF655448 MQB655373:MQB655448 MZX655373:MZX655448 NJT655373:NJT655448 NTP655373:NTP655448 ODL655373:ODL655448 ONH655373:ONH655448 OXD655373:OXD655448 PGZ655373:PGZ655448 PQV655373:PQV655448 QAR655373:QAR655448 QKN655373:QKN655448 QUJ655373:QUJ655448 REF655373:REF655448 ROB655373:ROB655448 RXX655373:RXX655448 SHT655373:SHT655448 SRP655373:SRP655448 TBL655373:TBL655448 TLH655373:TLH655448 TVD655373:TVD655448 UEZ655373:UEZ655448 UOV655373:UOV655448 UYR655373:UYR655448 VIN655373:VIN655448 VSJ655373:VSJ655448 WCF655373:WCF655448 WMB655373:WMB655448 WVX655373:WVX655448 P720909:P720984 JL720909:JL720984 TH720909:TH720984 ADD720909:ADD720984 AMZ720909:AMZ720984 AWV720909:AWV720984 BGR720909:BGR720984 BQN720909:BQN720984 CAJ720909:CAJ720984 CKF720909:CKF720984 CUB720909:CUB720984 DDX720909:DDX720984 DNT720909:DNT720984 DXP720909:DXP720984 EHL720909:EHL720984 ERH720909:ERH720984 FBD720909:FBD720984 FKZ720909:FKZ720984 FUV720909:FUV720984 GER720909:GER720984 GON720909:GON720984 GYJ720909:GYJ720984 HIF720909:HIF720984 HSB720909:HSB720984 IBX720909:IBX720984 ILT720909:ILT720984 IVP720909:IVP720984 JFL720909:JFL720984 JPH720909:JPH720984 JZD720909:JZD720984 KIZ720909:KIZ720984 KSV720909:KSV720984 LCR720909:LCR720984 LMN720909:LMN720984 LWJ720909:LWJ720984 MGF720909:MGF720984 MQB720909:MQB720984 MZX720909:MZX720984 NJT720909:NJT720984 NTP720909:NTP720984 ODL720909:ODL720984 ONH720909:ONH720984 OXD720909:OXD720984 PGZ720909:PGZ720984 PQV720909:PQV720984 QAR720909:QAR720984 QKN720909:QKN720984 QUJ720909:QUJ720984 REF720909:REF720984 ROB720909:ROB720984 RXX720909:RXX720984 SHT720909:SHT720984 SRP720909:SRP720984 TBL720909:TBL720984 TLH720909:TLH720984 TVD720909:TVD720984 UEZ720909:UEZ720984 UOV720909:UOV720984 UYR720909:UYR720984 VIN720909:VIN720984 VSJ720909:VSJ720984 WCF720909:WCF720984 WMB720909:WMB720984 WVX720909:WVX720984 P786445:P786520 JL786445:JL786520 TH786445:TH786520 ADD786445:ADD786520 AMZ786445:AMZ786520 AWV786445:AWV786520 BGR786445:BGR786520 BQN786445:BQN786520 CAJ786445:CAJ786520 CKF786445:CKF786520 CUB786445:CUB786520 DDX786445:DDX786520 DNT786445:DNT786520 DXP786445:DXP786520 EHL786445:EHL786520 ERH786445:ERH786520 FBD786445:FBD786520 FKZ786445:FKZ786520 FUV786445:FUV786520 GER786445:GER786520 GON786445:GON786520 GYJ786445:GYJ786520 HIF786445:HIF786520 HSB786445:HSB786520 IBX786445:IBX786520 ILT786445:ILT786520 IVP786445:IVP786520 JFL786445:JFL786520 JPH786445:JPH786520 JZD786445:JZD786520 KIZ786445:KIZ786520 KSV786445:KSV786520 LCR786445:LCR786520 LMN786445:LMN786520 LWJ786445:LWJ786520 MGF786445:MGF786520 MQB786445:MQB786520 MZX786445:MZX786520 NJT786445:NJT786520 NTP786445:NTP786520 ODL786445:ODL786520 ONH786445:ONH786520 OXD786445:OXD786520 PGZ786445:PGZ786520 PQV786445:PQV786520 QAR786445:QAR786520 QKN786445:QKN786520 QUJ786445:QUJ786520 REF786445:REF786520 ROB786445:ROB786520 RXX786445:RXX786520 SHT786445:SHT786520 SRP786445:SRP786520 TBL786445:TBL786520 TLH786445:TLH786520 TVD786445:TVD786520 UEZ786445:UEZ786520 UOV786445:UOV786520 UYR786445:UYR786520 VIN786445:VIN786520 VSJ786445:VSJ786520 WCF786445:WCF786520 WMB786445:WMB786520 WVX786445:WVX786520 P851981:P852056 JL851981:JL852056 TH851981:TH852056 ADD851981:ADD852056 AMZ851981:AMZ852056 AWV851981:AWV852056 BGR851981:BGR852056 BQN851981:BQN852056 CAJ851981:CAJ852056 CKF851981:CKF852056 CUB851981:CUB852056 DDX851981:DDX852056 DNT851981:DNT852056 DXP851981:DXP852056 EHL851981:EHL852056 ERH851981:ERH852056 FBD851981:FBD852056 FKZ851981:FKZ852056 FUV851981:FUV852056 GER851981:GER852056 GON851981:GON852056 GYJ851981:GYJ852056 HIF851981:HIF852056 HSB851981:HSB852056 IBX851981:IBX852056 ILT851981:ILT852056 IVP851981:IVP852056 JFL851981:JFL852056 JPH851981:JPH852056 JZD851981:JZD852056 KIZ851981:KIZ852056 KSV851981:KSV852056 LCR851981:LCR852056 LMN851981:LMN852056 LWJ851981:LWJ852056 MGF851981:MGF852056 MQB851981:MQB852056 MZX851981:MZX852056 NJT851981:NJT852056 NTP851981:NTP852056 ODL851981:ODL852056 ONH851981:ONH852056 OXD851981:OXD852056 PGZ851981:PGZ852056 PQV851981:PQV852056 QAR851981:QAR852056 QKN851981:QKN852056 QUJ851981:QUJ852056 REF851981:REF852056 ROB851981:ROB852056 RXX851981:RXX852056 SHT851981:SHT852056 SRP851981:SRP852056 TBL851981:TBL852056 TLH851981:TLH852056 TVD851981:TVD852056 UEZ851981:UEZ852056 UOV851981:UOV852056 UYR851981:UYR852056 VIN851981:VIN852056 VSJ851981:VSJ852056 WCF851981:WCF852056 WMB851981:WMB852056 WVX851981:WVX852056 P917517:P917592 JL917517:JL917592 TH917517:TH917592 ADD917517:ADD917592 AMZ917517:AMZ917592 AWV917517:AWV917592 BGR917517:BGR917592 BQN917517:BQN917592 CAJ917517:CAJ917592 CKF917517:CKF917592 CUB917517:CUB917592 DDX917517:DDX917592 DNT917517:DNT917592 DXP917517:DXP917592 EHL917517:EHL917592 ERH917517:ERH917592 FBD917517:FBD917592 FKZ917517:FKZ917592 FUV917517:FUV917592 GER917517:GER917592 GON917517:GON917592 GYJ917517:GYJ917592 HIF917517:HIF917592 HSB917517:HSB917592 IBX917517:IBX917592 ILT917517:ILT917592 IVP917517:IVP917592 JFL917517:JFL917592 JPH917517:JPH917592 JZD917517:JZD917592 KIZ917517:KIZ917592 KSV917517:KSV917592 LCR917517:LCR917592 LMN917517:LMN917592 LWJ917517:LWJ917592 MGF917517:MGF917592 MQB917517:MQB917592 MZX917517:MZX917592 NJT917517:NJT917592 NTP917517:NTP917592 ODL917517:ODL917592 ONH917517:ONH917592 OXD917517:OXD917592 PGZ917517:PGZ917592 PQV917517:PQV917592 QAR917517:QAR917592 QKN917517:QKN917592 QUJ917517:QUJ917592 REF917517:REF917592 ROB917517:ROB917592 RXX917517:RXX917592 SHT917517:SHT917592 SRP917517:SRP917592 TBL917517:TBL917592 TLH917517:TLH917592 TVD917517:TVD917592 UEZ917517:UEZ917592 UOV917517:UOV917592 UYR917517:UYR917592 VIN917517:VIN917592 VSJ917517:VSJ917592 WCF917517:WCF917592 WMB917517:WMB917592 WVX917517:WVX917592 P983053:P983128 JL983053:JL983128 TH983053:TH983128 ADD983053:ADD983128 AMZ983053:AMZ983128 AWV983053:AWV983128 BGR983053:BGR983128 BQN983053:BQN983128 CAJ983053:CAJ983128 CKF983053:CKF983128 CUB983053:CUB983128 DDX983053:DDX983128 DNT983053:DNT983128 DXP983053:DXP983128 EHL983053:EHL983128 ERH983053:ERH983128 FBD983053:FBD983128 FKZ983053:FKZ983128 FUV983053:FUV983128 GER983053:GER983128 GON983053:GON983128 GYJ983053:GYJ983128 HIF983053:HIF983128 HSB983053:HSB983128 IBX983053:IBX983128 ILT983053:ILT983128 IVP983053:IVP983128 JFL983053:JFL983128 JPH983053:JPH983128 JZD983053:JZD983128 KIZ983053:KIZ983128 KSV983053:KSV983128 LCR983053:LCR983128 LMN983053:LMN983128 LWJ983053:LWJ983128 MGF983053:MGF983128 MQB983053:MQB983128 MZX983053:MZX983128 NJT983053:NJT983128 NTP983053:NTP983128 ODL983053:ODL983128 ONH983053:ONH983128 OXD983053:OXD983128 PGZ983053:PGZ983128 PQV983053:PQV983128 QAR983053:QAR983128 QKN983053:QKN983128 QUJ983053:QUJ983128 REF983053:REF983128 ROB983053:ROB983128 RXX983053:RXX983128 SHT983053:SHT983128 SRP983053:SRP983128 TBL983053:TBL983128 TLH983053:TLH983128 TVD983053:TVD983128 UEZ983053:UEZ983128 UOV983053:UOV983128 UYR983053:UYR983128 VIN983053:VIN983128 VSJ983053:VSJ983128 WCF983053:WCF983128 WMB983053:WMB983128 WVX983053:WVX983128">
      <formula1>PROBAB</formula1>
    </dataValidation>
    <dataValidation type="list" allowBlank="1" showInputMessage="1" showErrorMessage="1"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3:Q88 JM13:JM88 TI13:TI88 ADE13:ADE88 ANA13:ANA88 AWW13:AWW88 BGS13:BGS88 BQO13:BQO88 CAK13:CAK88 CKG13:CKG88 CUC13:CUC88 DDY13:DDY88 DNU13:DNU88 DXQ13:DXQ88 EHM13:EHM88 ERI13:ERI88 FBE13:FBE88 FLA13:FLA88 FUW13:FUW88 GES13:GES88 GOO13:GOO88 GYK13:GYK88 HIG13:HIG88 HSC13:HSC88 IBY13:IBY88 ILU13:ILU88 IVQ13:IVQ88 JFM13:JFM88 JPI13:JPI88 JZE13:JZE88 KJA13:KJA88 KSW13:KSW88 LCS13:LCS88 LMO13:LMO88 LWK13:LWK88 MGG13:MGG88 MQC13:MQC88 MZY13:MZY88 NJU13:NJU88 NTQ13:NTQ88 ODM13:ODM88 ONI13:ONI88 OXE13:OXE88 PHA13:PHA88 PQW13:PQW88 QAS13:QAS88 QKO13:QKO88 QUK13:QUK88 REG13:REG88 ROC13:ROC88 RXY13:RXY88 SHU13:SHU88 SRQ13:SRQ88 TBM13:TBM88 TLI13:TLI88 TVE13:TVE88 UFA13:UFA88 UOW13:UOW88 UYS13:UYS88 VIO13:VIO88 VSK13:VSK88 WCG13:WCG88 WMC13:WMC88 WVY13:WVY88 Q65549:Q65624 JM65549:JM65624 TI65549:TI65624 ADE65549:ADE65624 ANA65549:ANA65624 AWW65549:AWW65624 BGS65549:BGS65624 BQO65549:BQO65624 CAK65549:CAK65624 CKG65549:CKG65624 CUC65549:CUC65624 DDY65549:DDY65624 DNU65549:DNU65624 DXQ65549:DXQ65624 EHM65549:EHM65624 ERI65549:ERI65624 FBE65549:FBE65624 FLA65549:FLA65624 FUW65549:FUW65624 GES65549:GES65624 GOO65549:GOO65624 GYK65549:GYK65624 HIG65549:HIG65624 HSC65549:HSC65624 IBY65549:IBY65624 ILU65549:ILU65624 IVQ65549:IVQ65624 JFM65549:JFM65624 JPI65549:JPI65624 JZE65549:JZE65624 KJA65549:KJA65624 KSW65549:KSW65624 LCS65549:LCS65624 LMO65549:LMO65624 LWK65549:LWK65624 MGG65549:MGG65624 MQC65549:MQC65624 MZY65549:MZY65624 NJU65549:NJU65624 NTQ65549:NTQ65624 ODM65549:ODM65624 ONI65549:ONI65624 OXE65549:OXE65624 PHA65549:PHA65624 PQW65549:PQW65624 QAS65549:QAS65624 QKO65549:QKO65624 QUK65549:QUK65624 REG65549:REG65624 ROC65549:ROC65624 RXY65549:RXY65624 SHU65549:SHU65624 SRQ65549:SRQ65624 TBM65549:TBM65624 TLI65549:TLI65624 TVE65549:TVE65624 UFA65549:UFA65624 UOW65549:UOW65624 UYS65549:UYS65624 VIO65549:VIO65624 VSK65549:VSK65624 WCG65549:WCG65624 WMC65549:WMC65624 WVY65549:WVY65624 Q131085:Q131160 JM131085:JM131160 TI131085:TI131160 ADE131085:ADE131160 ANA131085:ANA131160 AWW131085:AWW131160 BGS131085:BGS131160 BQO131085:BQO131160 CAK131085:CAK131160 CKG131085:CKG131160 CUC131085:CUC131160 DDY131085:DDY131160 DNU131085:DNU131160 DXQ131085:DXQ131160 EHM131085:EHM131160 ERI131085:ERI131160 FBE131085:FBE131160 FLA131085:FLA131160 FUW131085:FUW131160 GES131085:GES131160 GOO131085:GOO131160 GYK131085:GYK131160 HIG131085:HIG131160 HSC131085:HSC131160 IBY131085:IBY131160 ILU131085:ILU131160 IVQ131085:IVQ131160 JFM131085:JFM131160 JPI131085:JPI131160 JZE131085:JZE131160 KJA131085:KJA131160 KSW131085:KSW131160 LCS131085:LCS131160 LMO131085:LMO131160 LWK131085:LWK131160 MGG131085:MGG131160 MQC131085:MQC131160 MZY131085:MZY131160 NJU131085:NJU131160 NTQ131085:NTQ131160 ODM131085:ODM131160 ONI131085:ONI131160 OXE131085:OXE131160 PHA131085:PHA131160 PQW131085:PQW131160 QAS131085:QAS131160 QKO131085:QKO131160 QUK131085:QUK131160 REG131085:REG131160 ROC131085:ROC131160 RXY131085:RXY131160 SHU131085:SHU131160 SRQ131085:SRQ131160 TBM131085:TBM131160 TLI131085:TLI131160 TVE131085:TVE131160 UFA131085:UFA131160 UOW131085:UOW131160 UYS131085:UYS131160 VIO131085:VIO131160 VSK131085:VSK131160 WCG131085:WCG131160 WMC131085:WMC131160 WVY131085:WVY131160 Q196621:Q196696 JM196621:JM196696 TI196621:TI196696 ADE196621:ADE196696 ANA196621:ANA196696 AWW196621:AWW196696 BGS196621:BGS196696 BQO196621:BQO196696 CAK196621:CAK196696 CKG196621:CKG196696 CUC196621:CUC196696 DDY196621:DDY196696 DNU196621:DNU196696 DXQ196621:DXQ196696 EHM196621:EHM196696 ERI196621:ERI196696 FBE196621:FBE196696 FLA196621:FLA196696 FUW196621:FUW196696 GES196621:GES196696 GOO196621:GOO196696 GYK196621:GYK196696 HIG196621:HIG196696 HSC196621:HSC196696 IBY196621:IBY196696 ILU196621:ILU196696 IVQ196621:IVQ196696 JFM196621:JFM196696 JPI196621:JPI196696 JZE196621:JZE196696 KJA196621:KJA196696 KSW196621:KSW196696 LCS196621:LCS196696 LMO196621:LMO196696 LWK196621:LWK196696 MGG196621:MGG196696 MQC196621:MQC196696 MZY196621:MZY196696 NJU196621:NJU196696 NTQ196621:NTQ196696 ODM196621:ODM196696 ONI196621:ONI196696 OXE196621:OXE196696 PHA196621:PHA196696 PQW196621:PQW196696 QAS196621:QAS196696 QKO196621:QKO196696 QUK196621:QUK196696 REG196621:REG196696 ROC196621:ROC196696 RXY196621:RXY196696 SHU196621:SHU196696 SRQ196621:SRQ196696 TBM196621:TBM196696 TLI196621:TLI196696 TVE196621:TVE196696 UFA196621:UFA196696 UOW196621:UOW196696 UYS196621:UYS196696 VIO196621:VIO196696 VSK196621:VSK196696 WCG196621:WCG196696 WMC196621:WMC196696 WVY196621:WVY196696 Q262157:Q262232 JM262157:JM262232 TI262157:TI262232 ADE262157:ADE262232 ANA262157:ANA262232 AWW262157:AWW262232 BGS262157:BGS262232 BQO262157:BQO262232 CAK262157:CAK262232 CKG262157:CKG262232 CUC262157:CUC262232 DDY262157:DDY262232 DNU262157:DNU262232 DXQ262157:DXQ262232 EHM262157:EHM262232 ERI262157:ERI262232 FBE262157:FBE262232 FLA262157:FLA262232 FUW262157:FUW262232 GES262157:GES262232 GOO262157:GOO262232 GYK262157:GYK262232 HIG262157:HIG262232 HSC262157:HSC262232 IBY262157:IBY262232 ILU262157:ILU262232 IVQ262157:IVQ262232 JFM262157:JFM262232 JPI262157:JPI262232 JZE262157:JZE262232 KJA262157:KJA262232 KSW262157:KSW262232 LCS262157:LCS262232 LMO262157:LMO262232 LWK262157:LWK262232 MGG262157:MGG262232 MQC262157:MQC262232 MZY262157:MZY262232 NJU262157:NJU262232 NTQ262157:NTQ262232 ODM262157:ODM262232 ONI262157:ONI262232 OXE262157:OXE262232 PHA262157:PHA262232 PQW262157:PQW262232 QAS262157:QAS262232 QKO262157:QKO262232 QUK262157:QUK262232 REG262157:REG262232 ROC262157:ROC262232 RXY262157:RXY262232 SHU262157:SHU262232 SRQ262157:SRQ262232 TBM262157:TBM262232 TLI262157:TLI262232 TVE262157:TVE262232 UFA262157:UFA262232 UOW262157:UOW262232 UYS262157:UYS262232 VIO262157:VIO262232 VSK262157:VSK262232 WCG262157:WCG262232 WMC262157:WMC262232 WVY262157:WVY262232 Q327693:Q327768 JM327693:JM327768 TI327693:TI327768 ADE327693:ADE327768 ANA327693:ANA327768 AWW327693:AWW327768 BGS327693:BGS327768 BQO327693:BQO327768 CAK327693:CAK327768 CKG327693:CKG327768 CUC327693:CUC327768 DDY327693:DDY327768 DNU327693:DNU327768 DXQ327693:DXQ327768 EHM327693:EHM327768 ERI327693:ERI327768 FBE327693:FBE327768 FLA327693:FLA327768 FUW327693:FUW327768 GES327693:GES327768 GOO327693:GOO327768 GYK327693:GYK327768 HIG327693:HIG327768 HSC327693:HSC327768 IBY327693:IBY327768 ILU327693:ILU327768 IVQ327693:IVQ327768 JFM327693:JFM327768 JPI327693:JPI327768 JZE327693:JZE327768 KJA327693:KJA327768 KSW327693:KSW327768 LCS327693:LCS327768 LMO327693:LMO327768 LWK327693:LWK327768 MGG327693:MGG327768 MQC327693:MQC327768 MZY327693:MZY327768 NJU327693:NJU327768 NTQ327693:NTQ327768 ODM327693:ODM327768 ONI327693:ONI327768 OXE327693:OXE327768 PHA327693:PHA327768 PQW327693:PQW327768 QAS327693:QAS327768 QKO327693:QKO327768 QUK327693:QUK327768 REG327693:REG327768 ROC327693:ROC327768 RXY327693:RXY327768 SHU327693:SHU327768 SRQ327693:SRQ327768 TBM327693:TBM327768 TLI327693:TLI327768 TVE327693:TVE327768 UFA327693:UFA327768 UOW327693:UOW327768 UYS327693:UYS327768 VIO327693:VIO327768 VSK327693:VSK327768 WCG327693:WCG327768 WMC327693:WMC327768 WVY327693:WVY327768 Q393229:Q393304 JM393229:JM393304 TI393229:TI393304 ADE393229:ADE393304 ANA393229:ANA393304 AWW393229:AWW393304 BGS393229:BGS393304 BQO393229:BQO393304 CAK393229:CAK393304 CKG393229:CKG393304 CUC393229:CUC393304 DDY393229:DDY393304 DNU393229:DNU393304 DXQ393229:DXQ393304 EHM393229:EHM393304 ERI393229:ERI393304 FBE393229:FBE393304 FLA393229:FLA393304 FUW393229:FUW393304 GES393229:GES393304 GOO393229:GOO393304 GYK393229:GYK393304 HIG393229:HIG393304 HSC393229:HSC393304 IBY393229:IBY393304 ILU393229:ILU393304 IVQ393229:IVQ393304 JFM393229:JFM393304 JPI393229:JPI393304 JZE393229:JZE393304 KJA393229:KJA393304 KSW393229:KSW393304 LCS393229:LCS393304 LMO393229:LMO393304 LWK393229:LWK393304 MGG393229:MGG393304 MQC393229:MQC393304 MZY393229:MZY393304 NJU393229:NJU393304 NTQ393229:NTQ393304 ODM393229:ODM393304 ONI393229:ONI393304 OXE393229:OXE393304 PHA393229:PHA393304 PQW393229:PQW393304 QAS393229:QAS393304 QKO393229:QKO393304 QUK393229:QUK393304 REG393229:REG393304 ROC393229:ROC393304 RXY393229:RXY393304 SHU393229:SHU393304 SRQ393229:SRQ393304 TBM393229:TBM393304 TLI393229:TLI393304 TVE393229:TVE393304 UFA393229:UFA393304 UOW393229:UOW393304 UYS393229:UYS393304 VIO393229:VIO393304 VSK393229:VSK393304 WCG393229:WCG393304 WMC393229:WMC393304 WVY393229:WVY393304 Q458765:Q458840 JM458765:JM458840 TI458765:TI458840 ADE458765:ADE458840 ANA458765:ANA458840 AWW458765:AWW458840 BGS458765:BGS458840 BQO458765:BQO458840 CAK458765:CAK458840 CKG458765:CKG458840 CUC458765:CUC458840 DDY458765:DDY458840 DNU458765:DNU458840 DXQ458765:DXQ458840 EHM458765:EHM458840 ERI458765:ERI458840 FBE458765:FBE458840 FLA458765:FLA458840 FUW458765:FUW458840 GES458765:GES458840 GOO458765:GOO458840 GYK458765:GYK458840 HIG458765:HIG458840 HSC458765:HSC458840 IBY458765:IBY458840 ILU458765:ILU458840 IVQ458765:IVQ458840 JFM458765:JFM458840 JPI458765:JPI458840 JZE458765:JZE458840 KJA458765:KJA458840 KSW458765:KSW458840 LCS458765:LCS458840 LMO458765:LMO458840 LWK458765:LWK458840 MGG458765:MGG458840 MQC458765:MQC458840 MZY458765:MZY458840 NJU458765:NJU458840 NTQ458765:NTQ458840 ODM458765:ODM458840 ONI458765:ONI458840 OXE458765:OXE458840 PHA458765:PHA458840 PQW458765:PQW458840 QAS458765:QAS458840 QKO458765:QKO458840 QUK458765:QUK458840 REG458765:REG458840 ROC458765:ROC458840 RXY458765:RXY458840 SHU458765:SHU458840 SRQ458765:SRQ458840 TBM458765:TBM458840 TLI458765:TLI458840 TVE458765:TVE458840 UFA458765:UFA458840 UOW458765:UOW458840 UYS458765:UYS458840 VIO458765:VIO458840 VSK458765:VSK458840 WCG458765:WCG458840 WMC458765:WMC458840 WVY458765:WVY458840 Q524301:Q524376 JM524301:JM524376 TI524301:TI524376 ADE524301:ADE524376 ANA524301:ANA524376 AWW524301:AWW524376 BGS524301:BGS524376 BQO524301:BQO524376 CAK524301:CAK524376 CKG524301:CKG524376 CUC524301:CUC524376 DDY524301:DDY524376 DNU524301:DNU524376 DXQ524301:DXQ524376 EHM524301:EHM524376 ERI524301:ERI524376 FBE524301:FBE524376 FLA524301:FLA524376 FUW524301:FUW524376 GES524301:GES524376 GOO524301:GOO524376 GYK524301:GYK524376 HIG524301:HIG524376 HSC524301:HSC524376 IBY524301:IBY524376 ILU524301:ILU524376 IVQ524301:IVQ524376 JFM524301:JFM524376 JPI524301:JPI524376 JZE524301:JZE524376 KJA524301:KJA524376 KSW524301:KSW524376 LCS524301:LCS524376 LMO524301:LMO524376 LWK524301:LWK524376 MGG524301:MGG524376 MQC524301:MQC524376 MZY524301:MZY524376 NJU524301:NJU524376 NTQ524301:NTQ524376 ODM524301:ODM524376 ONI524301:ONI524376 OXE524301:OXE524376 PHA524301:PHA524376 PQW524301:PQW524376 QAS524301:QAS524376 QKO524301:QKO524376 QUK524301:QUK524376 REG524301:REG524376 ROC524301:ROC524376 RXY524301:RXY524376 SHU524301:SHU524376 SRQ524301:SRQ524376 TBM524301:TBM524376 TLI524301:TLI524376 TVE524301:TVE524376 UFA524301:UFA524376 UOW524301:UOW524376 UYS524301:UYS524376 VIO524301:VIO524376 VSK524301:VSK524376 WCG524301:WCG524376 WMC524301:WMC524376 WVY524301:WVY524376 Q589837:Q589912 JM589837:JM589912 TI589837:TI589912 ADE589837:ADE589912 ANA589837:ANA589912 AWW589837:AWW589912 BGS589837:BGS589912 BQO589837:BQO589912 CAK589837:CAK589912 CKG589837:CKG589912 CUC589837:CUC589912 DDY589837:DDY589912 DNU589837:DNU589912 DXQ589837:DXQ589912 EHM589837:EHM589912 ERI589837:ERI589912 FBE589837:FBE589912 FLA589837:FLA589912 FUW589837:FUW589912 GES589837:GES589912 GOO589837:GOO589912 GYK589837:GYK589912 HIG589837:HIG589912 HSC589837:HSC589912 IBY589837:IBY589912 ILU589837:ILU589912 IVQ589837:IVQ589912 JFM589837:JFM589912 JPI589837:JPI589912 JZE589837:JZE589912 KJA589837:KJA589912 KSW589837:KSW589912 LCS589837:LCS589912 LMO589837:LMO589912 LWK589837:LWK589912 MGG589837:MGG589912 MQC589837:MQC589912 MZY589837:MZY589912 NJU589837:NJU589912 NTQ589837:NTQ589912 ODM589837:ODM589912 ONI589837:ONI589912 OXE589837:OXE589912 PHA589837:PHA589912 PQW589837:PQW589912 QAS589837:QAS589912 QKO589837:QKO589912 QUK589837:QUK589912 REG589837:REG589912 ROC589837:ROC589912 RXY589837:RXY589912 SHU589837:SHU589912 SRQ589837:SRQ589912 TBM589837:TBM589912 TLI589837:TLI589912 TVE589837:TVE589912 UFA589837:UFA589912 UOW589837:UOW589912 UYS589837:UYS589912 VIO589837:VIO589912 VSK589837:VSK589912 WCG589837:WCG589912 WMC589837:WMC589912 WVY589837:WVY589912 Q655373:Q655448 JM655373:JM655448 TI655373:TI655448 ADE655373:ADE655448 ANA655373:ANA655448 AWW655373:AWW655448 BGS655373:BGS655448 BQO655373:BQO655448 CAK655373:CAK655448 CKG655373:CKG655448 CUC655373:CUC655448 DDY655373:DDY655448 DNU655373:DNU655448 DXQ655373:DXQ655448 EHM655373:EHM655448 ERI655373:ERI655448 FBE655373:FBE655448 FLA655373:FLA655448 FUW655373:FUW655448 GES655373:GES655448 GOO655373:GOO655448 GYK655373:GYK655448 HIG655373:HIG655448 HSC655373:HSC655448 IBY655373:IBY655448 ILU655373:ILU655448 IVQ655373:IVQ655448 JFM655373:JFM655448 JPI655373:JPI655448 JZE655373:JZE655448 KJA655373:KJA655448 KSW655373:KSW655448 LCS655373:LCS655448 LMO655373:LMO655448 LWK655373:LWK655448 MGG655373:MGG655448 MQC655373:MQC655448 MZY655373:MZY655448 NJU655373:NJU655448 NTQ655373:NTQ655448 ODM655373:ODM655448 ONI655373:ONI655448 OXE655373:OXE655448 PHA655373:PHA655448 PQW655373:PQW655448 QAS655373:QAS655448 QKO655373:QKO655448 QUK655373:QUK655448 REG655373:REG655448 ROC655373:ROC655448 RXY655373:RXY655448 SHU655373:SHU655448 SRQ655373:SRQ655448 TBM655373:TBM655448 TLI655373:TLI655448 TVE655373:TVE655448 UFA655373:UFA655448 UOW655373:UOW655448 UYS655373:UYS655448 VIO655373:VIO655448 VSK655373:VSK655448 WCG655373:WCG655448 WMC655373:WMC655448 WVY655373:WVY655448 Q720909:Q720984 JM720909:JM720984 TI720909:TI720984 ADE720909:ADE720984 ANA720909:ANA720984 AWW720909:AWW720984 BGS720909:BGS720984 BQO720909:BQO720984 CAK720909:CAK720984 CKG720909:CKG720984 CUC720909:CUC720984 DDY720909:DDY720984 DNU720909:DNU720984 DXQ720909:DXQ720984 EHM720909:EHM720984 ERI720909:ERI720984 FBE720909:FBE720984 FLA720909:FLA720984 FUW720909:FUW720984 GES720909:GES720984 GOO720909:GOO720984 GYK720909:GYK720984 HIG720909:HIG720984 HSC720909:HSC720984 IBY720909:IBY720984 ILU720909:ILU720984 IVQ720909:IVQ720984 JFM720909:JFM720984 JPI720909:JPI720984 JZE720909:JZE720984 KJA720909:KJA720984 KSW720909:KSW720984 LCS720909:LCS720984 LMO720909:LMO720984 LWK720909:LWK720984 MGG720909:MGG720984 MQC720909:MQC720984 MZY720909:MZY720984 NJU720909:NJU720984 NTQ720909:NTQ720984 ODM720909:ODM720984 ONI720909:ONI720984 OXE720909:OXE720984 PHA720909:PHA720984 PQW720909:PQW720984 QAS720909:QAS720984 QKO720909:QKO720984 QUK720909:QUK720984 REG720909:REG720984 ROC720909:ROC720984 RXY720909:RXY720984 SHU720909:SHU720984 SRQ720909:SRQ720984 TBM720909:TBM720984 TLI720909:TLI720984 TVE720909:TVE720984 UFA720909:UFA720984 UOW720909:UOW720984 UYS720909:UYS720984 VIO720909:VIO720984 VSK720909:VSK720984 WCG720909:WCG720984 WMC720909:WMC720984 WVY720909:WVY720984 Q786445:Q786520 JM786445:JM786520 TI786445:TI786520 ADE786445:ADE786520 ANA786445:ANA786520 AWW786445:AWW786520 BGS786445:BGS786520 BQO786445:BQO786520 CAK786445:CAK786520 CKG786445:CKG786520 CUC786445:CUC786520 DDY786445:DDY786520 DNU786445:DNU786520 DXQ786445:DXQ786520 EHM786445:EHM786520 ERI786445:ERI786520 FBE786445:FBE786520 FLA786445:FLA786520 FUW786445:FUW786520 GES786445:GES786520 GOO786445:GOO786520 GYK786445:GYK786520 HIG786445:HIG786520 HSC786445:HSC786520 IBY786445:IBY786520 ILU786445:ILU786520 IVQ786445:IVQ786520 JFM786445:JFM786520 JPI786445:JPI786520 JZE786445:JZE786520 KJA786445:KJA786520 KSW786445:KSW786520 LCS786445:LCS786520 LMO786445:LMO786520 LWK786445:LWK786520 MGG786445:MGG786520 MQC786445:MQC786520 MZY786445:MZY786520 NJU786445:NJU786520 NTQ786445:NTQ786520 ODM786445:ODM786520 ONI786445:ONI786520 OXE786445:OXE786520 PHA786445:PHA786520 PQW786445:PQW786520 QAS786445:QAS786520 QKO786445:QKO786520 QUK786445:QUK786520 REG786445:REG786520 ROC786445:ROC786520 RXY786445:RXY786520 SHU786445:SHU786520 SRQ786445:SRQ786520 TBM786445:TBM786520 TLI786445:TLI786520 TVE786445:TVE786520 UFA786445:UFA786520 UOW786445:UOW786520 UYS786445:UYS786520 VIO786445:VIO786520 VSK786445:VSK786520 WCG786445:WCG786520 WMC786445:WMC786520 WVY786445:WVY786520 Q851981:Q852056 JM851981:JM852056 TI851981:TI852056 ADE851981:ADE852056 ANA851981:ANA852056 AWW851981:AWW852056 BGS851981:BGS852056 BQO851981:BQO852056 CAK851981:CAK852056 CKG851981:CKG852056 CUC851981:CUC852056 DDY851981:DDY852056 DNU851981:DNU852056 DXQ851981:DXQ852056 EHM851981:EHM852056 ERI851981:ERI852056 FBE851981:FBE852056 FLA851981:FLA852056 FUW851981:FUW852056 GES851981:GES852056 GOO851981:GOO852056 GYK851981:GYK852056 HIG851981:HIG852056 HSC851981:HSC852056 IBY851981:IBY852056 ILU851981:ILU852056 IVQ851981:IVQ852056 JFM851981:JFM852056 JPI851981:JPI852056 JZE851981:JZE852056 KJA851981:KJA852056 KSW851981:KSW852056 LCS851981:LCS852056 LMO851981:LMO852056 LWK851981:LWK852056 MGG851981:MGG852056 MQC851981:MQC852056 MZY851981:MZY852056 NJU851981:NJU852056 NTQ851981:NTQ852056 ODM851981:ODM852056 ONI851981:ONI852056 OXE851981:OXE852056 PHA851981:PHA852056 PQW851981:PQW852056 QAS851981:QAS852056 QKO851981:QKO852056 QUK851981:QUK852056 REG851981:REG852056 ROC851981:ROC852056 RXY851981:RXY852056 SHU851981:SHU852056 SRQ851981:SRQ852056 TBM851981:TBM852056 TLI851981:TLI852056 TVE851981:TVE852056 UFA851981:UFA852056 UOW851981:UOW852056 UYS851981:UYS852056 VIO851981:VIO852056 VSK851981:VSK852056 WCG851981:WCG852056 WMC851981:WMC852056 WVY851981:WVY852056 Q917517:Q917592 JM917517:JM917592 TI917517:TI917592 ADE917517:ADE917592 ANA917517:ANA917592 AWW917517:AWW917592 BGS917517:BGS917592 BQO917517:BQO917592 CAK917517:CAK917592 CKG917517:CKG917592 CUC917517:CUC917592 DDY917517:DDY917592 DNU917517:DNU917592 DXQ917517:DXQ917592 EHM917517:EHM917592 ERI917517:ERI917592 FBE917517:FBE917592 FLA917517:FLA917592 FUW917517:FUW917592 GES917517:GES917592 GOO917517:GOO917592 GYK917517:GYK917592 HIG917517:HIG917592 HSC917517:HSC917592 IBY917517:IBY917592 ILU917517:ILU917592 IVQ917517:IVQ917592 JFM917517:JFM917592 JPI917517:JPI917592 JZE917517:JZE917592 KJA917517:KJA917592 KSW917517:KSW917592 LCS917517:LCS917592 LMO917517:LMO917592 LWK917517:LWK917592 MGG917517:MGG917592 MQC917517:MQC917592 MZY917517:MZY917592 NJU917517:NJU917592 NTQ917517:NTQ917592 ODM917517:ODM917592 ONI917517:ONI917592 OXE917517:OXE917592 PHA917517:PHA917592 PQW917517:PQW917592 QAS917517:QAS917592 QKO917517:QKO917592 QUK917517:QUK917592 REG917517:REG917592 ROC917517:ROC917592 RXY917517:RXY917592 SHU917517:SHU917592 SRQ917517:SRQ917592 TBM917517:TBM917592 TLI917517:TLI917592 TVE917517:TVE917592 UFA917517:UFA917592 UOW917517:UOW917592 UYS917517:UYS917592 VIO917517:VIO917592 VSK917517:VSK917592 WCG917517:WCG917592 WMC917517:WMC917592 WVY917517:WVY917592 Q983053:Q983128 JM983053:JM983128 TI983053:TI983128 ADE983053:ADE983128 ANA983053:ANA983128 AWW983053:AWW983128 BGS983053:BGS983128 BQO983053:BQO983128 CAK983053:CAK983128 CKG983053:CKG983128 CUC983053:CUC983128 DDY983053:DDY983128 DNU983053:DNU983128 DXQ983053:DXQ983128 EHM983053:EHM983128 ERI983053:ERI983128 FBE983053:FBE983128 FLA983053:FLA983128 FUW983053:FUW983128 GES983053:GES983128 GOO983053:GOO983128 GYK983053:GYK983128 HIG983053:HIG983128 HSC983053:HSC983128 IBY983053:IBY983128 ILU983053:ILU983128 IVQ983053:IVQ983128 JFM983053:JFM983128 JPI983053:JPI983128 JZE983053:JZE983128 KJA983053:KJA983128 KSW983053:KSW983128 LCS983053:LCS983128 LMO983053:LMO983128 LWK983053:LWK983128 MGG983053:MGG983128 MQC983053:MQC983128 MZY983053:MZY983128 NJU983053:NJU983128 NTQ983053:NTQ983128 ODM983053:ODM983128 ONI983053:ONI983128 OXE983053:OXE983128 PHA983053:PHA983128 PQW983053:PQW983128 QAS983053:QAS983128 QKO983053:QKO983128 QUK983053:QUK983128 REG983053:REG983128 ROC983053:ROC983128 RXY983053:RXY983128 SHU983053:SHU983128 SRQ983053:SRQ983128 TBM983053:TBM983128 TLI983053:TLI983128 TVE983053:TVE983128 UFA983053:UFA983128 UOW983053:UOW983128 UYS983053:UYS983128 VIO983053:VIO983128 VSK983053:VSK983128 WCG983053:WCG983128 WMC983053:WMC983128 WVY983053:WVY983128">
      <formula1>IMPACTO</formula1>
    </dataValidation>
    <dataValidation type="list" showInputMessage="1" showErrorMessage="1" errorTitle="Rechazado" error="Solo son validadas las opciones de la lista" sqref="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A13:AA88 JW13:JW88 TS13:TS88 ADO13:ADO88 ANK13:ANK88 AXG13:AXG88 BHC13:BHC88 BQY13:BQY88 CAU13:CAU88 CKQ13:CKQ88 CUM13:CUM88 DEI13:DEI88 DOE13:DOE88 DYA13:DYA88 EHW13:EHW88 ERS13:ERS88 FBO13:FBO88 FLK13:FLK88 FVG13:FVG88 GFC13:GFC88 GOY13:GOY88 GYU13:GYU88 HIQ13:HIQ88 HSM13:HSM88 ICI13:ICI88 IME13:IME88 IWA13:IWA88 JFW13:JFW88 JPS13:JPS88 JZO13:JZO88 KJK13:KJK88 KTG13:KTG88 LDC13:LDC88 LMY13:LMY88 LWU13:LWU88 MGQ13:MGQ88 MQM13:MQM88 NAI13:NAI88 NKE13:NKE88 NUA13:NUA88 ODW13:ODW88 ONS13:ONS88 OXO13:OXO88 PHK13:PHK88 PRG13:PRG88 QBC13:QBC88 QKY13:QKY88 QUU13:QUU88 REQ13:REQ88 ROM13:ROM88 RYI13:RYI88 SIE13:SIE88 SSA13:SSA88 TBW13:TBW88 TLS13:TLS88 TVO13:TVO88 UFK13:UFK88 UPG13:UPG88 UZC13:UZC88 VIY13:VIY88 VSU13:VSU88 WCQ13:WCQ88 WMM13:WMM88 WWI13:WWI88 AA65549:AA65624 JW65549:JW65624 TS65549:TS65624 ADO65549:ADO65624 ANK65549:ANK65624 AXG65549:AXG65624 BHC65549:BHC65624 BQY65549:BQY65624 CAU65549:CAU65624 CKQ65549:CKQ65624 CUM65549:CUM65624 DEI65549:DEI65624 DOE65549:DOE65624 DYA65549:DYA65624 EHW65549:EHW65624 ERS65549:ERS65624 FBO65549:FBO65624 FLK65549:FLK65624 FVG65549:FVG65624 GFC65549:GFC65624 GOY65549:GOY65624 GYU65549:GYU65624 HIQ65549:HIQ65624 HSM65549:HSM65624 ICI65549:ICI65624 IME65549:IME65624 IWA65549:IWA65624 JFW65549:JFW65624 JPS65549:JPS65624 JZO65549:JZO65624 KJK65549:KJK65624 KTG65549:KTG65624 LDC65549:LDC65624 LMY65549:LMY65624 LWU65549:LWU65624 MGQ65549:MGQ65624 MQM65549:MQM65624 NAI65549:NAI65624 NKE65549:NKE65624 NUA65549:NUA65624 ODW65549:ODW65624 ONS65549:ONS65624 OXO65549:OXO65624 PHK65549:PHK65624 PRG65549:PRG65624 QBC65549:QBC65624 QKY65549:QKY65624 QUU65549:QUU65624 REQ65549:REQ65624 ROM65549:ROM65624 RYI65549:RYI65624 SIE65549:SIE65624 SSA65549:SSA65624 TBW65549:TBW65624 TLS65549:TLS65624 TVO65549:TVO65624 UFK65549:UFK65624 UPG65549:UPG65624 UZC65549:UZC65624 VIY65549:VIY65624 VSU65549:VSU65624 WCQ65549:WCQ65624 WMM65549:WMM65624 WWI65549:WWI65624 AA131085:AA131160 JW131085:JW131160 TS131085:TS131160 ADO131085:ADO131160 ANK131085:ANK131160 AXG131085:AXG131160 BHC131085:BHC131160 BQY131085:BQY131160 CAU131085:CAU131160 CKQ131085:CKQ131160 CUM131085:CUM131160 DEI131085:DEI131160 DOE131085:DOE131160 DYA131085:DYA131160 EHW131085:EHW131160 ERS131085:ERS131160 FBO131085:FBO131160 FLK131085:FLK131160 FVG131085:FVG131160 GFC131085:GFC131160 GOY131085:GOY131160 GYU131085:GYU131160 HIQ131085:HIQ131160 HSM131085:HSM131160 ICI131085:ICI131160 IME131085:IME131160 IWA131085:IWA131160 JFW131085:JFW131160 JPS131085:JPS131160 JZO131085:JZO131160 KJK131085:KJK131160 KTG131085:KTG131160 LDC131085:LDC131160 LMY131085:LMY131160 LWU131085:LWU131160 MGQ131085:MGQ131160 MQM131085:MQM131160 NAI131085:NAI131160 NKE131085:NKE131160 NUA131085:NUA131160 ODW131085:ODW131160 ONS131085:ONS131160 OXO131085:OXO131160 PHK131085:PHK131160 PRG131085:PRG131160 QBC131085:QBC131160 QKY131085:QKY131160 QUU131085:QUU131160 REQ131085:REQ131160 ROM131085:ROM131160 RYI131085:RYI131160 SIE131085:SIE131160 SSA131085:SSA131160 TBW131085:TBW131160 TLS131085:TLS131160 TVO131085:TVO131160 UFK131085:UFK131160 UPG131085:UPG131160 UZC131085:UZC131160 VIY131085:VIY131160 VSU131085:VSU131160 WCQ131085:WCQ131160 WMM131085:WMM131160 WWI131085:WWI131160 AA196621:AA196696 JW196621:JW196696 TS196621:TS196696 ADO196621:ADO196696 ANK196621:ANK196696 AXG196621:AXG196696 BHC196621:BHC196696 BQY196621:BQY196696 CAU196621:CAU196696 CKQ196621:CKQ196696 CUM196621:CUM196696 DEI196621:DEI196696 DOE196621:DOE196696 DYA196621:DYA196696 EHW196621:EHW196696 ERS196621:ERS196696 FBO196621:FBO196696 FLK196621:FLK196696 FVG196621:FVG196696 GFC196621:GFC196696 GOY196621:GOY196696 GYU196621:GYU196696 HIQ196621:HIQ196696 HSM196621:HSM196696 ICI196621:ICI196696 IME196621:IME196696 IWA196621:IWA196696 JFW196621:JFW196696 JPS196621:JPS196696 JZO196621:JZO196696 KJK196621:KJK196696 KTG196621:KTG196696 LDC196621:LDC196696 LMY196621:LMY196696 LWU196621:LWU196696 MGQ196621:MGQ196696 MQM196621:MQM196696 NAI196621:NAI196696 NKE196621:NKE196696 NUA196621:NUA196696 ODW196621:ODW196696 ONS196621:ONS196696 OXO196621:OXO196696 PHK196621:PHK196696 PRG196621:PRG196696 QBC196621:QBC196696 QKY196621:QKY196696 QUU196621:QUU196696 REQ196621:REQ196696 ROM196621:ROM196696 RYI196621:RYI196696 SIE196621:SIE196696 SSA196621:SSA196696 TBW196621:TBW196696 TLS196621:TLS196696 TVO196621:TVO196696 UFK196621:UFK196696 UPG196621:UPG196696 UZC196621:UZC196696 VIY196621:VIY196696 VSU196621:VSU196696 WCQ196621:WCQ196696 WMM196621:WMM196696 WWI196621:WWI196696 AA262157:AA262232 JW262157:JW262232 TS262157:TS262232 ADO262157:ADO262232 ANK262157:ANK262232 AXG262157:AXG262232 BHC262157:BHC262232 BQY262157:BQY262232 CAU262157:CAU262232 CKQ262157:CKQ262232 CUM262157:CUM262232 DEI262157:DEI262232 DOE262157:DOE262232 DYA262157:DYA262232 EHW262157:EHW262232 ERS262157:ERS262232 FBO262157:FBO262232 FLK262157:FLK262232 FVG262157:FVG262232 GFC262157:GFC262232 GOY262157:GOY262232 GYU262157:GYU262232 HIQ262157:HIQ262232 HSM262157:HSM262232 ICI262157:ICI262232 IME262157:IME262232 IWA262157:IWA262232 JFW262157:JFW262232 JPS262157:JPS262232 JZO262157:JZO262232 KJK262157:KJK262232 KTG262157:KTG262232 LDC262157:LDC262232 LMY262157:LMY262232 LWU262157:LWU262232 MGQ262157:MGQ262232 MQM262157:MQM262232 NAI262157:NAI262232 NKE262157:NKE262232 NUA262157:NUA262232 ODW262157:ODW262232 ONS262157:ONS262232 OXO262157:OXO262232 PHK262157:PHK262232 PRG262157:PRG262232 QBC262157:QBC262232 QKY262157:QKY262232 QUU262157:QUU262232 REQ262157:REQ262232 ROM262157:ROM262232 RYI262157:RYI262232 SIE262157:SIE262232 SSA262157:SSA262232 TBW262157:TBW262232 TLS262157:TLS262232 TVO262157:TVO262232 UFK262157:UFK262232 UPG262157:UPG262232 UZC262157:UZC262232 VIY262157:VIY262232 VSU262157:VSU262232 WCQ262157:WCQ262232 WMM262157:WMM262232 WWI262157:WWI262232 AA327693:AA327768 JW327693:JW327768 TS327693:TS327768 ADO327693:ADO327768 ANK327693:ANK327768 AXG327693:AXG327768 BHC327693:BHC327768 BQY327693:BQY327768 CAU327693:CAU327768 CKQ327693:CKQ327768 CUM327693:CUM327768 DEI327693:DEI327768 DOE327693:DOE327768 DYA327693:DYA327768 EHW327693:EHW327768 ERS327693:ERS327768 FBO327693:FBO327768 FLK327693:FLK327768 FVG327693:FVG327768 GFC327693:GFC327768 GOY327693:GOY327768 GYU327693:GYU327768 HIQ327693:HIQ327768 HSM327693:HSM327768 ICI327693:ICI327768 IME327693:IME327768 IWA327693:IWA327768 JFW327693:JFW327768 JPS327693:JPS327768 JZO327693:JZO327768 KJK327693:KJK327768 KTG327693:KTG327768 LDC327693:LDC327768 LMY327693:LMY327768 LWU327693:LWU327768 MGQ327693:MGQ327768 MQM327693:MQM327768 NAI327693:NAI327768 NKE327693:NKE327768 NUA327693:NUA327768 ODW327693:ODW327768 ONS327693:ONS327768 OXO327693:OXO327768 PHK327693:PHK327768 PRG327693:PRG327768 QBC327693:QBC327768 QKY327693:QKY327768 QUU327693:QUU327768 REQ327693:REQ327768 ROM327693:ROM327768 RYI327693:RYI327768 SIE327693:SIE327768 SSA327693:SSA327768 TBW327693:TBW327768 TLS327693:TLS327768 TVO327693:TVO327768 UFK327693:UFK327768 UPG327693:UPG327768 UZC327693:UZC327768 VIY327693:VIY327768 VSU327693:VSU327768 WCQ327693:WCQ327768 WMM327693:WMM327768 WWI327693:WWI327768 AA393229:AA393304 JW393229:JW393304 TS393229:TS393304 ADO393229:ADO393304 ANK393229:ANK393304 AXG393229:AXG393304 BHC393229:BHC393304 BQY393229:BQY393304 CAU393229:CAU393304 CKQ393229:CKQ393304 CUM393229:CUM393304 DEI393229:DEI393304 DOE393229:DOE393304 DYA393229:DYA393304 EHW393229:EHW393304 ERS393229:ERS393304 FBO393229:FBO393304 FLK393229:FLK393304 FVG393229:FVG393304 GFC393229:GFC393304 GOY393229:GOY393304 GYU393229:GYU393304 HIQ393229:HIQ393304 HSM393229:HSM393304 ICI393229:ICI393304 IME393229:IME393304 IWA393229:IWA393304 JFW393229:JFW393304 JPS393229:JPS393304 JZO393229:JZO393304 KJK393229:KJK393304 KTG393229:KTG393304 LDC393229:LDC393304 LMY393229:LMY393304 LWU393229:LWU393304 MGQ393229:MGQ393304 MQM393229:MQM393304 NAI393229:NAI393304 NKE393229:NKE393304 NUA393229:NUA393304 ODW393229:ODW393304 ONS393229:ONS393304 OXO393229:OXO393304 PHK393229:PHK393304 PRG393229:PRG393304 QBC393229:QBC393304 QKY393229:QKY393304 QUU393229:QUU393304 REQ393229:REQ393304 ROM393229:ROM393304 RYI393229:RYI393304 SIE393229:SIE393304 SSA393229:SSA393304 TBW393229:TBW393304 TLS393229:TLS393304 TVO393229:TVO393304 UFK393229:UFK393304 UPG393229:UPG393304 UZC393229:UZC393304 VIY393229:VIY393304 VSU393229:VSU393304 WCQ393229:WCQ393304 WMM393229:WMM393304 WWI393229:WWI393304 AA458765:AA458840 JW458765:JW458840 TS458765:TS458840 ADO458765:ADO458840 ANK458765:ANK458840 AXG458765:AXG458840 BHC458765:BHC458840 BQY458765:BQY458840 CAU458765:CAU458840 CKQ458765:CKQ458840 CUM458765:CUM458840 DEI458765:DEI458840 DOE458765:DOE458840 DYA458765:DYA458840 EHW458765:EHW458840 ERS458765:ERS458840 FBO458765:FBO458840 FLK458765:FLK458840 FVG458765:FVG458840 GFC458765:GFC458840 GOY458765:GOY458840 GYU458765:GYU458840 HIQ458765:HIQ458840 HSM458765:HSM458840 ICI458765:ICI458840 IME458765:IME458840 IWA458765:IWA458840 JFW458765:JFW458840 JPS458765:JPS458840 JZO458765:JZO458840 KJK458765:KJK458840 KTG458765:KTG458840 LDC458765:LDC458840 LMY458765:LMY458840 LWU458765:LWU458840 MGQ458765:MGQ458840 MQM458765:MQM458840 NAI458765:NAI458840 NKE458765:NKE458840 NUA458765:NUA458840 ODW458765:ODW458840 ONS458765:ONS458840 OXO458765:OXO458840 PHK458765:PHK458840 PRG458765:PRG458840 QBC458765:QBC458840 QKY458765:QKY458840 QUU458765:QUU458840 REQ458765:REQ458840 ROM458765:ROM458840 RYI458765:RYI458840 SIE458765:SIE458840 SSA458765:SSA458840 TBW458765:TBW458840 TLS458765:TLS458840 TVO458765:TVO458840 UFK458765:UFK458840 UPG458765:UPG458840 UZC458765:UZC458840 VIY458765:VIY458840 VSU458765:VSU458840 WCQ458765:WCQ458840 WMM458765:WMM458840 WWI458765:WWI458840 AA524301:AA524376 JW524301:JW524376 TS524301:TS524376 ADO524301:ADO524376 ANK524301:ANK524376 AXG524301:AXG524376 BHC524301:BHC524376 BQY524301:BQY524376 CAU524301:CAU524376 CKQ524301:CKQ524376 CUM524301:CUM524376 DEI524301:DEI524376 DOE524301:DOE524376 DYA524301:DYA524376 EHW524301:EHW524376 ERS524301:ERS524376 FBO524301:FBO524376 FLK524301:FLK524376 FVG524301:FVG524376 GFC524301:GFC524376 GOY524301:GOY524376 GYU524301:GYU524376 HIQ524301:HIQ524376 HSM524301:HSM524376 ICI524301:ICI524376 IME524301:IME524376 IWA524301:IWA524376 JFW524301:JFW524376 JPS524301:JPS524376 JZO524301:JZO524376 KJK524301:KJK524376 KTG524301:KTG524376 LDC524301:LDC524376 LMY524301:LMY524376 LWU524301:LWU524376 MGQ524301:MGQ524376 MQM524301:MQM524376 NAI524301:NAI524376 NKE524301:NKE524376 NUA524301:NUA524376 ODW524301:ODW524376 ONS524301:ONS524376 OXO524301:OXO524376 PHK524301:PHK524376 PRG524301:PRG524376 QBC524301:QBC524376 QKY524301:QKY524376 QUU524301:QUU524376 REQ524301:REQ524376 ROM524301:ROM524376 RYI524301:RYI524376 SIE524301:SIE524376 SSA524301:SSA524376 TBW524301:TBW524376 TLS524301:TLS524376 TVO524301:TVO524376 UFK524301:UFK524376 UPG524301:UPG524376 UZC524301:UZC524376 VIY524301:VIY524376 VSU524301:VSU524376 WCQ524301:WCQ524376 WMM524301:WMM524376 WWI524301:WWI524376 AA589837:AA589912 JW589837:JW589912 TS589837:TS589912 ADO589837:ADO589912 ANK589837:ANK589912 AXG589837:AXG589912 BHC589837:BHC589912 BQY589837:BQY589912 CAU589837:CAU589912 CKQ589837:CKQ589912 CUM589837:CUM589912 DEI589837:DEI589912 DOE589837:DOE589912 DYA589837:DYA589912 EHW589837:EHW589912 ERS589837:ERS589912 FBO589837:FBO589912 FLK589837:FLK589912 FVG589837:FVG589912 GFC589837:GFC589912 GOY589837:GOY589912 GYU589837:GYU589912 HIQ589837:HIQ589912 HSM589837:HSM589912 ICI589837:ICI589912 IME589837:IME589912 IWA589837:IWA589912 JFW589837:JFW589912 JPS589837:JPS589912 JZO589837:JZO589912 KJK589837:KJK589912 KTG589837:KTG589912 LDC589837:LDC589912 LMY589837:LMY589912 LWU589837:LWU589912 MGQ589837:MGQ589912 MQM589837:MQM589912 NAI589837:NAI589912 NKE589837:NKE589912 NUA589837:NUA589912 ODW589837:ODW589912 ONS589837:ONS589912 OXO589837:OXO589912 PHK589837:PHK589912 PRG589837:PRG589912 QBC589837:QBC589912 QKY589837:QKY589912 QUU589837:QUU589912 REQ589837:REQ589912 ROM589837:ROM589912 RYI589837:RYI589912 SIE589837:SIE589912 SSA589837:SSA589912 TBW589837:TBW589912 TLS589837:TLS589912 TVO589837:TVO589912 UFK589837:UFK589912 UPG589837:UPG589912 UZC589837:UZC589912 VIY589837:VIY589912 VSU589837:VSU589912 WCQ589837:WCQ589912 WMM589837:WMM589912 WWI589837:WWI589912 AA655373:AA655448 JW655373:JW655448 TS655373:TS655448 ADO655373:ADO655448 ANK655373:ANK655448 AXG655373:AXG655448 BHC655373:BHC655448 BQY655373:BQY655448 CAU655373:CAU655448 CKQ655373:CKQ655448 CUM655373:CUM655448 DEI655373:DEI655448 DOE655373:DOE655448 DYA655373:DYA655448 EHW655373:EHW655448 ERS655373:ERS655448 FBO655373:FBO655448 FLK655373:FLK655448 FVG655373:FVG655448 GFC655373:GFC655448 GOY655373:GOY655448 GYU655373:GYU655448 HIQ655373:HIQ655448 HSM655373:HSM655448 ICI655373:ICI655448 IME655373:IME655448 IWA655373:IWA655448 JFW655373:JFW655448 JPS655373:JPS655448 JZO655373:JZO655448 KJK655373:KJK655448 KTG655373:KTG655448 LDC655373:LDC655448 LMY655373:LMY655448 LWU655373:LWU655448 MGQ655373:MGQ655448 MQM655373:MQM655448 NAI655373:NAI655448 NKE655373:NKE655448 NUA655373:NUA655448 ODW655373:ODW655448 ONS655373:ONS655448 OXO655373:OXO655448 PHK655373:PHK655448 PRG655373:PRG655448 QBC655373:QBC655448 QKY655373:QKY655448 QUU655373:QUU655448 REQ655373:REQ655448 ROM655373:ROM655448 RYI655373:RYI655448 SIE655373:SIE655448 SSA655373:SSA655448 TBW655373:TBW655448 TLS655373:TLS655448 TVO655373:TVO655448 UFK655373:UFK655448 UPG655373:UPG655448 UZC655373:UZC655448 VIY655373:VIY655448 VSU655373:VSU655448 WCQ655373:WCQ655448 WMM655373:WMM655448 WWI655373:WWI655448 AA720909:AA720984 JW720909:JW720984 TS720909:TS720984 ADO720909:ADO720984 ANK720909:ANK720984 AXG720909:AXG720984 BHC720909:BHC720984 BQY720909:BQY720984 CAU720909:CAU720984 CKQ720909:CKQ720984 CUM720909:CUM720984 DEI720909:DEI720984 DOE720909:DOE720984 DYA720909:DYA720984 EHW720909:EHW720984 ERS720909:ERS720984 FBO720909:FBO720984 FLK720909:FLK720984 FVG720909:FVG720984 GFC720909:GFC720984 GOY720909:GOY720984 GYU720909:GYU720984 HIQ720909:HIQ720984 HSM720909:HSM720984 ICI720909:ICI720984 IME720909:IME720984 IWA720909:IWA720984 JFW720909:JFW720984 JPS720909:JPS720984 JZO720909:JZO720984 KJK720909:KJK720984 KTG720909:KTG720984 LDC720909:LDC720984 LMY720909:LMY720984 LWU720909:LWU720984 MGQ720909:MGQ720984 MQM720909:MQM720984 NAI720909:NAI720984 NKE720909:NKE720984 NUA720909:NUA720984 ODW720909:ODW720984 ONS720909:ONS720984 OXO720909:OXO720984 PHK720909:PHK720984 PRG720909:PRG720984 QBC720909:QBC720984 QKY720909:QKY720984 QUU720909:QUU720984 REQ720909:REQ720984 ROM720909:ROM720984 RYI720909:RYI720984 SIE720909:SIE720984 SSA720909:SSA720984 TBW720909:TBW720984 TLS720909:TLS720984 TVO720909:TVO720984 UFK720909:UFK720984 UPG720909:UPG720984 UZC720909:UZC720984 VIY720909:VIY720984 VSU720909:VSU720984 WCQ720909:WCQ720984 WMM720909:WMM720984 WWI720909:WWI720984 AA786445:AA786520 JW786445:JW786520 TS786445:TS786520 ADO786445:ADO786520 ANK786445:ANK786520 AXG786445:AXG786520 BHC786445:BHC786520 BQY786445:BQY786520 CAU786445:CAU786520 CKQ786445:CKQ786520 CUM786445:CUM786520 DEI786445:DEI786520 DOE786445:DOE786520 DYA786445:DYA786520 EHW786445:EHW786520 ERS786445:ERS786520 FBO786445:FBO786520 FLK786445:FLK786520 FVG786445:FVG786520 GFC786445:GFC786520 GOY786445:GOY786520 GYU786445:GYU786520 HIQ786445:HIQ786520 HSM786445:HSM786520 ICI786445:ICI786520 IME786445:IME786520 IWA786445:IWA786520 JFW786445:JFW786520 JPS786445:JPS786520 JZO786445:JZO786520 KJK786445:KJK786520 KTG786445:KTG786520 LDC786445:LDC786520 LMY786445:LMY786520 LWU786445:LWU786520 MGQ786445:MGQ786520 MQM786445:MQM786520 NAI786445:NAI786520 NKE786445:NKE786520 NUA786445:NUA786520 ODW786445:ODW786520 ONS786445:ONS786520 OXO786445:OXO786520 PHK786445:PHK786520 PRG786445:PRG786520 QBC786445:QBC786520 QKY786445:QKY786520 QUU786445:QUU786520 REQ786445:REQ786520 ROM786445:ROM786520 RYI786445:RYI786520 SIE786445:SIE786520 SSA786445:SSA786520 TBW786445:TBW786520 TLS786445:TLS786520 TVO786445:TVO786520 UFK786445:UFK786520 UPG786445:UPG786520 UZC786445:UZC786520 VIY786445:VIY786520 VSU786445:VSU786520 WCQ786445:WCQ786520 WMM786445:WMM786520 WWI786445:WWI786520 AA851981:AA852056 JW851981:JW852056 TS851981:TS852056 ADO851981:ADO852056 ANK851981:ANK852056 AXG851981:AXG852056 BHC851981:BHC852056 BQY851981:BQY852056 CAU851981:CAU852056 CKQ851981:CKQ852056 CUM851981:CUM852056 DEI851981:DEI852056 DOE851981:DOE852056 DYA851981:DYA852056 EHW851981:EHW852056 ERS851981:ERS852056 FBO851981:FBO852056 FLK851981:FLK852056 FVG851981:FVG852056 GFC851981:GFC852056 GOY851981:GOY852056 GYU851981:GYU852056 HIQ851981:HIQ852056 HSM851981:HSM852056 ICI851981:ICI852056 IME851981:IME852056 IWA851981:IWA852056 JFW851981:JFW852056 JPS851981:JPS852056 JZO851981:JZO852056 KJK851981:KJK852056 KTG851981:KTG852056 LDC851981:LDC852056 LMY851981:LMY852056 LWU851981:LWU852056 MGQ851981:MGQ852056 MQM851981:MQM852056 NAI851981:NAI852056 NKE851981:NKE852056 NUA851981:NUA852056 ODW851981:ODW852056 ONS851981:ONS852056 OXO851981:OXO852056 PHK851981:PHK852056 PRG851981:PRG852056 QBC851981:QBC852056 QKY851981:QKY852056 QUU851981:QUU852056 REQ851981:REQ852056 ROM851981:ROM852056 RYI851981:RYI852056 SIE851981:SIE852056 SSA851981:SSA852056 TBW851981:TBW852056 TLS851981:TLS852056 TVO851981:TVO852056 UFK851981:UFK852056 UPG851981:UPG852056 UZC851981:UZC852056 VIY851981:VIY852056 VSU851981:VSU852056 WCQ851981:WCQ852056 WMM851981:WMM852056 WWI851981:WWI852056 AA917517:AA917592 JW917517:JW917592 TS917517:TS917592 ADO917517:ADO917592 ANK917517:ANK917592 AXG917517:AXG917592 BHC917517:BHC917592 BQY917517:BQY917592 CAU917517:CAU917592 CKQ917517:CKQ917592 CUM917517:CUM917592 DEI917517:DEI917592 DOE917517:DOE917592 DYA917517:DYA917592 EHW917517:EHW917592 ERS917517:ERS917592 FBO917517:FBO917592 FLK917517:FLK917592 FVG917517:FVG917592 GFC917517:GFC917592 GOY917517:GOY917592 GYU917517:GYU917592 HIQ917517:HIQ917592 HSM917517:HSM917592 ICI917517:ICI917592 IME917517:IME917592 IWA917517:IWA917592 JFW917517:JFW917592 JPS917517:JPS917592 JZO917517:JZO917592 KJK917517:KJK917592 KTG917517:KTG917592 LDC917517:LDC917592 LMY917517:LMY917592 LWU917517:LWU917592 MGQ917517:MGQ917592 MQM917517:MQM917592 NAI917517:NAI917592 NKE917517:NKE917592 NUA917517:NUA917592 ODW917517:ODW917592 ONS917517:ONS917592 OXO917517:OXO917592 PHK917517:PHK917592 PRG917517:PRG917592 QBC917517:QBC917592 QKY917517:QKY917592 QUU917517:QUU917592 REQ917517:REQ917592 ROM917517:ROM917592 RYI917517:RYI917592 SIE917517:SIE917592 SSA917517:SSA917592 TBW917517:TBW917592 TLS917517:TLS917592 TVO917517:TVO917592 UFK917517:UFK917592 UPG917517:UPG917592 UZC917517:UZC917592 VIY917517:VIY917592 VSU917517:VSU917592 WCQ917517:WCQ917592 WMM917517:WMM917592 WWI917517:WWI917592 AA983053:AA983128 JW983053:JW983128 TS983053:TS983128 ADO983053:ADO983128 ANK983053:ANK983128 AXG983053:AXG983128 BHC983053:BHC983128 BQY983053:BQY983128 CAU983053:CAU983128 CKQ983053:CKQ983128 CUM983053:CUM983128 DEI983053:DEI983128 DOE983053:DOE983128 DYA983053:DYA983128 EHW983053:EHW983128 ERS983053:ERS983128 FBO983053:FBO983128 FLK983053:FLK983128 FVG983053:FVG983128 GFC983053:GFC983128 GOY983053:GOY983128 GYU983053:GYU983128 HIQ983053:HIQ983128 HSM983053:HSM983128 ICI983053:ICI983128 IME983053:IME983128 IWA983053:IWA983128 JFW983053:JFW983128 JPS983053:JPS983128 JZO983053:JZO983128 KJK983053:KJK983128 KTG983053:KTG983128 LDC983053:LDC983128 LMY983053:LMY983128 LWU983053:LWU983128 MGQ983053:MGQ983128 MQM983053:MQM983128 NAI983053:NAI983128 NKE983053:NKE983128 NUA983053:NUA983128 ODW983053:ODW983128 ONS983053:ONS983128 OXO983053:OXO983128 PHK983053:PHK983128 PRG983053:PRG983128 QBC983053:QBC983128 QKY983053:QKY983128 QUU983053:QUU983128 REQ983053:REQ983128 ROM983053:ROM983128 RYI983053:RYI983128 SIE983053:SIE983128 SSA983053:SSA983128 TBW983053:TBW983128 TLS983053:TLS983128 TVO983053:TVO983128 UFK983053:UFK983128 UPG983053:UPG983128 UZC983053:UZC983128 VIY983053:VIY983128 VSU983053:VSU983128 WCQ983053:WCQ983128 WMM983053:WMM983128 WWI983053:WWI983128">
      <formula1>Efecto</formula1>
    </dataValidation>
    <dataValidation showInputMessage="1" showErrorMessage="1" sqref="AD9:AE88 JZ9:KA88 TV9:TW88 ADR9:ADS88 ANN9:ANO88 AXJ9:AXK88 BHF9:BHG88 BRB9:BRC88 CAX9:CAY88 CKT9:CKU88 CUP9:CUQ88 DEL9:DEM88 DOH9:DOI88 DYD9:DYE88 EHZ9:EIA88 ERV9:ERW88 FBR9:FBS88 FLN9:FLO88 FVJ9:FVK88 GFF9:GFG88 GPB9:GPC88 GYX9:GYY88 HIT9:HIU88 HSP9:HSQ88 ICL9:ICM88 IMH9:IMI88 IWD9:IWE88 JFZ9:JGA88 JPV9:JPW88 JZR9:JZS88 KJN9:KJO88 KTJ9:KTK88 LDF9:LDG88 LNB9:LNC88 LWX9:LWY88 MGT9:MGU88 MQP9:MQQ88 NAL9:NAM88 NKH9:NKI88 NUD9:NUE88 ODZ9:OEA88 ONV9:ONW88 OXR9:OXS88 PHN9:PHO88 PRJ9:PRK88 QBF9:QBG88 QLB9:QLC88 QUX9:QUY88 RET9:REU88 ROP9:ROQ88 RYL9:RYM88 SIH9:SII88 SSD9:SSE88 TBZ9:TCA88 TLV9:TLW88 TVR9:TVS88 UFN9:UFO88 UPJ9:UPK88 UZF9:UZG88 VJB9:VJC88 VSX9:VSY88 WCT9:WCU88 WMP9:WMQ88 WWL9:WWM88 AD65545:AE65624 JZ65545:KA65624 TV65545:TW65624 ADR65545:ADS65624 ANN65545:ANO65624 AXJ65545:AXK65624 BHF65545:BHG65624 BRB65545:BRC65624 CAX65545:CAY65624 CKT65545:CKU65624 CUP65545:CUQ65624 DEL65545:DEM65624 DOH65545:DOI65624 DYD65545:DYE65624 EHZ65545:EIA65624 ERV65545:ERW65624 FBR65545:FBS65624 FLN65545:FLO65624 FVJ65545:FVK65624 GFF65545:GFG65624 GPB65545:GPC65624 GYX65545:GYY65624 HIT65545:HIU65624 HSP65545:HSQ65624 ICL65545:ICM65624 IMH65545:IMI65624 IWD65545:IWE65624 JFZ65545:JGA65624 JPV65545:JPW65624 JZR65545:JZS65624 KJN65545:KJO65624 KTJ65545:KTK65624 LDF65545:LDG65624 LNB65545:LNC65624 LWX65545:LWY65624 MGT65545:MGU65624 MQP65545:MQQ65624 NAL65545:NAM65624 NKH65545:NKI65624 NUD65545:NUE65624 ODZ65545:OEA65624 ONV65545:ONW65624 OXR65545:OXS65624 PHN65545:PHO65624 PRJ65545:PRK65624 QBF65545:QBG65624 QLB65545:QLC65624 QUX65545:QUY65624 RET65545:REU65624 ROP65545:ROQ65624 RYL65545:RYM65624 SIH65545:SII65624 SSD65545:SSE65624 TBZ65545:TCA65624 TLV65545:TLW65624 TVR65545:TVS65624 UFN65545:UFO65624 UPJ65545:UPK65624 UZF65545:UZG65624 VJB65545:VJC65624 VSX65545:VSY65624 WCT65545:WCU65624 WMP65545:WMQ65624 WWL65545:WWM65624 AD131081:AE131160 JZ131081:KA131160 TV131081:TW131160 ADR131081:ADS131160 ANN131081:ANO131160 AXJ131081:AXK131160 BHF131081:BHG131160 BRB131081:BRC131160 CAX131081:CAY131160 CKT131081:CKU131160 CUP131081:CUQ131160 DEL131081:DEM131160 DOH131081:DOI131160 DYD131081:DYE131160 EHZ131081:EIA131160 ERV131081:ERW131160 FBR131081:FBS131160 FLN131081:FLO131160 FVJ131081:FVK131160 GFF131081:GFG131160 GPB131081:GPC131160 GYX131081:GYY131160 HIT131081:HIU131160 HSP131081:HSQ131160 ICL131081:ICM131160 IMH131081:IMI131160 IWD131081:IWE131160 JFZ131081:JGA131160 JPV131081:JPW131160 JZR131081:JZS131160 KJN131081:KJO131160 KTJ131081:KTK131160 LDF131081:LDG131160 LNB131081:LNC131160 LWX131081:LWY131160 MGT131081:MGU131160 MQP131081:MQQ131160 NAL131081:NAM131160 NKH131081:NKI131160 NUD131081:NUE131160 ODZ131081:OEA131160 ONV131081:ONW131160 OXR131081:OXS131160 PHN131081:PHO131160 PRJ131081:PRK131160 QBF131081:QBG131160 QLB131081:QLC131160 QUX131081:QUY131160 RET131081:REU131160 ROP131081:ROQ131160 RYL131081:RYM131160 SIH131081:SII131160 SSD131081:SSE131160 TBZ131081:TCA131160 TLV131081:TLW131160 TVR131081:TVS131160 UFN131081:UFO131160 UPJ131081:UPK131160 UZF131081:UZG131160 VJB131081:VJC131160 VSX131081:VSY131160 WCT131081:WCU131160 WMP131081:WMQ131160 WWL131081:WWM131160 AD196617:AE196696 JZ196617:KA196696 TV196617:TW196696 ADR196617:ADS196696 ANN196617:ANO196696 AXJ196617:AXK196696 BHF196617:BHG196696 BRB196617:BRC196696 CAX196617:CAY196696 CKT196617:CKU196696 CUP196617:CUQ196696 DEL196617:DEM196696 DOH196617:DOI196696 DYD196617:DYE196696 EHZ196617:EIA196696 ERV196617:ERW196696 FBR196617:FBS196696 FLN196617:FLO196696 FVJ196617:FVK196696 GFF196617:GFG196696 GPB196617:GPC196696 GYX196617:GYY196696 HIT196617:HIU196696 HSP196617:HSQ196696 ICL196617:ICM196696 IMH196617:IMI196696 IWD196617:IWE196696 JFZ196617:JGA196696 JPV196617:JPW196696 JZR196617:JZS196696 KJN196617:KJO196696 KTJ196617:KTK196696 LDF196617:LDG196696 LNB196617:LNC196696 LWX196617:LWY196696 MGT196617:MGU196696 MQP196617:MQQ196696 NAL196617:NAM196696 NKH196617:NKI196696 NUD196617:NUE196696 ODZ196617:OEA196696 ONV196617:ONW196696 OXR196617:OXS196696 PHN196617:PHO196696 PRJ196617:PRK196696 QBF196617:QBG196696 QLB196617:QLC196696 QUX196617:QUY196696 RET196617:REU196696 ROP196617:ROQ196696 RYL196617:RYM196696 SIH196617:SII196696 SSD196617:SSE196696 TBZ196617:TCA196696 TLV196617:TLW196696 TVR196617:TVS196696 UFN196617:UFO196696 UPJ196617:UPK196696 UZF196617:UZG196696 VJB196617:VJC196696 VSX196617:VSY196696 WCT196617:WCU196696 WMP196617:WMQ196696 WWL196617:WWM196696 AD262153:AE262232 JZ262153:KA262232 TV262153:TW262232 ADR262153:ADS262232 ANN262153:ANO262232 AXJ262153:AXK262232 BHF262153:BHG262232 BRB262153:BRC262232 CAX262153:CAY262232 CKT262153:CKU262232 CUP262153:CUQ262232 DEL262153:DEM262232 DOH262153:DOI262232 DYD262153:DYE262232 EHZ262153:EIA262232 ERV262153:ERW262232 FBR262153:FBS262232 FLN262153:FLO262232 FVJ262153:FVK262232 GFF262153:GFG262232 GPB262153:GPC262232 GYX262153:GYY262232 HIT262153:HIU262232 HSP262153:HSQ262232 ICL262153:ICM262232 IMH262153:IMI262232 IWD262153:IWE262232 JFZ262153:JGA262232 JPV262153:JPW262232 JZR262153:JZS262232 KJN262153:KJO262232 KTJ262153:KTK262232 LDF262153:LDG262232 LNB262153:LNC262232 LWX262153:LWY262232 MGT262153:MGU262232 MQP262153:MQQ262232 NAL262153:NAM262232 NKH262153:NKI262232 NUD262153:NUE262232 ODZ262153:OEA262232 ONV262153:ONW262232 OXR262153:OXS262232 PHN262153:PHO262232 PRJ262153:PRK262232 QBF262153:QBG262232 QLB262153:QLC262232 QUX262153:QUY262232 RET262153:REU262232 ROP262153:ROQ262232 RYL262153:RYM262232 SIH262153:SII262232 SSD262153:SSE262232 TBZ262153:TCA262232 TLV262153:TLW262232 TVR262153:TVS262232 UFN262153:UFO262232 UPJ262153:UPK262232 UZF262153:UZG262232 VJB262153:VJC262232 VSX262153:VSY262232 WCT262153:WCU262232 WMP262153:WMQ262232 WWL262153:WWM262232 AD327689:AE327768 JZ327689:KA327768 TV327689:TW327768 ADR327689:ADS327768 ANN327689:ANO327768 AXJ327689:AXK327768 BHF327689:BHG327768 BRB327689:BRC327768 CAX327689:CAY327768 CKT327689:CKU327768 CUP327689:CUQ327768 DEL327689:DEM327768 DOH327689:DOI327768 DYD327689:DYE327768 EHZ327689:EIA327768 ERV327689:ERW327768 FBR327689:FBS327768 FLN327689:FLO327768 FVJ327689:FVK327768 GFF327689:GFG327768 GPB327689:GPC327768 GYX327689:GYY327768 HIT327689:HIU327768 HSP327689:HSQ327768 ICL327689:ICM327768 IMH327689:IMI327768 IWD327689:IWE327768 JFZ327689:JGA327768 JPV327689:JPW327768 JZR327689:JZS327768 KJN327689:KJO327768 KTJ327689:KTK327768 LDF327689:LDG327768 LNB327689:LNC327768 LWX327689:LWY327768 MGT327689:MGU327768 MQP327689:MQQ327768 NAL327689:NAM327768 NKH327689:NKI327768 NUD327689:NUE327768 ODZ327689:OEA327768 ONV327689:ONW327768 OXR327689:OXS327768 PHN327689:PHO327768 PRJ327689:PRK327768 QBF327689:QBG327768 QLB327689:QLC327768 QUX327689:QUY327768 RET327689:REU327768 ROP327689:ROQ327768 RYL327689:RYM327768 SIH327689:SII327768 SSD327689:SSE327768 TBZ327689:TCA327768 TLV327689:TLW327768 TVR327689:TVS327768 UFN327689:UFO327768 UPJ327689:UPK327768 UZF327689:UZG327768 VJB327689:VJC327768 VSX327689:VSY327768 WCT327689:WCU327768 WMP327689:WMQ327768 WWL327689:WWM327768 AD393225:AE393304 JZ393225:KA393304 TV393225:TW393304 ADR393225:ADS393304 ANN393225:ANO393304 AXJ393225:AXK393304 BHF393225:BHG393304 BRB393225:BRC393304 CAX393225:CAY393304 CKT393225:CKU393304 CUP393225:CUQ393304 DEL393225:DEM393304 DOH393225:DOI393304 DYD393225:DYE393304 EHZ393225:EIA393304 ERV393225:ERW393304 FBR393225:FBS393304 FLN393225:FLO393304 FVJ393225:FVK393304 GFF393225:GFG393304 GPB393225:GPC393304 GYX393225:GYY393304 HIT393225:HIU393304 HSP393225:HSQ393304 ICL393225:ICM393304 IMH393225:IMI393304 IWD393225:IWE393304 JFZ393225:JGA393304 JPV393225:JPW393304 JZR393225:JZS393304 KJN393225:KJO393304 KTJ393225:KTK393304 LDF393225:LDG393304 LNB393225:LNC393304 LWX393225:LWY393304 MGT393225:MGU393304 MQP393225:MQQ393304 NAL393225:NAM393304 NKH393225:NKI393304 NUD393225:NUE393304 ODZ393225:OEA393304 ONV393225:ONW393304 OXR393225:OXS393304 PHN393225:PHO393304 PRJ393225:PRK393304 QBF393225:QBG393304 QLB393225:QLC393304 QUX393225:QUY393304 RET393225:REU393304 ROP393225:ROQ393304 RYL393225:RYM393304 SIH393225:SII393304 SSD393225:SSE393304 TBZ393225:TCA393304 TLV393225:TLW393304 TVR393225:TVS393304 UFN393225:UFO393304 UPJ393225:UPK393304 UZF393225:UZG393304 VJB393225:VJC393304 VSX393225:VSY393304 WCT393225:WCU393304 WMP393225:WMQ393304 WWL393225:WWM393304 AD458761:AE458840 JZ458761:KA458840 TV458761:TW458840 ADR458761:ADS458840 ANN458761:ANO458840 AXJ458761:AXK458840 BHF458761:BHG458840 BRB458761:BRC458840 CAX458761:CAY458840 CKT458761:CKU458840 CUP458761:CUQ458840 DEL458761:DEM458840 DOH458761:DOI458840 DYD458761:DYE458840 EHZ458761:EIA458840 ERV458761:ERW458840 FBR458761:FBS458840 FLN458761:FLO458840 FVJ458761:FVK458840 GFF458761:GFG458840 GPB458761:GPC458840 GYX458761:GYY458840 HIT458761:HIU458840 HSP458761:HSQ458840 ICL458761:ICM458840 IMH458761:IMI458840 IWD458761:IWE458840 JFZ458761:JGA458840 JPV458761:JPW458840 JZR458761:JZS458840 KJN458761:KJO458840 KTJ458761:KTK458840 LDF458761:LDG458840 LNB458761:LNC458840 LWX458761:LWY458840 MGT458761:MGU458840 MQP458761:MQQ458840 NAL458761:NAM458840 NKH458761:NKI458840 NUD458761:NUE458840 ODZ458761:OEA458840 ONV458761:ONW458840 OXR458761:OXS458840 PHN458761:PHO458840 PRJ458761:PRK458840 QBF458761:QBG458840 QLB458761:QLC458840 QUX458761:QUY458840 RET458761:REU458840 ROP458761:ROQ458840 RYL458761:RYM458840 SIH458761:SII458840 SSD458761:SSE458840 TBZ458761:TCA458840 TLV458761:TLW458840 TVR458761:TVS458840 UFN458761:UFO458840 UPJ458761:UPK458840 UZF458761:UZG458840 VJB458761:VJC458840 VSX458761:VSY458840 WCT458761:WCU458840 WMP458761:WMQ458840 WWL458761:WWM458840 AD524297:AE524376 JZ524297:KA524376 TV524297:TW524376 ADR524297:ADS524376 ANN524297:ANO524376 AXJ524297:AXK524376 BHF524297:BHG524376 BRB524297:BRC524376 CAX524297:CAY524376 CKT524297:CKU524376 CUP524297:CUQ524376 DEL524297:DEM524376 DOH524297:DOI524376 DYD524297:DYE524376 EHZ524297:EIA524376 ERV524297:ERW524376 FBR524297:FBS524376 FLN524297:FLO524376 FVJ524297:FVK524376 GFF524297:GFG524376 GPB524297:GPC524376 GYX524297:GYY524376 HIT524297:HIU524376 HSP524297:HSQ524376 ICL524297:ICM524376 IMH524297:IMI524376 IWD524297:IWE524376 JFZ524297:JGA524376 JPV524297:JPW524376 JZR524297:JZS524376 KJN524297:KJO524376 KTJ524297:KTK524376 LDF524297:LDG524376 LNB524297:LNC524376 LWX524297:LWY524376 MGT524297:MGU524376 MQP524297:MQQ524376 NAL524297:NAM524376 NKH524297:NKI524376 NUD524297:NUE524376 ODZ524297:OEA524376 ONV524297:ONW524376 OXR524297:OXS524376 PHN524297:PHO524376 PRJ524297:PRK524376 QBF524297:QBG524376 QLB524297:QLC524376 QUX524297:QUY524376 RET524297:REU524376 ROP524297:ROQ524376 RYL524297:RYM524376 SIH524297:SII524376 SSD524297:SSE524376 TBZ524297:TCA524376 TLV524297:TLW524376 TVR524297:TVS524376 UFN524297:UFO524376 UPJ524297:UPK524376 UZF524297:UZG524376 VJB524297:VJC524376 VSX524297:VSY524376 WCT524297:WCU524376 WMP524297:WMQ524376 WWL524297:WWM524376 AD589833:AE589912 JZ589833:KA589912 TV589833:TW589912 ADR589833:ADS589912 ANN589833:ANO589912 AXJ589833:AXK589912 BHF589833:BHG589912 BRB589833:BRC589912 CAX589833:CAY589912 CKT589833:CKU589912 CUP589833:CUQ589912 DEL589833:DEM589912 DOH589833:DOI589912 DYD589833:DYE589912 EHZ589833:EIA589912 ERV589833:ERW589912 FBR589833:FBS589912 FLN589833:FLO589912 FVJ589833:FVK589912 GFF589833:GFG589912 GPB589833:GPC589912 GYX589833:GYY589912 HIT589833:HIU589912 HSP589833:HSQ589912 ICL589833:ICM589912 IMH589833:IMI589912 IWD589833:IWE589912 JFZ589833:JGA589912 JPV589833:JPW589912 JZR589833:JZS589912 KJN589833:KJO589912 KTJ589833:KTK589912 LDF589833:LDG589912 LNB589833:LNC589912 LWX589833:LWY589912 MGT589833:MGU589912 MQP589833:MQQ589912 NAL589833:NAM589912 NKH589833:NKI589912 NUD589833:NUE589912 ODZ589833:OEA589912 ONV589833:ONW589912 OXR589833:OXS589912 PHN589833:PHO589912 PRJ589833:PRK589912 QBF589833:QBG589912 QLB589833:QLC589912 QUX589833:QUY589912 RET589833:REU589912 ROP589833:ROQ589912 RYL589833:RYM589912 SIH589833:SII589912 SSD589833:SSE589912 TBZ589833:TCA589912 TLV589833:TLW589912 TVR589833:TVS589912 UFN589833:UFO589912 UPJ589833:UPK589912 UZF589833:UZG589912 VJB589833:VJC589912 VSX589833:VSY589912 WCT589833:WCU589912 WMP589833:WMQ589912 WWL589833:WWM589912 AD655369:AE655448 JZ655369:KA655448 TV655369:TW655448 ADR655369:ADS655448 ANN655369:ANO655448 AXJ655369:AXK655448 BHF655369:BHG655448 BRB655369:BRC655448 CAX655369:CAY655448 CKT655369:CKU655448 CUP655369:CUQ655448 DEL655369:DEM655448 DOH655369:DOI655448 DYD655369:DYE655448 EHZ655369:EIA655448 ERV655369:ERW655448 FBR655369:FBS655448 FLN655369:FLO655448 FVJ655369:FVK655448 GFF655369:GFG655448 GPB655369:GPC655448 GYX655369:GYY655448 HIT655369:HIU655448 HSP655369:HSQ655448 ICL655369:ICM655448 IMH655369:IMI655448 IWD655369:IWE655448 JFZ655369:JGA655448 JPV655369:JPW655448 JZR655369:JZS655448 KJN655369:KJO655448 KTJ655369:KTK655448 LDF655369:LDG655448 LNB655369:LNC655448 LWX655369:LWY655448 MGT655369:MGU655448 MQP655369:MQQ655448 NAL655369:NAM655448 NKH655369:NKI655448 NUD655369:NUE655448 ODZ655369:OEA655448 ONV655369:ONW655448 OXR655369:OXS655448 PHN655369:PHO655448 PRJ655369:PRK655448 QBF655369:QBG655448 QLB655369:QLC655448 QUX655369:QUY655448 RET655369:REU655448 ROP655369:ROQ655448 RYL655369:RYM655448 SIH655369:SII655448 SSD655369:SSE655448 TBZ655369:TCA655448 TLV655369:TLW655448 TVR655369:TVS655448 UFN655369:UFO655448 UPJ655369:UPK655448 UZF655369:UZG655448 VJB655369:VJC655448 VSX655369:VSY655448 WCT655369:WCU655448 WMP655369:WMQ655448 WWL655369:WWM655448 AD720905:AE720984 JZ720905:KA720984 TV720905:TW720984 ADR720905:ADS720984 ANN720905:ANO720984 AXJ720905:AXK720984 BHF720905:BHG720984 BRB720905:BRC720984 CAX720905:CAY720984 CKT720905:CKU720984 CUP720905:CUQ720984 DEL720905:DEM720984 DOH720905:DOI720984 DYD720905:DYE720984 EHZ720905:EIA720984 ERV720905:ERW720984 FBR720905:FBS720984 FLN720905:FLO720984 FVJ720905:FVK720984 GFF720905:GFG720984 GPB720905:GPC720984 GYX720905:GYY720984 HIT720905:HIU720984 HSP720905:HSQ720984 ICL720905:ICM720984 IMH720905:IMI720984 IWD720905:IWE720984 JFZ720905:JGA720984 JPV720905:JPW720984 JZR720905:JZS720984 KJN720905:KJO720984 KTJ720905:KTK720984 LDF720905:LDG720984 LNB720905:LNC720984 LWX720905:LWY720984 MGT720905:MGU720984 MQP720905:MQQ720984 NAL720905:NAM720984 NKH720905:NKI720984 NUD720905:NUE720984 ODZ720905:OEA720984 ONV720905:ONW720984 OXR720905:OXS720984 PHN720905:PHO720984 PRJ720905:PRK720984 QBF720905:QBG720984 QLB720905:QLC720984 QUX720905:QUY720984 RET720905:REU720984 ROP720905:ROQ720984 RYL720905:RYM720984 SIH720905:SII720984 SSD720905:SSE720984 TBZ720905:TCA720984 TLV720905:TLW720984 TVR720905:TVS720984 UFN720905:UFO720984 UPJ720905:UPK720984 UZF720905:UZG720984 VJB720905:VJC720984 VSX720905:VSY720984 WCT720905:WCU720984 WMP720905:WMQ720984 WWL720905:WWM720984 AD786441:AE786520 JZ786441:KA786520 TV786441:TW786520 ADR786441:ADS786520 ANN786441:ANO786520 AXJ786441:AXK786520 BHF786441:BHG786520 BRB786441:BRC786520 CAX786441:CAY786520 CKT786441:CKU786520 CUP786441:CUQ786520 DEL786441:DEM786520 DOH786441:DOI786520 DYD786441:DYE786520 EHZ786441:EIA786520 ERV786441:ERW786520 FBR786441:FBS786520 FLN786441:FLO786520 FVJ786441:FVK786520 GFF786441:GFG786520 GPB786441:GPC786520 GYX786441:GYY786520 HIT786441:HIU786520 HSP786441:HSQ786520 ICL786441:ICM786520 IMH786441:IMI786520 IWD786441:IWE786520 JFZ786441:JGA786520 JPV786441:JPW786520 JZR786441:JZS786520 KJN786441:KJO786520 KTJ786441:KTK786520 LDF786441:LDG786520 LNB786441:LNC786520 LWX786441:LWY786520 MGT786441:MGU786520 MQP786441:MQQ786520 NAL786441:NAM786520 NKH786441:NKI786520 NUD786441:NUE786520 ODZ786441:OEA786520 ONV786441:ONW786520 OXR786441:OXS786520 PHN786441:PHO786520 PRJ786441:PRK786520 QBF786441:QBG786520 QLB786441:QLC786520 QUX786441:QUY786520 RET786441:REU786520 ROP786441:ROQ786520 RYL786441:RYM786520 SIH786441:SII786520 SSD786441:SSE786520 TBZ786441:TCA786520 TLV786441:TLW786520 TVR786441:TVS786520 UFN786441:UFO786520 UPJ786441:UPK786520 UZF786441:UZG786520 VJB786441:VJC786520 VSX786441:VSY786520 WCT786441:WCU786520 WMP786441:WMQ786520 WWL786441:WWM786520 AD851977:AE852056 JZ851977:KA852056 TV851977:TW852056 ADR851977:ADS852056 ANN851977:ANO852056 AXJ851977:AXK852056 BHF851977:BHG852056 BRB851977:BRC852056 CAX851977:CAY852056 CKT851977:CKU852056 CUP851977:CUQ852056 DEL851977:DEM852056 DOH851977:DOI852056 DYD851977:DYE852056 EHZ851977:EIA852056 ERV851977:ERW852056 FBR851977:FBS852056 FLN851977:FLO852056 FVJ851977:FVK852056 GFF851977:GFG852056 GPB851977:GPC852056 GYX851977:GYY852056 HIT851977:HIU852056 HSP851977:HSQ852056 ICL851977:ICM852056 IMH851977:IMI852056 IWD851977:IWE852056 JFZ851977:JGA852056 JPV851977:JPW852056 JZR851977:JZS852056 KJN851977:KJO852056 KTJ851977:KTK852056 LDF851977:LDG852056 LNB851977:LNC852056 LWX851977:LWY852056 MGT851977:MGU852056 MQP851977:MQQ852056 NAL851977:NAM852056 NKH851977:NKI852056 NUD851977:NUE852056 ODZ851977:OEA852056 ONV851977:ONW852056 OXR851977:OXS852056 PHN851977:PHO852056 PRJ851977:PRK852056 QBF851977:QBG852056 QLB851977:QLC852056 QUX851977:QUY852056 RET851977:REU852056 ROP851977:ROQ852056 RYL851977:RYM852056 SIH851977:SII852056 SSD851977:SSE852056 TBZ851977:TCA852056 TLV851977:TLW852056 TVR851977:TVS852056 UFN851977:UFO852056 UPJ851977:UPK852056 UZF851977:UZG852056 VJB851977:VJC852056 VSX851977:VSY852056 WCT851977:WCU852056 WMP851977:WMQ852056 WWL851977:WWM852056 AD917513:AE917592 JZ917513:KA917592 TV917513:TW917592 ADR917513:ADS917592 ANN917513:ANO917592 AXJ917513:AXK917592 BHF917513:BHG917592 BRB917513:BRC917592 CAX917513:CAY917592 CKT917513:CKU917592 CUP917513:CUQ917592 DEL917513:DEM917592 DOH917513:DOI917592 DYD917513:DYE917592 EHZ917513:EIA917592 ERV917513:ERW917592 FBR917513:FBS917592 FLN917513:FLO917592 FVJ917513:FVK917592 GFF917513:GFG917592 GPB917513:GPC917592 GYX917513:GYY917592 HIT917513:HIU917592 HSP917513:HSQ917592 ICL917513:ICM917592 IMH917513:IMI917592 IWD917513:IWE917592 JFZ917513:JGA917592 JPV917513:JPW917592 JZR917513:JZS917592 KJN917513:KJO917592 KTJ917513:KTK917592 LDF917513:LDG917592 LNB917513:LNC917592 LWX917513:LWY917592 MGT917513:MGU917592 MQP917513:MQQ917592 NAL917513:NAM917592 NKH917513:NKI917592 NUD917513:NUE917592 ODZ917513:OEA917592 ONV917513:ONW917592 OXR917513:OXS917592 PHN917513:PHO917592 PRJ917513:PRK917592 QBF917513:QBG917592 QLB917513:QLC917592 QUX917513:QUY917592 RET917513:REU917592 ROP917513:ROQ917592 RYL917513:RYM917592 SIH917513:SII917592 SSD917513:SSE917592 TBZ917513:TCA917592 TLV917513:TLW917592 TVR917513:TVS917592 UFN917513:UFO917592 UPJ917513:UPK917592 UZF917513:UZG917592 VJB917513:VJC917592 VSX917513:VSY917592 WCT917513:WCU917592 WMP917513:WMQ917592 WWL917513:WWM917592 AD983049:AE983128 JZ983049:KA983128 TV983049:TW983128 ADR983049:ADS983128 ANN983049:ANO983128 AXJ983049:AXK983128 BHF983049:BHG983128 BRB983049:BRC983128 CAX983049:CAY983128 CKT983049:CKU983128 CUP983049:CUQ983128 DEL983049:DEM983128 DOH983049:DOI983128 DYD983049:DYE983128 EHZ983049:EIA983128 ERV983049:ERW983128 FBR983049:FBS983128 FLN983049:FLO983128 FVJ983049:FVK983128 GFF983049:GFG983128 GPB983049:GPC983128 GYX983049:GYY983128 HIT983049:HIU983128 HSP983049:HSQ983128 ICL983049:ICM983128 IMH983049:IMI983128 IWD983049:IWE983128 JFZ983049:JGA983128 JPV983049:JPW983128 JZR983049:JZS983128 KJN983049:KJO983128 KTJ983049:KTK983128 LDF983049:LDG983128 LNB983049:LNC983128 LWX983049:LWY983128 MGT983049:MGU983128 MQP983049:MQQ983128 NAL983049:NAM983128 NKH983049:NKI983128 NUD983049:NUE983128 ODZ983049:OEA983128 ONV983049:ONW983128 OXR983049:OXS983128 PHN983049:PHO983128 PRJ983049:PRK983128 QBF983049:QBG983128 QLB983049:QLC983128 QUX983049:QUY983128 RET983049:REU983128 ROP983049:ROQ983128 RYL983049:RYM983128 SIH983049:SII983128 SSD983049:SSE983128 TBZ983049:TCA983128 TLV983049:TLW983128 TVR983049:TVS983128 UFN983049:UFO983128 UPJ983049:UPK983128 UZF983049:UZG983128 VJB983049:VJC983128 VSX983049:VSY983128 WCT983049:WCU983128 WMP983049:WMQ983128 WWL983049:WWM983128 AF13:AF88 KB13:KB88 TX13:TX88 ADT13:ADT88 ANP13:ANP88 AXL13:AXL88 BHH13:BHH88 BRD13:BRD88 CAZ13:CAZ88 CKV13:CKV88 CUR13:CUR88 DEN13:DEN88 DOJ13:DOJ88 DYF13:DYF88 EIB13:EIB88 ERX13:ERX88 FBT13:FBT88 FLP13:FLP88 FVL13:FVL88 GFH13:GFH88 GPD13:GPD88 GYZ13:GYZ88 HIV13:HIV88 HSR13:HSR88 ICN13:ICN88 IMJ13:IMJ88 IWF13:IWF88 JGB13:JGB88 JPX13:JPX88 JZT13:JZT88 KJP13:KJP88 KTL13:KTL88 LDH13:LDH88 LND13:LND88 LWZ13:LWZ88 MGV13:MGV88 MQR13:MQR88 NAN13:NAN88 NKJ13:NKJ88 NUF13:NUF88 OEB13:OEB88 ONX13:ONX88 OXT13:OXT88 PHP13:PHP88 PRL13:PRL88 QBH13:QBH88 QLD13:QLD88 QUZ13:QUZ88 REV13:REV88 ROR13:ROR88 RYN13:RYN88 SIJ13:SIJ88 SSF13:SSF88 TCB13:TCB88 TLX13:TLX88 TVT13:TVT88 UFP13:UFP88 UPL13:UPL88 UZH13:UZH88 VJD13:VJD88 VSZ13:VSZ88 WCV13:WCV88 WMR13:WMR88 WWN13:WWN88 AF65549:AF65624 KB65549:KB65624 TX65549:TX65624 ADT65549:ADT65624 ANP65549:ANP65624 AXL65549:AXL65624 BHH65549:BHH65624 BRD65549:BRD65624 CAZ65549:CAZ65624 CKV65549:CKV65624 CUR65549:CUR65624 DEN65549:DEN65624 DOJ65549:DOJ65624 DYF65549:DYF65624 EIB65549:EIB65624 ERX65549:ERX65624 FBT65549:FBT65624 FLP65549:FLP65624 FVL65549:FVL65624 GFH65549:GFH65624 GPD65549:GPD65624 GYZ65549:GYZ65624 HIV65549:HIV65624 HSR65549:HSR65624 ICN65549:ICN65624 IMJ65549:IMJ65624 IWF65549:IWF65624 JGB65549:JGB65624 JPX65549:JPX65624 JZT65549:JZT65624 KJP65549:KJP65624 KTL65549:KTL65624 LDH65549:LDH65624 LND65549:LND65624 LWZ65549:LWZ65624 MGV65549:MGV65624 MQR65549:MQR65624 NAN65549:NAN65624 NKJ65549:NKJ65624 NUF65549:NUF65624 OEB65549:OEB65624 ONX65549:ONX65624 OXT65549:OXT65624 PHP65549:PHP65624 PRL65549:PRL65624 QBH65549:QBH65624 QLD65549:QLD65624 QUZ65549:QUZ65624 REV65549:REV65624 ROR65549:ROR65624 RYN65549:RYN65624 SIJ65549:SIJ65624 SSF65549:SSF65624 TCB65549:TCB65624 TLX65549:TLX65624 TVT65549:TVT65624 UFP65549:UFP65624 UPL65549:UPL65624 UZH65549:UZH65624 VJD65549:VJD65624 VSZ65549:VSZ65624 WCV65549:WCV65624 WMR65549:WMR65624 WWN65549:WWN65624 AF131085:AF131160 KB131085:KB131160 TX131085:TX131160 ADT131085:ADT131160 ANP131085:ANP131160 AXL131085:AXL131160 BHH131085:BHH131160 BRD131085:BRD131160 CAZ131085:CAZ131160 CKV131085:CKV131160 CUR131085:CUR131160 DEN131085:DEN131160 DOJ131085:DOJ131160 DYF131085:DYF131160 EIB131085:EIB131160 ERX131085:ERX131160 FBT131085:FBT131160 FLP131085:FLP131160 FVL131085:FVL131160 GFH131085:GFH131160 GPD131085:GPD131160 GYZ131085:GYZ131160 HIV131085:HIV131160 HSR131085:HSR131160 ICN131085:ICN131160 IMJ131085:IMJ131160 IWF131085:IWF131160 JGB131085:JGB131160 JPX131085:JPX131160 JZT131085:JZT131160 KJP131085:KJP131160 KTL131085:KTL131160 LDH131085:LDH131160 LND131085:LND131160 LWZ131085:LWZ131160 MGV131085:MGV131160 MQR131085:MQR131160 NAN131085:NAN131160 NKJ131085:NKJ131160 NUF131085:NUF131160 OEB131085:OEB131160 ONX131085:ONX131160 OXT131085:OXT131160 PHP131085:PHP131160 PRL131085:PRL131160 QBH131085:QBH131160 QLD131085:QLD131160 QUZ131085:QUZ131160 REV131085:REV131160 ROR131085:ROR131160 RYN131085:RYN131160 SIJ131085:SIJ131160 SSF131085:SSF131160 TCB131085:TCB131160 TLX131085:TLX131160 TVT131085:TVT131160 UFP131085:UFP131160 UPL131085:UPL131160 UZH131085:UZH131160 VJD131085:VJD131160 VSZ131085:VSZ131160 WCV131085:WCV131160 WMR131085:WMR131160 WWN131085:WWN131160 AF196621:AF196696 KB196621:KB196696 TX196621:TX196696 ADT196621:ADT196696 ANP196621:ANP196696 AXL196621:AXL196696 BHH196621:BHH196696 BRD196621:BRD196696 CAZ196621:CAZ196696 CKV196621:CKV196696 CUR196621:CUR196696 DEN196621:DEN196696 DOJ196621:DOJ196696 DYF196621:DYF196696 EIB196621:EIB196696 ERX196621:ERX196696 FBT196621:FBT196696 FLP196621:FLP196696 FVL196621:FVL196696 GFH196621:GFH196696 GPD196621:GPD196696 GYZ196621:GYZ196696 HIV196621:HIV196696 HSR196621:HSR196696 ICN196621:ICN196696 IMJ196621:IMJ196696 IWF196621:IWF196696 JGB196621:JGB196696 JPX196621:JPX196696 JZT196621:JZT196696 KJP196621:KJP196696 KTL196621:KTL196696 LDH196621:LDH196696 LND196621:LND196696 LWZ196621:LWZ196696 MGV196621:MGV196696 MQR196621:MQR196696 NAN196621:NAN196696 NKJ196621:NKJ196696 NUF196621:NUF196696 OEB196621:OEB196696 ONX196621:ONX196696 OXT196621:OXT196696 PHP196621:PHP196696 PRL196621:PRL196696 QBH196621:QBH196696 QLD196621:QLD196696 QUZ196621:QUZ196696 REV196621:REV196696 ROR196621:ROR196696 RYN196621:RYN196696 SIJ196621:SIJ196696 SSF196621:SSF196696 TCB196621:TCB196696 TLX196621:TLX196696 TVT196621:TVT196696 UFP196621:UFP196696 UPL196621:UPL196696 UZH196621:UZH196696 VJD196621:VJD196696 VSZ196621:VSZ196696 WCV196621:WCV196696 WMR196621:WMR196696 WWN196621:WWN196696 AF262157:AF262232 KB262157:KB262232 TX262157:TX262232 ADT262157:ADT262232 ANP262157:ANP262232 AXL262157:AXL262232 BHH262157:BHH262232 BRD262157:BRD262232 CAZ262157:CAZ262232 CKV262157:CKV262232 CUR262157:CUR262232 DEN262157:DEN262232 DOJ262157:DOJ262232 DYF262157:DYF262232 EIB262157:EIB262232 ERX262157:ERX262232 FBT262157:FBT262232 FLP262157:FLP262232 FVL262157:FVL262232 GFH262157:GFH262232 GPD262157:GPD262232 GYZ262157:GYZ262232 HIV262157:HIV262232 HSR262157:HSR262232 ICN262157:ICN262232 IMJ262157:IMJ262232 IWF262157:IWF262232 JGB262157:JGB262232 JPX262157:JPX262232 JZT262157:JZT262232 KJP262157:KJP262232 KTL262157:KTL262232 LDH262157:LDH262232 LND262157:LND262232 LWZ262157:LWZ262232 MGV262157:MGV262232 MQR262157:MQR262232 NAN262157:NAN262232 NKJ262157:NKJ262232 NUF262157:NUF262232 OEB262157:OEB262232 ONX262157:ONX262232 OXT262157:OXT262232 PHP262157:PHP262232 PRL262157:PRL262232 QBH262157:QBH262232 QLD262157:QLD262232 QUZ262157:QUZ262232 REV262157:REV262232 ROR262157:ROR262232 RYN262157:RYN262232 SIJ262157:SIJ262232 SSF262157:SSF262232 TCB262157:TCB262232 TLX262157:TLX262232 TVT262157:TVT262232 UFP262157:UFP262232 UPL262157:UPL262232 UZH262157:UZH262232 VJD262157:VJD262232 VSZ262157:VSZ262232 WCV262157:WCV262232 WMR262157:WMR262232 WWN262157:WWN262232 AF327693:AF327768 KB327693:KB327768 TX327693:TX327768 ADT327693:ADT327768 ANP327693:ANP327768 AXL327693:AXL327768 BHH327693:BHH327768 BRD327693:BRD327768 CAZ327693:CAZ327768 CKV327693:CKV327768 CUR327693:CUR327768 DEN327693:DEN327768 DOJ327693:DOJ327768 DYF327693:DYF327768 EIB327693:EIB327768 ERX327693:ERX327768 FBT327693:FBT327768 FLP327693:FLP327768 FVL327693:FVL327768 GFH327693:GFH327768 GPD327693:GPD327768 GYZ327693:GYZ327768 HIV327693:HIV327768 HSR327693:HSR327768 ICN327693:ICN327768 IMJ327693:IMJ327768 IWF327693:IWF327768 JGB327693:JGB327768 JPX327693:JPX327768 JZT327693:JZT327768 KJP327693:KJP327768 KTL327693:KTL327768 LDH327693:LDH327768 LND327693:LND327768 LWZ327693:LWZ327768 MGV327693:MGV327768 MQR327693:MQR327768 NAN327693:NAN327768 NKJ327693:NKJ327768 NUF327693:NUF327768 OEB327693:OEB327768 ONX327693:ONX327768 OXT327693:OXT327768 PHP327693:PHP327768 PRL327693:PRL327768 QBH327693:QBH327768 QLD327693:QLD327768 QUZ327693:QUZ327768 REV327693:REV327768 ROR327693:ROR327768 RYN327693:RYN327768 SIJ327693:SIJ327768 SSF327693:SSF327768 TCB327693:TCB327768 TLX327693:TLX327768 TVT327693:TVT327768 UFP327693:UFP327768 UPL327693:UPL327768 UZH327693:UZH327768 VJD327693:VJD327768 VSZ327693:VSZ327768 WCV327693:WCV327768 WMR327693:WMR327768 WWN327693:WWN327768 AF393229:AF393304 KB393229:KB393304 TX393229:TX393304 ADT393229:ADT393304 ANP393229:ANP393304 AXL393229:AXL393304 BHH393229:BHH393304 BRD393229:BRD393304 CAZ393229:CAZ393304 CKV393229:CKV393304 CUR393229:CUR393304 DEN393229:DEN393304 DOJ393229:DOJ393304 DYF393229:DYF393304 EIB393229:EIB393304 ERX393229:ERX393304 FBT393229:FBT393304 FLP393229:FLP393304 FVL393229:FVL393304 GFH393229:GFH393304 GPD393229:GPD393304 GYZ393229:GYZ393304 HIV393229:HIV393304 HSR393229:HSR393304 ICN393229:ICN393304 IMJ393229:IMJ393304 IWF393229:IWF393304 JGB393229:JGB393304 JPX393229:JPX393304 JZT393229:JZT393304 KJP393229:KJP393304 KTL393229:KTL393304 LDH393229:LDH393304 LND393229:LND393304 LWZ393229:LWZ393304 MGV393229:MGV393304 MQR393229:MQR393304 NAN393229:NAN393304 NKJ393229:NKJ393304 NUF393229:NUF393304 OEB393229:OEB393304 ONX393229:ONX393304 OXT393229:OXT393304 PHP393229:PHP393304 PRL393229:PRL393304 QBH393229:QBH393304 QLD393229:QLD393304 QUZ393229:QUZ393304 REV393229:REV393304 ROR393229:ROR393304 RYN393229:RYN393304 SIJ393229:SIJ393304 SSF393229:SSF393304 TCB393229:TCB393304 TLX393229:TLX393304 TVT393229:TVT393304 UFP393229:UFP393304 UPL393229:UPL393304 UZH393229:UZH393304 VJD393229:VJD393304 VSZ393229:VSZ393304 WCV393229:WCV393304 WMR393229:WMR393304 WWN393229:WWN393304 AF458765:AF458840 KB458765:KB458840 TX458765:TX458840 ADT458765:ADT458840 ANP458765:ANP458840 AXL458765:AXL458840 BHH458765:BHH458840 BRD458765:BRD458840 CAZ458765:CAZ458840 CKV458765:CKV458840 CUR458765:CUR458840 DEN458765:DEN458840 DOJ458765:DOJ458840 DYF458765:DYF458840 EIB458765:EIB458840 ERX458765:ERX458840 FBT458765:FBT458840 FLP458765:FLP458840 FVL458765:FVL458840 GFH458765:GFH458840 GPD458765:GPD458840 GYZ458765:GYZ458840 HIV458765:HIV458840 HSR458765:HSR458840 ICN458765:ICN458840 IMJ458765:IMJ458840 IWF458765:IWF458840 JGB458765:JGB458840 JPX458765:JPX458840 JZT458765:JZT458840 KJP458765:KJP458840 KTL458765:KTL458840 LDH458765:LDH458840 LND458765:LND458840 LWZ458765:LWZ458840 MGV458765:MGV458840 MQR458765:MQR458840 NAN458765:NAN458840 NKJ458765:NKJ458840 NUF458765:NUF458840 OEB458765:OEB458840 ONX458765:ONX458840 OXT458765:OXT458840 PHP458765:PHP458840 PRL458765:PRL458840 QBH458765:QBH458840 QLD458765:QLD458840 QUZ458765:QUZ458840 REV458765:REV458840 ROR458765:ROR458840 RYN458765:RYN458840 SIJ458765:SIJ458840 SSF458765:SSF458840 TCB458765:TCB458840 TLX458765:TLX458840 TVT458765:TVT458840 UFP458765:UFP458840 UPL458765:UPL458840 UZH458765:UZH458840 VJD458765:VJD458840 VSZ458765:VSZ458840 WCV458765:WCV458840 WMR458765:WMR458840 WWN458765:WWN458840 AF524301:AF524376 KB524301:KB524376 TX524301:TX524376 ADT524301:ADT524376 ANP524301:ANP524376 AXL524301:AXL524376 BHH524301:BHH524376 BRD524301:BRD524376 CAZ524301:CAZ524376 CKV524301:CKV524376 CUR524301:CUR524376 DEN524301:DEN524376 DOJ524301:DOJ524376 DYF524301:DYF524376 EIB524301:EIB524376 ERX524301:ERX524376 FBT524301:FBT524376 FLP524301:FLP524376 FVL524301:FVL524376 GFH524301:GFH524376 GPD524301:GPD524376 GYZ524301:GYZ524376 HIV524301:HIV524376 HSR524301:HSR524376 ICN524301:ICN524376 IMJ524301:IMJ524376 IWF524301:IWF524376 JGB524301:JGB524376 JPX524301:JPX524376 JZT524301:JZT524376 KJP524301:KJP524376 KTL524301:KTL524376 LDH524301:LDH524376 LND524301:LND524376 LWZ524301:LWZ524376 MGV524301:MGV524376 MQR524301:MQR524376 NAN524301:NAN524376 NKJ524301:NKJ524376 NUF524301:NUF524376 OEB524301:OEB524376 ONX524301:ONX524376 OXT524301:OXT524376 PHP524301:PHP524376 PRL524301:PRL524376 QBH524301:QBH524376 QLD524301:QLD524376 QUZ524301:QUZ524376 REV524301:REV524376 ROR524301:ROR524376 RYN524301:RYN524376 SIJ524301:SIJ524376 SSF524301:SSF524376 TCB524301:TCB524376 TLX524301:TLX524376 TVT524301:TVT524376 UFP524301:UFP524376 UPL524301:UPL524376 UZH524301:UZH524376 VJD524301:VJD524376 VSZ524301:VSZ524376 WCV524301:WCV524376 WMR524301:WMR524376 WWN524301:WWN524376 AF589837:AF589912 KB589837:KB589912 TX589837:TX589912 ADT589837:ADT589912 ANP589837:ANP589912 AXL589837:AXL589912 BHH589837:BHH589912 BRD589837:BRD589912 CAZ589837:CAZ589912 CKV589837:CKV589912 CUR589837:CUR589912 DEN589837:DEN589912 DOJ589837:DOJ589912 DYF589837:DYF589912 EIB589837:EIB589912 ERX589837:ERX589912 FBT589837:FBT589912 FLP589837:FLP589912 FVL589837:FVL589912 GFH589837:GFH589912 GPD589837:GPD589912 GYZ589837:GYZ589912 HIV589837:HIV589912 HSR589837:HSR589912 ICN589837:ICN589912 IMJ589837:IMJ589912 IWF589837:IWF589912 JGB589837:JGB589912 JPX589837:JPX589912 JZT589837:JZT589912 KJP589837:KJP589912 KTL589837:KTL589912 LDH589837:LDH589912 LND589837:LND589912 LWZ589837:LWZ589912 MGV589837:MGV589912 MQR589837:MQR589912 NAN589837:NAN589912 NKJ589837:NKJ589912 NUF589837:NUF589912 OEB589837:OEB589912 ONX589837:ONX589912 OXT589837:OXT589912 PHP589837:PHP589912 PRL589837:PRL589912 QBH589837:QBH589912 QLD589837:QLD589912 QUZ589837:QUZ589912 REV589837:REV589912 ROR589837:ROR589912 RYN589837:RYN589912 SIJ589837:SIJ589912 SSF589837:SSF589912 TCB589837:TCB589912 TLX589837:TLX589912 TVT589837:TVT589912 UFP589837:UFP589912 UPL589837:UPL589912 UZH589837:UZH589912 VJD589837:VJD589912 VSZ589837:VSZ589912 WCV589837:WCV589912 WMR589837:WMR589912 WWN589837:WWN589912 AF655373:AF655448 KB655373:KB655448 TX655373:TX655448 ADT655373:ADT655448 ANP655373:ANP655448 AXL655373:AXL655448 BHH655373:BHH655448 BRD655373:BRD655448 CAZ655373:CAZ655448 CKV655373:CKV655448 CUR655373:CUR655448 DEN655373:DEN655448 DOJ655373:DOJ655448 DYF655373:DYF655448 EIB655373:EIB655448 ERX655373:ERX655448 FBT655373:FBT655448 FLP655373:FLP655448 FVL655373:FVL655448 GFH655373:GFH655448 GPD655373:GPD655448 GYZ655373:GYZ655448 HIV655373:HIV655448 HSR655373:HSR655448 ICN655373:ICN655448 IMJ655373:IMJ655448 IWF655373:IWF655448 JGB655373:JGB655448 JPX655373:JPX655448 JZT655373:JZT655448 KJP655373:KJP655448 KTL655373:KTL655448 LDH655373:LDH655448 LND655373:LND655448 LWZ655373:LWZ655448 MGV655373:MGV655448 MQR655373:MQR655448 NAN655373:NAN655448 NKJ655373:NKJ655448 NUF655373:NUF655448 OEB655373:OEB655448 ONX655373:ONX655448 OXT655373:OXT655448 PHP655373:PHP655448 PRL655373:PRL655448 QBH655373:QBH655448 QLD655373:QLD655448 QUZ655373:QUZ655448 REV655373:REV655448 ROR655373:ROR655448 RYN655373:RYN655448 SIJ655373:SIJ655448 SSF655373:SSF655448 TCB655373:TCB655448 TLX655373:TLX655448 TVT655373:TVT655448 UFP655373:UFP655448 UPL655373:UPL655448 UZH655373:UZH655448 VJD655373:VJD655448 VSZ655373:VSZ655448 WCV655373:WCV655448 WMR655373:WMR655448 WWN655373:WWN655448 AF720909:AF720984 KB720909:KB720984 TX720909:TX720984 ADT720909:ADT720984 ANP720909:ANP720984 AXL720909:AXL720984 BHH720909:BHH720984 BRD720909:BRD720984 CAZ720909:CAZ720984 CKV720909:CKV720984 CUR720909:CUR720984 DEN720909:DEN720984 DOJ720909:DOJ720984 DYF720909:DYF720984 EIB720909:EIB720984 ERX720909:ERX720984 FBT720909:FBT720984 FLP720909:FLP720984 FVL720909:FVL720984 GFH720909:GFH720984 GPD720909:GPD720984 GYZ720909:GYZ720984 HIV720909:HIV720984 HSR720909:HSR720984 ICN720909:ICN720984 IMJ720909:IMJ720984 IWF720909:IWF720984 JGB720909:JGB720984 JPX720909:JPX720984 JZT720909:JZT720984 KJP720909:KJP720984 KTL720909:KTL720984 LDH720909:LDH720984 LND720909:LND720984 LWZ720909:LWZ720984 MGV720909:MGV720984 MQR720909:MQR720984 NAN720909:NAN720984 NKJ720909:NKJ720984 NUF720909:NUF720984 OEB720909:OEB720984 ONX720909:ONX720984 OXT720909:OXT720984 PHP720909:PHP720984 PRL720909:PRL720984 QBH720909:QBH720984 QLD720909:QLD720984 QUZ720909:QUZ720984 REV720909:REV720984 ROR720909:ROR720984 RYN720909:RYN720984 SIJ720909:SIJ720984 SSF720909:SSF720984 TCB720909:TCB720984 TLX720909:TLX720984 TVT720909:TVT720984 UFP720909:UFP720984 UPL720909:UPL720984 UZH720909:UZH720984 VJD720909:VJD720984 VSZ720909:VSZ720984 WCV720909:WCV720984 WMR720909:WMR720984 WWN720909:WWN720984 AF786445:AF786520 KB786445:KB786520 TX786445:TX786520 ADT786445:ADT786520 ANP786445:ANP786520 AXL786445:AXL786520 BHH786445:BHH786520 BRD786445:BRD786520 CAZ786445:CAZ786520 CKV786445:CKV786520 CUR786445:CUR786520 DEN786445:DEN786520 DOJ786445:DOJ786520 DYF786445:DYF786520 EIB786445:EIB786520 ERX786445:ERX786520 FBT786445:FBT786520 FLP786445:FLP786520 FVL786445:FVL786520 GFH786445:GFH786520 GPD786445:GPD786520 GYZ786445:GYZ786520 HIV786445:HIV786520 HSR786445:HSR786520 ICN786445:ICN786520 IMJ786445:IMJ786520 IWF786445:IWF786520 JGB786445:JGB786520 JPX786445:JPX786520 JZT786445:JZT786520 KJP786445:KJP786520 KTL786445:KTL786520 LDH786445:LDH786520 LND786445:LND786520 LWZ786445:LWZ786520 MGV786445:MGV786520 MQR786445:MQR786520 NAN786445:NAN786520 NKJ786445:NKJ786520 NUF786445:NUF786520 OEB786445:OEB786520 ONX786445:ONX786520 OXT786445:OXT786520 PHP786445:PHP786520 PRL786445:PRL786520 QBH786445:QBH786520 QLD786445:QLD786520 QUZ786445:QUZ786520 REV786445:REV786520 ROR786445:ROR786520 RYN786445:RYN786520 SIJ786445:SIJ786520 SSF786445:SSF786520 TCB786445:TCB786520 TLX786445:TLX786520 TVT786445:TVT786520 UFP786445:UFP786520 UPL786445:UPL786520 UZH786445:UZH786520 VJD786445:VJD786520 VSZ786445:VSZ786520 WCV786445:WCV786520 WMR786445:WMR786520 WWN786445:WWN786520 AF851981:AF852056 KB851981:KB852056 TX851981:TX852056 ADT851981:ADT852056 ANP851981:ANP852056 AXL851981:AXL852056 BHH851981:BHH852056 BRD851981:BRD852056 CAZ851981:CAZ852056 CKV851981:CKV852056 CUR851981:CUR852056 DEN851981:DEN852056 DOJ851981:DOJ852056 DYF851981:DYF852056 EIB851981:EIB852056 ERX851981:ERX852056 FBT851981:FBT852056 FLP851981:FLP852056 FVL851981:FVL852056 GFH851981:GFH852056 GPD851981:GPD852056 GYZ851981:GYZ852056 HIV851981:HIV852056 HSR851981:HSR852056 ICN851981:ICN852056 IMJ851981:IMJ852056 IWF851981:IWF852056 JGB851981:JGB852056 JPX851981:JPX852056 JZT851981:JZT852056 KJP851981:KJP852056 KTL851981:KTL852056 LDH851981:LDH852056 LND851981:LND852056 LWZ851981:LWZ852056 MGV851981:MGV852056 MQR851981:MQR852056 NAN851981:NAN852056 NKJ851981:NKJ852056 NUF851981:NUF852056 OEB851981:OEB852056 ONX851981:ONX852056 OXT851981:OXT852056 PHP851981:PHP852056 PRL851981:PRL852056 QBH851981:QBH852056 QLD851981:QLD852056 QUZ851981:QUZ852056 REV851981:REV852056 ROR851981:ROR852056 RYN851981:RYN852056 SIJ851981:SIJ852056 SSF851981:SSF852056 TCB851981:TCB852056 TLX851981:TLX852056 TVT851981:TVT852056 UFP851981:UFP852056 UPL851981:UPL852056 UZH851981:UZH852056 VJD851981:VJD852056 VSZ851981:VSZ852056 WCV851981:WCV852056 WMR851981:WMR852056 WWN851981:WWN852056 AF917517:AF917592 KB917517:KB917592 TX917517:TX917592 ADT917517:ADT917592 ANP917517:ANP917592 AXL917517:AXL917592 BHH917517:BHH917592 BRD917517:BRD917592 CAZ917517:CAZ917592 CKV917517:CKV917592 CUR917517:CUR917592 DEN917517:DEN917592 DOJ917517:DOJ917592 DYF917517:DYF917592 EIB917517:EIB917592 ERX917517:ERX917592 FBT917517:FBT917592 FLP917517:FLP917592 FVL917517:FVL917592 GFH917517:GFH917592 GPD917517:GPD917592 GYZ917517:GYZ917592 HIV917517:HIV917592 HSR917517:HSR917592 ICN917517:ICN917592 IMJ917517:IMJ917592 IWF917517:IWF917592 JGB917517:JGB917592 JPX917517:JPX917592 JZT917517:JZT917592 KJP917517:KJP917592 KTL917517:KTL917592 LDH917517:LDH917592 LND917517:LND917592 LWZ917517:LWZ917592 MGV917517:MGV917592 MQR917517:MQR917592 NAN917517:NAN917592 NKJ917517:NKJ917592 NUF917517:NUF917592 OEB917517:OEB917592 ONX917517:ONX917592 OXT917517:OXT917592 PHP917517:PHP917592 PRL917517:PRL917592 QBH917517:QBH917592 QLD917517:QLD917592 QUZ917517:QUZ917592 REV917517:REV917592 ROR917517:ROR917592 RYN917517:RYN917592 SIJ917517:SIJ917592 SSF917517:SSF917592 TCB917517:TCB917592 TLX917517:TLX917592 TVT917517:TVT917592 UFP917517:UFP917592 UPL917517:UPL917592 UZH917517:UZH917592 VJD917517:VJD917592 VSZ917517:VSZ917592 WCV917517:WCV917592 WMR917517:WMR917592 WWN917517:WWN917592 AF983053:AF983128 KB983053:KB983128 TX983053:TX983128 ADT983053:ADT983128 ANP983053:ANP983128 AXL983053:AXL983128 BHH983053:BHH983128 BRD983053:BRD983128 CAZ983053:CAZ983128 CKV983053:CKV983128 CUR983053:CUR983128 DEN983053:DEN983128 DOJ983053:DOJ983128 DYF983053:DYF983128 EIB983053:EIB983128 ERX983053:ERX983128 FBT983053:FBT983128 FLP983053:FLP983128 FVL983053:FVL983128 GFH983053:GFH983128 GPD983053:GPD983128 GYZ983053:GYZ983128 HIV983053:HIV983128 HSR983053:HSR983128 ICN983053:ICN983128 IMJ983053:IMJ983128 IWF983053:IWF983128 JGB983053:JGB983128 JPX983053:JPX983128 JZT983053:JZT983128 KJP983053:KJP983128 KTL983053:KTL983128 LDH983053:LDH983128 LND983053:LND983128 LWZ983053:LWZ983128 MGV983053:MGV983128 MQR983053:MQR983128 NAN983053:NAN983128 NKJ983053:NKJ983128 NUF983053:NUF983128 OEB983053:OEB983128 ONX983053:ONX983128 OXT983053:OXT983128 PHP983053:PHP983128 PRL983053:PRL983128 QBH983053:QBH983128 QLD983053:QLD983128 QUZ983053:QUZ983128 REV983053:REV983128 ROR983053:ROR983128 RYN983053:RYN983128 SIJ983053:SIJ983128 SSF983053:SSF983128 TCB983053:TCB983128 TLX983053:TLX983128 TVT983053:TVT983128 UFP983053:UFP983128 UPL983053:UPL983128 UZH983053:UZH983128 VJD983053:VJD983128 VSZ983053:VSZ983128 WCV983053:WCV983128 WMR983053:WMR983128 WWN983053:WWN983128 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65545 KB65545 TX65545 ADT65545 ANP65545 AXL65545 BHH65545 BRD65545 CAZ65545 CKV65545 CUR65545 DEN65545 DOJ65545 DYF65545 EIB65545 ERX65545 FBT65545 FLP65545 FVL65545 GFH65545 GPD65545 GYZ65545 HIV65545 HSR65545 ICN65545 IMJ65545 IWF65545 JGB65545 JPX65545 JZT65545 KJP65545 KTL65545 LDH65545 LND65545 LWZ65545 MGV65545 MQR65545 NAN65545 NKJ65545 NUF65545 OEB65545 ONX65545 OXT65545 PHP65545 PRL65545 QBH65545 QLD65545 QUZ65545 REV65545 ROR65545 RYN65545 SIJ65545 SSF65545 TCB65545 TLX65545 TVT65545 UFP65545 UPL65545 UZH65545 VJD65545 VSZ65545 WCV65545 WMR65545 WWN65545 AF131081 KB131081 TX131081 ADT131081 ANP131081 AXL131081 BHH131081 BRD131081 CAZ131081 CKV131081 CUR131081 DEN131081 DOJ131081 DYF131081 EIB131081 ERX131081 FBT131081 FLP131081 FVL131081 GFH131081 GPD131081 GYZ131081 HIV131081 HSR131081 ICN131081 IMJ131081 IWF131081 JGB131081 JPX131081 JZT131081 KJP131081 KTL131081 LDH131081 LND131081 LWZ131081 MGV131081 MQR131081 NAN131081 NKJ131081 NUF131081 OEB131081 ONX131081 OXT131081 PHP131081 PRL131081 QBH131081 QLD131081 QUZ131081 REV131081 ROR131081 RYN131081 SIJ131081 SSF131081 TCB131081 TLX131081 TVT131081 UFP131081 UPL131081 UZH131081 VJD131081 VSZ131081 WCV131081 WMR131081 WWN131081 AF196617 KB196617 TX196617 ADT196617 ANP196617 AXL196617 BHH196617 BRD196617 CAZ196617 CKV196617 CUR196617 DEN196617 DOJ196617 DYF196617 EIB196617 ERX196617 FBT196617 FLP196617 FVL196617 GFH196617 GPD196617 GYZ196617 HIV196617 HSR196617 ICN196617 IMJ196617 IWF196617 JGB196617 JPX196617 JZT196617 KJP196617 KTL196617 LDH196617 LND196617 LWZ196617 MGV196617 MQR196617 NAN196617 NKJ196617 NUF196617 OEB196617 ONX196617 OXT196617 PHP196617 PRL196617 QBH196617 QLD196617 QUZ196617 REV196617 ROR196617 RYN196617 SIJ196617 SSF196617 TCB196617 TLX196617 TVT196617 UFP196617 UPL196617 UZH196617 VJD196617 VSZ196617 WCV196617 WMR196617 WWN196617 AF262153 KB262153 TX262153 ADT262153 ANP262153 AXL262153 BHH262153 BRD262153 CAZ262153 CKV262153 CUR262153 DEN262153 DOJ262153 DYF262153 EIB262153 ERX262153 FBT262153 FLP262153 FVL262153 GFH262153 GPD262153 GYZ262153 HIV262153 HSR262153 ICN262153 IMJ262153 IWF262153 JGB262153 JPX262153 JZT262153 KJP262153 KTL262153 LDH262153 LND262153 LWZ262153 MGV262153 MQR262153 NAN262153 NKJ262153 NUF262153 OEB262153 ONX262153 OXT262153 PHP262153 PRL262153 QBH262153 QLD262153 QUZ262153 REV262153 ROR262153 RYN262153 SIJ262153 SSF262153 TCB262153 TLX262153 TVT262153 UFP262153 UPL262153 UZH262153 VJD262153 VSZ262153 WCV262153 WMR262153 WWN262153 AF327689 KB327689 TX327689 ADT327689 ANP327689 AXL327689 BHH327689 BRD327689 CAZ327689 CKV327689 CUR327689 DEN327689 DOJ327689 DYF327689 EIB327689 ERX327689 FBT327689 FLP327689 FVL327689 GFH327689 GPD327689 GYZ327689 HIV327689 HSR327689 ICN327689 IMJ327689 IWF327689 JGB327689 JPX327689 JZT327689 KJP327689 KTL327689 LDH327689 LND327689 LWZ327689 MGV327689 MQR327689 NAN327689 NKJ327689 NUF327689 OEB327689 ONX327689 OXT327689 PHP327689 PRL327689 QBH327689 QLD327689 QUZ327689 REV327689 ROR327689 RYN327689 SIJ327689 SSF327689 TCB327689 TLX327689 TVT327689 UFP327689 UPL327689 UZH327689 VJD327689 VSZ327689 WCV327689 WMR327689 WWN327689 AF393225 KB393225 TX393225 ADT393225 ANP393225 AXL393225 BHH393225 BRD393225 CAZ393225 CKV393225 CUR393225 DEN393225 DOJ393225 DYF393225 EIB393225 ERX393225 FBT393225 FLP393225 FVL393225 GFH393225 GPD393225 GYZ393225 HIV393225 HSR393225 ICN393225 IMJ393225 IWF393225 JGB393225 JPX393225 JZT393225 KJP393225 KTL393225 LDH393225 LND393225 LWZ393225 MGV393225 MQR393225 NAN393225 NKJ393225 NUF393225 OEB393225 ONX393225 OXT393225 PHP393225 PRL393225 QBH393225 QLD393225 QUZ393225 REV393225 ROR393225 RYN393225 SIJ393225 SSF393225 TCB393225 TLX393225 TVT393225 UFP393225 UPL393225 UZH393225 VJD393225 VSZ393225 WCV393225 WMR393225 WWN393225 AF458761 KB458761 TX458761 ADT458761 ANP458761 AXL458761 BHH458761 BRD458761 CAZ458761 CKV458761 CUR458761 DEN458761 DOJ458761 DYF458761 EIB458761 ERX458761 FBT458761 FLP458761 FVL458761 GFH458761 GPD458761 GYZ458761 HIV458761 HSR458761 ICN458761 IMJ458761 IWF458761 JGB458761 JPX458761 JZT458761 KJP458761 KTL458761 LDH458761 LND458761 LWZ458761 MGV458761 MQR458761 NAN458761 NKJ458761 NUF458761 OEB458761 ONX458761 OXT458761 PHP458761 PRL458761 QBH458761 QLD458761 QUZ458761 REV458761 ROR458761 RYN458761 SIJ458761 SSF458761 TCB458761 TLX458761 TVT458761 UFP458761 UPL458761 UZH458761 VJD458761 VSZ458761 WCV458761 WMR458761 WWN458761 AF524297 KB524297 TX524297 ADT524297 ANP524297 AXL524297 BHH524297 BRD524297 CAZ524297 CKV524297 CUR524297 DEN524297 DOJ524297 DYF524297 EIB524297 ERX524297 FBT524297 FLP524297 FVL524297 GFH524297 GPD524297 GYZ524297 HIV524297 HSR524297 ICN524297 IMJ524297 IWF524297 JGB524297 JPX524297 JZT524297 KJP524297 KTL524297 LDH524297 LND524297 LWZ524297 MGV524297 MQR524297 NAN524297 NKJ524297 NUF524297 OEB524297 ONX524297 OXT524297 PHP524297 PRL524297 QBH524297 QLD524297 QUZ524297 REV524297 ROR524297 RYN524297 SIJ524297 SSF524297 TCB524297 TLX524297 TVT524297 UFP524297 UPL524297 UZH524297 VJD524297 VSZ524297 WCV524297 WMR524297 WWN524297 AF589833 KB589833 TX589833 ADT589833 ANP589833 AXL589833 BHH589833 BRD589833 CAZ589833 CKV589833 CUR589833 DEN589833 DOJ589833 DYF589833 EIB589833 ERX589833 FBT589833 FLP589833 FVL589833 GFH589833 GPD589833 GYZ589833 HIV589833 HSR589833 ICN589833 IMJ589833 IWF589833 JGB589833 JPX589833 JZT589833 KJP589833 KTL589833 LDH589833 LND589833 LWZ589833 MGV589833 MQR589833 NAN589833 NKJ589833 NUF589833 OEB589833 ONX589833 OXT589833 PHP589833 PRL589833 QBH589833 QLD589833 QUZ589833 REV589833 ROR589833 RYN589833 SIJ589833 SSF589833 TCB589833 TLX589833 TVT589833 UFP589833 UPL589833 UZH589833 VJD589833 VSZ589833 WCV589833 WMR589833 WWN589833 AF655369 KB655369 TX655369 ADT655369 ANP655369 AXL655369 BHH655369 BRD655369 CAZ655369 CKV655369 CUR655369 DEN655369 DOJ655369 DYF655369 EIB655369 ERX655369 FBT655369 FLP655369 FVL655369 GFH655369 GPD655369 GYZ655369 HIV655369 HSR655369 ICN655369 IMJ655369 IWF655369 JGB655369 JPX655369 JZT655369 KJP655369 KTL655369 LDH655369 LND655369 LWZ655369 MGV655369 MQR655369 NAN655369 NKJ655369 NUF655369 OEB655369 ONX655369 OXT655369 PHP655369 PRL655369 QBH655369 QLD655369 QUZ655369 REV655369 ROR655369 RYN655369 SIJ655369 SSF655369 TCB655369 TLX655369 TVT655369 UFP655369 UPL655369 UZH655369 VJD655369 VSZ655369 WCV655369 WMR655369 WWN655369 AF720905 KB720905 TX720905 ADT720905 ANP720905 AXL720905 BHH720905 BRD720905 CAZ720905 CKV720905 CUR720905 DEN720905 DOJ720905 DYF720905 EIB720905 ERX720905 FBT720905 FLP720905 FVL720905 GFH720905 GPD720905 GYZ720905 HIV720905 HSR720905 ICN720905 IMJ720905 IWF720905 JGB720905 JPX720905 JZT720905 KJP720905 KTL720905 LDH720905 LND720905 LWZ720905 MGV720905 MQR720905 NAN720905 NKJ720905 NUF720905 OEB720905 ONX720905 OXT720905 PHP720905 PRL720905 QBH720905 QLD720905 QUZ720905 REV720905 ROR720905 RYN720905 SIJ720905 SSF720905 TCB720905 TLX720905 TVT720905 UFP720905 UPL720905 UZH720905 VJD720905 VSZ720905 WCV720905 WMR720905 WWN720905 AF786441 KB786441 TX786441 ADT786441 ANP786441 AXL786441 BHH786441 BRD786441 CAZ786441 CKV786441 CUR786441 DEN786441 DOJ786441 DYF786441 EIB786441 ERX786441 FBT786441 FLP786441 FVL786441 GFH786441 GPD786441 GYZ786441 HIV786441 HSR786441 ICN786441 IMJ786441 IWF786441 JGB786441 JPX786441 JZT786441 KJP786441 KTL786441 LDH786441 LND786441 LWZ786441 MGV786441 MQR786441 NAN786441 NKJ786441 NUF786441 OEB786441 ONX786441 OXT786441 PHP786441 PRL786441 QBH786441 QLD786441 QUZ786441 REV786441 ROR786441 RYN786441 SIJ786441 SSF786441 TCB786441 TLX786441 TVT786441 UFP786441 UPL786441 UZH786441 VJD786441 VSZ786441 WCV786441 WMR786441 WWN786441 AF851977 KB851977 TX851977 ADT851977 ANP851977 AXL851977 BHH851977 BRD851977 CAZ851977 CKV851977 CUR851977 DEN851977 DOJ851977 DYF851977 EIB851977 ERX851977 FBT851977 FLP851977 FVL851977 GFH851977 GPD851977 GYZ851977 HIV851977 HSR851977 ICN851977 IMJ851977 IWF851977 JGB851977 JPX851977 JZT851977 KJP851977 KTL851977 LDH851977 LND851977 LWZ851977 MGV851977 MQR851977 NAN851977 NKJ851977 NUF851977 OEB851977 ONX851977 OXT851977 PHP851977 PRL851977 QBH851977 QLD851977 QUZ851977 REV851977 ROR851977 RYN851977 SIJ851977 SSF851977 TCB851977 TLX851977 TVT851977 UFP851977 UPL851977 UZH851977 VJD851977 VSZ851977 WCV851977 WMR851977 WWN851977 AF917513 KB917513 TX917513 ADT917513 ANP917513 AXL917513 BHH917513 BRD917513 CAZ917513 CKV917513 CUR917513 DEN917513 DOJ917513 DYF917513 EIB917513 ERX917513 FBT917513 FLP917513 FVL917513 GFH917513 GPD917513 GYZ917513 HIV917513 HSR917513 ICN917513 IMJ917513 IWF917513 JGB917513 JPX917513 JZT917513 KJP917513 KTL917513 LDH917513 LND917513 LWZ917513 MGV917513 MQR917513 NAN917513 NKJ917513 NUF917513 OEB917513 ONX917513 OXT917513 PHP917513 PRL917513 QBH917513 QLD917513 QUZ917513 REV917513 ROR917513 RYN917513 SIJ917513 SSF917513 TCB917513 TLX917513 TVT917513 UFP917513 UPL917513 UZH917513 VJD917513 VSZ917513 WCV917513 WMR917513 WWN917513 AF983049 KB983049 TX983049 ADT983049 ANP983049 AXL983049 BHH983049 BRD983049 CAZ983049 CKV983049 CUR983049 DEN983049 DOJ983049 DYF983049 EIB983049 ERX983049 FBT983049 FLP983049 FVL983049 GFH983049 GPD983049 GYZ983049 HIV983049 HSR983049 ICN983049 IMJ983049 IWF983049 JGB983049 JPX983049 JZT983049 KJP983049 KTL983049 LDH983049 LND983049 LWZ983049 MGV983049 MQR983049 NAN983049 NKJ983049 NUF983049 OEB983049 ONX983049 OXT983049 PHP983049 PRL983049 QBH983049 QLD983049 QUZ983049 REV983049 ROR983049 RYN983049 SIJ983049 SSF983049 TCB983049 TLX983049 TVT983049 UFP983049 UPL983049 UZH983049 VJD983049 VSZ983049 WCV983049 WMR983049 WWN983049 AG9:AG88 KC9:KC88 TY9:TY88 ADU9:ADU88 ANQ9:ANQ88 AXM9:AXM88 BHI9:BHI88 BRE9:BRE88 CBA9:CBA88 CKW9:CKW88 CUS9:CUS88 DEO9:DEO88 DOK9:DOK88 DYG9:DYG88 EIC9:EIC88 ERY9:ERY88 FBU9:FBU88 FLQ9:FLQ88 FVM9:FVM88 GFI9:GFI88 GPE9:GPE88 GZA9:GZA88 HIW9:HIW88 HSS9:HSS88 ICO9:ICO88 IMK9:IMK88 IWG9:IWG88 JGC9:JGC88 JPY9:JPY88 JZU9:JZU88 KJQ9:KJQ88 KTM9:KTM88 LDI9:LDI88 LNE9:LNE88 LXA9:LXA88 MGW9:MGW88 MQS9:MQS88 NAO9:NAO88 NKK9:NKK88 NUG9:NUG88 OEC9:OEC88 ONY9:ONY88 OXU9:OXU88 PHQ9:PHQ88 PRM9:PRM88 QBI9:QBI88 QLE9:QLE88 QVA9:QVA88 REW9:REW88 ROS9:ROS88 RYO9:RYO88 SIK9:SIK88 SSG9:SSG88 TCC9:TCC88 TLY9:TLY88 TVU9:TVU88 UFQ9:UFQ88 UPM9:UPM88 UZI9:UZI88 VJE9:VJE88 VTA9:VTA88 WCW9:WCW88 WMS9:WMS88 WWO9:WWO88 AG65545:AG65624 KC65545:KC65624 TY65545:TY65624 ADU65545:ADU65624 ANQ65545:ANQ65624 AXM65545:AXM65624 BHI65545:BHI65624 BRE65545:BRE65624 CBA65545:CBA65624 CKW65545:CKW65624 CUS65545:CUS65624 DEO65545:DEO65624 DOK65545:DOK65624 DYG65545:DYG65624 EIC65545:EIC65624 ERY65545:ERY65624 FBU65545:FBU65624 FLQ65545:FLQ65624 FVM65545:FVM65624 GFI65545:GFI65624 GPE65545:GPE65624 GZA65545:GZA65624 HIW65545:HIW65624 HSS65545:HSS65624 ICO65545:ICO65624 IMK65545:IMK65624 IWG65545:IWG65624 JGC65545:JGC65624 JPY65545:JPY65624 JZU65545:JZU65624 KJQ65545:KJQ65624 KTM65545:KTM65624 LDI65545:LDI65624 LNE65545:LNE65624 LXA65545:LXA65624 MGW65545:MGW65624 MQS65545:MQS65624 NAO65545:NAO65624 NKK65545:NKK65624 NUG65545:NUG65624 OEC65545:OEC65624 ONY65545:ONY65624 OXU65545:OXU65624 PHQ65545:PHQ65624 PRM65545:PRM65624 QBI65545:QBI65624 QLE65545:QLE65624 QVA65545:QVA65624 REW65545:REW65624 ROS65545:ROS65624 RYO65545:RYO65624 SIK65545:SIK65624 SSG65545:SSG65624 TCC65545:TCC65624 TLY65545:TLY65624 TVU65545:TVU65624 UFQ65545:UFQ65624 UPM65545:UPM65624 UZI65545:UZI65624 VJE65545:VJE65624 VTA65545:VTA65624 WCW65545:WCW65624 WMS65545:WMS65624 WWO65545:WWO65624 AG131081:AG131160 KC131081:KC131160 TY131081:TY131160 ADU131081:ADU131160 ANQ131081:ANQ131160 AXM131081:AXM131160 BHI131081:BHI131160 BRE131081:BRE131160 CBA131081:CBA131160 CKW131081:CKW131160 CUS131081:CUS131160 DEO131081:DEO131160 DOK131081:DOK131160 DYG131081:DYG131160 EIC131081:EIC131160 ERY131081:ERY131160 FBU131081:FBU131160 FLQ131081:FLQ131160 FVM131081:FVM131160 GFI131081:GFI131160 GPE131081:GPE131160 GZA131081:GZA131160 HIW131081:HIW131160 HSS131081:HSS131160 ICO131081:ICO131160 IMK131081:IMK131160 IWG131081:IWG131160 JGC131081:JGC131160 JPY131081:JPY131160 JZU131081:JZU131160 KJQ131081:KJQ131160 KTM131081:KTM131160 LDI131081:LDI131160 LNE131081:LNE131160 LXA131081:LXA131160 MGW131081:MGW131160 MQS131081:MQS131160 NAO131081:NAO131160 NKK131081:NKK131160 NUG131081:NUG131160 OEC131081:OEC131160 ONY131081:ONY131160 OXU131081:OXU131160 PHQ131081:PHQ131160 PRM131081:PRM131160 QBI131081:QBI131160 QLE131081:QLE131160 QVA131081:QVA131160 REW131081:REW131160 ROS131081:ROS131160 RYO131081:RYO131160 SIK131081:SIK131160 SSG131081:SSG131160 TCC131081:TCC131160 TLY131081:TLY131160 TVU131081:TVU131160 UFQ131081:UFQ131160 UPM131081:UPM131160 UZI131081:UZI131160 VJE131081:VJE131160 VTA131081:VTA131160 WCW131081:WCW131160 WMS131081:WMS131160 WWO131081:WWO131160 AG196617:AG196696 KC196617:KC196696 TY196617:TY196696 ADU196617:ADU196696 ANQ196617:ANQ196696 AXM196617:AXM196696 BHI196617:BHI196696 BRE196617:BRE196696 CBA196617:CBA196696 CKW196617:CKW196696 CUS196617:CUS196696 DEO196617:DEO196696 DOK196617:DOK196696 DYG196617:DYG196696 EIC196617:EIC196696 ERY196617:ERY196696 FBU196617:FBU196696 FLQ196617:FLQ196696 FVM196617:FVM196696 GFI196617:GFI196696 GPE196617:GPE196696 GZA196617:GZA196696 HIW196617:HIW196696 HSS196617:HSS196696 ICO196617:ICO196696 IMK196617:IMK196696 IWG196617:IWG196696 JGC196617:JGC196696 JPY196617:JPY196696 JZU196617:JZU196696 KJQ196617:KJQ196696 KTM196617:KTM196696 LDI196617:LDI196696 LNE196617:LNE196696 LXA196617:LXA196696 MGW196617:MGW196696 MQS196617:MQS196696 NAO196617:NAO196696 NKK196617:NKK196696 NUG196617:NUG196696 OEC196617:OEC196696 ONY196617:ONY196696 OXU196617:OXU196696 PHQ196617:PHQ196696 PRM196617:PRM196696 QBI196617:QBI196696 QLE196617:QLE196696 QVA196617:QVA196696 REW196617:REW196696 ROS196617:ROS196696 RYO196617:RYO196696 SIK196617:SIK196696 SSG196617:SSG196696 TCC196617:TCC196696 TLY196617:TLY196696 TVU196617:TVU196696 UFQ196617:UFQ196696 UPM196617:UPM196696 UZI196617:UZI196696 VJE196617:VJE196696 VTA196617:VTA196696 WCW196617:WCW196696 WMS196617:WMS196696 WWO196617:WWO196696 AG262153:AG262232 KC262153:KC262232 TY262153:TY262232 ADU262153:ADU262232 ANQ262153:ANQ262232 AXM262153:AXM262232 BHI262153:BHI262232 BRE262153:BRE262232 CBA262153:CBA262232 CKW262153:CKW262232 CUS262153:CUS262232 DEO262153:DEO262232 DOK262153:DOK262232 DYG262153:DYG262232 EIC262153:EIC262232 ERY262153:ERY262232 FBU262153:FBU262232 FLQ262153:FLQ262232 FVM262153:FVM262232 GFI262153:GFI262232 GPE262153:GPE262232 GZA262153:GZA262232 HIW262153:HIW262232 HSS262153:HSS262232 ICO262153:ICO262232 IMK262153:IMK262232 IWG262153:IWG262232 JGC262153:JGC262232 JPY262153:JPY262232 JZU262153:JZU262232 KJQ262153:KJQ262232 KTM262153:KTM262232 LDI262153:LDI262232 LNE262153:LNE262232 LXA262153:LXA262232 MGW262153:MGW262232 MQS262153:MQS262232 NAO262153:NAO262232 NKK262153:NKK262232 NUG262153:NUG262232 OEC262153:OEC262232 ONY262153:ONY262232 OXU262153:OXU262232 PHQ262153:PHQ262232 PRM262153:PRM262232 QBI262153:QBI262232 QLE262153:QLE262232 QVA262153:QVA262232 REW262153:REW262232 ROS262153:ROS262232 RYO262153:RYO262232 SIK262153:SIK262232 SSG262153:SSG262232 TCC262153:TCC262232 TLY262153:TLY262232 TVU262153:TVU262232 UFQ262153:UFQ262232 UPM262153:UPM262232 UZI262153:UZI262232 VJE262153:VJE262232 VTA262153:VTA262232 WCW262153:WCW262232 WMS262153:WMS262232 WWO262153:WWO262232 AG327689:AG327768 KC327689:KC327768 TY327689:TY327768 ADU327689:ADU327768 ANQ327689:ANQ327768 AXM327689:AXM327768 BHI327689:BHI327768 BRE327689:BRE327768 CBA327689:CBA327768 CKW327689:CKW327768 CUS327689:CUS327768 DEO327689:DEO327768 DOK327689:DOK327768 DYG327689:DYG327768 EIC327689:EIC327768 ERY327689:ERY327768 FBU327689:FBU327768 FLQ327689:FLQ327768 FVM327689:FVM327768 GFI327689:GFI327768 GPE327689:GPE327768 GZA327689:GZA327768 HIW327689:HIW327768 HSS327689:HSS327768 ICO327689:ICO327768 IMK327689:IMK327768 IWG327689:IWG327768 JGC327689:JGC327768 JPY327689:JPY327768 JZU327689:JZU327768 KJQ327689:KJQ327768 KTM327689:KTM327768 LDI327689:LDI327768 LNE327689:LNE327768 LXA327689:LXA327768 MGW327689:MGW327768 MQS327689:MQS327768 NAO327689:NAO327768 NKK327689:NKK327768 NUG327689:NUG327768 OEC327689:OEC327768 ONY327689:ONY327768 OXU327689:OXU327768 PHQ327689:PHQ327768 PRM327689:PRM327768 QBI327689:QBI327768 QLE327689:QLE327768 QVA327689:QVA327768 REW327689:REW327768 ROS327689:ROS327768 RYO327689:RYO327768 SIK327689:SIK327768 SSG327689:SSG327768 TCC327689:TCC327768 TLY327689:TLY327768 TVU327689:TVU327768 UFQ327689:UFQ327768 UPM327689:UPM327768 UZI327689:UZI327768 VJE327689:VJE327768 VTA327689:VTA327768 WCW327689:WCW327768 WMS327689:WMS327768 WWO327689:WWO327768 AG393225:AG393304 KC393225:KC393304 TY393225:TY393304 ADU393225:ADU393304 ANQ393225:ANQ393304 AXM393225:AXM393304 BHI393225:BHI393304 BRE393225:BRE393304 CBA393225:CBA393304 CKW393225:CKW393304 CUS393225:CUS393304 DEO393225:DEO393304 DOK393225:DOK393304 DYG393225:DYG393304 EIC393225:EIC393304 ERY393225:ERY393304 FBU393225:FBU393304 FLQ393225:FLQ393304 FVM393225:FVM393304 GFI393225:GFI393304 GPE393225:GPE393304 GZA393225:GZA393304 HIW393225:HIW393304 HSS393225:HSS393304 ICO393225:ICO393304 IMK393225:IMK393304 IWG393225:IWG393304 JGC393225:JGC393304 JPY393225:JPY393304 JZU393225:JZU393304 KJQ393225:KJQ393304 KTM393225:KTM393304 LDI393225:LDI393304 LNE393225:LNE393304 LXA393225:LXA393304 MGW393225:MGW393304 MQS393225:MQS393304 NAO393225:NAO393304 NKK393225:NKK393304 NUG393225:NUG393304 OEC393225:OEC393304 ONY393225:ONY393304 OXU393225:OXU393304 PHQ393225:PHQ393304 PRM393225:PRM393304 QBI393225:QBI393304 QLE393225:QLE393304 QVA393225:QVA393304 REW393225:REW393304 ROS393225:ROS393304 RYO393225:RYO393304 SIK393225:SIK393304 SSG393225:SSG393304 TCC393225:TCC393304 TLY393225:TLY393304 TVU393225:TVU393304 UFQ393225:UFQ393304 UPM393225:UPM393304 UZI393225:UZI393304 VJE393225:VJE393304 VTA393225:VTA393304 WCW393225:WCW393304 WMS393225:WMS393304 WWO393225:WWO393304 AG458761:AG458840 KC458761:KC458840 TY458761:TY458840 ADU458761:ADU458840 ANQ458761:ANQ458840 AXM458761:AXM458840 BHI458761:BHI458840 BRE458761:BRE458840 CBA458761:CBA458840 CKW458761:CKW458840 CUS458761:CUS458840 DEO458761:DEO458840 DOK458761:DOK458840 DYG458761:DYG458840 EIC458761:EIC458840 ERY458761:ERY458840 FBU458761:FBU458840 FLQ458761:FLQ458840 FVM458761:FVM458840 GFI458761:GFI458840 GPE458761:GPE458840 GZA458761:GZA458840 HIW458761:HIW458840 HSS458761:HSS458840 ICO458761:ICO458840 IMK458761:IMK458840 IWG458761:IWG458840 JGC458761:JGC458840 JPY458761:JPY458840 JZU458761:JZU458840 KJQ458761:KJQ458840 KTM458761:KTM458840 LDI458761:LDI458840 LNE458761:LNE458840 LXA458761:LXA458840 MGW458761:MGW458840 MQS458761:MQS458840 NAO458761:NAO458840 NKK458761:NKK458840 NUG458761:NUG458840 OEC458761:OEC458840 ONY458761:ONY458840 OXU458761:OXU458840 PHQ458761:PHQ458840 PRM458761:PRM458840 QBI458761:QBI458840 QLE458761:QLE458840 QVA458761:QVA458840 REW458761:REW458840 ROS458761:ROS458840 RYO458761:RYO458840 SIK458761:SIK458840 SSG458761:SSG458840 TCC458761:TCC458840 TLY458761:TLY458840 TVU458761:TVU458840 UFQ458761:UFQ458840 UPM458761:UPM458840 UZI458761:UZI458840 VJE458761:VJE458840 VTA458761:VTA458840 WCW458761:WCW458840 WMS458761:WMS458840 WWO458761:WWO458840 AG524297:AG524376 KC524297:KC524376 TY524297:TY524376 ADU524297:ADU524376 ANQ524297:ANQ524376 AXM524297:AXM524376 BHI524297:BHI524376 BRE524297:BRE524376 CBA524297:CBA524376 CKW524297:CKW524376 CUS524297:CUS524376 DEO524297:DEO524376 DOK524297:DOK524376 DYG524297:DYG524376 EIC524297:EIC524376 ERY524297:ERY524376 FBU524297:FBU524376 FLQ524297:FLQ524376 FVM524297:FVM524376 GFI524297:GFI524376 GPE524297:GPE524376 GZA524297:GZA524376 HIW524297:HIW524376 HSS524297:HSS524376 ICO524297:ICO524376 IMK524297:IMK524376 IWG524297:IWG524376 JGC524297:JGC524376 JPY524297:JPY524376 JZU524297:JZU524376 KJQ524297:KJQ524376 KTM524297:KTM524376 LDI524297:LDI524376 LNE524297:LNE524376 LXA524297:LXA524376 MGW524297:MGW524376 MQS524297:MQS524376 NAO524297:NAO524376 NKK524297:NKK524376 NUG524297:NUG524376 OEC524297:OEC524376 ONY524297:ONY524376 OXU524297:OXU524376 PHQ524297:PHQ524376 PRM524297:PRM524376 QBI524297:QBI524376 QLE524297:QLE524376 QVA524297:QVA524376 REW524297:REW524376 ROS524297:ROS524376 RYO524297:RYO524376 SIK524297:SIK524376 SSG524297:SSG524376 TCC524297:TCC524376 TLY524297:TLY524376 TVU524297:TVU524376 UFQ524297:UFQ524376 UPM524297:UPM524376 UZI524297:UZI524376 VJE524297:VJE524376 VTA524297:VTA524376 WCW524297:WCW524376 WMS524297:WMS524376 WWO524297:WWO524376 AG589833:AG589912 KC589833:KC589912 TY589833:TY589912 ADU589833:ADU589912 ANQ589833:ANQ589912 AXM589833:AXM589912 BHI589833:BHI589912 BRE589833:BRE589912 CBA589833:CBA589912 CKW589833:CKW589912 CUS589833:CUS589912 DEO589833:DEO589912 DOK589833:DOK589912 DYG589833:DYG589912 EIC589833:EIC589912 ERY589833:ERY589912 FBU589833:FBU589912 FLQ589833:FLQ589912 FVM589833:FVM589912 GFI589833:GFI589912 GPE589833:GPE589912 GZA589833:GZA589912 HIW589833:HIW589912 HSS589833:HSS589912 ICO589833:ICO589912 IMK589833:IMK589912 IWG589833:IWG589912 JGC589833:JGC589912 JPY589833:JPY589912 JZU589833:JZU589912 KJQ589833:KJQ589912 KTM589833:KTM589912 LDI589833:LDI589912 LNE589833:LNE589912 LXA589833:LXA589912 MGW589833:MGW589912 MQS589833:MQS589912 NAO589833:NAO589912 NKK589833:NKK589912 NUG589833:NUG589912 OEC589833:OEC589912 ONY589833:ONY589912 OXU589833:OXU589912 PHQ589833:PHQ589912 PRM589833:PRM589912 QBI589833:QBI589912 QLE589833:QLE589912 QVA589833:QVA589912 REW589833:REW589912 ROS589833:ROS589912 RYO589833:RYO589912 SIK589833:SIK589912 SSG589833:SSG589912 TCC589833:TCC589912 TLY589833:TLY589912 TVU589833:TVU589912 UFQ589833:UFQ589912 UPM589833:UPM589912 UZI589833:UZI589912 VJE589833:VJE589912 VTA589833:VTA589912 WCW589833:WCW589912 WMS589833:WMS589912 WWO589833:WWO589912 AG655369:AG655448 KC655369:KC655448 TY655369:TY655448 ADU655369:ADU655448 ANQ655369:ANQ655448 AXM655369:AXM655448 BHI655369:BHI655448 BRE655369:BRE655448 CBA655369:CBA655448 CKW655369:CKW655448 CUS655369:CUS655448 DEO655369:DEO655448 DOK655369:DOK655448 DYG655369:DYG655448 EIC655369:EIC655448 ERY655369:ERY655448 FBU655369:FBU655448 FLQ655369:FLQ655448 FVM655369:FVM655448 GFI655369:GFI655448 GPE655369:GPE655448 GZA655369:GZA655448 HIW655369:HIW655448 HSS655369:HSS655448 ICO655369:ICO655448 IMK655369:IMK655448 IWG655369:IWG655448 JGC655369:JGC655448 JPY655369:JPY655448 JZU655369:JZU655448 KJQ655369:KJQ655448 KTM655369:KTM655448 LDI655369:LDI655448 LNE655369:LNE655448 LXA655369:LXA655448 MGW655369:MGW655448 MQS655369:MQS655448 NAO655369:NAO655448 NKK655369:NKK655448 NUG655369:NUG655448 OEC655369:OEC655448 ONY655369:ONY655448 OXU655369:OXU655448 PHQ655369:PHQ655448 PRM655369:PRM655448 QBI655369:QBI655448 QLE655369:QLE655448 QVA655369:QVA655448 REW655369:REW655448 ROS655369:ROS655448 RYO655369:RYO655448 SIK655369:SIK655448 SSG655369:SSG655448 TCC655369:TCC655448 TLY655369:TLY655448 TVU655369:TVU655448 UFQ655369:UFQ655448 UPM655369:UPM655448 UZI655369:UZI655448 VJE655369:VJE655448 VTA655369:VTA655448 WCW655369:WCW655448 WMS655369:WMS655448 WWO655369:WWO655448 AG720905:AG720984 KC720905:KC720984 TY720905:TY720984 ADU720905:ADU720984 ANQ720905:ANQ720984 AXM720905:AXM720984 BHI720905:BHI720984 BRE720905:BRE720984 CBA720905:CBA720984 CKW720905:CKW720984 CUS720905:CUS720984 DEO720905:DEO720984 DOK720905:DOK720984 DYG720905:DYG720984 EIC720905:EIC720984 ERY720905:ERY720984 FBU720905:FBU720984 FLQ720905:FLQ720984 FVM720905:FVM720984 GFI720905:GFI720984 GPE720905:GPE720984 GZA720905:GZA720984 HIW720905:HIW720984 HSS720905:HSS720984 ICO720905:ICO720984 IMK720905:IMK720984 IWG720905:IWG720984 JGC720905:JGC720984 JPY720905:JPY720984 JZU720905:JZU720984 KJQ720905:KJQ720984 KTM720905:KTM720984 LDI720905:LDI720984 LNE720905:LNE720984 LXA720905:LXA720984 MGW720905:MGW720984 MQS720905:MQS720984 NAO720905:NAO720984 NKK720905:NKK720984 NUG720905:NUG720984 OEC720905:OEC720984 ONY720905:ONY720984 OXU720905:OXU720984 PHQ720905:PHQ720984 PRM720905:PRM720984 QBI720905:QBI720984 QLE720905:QLE720984 QVA720905:QVA720984 REW720905:REW720984 ROS720905:ROS720984 RYO720905:RYO720984 SIK720905:SIK720984 SSG720905:SSG720984 TCC720905:TCC720984 TLY720905:TLY720984 TVU720905:TVU720984 UFQ720905:UFQ720984 UPM720905:UPM720984 UZI720905:UZI720984 VJE720905:VJE720984 VTA720905:VTA720984 WCW720905:WCW720984 WMS720905:WMS720984 WWO720905:WWO720984 AG786441:AG786520 KC786441:KC786520 TY786441:TY786520 ADU786441:ADU786520 ANQ786441:ANQ786520 AXM786441:AXM786520 BHI786441:BHI786520 BRE786441:BRE786520 CBA786441:CBA786520 CKW786441:CKW786520 CUS786441:CUS786520 DEO786441:DEO786520 DOK786441:DOK786520 DYG786441:DYG786520 EIC786441:EIC786520 ERY786441:ERY786520 FBU786441:FBU786520 FLQ786441:FLQ786520 FVM786441:FVM786520 GFI786441:GFI786520 GPE786441:GPE786520 GZA786441:GZA786520 HIW786441:HIW786520 HSS786441:HSS786520 ICO786441:ICO786520 IMK786441:IMK786520 IWG786441:IWG786520 JGC786441:JGC786520 JPY786441:JPY786520 JZU786441:JZU786520 KJQ786441:KJQ786520 KTM786441:KTM786520 LDI786441:LDI786520 LNE786441:LNE786520 LXA786441:LXA786520 MGW786441:MGW786520 MQS786441:MQS786520 NAO786441:NAO786520 NKK786441:NKK786520 NUG786441:NUG786520 OEC786441:OEC786520 ONY786441:ONY786520 OXU786441:OXU786520 PHQ786441:PHQ786520 PRM786441:PRM786520 QBI786441:QBI786520 QLE786441:QLE786520 QVA786441:QVA786520 REW786441:REW786520 ROS786441:ROS786520 RYO786441:RYO786520 SIK786441:SIK786520 SSG786441:SSG786520 TCC786441:TCC786520 TLY786441:TLY786520 TVU786441:TVU786520 UFQ786441:UFQ786520 UPM786441:UPM786520 UZI786441:UZI786520 VJE786441:VJE786520 VTA786441:VTA786520 WCW786441:WCW786520 WMS786441:WMS786520 WWO786441:WWO786520 AG851977:AG852056 KC851977:KC852056 TY851977:TY852056 ADU851977:ADU852056 ANQ851977:ANQ852056 AXM851977:AXM852056 BHI851977:BHI852056 BRE851977:BRE852056 CBA851977:CBA852056 CKW851977:CKW852056 CUS851977:CUS852056 DEO851977:DEO852056 DOK851977:DOK852056 DYG851977:DYG852056 EIC851977:EIC852056 ERY851977:ERY852056 FBU851977:FBU852056 FLQ851977:FLQ852056 FVM851977:FVM852056 GFI851977:GFI852056 GPE851977:GPE852056 GZA851977:GZA852056 HIW851977:HIW852056 HSS851977:HSS852056 ICO851977:ICO852056 IMK851977:IMK852056 IWG851977:IWG852056 JGC851977:JGC852056 JPY851977:JPY852056 JZU851977:JZU852056 KJQ851977:KJQ852056 KTM851977:KTM852056 LDI851977:LDI852056 LNE851977:LNE852056 LXA851977:LXA852056 MGW851977:MGW852056 MQS851977:MQS852056 NAO851977:NAO852056 NKK851977:NKK852056 NUG851977:NUG852056 OEC851977:OEC852056 ONY851977:ONY852056 OXU851977:OXU852056 PHQ851977:PHQ852056 PRM851977:PRM852056 QBI851977:QBI852056 QLE851977:QLE852056 QVA851977:QVA852056 REW851977:REW852056 ROS851977:ROS852056 RYO851977:RYO852056 SIK851977:SIK852056 SSG851977:SSG852056 TCC851977:TCC852056 TLY851977:TLY852056 TVU851977:TVU852056 UFQ851977:UFQ852056 UPM851977:UPM852056 UZI851977:UZI852056 VJE851977:VJE852056 VTA851977:VTA852056 WCW851977:WCW852056 WMS851977:WMS852056 WWO851977:WWO852056 AG917513:AG917592 KC917513:KC917592 TY917513:TY917592 ADU917513:ADU917592 ANQ917513:ANQ917592 AXM917513:AXM917592 BHI917513:BHI917592 BRE917513:BRE917592 CBA917513:CBA917592 CKW917513:CKW917592 CUS917513:CUS917592 DEO917513:DEO917592 DOK917513:DOK917592 DYG917513:DYG917592 EIC917513:EIC917592 ERY917513:ERY917592 FBU917513:FBU917592 FLQ917513:FLQ917592 FVM917513:FVM917592 GFI917513:GFI917592 GPE917513:GPE917592 GZA917513:GZA917592 HIW917513:HIW917592 HSS917513:HSS917592 ICO917513:ICO917592 IMK917513:IMK917592 IWG917513:IWG917592 JGC917513:JGC917592 JPY917513:JPY917592 JZU917513:JZU917592 KJQ917513:KJQ917592 KTM917513:KTM917592 LDI917513:LDI917592 LNE917513:LNE917592 LXA917513:LXA917592 MGW917513:MGW917592 MQS917513:MQS917592 NAO917513:NAO917592 NKK917513:NKK917592 NUG917513:NUG917592 OEC917513:OEC917592 ONY917513:ONY917592 OXU917513:OXU917592 PHQ917513:PHQ917592 PRM917513:PRM917592 QBI917513:QBI917592 QLE917513:QLE917592 QVA917513:QVA917592 REW917513:REW917592 ROS917513:ROS917592 RYO917513:RYO917592 SIK917513:SIK917592 SSG917513:SSG917592 TCC917513:TCC917592 TLY917513:TLY917592 TVU917513:TVU917592 UFQ917513:UFQ917592 UPM917513:UPM917592 UZI917513:UZI917592 VJE917513:VJE917592 VTA917513:VTA917592 WCW917513:WCW917592 WMS917513:WMS917592 WWO917513:WWO917592 AG983049:AG983128 KC983049:KC983128 TY983049:TY983128 ADU983049:ADU983128 ANQ983049:ANQ983128 AXM983049:AXM983128 BHI983049:BHI983128 BRE983049:BRE983128 CBA983049:CBA983128 CKW983049:CKW983128 CUS983049:CUS983128 DEO983049:DEO983128 DOK983049:DOK983128 DYG983049:DYG983128 EIC983049:EIC983128 ERY983049:ERY983128 FBU983049:FBU983128 FLQ983049:FLQ983128 FVM983049:FVM983128 GFI983049:GFI983128 GPE983049:GPE983128 GZA983049:GZA983128 HIW983049:HIW983128 HSS983049:HSS983128 ICO983049:ICO983128 IMK983049:IMK983128 IWG983049:IWG983128 JGC983049:JGC983128 JPY983049:JPY983128 JZU983049:JZU983128 KJQ983049:KJQ983128 KTM983049:KTM983128 LDI983049:LDI983128 LNE983049:LNE983128 LXA983049:LXA983128 MGW983049:MGW983128 MQS983049:MQS983128 NAO983049:NAO983128 NKK983049:NKK983128 NUG983049:NUG983128 OEC983049:OEC983128 ONY983049:ONY983128 OXU983049:OXU983128 PHQ983049:PHQ983128 PRM983049:PRM983128 QBI983049:QBI983128 QLE983049:QLE983128 QVA983049:QVA983128 REW983049:REW983128 ROS983049:ROS983128 RYO983049:RYO983128 SIK983049:SIK983128 SSG983049:SSG983128 TCC983049:TCC983128 TLY983049:TLY983128 TVU983049:TVU983128 UFQ983049:UFQ983128 UPM983049:UPM983128 UZI983049:UZI983128 VJE983049:VJE983128 VTA983049:VTA983128 WCW983049:WCW983128 WMS983049:WMS983128 WWO983049:WWO983128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13:AH88 KD13:KD88 TZ13:TZ88 ADV13:ADV88 ANR13:ANR88 AXN13:AXN88 BHJ13:BHJ88 BRF13:BRF88 CBB13:CBB88 CKX13:CKX88 CUT13:CUT88 DEP13:DEP88 DOL13:DOL88 DYH13:DYH88 EID13:EID88 ERZ13:ERZ88 FBV13:FBV88 FLR13:FLR88 FVN13:FVN88 GFJ13:GFJ88 GPF13:GPF88 GZB13:GZB88 HIX13:HIX88 HST13:HST88 ICP13:ICP88 IML13:IML88 IWH13:IWH88 JGD13:JGD88 JPZ13:JPZ88 JZV13:JZV88 KJR13:KJR88 KTN13:KTN88 LDJ13:LDJ88 LNF13:LNF88 LXB13:LXB88 MGX13:MGX88 MQT13:MQT88 NAP13:NAP88 NKL13:NKL88 NUH13:NUH88 OED13:OED88 ONZ13:ONZ88 OXV13:OXV88 PHR13:PHR88 PRN13:PRN88 QBJ13:QBJ88 QLF13:QLF88 QVB13:QVB88 REX13:REX88 ROT13:ROT88 RYP13:RYP88 SIL13:SIL88 SSH13:SSH88 TCD13:TCD88 TLZ13:TLZ88 TVV13:TVV88 UFR13:UFR88 UPN13:UPN88 UZJ13:UZJ88 VJF13:VJF88 VTB13:VTB88 WCX13:WCX88 WMT13:WMT88 WWP13:WWP88 AH65549:AH65624 KD65549:KD65624 TZ65549:TZ65624 ADV65549:ADV65624 ANR65549:ANR65624 AXN65549:AXN65624 BHJ65549:BHJ65624 BRF65549:BRF65624 CBB65549:CBB65624 CKX65549:CKX65624 CUT65549:CUT65624 DEP65549:DEP65624 DOL65549:DOL65624 DYH65549:DYH65624 EID65549:EID65624 ERZ65549:ERZ65624 FBV65549:FBV65624 FLR65549:FLR65624 FVN65549:FVN65624 GFJ65549:GFJ65624 GPF65549:GPF65624 GZB65549:GZB65624 HIX65549:HIX65624 HST65549:HST65624 ICP65549:ICP65624 IML65549:IML65624 IWH65549:IWH65624 JGD65549:JGD65624 JPZ65549:JPZ65624 JZV65549:JZV65624 KJR65549:KJR65624 KTN65549:KTN65624 LDJ65549:LDJ65624 LNF65549:LNF65624 LXB65549:LXB65624 MGX65549:MGX65624 MQT65549:MQT65624 NAP65549:NAP65624 NKL65549:NKL65624 NUH65549:NUH65624 OED65549:OED65624 ONZ65549:ONZ65624 OXV65549:OXV65624 PHR65549:PHR65624 PRN65549:PRN65624 QBJ65549:QBJ65624 QLF65549:QLF65624 QVB65549:QVB65624 REX65549:REX65624 ROT65549:ROT65624 RYP65549:RYP65624 SIL65549:SIL65624 SSH65549:SSH65624 TCD65549:TCD65624 TLZ65549:TLZ65624 TVV65549:TVV65624 UFR65549:UFR65624 UPN65549:UPN65624 UZJ65549:UZJ65624 VJF65549:VJF65624 VTB65549:VTB65624 WCX65549:WCX65624 WMT65549:WMT65624 WWP65549:WWP65624 AH131085:AH131160 KD131085:KD131160 TZ131085:TZ131160 ADV131085:ADV131160 ANR131085:ANR131160 AXN131085:AXN131160 BHJ131085:BHJ131160 BRF131085:BRF131160 CBB131085:CBB131160 CKX131085:CKX131160 CUT131085:CUT131160 DEP131085:DEP131160 DOL131085:DOL131160 DYH131085:DYH131160 EID131085:EID131160 ERZ131085:ERZ131160 FBV131085:FBV131160 FLR131085:FLR131160 FVN131085:FVN131160 GFJ131085:GFJ131160 GPF131085:GPF131160 GZB131085:GZB131160 HIX131085:HIX131160 HST131085:HST131160 ICP131085:ICP131160 IML131085:IML131160 IWH131085:IWH131160 JGD131085:JGD131160 JPZ131085:JPZ131160 JZV131085:JZV131160 KJR131085:KJR131160 KTN131085:KTN131160 LDJ131085:LDJ131160 LNF131085:LNF131160 LXB131085:LXB131160 MGX131085:MGX131160 MQT131085:MQT131160 NAP131085:NAP131160 NKL131085:NKL131160 NUH131085:NUH131160 OED131085:OED131160 ONZ131085:ONZ131160 OXV131085:OXV131160 PHR131085:PHR131160 PRN131085:PRN131160 QBJ131085:QBJ131160 QLF131085:QLF131160 QVB131085:QVB131160 REX131085:REX131160 ROT131085:ROT131160 RYP131085:RYP131160 SIL131085:SIL131160 SSH131085:SSH131160 TCD131085:TCD131160 TLZ131085:TLZ131160 TVV131085:TVV131160 UFR131085:UFR131160 UPN131085:UPN131160 UZJ131085:UZJ131160 VJF131085:VJF131160 VTB131085:VTB131160 WCX131085:WCX131160 WMT131085:WMT131160 WWP131085:WWP131160 AH196621:AH196696 KD196621:KD196696 TZ196621:TZ196696 ADV196621:ADV196696 ANR196621:ANR196696 AXN196621:AXN196696 BHJ196621:BHJ196696 BRF196621:BRF196696 CBB196621:CBB196696 CKX196621:CKX196696 CUT196621:CUT196696 DEP196621:DEP196696 DOL196621:DOL196696 DYH196621:DYH196696 EID196621:EID196696 ERZ196621:ERZ196696 FBV196621:FBV196696 FLR196621:FLR196696 FVN196621:FVN196696 GFJ196621:GFJ196696 GPF196621:GPF196696 GZB196621:GZB196696 HIX196621:HIX196696 HST196621:HST196696 ICP196621:ICP196696 IML196621:IML196696 IWH196621:IWH196696 JGD196621:JGD196696 JPZ196621:JPZ196696 JZV196621:JZV196696 KJR196621:KJR196696 KTN196621:KTN196696 LDJ196621:LDJ196696 LNF196621:LNF196696 LXB196621:LXB196696 MGX196621:MGX196696 MQT196621:MQT196696 NAP196621:NAP196696 NKL196621:NKL196696 NUH196621:NUH196696 OED196621:OED196696 ONZ196621:ONZ196696 OXV196621:OXV196696 PHR196621:PHR196696 PRN196621:PRN196696 QBJ196621:QBJ196696 QLF196621:QLF196696 QVB196621:QVB196696 REX196621:REX196696 ROT196621:ROT196696 RYP196621:RYP196696 SIL196621:SIL196696 SSH196621:SSH196696 TCD196621:TCD196696 TLZ196621:TLZ196696 TVV196621:TVV196696 UFR196621:UFR196696 UPN196621:UPN196696 UZJ196621:UZJ196696 VJF196621:VJF196696 VTB196621:VTB196696 WCX196621:WCX196696 WMT196621:WMT196696 WWP196621:WWP196696 AH262157:AH262232 KD262157:KD262232 TZ262157:TZ262232 ADV262157:ADV262232 ANR262157:ANR262232 AXN262157:AXN262232 BHJ262157:BHJ262232 BRF262157:BRF262232 CBB262157:CBB262232 CKX262157:CKX262232 CUT262157:CUT262232 DEP262157:DEP262232 DOL262157:DOL262232 DYH262157:DYH262232 EID262157:EID262232 ERZ262157:ERZ262232 FBV262157:FBV262232 FLR262157:FLR262232 FVN262157:FVN262232 GFJ262157:GFJ262232 GPF262157:GPF262232 GZB262157:GZB262232 HIX262157:HIX262232 HST262157:HST262232 ICP262157:ICP262232 IML262157:IML262232 IWH262157:IWH262232 JGD262157:JGD262232 JPZ262157:JPZ262232 JZV262157:JZV262232 KJR262157:KJR262232 KTN262157:KTN262232 LDJ262157:LDJ262232 LNF262157:LNF262232 LXB262157:LXB262232 MGX262157:MGX262232 MQT262157:MQT262232 NAP262157:NAP262232 NKL262157:NKL262232 NUH262157:NUH262232 OED262157:OED262232 ONZ262157:ONZ262232 OXV262157:OXV262232 PHR262157:PHR262232 PRN262157:PRN262232 QBJ262157:QBJ262232 QLF262157:QLF262232 QVB262157:QVB262232 REX262157:REX262232 ROT262157:ROT262232 RYP262157:RYP262232 SIL262157:SIL262232 SSH262157:SSH262232 TCD262157:TCD262232 TLZ262157:TLZ262232 TVV262157:TVV262232 UFR262157:UFR262232 UPN262157:UPN262232 UZJ262157:UZJ262232 VJF262157:VJF262232 VTB262157:VTB262232 WCX262157:WCX262232 WMT262157:WMT262232 WWP262157:WWP262232 AH327693:AH327768 KD327693:KD327768 TZ327693:TZ327768 ADV327693:ADV327768 ANR327693:ANR327768 AXN327693:AXN327768 BHJ327693:BHJ327768 BRF327693:BRF327768 CBB327693:CBB327768 CKX327693:CKX327768 CUT327693:CUT327768 DEP327693:DEP327768 DOL327693:DOL327768 DYH327693:DYH327768 EID327693:EID327768 ERZ327693:ERZ327768 FBV327693:FBV327768 FLR327693:FLR327768 FVN327693:FVN327768 GFJ327693:GFJ327768 GPF327693:GPF327768 GZB327693:GZB327768 HIX327693:HIX327768 HST327693:HST327768 ICP327693:ICP327768 IML327693:IML327768 IWH327693:IWH327768 JGD327693:JGD327768 JPZ327693:JPZ327768 JZV327693:JZV327768 KJR327693:KJR327768 KTN327693:KTN327768 LDJ327693:LDJ327768 LNF327693:LNF327768 LXB327693:LXB327768 MGX327693:MGX327768 MQT327693:MQT327768 NAP327693:NAP327768 NKL327693:NKL327768 NUH327693:NUH327768 OED327693:OED327768 ONZ327693:ONZ327768 OXV327693:OXV327768 PHR327693:PHR327768 PRN327693:PRN327768 QBJ327693:QBJ327768 QLF327693:QLF327768 QVB327693:QVB327768 REX327693:REX327768 ROT327693:ROT327768 RYP327693:RYP327768 SIL327693:SIL327768 SSH327693:SSH327768 TCD327693:TCD327768 TLZ327693:TLZ327768 TVV327693:TVV327768 UFR327693:UFR327768 UPN327693:UPN327768 UZJ327693:UZJ327768 VJF327693:VJF327768 VTB327693:VTB327768 WCX327693:WCX327768 WMT327693:WMT327768 WWP327693:WWP327768 AH393229:AH393304 KD393229:KD393304 TZ393229:TZ393304 ADV393229:ADV393304 ANR393229:ANR393304 AXN393229:AXN393304 BHJ393229:BHJ393304 BRF393229:BRF393304 CBB393229:CBB393304 CKX393229:CKX393304 CUT393229:CUT393304 DEP393229:DEP393304 DOL393229:DOL393304 DYH393229:DYH393304 EID393229:EID393304 ERZ393229:ERZ393304 FBV393229:FBV393304 FLR393229:FLR393304 FVN393229:FVN393304 GFJ393229:GFJ393304 GPF393229:GPF393304 GZB393229:GZB393304 HIX393229:HIX393304 HST393229:HST393304 ICP393229:ICP393304 IML393229:IML393304 IWH393229:IWH393304 JGD393229:JGD393304 JPZ393229:JPZ393304 JZV393229:JZV393304 KJR393229:KJR393304 KTN393229:KTN393304 LDJ393229:LDJ393304 LNF393229:LNF393304 LXB393229:LXB393304 MGX393229:MGX393304 MQT393229:MQT393304 NAP393229:NAP393304 NKL393229:NKL393304 NUH393229:NUH393304 OED393229:OED393304 ONZ393229:ONZ393304 OXV393229:OXV393304 PHR393229:PHR393304 PRN393229:PRN393304 QBJ393229:QBJ393304 QLF393229:QLF393304 QVB393229:QVB393304 REX393229:REX393304 ROT393229:ROT393304 RYP393229:RYP393304 SIL393229:SIL393304 SSH393229:SSH393304 TCD393229:TCD393304 TLZ393229:TLZ393304 TVV393229:TVV393304 UFR393229:UFR393304 UPN393229:UPN393304 UZJ393229:UZJ393304 VJF393229:VJF393304 VTB393229:VTB393304 WCX393229:WCX393304 WMT393229:WMT393304 WWP393229:WWP393304 AH458765:AH458840 KD458765:KD458840 TZ458765:TZ458840 ADV458765:ADV458840 ANR458765:ANR458840 AXN458765:AXN458840 BHJ458765:BHJ458840 BRF458765:BRF458840 CBB458765:CBB458840 CKX458765:CKX458840 CUT458765:CUT458840 DEP458765:DEP458840 DOL458765:DOL458840 DYH458765:DYH458840 EID458765:EID458840 ERZ458765:ERZ458840 FBV458765:FBV458840 FLR458765:FLR458840 FVN458765:FVN458840 GFJ458765:GFJ458840 GPF458765:GPF458840 GZB458765:GZB458840 HIX458765:HIX458840 HST458765:HST458840 ICP458765:ICP458840 IML458765:IML458840 IWH458765:IWH458840 JGD458765:JGD458840 JPZ458765:JPZ458840 JZV458765:JZV458840 KJR458765:KJR458840 KTN458765:KTN458840 LDJ458765:LDJ458840 LNF458765:LNF458840 LXB458765:LXB458840 MGX458765:MGX458840 MQT458765:MQT458840 NAP458765:NAP458840 NKL458765:NKL458840 NUH458765:NUH458840 OED458765:OED458840 ONZ458765:ONZ458840 OXV458765:OXV458840 PHR458765:PHR458840 PRN458765:PRN458840 QBJ458765:QBJ458840 QLF458765:QLF458840 QVB458765:QVB458840 REX458765:REX458840 ROT458765:ROT458840 RYP458765:RYP458840 SIL458765:SIL458840 SSH458765:SSH458840 TCD458765:TCD458840 TLZ458765:TLZ458840 TVV458765:TVV458840 UFR458765:UFR458840 UPN458765:UPN458840 UZJ458765:UZJ458840 VJF458765:VJF458840 VTB458765:VTB458840 WCX458765:WCX458840 WMT458765:WMT458840 WWP458765:WWP458840 AH524301:AH524376 KD524301:KD524376 TZ524301:TZ524376 ADV524301:ADV524376 ANR524301:ANR524376 AXN524301:AXN524376 BHJ524301:BHJ524376 BRF524301:BRF524376 CBB524301:CBB524376 CKX524301:CKX524376 CUT524301:CUT524376 DEP524301:DEP524376 DOL524301:DOL524376 DYH524301:DYH524376 EID524301:EID524376 ERZ524301:ERZ524376 FBV524301:FBV524376 FLR524301:FLR524376 FVN524301:FVN524376 GFJ524301:GFJ524376 GPF524301:GPF524376 GZB524301:GZB524376 HIX524301:HIX524376 HST524301:HST524376 ICP524301:ICP524376 IML524301:IML524376 IWH524301:IWH524376 JGD524301:JGD524376 JPZ524301:JPZ524376 JZV524301:JZV524376 KJR524301:KJR524376 KTN524301:KTN524376 LDJ524301:LDJ524376 LNF524301:LNF524376 LXB524301:LXB524376 MGX524301:MGX524376 MQT524301:MQT524376 NAP524301:NAP524376 NKL524301:NKL524376 NUH524301:NUH524376 OED524301:OED524376 ONZ524301:ONZ524376 OXV524301:OXV524376 PHR524301:PHR524376 PRN524301:PRN524376 QBJ524301:QBJ524376 QLF524301:QLF524376 QVB524301:QVB524376 REX524301:REX524376 ROT524301:ROT524376 RYP524301:RYP524376 SIL524301:SIL524376 SSH524301:SSH524376 TCD524301:TCD524376 TLZ524301:TLZ524376 TVV524301:TVV524376 UFR524301:UFR524376 UPN524301:UPN524376 UZJ524301:UZJ524376 VJF524301:VJF524376 VTB524301:VTB524376 WCX524301:WCX524376 WMT524301:WMT524376 WWP524301:WWP524376 AH589837:AH589912 KD589837:KD589912 TZ589837:TZ589912 ADV589837:ADV589912 ANR589837:ANR589912 AXN589837:AXN589912 BHJ589837:BHJ589912 BRF589837:BRF589912 CBB589837:CBB589912 CKX589837:CKX589912 CUT589837:CUT589912 DEP589837:DEP589912 DOL589837:DOL589912 DYH589837:DYH589912 EID589837:EID589912 ERZ589837:ERZ589912 FBV589837:FBV589912 FLR589837:FLR589912 FVN589837:FVN589912 GFJ589837:GFJ589912 GPF589837:GPF589912 GZB589837:GZB589912 HIX589837:HIX589912 HST589837:HST589912 ICP589837:ICP589912 IML589837:IML589912 IWH589837:IWH589912 JGD589837:JGD589912 JPZ589837:JPZ589912 JZV589837:JZV589912 KJR589837:KJR589912 KTN589837:KTN589912 LDJ589837:LDJ589912 LNF589837:LNF589912 LXB589837:LXB589912 MGX589837:MGX589912 MQT589837:MQT589912 NAP589837:NAP589912 NKL589837:NKL589912 NUH589837:NUH589912 OED589837:OED589912 ONZ589837:ONZ589912 OXV589837:OXV589912 PHR589837:PHR589912 PRN589837:PRN589912 QBJ589837:QBJ589912 QLF589837:QLF589912 QVB589837:QVB589912 REX589837:REX589912 ROT589837:ROT589912 RYP589837:RYP589912 SIL589837:SIL589912 SSH589837:SSH589912 TCD589837:TCD589912 TLZ589837:TLZ589912 TVV589837:TVV589912 UFR589837:UFR589912 UPN589837:UPN589912 UZJ589837:UZJ589912 VJF589837:VJF589912 VTB589837:VTB589912 WCX589837:WCX589912 WMT589837:WMT589912 WWP589837:WWP589912 AH655373:AH655448 KD655373:KD655448 TZ655373:TZ655448 ADV655373:ADV655448 ANR655373:ANR655448 AXN655373:AXN655448 BHJ655373:BHJ655448 BRF655373:BRF655448 CBB655373:CBB655448 CKX655373:CKX655448 CUT655373:CUT655448 DEP655373:DEP655448 DOL655373:DOL655448 DYH655373:DYH655448 EID655373:EID655448 ERZ655373:ERZ655448 FBV655373:FBV655448 FLR655373:FLR655448 FVN655373:FVN655448 GFJ655373:GFJ655448 GPF655373:GPF655448 GZB655373:GZB655448 HIX655373:HIX655448 HST655373:HST655448 ICP655373:ICP655448 IML655373:IML655448 IWH655373:IWH655448 JGD655373:JGD655448 JPZ655373:JPZ655448 JZV655373:JZV655448 KJR655373:KJR655448 KTN655373:KTN655448 LDJ655373:LDJ655448 LNF655373:LNF655448 LXB655373:LXB655448 MGX655373:MGX655448 MQT655373:MQT655448 NAP655373:NAP655448 NKL655373:NKL655448 NUH655373:NUH655448 OED655373:OED655448 ONZ655373:ONZ655448 OXV655373:OXV655448 PHR655373:PHR655448 PRN655373:PRN655448 QBJ655373:QBJ655448 QLF655373:QLF655448 QVB655373:QVB655448 REX655373:REX655448 ROT655373:ROT655448 RYP655373:RYP655448 SIL655373:SIL655448 SSH655373:SSH655448 TCD655373:TCD655448 TLZ655373:TLZ655448 TVV655373:TVV655448 UFR655373:UFR655448 UPN655373:UPN655448 UZJ655373:UZJ655448 VJF655373:VJF655448 VTB655373:VTB655448 WCX655373:WCX655448 WMT655373:WMT655448 WWP655373:WWP655448 AH720909:AH720984 KD720909:KD720984 TZ720909:TZ720984 ADV720909:ADV720984 ANR720909:ANR720984 AXN720909:AXN720984 BHJ720909:BHJ720984 BRF720909:BRF720984 CBB720909:CBB720984 CKX720909:CKX720984 CUT720909:CUT720984 DEP720909:DEP720984 DOL720909:DOL720984 DYH720909:DYH720984 EID720909:EID720984 ERZ720909:ERZ720984 FBV720909:FBV720984 FLR720909:FLR720984 FVN720909:FVN720984 GFJ720909:GFJ720984 GPF720909:GPF720984 GZB720909:GZB720984 HIX720909:HIX720984 HST720909:HST720984 ICP720909:ICP720984 IML720909:IML720984 IWH720909:IWH720984 JGD720909:JGD720984 JPZ720909:JPZ720984 JZV720909:JZV720984 KJR720909:KJR720984 KTN720909:KTN720984 LDJ720909:LDJ720984 LNF720909:LNF720984 LXB720909:LXB720984 MGX720909:MGX720984 MQT720909:MQT720984 NAP720909:NAP720984 NKL720909:NKL720984 NUH720909:NUH720984 OED720909:OED720984 ONZ720909:ONZ720984 OXV720909:OXV720984 PHR720909:PHR720984 PRN720909:PRN720984 QBJ720909:QBJ720984 QLF720909:QLF720984 QVB720909:QVB720984 REX720909:REX720984 ROT720909:ROT720984 RYP720909:RYP720984 SIL720909:SIL720984 SSH720909:SSH720984 TCD720909:TCD720984 TLZ720909:TLZ720984 TVV720909:TVV720984 UFR720909:UFR720984 UPN720909:UPN720984 UZJ720909:UZJ720984 VJF720909:VJF720984 VTB720909:VTB720984 WCX720909:WCX720984 WMT720909:WMT720984 WWP720909:WWP720984 AH786445:AH786520 KD786445:KD786520 TZ786445:TZ786520 ADV786445:ADV786520 ANR786445:ANR786520 AXN786445:AXN786520 BHJ786445:BHJ786520 BRF786445:BRF786520 CBB786445:CBB786520 CKX786445:CKX786520 CUT786445:CUT786520 DEP786445:DEP786520 DOL786445:DOL786520 DYH786445:DYH786520 EID786445:EID786520 ERZ786445:ERZ786520 FBV786445:FBV786520 FLR786445:FLR786520 FVN786445:FVN786520 GFJ786445:GFJ786520 GPF786445:GPF786520 GZB786445:GZB786520 HIX786445:HIX786520 HST786445:HST786520 ICP786445:ICP786520 IML786445:IML786520 IWH786445:IWH786520 JGD786445:JGD786520 JPZ786445:JPZ786520 JZV786445:JZV786520 KJR786445:KJR786520 KTN786445:KTN786520 LDJ786445:LDJ786520 LNF786445:LNF786520 LXB786445:LXB786520 MGX786445:MGX786520 MQT786445:MQT786520 NAP786445:NAP786520 NKL786445:NKL786520 NUH786445:NUH786520 OED786445:OED786520 ONZ786445:ONZ786520 OXV786445:OXV786520 PHR786445:PHR786520 PRN786445:PRN786520 QBJ786445:QBJ786520 QLF786445:QLF786520 QVB786445:QVB786520 REX786445:REX786520 ROT786445:ROT786520 RYP786445:RYP786520 SIL786445:SIL786520 SSH786445:SSH786520 TCD786445:TCD786520 TLZ786445:TLZ786520 TVV786445:TVV786520 UFR786445:UFR786520 UPN786445:UPN786520 UZJ786445:UZJ786520 VJF786445:VJF786520 VTB786445:VTB786520 WCX786445:WCX786520 WMT786445:WMT786520 WWP786445:WWP786520 AH851981:AH852056 KD851981:KD852056 TZ851981:TZ852056 ADV851981:ADV852056 ANR851981:ANR852056 AXN851981:AXN852056 BHJ851981:BHJ852056 BRF851981:BRF852056 CBB851981:CBB852056 CKX851981:CKX852056 CUT851981:CUT852056 DEP851981:DEP852056 DOL851981:DOL852056 DYH851981:DYH852056 EID851981:EID852056 ERZ851981:ERZ852056 FBV851981:FBV852056 FLR851981:FLR852056 FVN851981:FVN852056 GFJ851981:GFJ852056 GPF851981:GPF852056 GZB851981:GZB852056 HIX851981:HIX852056 HST851981:HST852056 ICP851981:ICP852056 IML851981:IML852056 IWH851981:IWH852056 JGD851981:JGD852056 JPZ851981:JPZ852056 JZV851981:JZV852056 KJR851981:KJR852056 KTN851981:KTN852056 LDJ851981:LDJ852056 LNF851981:LNF852056 LXB851981:LXB852056 MGX851981:MGX852056 MQT851981:MQT852056 NAP851981:NAP852056 NKL851981:NKL852056 NUH851981:NUH852056 OED851981:OED852056 ONZ851981:ONZ852056 OXV851981:OXV852056 PHR851981:PHR852056 PRN851981:PRN852056 QBJ851981:QBJ852056 QLF851981:QLF852056 QVB851981:QVB852056 REX851981:REX852056 ROT851981:ROT852056 RYP851981:RYP852056 SIL851981:SIL852056 SSH851981:SSH852056 TCD851981:TCD852056 TLZ851981:TLZ852056 TVV851981:TVV852056 UFR851981:UFR852056 UPN851981:UPN852056 UZJ851981:UZJ852056 VJF851981:VJF852056 VTB851981:VTB852056 WCX851981:WCX852056 WMT851981:WMT852056 WWP851981:WWP852056 AH917517:AH917592 KD917517:KD917592 TZ917517:TZ917592 ADV917517:ADV917592 ANR917517:ANR917592 AXN917517:AXN917592 BHJ917517:BHJ917592 BRF917517:BRF917592 CBB917517:CBB917592 CKX917517:CKX917592 CUT917517:CUT917592 DEP917517:DEP917592 DOL917517:DOL917592 DYH917517:DYH917592 EID917517:EID917592 ERZ917517:ERZ917592 FBV917517:FBV917592 FLR917517:FLR917592 FVN917517:FVN917592 GFJ917517:GFJ917592 GPF917517:GPF917592 GZB917517:GZB917592 HIX917517:HIX917592 HST917517:HST917592 ICP917517:ICP917592 IML917517:IML917592 IWH917517:IWH917592 JGD917517:JGD917592 JPZ917517:JPZ917592 JZV917517:JZV917592 KJR917517:KJR917592 KTN917517:KTN917592 LDJ917517:LDJ917592 LNF917517:LNF917592 LXB917517:LXB917592 MGX917517:MGX917592 MQT917517:MQT917592 NAP917517:NAP917592 NKL917517:NKL917592 NUH917517:NUH917592 OED917517:OED917592 ONZ917517:ONZ917592 OXV917517:OXV917592 PHR917517:PHR917592 PRN917517:PRN917592 QBJ917517:QBJ917592 QLF917517:QLF917592 QVB917517:QVB917592 REX917517:REX917592 ROT917517:ROT917592 RYP917517:RYP917592 SIL917517:SIL917592 SSH917517:SSH917592 TCD917517:TCD917592 TLZ917517:TLZ917592 TVV917517:TVV917592 UFR917517:UFR917592 UPN917517:UPN917592 UZJ917517:UZJ917592 VJF917517:VJF917592 VTB917517:VTB917592 WCX917517:WCX917592 WMT917517:WMT917592 WWP917517:WWP917592 AH983053:AH983128 KD983053:KD983128 TZ983053:TZ983128 ADV983053:ADV983128 ANR983053:ANR983128 AXN983053:AXN983128 BHJ983053:BHJ983128 BRF983053:BRF983128 CBB983053:CBB983128 CKX983053:CKX983128 CUT983053:CUT983128 DEP983053:DEP983128 DOL983053:DOL983128 DYH983053:DYH983128 EID983053:EID983128 ERZ983053:ERZ983128 FBV983053:FBV983128 FLR983053:FLR983128 FVN983053:FVN983128 GFJ983053:GFJ983128 GPF983053:GPF983128 GZB983053:GZB983128 HIX983053:HIX983128 HST983053:HST983128 ICP983053:ICP983128 IML983053:IML983128 IWH983053:IWH983128 JGD983053:JGD983128 JPZ983053:JPZ983128 JZV983053:JZV983128 KJR983053:KJR983128 KTN983053:KTN983128 LDJ983053:LDJ983128 LNF983053:LNF983128 LXB983053:LXB983128 MGX983053:MGX983128 MQT983053:MQT983128 NAP983053:NAP983128 NKL983053:NKL983128 NUH983053:NUH983128 OED983053:OED983128 ONZ983053:ONZ983128 OXV983053:OXV983128 PHR983053:PHR983128 PRN983053:PRN983128 QBJ983053:QBJ983128 QLF983053:QLF983128 QVB983053:QVB983128 REX983053:REX983128 ROT983053:ROT983128 RYP983053:RYP983128 SIL983053:SIL983128 SSH983053:SSH983128 TCD983053:TCD983128 TLZ983053:TLZ983128 TVV983053:TVV983128 UFR983053:UFR983128 UPN983053:UPN983128 UZJ983053:UZJ983128 VJF983053:VJF983128 VTB983053:VTB983128 WCX983053:WCX983128 WMT983053:WMT983128 WWP983053:WWP983128"/>
    <dataValidation type="whole" allowBlank="1" showInputMessage="1" showErrorMessage="1" sqref="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AB13:AB88 JX13:JX88 TT13:TT88 ADP13:ADP88 ANL13:ANL88 AXH13:AXH88 BHD13:BHD88 BQZ13:BQZ88 CAV13:CAV88 CKR13:CKR88 CUN13:CUN88 DEJ13:DEJ88 DOF13:DOF88 DYB13:DYB88 EHX13:EHX88 ERT13:ERT88 FBP13:FBP88 FLL13:FLL88 FVH13:FVH88 GFD13:GFD88 GOZ13:GOZ88 GYV13:GYV88 HIR13:HIR88 HSN13:HSN88 ICJ13:ICJ88 IMF13:IMF88 IWB13:IWB88 JFX13:JFX88 JPT13:JPT88 JZP13:JZP88 KJL13:KJL88 KTH13:KTH88 LDD13:LDD88 LMZ13:LMZ88 LWV13:LWV88 MGR13:MGR88 MQN13:MQN88 NAJ13:NAJ88 NKF13:NKF88 NUB13:NUB88 ODX13:ODX88 ONT13:ONT88 OXP13:OXP88 PHL13:PHL88 PRH13:PRH88 QBD13:QBD88 QKZ13:QKZ88 QUV13:QUV88 RER13:RER88 RON13:RON88 RYJ13:RYJ88 SIF13:SIF88 SSB13:SSB88 TBX13:TBX88 TLT13:TLT88 TVP13:TVP88 UFL13:UFL88 UPH13:UPH88 UZD13:UZD88 VIZ13:VIZ88 VSV13:VSV88 WCR13:WCR88 WMN13:WMN88 WWJ13:WWJ88 AB65549:AB65624 JX65549:JX65624 TT65549:TT65624 ADP65549:ADP65624 ANL65549:ANL65624 AXH65549:AXH65624 BHD65549:BHD65624 BQZ65549:BQZ65624 CAV65549:CAV65624 CKR65549:CKR65624 CUN65549:CUN65624 DEJ65549:DEJ65624 DOF65549:DOF65624 DYB65549:DYB65624 EHX65549:EHX65624 ERT65549:ERT65624 FBP65549:FBP65624 FLL65549:FLL65624 FVH65549:FVH65624 GFD65549:GFD65624 GOZ65549:GOZ65624 GYV65549:GYV65624 HIR65549:HIR65624 HSN65549:HSN65624 ICJ65549:ICJ65624 IMF65549:IMF65624 IWB65549:IWB65624 JFX65549:JFX65624 JPT65549:JPT65624 JZP65549:JZP65624 KJL65549:KJL65624 KTH65549:KTH65624 LDD65549:LDD65624 LMZ65549:LMZ65624 LWV65549:LWV65624 MGR65549:MGR65624 MQN65549:MQN65624 NAJ65549:NAJ65624 NKF65549:NKF65624 NUB65549:NUB65624 ODX65549:ODX65624 ONT65549:ONT65624 OXP65549:OXP65624 PHL65549:PHL65624 PRH65549:PRH65624 QBD65549:QBD65624 QKZ65549:QKZ65624 QUV65549:QUV65624 RER65549:RER65624 RON65549:RON65624 RYJ65549:RYJ65624 SIF65549:SIF65624 SSB65549:SSB65624 TBX65549:TBX65624 TLT65549:TLT65624 TVP65549:TVP65624 UFL65549:UFL65624 UPH65549:UPH65624 UZD65549:UZD65624 VIZ65549:VIZ65624 VSV65549:VSV65624 WCR65549:WCR65624 WMN65549:WMN65624 WWJ65549:WWJ65624 AB131085:AB131160 JX131085:JX131160 TT131085:TT131160 ADP131085:ADP131160 ANL131085:ANL131160 AXH131085:AXH131160 BHD131085:BHD131160 BQZ131085:BQZ131160 CAV131085:CAV131160 CKR131085:CKR131160 CUN131085:CUN131160 DEJ131085:DEJ131160 DOF131085:DOF131160 DYB131085:DYB131160 EHX131085:EHX131160 ERT131085:ERT131160 FBP131085:FBP131160 FLL131085:FLL131160 FVH131085:FVH131160 GFD131085:GFD131160 GOZ131085:GOZ131160 GYV131085:GYV131160 HIR131085:HIR131160 HSN131085:HSN131160 ICJ131085:ICJ131160 IMF131085:IMF131160 IWB131085:IWB131160 JFX131085:JFX131160 JPT131085:JPT131160 JZP131085:JZP131160 KJL131085:KJL131160 KTH131085:KTH131160 LDD131085:LDD131160 LMZ131085:LMZ131160 LWV131085:LWV131160 MGR131085:MGR131160 MQN131085:MQN131160 NAJ131085:NAJ131160 NKF131085:NKF131160 NUB131085:NUB131160 ODX131085:ODX131160 ONT131085:ONT131160 OXP131085:OXP131160 PHL131085:PHL131160 PRH131085:PRH131160 QBD131085:QBD131160 QKZ131085:QKZ131160 QUV131085:QUV131160 RER131085:RER131160 RON131085:RON131160 RYJ131085:RYJ131160 SIF131085:SIF131160 SSB131085:SSB131160 TBX131085:TBX131160 TLT131085:TLT131160 TVP131085:TVP131160 UFL131085:UFL131160 UPH131085:UPH131160 UZD131085:UZD131160 VIZ131085:VIZ131160 VSV131085:VSV131160 WCR131085:WCR131160 WMN131085:WMN131160 WWJ131085:WWJ131160 AB196621:AB196696 JX196621:JX196696 TT196621:TT196696 ADP196621:ADP196696 ANL196621:ANL196696 AXH196621:AXH196696 BHD196621:BHD196696 BQZ196621:BQZ196696 CAV196621:CAV196696 CKR196621:CKR196696 CUN196621:CUN196696 DEJ196621:DEJ196696 DOF196621:DOF196696 DYB196621:DYB196696 EHX196621:EHX196696 ERT196621:ERT196696 FBP196621:FBP196696 FLL196621:FLL196696 FVH196621:FVH196696 GFD196621:GFD196696 GOZ196621:GOZ196696 GYV196621:GYV196696 HIR196621:HIR196696 HSN196621:HSN196696 ICJ196621:ICJ196696 IMF196621:IMF196696 IWB196621:IWB196696 JFX196621:JFX196696 JPT196621:JPT196696 JZP196621:JZP196696 KJL196621:KJL196696 KTH196621:KTH196696 LDD196621:LDD196696 LMZ196621:LMZ196696 LWV196621:LWV196696 MGR196621:MGR196696 MQN196621:MQN196696 NAJ196621:NAJ196696 NKF196621:NKF196696 NUB196621:NUB196696 ODX196621:ODX196696 ONT196621:ONT196696 OXP196621:OXP196696 PHL196621:PHL196696 PRH196621:PRH196696 QBD196621:QBD196696 QKZ196621:QKZ196696 QUV196621:QUV196696 RER196621:RER196696 RON196621:RON196696 RYJ196621:RYJ196696 SIF196621:SIF196696 SSB196621:SSB196696 TBX196621:TBX196696 TLT196621:TLT196696 TVP196621:TVP196696 UFL196621:UFL196696 UPH196621:UPH196696 UZD196621:UZD196696 VIZ196621:VIZ196696 VSV196621:VSV196696 WCR196621:WCR196696 WMN196621:WMN196696 WWJ196621:WWJ196696 AB262157:AB262232 JX262157:JX262232 TT262157:TT262232 ADP262157:ADP262232 ANL262157:ANL262232 AXH262157:AXH262232 BHD262157:BHD262232 BQZ262157:BQZ262232 CAV262157:CAV262232 CKR262157:CKR262232 CUN262157:CUN262232 DEJ262157:DEJ262232 DOF262157:DOF262232 DYB262157:DYB262232 EHX262157:EHX262232 ERT262157:ERT262232 FBP262157:FBP262232 FLL262157:FLL262232 FVH262157:FVH262232 GFD262157:GFD262232 GOZ262157:GOZ262232 GYV262157:GYV262232 HIR262157:HIR262232 HSN262157:HSN262232 ICJ262157:ICJ262232 IMF262157:IMF262232 IWB262157:IWB262232 JFX262157:JFX262232 JPT262157:JPT262232 JZP262157:JZP262232 KJL262157:KJL262232 KTH262157:KTH262232 LDD262157:LDD262232 LMZ262157:LMZ262232 LWV262157:LWV262232 MGR262157:MGR262232 MQN262157:MQN262232 NAJ262157:NAJ262232 NKF262157:NKF262232 NUB262157:NUB262232 ODX262157:ODX262232 ONT262157:ONT262232 OXP262157:OXP262232 PHL262157:PHL262232 PRH262157:PRH262232 QBD262157:QBD262232 QKZ262157:QKZ262232 QUV262157:QUV262232 RER262157:RER262232 RON262157:RON262232 RYJ262157:RYJ262232 SIF262157:SIF262232 SSB262157:SSB262232 TBX262157:TBX262232 TLT262157:TLT262232 TVP262157:TVP262232 UFL262157:UFL262232 UPH262157:UPH262232 UZD262157:UZD262232 VIZ262157:VIZ262232 VSV262157:VSV262232 WCR262157:WCR262232 WMN262157:WMN262232 WWJ262157:WWJ262232 AB327693:AB327768 JX327693:JX327768 TT327693:TT327768 ADP327693:ADP327768 ANL327693:ANL327768 AXH327693:AXH327768 BHD327693:BHD327768 BQZ327693:BQZ327768 CAV327693:CAV327768 CKR327693:CKR327768 CUN327693:CUN327768 DEJ327693:DEJ327768 DOF327693:DOF327768 DYB327693:DYB327768 EHX327693:EHX327768 ERT327693:ERT327768 FBP327693:FBP327768 FLL327693:FLL327768 FVH327693:FVH327768 GFD327693:GFD327768 GOZ327693:GOZ327768 GYV327693:GYV327768 HIR327693:HIR327768 HSN327693:HSN327768 ICJ327693:ICJ327768 IMF327693:IMF327768 IWB327693:IWB327768 JFX327693:JFX327768 JPT327693:JPT327768 JZP327693:JZP327768 KJL327693:KJL327768 KTH327693:KTH327768 LDD327693:LDD327768 LMZ327693:LMZ327768 LWV327693:LWV327768 MGR327693:MGR327768 MQN327693:MQN327768 NAJ327693:NAJ327768 NKF327693:NKF327768 NUB327693:NUB327768 ODX327693:ODX327768 ONT327693:ONT327768 OXP327693:OXP327768 PHL327693:PHL327768 PRH327693:PRH327768 QBD327693:QBD327768 QKZ327693:QKZ327768 QUV327693:QUV327768 RER327693:RER327768 RON327693:RON327768 RYJ327693:RYJ327768 SIF327693:SIF327768 SSB327693:SSB327768 TBX327693:TBX327768 TLT327693:TLT327768 TVP327693:TVP327768 UFL327693:UFL327768 UPH327693:UPH327768 UZD327693:UZD327768 VIZ327693:VIZ327768 VSV327693:VSV327768 WCR327693:WCR327768 WMN327693:WMN327768 WWJ327693:WWJ327768 AB393229:AB393304 JX393229:JX393304 TT393229:TT393304 ADP393229:ADP393304 ANL393229:ANL393304 AXH393229:AXH393304 BHD393229:BHD393304 BQZ393229:BQZ393304 CAV393229:CAV393304 CKR393229:CKR393304 CUN393229:CUN393304 DEJ393229:DEJ393304 DOF393229:DOF393304 DYB393229:DYB393304 EHX393229:EHX393304 ERT393229:ERT393304 FBP393229:FBP393304 FLL393229:FLL393304 FVH393229:FVH393304 GFD393229:GFD393304 GOZ393229:GOZ393304 GYV393229:GYV393304 HIR393229:HIR393304 HSN393229:HSN393304 ICJ393229:ICJ393304 IMF393229:IMF393304 IWB393229:IWB393304 JFX393229:JFX393304 JPT393229:JPT393304 JZP393229:JZP393304 KJL393229:KJL393304 KTH393229:KTH393304 LDD393229:LDD393304 LMZ393229:LMZ393304 LWV393229:LWV393304 MGR393229:MGR393304 MQN393229:MQN393304 NAJ393229:NAJ393304 NKF393229:NKF393304 NUB393229:NUB393304 ODX393229:ODX393304 ONT393229:ONT393304 OXP393229:OXP393304 PHL393229:PHL393304 PRH393229:PRH393304 QBD393229:QBD393304 QKZ393229:QKZ393304 QUV393229:QUV393304 RER393229:RER393304 RON393229:RON393304 RYJ393229:RYJ393304 SIF393229:SIF393304 SSB393229:SSB393304 TBX393229:TBX393304 TLT393229:TLT393304 TVP393229:TVP393304 UFL393229:UFL393304 UPH393229:UPH393304 UZD393229:UZD393304 VIZ393229:VIZ393304 VSV393229:VSV393304 WCR393229:WCR393304 WMN393229:WMN393304 WWJ393229:WWJ393304 AB458765:AB458840 JX458765:JX458840 TT458765:TT458840 ADP458765:ADP458840 ANL458765:ANL458840 AXH458765:AXH458840 BHD458765:BHD458840 BQZ458765:BQZ458840 CAV458765:CAV458840 CKR458765:CKR458840 CUN458765:CUN458840 DEJ458765:DEJ458840 DOF458765:DOF458840 DYB458765:DYB458840 EHX458765:EHX458840 ERT458765:ERT458840 FBP458765:FBP458840 FLL458765:FLL458840 FVH458765:FVH458840 GFD458765:GFD458840 GOZ458765:GOZ458840 GYV458765:GYV458840 HIR458765:HIR458840 HSN458765:HSN458840 ICJ458765:ICJ458840 IMF458765:IMF458840 IWB458765:IWB458840 JFX458765:JFX458840 JPT458765:JPT458840 JZP458765:JZP458840 KJL458765:KJL458840 KTH458765:KTH458840 LDD458765:LDD458840 LMZ458765:LMZ458840 LWV458765:LWV458840 MGR458765:MGR458840 MQN458765:MQN458840 NAJ458765:NAJ458840 NKF458765:NKF458840 NUB458765:NUB458840 ODX458765:ODX458840 ONT458765:ONT458840 OXP458765:OXP458840 PHL458765:PHL458840 PRH458765:PRH458840 QBD458765:QBD458840 QKZ458765:QKZ458840 QUV458765:QUV458840 RER458765:RER458840 RON458765:RON458840 RYJ458765:RYJ458840 SIF458765:SIF458840 SSB458765:SSB458840 TBX458765:TBX458840 TLT458765:TLT458840 TVP458765:TVP458840 UFL458765:UFL458840 UPH458765:UPH458840 UZD458765:UZD458840 VIZ458765:VIZ458840 VSV458765:VSV458840 WCR458765:WCR458840 WMN458765:WMN458840 WWJ458765:WWJ458840 AB524301:AB524376 JX524301:JX524376 TT524301:TT524376 ADP524301:ADP524376 ANL524301:ANL524376 AXH524301:AXH524376 BHD524301:BHD524376 BQZ524301:BQZ524376 CAV524301:CAV524376 CKR524301:CKR524376 CUN524301:CUN524376 DEJ524301:DEJ524376 DOF524301:DOF524376 DYB524301:DYB524376 EHX524301:EHX524376 ERT524301:ERT524376 FBP524301:FBP524376 FLL524301:FLL524376 FVH524301:FVH524376 GFD524301:GFD524376 GOZ524301:GOZ524376 GYV524301:GYV524376 HIR524301:HIR524376 HSN524301:HSN524376 ICJ524301:ICJ524376 IMF524301:IMF524376 IWB524301:IWB524376 JFX524301:JFX524376 JPT524301:JPT524376 JZP524301:JZP524376 KJL524301:KJL524376 KTH524301:KTH524376 LDD524301:LDD524376 LMZ524301:LMZ524376 LWV524301:LWV524376 MGR524301:MGR524376 MQN524301:MQN524376 NAJ524301:NAJ524376 NKF524301:NKF524376 NUB524301:NUB524376 ODX524301:ODX524376 ONT524301:ONT524376 OXP524301:OXP524376 PHL524301:PHL524376 PRH524301:PRH524376 QBD524301:QBD524376 QKZ524301:QKZ524376 QUV524301:QUV524376 RER524301:RER524376 RON524301:RON524376 RYJ524301:RYJ524376 SIF524301:SIF524376 SSB524301:SSB524376 TBX524301:TBX524376 TLT524301:TLT524376 TVP524301:TVP524376 UFL524301:UFL524376 UPH524301:UPH524376 UZD524301:UZD524376 VIZ524301:VIZ524376 VSV524301:VSV524376 WCR524301:WCR524376 WMN524301:WMN524376 WWJ524301:WWJ524376 AB589837:AB589912 JX589837:JX589912 TT589837:TT589912 ADP589837:ADP589912 ANL589837:ANL589912 AXH589837:AXH589912 BHD589837:BHD589912 BQZ589837:BQZ589912 CAV589837:CAV589912 CKR589837:CKR589912 CUN589837:CUN589912 DEJ589837:DEJ589912 DOF589837:DOF589912 DYB589837:DYB589912 EHX589837:EHX589912 ERT589837:ERT589912 FBP589837:FBP589912 FLL589837:FLL589912 FVH589837:FVH589912 GFD589837:GFD589912 GOZ589837:GOZ589912 GYV589837:GYV589912 HIR589837:HIR589912 HSN589837:HSN589912 ICJ589837:ICJ589912 IMF589837:IMF589912 IWB589837:IWB589912 JFX589837:JFX589912 JPT589837:JPT589912 JZP589837:JZP589912 KJL589837:KJL589912 KTH589837:KTH589912 LDD589837:LDD589912 LMZ589837:LMZ589912 LWV589837:LWV589912 MGR589837:MGR589912 MQN589837:MQN589912 NAJ589837:NAJ589912 NKF589837:NKF589912 NUB589837:NUB589912 ODX589837:ODX589912 ONT589837:ONT589912 OXP589837:OXP589912 PHL589837:PHL589912 PRH589837:PRH589912 QBD589837:QBD589912 QKZ589837:QKZ589912 QUV589837:QUV589912 RER589837:RER589912 RON589837:RON589912 RYJ589837:RYJ589912 SIF589837:SIF589912 SSB589837:SSB589912 TBX589837:TBX589912 TLT589837:TLT589912 TVP589837:TVP589912 UFL589837:UFL589912 UPH589837:UPH589912 UZD589837:UZD589912 VIZ589837:VIZ589912 VSV589837:VSV589912 WCR589837:WCR589912 WMN589837:WMN589912 WWJ589837:WWJ589912 AB655373:AB655448 JX655373:JX655448 TT655373:TT655448 ADP655373:ADP655448 ANL655373:ANL655448 AXH655373:AXH655448 BHD655373:BHD655448 BQZ655373:BQZ655448 CAV655373:CAV655448 CKR655373:CKR655448 CUN655373:CUN655448 DEJ655373:DEJ655448 DOF655373:DOF655448 DYB655373:DYB655448 EHX655373:EHX655448 ERT655373:ERT655448 FBP655373:FBP655448 FLL655373:FLL655448 FVH655373:FVH655448 GFD655373:GFD655448 GOZ655373:GOZ655448 GYV655373:GYV655448 HIR655373:HIR655448 HSN655373:HSN655448 ICJ655373:ICJ655448 IMF655373:IMF655448 IWB655373:IWB655448 JFX655373:JFX655448 JPT655373:JPT655448 JZP655373:JZP655448 KJL655373:KJL655448 KTH655373:KTH655448 LDD655373:LDD655448 LMZ655373:LMZ655448 LWV655373:LWV655448 MGR655373:MGR655448 MQN655373:MQN655448 NAJ655373:NAJ655448 NKF655373:NKF655448 NUB655373:NUB655448 ODX655373:ODX655448 ONT655373:ONT655448 OXP655373:OXP655448 PHL655373:PHL655448 PRH655373:PRH655448 QBD655373:QBD655448 QKZ655373:QKZ655448 QUV655373:QUV655448 RER655373:RER655448 RON655373:RON655448 RYJ655373:RYJ655448 SIF655373:SIF655448 SSB655373:SSB655448 TBX655373:TBX655448 TLT655373:TLT655448 TVP655373:TVP655448 UFL655373:UFL655448 UPH655373:UPH655448 UZD655373:UZD655448 VIZ655373:VIZ655448 VSV655373:VSV655448 WCR655373:WCR655448 WMN655373:WMN655448 WWJ655373:WWJ655448 AB720909:AB720984 JX720909:JX720984 TT720909:TT720984 ADP720909:ADP720984 ANL720909:ANL720984 AXH720909:AXH720984 BHD720909:BHD720984 BQZ720909:BQZ720984 CAV720909:CAV720984 CKR720909:CKR720984 CUN720909:CUN720984 DEJ720909:DEJ720984 DOF720909:DOF720984 DYB720909:DYB720984 EHX720909:EHX720984 ERT720909:ERT720984 FBP720909:FBP720984 FLL720909:FLL720984 FVH720909:FVH720984 GFD720909:GFD720984 GOZ720909:GOZ720984 GYV720909:GYV720984 HIR720909:HIR720984 HSN720909:HSN720984 ICJ720909:ICJ720984 IMF720909:IMF720984 IWB720909:IWB720984 JFX720909:JFX720984 JPT720909:JPT720984 JZP720909:JZP720984 KJL720909:KJL720984 KTH720909:KTH720984 LDD720909:LDD720984 LMZ720909:LMZ720984 LWV720909:LWV720984 MGR720909:MGR720984 MQN720909:MQN720984 NAJ720909:NAJ720984 NKF720909:NKF720984 NUB720909:NUB720984 ODX720909:ODX720984 ONT720909:ONT720984 OXP720909:OXP720984 PHL720909:PHL720984 PRH720909:PRH720984 QBD720909:QBD720984 QKZ720909:QKZ720984 QUV720909:QUV720984 RER720909:RER720984 RON720909:RON720984 RYJ720909:RYJ720984 SIF720909:SIF720984 SSB720909:SSB720984 TBX720909:TBX720984 TLT720909:TLT720984 TVP720909:TVP720984 UFL720909:UFL720984 UPH720909:UPH720984 UZD720909:UZD720984 VIZ720909:VIZ720984 VSV720909:VSV720984 WCR720909:WCR720984 WMN720909:WMN720984 WWJ720909:WWJ720984 AB786445:AB786520 JX786445:JX786520 TT786445:TT786520 ADP786445:ADP786520 ANL786445:ANL786520 AXH786445:AXH786520 BHD786445:BHD786520 BQZ786445:BQZ786520 CAV786445:CAV786520 CKR786445:CKR786520 CUN786445:CUN786520 DEJ786445:DEJ786520 DOF786445:DOF786520 DYB786445:DYB786520 EHX786445:EHX786520 ERT786445:ERT786520 FBP786445:FBP786520 FLL786445:FLL786520 FVH786445:FVH786520 GFD786445:GFD786520 GOZ786445:GOZ786520 GYV786445:GYV786520 HIR786445:HIR786520 HSN786445:HSN786520 ICJ786445:ICJ786520 IMF786445:IMF786520 IWB786445:IWB786520 JFX786445:JFX786520 JPT786445:JPT786520 JZP786445:JZP786520 KJL786445:KJL786520 KTH786445:KTH786520 LDD786445:LDD786520 LMZ786445:LMZ786520 LWV786445:LWV786520 MGR786445:MGR786520 MQN786445:MQN786520 NAJ786445:NAJ786520 NKF786445:NKF786520 NUB786445:NUB786520 ODX786445:ODX786520 ONT786445:ONT786520 OXP786445:OXP786520 PHL786445:PHL786520 PRH786445:PRH786520 QBD786445:QBD786520 QKZ786445:QKZ786520 QUV786445:QUV786520 RER786445:RER786520 RON786445:RON786520 RYJ786445:RYJ786520 SIF786445:SIF786520 SSB786445:SSB786520 TBX786445:TBX786520 TLT786445:TLT786520 TVP786445:TVP786520 UFL786445:UFL786520 UPH786445:UPH786520 UZD786445:UZD786520 VIZ786445:VIZ786520 VSV786445:VSV786520 WCR786445:WCR786520 WMN786445:WMN786520 WWJ786445:WWJ786520 AB851981:AB852056 JX851981:JX852056 TT851981:TT852056 ADP851981:ADP852056 ANL851981:ANL852056 AXH851981:AXH852056 BHD851981:BHD852056 BQZ851981:BQZ852056 CAV851981:CAV852056 CKR851981:CKR852056 CUN851981:CUN852056 DEJ851981:DEJ852056 DOF851981:DOF852056 DYB851981:DYB852056 EHX851981:EHX852056 ERT851981:ERT852056 FBP851981:FBP852056 FLL851981:FLL852056 FVH851981:FVH852056 GFD851981:GFD852056 GOZ851981:GOZ852056 GYV851981:GYV852056 HIR851981:HIR852056 HSN851981:HSN852056 ICJ851981:ICJ852056 IMF851981:IMF852056 IWB851981:IWB852056 JFX851981:JFX852056 JPT851981:JPT852056 JZP851981:JZP852056 KJL851981:KJL852056 KTH851981:KTH852056 LDD851981:LDD852056 LMZ851981:LMZ852056 LWV851981:LWV852056 MGR851981:MGR852056 MQN851981:MQN852056 NAJ851981:NAJ852056 NKF851981:NKF852056 NUB851981:NUB852056 ODX851981:ODX852056 ONT851981:ONT852056 OXP851981:OXP852056 PHL851981:PHL852056 PRH851981:PRH852056 QBD851981:QBD852056 QKZ851981:QKZ852056 QUV851981:QUV852056 RER851981:RER852056 RON851981:RON852056 RYJ851981:RYJ852056 SIF851981:SIF852056 SSB851981:SSB852056 TBX851981:TBX852056 TLT851981:TLT852056 TVP851981:TVP852056 UFL851981:UFL852056 UPH851981:UPH852056 UZD851981:UZD852056 VIZ851981:VIZ852056 VSV851981:VSV852056 WCR851981:WCR852056 WMN851981:WMN852056 WWJ851981:WWJ852056 AB917517:AB917592 JX917517:JX917592 TT917517:TT917592 ADP917517:ADP917592 ANL917517:ANL917592 AXH917517:AXH917592 BHD917517:BHD917592 BQZ917517:BQZ917592 CAV917517:CAV917592 CKR917517:CKR917592 CUN917517:CUN917592 DEJ917517:DEJ917592 DOF917517:DOF917592 DYB917517:DYB917592 EHX917517:EHX917592 ERT917517:ERT917592 FBP917517:FBP917592 FLL917517:FLL917592 FVH917517:FVH917592 GFD917517:GFD917592 GOZ917517:GOZ917592 GYV917517:GYV917592 HIR917517:HIR917592 HSN917517:HSN917592 ICJ917517:ICJ917592 IMF917517:IMF917592 IWB917517:IWB917592 JFX917517:JFX917592 JPT917517:JPT917592 JZP917517:JZP917592 KJL917517:KJL917592 KTH917517:KTH917592 LDD917517:LDD917592 LMZ917517:LMZ917592 LWV917517:LWV917592 MGR917517:MGR917592 MQN917517:MQN917592 NAJ917517:NAJ917592 NKF917517:NKF917592 NUB917517:NUB917592 ODX917517:ODX917592 ONT917517:ONT917592 OXP917517:OXP917592 PHL917517:PHL917592 PRH917517:PRH917592 QBD917517:QBD917592 QKZ917517:QKZ917592 QUV917517:QUV917592 RER917517:RER917592 RON917517:RON917592 RYJ917517:RYJ917592 SIF917517:SIF917592 SSB917517:SSB917592 TBX917517:TBX917592 TLT917517:TLT917592 TVP917517:TVP917592 UFL917517:UFL917592 UPH917517:UPH917592 UZD917517:UZD917592 VIZ917517:VIZ917592 VSV917517:VSV917592 WCR917517:WCR917592 WMN917517:WMN917592 WWJ917517:WWJ917592 AB983053:AB983128 JX983053:JX983128 TT983053:TT983128 ADP983053:ADP983128 ANL983053:ANL983128 AXH983053:AXH983128 BHD983053:BHD983128 BQZ983053:BQZ983128 CAV983053:CAV983128 CKR983053:CKR983128 CUN983053:CUN983128 DEJ983053:DEJ983128 DOF983053:DOF983128 DYB983053:DYB983128 EHX983053:EHX983128 ERT983053:ERT983128 FBP983053:FBP983128 FLL983053:FLL983128 FVH983053:FVH983128 GFD983053:GFD983128 GOZ983053:GOZ983128 GYV983053:GYV983128 HIR983053:HIR983128 HSN983053:HSN983128 ICJ983053:ICJ983128 IMF983053:IMF983128 IWB983053:IWB983128 JFX983053:JFX983128 JPT983053:JPT983128 JZP983053:JZP983128 KJL983053:KJL983128 KTH983053:KTH983128 LDD983053:LDD983128 LMZ983053:LMZ983128 LWV983053:LWV983128 MGR983053:MGR983128 MQN983053:MQN983128 NAJ983053:NAJ983128 NKF983053:NKF983128 NUB983053:NUB983128 ODX983053:ODX983128 ONT983053:ONT983128 OXP983053:OXP983128 PHL983053:PHL983128 PRH983053:PRH983128 QBD983053:QBD983128 QKZ983053:QKZ983128 QUV983053:QUV983128 RER983053:RER983128 RON983053:RON983128 RYJ983053:RYJ983128 SIF983053:SIF983128 SSB983053:SSB983128 TBX983053:TBX983128 TLT983053:TLT983128 TVP983053:TVP983128 UFL983053:UFL983128 UPH983053:UPH983128 UZD983053:UZD983128 VIZ983053:VIZ983128 VSV983053:VSV983128 WCR983053:WCR983128 WMN983053:WMN983128 WWJ983053:WWJ983128">
      <formula1>0</formula1>
      <formula2>100</formula2>
    </dataValidation>
  </dataValidations>
  <printOptions horizontalCentered="1" verticalCentered="1"/>
  <pageMargins left="0.19685039370078741" right="0.19685039370078741" top="0.59055118110236227" bottom="0.39370078740157483" header="0" footer="0.19685039370078741"/>
  <pageSetup scale="70" orientation="landscape" r:id="rId1"/>
  <headerFooter alignWithMargins="0">
    <oddFooter xml:space="preserve">&amp;LFormato: FO-AC-07 Versión: 2&amp;CPágina &amp;P&amp;R </oddFooter>
  </headerFooter>
  <rowBreaks count="1" manualBreakCount="1">
    <brk id="94" max="3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102</vt:i4>
      </vt:variant>
    </vt:vector>
  </HeadingPairs>
  <TitlesOfParts>
    <vt:vector size="150" baseType="lpstr">
      <vt:lpstr>PORTADA</vt:lpstr>
      <vt:lpstr>M FACTIBILIDAD</vt:lpstr>
      <vt:lpstr>M VALORIZACION</vt:lpstr>
      <vt:lpstr>M DISEÑO P.</vt:lpstr>
      <vt:lpstr>M PREDIAL</vt:lpstr>
      <vt:lpstr>M EJECUCION O.</vt:lpstr>
      <vt:lpstr>M CONSERVACION</vt:lpstr>
      <vt:lpstr>E PLANEACION</vt:lpstr>
      <vt:lpstr>E INNOVACION</vt:lpstr>
      <vt:lpstr>E GESTION SOCIAL</vt:lpstr>
      <vt:lpstr>E INTERINSTITUCIONAL</vt:lpstr>
      <vt:lpstr>E COMUNICACIONES</vt:lpstr>
      <vt:lpstr>E GPROYECTOS</vt:lpstr>
      <vt:lpstr>A CONTRACTUAL</vt:lpstr>
      <vt:lpstr>A LEGAL</vt:lpstr>
      <vt:lpstr>A CALIDAD</vt:lpstr>
      <vt:lpstr>A RFISICOS</vt:lpstr>
      <vt:lpstr>A FINANCIERA</vt:lpstr>
      <vt:lpstr>A THUMANOS</vt:lpstr>
      <vt:lpstr>A TIC</vt:lpstr>
      <vt:lpstr>A DOCUMENTAL</vt:lpstr>
      <vt:lpstr>EC MEJORAMIENTO</vt:lpstr>
      <vt:lpstr>EC EVALUACION</vt:lpstr>
      <vt:lpstr>C PLANEACION</vt:lpstr>
      <vt:lpstr>C INNOVACION</vt:lpstr>
      <vt:lpstr>C GESTION SOCIAL</vt:lpstr>
      <vt:lpstr>C INTERISTITUCIONAL</vt:lpstr>
      <vt:lpstr>C COMUNICACIONES</vt:lpstr>
      <vt:lpstr>C FACTIBILIDAD</vt:lpstr>
      <vt:lpstr>C VALORIZACION</vt:lpstr>
      <vt:lpstr>C DISEÑO</vt:lpstr>
      <vt:lpstr>C PREDIAL</vt:lpstr>
      <vt:lpstr>C OBRAS</vt:lpstr>
      <vt:lpstr>C CONSERVACION</vt:lpstr>
      <vt:lpstr>C CONTRACTUAL</vt:lpstr>
      <vt:lpstr>C LEGAL</vt:lpstr>
      <vt:lpstr>C CALIDAD</vt:lpstr>
      <vt:lpstr>C THUMANO</vt:lpstr>
      <vt:lpstr>C TICs</vt:lpstr>
      <vt:lpstr>C FISICOS</vt:lpstr>
      <vt:lpstr>C DOCUMENTAL</vt:lpstr>
      <vt:lpstr>C FINANCIERA</vt:lpstr>
      <vt:lpstr>C GI PROYECTOS</vt:lpstr>
      <vt:lpstr>C EVALUACION</vt:lpstr>
      <vt:lpstr>C MEJORAMIENTO</vt:lpstr>
      <vt:lpstr>ESCALAS</vt:lpstr>
      <vt:lpstr>CONTROL</vt:lpstr>
      <vt:lpstr>Listas</vt:lpstr>
      <vt:lpstr>Listas!Administracion</vt:lpstr>
      <vt:lpstr>'A CALIDAD'!Área_de_impresión</vt:lpstr>
      <vt:lpstr>'A CONTRACTUAL'!Área_de_impresión</vt:lpstr>
      <vt:lpstr>'A DOCUMENTAL'!Área_de_impresión</vt:lpstr>
      <vt:lpstr>'A FINANCIERA'!Área_de_impresión</vt:lpstr>
      <vt:lpstr>'A LEGAL'!Área_de_impresión</vt:lpstr>
      <vt:lpstr>'A RFISICOS'!Área_de_impresión</vt:lpstr>
      <vt:lpstr>'A THUMANOS'!Área_de_impresión</vt:lpstr>
      <vt:lpstr>'A TIC'!Área_de_impresión</vt:lpstr>
      <vt:lpstr>'C CALIDAD'!Área_de_impresión</vt:lpstr>
      <vt:lpstr>'C COMUNICACIONES'!Área_de_impresión</vt:lpstr>
      <vt:lpstr>'C CONSERVACION'!Área_de_impresión</vt:lpstr>
      <vt:lpstr>'C CONTRACTUAL'!Área_de_impresión</vt:lpstr>
      <vt:lpstr>'C DISEÑO'!Área_de_impresión</vt:lpstr>
      <vt:lpstr>'C DOCUMENTAL'!Área_de_impresión</vt:lpstr>
      <vt:lpstr>'C EVALUACION'!Área_de_impresión</vt:lpstr>
      <vt:lpstr>'C FACTIBILIDAD'!Área_de_impresión</vt:lpstr>
      <vt:lpstr>'C FINANCIERA'!Área_de_impresión</vt:lpstr>
      <vt:lpstr>'C FISICOS'!Área_de_impresión</vt:lpstr>
      <vt:lpstr>'C GESTION SOCIAL'!Área_de_impresión</vt:lpstr>
      <vt:lpstr>'C GI PROYECTOS'!Área_de_impresión</vt:lpstr>
      <vt:lpstr>'C INNOVACION'!Área_de_impresión</vt:lpstr>
      <vt:lpstr>'C INTERISTITUCIONAL'!Área_de_impresión</vt:lpstr>
      <vt:lpstr>'C LEGAL'!Área_de_impresión</vt:lpstr>
      <vt:lpstr>'C MEJORAMIENTO'!Área_de_impresión</vt:lpstr>
      <vt:lpstr>'C OBRAS'!Área_de_impresión</vt:lpstr>
      <vt:lpstr>'C PLANEACION'!Área_de_impresión</vt:lpstr>
      <vt:lpstr>'C PREDIAL'!Área_de_impresión</vt:lpstr>
      <vt:lpstr>'C THUMANO'!Área_de_impresión</vt:lpstr>
      <vt:lpstr>CONTROL!Área_de_impresión</vt:lpstr>
      <vt:lpstr>'E COMUNICACIONES'!Área_de_impresión</vt:lpstr>
      <vt:lpstr>'E GESTION SOCIAL'!Área_de_impresión</vt:lpstr>
      <vt:lpstr>'E GPROYECTOS'!Área_de_impresión</vt:lpstr>
      <vt:lpstr>'E INNOVACION'!Área_de_impresión</vt:lpstr>
      <vt:lpstr>'E INTERINSTITUCIONAL'!Área_de_impresión</vt:lpstr>
      <vt:lpstr>'E PLANEACION'!Área_de_impresión</vt:lpstr>
      <vt:lpstr>'EC EVALUACION'!Área_de_impresión</vt:lpstr>
      <vt:lpstr>'EC MEJORAMIENTO'!Área_de_impresión</vt:lpstr>
      <vt:lpstr>'M CONSERVACION'!Área_de_impresión</vt:lpstr>
      <vt:lpstr>'M DISEÑO P.'!Área_de_impresión</vt:lpstr>
      <vt:lpstr>'M EJECUCION O.'!Área_de_impresión</vt:lpstr>
      <vt:lpstr>'M FACTIBILIDAD'!Área_de_impresión</vt:lpstr>
      <vt:lpstr>'M PREDIAL'!Área_de_impresión</vt:lpstr>
      <vt:lpstr>'M VALORIZACION'!Área_de_impresión</vt:lpstr>
      <vt:lpstr>PORTADA!Área_de_impresión</vt:lpstr>
      <vt:lpstr>Listas!Control</vt:lpstr>
      <vt:lpstr>ESCALAS!Efectividad</vt:lpstr>
      <vt:lpstr>Listas!Efectividad</vt:lpstr>
      <vt:lpstr>ESCALAS!Impacto</vt:lpstr>
      <vt:lpstr>Listas!Impacto</vt:lpstr>
      <vt:lpstr>ESCALAS!Monitoreo</vt:lpstr>
      <vt:lpstr>Listas!Monitoreo</vt:lpstr>
      <vt:lpstr>ESCALAS!Periodo</vt:lpstr>
      <vt:lpstr>Listas!Periodo</vt:lpstr>
      <vt:lpstr>ESCALAS!Probabilidad</vt:lpstr>
      <vt:lpstr>Listas!Probabilidad</vt:lpstr>
      <vt:lpstr>ESCALAS!Proceso</vt:lpstr>
      <vt:lpstr>Listas!Proceso</vt:lpstr>
      <vt:lpstr>'A CALIDAD'!Títulos_a_imprimir</vt:lpstr>
      <vt:lpstr>'A CONTRACTUAL'!Títulos_a_imprimir</vt:lpstr>
      <vt:lpstr>'A DOCUMENTAL'!Títulos_a_imprimir</vt:lpstr>
      <vt:lpstr>'A FINANCIERA'!Títulos_a_imprimir</vt:lpstr>
      <vt:lpstr>'A LEGAL'!Títulos_a_imprimir</vt:lpstr>
      <vt:lpstr>'A RFISICOS'!Títulos_a_imprimir</vt:lpstr>
      <vt:lpstr>'A THUMANOS'!Títulos_a_imprimir</vt:lpstr>
      <vt:lpstr>'A TIC'!Títulos_a_imprimir</vt:lpstr>
      <vt:lpstr>'C CALIDAD'!Títulos_a_imprimir</vt:lpstr>
      <vt:lpstr>'C COMUNICACIONES'!Títulos_a_imprimir</vt:lpstr>
      <vt:lpstr>'C CONSERVACION'!Títulos_a_imprimir</vt:lpstr>
      <vt:lpstr>'C CONTRACTUAL'!Títulos_a_imprimir</vt:lpstr>
      <vt:lpstr>'C DISEÑO'!Títulos_a_imprimir</vt:lpstr>
      <vt:lpstr>'C DOCUMENTAL'!Títulos_a_imprimir</vt:lpstr>
      <vt:lpstr>'C EVALUACION'!Títulos_a_imprimir</vt:lpstr>
      <vt:lpstr>'C FACTIBILIDAD'!Títulos_a_imprimir</vt:lpstr>
      <vt:lpstr>'C FINANCIERA'!Títulos_a_imprimir</vt:lpstr>
      <vt:lpstr>'C FISICOS'!Títulos_a_imprimir</vt:lpstr>
      <vt:lpstr>'C GESTION SOCIAL'!Títulos_a_imprimir</vt:lpstr>
      <vt:lpstr>'C GI PROYECTOS'!Títulos_a_imprimir</vt:lpstr>
      <vt:lpstr>'C INNOVACION'!Títulos_a_imprimir</vt:lpstr>
      <vt:lpstr>'C INTERISTITUCIONAL'!Títulos_a_imprimir</vt:lpstr>
      <vt:lpstr>'C LEGAL'!Títulos_a_imprimir</vt:lpstr>
      <vt:lpstr>'C MEJORAMIENTO'!Títulos_a_imprimir</vt:lpstr>
      <vt:lpstr>'C OBRAS'!Títulos_a_imprimir</vt:lpstr>
      <vt:lpstr>'C PLANEACION'!Títulos_a_imprimir</vt:lpstr>
      <vt:lpstr>'C PREDIAL'!Títulos_a_imprimir</vt:lpstr>
      <vt:lpstr>'C THUMANO'!Títulos_a_imprimir</vt:lpstr>
      <vt:lpstr>'C TICs'!Títulos_a_imprimir</vt:lpstr>
      <vt:lpstr>'C VALORIZACION'!Títulos_a_imprimir</vt:lpstr>
      <vt:lpstr>'E COMUNICACIONES'!Títulos_a_imprimir</vt:lpstr>
      <vt:lpstr>'E GESTION SOCIAL'!Títulos_a_imprimir</vt:lpstr>
      <vt:lpstr>'E GPROYECTOS'!Títulos_a_imprimir</vt:lpstr>
      <vt:lpstr>'E INNOVACION'!Títulos_a_imprimir</vt:lpstr>
      <vt:lpstr>'E INTERINSTITUCIONAL'!Títulos_a_imprimir</vt:lpstr>
      <vt:lpstr>'E PLANEACION'!Títulos_a_imprimir</vt:lpstr>
      <vt:lpstr>'EC EVALUACION'!Títulos_a_imprimir</vt:lpstr>
      <vt:lpstr>'EC MEJORAMIENTO'!Títulos_a_imprimir</vt:lpstr>
      <vt:lpstr>'M CONSERVACION'!Títulos_a_imprimir</vt:lpstr>
      <vt:lpstr>'M DISEÑO P.'!Títulos_a_imprimir</vt:lpstr>
      <vt:lpstr>'M EJECUCION O.'!Títulos_a_imprimir</vt:lpstr>
      <vt:lpstr>'M FACTIBILIDAD'!Títulos_a_imprimir</vt:lpstr>
      <vt:lpstr>'M PREDIAL'!Títulos_a_imprimir</vt:lpstr>
      <vt:lpstr>'M VALORIZACION'!Títulos_a_imprimir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Carlos Aleman Lopez</dc:creator>
  <cp:lastModifiedBy>Julieth Viviana Monroy Rodriguez</cp:lastModifiedBy>
  <cp:lastPrinted>2016-08-01T15:12:49Z</cp:lastPrinted>
  <dcterms:created xsi:type="dcterms:W3CDTF">2015-01-07T20:31:41Z</dcterms:created>
  <dcterms:modified xsi:type="dcterms:W3CDTF">2018-01-12T16:49:39Z</dcterms:modified>
</cp:coreProperties>
</file>